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525" yWindow="315" windowWidth="24885" windowHeight="7845" activeTab="1"/>
  </bookViews>
  <sheets>
    <sheet name="Info" sheetId="1" r:id="rId1"/>
    <sheet name="Data Summary" sheetId="2" r:id="rId2"/>
    <sheet name="PS" sheetId="3" r:id="rId3"/>
    <sheet name="Reference Source Info" sheetId="4" r:id="rId4"/>
    <sheet name="DQI" sheetId="5" r:id="rId5"/>
    <sheet name="Natural Gas" sheetId="17" r:id="rId6"/>
    <sheet name="Natural Gas Filter" sheetId="20" r:id="rId7"/>
    <sheet name="NOx_Controls" sheetId="21" r:id="rId8"/>
    <sheet name="Natural Gas Scenarios" sheetId="13" r:id="rId9"/>
    <sheet name="Emissions Tables" sheetId="22" r:id="rId10"/>
    <sheet name="Conversions" sheetId="7" r:id="rId11"/>
    <sheet name="Assumptions" sheetId="8" r:id="rId12"/>
    <sheet name="GaBi 5 Import" sheetId="24" r:id="rId13"/>
  </sheets>
  <calcPr calcId="171027" calcMode="manual"/>
</workbook>
</file>

<file path=xl/calcChain.xml><?xml version="1.0" encoding="utf-8"?>
<calcChain xmlns="http://schemas.openxmlformats.org/spreadsheetml/2006/main">
  <c r="D4" i="7" l="1"/>
  <c r="C1393" i="20" s="1"/>
  <c r="B28" i="13" s="1"/>
  <c r="D28" i="3" s="1"/>
  <c r="C28" i="3" s="1"/>
  <c r="D7" i="7"/>
  <c r="D6" i="7"/>
  <c r="E43" i="2"/>
  <c r="C1392" i="20"/>
  <c r="B27" i="13" s="1"/>
  <c r="D27" i="3" s="1"/>
  <c r="C27" i="3" s="1"/>
  <c r="E44" i="2" s="1"/>
  <c r="CX1364" i="20"/>
  <c r="CW1364" i="20"/>
  <c r="CV1364" i="20"/>
  <c r="CV1470" i="20" s="1"/>
  <c r="M719" i="13" s="1"/>
  <c r="CV101" i="3" s="1"/>
  <c r="CU1364" i="20"/>
  <c r="CT1364" i="20"/>
  <c r="CS1364" i="20"/>
  <c r="CR1364" i="20"/>
  <c r="CQ1364" i="20"/>
  <c r="CP1364" i="20"/>
  <c r="CO1364" i="20"/>
  <c r="CK1364" i="20"/>
  <c r="CK1470" i="20" s="1"/>
  <c r="P822" i="13" s="1"/>
  <c r="CK101" i="3" s="1"/>
  <c r="CJ1364" i="20"/>
  <c r="CI1364" i="20"/>
  <c r="CH1364" i="20"/>
  <c r="CG1364" i="20"/>
  <c r="CF1364" i="20"/>
  <c r="CE1364" i="20"/>
  <c r="CD1364" i="20"/>
  <c r="CC1364" i="20"/>
  <c r="CC1470" i="20" s="1"/>
  <c r="B822" i="13" s="1"/>
  <c r="CC101" i="3" s="1"/>
  <c r="BY1364" i="20"/>
  <c r="BX1364" i="20"/>
  <c r="BW1364" i="20"/>
  <c r="BV1364" i="20"/>
  <c r="BU1364" i="20"/>
  <c r="BQ1364" i="20"/>
  <c r="BP1364" i="20"/>
  <c r="BO1364" i="20"/>
  <c r="BN1364" i="20"/>
  <c r="BM1364" i="20"/>
  <c r="BL1364" i="20"/>
  <c r="BK1364" i="20"/>
  <c r="BG1364" i="20"/>
  <c r="BF1364" i="20"/>
  <c r="BE1364" i="20"/>
  <c r="BD1364" i="20"/>
  <c r="BC1364" i="20"/>
  <c r="BB1364" i="20"/>
  <c r="CK1363" i="20"/>
  <c r="CJ1363" i="20"/>
  <c r="CI1363" i="20"/>
  <c r="CH1363" i="20"/>
  <c r="CG1363" i="20"/>
  <c r="CF1363" i="20"/>
  <c r="CF1469" i="20" s="1"/>
  <c r="H821" i="13" s="1"/>
  <c r="CF100" i="3" s="1"/>
  <c r="CE1363" i="20"/>
  <c r="CD1363" i="20"/>
  <c r="CC1363" i="20"/>
  <c r="CK1361" i="20"/>
  <c r="CJ1361" i="20"/>
  <c r="CI1361" i="20"/>
  <c r="CE1361" i="20"/>
  <c r="CD1361" i="20"/>
  <c r="CD1467" i="20" s="1"/>
  <c r="C819" i="13" s="1"/>
  <c r="CD98" i="3" s="1"/>
  <c r="CC1361" i="20"/>
  <c r="CK1360" i="20"/>
  <c r="CJ1360" i="20"/>
  <c r="CI1360" i="20"/>
  <c r="CE1360" i="20"/>
  <c r="CD1360" i="20"/>
  <c r="CC1360" i="20"/>
  <c r="CK1359" i="20"/>
  <c r="CK1465" i="20" s="1"/>
  <c r="P817" i="13" s="1"/>
  <c r="CK96" i="3" s="1"/>
  <c r="CJ1359" i="20"/>
  <c r="CI1359" i="20"/>
  <c r="CE1359" i="20"/>
  <c r="CD1359" i="20"/>
  <c r="CC1359" i="20"/>
  <c r="CK1358" i="20"/>
  <c r="CJ1358" i="20"/>
  <c r="CI1358" i="20"/>
  <c r="CI1464" i="20" s="1"/>
  <c r="N816" i="13" s="1"/>
  <c r="CI95" i="3" s="1"/>
  <c r="CE1358" i="20"/>
  <c r="CD1358" i="20"/>
  <c r="CC1358" i="20"/>
  <c r="CK1357" i="20"/>
  <c r="CJ1357" i="20"/>
  <c r="CI1357" i="20"/>
  <c r="CH1357" i="20"/>
  <c r="CG1357" i="20"/>
  <c r="CG1463" i="20" s="1"/>
  <c r="I815" i="13" s="1"/>
  <c r="CG94" i="3" s="1"/>
  <c r="CF1357" i="20"/>
  <c r="CE1357" i="20"/>
  <c r="CD1357" i="20"/>
  <c r="CC1357" i="20"/>
  <c r="CX1356" i="20"/>
  <c r="CW1356" i="20"/>
  <c r="CV1356" i="20"/>
  <c r="CU1356" i="20"/>
  <c r="CU1462" i="20" s="1"/>
  <c r="L711" i="13" s="1"/>
  <c r="CU93" i="3" s="1"/>
  <c r="CT1356" i="20"/>
  <c r="CS1356" i="20"/>
  <c r="CR1356" i="20"/>
  <c r="CQ1356" i="20"/>
  <c r="CP1356" i="20"/>
  <c r="CO1356" i="20"/>
  <c r="CK1356" i="20"/>
  <c r="CJ1356" i="20"/>
  <c r="CJ1462" i="20" s="1"/>
  <c r="O814" i="13" s="1"/>
  <c r="CJ93" i="3" s="1"/>
  <c r="CI1356" i="20"/>
  <c r="CH1356" i="20"/>
  <c r="CG1356" i="20"/>
  <c r="CF1356" i="20"/>
  <c r="CE1356" i="20"/>
  <c r="CD1356" i="20"/>
  <c r="CC1356" i="20"/>
  <c r="BY1356" i="20"/>
  <c r="BX1356" i="20"/>
  <c r="BW1356" i="20"/>
  <c r="BV1356" i="20"/>
  <c r="BU1356" i="20"/>
  <c r="BQ1356" i="20"/>
  <c r="BP1356" i="20"/>
  <c r="BO1356" i="20"/>
  <c r="BN1356" i="20"/>
  <c r="BM1356" i="20"/>
  <c r="BL1356" i="20"/>
  <c r="BK1356" i="20"/>
  <c r="BG1356" i="20"/>
  <c r="BF1356" i="20"/>
  <c r="BE1356" i="20"/>
  <c r="BD1356" i="20"/>
  <c r="BC1356" i="20"/>
  <c r="BB1356" i="20"/>
  <c r="CX1355" i="20"/>
  <c r="CW1355" i="20"/>
  <c r="CV1355" i="20"/>
  <c r="CU1355" i="20"/>
  <c r="CT1355" i="20"/>
  <c r="CS1355" i="20"/>
  <c r="CR1355" i="20"/>
  <c r="CR1461" i="20" s="1"/>
  <c r="E710" i="13" s="1"/>
  <c r="CR92" i="3" s="1"/>
  <c r="CQ1355" i="20"/>
  <c r="CP1355" i="20"/>
  <c r="CO1355" i="20"/>
  <c r="CK1355" i="20"/>
  <c r="CJ1355" i="20"/>
  <c r="CI1355" i="20"/>
  <c r="CH1355" i="20"/>
  <c r="CG1355" i="20"/>
  <c r="CG1461" i="20" s="1"/>
  <c r="I813" i="13" s="1"/>
  <c r="CG92" i="3" s="1"/>
  <c r="CF1355" i="20"/>
  <c r="CE1355" i="20"/>
  <c r="CD1355" i="20"/>
  <c r="CC1355" i="20"/>
  <c r="BY1355" i="20"/>
  <c r="BX1355" i="20"/>
  <c r="BW1355" i="20"/>
  <c r="BV1355" i="20"/>
  <c r="BU1355" i="20"/>
  <c r="BQ1355" i="20"/>
  <c r="BP1355" i="20"/>
  <c r="BO1355" i="20"/>
  <c r="BN1355" i="20"/>
  <c r="BM1355" i="20"/>
  <c r="BL1355" i="20"/>
  <c r="BK1355" i="20"/>
  <c r="BG1355" i="20"/>
  <c r="BF1355" i="20"/>
  <c r="BE1355" i="20"/>
  <c r="BD1355" i="20"/>
  <c r="BC1355" i="20"/>
  <c r="BB1355" i="20"/>
  <c r="CK1354" i="20"/>
  <c r="CJ1354" i="20"/>
  <c r="CJ1460" i="20" s="1"/>
  <c r="O812" i="13" s="1"/>
  <c r="CJ91" i="3" s="1"/>
  <c r="CI1354" i="20"/>
  <c r="CH1354" i="20"/>
  <c r="CG1354" i="20"/>
  <c r="CF1354" i="20"/>
  <c r="CE1354" i="20"/>
  <c r="CD1354" i="20"/>
  <c r="CC1354" i="20"/>
  <c r="CK1352" i="20"/>
  <c r="CK1458" i="20" s="1"/>
  <c r="P810" i="13" s="1"/>
  <c r="CK89" i="3" s="1"/>
  <c r="CJ1352" i="20"/>
  <c r="CI1352" i="20"/>
  <c r="CH1352" i="20"/>
  <c r="CG1352" i="20"/>
  <c r="CF1352" i="20"/>
  <c r="CE1352" i="20"/>
  <c r="CD1352" i="20"/>
  <c r="CC1352" i="20"/>
  <c r="CC1458" i="20" s="1"/>
  <c r="B810" i="13" s="1"/>
  <c r="CC89" i="3" s="1"/>
  <c r="CK1351" i="20"/>
  <c r="CJ1351" i="20"/>
  <c r="CI1351" i="20"/>
  <c r="CH1351" i="20"/>
  <c r="CG1351" i="20"/>
  <c r="CF1351" i="20"/>
  <c r="CE1351" i="20"/>
  <c r="CD1351" i="20"/>
  <c r="CD1457" i="20" s="1"/>
  <c r="C809" i="13" s="1"/>
  <c r="CD88" i="3" s="1"/>
  <c r="CC1351" i="20"/>
  <c r="CK1349" i="20"/>
  <c r="CJ1349" i="20"/>
  <c r="CI1349" i="20"/>
  <c r="CE1349" i="20"/>
  <c r="CD1349" i="20"/>
  <c r="CC1349" i="20"/>
  <c r="CK1348" i="20"/>
  <c r="CK1454" i="20" s="1"/>
  <c r="P806" i="13" s="1"/>
  <c r="CK85" i="3" s="1"/>
  <c r="CJ1348" i="20"/>
  <c r="CI1348" i="20"/>
  <c r="CH1348" i="20"/>
  <c r="CG1348" i="20"/>
  <c r="CF1348" i="20"/>
  <c r="CE1348" i="20"/>
  <c r="CD1348" i="20"/>
  <c r="CC1348" i="20"/>
  <c r="CC1454" i="20" s="1"/>
  <c r="B806" i="13" s="1"/>
  <c r="CC85" i="3" s="1"/>
  <c r="CK1347" i="20"/>
  <c r="CJ1347" i="20"/>
  <c r="CI1347" i="20"/>
  <c r="CE1347" i="20"/>
  <c r="CD1347" i="20"/>
  <c r="CC1347" i="20"/>
  <c r="CX1346" i="20"/>
  <c r="CW1346" i="20"/>
  <c r="CW1452" i="20" s="1"/>
  <c r="N701" i="13" s="1"/>
  <c r="CW83" i="3" s="1"/>
  <c r="CV1346" i="20"/>
  <c r="CU1346" i="20"/>
  <c r="CT1346" i="20"/>
  <c r="CS1346" i="20"/>
  <c r="CR1346" i="20"/>
  <c r="CQ1346" i="20"/>
  <c r="CP1346" i="20"/>
  <c r="CO1346" i="20"/>
  <c r="BY1346" i="20"/>
  <c r="BX1346" i="20"/>
  <c r="BW1346" i="20"/>
  <c r="BV1346" i="20"/>
  <c r="BU1346" i="20"/>
  <c r="BQ1346" i="20"/>
  <c r="BP1346" i="20"/>
  <c r="BO1346" i="20"/>
  <c r="BN1346" i="20"/>
  <c r="BM1346" i="20"/>
  <c r="BL1346" i="20"/>
  <c r="BK1346" i="20"/>
  <c r="BG1346" i="20"/>
  <c r="BF1346" i="20"/>
  <c r="BE1346" i="20"/>
  <c r="BD1346" i="20"/>
  <c r="BC1346" i="20"/>
  <c r="BB1346" i="20"/>
  <c r="CX1345" i="20"/>
  <c r="CW1345" i="20"/>
  <c r="CV1345" i="20"/>
  <c r="CU1345" i="20"/>
  <c r="CT1345" i="20"/>
  <c r="CS1345" i="20"/>
  <c r="CS1451" i="20" s="1"/>
  <c r="F700" i="13" s="1"/>
  <c r="CS82" i="3" s="1"/>
  <c r="CR1345" i="20"/>
  <c r="CQ1345" i="20"/>
  <c r="CP1345" i="20"/>
  <c r="CO1345" i="20"/>
  <c r="CK1345" i="20"/>
  <c r="CJ1345" i="20"/>
  <c r="CI1345" i="20"/>
  <c r="CH1345" i="20"/>
  <c r="CH1451" i="20" s="1"/>
  <c r="J803" i="13" s="1"/>
  <c r="CH82" i="3" s="1"/>
  <c r="CG1345" i="20"/>
  <c r="CF1345" i="20"/>
  <c r="CE1345" i="20"/>
  <c r="CD1345" i="20"/>
  <c r="CC1345" i="20"/>
  <c r="BY1345" i="20"/>
  <c r="BX1345" i="20"/>
  <c r="BW1345" i="20"/>
  <c r="BV1345" i="20"/>
  <c r="BU1345" i="20"/>
  <c r="BQ1345" i="20"/>
  <c r="BP1345" i="20"/>
  <c r="BO1345" i="20"/>
  <c r="BN1345" i="20"/>
  <c r="BM1345" i="20"/>
  <c r="BL1345" i="20"/>
  <c r="BK1345" i="20"/>
  <c r="BG1345" i="20"/>
  <c r="BF1345" i="20"/>
  <c r="BE1345" i="20"/>
  <c r="BD1345" i="20"/>
  <c r="BC1345" i="20"/>
  <c r="BB1345" i="20"/>
  <c r="CU1344" i="20"/>
  <c r="CP1344" i="20"/>
  <c r="CK1344" i="20"/>
  <c r="CJ1344" i="20"/>
  <c r="CI1344" i="20"/>
  <c r="CH1344" i="20"/>
  <c r="CG1344" i="20"/>
  <c r="CF1344" i="20"/>
  <c r="CE1344" i="20"/>
  <c r="CD1344" i="20"/>
  <c r="CC1344" i="20"/>
  <c r="BV1344" i="20"/>
  <c r="BL1344" i="20"/>
  <c r="BC1344" i="20"/>
  <c r="CU1343" i="20"/>
  <c r="CP1343" i="20"/>
  <c r="CK1343" i="20"/>
  <c r="CJ1343" i="20"/>
  <c r="CI1343" i="20"/>
  <c r="CH1343" i="20"/>
  <c r="CG1343" i="20"/>
  <c r="CF1343" i="20"/>
  <c r="CE1343" i="20"/>
  <c r="CD1343" i="20"/>
  <c r="CC1343" i="20"/>
  <c r="BV1343" i="20"/>
  <c r="BL1343" i="20"/>
  <c r="BC1343" i="20"/>
  <c r="CU1342" i="20"/>
  <c r="CP1342" i="20"/>
  <c r="CK1342" i="20"/>
  <c r="CJ1342" i="20"/>
  <c r="CI1342" i="20"/>
  <c r="CH1342" i="20"/>
  <c r="CG1342" i="20"/>
  <c r="CF1342" i="20"/>
  <c r="CE1342" i="20"/>
  <c r="CD1342" i="20"/>
  <c r="CC1342" i="20"/>
  <c r="BV1342" i="20"/>
  <c r="BL1342" i="20"/>
  <c r="BC1342" i="20"/>
  <c r="CU1341" i="20"/>
  <c r="CP1341" i="20"/>
  <c r="CK1341" i="20"/>
  <c r="CJ1341" i="20"/>
  <c r="CI1341" i="20"/>
  <c r="CH1341" i="20"/>
  <c r="CG1341" i="20"/>
  <c r="CF1341" i="20"/>
  <c r="CE1341" i="20"/>
  <c r="CD1341" i="20"/>
  <c r="CC1341" i="20"/>
  <c r="BV1341" i="20"/>
  <c r="BL1341" i="20"/>
  <c r="BC1341" i="20"/>
  <c r="CU1340" i="20"/>
  <c r="BV1340" i="20"/>
  <c r="BL1340" i="20"/>
  <c r="BC1340" i="20"/>
  <c r="CU1339" i="20"/>
  <c r="CP1339" i="20"/>
  <c r="BV1339" i="20"/>
  <c r="BL1339" i="20"/>
  <c r="BC1339" i="20"/>
  <c r="CU1338" i="20"/>
  <c r="CP1338" i="20"/>
  <c r="CK1338" i="20"/>
  <c r="CJ1338" i="20"/>
  <c r="CI1338" i="20"/>
  <c r="CH1338" i="20"/>
  <c r="CG1338" i="20"/>
  <c r="CF1338" i="20"/>
  <c r="CE1338" i="20"/>
  <c r="CD1338" i="20"/>
  <c r="CC1338" i="20"/>
  <c r="BV1338" i="20"/>
  <c r="BL1338" i="20"/>
  <c r="BC1338" i="20"/>
  <c r="CK1336" i="20"/>
  <c r="CJ1336" i="20"/>
  <c r="CJ1442" i="20" s="1"/>
  <c r="O798" i="13" s="1"/>
  <c r="CJ77" i="3" s="1"/>
  <c r="CI1336" i="20"/>
  <c r="CE1336" i="20"/>
  <c r="CD1336" i="20"/>
  <c r="CC1336" i="20"/>
  <c r="BQ1336" i="20"/>
  <c r="BP1336" i="20"/>
  <c r="BO1336" i="20"/>
  <c r="BN1336" i="20"/>
  <c r="BM1336" i="20"/>
  <c r="BL1336" i="20"/>
  <c r="BK1336" i="20"/>
  <c r="CK1335" i="20"/>
  <c r="CJ1335" i="20"/>
  <c r="CI1335" i="20"/>
  <c r="CE1335" i="20"/>
  <c r="CD1335" i="20"/>
  <c r="CD1441" i="20" s="1"/>
  <c r="C797" i="13" s="1"/>
  <c r="CD76" i="3" s="1"/>
  <c r="CC1335" i="20"/>
  <c r="CE1334" i="20"/>
  <c r="CD1334" i="20"/>
  <c r="CC1334" i="20"/>
  <c r="CK1333" i="20"/>
  <c r="CJ1333" i="20"/>
  <c r="CI1333" i="20"/>
  <c r="CX1332" i="20"/>
  <c r="CX1438" i="20" s="1"/>
  <c r="O691" i="13" s="1"/>
  <c r="CX73" i="3" s="1"/>
  <c r="CW1332" i="20"/>
  <c r="CV1332" i="20"/>
  <c r="CU1332" i="20"/>
  <c r="CT1332" i="20"/>
  <c r="CS1332" i="20"/>
  <c r="CR1332" i="20"/>
  <c r="CQ1332" i="20"/>
  <c r="CP1332" i="20"/>
  <c r="CO1332" i="20"/>
  <c r="BY1332" i="20"/>
  <c r="BX1332" i="20"/>
  <c r="BW1332" i="20"/>
  <c r="BV1332" i="20"/>
  <c r="BU1332" i="20"/>
  <c r="BQ1332" i="20"/>
  <c r="BP1332" i="20"/>
  <c r="BO1332" i="20"/>
  <c r="BN1332" i="20"/>
  <c r="BM1332" i="20"/>
  <c r="BL1332" i="20"/>
  <c r="BK1332" i="20"/>
  <c r="BG1332" i="20"/>
  <c r="BF1332" i="20"/>
  <c r="BE1332" i="20"/>
  <c r="BD1332" i="20"/>
  <c r="BC1332" i="20"/>
  <c r="BB1332" i="20"/>
  <c r="CV1331" i="20"/>
  <c r="CU1331" i="20"/>
  <c r="CT1331" i="20"/>
  <c r="CQ1331" i="20"/>
  <c r="CP1331" i="20"/>
  <c r="CP1437" i="20" s="1"/>
  <c r="C690" i="13" s="1"/>
  <c r="CP72" i="3" s="1"/>
  <c r="CO1331" i="20"/>
  <c r="CI1331" i="20"/>
  <c r="CF1331" i="20"/>
  <c r="CC1331" i="20"/>
  <c r="BW1331" i="20"/>
  <c r="BV1331" i="20"/>
  <c r="BU1331" i="20"/>
  <c r="BM1331" i="20"/>
  <c r="BL1331" i="20"/>
  <c r="BK1331" i="20"/>
  <c r="BD1331" i="20"/>
  <c r="BC1331" i="20"/>
  <c r="BB1331" i="20"/>
  <c r="BQ1330" i="20"/>
  <c r="BP1330" i="20"/>
  <c r="BO1330" i="20"/>
  <c r="BN1330" i="20"/>
  <c r="BM1330" i="20"/>
  <c r="BL1330" i="20"/>
  <c r="BK1330" i="20"/>
  <c r="CX1329" i="20"/>
  <c r="CW1329" i="20"/>
  <c r="CV1329" i="20"/>
  <c r="CU1329" i="20"/>
  <c r="CU1435" i="20" s="1"/>
  <c r="L688" i="13" s="1"/>
  <c r="CU70" i="3" s="1"/>
  <c r="CT1329" i="20"/>
  <c r="CS1329" i="20"/>
  <c r="CR1329" i="20"/>
  <c r="CQ1329" i="20"/>
  <c r="CP1329" i="20"/>
  <c r="CO1329" i="20"/>
  <c r="CK1329" i="20"/>
  <c r="CJ1329" i="20"/>
  <c r="CJ1435" i="20" s="1"/>
  <c r="O791" i="13" s="1"/>
  <c r="CJ70" i="3" s="1"/>
  <c r="CI1329" i="20"/>
  <c r="CH1329" i="20"/>
  <c r="CG1329" i="20"/>
  <c r="CF1329" i="20"/>
  <c r="CE1329" i="20"/>
  <c r="CD1329" i="20"/>
  <c r="CC1329" i="20"/>
  <c r="BY1329" i="20"/>
  <c r="BX1329" i="20"/>
  <c r="BW1329" i="20"/>
  <c r="BV1329" i="20"/>
  <c r="BU1329" i="20"/>
  <c r="BQ1329" i="20"/>
  <c r="BP1329" i="20"/>
  <c r="BO1329" i="20"/>
  <c r="BN1329" i="20"/>
  <c r="BM1329" i="20"/>
  <c r="BL1329" i="20"/>
  <c r="BK1329" i="20"/>
  <c r="BG1329" i="20"/>
  <c r="BF1329" i="20"/>
  <c r="BE1329" i="20"/>
  <c r="BD1329" i="20"/>
  <c r="BC1329" i="20"/>
  <c r="BB1329" i="20"/>
  <c r="CK1328" i="20"/>
  <c r="CJ1328" i="20"/>
  <c r="CI1328" i="20"/>
  <c r="CE1328" i="20"/>
  <c r="CD1328" i="20"/>
  <c r="CC1328" i="20"/>
  <c r="CK1327" i="20"/>
  <c r="CK1433" i="20" s="1"/>
  <c r="P789" i="13" s="1"/>
  <c r="CK68" i="3" s="1"/>
  <c r="CJ1327" i="20"/>
  <c r="CI1327" i="20"/>
  <c r="CE1327" i="20"/>
  <c r="CD1327" i="20"/>
  <c r="CC1327" i="20"/>
  <c r="CK1326" i="20"/>
  <c r="CJ1326" i="20"/>
  <c r="CI1326" i="20"/>
  <c r="CI1432" i="20" s="1"/>
  <c r="N788" i="13" s="1"/>
  <c r="CI67" i="3" s="1"/>
  <c r="CE1326" i="20"/>
  <c r="CD1326" i="20"/>
  <c r="CC1326" i="20"/>
  <c r="CK1325" i="20"/>
  <c r="CJ1325" i="20"/>
  <c r="CI1325" i="20"/>
  <c r="CE1325" i="20"/>
  <c r="CD1325" i="20"/>
  <c r="CD1431" i="20" s="1"/>
  <c r="C787" i="13" s="1"/>
  <c r="CD66" i="3" s="1"/>
  <c r="CC1325" i="20"/>
  <c r="CK1323" i="20"/>
  <c r="CJ1323" i="20"/>
  <c r="CI1323" i="20"/>
  <c r="CE1323" i="20"/>
  <c r="CD1323" i="20"/>
  <c r="CC1323" i="20"/>
  <c r="CK1321" i="20"/>
  <c r="CK1427" i="20" s="1"/>
  <c r="P783" i="13" s="1"/>
  <c r="CK62" i="3" s="1"/>
  <c r="CJ1321" i="20"/>
  <c r="CI1321" i="20"/>
  <c r="CE1321" i="20"/>
  <c r="CD1321" i="20"/>
  <c r="CC1321" i="20"/>
  <c r="CK1320" i="20"/>
  <c r="CJ1320" i="20"/>
  <c r="CI1320" i="20"/>
  <c r="CI1426" i="20" s="1"/>
  <c r="N782" i="13" s="1"/>
  <c r="CI61" i="3" s="1"/>
  <c r="CH1320" i="20"/>
  <c r="CG1320" i="20"/>
  <c r="CF1320" i="20"/>
  <c r="CE1320" i="20"/>
  <c r="CD1320" i="20"/>
  <c r="CC1320" i="20"/>
  <c r="CX1319" i="20"/>
  <c r="CW1319" i="20"/>
  <c r="CW1425" i="20" s="1"/>
  <c r="N678" i="13" s="1"/>
  <c r="CW60" i="3" s="1"/>
  <c r="CV1319" i="20"/>
  <c r="CU1319" i="20"/>
  <c r="CT1319" i="20"/>
  <c r="CS1319" i="20"/>
  <c r="CR1319" i="20"/>
  <c r="CQ1319" i="20"/>
  <c r="CP1319" i="20"/>
  <c r="CO1319" i="20"/>
  <c r="CO1425" i="20" s="1"/>
  <c r="B678" i="13" s="1"/>
  <c r="CO60" i="3" s="1"/>
  <c r="CK1319" i="20"/>
  <c r="CJ1319" i="20"/>
  <c r="CI1319" i="20"/>
  <c r="CH1319" i="20"/>
  <c r="CG1319" i="20"/>
  <c r="CF1319" i="20"/>
  <c r="CE1319" i="20"/>
  <c r="CD1319" i="20"/>
  <c r="CD1425" i="20" s="1"/>
  <c r="C781" i="13" s="1"/>
  <c r="CD60" i="3" s="1"/>
  <c r="CC1319" i="20"/>
  <c r="BY1319" i="20"/>
  <c r="BX1319" i="20"/>
  <c r="BW1319" i="20"/>
  <c r="BV1319" i="20"/>
  <c r="BU1319" i="20"/>
  <c r="BQ1319" i="20"/>
  <c r="BP1319" i="20"/>
  <c r="BO1319" i="20"/>
  <c r="BN1319" i="20"/>
  <c r="BM1319" i="20"/>
  <c r="BL1319" i="20"/>
  <c r="BK1319" i="20"/>
  <c r="BG1319" i="20"/>
  <c r="BF1319" i="20"/>
  <c r="BE1319" i="20"/>
  <c r="BD1319" i="20"/>
  <c r="BC1319" i="20"/>
  <c r="BB1319" i="20"/>
  <c r="BT1318" i="20"/>
  <c r="BS1318" i="20"/>
  <c r="BR1318" i="20"/>
  <c r="BQ1318" i="20"/>
  <c r="BP1318" i="20"/>
  <c r="BO1318" i="20"/>
  <c r="BN1318" i="20"/>
  <c r="BM1318" i="20"/>
  <c r="BL1318" i="20"/>
  <c r="BK1318" i="20"/>
  <c r="P1318" i="20"/>
  <c r="BQ1317" i="20"/>
  <c r="BP1317" i="20"/>
  <c r="BO1317" i="20"/>
  <c r="BN1317" i="20"/>
  <c r="BM1317" i="20"/>
  <c r="BL1317" i="20"/>
  <c r="BK1317" i="20"/>
  <c r="CX1315" i="20"/>
  <c r="CW1315" i="20"/>
  <c r="CV1315" i="20"/>
  <c r="CV1421" i="20" s="1"/>
  <c r="M674" i="13" s="1"/>
  <c r="CV56" i="3" s="1"/>
  <c r="CU1315" i="20"/>
  <c r="CT1315" i="20"/>
  <c r="CS1315" i="20"/>
  <c r="CR1315" i="20"/>
  <c r="CQ1315" i="20"/>
  <c r="CP1315" i="20"/>
  <c r="CO1315" i="20"/>
  <c r="CK1315" i="20"/>
  <c r="CK1421" i="20" s="1"/>
  <c r="P777" i="13" s="1"/>
  <c r="CK56" i="3" s="1"/>
  <c r="CJ1315" i="20"/>
  <c r="CI1315" i="20"/>
  <c r="CH1315" i="20"/>
  <c r="CG1315" i="20"/>
  <c r="CF1315" i="20"/>
  <c r="CE1315" i="20"/>
  <c r="CD1315" i="20"/>
  <c r="CC1315" i="20"/>
  <c r="CC1421" i="20" s="1"/>
  <c r="B777" i="13" s="1"/>
  <c r="CC56" i="3" s="1"/>
  <c r="BY1315" i="20"/>
  <c r="BX1315" i="20"/>
  <c r="BW1315" i="20"/>
  <c r="BV1315" i="20"/>
  <c r="BU1315" i="20"/>
  <c r="BQ1315" i="20"/>
  <c r="BP1315" i="20"/>
  <c r="BO1315" i="20"/>
  <c r="BN1315" i="20"/>
  <c r="BM1315" i="20"/>
  <c r="BL1315" i="20"/>
  <c r="BK1315" i="20"/>
  <c r="BG1315" i="20"/>
  <c r="BF1315" i="20"/>
  <c r="BE1315" i="20"/>
  <c r="BD1315" i="20"/>
  <c r="BC1315" i="20"/>
  <c r="BB1315" i="20"/>
  <c r="CK1314" i="20"/>
  <c r="CJ1314" i="20"/>
  <c r="CI1314" i="20"/>
  <c r="CH1314" i="20"/>
  <c r="CG1314" i="20"/>
  <c r="CF1314" i="20"/>
  <c r="CF1420" i="20" s="1"/>
  <c r="H776" i="13" s="1"/>
  <c r="CF55" i="3" s="1"/>
  <c r="CE1314" i="20"/>
  <c r="CD1314" i="20"/>
  <c r="CC1314" i="20"/>
  <c r="CE1313" i="20"/>
  <c r="CD1313" i="20"/>
  <c r="CC1313" i="20"/>
  <c r="CE1312" i="20"/>
  <c r="CD1312" i="20"/>
  <c r="CD1418" i="20" s="1"/>
  <c r="C774" i="13" s="1"/>
  <c r="CD53" i="3" s="1"/>
  <c r="CC1312" i="20"/>
  <c r="CX1311" i="20"/>
  <c r="CW1311" i="20"/>
  <c r="CV1311" i="20"/>
  <c r="CU1311" i="20"/>
  <c r="CT1311" i="20"/>
  <c r="CS1311" i="20"/>
  <c r="CR1311" i="20"/>
  <c r="CR1417" i="20" s="1"/>
  <c r="E670" i="13" s="1"/>
  <c r="CR52" i="3" s="1"/>
  <c r="CQ1311" i="20"/>
  <c r="CP1311" i="20"/>
  <c r="CO1311" i="20"/>
  <c r="CK1311" i="20"/>
  <c r="CJ1311" i="20"/>
  <c r="CI1311" i="20"/>
  <c r="CH1311" i="20"/>
  <c r="CG1311" i="20"/>
  <c r="CG1417" i="20" s="1"/>
  <c r="I773" i="13" s="1"/>
  <c r="CG52" i="3" s="1"/>
  <c r="CF1311" i="20"/>
  <c r="CE1311" i="20"/>
  <c r="CD1311" i="20"/>
  <c r="CC1311" i="20"/>
  <c r="BY1311" i="20"/>
  <c r="BX1311" i="20"/>
  <c r="BW1311" i="20"/>
  <c r="BV1311" i="20"/>
  <c r="BU1311" i="20"/>
  <c r="BQ1311" i="20"/>
  <c r="BP1311" i="20"/>
  <c r="BO1311" i="20"/>
  <c r="BN1311" i="20"/>
  <c r="BM1311" i="20"/>
  <c r="BL1311" i="20"/>
  <c r="BK1311" i="20"/>
  <c r="BG1311" i="20"/>
  <c r="BF1311" i="20"/>
  <c r="BE1311" i="20"/>
  <c r="BD1311" i="20"/>
  <c r="BC1311" i="20"/>
  <c r="BB1311" i="20"/>
  <c r="M1311" i="20"/>
  <c r="CK1310" i="20"/>
  <c r="CK1416" i="20" s="1"/>
  <c r="P772" i="13" s="1"/>
  <c r="CK51" i="3" s="1"/>
  <c r="CJ1310" i="20"/>
  <c r="CI1310" i="20"/>
  <c r="CE1310" i="20"/>
  <c r="CD1310" i="20"/>
  <c r="CC1310" i="20"/>
  <c r="CK1309" i="20"/>
  <c r="CJ1309" i="20"/>
  <c r="CI1309" i="20"/>
  <c r="CI1415" i="20" s="1"/>
  <c r="N771" i="13" s="1"/>
  <c r="CI50" i="3" s="1"/>
  <c r="CE1309" i="20"/>
  <c r="CD1309" i="20"/>
  <c r="CC1309" i="20"/>
  <c r="BY1309" i="20"/>
  <c r="BX1309" i="20"/>
  <c r="BQ1309" i="20"/>
  <c r="BP1309" i="20"/>
  <c r="BO1309" i="20"/>
  <c r="BO1415" i="20" s="1"/>
  <c r="F462" i="13" s="1"/>
  <c r="BP50" i="3" s="1"/>
  <c r="BN1309" i="20"/>
  <c r="BM1309" i="20"/>
  <c r="BL1309" i="20"/>
  <c r="BK1309" i="20"/>
  <c r="CK1308" i="20"/>
  <c r="CJ1308" i="20"/>
  <c r="CI1308" i="20"/>
  <c r="CH1308" i="20"/>
  <c r="CH1414" i="20" s="1"/>
  <c r="J770" i="13" s="1"/>
  <c r="CH49" i="3" s="1"/>
  <c r="CG1308" i="20"/>
  <c r="CF1308" i="20"/>
  <c r="CE1308" i="20"/>
  <c r="CD1308" i="20"/>
  <c r="CC1308" i="20"/>
  <c r="CK1307" i="20"/>
  <c r="CJ1307" i="20"/>
  <c r="CI1307" i="20"/>
  <c r="CI1413" i="20" s="1"/>
  <c r="N769" i="13" s="1"/>
  <c r="CI48" i="3" s="1"/>
  <c r="CH1307" i="20"/>
  <c r="CG1307" i="20"/>
  <c r="CF1307" i="20"/>
  <c r="CE1307" i="20"/>
  <c r="CD1307" i="20"/>
  <c r="CC1307" i="20"/>
  <c r="CX1306" i="20"/>
  <c r="CW1306" i="20"/>
  <c r="CW1412" i="20" s="1"/>
  <c r="N665" i="13" s="1"/>
  <c r="CW47" i="3" s="1"/>
  <c r="CV1306" i="20"/>
  <c r="CU1306" i="20"/>
  <c r="CT1306" i="20"/>
  <c r="CS1306" i="20"/>
  <c r="CR1306" i="20"/>
  <c r="CQ1306" i="20"/>
  <c r="CP1306" i="20"/>
  <c r="CO1306" i="20"/>
  <c r="CO1412" i="20" s="1"/>
  <c r="B665" i="13" s="1"/>
  <c r="CO47" i="3" s="1"/>
  <c r="CK1306" i="20"/>
  <c r="CJ1306" i="20"/>
  <c r="CI1306" i="20"/>
  <c r="CH1306" i="20"/>
  <c r="CG1306" i="20"/>
  <c r="CF1306" i="20"/>
  <c r="CE1306" i="20"/>
  <c r="CD1306" i="20"/>
  <c r="CD1412" i="20" s="1"/>
  <c r="C768" i="13" s="1"/>
  <c r="CD47" i="3" s="1"/>
  <c r="CC1306" i="20"/>
  <c r="BY1306" i="20"/>
  <c r="BX1306" i="20"/>
  <c r="BW1306" i="20"/>
  <c r="BV1306" i="20"/>
  <c r="BU1306" i="20"/>
  <c r="BQ1306" i="20"/>
  <c r="BP1306" i="20"/>
  <c r="BP1412" i="20" s="1"/>
  <c r="G459" i="13" s="1"/>
  <c r="BQ47" i="3" s="1"/>
  <c r="BO1306" i="20"/>
  <c r="BN1306" i="20"/>
  <c r="BM1306" i="20"/>
  <c r="BL1306" i="20"/>
  <c r="BK1306" i="20"/>
  <c r="BG1306" i="20"/>
  <c r="BF1306" i="20"/>
  <c r="BE1306" i="20"/>
  <c r="BE1412" i="20" s="1"/>
  <c r="BD1306" i="20"/>
  <c r="BC1306" i="20"/>
  <c r="BB1306" i="20"/>
  <c r="CK1305" i="20"/>
  <c r="CJ1305" i="20"/>
  <c r="CI1305" i="20"/>
  <c r="CK1304" i="20"/>
  <c r="CJ1304" i="20"/>
  <c r="CJ1410" i="20" s="1"/>
  <c r="O766" i="13" s="1"/>
  <c r="CJ45" i="3" s="1"/>
  <c r="CI1304" i="20"/>
  <c r="CH1304" i="20"/>
  <c r="CG1304" i="20"/>
  <c r="CF1304" i="20"/>
  <c r="CE1304" i="20"/>
  <c r="CD1304" i="20"/>
  <c r="CC1304" i="20"/>
  <c r="CK1302" i="20"/>
  <c r="CK1408" i="20" s="1"/>
  <c r="P764" i="13" s="1"/>
  <c r="CK43" i="3" s="1"/>
  <c r="CJ1302" i="20"/>
  <c r="CI1302" i="20"/>
  <c r="CE1302" i="20"/>
  <c r="CD1302" i="20"/>
  <c r="CC1302" i="20"/>
  <c r="CK1301" i="20"/>
  <c r="CJ1301" i="20"/>
  <c r="CI1301" i="20"/>
  <c r="CI1407" i="20" s="1"/>
  <c r="N763" i="13" s="1"/>
  <c r="CI42" i="3" s="1"/>
  <c r="CE1301" i="20"/>
  <c r="CD1301" i="20"/>
  <c r="CC1301" i="20"/>
  <c r="CK1300" i="20"/>
  <c r="CJ1300" i="20"/>
  <c r="CI1300" i="20"/>
  <c r="CH1300" i="20"/>
  <c r="CG1300" i="20"/>
  <c r="CG1406" i="20" s="1"/>
  <c r="I762" i="13" s="1"/>
  <c r="CG41" i="3" s="1"/>
  <c r="CF1300" i="20"/>
  <c r="CE1300" i="20"/>
  <c r="CD1300" i="20"/>
  <c r="CC1300" i="20"/>
  <c r="CK1297" i="20"/>
  <c r="CJ1297" i="20"/>
  <c r="CI1297" i="20"/>
  <c r="CE1297" i="20"/>
  <c r="CE1403" i="20" s="1"/>
  <c r="D759" i="13" s="1"/>
  <c r="CE38" i="3" s="1"/>
  <c r="CD1297" i="20"/>
  <c r="CC1297" i="20"/>
  <c r="CE1296" i="20"/>
  <c r="CD1296" i="20"/>
  <c r="CC1296" i="20"/>
  <c r="BQ1294" i="20"/>
  <c r="BP1294" i="20"/>
  <c r="BO1294" i="20"/>
  <c r="BO1400" i="20" s="1"/>
  <c r="F447" i="13" s="1"/>
  <c r="BP35" i="3" s="1"/>
  <c r="BN1294" i="20"/>
  <c r="BM1294" i="20"/>
  <c r="BL1294" i="20"/>
  <c r="BK1294" i="20"/>
  <c r="CK1292" i="20"/>
  <c r="CJ1292" i="20"/>
  <c r="CI1292" i="20"/>
  <c r="CE1292" i="20"/>
  <c r="CE1398" i="20" s="1"/>
  <c r="D754" i="13" s="1"/>
  <c r="CE33" i="3" s="1"/>
  <c r="CD1292" i="20"/>
  <c r="CC1292" i="20"/>
  <c r="BQ1291" i="20"/>
  <c r="BP1291" i="20"/>
  <c r="BO1291" i="20"/>
  <c r="BN1291" i="20"/>
  <c r="BM1291" i="20"/>
  <c r="BL1291" i="20"/>
  <c r="BL1397" i="20" s="1"/>
  <c r="C444" i="13" s="1"/>
  <c r="BM32" i="3" s="1"/>
  <c r="BK1291" i="20"/>
  <c r="CK1290" i="20"/>
  <c r="CJ1290" i="20"/>
  <c r="CI1290" i="20"/>
  <c r="CH1290" i="20"/>
  <c r="CG1290" i="20"/>
  <c r="CF1290" i="20"/>
  <c r="CE1290" i="20"/>
  <c r="CE1396" i="20" s="1"/>
  <c r="D752" i="13" s="1"/>
  <c r="CE31" i="3" s="1"/>
  <c r="CD1290" i="20"/>
  <c r="CC1290" i="20"/>
  <c r="CK1289" i="20"/>
  <c r="CJ1289" i="20"/>
  <c r="CI1289" i="20"/>
  <c r="CH1289" i="20"/>
  <c r="CG1289" i="20"/>
  <c r="CF1289" i="20"/>
  <c r="CF1395" i="20" s="1"/>
  <c r="H751" i="13" s="1"/>
  <c r="CF30" i="3" s="1"/>
  <c r="CE1289" i="20"/>
  <c r="CD1289" i="20"/>
  <c r="CC1289" i="20"/>
  <c r="CK1288" i="20"/>
  <c r="CJ1288" i="20"/>
  <c r="CI1288" i="20"/>
  <c r="CH1288" i="20"/>
  <c r="CG1288" i="20"/>
  <c r="CG1394" i="20" s="1"/>
  <c r="I750" i="13" s="1"/>
  <c r="CG29" i="3" s="1"/>
  <c r="CF1288" i="20"/>
  <c r="CE1288" i="20"/>
  <c r="CD1288" i="20"/>
  <c r="CC1288" i="20"/>
  <c r="CX1287" i="20"/>
  <c r="CW1287" i="20"/>
  <c r="CV1287" i="20"/>
  <c r="CU1287" i="20"/>
  <c r="CU1393" i="20" s="1"/>
  <c r="L646" i="13" s="1"/>
  <c r="CU28" i="3" s="1"/>
  <c r="CT1287" i="20"/>
  <c r="CS1287" i="20"/>
  <c r="CR1287" i="20"/>
  <c r="CQ1287" i="20"/>
  <c r="CP1287" i="20"/>
  <c r="CO1287" i="20"/>
  <c r="CK1287" i="20"/>
  <c r="CJ1287" i="20"/>
  <c r="CJ1393" i="20" s="1"/>
  <c r="O749" i="13" s="1"/>
  <c r="CJ28" i="3" s="1"/>
  <c r="CI1287" i="20"/>
  <c r="CH1287" i="20"/>
  <c r="CG1287" i="20"/>
  <c r="CF1287" i="20"/>
  <c r="CE1287" i="20"/>
  <c r="CD1287" i="20"/>
  <c r="CC1287" i="20"/>
  <c r="BY1287" i="20"/>
  <c r="BY1393" i="20" s="1"/>
  <c r="F543" i="13" s="1"/>
  <c r="BY28" i="3" s="1"/>
  <c r="BX1287" i="20"/>
  <c r="BW1287" i="20"/>
  <c r="BV1287" i="20"/>
  <c r="BU1287" i="20"/>
  <c r="BQ1287" i="20"/>
  <c r="BP1287" i="20"/>
  <c r="BO1287" i="20"/>
  <c r="BN1287" i="20"/>
  <c r="BN1393" i="20" s="1"/>
  <c r="E440" i="13" s="1"/>
  <c r="BO28" i="3" s="1"/>
  <c r="BM1287" i="20"/>
  <c r="BL1287" i="20"/>
  <c r="BK1287" i="20"/>
  <c r="BG1287" i="20"/>
  <c r="BF1287" i="20"/>
  <c r="BE1287" i="20"/>
  <c r="BD1287" i="20"/>
  <c r="BC1287" i="20"/>
  <c r="BC1393" i="20" s="1"/>
  <c r="C337" i="13" s="1"/>
  <c r="BD28" i="3" s="1"/>
  <c r="BB1287" i="20"/>
  <c r="CX1286" i="20"/>
  <c r="CW1286" i="20"/>
  <c r="CV1286" i="20"/>
  <c r="CU1286" i="20"/>
  <c r="CT1286" i="20"/>
  <c r="CS1286" i="20"/>
  <c r="CR1286" i="20"/>
  <c r="CR1392" i="20" s="1"/>
  <c r="E645" i="13" s="1"/>
  <c r="CR27" i="3" s="1"/>
  <c r="CQ1286" i="20"/>
  <c r="CP1286" i="20"/>
  <c r="CO1286" i="20"/>
  <c r="CK1286" i="20"/>
  <c r="CJ1286" i="20"/>
  <c r="CI1286" i="20"/>
  <c r="CH1286" i="20"/>
  <c r="CG1286" i="20"/>
  <c r="CG1392" i="20" s="1"/>
  <c r="I748" i="13" s="1"/>
  <c r="CG27" i="3" s="1"/>
  <c r="CF1286" i="20"/>
  <c r="CE1286" i="20"/>
  <c r="CD1286" i="20"/>
  <c r="CC1286" i="20"/>
  <c r="BY1286" i="20"/>
  <c r="BX1286" i="20"/>
  <c r="BW1286" i="20"/>
  <c r="BV1286" i="20"/>
  <c r="BV1392" i="20" s="1"/>
  <c r="C542" i="13" s="1"/>
  <c r="BV27" i="3" s="1"/>
  <c r="BU1286" i="20"/>
  <c r="BQ1286" i="20"/>
  <c r="BP1286" i="20"/>
  <c r="BO1286" i="20"/>
  <c r="BN1286" i="20"/>
  <c r="BM1286" i="20"/>
  <c r="BL1286" i="20"/>
  <c r="BK1286" i="20"/>
  <c r="BK1392" i="20" s="1"/>
  <c r="B439" i="13" s="1"/>
  <c r="BL27" i="3" s="1"/>
  <c r="BG1286" i="20"/>
  <c r="BC1286" i="20"/>
  <c r="BO1285" i="20"/>
  <c r="BN1285" i="20"/>
  <c r="BM1285" i="20"/>
  <c r="BL1285" i="20"/>
  <c r="BK1285" i="20"/>
  <c r="CK1284" i="20"/>
  <c r="CK1390" i="20" s="1"/>
  <c r="P746" i="13" s="1"/>
  <c r="CK25" i="3" s="1"/>
  <c r="CJ1284" i="20"/>
  <c r="CI1284" i="20"/>
  <c r="CE1284" i="20"/>
  <c r="CD1284" i="20"/>
  <c r="CC1284" i="20"/>
  <c r="CX1283" i="20"/>
  <c r="CW1283" i="20"/>
  <c r="CV1283" i="20"/>
  <c r="CV1389" i="20" s="1"/>
  <c r="M642" i="13" s="1"/>
  <c r="CV24" i="3" s="1"/>
  <c r="CU1283" i="20"/>
  <c r="CT1283" i="20"/>
  <c r="CS1283" i="20"/>
  <c r="CR1283" i="20"/>
  <c r="CQ1283" i="20"/>
  <c r="CP1283" i="20"/>
  <c r="CO1283" i="20"/>
  <c r="CK1283" i="20"/>
  <c r="CK1389" i="20" s="1"/>
  <c r="P745" i="13" s="1"/>
  <c r="CK24" i="3" s="1"/>
  <c r="CJ1283" i="20"/>
  <c r="CI1283" i="20"/>
  <c r="CH1283" i="20"/>
  <c r="CG1283" i="20"/>
  <c r="CF1283" i="20"/>
  <c r="CE1283" i="20"/>
  <c r="CD1283" i="20"/>
  <c r="CC1283" i="20"/>
  <c r="CC1389" i="20" s="1"/>
  <c r="B745" i="13" s="1"/>
  <c r="CC24" i="3" s="1"/>
  <c r="BY1283" i="20"/>
  <c r="BX1283" i="20"/>
  <c r="BW1283" i="20"/>
  <c r="BV1283" i="20"/>
  <c r="BU1283" i="20"/>
  <c r="BQ1283" i="20"/>
  <c r="BP1283" i="20"/>
  <c r="BO1283" i="20"/>
  <c r="BO1389" i="20" s="1"/>
  <c r="F436" i="13" s="1"/>
  <c r="BP24" i="3" s="1"/>
  <c r="BN1283" i="20"/>
  <c r="BM1283" i="20"/>
  <c r="BL1283" i="20"/>
  <c r="BK1283" i="20"/>
  <c r="BG1283" i="20"/>
  <c r="BF1283" i="20"/>
  <c r="BE1283" i="20"/>
  <c r="BD1283" i="20"/>
  <c r="BC1283" i="20"/>
  <c r="BB1283" i="20"/>
  <c r="CK1282" i="20"/>
  <c r="CJ1282" i="20"/>
  <c r="CI1282" i="20"/>
  <c r="CE1282" i="20"/>
  <c r="CD1282" i="20"/>
  <c r="CC1282" i="20"/>
  <c r="CC1388" i="20" s="1"/>
  <c r="B744" i="13" s="1"/>
  <c r="CC23" i="3" s="1"/>
  <c r="CE1280" i="20"/>
  <c r="CD1280" i="20"/>
  <c r="CC1280" i="20"/>
  <c r="CK1279" i="20"/>
  <c r="CJ1279" i="20"/>
  <c r="CI1279" i="20"/>
  <c r="CE1279" i="20"/>
  <c r="CD1279" i="20"/>
  <c r="CD1385" i="20" s="1"/>
  <c r="C741" i="13" s="1"/>
  <c r="CD20" i="3" s="1"/>
  <c r="CC1279" i="20"/>
  <c r="CK1278" i="20"/>
  <c r="CJ1278" i="20"/>
  <c r="CI1278" i="20"/>
  <c r="CE1278" i="20"/>
  <c r="CD1278" i="20"/>
  <c r="CC1278" i="20"/>
  <c r="CK1277" i="20"/>
  <c r="CK1383" i="20" s="1"/>
  <c r="P739" i="13" s="1"/>
  <c r="CK18" i="3" s="1"/>
  <c r="CJ1277" i="20"/>
  <c r="CI1277" i="20"/>
  <c r="CE1277" i="20"/>
  <c r="CD1277" i="20"/>
  <c r="CC1277" i="20"/>
  <c r="CE1276" i="20"/>
  <c r="CD1276" i="20"/>
  <c r="CC1276" i="20"/>
  <c r="CC1382" i="20" s="1"/>
  <c r="B738" i="13" s="1"/>
  <c r="CC17" i="3" s="1"/>
  <c r="BP1276" i="20"/>
  <c r="BN1276" i="20"/>
  <c r="CE1275" i="20"/>
  <c r="CD1275" i="20"/>
  <c r="CC1275" i="20"/>
  <c r="BQ1275" i="20"/>
  <c r="BP1275" i="20"/>
  <c r="BO1275" i="20"/>
  <c r="BO1381" i="20" s="1"/>
  <c r="F428" i="13" s="1"/>
  <c r="BP16" i="3" s="1"/>
  <c r="BN1275" i="20"/>
  <c r="BM1275" i="20"/>
  <c r="BL1275" i="20"/>
  <c r="BK1275" i="20"/>
  <c r="CX1274" i="20"/>
  <c r="CW1274" i="20"/>
  <c r="CV1274" i="20"/>
  <c r="CU1274" i="20"/>
  <c r="CU1380" i="20" s="1"/>
  <c r="L633" i="13" s="1"/>
  <c r="CU15" i="3" s="1"/>
  <c r="CT1274" i="20"/>
  <c r="CS1274" i="20"/>
  <c r="CR1274" i="20"/>
  <c r="CQ1274" i="20"/>
  <c r="CP1274" i="20"/>
  <c r="CO1274" i="20"/>
  <c r="CK1274" i="20"/>
  <c r="CJ1274" i="20"/>
  <c r="CJ1380" i="20" s="1"/>
  <c r="O736" i="13" s="1"/>
  <c r="CJ15" i="3" s="1"/>
  <c r="CI1274" i="20"/>
  <c r="CH1274" i="20"/>
  <c r="CG1274" i="20"/>
  <c r="CF1274" i="20"/>
  <c r="CE1274" i="20"/>
  <c r="CD1274" i="20"/>
  <c r="CC1274" i="20"/>
  <c r="BY1274" i="20"/>
  <c r="BY1380" i="20" s="1"/>
  <c r="F530" i="13" s="1"/>
  <c r="BY15" i="3" s="1"/>
  <c r="BX1274" i="20"/>
  <c r="BW1274" i="20"/>
  <c r="BV1274" i="20"/>
  <c r="BU1274" i="20"/>
  <c r="BQ1274" i="20"/>
  <c r="BP1274" i="20"/>
  <c r="BK1274" i="20"/>
  <c r="BG1274" i="20"/>
  <c r="BF1274" i="20"/>
  <c r="BE1274" i="20"/>
  <c r="BD1274" i="20"/>
  <c r="BC1274" i="20"/>
  <c r="BB1274" i="20"/>
  <c r="CE1271" i="20"/>
  <c r="CD1271" i="20"/>
  <c r="CC1271" i="20"/>
  <c r="CC1377" i="20" s="1"/>
  <c r="B733" i="13" s="1"/>
  <c r="CC12" i="3" s="1"/>
  <c r="CK1270" i="20"/>
  <c r="CJ1270" i="20"/>
  <c r="CH1270" i="20"/>
  <c r="CG1270" i="20"/>
  <c r="CE1270" i="20"/>
  <c r="CD1270" i="20"/>
  <c r="CX1269" i="20"/>
  <c r="CW1269" i="20"/>
  <c r="CW1375" i="20" s="1"/>
  <c r="N628" i="13" s="1"/>
  <c r="CW10" i="3" s="1"/>
  <c r="CV1269" i="20"/>
  <c r="CU1269" i="20"/>
  <c r="CT1269" i="20"/>
  <c r="CS1269" i="20"/>
  <c r="CR1269" i="20"/>
  <c r="CQ1269" i="20"/>
  <c r="CP1269" i="20"/>
  <c r="CO1269" i="20"/>
  <c r="CO1375" i="20" s="1"/>
  <c r="B628" i="13" s="1"/>
  <c r="CO10" i="3" s="1"/>
  <c r="CK1269" i="20"/>
  <c r="CJ1269" i="20"/>
  <c r="CI1269" i="20"/>
  <c r="CH1269" i="20"/>
  <c r="CG1269" i="20"/>
  <c r="CF1269" i="20"/>
  <c r="CE1269" i="20"/>
  <c r="CD1269" i="20"/>
  <c r="CD1375" i="20" s="1"/>
  <c r="C731" i="13" s="1"/>
  <c r="CD10" i="3" s="1"/>
  <c r="CC1269" i="20"/>
  <c r="BY1269" i="20"/>
  <c r="BX1269" i="20"/>
  <c r="BW1269" i="20"/>
  <c r="BV1269" i="20"/>
  <c r="BU1269" i="20"/>
  <c r="BQ1269" i="20"/>
  <c r="BP1269" i="20"/>
  <c r="BP1375" i="20" s="1"/>
  <c r="G422" i="13" s="1"/>
  <c r="BQ10" i="3" s="1"/>
  <c r="BO1269" i="20"/>
  <c r="BN1269" i="20"/>
  <c r="BM1269" i="20"/>
  <c r="BL1269" i="20"/>
  <c r="BK1269" i="20"/>
  <c r="BG1269" i="20"/>
  <c r="BF1269" i="20"/>
  <c r="BE1269" i="20"/>
  <c r="BE1375" i="20" s="1"/>
  <c r="E319" i="13" s="1"/>
  <c r="BF10" i="3" s="1"/>
  <c r="BD1269" i="20"/>
  <c r="BC1269" i="20"/>
  <c r="BB1269" i="20"/>
  <c r="N1269" i="20"/>
  <c r="M1269" i="20"/>
  <c r="L1269" i="20"/>
  <c r="K1269" i="20"/>
  <c r="J1269" i="20"/>
  <c r="CX1268" i="20"/>
  <c r="CW1268" i="20"/>
  <c r="CV1268" i="20"/>
  <c r="CU1268" i="20"/>
  <c r="CT1268" i="20"/>
  <c r="CS1268" i="20"/>
  <c r="CR1268" i="20"/>
  <c r="CQ1268" i="20"/>
  <c r="CQ1374" i="20" s="1"/>
  <c r="D627" i="13" s="1"/>
  <c r="CQ9" i="3" s="1"/>
  <c r="CP1268" i="20"/>
  <c r="CO1268" i="20"/>
  <c r="CK1268" i="20"/>
  <c r="CJ1268" i="20"/>
  <c r="CI1268" i="20"/>
  <c r="CH1268" i="20"/>
  <c r="CG1268" i="20"/>
  <c r="CF1268" i="20"/>
  <c r="CF1374" i="20" s="1"/>
  <c r="H730" i="13" s="1"/>
  <c r="CF9" i="3" s="1"/>
  <c r="CE1268" i="20"/>
  <c r="CD1268" i="20"/>
  <c r="CC1268" i="20"/>
  <c r="BY1268" i="20"/>
  <c r="BX1268" i="20"/>
  <c r="BW1268" i="20"/>
  <c r="BV1268" i="20"/>
  <c r="BU1268" i="20"/>
  <c r="BU1374" i="20" s="1"/>
  <c r="B524" i="13" s="1"/>
  <c r="BU9" i="3" s="1"/>
  <c r="BQ1268" i="20"/>
  <c r="BP1268" i="20"/>
  <c r="BO1268" i="20"/>
  <c r="BN1268" i="20"/>
  <c r="BM1268" i="20"/>
  <c r="BL1268" i="20"/>
  <c r="BK1268" i="20"/>
  <c r="BG1268" i="20"/>
  <c r="BG1374" i="20" s="1"/>
  <c r="BF1268" i="20"/>
  <c r="BE1268" i="20"/>
  <c r="BD1268" i="20"/>
  <c r="BC1268" i="20"/>
  <c r="BB1268" i="20"/>
  <c r="N1268" i="20"/>
  <c r="M1268" i="20"/>
  <c r="L1268" i="20"/>
  <c r="K1268" i="20"/>
  <c r="J1268" i="20"/>
  <c r="CK1267" i="20"/>
  <c r="CJ1267" i="20"/>
  <c r="CI1267" i="20"/>
  <c r="CE1267" i="20"/>
  <c r="CD1267" i="20"/>
  <c r="CC1267" i="20"/>
  <c r="CC1373" i="20" s="1"/>
  <c r="B729" i="13" s="1"/>
  <c r="CC8" i="3" s="1"/>
  <c r="CK1266" i="20"/>
  <c r="CJ1266" i="20"/>
  <c r="CI1266" i="20"/>
  <c r="CE1266" i="20"/>
  <c r="CD1266" i="20"/>
  <c r="CC1266" i="20"/>
  <c r="BF1286" i="20"/>
  <c r="BE1286" i="20"/>
  <c r="BD1286" i="20"/>
  <c r="BB1286" i="20"/>
  <c r="D12" i="7"/>
  <c r="BQ1285" i="20" s="1"/>
  <c r="BP1285" i="20"/>
  <c r="D11" i="7"/>
  <c r="R1331" i="20"/>
  <c r="I4" i="5"/>
  <c r="I5" i="5"/>
  <c r="D3" i="1"/>
  <c r="C30" i="1" s="1"/>
  <c r="G132" i="2"/>
  <c r="I132" i="2" s="1"/>
  <c r="H132" i="2"/>
  <c r="H166" i="2"/>
  <c r="H217" i="2"/>
  <c r="H218" i="2"/>
  <c r="H219" i="2"/>
  <c r="H220" i="2"/>
  <c r="H221" i="2"/>
  <c r="H222" i="2"/>
  <c r="H223" i="2"/>
  <c r="H224" i="2"/>
  <c r="H225" i="2"/>
  <c r="H226" i="2"/>
  <c r="H227" i="2"/>
  <c r="H228" i="2"/>
  <c r="H194" i="2"/>
  <c r="H195" i="2"/>
  <c r="H196" i="2"/>
  <c r="H197" i="2"/>
  <c r="H198" i="2"/>
  <c r="H199" i="2"/>
  <c r="H200" i="2"/>
  <c r="H201" i="2"/>
  <c r="H202" i="2"/>
  <c r="H203" i="2"/>
  <c r="H204" i="2"/>
  <c r="H205" i="2"/>
  <c r="H206" i="2"/>
  <c r="H207" i="2"/>
  <c r="H208" i="2"/>
  <c r="H209" i="2"/>
  <c r="H210" i="2"/>
  <c r="H211" i="2"/>
  <c r="H212" i="2"/>
  <c r="H213" i="2"/>
  <c r="H214" i="2"/>
  <c r="H215" i="2"/>
  <c r="H216" i="2"/>
  <c r="H171" i="2"/>
  <c r="H172" i="2"/>
  <c r="H173" i="2"/>
  <c r="H174" i="2"/>
  <c r="H175" i="2"/>
  <c r="H176" i="2"/>
  <c r="H177" i="2"/>
  <c r="H178" i="2"/>
  <c r="H179" i="2"/>
  <c r="H180" i="2"/>
  <c r="H181" i="2"/>
  <c r="H182" i="2"/>
  <c r="H183" i="2"/>
  <c r="H184" i="2"/>
  <c r="H185" i="2"/>
  <c r="H186" i="2"/>
  <c r="H187" i="2"/>
  <c r="H188" i="2"/>
  <c r="H189" i="2"/>
  <c r="H190" i="2"/>
  <c r="H191" i="2"/>
  <c r="H192" i="2"/>
  <c r="H193" i="2"/>
  <c r="B115" i="2"/>
  <c r="B116" i="2"/>
  <c r="B117" i="2"/>
  <c r="B118" i="2"/>
  <c r="B94" i="2"/>
  <c r="B95" i="2"/>
  <c r="B96" i="2"/>
  <c r="B97" i="2"/>
  <c r="B98" i="2"/>
  <c r="B99" i="2"/>
  <c r="B100" i="2"/>
  <c r="B101" i="2"/>
  <c r="B102" i="2"/>
  <c r="B103" i="2"/>
  <c r="B104" i="2"/>
  <c r="B105" i="2"/>
  <c r="B106" i="2"/>
  <c r="B107" i="2"/>
  <c r="B108" i="2"/>
  <c r="B109" i="2"/>
  <c r="B110" i="2"/>
  <c r="B111" i="2"/>
  <c r="B112" i="2"/>
  <c r="B113" i="2"/>
  <c r="B114" i="2"/>
  <c r="B71" i="2"/>
  <c r="B72" i="2"/>
  <c r="B73" i="2"/>
  <c r="B74" i="2"/>
  <c r="B75" i="2"/>
  <c r="B76" i="2"/>
  <c r="B77" i="2"/>
  <c r="B78" i="2"/>
  <c r="B79" i="2"/>
  <c r="B80" i="2"/>
  <c r="B81" i="2"/>
  <c r="B82" i="2"/>
  <c r="B83" i="2"/>
  <c r="B84" i="2"/>
  <c r="B85" i="2"/>
  <c r="B86" i="2"/>
  <c r="B87" i="2"/>
  <c r="B88" i="2"/>
  <c r="B89" i="2"/>
  <c r="B90" i="2"/>
  <c r="B91" i="2"/>
  <c r="B92" i="2"/>
  <c r="B93" i="2"/>
  <c r="B45" i="2"/>
  <c r="B46" i="2"/>
  <c r="B47" i="2"/>
  <c r="B48" i="2"/>
  <c r="B49" i="2"/>
  <c r="B50" i="2"/>
  <c r="B51" i="2"/>
  <c r="B52" i="2"/>
  <c r="B53" i="2"/>
  <c r="B54" i="2"/>
  <c r="B55" i="2"/>
  <c r="B56" i="2"/>
  <c r="B57" i="2"/>
  <c r="B58" i="2"/>
  <c r="B59" i="2"/>
  <c r="B60" i="2"/>
  <c r="B61" i="2"/>
  <c r="B62" i="2"/>
  <c r="B63" i="2"/>
  <c r="B64" i="2"/>
  <c r="B65" i="2"/>
  <c r="B66" i="2"/>
  <c r="B67" i="2"/>
  <c r="B68" i="2"/>
  <c r="B69" i="2"/>
  <c r="B70" i="2"/>
  <c r="B24" i="2"/>
  <c r="B25" i="2"/>
  <c r="B26" i="2"/>
  <c r="B27" i="2"/>
  <c r="B28" i="2"/>
  <c r="B29" i="2"/>
  <c r="B30" i="2"/>
  <c r="B31" i="2"/>
  <c r="B32" i="2"/>
  <c r="B33" i="2"/>
  <c r="B34" i="2"/>
  <c r="B35" i="2"/>
  <c r="B36" i="2"/>
  <c r="B37" i="2"/>
  <c r="B38" i="2"/>
  <c r="B39" i="2"/>
  <c r="B40" i="2"/>
  <c r="B41" i="2"/>
  <c r="B42" i="2"/>
  <c r="B43" i="2"/>
  <c r="B44" i="2"/>
  <c r="B23" i="2"/>
  <c r="CI1458" i="20"/>
  <c r="N810" i="13" s="1"/>
  <c r="CI89" i="3" s="1"/>
  <c r="CJ1458" i="20"/>
  <c r="O810" i="13"/>
  <c r="CJ89" i="3" s="1"/>
  <c r="CI1459" i="20"/>
  <c r="N811" i="13"/>
  <c r="CI90" i="3" s="1"/>
  <c r="CJ1459" i="20"/>
  <c r="O811" i="13" s="1"/>
  <c r="CJ90" i="3" s="1"/>
  <c r="CK1459" i="20"/>
  <c r="P811" i="13"/>
  <c r="CK90" i="3" s="1"/>
  <c r="CI1460" i="20"/>
  <c r="N812" i="13" s="1"/>
  <c r="CI91" i="3" s="1"/>
  <c r="CK1460" i="20"/>
  <c r="P812" i="13" s="1"/>
  <c r="CK91" i="3" s="1"/>
  <c r="CI1461" i="20"/>
  <c r="N813" i="13"/>
  <c r="CI92" i="3"/>
  <c r="CJ1461" i="20"/>
  <c r="O813" i="13" s="1"/>
  <c r="CJ92" i="3" s="1"/>
  <c r="CK1461" i="20"/>
  <c r="P813" i="13"/>
  <c r="CK92" i="3" s="1"/>
  <c r="CI1462" i="20"/>
  <c r="N814" i="13"/>
  <c r="CI93" i="3" s="1"/>
  <c r="CK1462" i="20"/>
  <c r="P814" i="13" s="1"/>
  <c r="CK93" i="3" s="1"/>
  <c r="CI1463" i="20"/>
  <c r="N815" i="13" s="1"/>
  <c r="CI94" i="3" s="1"/>
  <c r="CJ1463" i="20"/>
  <c r="O815" i="13" s="1"/>
  <c r="CJ94" i="3" s="1"/>
  <c r="CK1463" i="20"/>
  <c r="P815" i="13"/>
  <c r="CK94" i="3"/>
  <c r="CJ1464" i="20"/>
  <c r="O816" i="13"/>
  <c r="CJ95" i="3" s="1"/>
  <c r="CK1464" i="20"/>
  <c r="P816" i="13"/>
  <c r="CK95" i="3" s="1"/>
  <c r="CI1465" i="20"/>
  <c r="N817" i="13"/>
  <c r="CI96" i="3" s="1"/>
  <c r="CJ1465" i="20"/>
  <c r="O817" i="13" s="1"/>
  <c r="CJ96" i="3"/>
  <c r="CI1466" i="20"/>
  <c r="N818" i="13" s="1"/>
  <c r="CI97" i="3" s="1"/>
  <c r="CJ1466" i="20"/>
  <c r="O818" i="13"/>
  <c r="CJ97" i="3" s="1"/>
  <c r="CK1466" i="20"/>
  <c r="P818" i="13" s="1"/>
  <c r="CK97" i="3" s="1"/>
  <c r="CI1467" i="20"/>
  <c r="N819" i="13"/>
  <c r="CI98" i="3" s="1"/>
  <c r="CJ1467" i="20"/>
  <c r="O819" i="13" s="1"/>
  <c r="CJ98" i="3" s="1"/>
  <c r="CK1467" i="20"/>
  <c r="P819" i="13"/>
  <c r="CK98" i="3" s="1"/>
  <c r="CI1468" i="20"/>
  <c r="N820" i="13" s="1"/>
  <c r="CI99" i="3" s="1"/>
  <c r="CJ1468" i="20"/>
  <c r="O820" i="13" s="1"/>
  <c r="CJ99" i="3" s="1"/>
  <c r="CK1468" i="20"/>
  <c r="P820" i="13" s="1"/>
  <c r="CK99" i="3" s="1"/>
  <c r="CI1469" i="20"/>
  <c r="N821" i="13"/>
  <c r="CI100" i="3"/>
  <c r="CJ1469" i="20"/>
  <c r="O821" i="13" s="1"/>
  <c r="CJ100" i="3" s="1"/>
  <c r="CK1469" i="20"/>
  <c r="P821" i="13"/>
  <c r="CK100" i="3" s="1"/>
  <c r="CI1470" i="20"/>
  <c r="N822" i="13"/>
  <c r="CI101" i="3" s="1"/>
  <c r="CJ1470" i="20"/>
  <c r="O822" i="13"/>
  <c r="CJ101" i="3" s="1"/>
  <c r="CI1471" i="20"/>
  <c r="N823" i="13" s="1"/>
  <c r="CI102" i="3" s="1"/>
  <c r="CJ1471" i="20"/>
  <c r="O823" i="13" s="1"/>
  <c r="CJ102" i="3" s="1"/>
  <c r="CK1471" i="20"/>
  <c r="P823" i="13"/>
  <c r="CK102" i="3"/>
  <c r="CI1438" i="20"/>
  <c r="N794" i="13" s="1"/>
  <c r="CI73" i="3" s="1"/>
  <c r="CJ1438" i="20"/>
  <c r="O794" i="13"/>
  <c r="CJ73" i="3" s="1"/>
  <c r="CK1438" i="20"/>
  <c r="P794" i="13" s="1"/>
  <c r="CK73" i="3" s="1"/>
  <c r="CI1439" i="20"/>
  <c r="N795" i="13"/>
  <c r="CI74" i="3" s="1"/>
  <c r="CJ1439" i="20"/>
  <c r="O795" i="13" s="1"/>
  <c r="CJ74" i="3"/>
  <c r="CK1439" i="20"/>
  <c r="P795" i="13" s="1"/>
  <c r="CK74" i="3" s="1"/>
  <c r="CI1440" i="20"/>
  <c r="N796" i="13" s="1"/>
  <c r="CI75" i="3" s="1"/>
  <c r="CJ1440" i="20"/>
  <c r="O796" i="13"/>
  <c r="CJ75" i="3" s="1"/>
  <c r="CK1440" i="20"/>
  <c r="P796" i="13" s="1"/>
  <c r="CK75" i="3" s="1"/>
  <c r="CI1441" i="20"/>
  <c r="N797" i="13"/>
  <c r="CI76" i="3" s="1"/>
  <c r="CJ1441" i="20"/>
  <c r="O797" i="13" s="1"/>
  <c r="CJ76" i="3" s="1"/>
  <c r="CK1441" i="20"/>
  <c r="P797" i="13"/>
  <c r="CK76" i="3" s="1"/>
  <c r="CI1442" i="20"/>
  <c r="N798" i="13" s="1"/>
  <c r="CI77" i="3" s="1"/>
  <c r="CK1442" i="20"/>
  <c r="P798" i="13" s="1"/>
  <c r="CK77" i="3" s="1"/>
  <c r="CI1443" i="20"/>
  <c r="N799" i="13"/>
  <c r="CI78" i="3"/>
  <c r="CJ1443" i="20"/>
  <c r="O799" i="13" s="1"/>
  <c r="CJ78" i="3" s="1"/>
  <c r="CK1443" i="20"/>
  <c r="P799" i="13"/>
  <c r="CK78" i="3" s="1"/>
  <c r="N800" i="13"/>
  <c r="CI79" i="3"/>
  <c r="O800" i="13"/>
  <c r="CJ79" i="3" s="1"/>
  <c r="P800" i="13"/>
  <c r="CK79" i="3" s="1"/>
  <c r="N801" i="13"/>
  <c r="CI80" i="3" s="1"/>
  <c r="O801" i="13"/>
  <c r="CJ80" i="3" s="1"/>
  <c r="P801" i="13"/>
  <c r="CK80" i="3" s="1"/>
  <c r="N802" i="13"/>
  <c r="CI81" i="3" s="1"/>
  <c r="O802" i="13"/>
  <c r="CJ81" i="3" s="1"/>
  <c r="P802" i="13"/>
  <c r="CK81" i="3" s="1"/>
  <c r="CI1451" i="20"/>
  <c r="N803" i="13" s="1"/>
  <c r="CI82" i="3" s="1"/>
  <c r="CJ1451" i="20"/>
  <c r="O803" i="13"/>
  <c r="CJ82" i="3" s="1"/>
  <c r="CK1451" i="20"/>
  <c r="P803" i="13"/>
  <c r="CK82" i="3" s="1"/>
  <c r="CI1452" i="20"/>
  <c r="N804" i="13"/>
  <c r="CI83" i="3" s="1"/>
  <c r="CJ1452" i="20"/>
  <c r="O804" i="13" s="1"/>
  <c r="CJ83" i="3"/>
  <c r="CK1452" i="20"/>
  <c r="P804" i="13" s="1"/>
  <c r="CK83" i="3" s="1"/>
  <c r="CI1453" i="20"/>
  <c r="N805" i="13" s="1"/>
  <c r="CI84" i="3" s="1"/>
  <c r="CJ1453" i="20"/>
  <c r="O805" i="13"/>
  <c r="CJ84" i="3"/>
  <c r="CK1453" i="20"/>
  <c r="P805" i="13" s="1"/>
  <c r="CK84" i="3" s="1"/>
  <c r="CI1454" i="20"/>
  <c r="N806" i="13"/>
  <c r="CI85" i="3" s="1"/>
  <c r="CJ1454" i="20"/>
  <c r="O806" i="13" s="1"/>
  <c r="CJ85" i="3" s="1"/>
  <c r="CI1455" i="20"/>
  <c r="N807" i="13" s="1"/>
  <c r="CI86" i="3"/>
  <c r="CJ1455" i="20"/>
  <c r="O807" i="13" s="1"/>
  <c r="CJ86" i="3" s="1"/>
  <c r="CK1455" i="20"/>
  <c r="P807" i="13" s="1"/>
  <c r="CK86" i="3" s="1"/>
  <c r="CI1456" i="20"/>
  <c r="N808" i="13"/>
  <c r="CI87" i="3" s="1"/>
  <c r="CJ1456" i="20"/>
  <c r="O808" i="13" s="1"/>
  <c r="CJ87" i="3" s="1"/>
  <c r="CK1456" i="20"/>
  <c r="P808" i="13"/>
  <c r="CK87" i="3" s="1"/>
  <c r="CI1457" i="20"/>
  <c r="N809" i="13" s="1"/>
  <c r="CI88" i="3" s="1"/>
  <c r="CJ1457" i="20"/>
  <c r="O809" i="13"/>
  <c r="CJ88" i="3"/>
  <c r="CK1457" i="20"/>
  <c r="P809" i="13" s="1"/>
  <c r="CK88" i="3" s="1"/>
  <c r="CI1418" i="20"/>
  <c r="N774" i="13" s="1"/>
  <c r="CI53" i="3" s="1"/>
  <c r="CJ1418" i="20"/>
  <c r="O774" i="13" s="1"/>
  <c r="CJ53" i="3" s="1"/>
  <c r="CK1418" i="20"/>
  <c r="P774" i="13"/>
  <c r="CK53" i="3"/>
  <c r="CI1419" i="20"/>
  <c r="N775" i="13" s="1"/>
  <c r="CI54" i="3" s="1"/>
  <c r="CJ1419" i="20"/>
  <c r="O775" i="13"/>
  <c r="CJ54" i="3" s="1"/>
  <c r="CK1419" i="20"/>
  <c r="P775" i="13"/>
  <c r="CK54" i="3" s="1"/>
  <c r="CI1420" i="20"/>
  <c r="N776" i="13"/>
  <c r="CI55" i="3" s="1"/>
  <c r="CJ1420" i="20"/>
  <c r="O776" i="13" s="1"/>
  <c r="CJ55" i="3"/>
  <c r="CK1420" i="20"/>
  <c r="P776" i="13" s="1"/>
  <c r="CK55" i="3" s="1"/>
  <c r="CI1421" i="20"/>
  <c r="N777" i="13" s="1"/>
  <c r="CI56" i="3" s="1"/>
  <c r="CJ1421" i="20"/>
  <c r="O777" i="13"/>
  <c r="CJ56" i="3" s="1"/>
  <c r="CI1422" i="20"/>
  <c r="N778" i="13"/>
  <c r="CI57" i="3" s="1"/>
  <c r="CJ1422" i="20"/>
  <c r="O778" i="13" s="1"/>
  <c r="CJ57" i="3" s="1"/>
  <c r="CK1422" i="20"/>
  <c r="P778" i="13"/>
  <c r="CK57" i="3" s="1"/>
  <c r="CI1423" i="20"/>
  <c r="N779" i="13" s="1"/>
  <c r="CI58" i="3" s="1"/>
  <c r="CJ1423" i="20"/>
  <c r="O779" i="13" s="1"/>
  <c r="CJ58" i="3" s="1"/>
  <c r="CK1423" i="20"/>
  <c r="P779" i="13" s="1"/>
  <c r="CK58" i="3" s="1"/>
  <c r="CI1424" i="20"/>
  <c r="N780" i="13"/>
  <c r="CI59" i="3" s="1"/>
  <c r="CJ1424" i="20"/>
  <c r="O780" i="13" s="1"/>
  <c r="CJ59" i="3" s="1"/>
  <c r="CK1424" i="20"/>
  <c r="P780" i="13"/>
  <c r="CK59" i="3" s="1"/>
  <c r="CI1425" i="20"/>
  <c r="N781" i="13"/>
  <c r="CI60" i="3" s="1"/>
  <c r="CJ1425" i="20"/>
  <c r="O781" i="13"/>
  <c r="CJ60" i="3" s="1"/>
  <c r="CK1425" i="20"/>
  <c r="P781" i="13" s="1"/>
  <c r="CK60" i="3"/>
  <c r="CJ1426" i="20"/>
  <c r="O782" i="13" s="1"/>
  <c r="CJ61" i="3" s="1"/>
  <c r="CK1426" i="20"/>
  <c r="P782" i="13"/>
  <c r="CK61" i="3" s="1"/>
  <c r="CI1427" i="20"/>
  <c r="N783" i="13" s="1"/>
  <c r="CI62" i="3" s="1"/>
  <c r="CJ1427" i="20"/>
  <c r="O783" i="13"/>
  <c r="CJ62" i="3" s="1"/>
  <c r="CI1428" i="20"/>
  <c r="N784" i="13"/>
  <c r="CI63" i="3" s="1"/>
  <c r="CJ1428" i="20"/>
  <c r="O784" i="13" s="1"/>
  <c r="CJ63" i="3" s="1"/>
  <c r="CK1428" i="20"/>
  <c r="P784" i="13" s="1"/>
  <c r="CK63" i="3" s="1"/>
  <c r="CI1429" i="20"/>
  <c r="N785" i="13" s="1"/>
  <c r="CI64" i="3" s="1"/>
  <c r="CJ1429" i="20"/>
  <c r="O785" i="13"/>
  <c r="CJ64" i="3" s="1"/>
  <c r="CK1429" i="20"/>
  <c r="P785" i="13" s="1"/>
  <c r="CK64" i="3" s="1"/>
  <c r="CI1430" i="20"/>
  <c r="N786" i="13"/>
  <c r="CI65" i="3" s="1"/>
  <c r="CJ1430" i="20"/>
  <c r="O786" i="13"/>
  <c r="CJ65" i="3" s="1"/>
  <c r="CK1430" i="20"/>
  <c r="P786" i="13"/>
  <c r="CK65" i="3" s="1"/>
  <c r="CI1431" i="20"/>
  <c r="N787" i="13" s="1"/>
  <c r="CI66" i="3"/>
  <c r="CJ1431" i="20"/>
  <c r="O787" i="13" s="1"/>
  <c r="CJ66" i="3" s="1"/>
  <c r="CK1431" i="20"/>
  <c r="P787" i="13" s="1"/>
  <c r="CK66" i="3" s="1"/>
  <c r="CJ1432" i="20"/>
  <c r="O788" i="13" s="1"/>
  <c r="CJ67" i="3" s="1"/>
  <c r="CK1432" i="20"/>
  <c r="P788" i="13"/>
  <c r="CK67" i="3" s="1"/>
  <c r="CI1433" i="20"/>
  <c r="N789" i="13" s="1"/>
  <c r="CI68" i="3" s="1"/>
  <c r="CJ1433" i="20"/>
  <c r="O789" i="13"/>
  <c r="CJ68" i="3" s="1"/>
  <c r="CI1434" i="20"/>
  <c r="N790" i="13" s="1"/>
  <c r="CI69" i="3" s="1"/>
  <c r="CJ1434" i="20"/>
  <c r="O790" i="13" s="1"/>
  <c r="CJ69" i="3" s="1"/>
  <c r="CK1434" i="20"/>
  <c r="P790" i="13"/>
  <c r="CK69" i="3" s="1"/>
  <c r="CI1435" i="20"/>
  <c r="N791" i="13" s="1"/>
  <c r="CI70" i="3" s="1"/>
  <c r="CK1435" i="20"/>
  <c r="P791" i="13"/>
  <c r="CK70" i="3" s="1"/>
  <c r="CI1436" i="20"/>
  <c r="N792" i="13"/>
  <c r="CI71" i="3" s="1"/>
  <c r="CJ1436" i="20"/>
  <c r="O792" i="13" s="1"/>
  <c r="CJ71" i="3"/>
  <c r="CK1436" i="20"/>
  <c r="P792" i="13" s="1"/>
  <c r="CK71" i="3" s="1"/>
  <c r="CI1437" i="20"/>
  <c r="N793" i="13" s="1"/>
  <c r="CI72" i="3" s="1"/>
  <c r="CJ1331" i="20"/>
  <c r="CJ1437" i="20"/>
  <c r="O793" i="13"/>
  <c r="CJ72" i="3" s="1"/>
  <c r="CK1331" i="20"/>
  <c r="CK1437" i="20"/>
  <c r="P793" i="13" s="1"/>
  <c r="CK72" i="3" s="1"/>
  <c r="CI1405" i="20"/>
  <c r="N761" i="13"/>
  <c r="CI40" i="3" s="1"/>
  <c r="CJ1405" i="20"/>
  <c r="O761" i="13" s="1"/>
  <c r="CJ40" i="3" s="1"/>
  <c r="CK1405" i="20"/>
  <c r="P761" i="13"/>
  <c r="CK40" i="3" s="1"/>
  <c r="CI1406" i="20"/>
  <c r="N762" i="13" s="1"/>
  <c r="CI41" i="3" s="1"/>
  <c r="CJ1406" i="20"/>
  <c r="O762" i="13"/>
  <c r="CJ41" i="3" s="1"/>
  <c r="CK1406" i="20"/>
  <c r="P762" i="13" s="1"/>
  <c r="CK41" i="3"/>
  <c r="CJ1407" i="20"/>
  <c r="O763" i="13" s="1"/>
  <c r="CJ42" i="3" s="1"/>
  <c r="CK1407" i="20"/>
  <c r="P763" i="13"/>
  <c r="CK42" i="3"/>
  <c r="CI1408" i="20"/>
  <c r="N764" i="13" s="1"/>
  <c r="CI43" i="3" s="1"/>
  <c r="CJ1408" i="20"/>
  <c r="O764" i="13"/>
  <c r="CJ43" i="3" s="1"/>
  <c r="CI1409" i="20"/>
  <c r="N765" i="13" s="1"/>
  <c r="CI44" i="3" s="1"/>
  <c r="CJ1409" i="20"/>
  <c r="O765" i="13" s="1"/>
  <c r="CJ44" i="3"/>
  <c r="CK1409" i="20"/>
  <c r="P765" i="13" s="1"/>
  <c r="CK44" i="3" s="1"/>
  <c r="CI1410" i="20"/>
  <c r="N766" i="13" s="1"/>
  <c r="CI45" i="3" s="1"/>
  <c r="CK1410" i="20"/>
  <c r="P766" i="13" s="1"/>
  <c r="CK45" i="3" s="1"/>
  <c r="CI1411" i="20"/>
  <c r="N767" i="13"/>
  <c r="CI46" i="3" s="1"/>
  <c r="CJ1411" i="20"/>
  <c r="O767" i="13"/>
  <c r="CJ46" i="3" s="1"/>
  <c r="CK1411" i="20"/>
  <c r="P767" i="13" s="1"/>
  <c r="CK46" i="3" s="1"/>
  <c r="CI1412" i="20"/>
  <c r="N768" i="13" s="1"/>
  <c r="CI47" i="3"/>
  <c r="CJ1412" i="20"/>
  <c r="O768" i="13" s="1"/>
  <c r="CJ47" i="3" s="1"/>
  <c r="CK1412" i="20"/>
  <c r="P768" i="13" s="1"/>
  <c r="CK47" i="3" s="1"/>
  <c r="CJ1413" i="20"/>
  <c r="O769" i="13" s="1"/>
  <c r="CJ48" i="3" s="1"/>
  <c r="CK1413" i="20"/>
  <c r="P769" i="13"/>
  <c r="CK48" i="3" s="1"/>
  <c r="CI1414" i="20"/>
  <c r="N770" i="13"/>
  <c r="CI49" i="3" s="1"/>
  <c r="CJ1414" i="20"/>
  <c r="O770" i="13" s="1"/>
  <c r="CJ49" i="3" s="1"/>
  <c r="CK1414" i="20"/>
  <c r="P770" i="13" s="1"/>
  <c r="CK49" i="3"/>
  <c r="CJ1415" i="20"/>
  <c r="O771" i="13" s="1"/>
  <c r="CJ50" i="3" s="1"/>
  <c r="CK1415" i="20"/>
  <c r="P771" i="13"/>
  <c r="CK50" i="3"/>
  <c r="CI1416" i="20"/>
  <c r="N772" i="13" s="1"/>
  <c r="CI51" i="3" s="1"/>
  <c r="CJ1416" i="20"/>
  <c r="O772" i="13"/>
  <c r="CJ51" i="3" s="1"/>
  <c r="CI1417" i="20"/>
  <c r="N773" i="13" s="1"/>
  <c r="CI52" i="3" s="1"/>
  <c r="CJ1417" i="20"/>
  <c r="O773" i="13" s="1"/>
  <c r="CJ52" i="3"/>
  <c r="CK1417" i="20"/>
  <c r="P773" i="13" s="1"/>
  <c r="CK52" i="3" s="1"/>
  <c r="CI1390" i="20"/>
  <c r="N746" i="13" s="1"/>
  <c r="CI25" i="3" s="1"/>
  <c r="CJ1390" i="20"/>
  <c r="O746" i="13"/>
  <c r="CJ25" i="3" s="1"/>
  <c r="CI1391" i="20"/>
  <c r="N747" i="13"/>
  <c r="CI26" i="3" s="1"/>
  <c r="CJ1391" i="20"/>
  <c r="O747" i="13" s="1"/>
  <c r="CJ26" i="3" s="1"/>
  <c r="CK1391" i="20"/>
  <c r="P747" i="13" s="1"/>
  <c r="CK26" i="3" s="1"/>
  <c r="CI1392" i="20"/>
  <c r="N748" i="13" s="1"/>
  <c r="CI27" i="3" s="1"/>
  <c r="CJ1392" i="20"/>
  <c r="O748" i="13" s="1"/>
  <c r="CJ27" i="3" s="1"/>
  <c r="CK1392" i="20"/>
  <c r="P748" i="13" s="1"/>
  <c r="CK27" i="3" s="1"/>
  <c r="CI1393" i="20"/>
  <c r="N749" i="13"/>
  <c r="CI28" i="3" s="1"/>
  <c r="CK1393" i="20"/>
  <c r="P749" i="13"/>
  <c r="CK28" i="3" s="1"/>
  <c r="CI1394" i="20"/>
  <c r="N750" i="13" s="1"/>
  <c r="CI29" i="3" s="1"/>
  <c r="CJ1394" i="20"/>
  <c r="O750" i="13" s="1"/>
  <c r="CJ29" i="3" s="1"/>
  <c r="CK1394" i="20"/>
  <c r="P750" i="13" s="1"/>
  <c r="CK29" i="3"/>
  <c r="CI1395" i="20"/>
  <c r="N751" i="13" s="1"/>
  <c r="CI30" i="3" s="1"/>
  <c r="CJ1395" i="20"/>
  <c r="O751" i="13" s="1"/>
  <c r="CJ30" i="3" s="1"/>
  <c r="CK1395" i="20"/>
  <c r="P751" i="13"/>
  <c r="CK30" i="3" s="1"/>
  <c r="CI1396" i="20"/>
  <c r="N752" i="13" s="1"/>
  <c r="CI31" i="3" s="1"/>
  <c r="CJ1396" i="20"/>
  <c r="O752" i="13"/>
  <c r="CJ31" i="3" s="1"/>
  <c r="CK1396" i="20"/>
  <c r="P752" i="13" s="1"/>
  <c r="CK31" i="3" s="1"/>
  <c r="CI1397" i="20"/>
  <c r="N753" i="13" s="1"/>
  <c r="CI32" i="3" s="1"/>
  <c r="CJ1397" i="20"/>
  <c r="O753" i="13" s="1"/>
  <c r="CJ32" i="3" s="1"/>
  <c r="CK1397" i="20"/>
  <c r="P753" i="13" s="1"/>
  <c r="CK32" i="3" s="1"/>
  <c r="CI1398" i="20"/>
  <c r="N754" i="13" s="1"/>
  <c r="CI33" i="3" s="1"/>
  <c r="CJ1398" i="20"/>
  <c r="O754" i="13"/>
  <c r="CJ33" i="3" s="1"/>
  <c r="CK1398" i="20"/>
  <c r="P754" i="13" s="1"/>
  <c r="CK33" i="3" s="1"/>
  <c r="CI1399" i="20"/>
  <c r="N755" i="13"/>
  <c r="CI34" i="3" s="1"/>
  <c r="CJ1399" i="20"/>
  <c r="O755" i="13"/>
  <c r="CJ34" i="3" s="1"/>
  <c r="CK1399" i="20"/>
  <c r="P755" i="13" s="1"/>
  <c r="CK34" i="3" s="1"/>
  <c r="CI1400" i="20"/>
  <c r="N756" i="13" s="1"/>
  <c r="CI35" i="3" s="1"/>
  <c r="CJ1400" i="20"/>
  <c r="O756" i="13" s="1"/>
  <c r="CJ35" i="3" s="1"/>
  <c r="CK1400" i="20"/>
  <c r="P756" i="13" s="1"/>
  <c r="CK35" i="3" s="1"/>
  <c r="CI1401" i="20"/>
  <c r="N757" i="13"/>
  <c r="CI36" i="3"/>
  <c r="CJ1401" i="20"/>
  <c r="O757" i="13" s="1"/>
  <c r="CJ36" i="3" s="1"/>
  <c r="CK1401" i="20"/>
  <c r="P757" i="13"/>
  <c r="CK36" i="3" s="1"/>
  <c r="CI1402" i="20"/>
  <c r="N758" i="13"/>
  <c r="CI37" i="3" s="1"/>
  <c r="CJ1402" i="20"/>
  <c r="O758" i="13" s="1"/>
  <c r="CJ37" i="3" s="1"/>
  <c r="CK1402" i="20"/>
  <c r="P758" i="13" s="1"/>
  <c r="CK37" i="3"/>
  <c r="CI1403" i="20"/>
  <c r="N759" i="13" s="1"/>
  <c r="CI38" i="3" s="1"/>
  <c r="CJ1403" i="20"/>
  <c r="O759" i="13" s="1"/>
  <c r="CJ38" i="3" s="1"/>
  <c r="CK1403" i="20"/>
  <c r="P759" i="13"/>
  <c r="CK38" i="3"/>
  <c r="CI1404" i="20"/>
  <c r="N760" i="13" s="1"/>
  <c r="CI39" i="3" s="1"/>
  <c r="CJ1404" i="20"/>
  <c r="O760" i="13"/>
  <c r="CJ39" i="3" s="1"/>
  <c r="CK1404" i="20"/>
  <c r="P760" i="13" s="1"/>
  <c r="CK39" i="3" s="1"/>
  <c r="CI1373" i="20"/>
  <c r="N729" i="13" s="1"/>
  <c r="CI8" i="3" s="1"/>
  <c r="CJ1373" i="20"/>
  <c r="O729" i="13" s="1"/>
  <c r="CJ8" i="3" s="1"/>
  <c r="CK1373" i="20"/>
  <c r="P729" i="13" s="1"/>
  <c r="CK8" i="3" s="1"/>
  <c r="CI1374" i="20"/>
  <c r="N730" i="13" s="1"/>
  <c r="CI9" i="3" s="1"/>
  <c r="CJ1374" i="20"/>
  <c r="O730" i="13"/>
  <c r="CJ9" i="3" s="1"/>
  <c r="CK1374" i="20"/>
  <c r="P730" i="13" s="1"/>
  <c r="CK9" i="3" s="1"/>
  <c r="CI1375" i="20"/>
  <c r="N731" i="13"/>
  <c r="CI10" i="3" s="1"/>
  <c r="CJ1375" i="20"/>
  <c r="O731" i="13" s="1"/>
  <c r="CJ10" i="3" s="1"/>
  <c r="CK1375" i="20"/>
  <c r="P731" i="13" s="1"/>
  <c r="CK10" i="3" s="1"/>
  <c r="CI1376" i="20"/>
  <c r="N732" i="13" s="1"/>
  <c r="CI11" i="3" s="1"/>
  <c r="CJ1376" i="20"/>
  <c r="O732" i="13" s="1"/>
  <c r="CJ11" i="3" s="1"/>
  <c r="CK1376" i="20"/>
  <c r="P732" i="13" s="1"/>
  <c r="CK11" i="3" s="1"/>
  <c r="CI1377" i="20"/>
  <c r="N733" i="13"/>
  <c r="CI12" i="3" s="1"/>
  <c r="CJ1377" i="20"/>
  <c r="O733" i="13" s="1"/>
  <c r="CJ12" i="3" s="1"/>
  <c r="CK1377" i="20"/>
  <c r="P733" i="13"/>
  <c r="CK12" i="3" s="1"/>
  <c r="CI1378" i="20"/>
  <c r="N734" i="13"/>
  <c r="CI13" i="3" s="1"/>
  <c r="CJ1378" i="20"/>
  <c r="O734" i="13" s="1"/>
  <c r="CJ13" i="3" s="1"/>
  <c r="CK1378" i="20"/>
  <c r="P734" i="13" s="1"/>
  <c r="CK13" i="3" s="1"/>
  <c r="CI1379" i="20"/>
  <c r="N735" i="13" s="1"/>
  <c r="CI14" i="3" s="1"/>
  <c r="CJ1379" i="20"/>
  <c r="O735" i="13" s="1"/>
  <c r="CJ14" i="3" s="1"/>
  <c r="CK1379" i="20"/>
  <c r="P735" i="13"/>
  <c r="CK14" i="3"/>
  <c r="CI1380" i="20"/>
  <c r="N736" i="13" s="1"/>
  <c r="CI15" i="3" s="1"/>
  <c r="CK1380" i="20"/>
  <c r="P736" i="13" s="1"/>
  <c r="CK15" i="3" s="1"/>
  <c r="CI1381" i="20"/>
  <c r="N737" i="13" s="1"/>
  <c r="CI16" i="3" s="1"/>
  <c r="CJ1381" i="20"/>
  <c r="O737" i="13" s="1"/>
  <c r="CJ16" i="3" s="1"/>
  <c r="CK1381" i="20"/>
  <c r="P737" i="13" s="1"/>
  <c r="CK16" i="3" s="1"/>
  <c r="CI1382" i="20"/>
  <c r="N738" i="13" s="1"/>
  <c r="CI17" i="3" s="1"/>
  <c r="CJ1382" i="20"/>
  <c r="O738" i="13"/>
  <c r="CJ17" i="3" s="1"/>
  <c r="CK1382" i="20"/>
  <c r="P738" i="13" s="1"/>
  <c r="CK17" i="3" s="1"/>
  <c r="CI1383" i="20"/>
  <c r="N739" i="13"/>
  <c r="CI18" i="3" s="1"/>
  <c r="CJ1383" i="20"/>
  <c r="O739" i="13"/>
  <c r="CJ18" i="3" s="1"/>
  <c r="CI1384" i="20"/>
  <c r="N740" i="13" s="1"/>
  <c r="CI19" i="3" s="1"/>
  <c r="CJ1384" i="20"/>
  <c r="O740" i="13" s="1"/>
  <c r="CJ19" i="3" s="1"/>
  <c r="CK1384" i="20"/>
  <c r="P740" i="13" s="1"/>
  <c r="CK19" i="3" s="1"/>
  <c r="CI1385" i="20"/>
  <c r="N741" i="13"/>
  <c r="CI20" i="3" s="1"/>
  <c r="CJ1385" i="20"/>
  <c r="O741" i="13" s="1"/>
  <c r="CJ20" i="3" s="1"/>
  <c r="CK1385" i="20"/>
  <c r="P741" i="13"/>
  <c r="CK20" i="3" s="1"/>
  <c r="CI1386" i="20"/>
  <c r="N742" i="13"/>
  <c r="CI21" i="3" s="1"/>
  <c r="CJ1386" i="20"/>
  <c r="O742" i="13" s="1"/>
  <c r="CJ21" i="3" s="1"/>
  <c r="CK1386" i="20"/>
  <c r="P742" i="13" s="1"/>
  <c r="CK21" i="3" s="1"/>
  <c r="CI1387" i="20"/>
  <c r="N743" i="13" s="1"/>
  <c r="CI22" i="3" s="1"/>
  <c r="CJ1387" i="20"/>
  <c r="O743" i="13" s="1"/>
  <c r="CJ22" i="3" s="1"/>
  <c r="CK1387" i="20"/>
  <c r="P743" i="13"/>
  <c r="CK22" i="3"/>
  <c r="CI1388" i="20"/>
  <c r="N744" i="13" s="1"/>
  <c r="CI23" i="3" s="1"/>
  <c r="CJ1388" i="20"/>
  <c r="O744" i="13"/>
  <c r="CJ23" i="3" s="1"/>
  <c r="CK1388" i="20"/>
  <c r="P744" i="13" s="1"/>
  <c r="CK23" i="3" s="1"/>
  <c r="CI1389" i="20"/>
  <c r="N745" i="13" s="1"/>
  <c r="CI24" i="3" s="1"/>
  <c r="CJ1389" i="20"/>
  <c r="O745" i="13" s="1"/>
  <c r="CJ24" i="3"/>
  <c r="CJ1372" i="20"/>
  <c r="O728" i="13" s="1"/>
  <c r="CJ7" i="3" s="1"/>
  <c r="CK1372" i="20"/>
  <c r="P728" i="13"/>
  <c r="CK7" i="3" s="1"/>
  <c r="CI1372" i="20"/>
  <c r="N728" i="13" s="1"/>
  <c r="CI7" i="3" s="1"/>
  <c r="CF1468" i="20"/>
  <c r="H820" i="13"/>
  <c r="CF99" i="3" s="1"/>
  <c r="CG1468" i="20"/>
  <c r="I820" i="13" s="1"/>
  <c r="CG99" i="3" s="1"/>
  <c r="CH1468" i="20"/>
  <c r="J820" i="13" s="1"/>
  <c r="CH99" i="3" s="1"/>
  <c r="CG1469" i="20"/>
  <c r="I821" i="13" s="1"/>
  <c r="CG100" i="3" s="1"/>
  <c r="CH1469" i="20"/>
  <c r="J821" i="13" s="1"/>
  <c r="CH100" i="3" s="1"/>
  <c r="CF1470" i="20"/>
  <c r="H822" i="13"/>
  <c r="CF101" i="3"/>
  <c r="CG1470" i="20"/>
  <c r="I822" i="13" s="1"/>
  <c r="CG101" i="3" s="1"/>
  <c r="CH1470" i="20"/>
  <c r="J822" i="13"/>
  <c r="CH101" i="3" s="1"/>
  <c r="CF1471" i="20"/>
  <c r="H823" i="13" s="1"/>
  <c r="CF102" i="3" s="1"/>
  <c r="CG1471" i="20"/>
  <c r="I823" i="13" s="1"/>
  <c r="CG102" i="3" s="1"/>
  <c r="CH1471" i="20"/>
  <c r="J823" i="13" s="1"/>
  <c r="CH102" i="3"/>
  <c r="H802" i="13"/>
  <c r="CF81" i="3" s="1"/>
  <c r="I802" i="13"/>
  <c r="CG81" i="3" s="1"/>
  <c r="J802" i="13"/>
  <c r="CH81" i="3"/>
  <c r="CF1451" i="20"/>
  <c r="H803" i="13"/>
  <c r="CF82" i="3"/>
  <c r="CG1451" i="20"/>
  <c r="I803" i="13" s="1"/>
  <c r="CG82" i="3" s="1"/>
  <c r="CF1452" i="20"/>
  <c r="H804" i="13" s="1"/>
  <c r="CF83" i="3" s="1"/>
  <c r="CG1452" i="20"/>
  <c r="I804" i="13" s="1"/>
  <c r="CG83" i="3" s="1"/>
  <c r="CH1452" i="20"/>
  <c r="J804" i="13" s="1"/>
  <c r="CH83" i="3" s="1"/>
  <c r="CF1453" i="20"/>
  <c r="H805" i="13" s="1"/>
  <c r="CF84" i="3" s="1"/>
  <c r="CG1453" i="20"/>
  <c r="I805" i="13" s="1"/>
  <c r="CG84" i="3" s="1"/>
  <c r="CH1453" i="20"/>
  <c r="J805" i="13"/>
  <c r="CH84" i="3" s="1"/>
  <c r="CF1454" i="20"/>
  <c r="H806" i="13" s="1"/>
  <c r="CF85" i="3" s="1"/>
  <c r="CG1454" i="20"/>
  <c r="I806" i="13"/>
  <c r="CG85" i="3" s="1"/>
  <c r="CH1454" i="20"/>
  <c r="J806" i="13"/>
  <c r="CH85" i="3" s="1"/>
  <c r="CF1455" i="20"/>
  <c r="H807" i="13" s="1"/>
  <c r="CF86" i="3" s="1"/>
  <c r="CG1455" i="20"/>
  <c r="I807" i="13" s="1"/>
  <c r="CG86" i="3" s="1"/>
  <c r="CH1455" i="20"/>
  <c r="J807" i="13" s="1"/>
  <c r="CH86" i="3"/>
  <c r="CF1456" i="20"/>
  <c r="H808" i="13" s="1"/>
  <c r="CF87" i="3"/>
  <c r="CG1456" i="20"/>
  <c r="I808" i="13"/>
  <c r="CG87" i="3" s="1"/>
  <c r="CH1456" i="20"/>
  <c r="J808" i="13"/>
  <c r="CH87" i="3" s="1"/>
  <c r="CF1457" i="20"/>
  <c r="H809" i="13"/>
  <c r="CF88" i="3"/>
  <c r="CG1457" i="20"/>
  <c r="I809" i="13" s="1"/>
  <c r="CG88" i="3" s="1"/>
  <c r="CH1457" i="20"/>
  <c r="J809" i="13"/>
  <c r="CH88" i="3" s="1"/>
  <c r="CF1458" i="20"/>
  <c r="H810" i="13"/>
  <c r="CF89" i="3"/>
  <c r="CG1458" i="20"/>
  <c r="I810" i="13" s="1"/>
  <c r="CG89" i="3"/>
  <c r="CH1458" i="20"/>
  <c r="J810" i="13" s="1"/>
  <c r="CH89" i="3" s="1"/>
  <c r="CF1459" i="20"/>
  <c r="H811" i="13"/>
  <c r="CF90" i="3" s="1"/>
  <c r="CG1459" i="20"/>
  <c r="I811" i="13"/>
  <c r="CG90" i="3"/>
  <c r="CH1459" i="20"/>
  <c r="J811" i="13"/>
  <c r="CH90" i="3"/>
  <c r="CF1460" i="20"/>
  <c r="H812" i="13" s="1"/>
  <c r="CF91" i="3" s="1"/>
  <c r="CG1460" i="20"/>
  <c r="I812" i="13"/>
  <c r="CG91" i="3" s="1"/>
  <c r="CH1460" i="20"/>
  <c r="J812" i="13"/>
  <c r="CH91" i="3"/>
  <c r="CF1461" i="20"/>
  <c r="H813" i="13" s="1"/>
  <c r="CF92" i="3" s="1"/>
  <c r="CH1461" i="20"/>
  <c r="J813" i="13"/>
  <c r="CH92" i="3" s="1"/>
  <c r="CF1462" i="20"/>
  <c r="H814" i="13"/>
  <c r="CF93" i="3" s="1"/>
  <c r="CG1462" i="20"/>
  <c r="I814" i="13"/>
  <c r="CG93" i="3"/>
  <c r="CH1462" i="20"/>
  <c r="J814" i="13" s="1"/>
  <c r="CH93" i="3" s="1"/>
  <c r="CF1463" i="20"/>
  <c r="H815" i="13" s="1"/>
  <c r="CF94" i="3" s="1"/>
  <c r="CH1463" i="20"/>
  <c r="J815" i="13" s="1"/>
  <c r="CH94" i="3"/>
  <c r="CF1464" i="20"/>
  <c r="H816" i="13" s="1"/>
  <c r="CF95" i="3" s="1"/>
  <c r="CG1464" i="20"/>
  <c r="I816" i="13"/>
  <c r="CG95" i="3" s="1"/>
  <c r="CH1464" i="20"/>
  <c r="J816" i="13"/>
  <c r="CH95" i="3"/>
  <c r="CF1465" i="20"/>
  <c r="H817" i="13" s="1"/>
  <c r="CF96" i="3" s="1"/>
  <c r="CG1465" i="20"/>
  <c r="I817" i="13" s="1"/>
  <c r="CG96" i="3" s="1"/>
  <c r="CH1465" i="20"/>
  <c r="J817" i="13" s="1"/>
  <c r="CH96" i="3" s="1"/>
  <c r="CF1466" i="20"/>
  <c r="H818" i="13"/>
  <c r="CF97" i="3"/>
  <c r="CG1466" i="20"/>
  <c r="I818" i="13" s="1"/>
  <c r="CG97" i="3" s="1"/>
  <c r="CH1466" i="20"/>
  <c r="J818" i="13" s="1"/>
  <c r="CH97" i="3" s="1"/>
  <c r="CF1467" i="20"/>
  <c r="H819" i="13"/>
  <c r="CF98" i="3" s="1"/>
  <c r="CG1467" i="20"/>
  <c r="I819" i="13"/>
  <c r="CG98" i="3" s="1"/>
  <c r="CH1467" i="20"/>
  <c r="J819" i="13" s="1"/>
  <c r="CH98" i="3" s="1"/>
  <c r="CF1429" i="20"/>
  <c r="H785" i="13" s="1"/>
  <c r="CF64" i="3" s="1"/>
  <c r="CG1429" i="20"/>
  <c r="I785" i="13" s="1"/>
  <c r="CG64" i="3" s="1"/>
  <c r="CH1429" i="20"/>
  <c r="J785" i="13"/>
  <c r="CH64" i="3"/>
  <c r="CF1430" i="20"/>
  <c r="H786" i="13" s="1"/>
  <c r="CF65" i="3"/>
  <c r="CG1430" i="20"/>
  <c r="I786" i="13" s="1"/>
  <c r="CG65" i="3" s="1"/>
  <c r="CH1430" i="20"/>
  <c r="J786" i="13"/>
  <c r="CH65" i="3" s="1"/>
  <c r="CF1431" i="20"/>
  <c r="H787" i="13"/>
  <c r="CF66" i="3"/>
  <c r="CG1431" i="20"/>
  <c r="I787" i="13" s="1"/>
  <c r="CG66" i="3" s="1"/>
  <c r="CH1431" i="20"/>
  <c r="J787" i="13" s="1"/>
  <c r="CH66" i="3" s="1"/>
  <c r="CF1432" i="20"/>
  <c r="H788" i="13"/>
  <c r="CF67" i="3" s="1"/>
  <c r="CG1432" i="20"/>
  <c r="I788" i="13"/>
  <c r="CG67" i="3"/>
  <c r="CH1432" i="20"/>
  <c r="J788" i="13" s="1"/>
  <c r="CH67" i="3" s="1"/>
  <c r="CF1433" i="20"/>
  <c r="H789" i="13" s="1"/>
  <c r="CF68" i="3" s="1"/>
  <c r="CG1433" i="20"/>
  <c r="I789" i="13"/>
  <c r="CG68" i="3" s="1"/>
  <c r="CH1433" i="20"/>
  <c r="J789" i="13"/>
  <c r="CH68" i="3"/>
  <c r="CF1434" i="20"/>
  <c r="H790" i="13" s="1"/>
  <c r="CF69" i="3" s="1"/>
  <c r="CG1434" i="20"/>
  <c r="I790" i="13" s="1"/>
  <c r="CG69" i="3" s="1"/>
  <c r="CH1434" i="20"/>
  <c r="J790" i="13" s="1"/>
  <c r="CH69" i="3" s="1"/>
  <c r="CF1435" i="20"/>
  <c r="H791" i="13"/>
  <c r="CF70" i="3"/>
  <c r="CG1435" i="20"/>
  <c r="I791" i="13" s="1"/>
  <c r="CG70" i="3"/>
  <c r="CH1435" i="20"/>
  <c r="J791" i="13" s="1"/>
  <c r="CH70" i="3" s="1"/>
  <c r="CF1436" i="20"/>
  <c r="H792" i="13"/>
  <c r="CF71" i="3" s="1"/>
  <c r="CG1436" i="20"/>
  <c r="I792" i="13"/>
  <c r="CG71" i="3" s="1"/>
  <c r="CH1436" i="20"/>
  <c r="J792" i="13" s="1"/>
  <c r="CH71" i="3" s="1"/>
  <c r="CF1437" i="20"/>
  <c r="H793" i="13" s="1"/>
  <c r="CF72" i="3" s="1"/>
  <c r="CG1331" i="20"/>
  <c r="CG1437" i="20"/>
  <c r="I793" i="13" s="1"/>
  <c r="CG72" i="3" s="1"/>
  <c r="CH1331" i="20"/>
  <c r="CH1437" i="20"/>
  <c r="J793" i="13" s="1"/>
  <c r="CH72" i="3" s="1"/>
  <c r="CF1438" i="20"/>
  <c r="H794" i="13" s="1"/>
  <c r="CF73" i="3" s="1"/>
  <c r="CG1438" i="20"/>
  <c r="I794" i="13"/>
  <c r="CG73" i="3"/>
  <c r="CH1438" i="20"/>
  <c r="J794" i="13" s="1"/>
  <c r="CH73" i="3" s="1"/>
  <c r="CF1439" i="20"/>
  <c r="H795" i="13" s="1"/>
  <c r="CF74" i="3" s="1"/>
  <c r="CG1439" i="20"/>
  <c r="I795" i="13"/>
  <c r="CG74" i="3" s="1"/>
  <c r="CH1439" i="20"/>
  <c r="J795" i="13"/>
  <c r="CH74" i="3" s="1"/>
  <c r="CF1440" i="20"/>
  <c r="H796" i="13" s="1"/>
  <c r="CF75" i="3" s="1"/>
  <c r="CG1440" i="20"/>
  <c r="I796" i="13" s="1"/>
  <c r="CG75" i="3" s="1"/>
  <c r="CH1440" i="20"/>
  <c r="J796" i="13" s="1"/>
  <c r="CH75" i="3" s="1"/>
  <c r="CF1441" i="20"/>
  <c r="H797" i="13"/>
  <c r="CF76" i="3"/>
  <c r="CG1441" i="20"/>
  <c r="I797" i="13" s="1"/>
  <c r="CG76" i="3"/>
  <c r="CH1441" i="20"/>
  <c r="J797" i="13" s="1"/>
  <c r="CH76" i="3" s="1"/>
  <c r="CF1442" i="20"/>
  <c r="H798" i="13"/>
  <c r="CF77" i="3" s="1"/>
  <c r="CG1442" i="20"/>
  <c r="I798" i="13"/>
  <c r="CG77" i="3"/>
  <c r="CH1442" i="20"/>
  <c r="J798" i="13" s="1"/>
  <c r="CH77" i="3" s="1"/>
  <c r="CF1443" i="20"/>
  <c r="H799" i="13" s="1"/>
  <c r="CF78" i="3" s="1"/>
  <c r="CG1443" i="20"/>
  <c r="I799" i="13"/>
  <c r="CG78" i="3" s="1"/>
  <c r="CH1443" i="20"/>
  <c r="J799" i="13"/>
  <c r="CH78" i="3"/>
  <c r="H800" i="13"/>
  <c r="CF79" i="3" s="1"/>
  <c r="I800" i="13"/>
  <c r="CG79" i="3"/>
  <c r="J800" i="13"/>
  <c r="CH79" i="3"/>
  <c r="H801" i="13"/>
  <c r="CF80" i="3"/>
  <c r="I801" i="13"/>
  <c r="CG80" i="3" s="1"/>
  <c r="J801" i="13"/>
  <c r="CH80" i="3" s="1"/>
  <c r="CF1417" i="20"/>
  <c r="H773" i="13" s="1"/>
  <c r="CF52" i="3" s="1"/>
  <c r="CH1417" i="20"/>
  <c r="J773" i="13" s="1"/>
  <c r="CH52" i="3" s="1"/>
  <c r="CF1418" i="20"/>
  <c r="H774" i="13"/>
  <c r="CF53" i="3"/>
  <c r="CG1418" i="20"/>
  <c r="I774" i="13" s="1"/>
  <c r="CG53" i="3"/>
  <c r="CH1418" i="20"/>
  <c r="J774" i="13" s="1"/>
  <c r="CH53" i="3" s="1"/>
  <c r="CF1419" i="20"/>
  <c r="H775" i="13"/>
  <c r="CF54" i="3" s="1"/>
  <c r="CG1419" i="20"/>
  <c r="I775" i="13"/>
  <c r="CG54" i="3"/>
  <c r="CH1419" i="20"/>
  <c r="J775" i="13" s="1"/>
  <c r="CH54" i="3" s="1"/>
  <c r="CG1420" i="20"/>
  <c r="I776" i="13"/>
  <c r="CG55" i="3" s="1"/>
  <c r="CH1420" i="20"/>
  <c r="J776" i="13"/>
  <c r="CH55" i="3"/>
  <c r="CF1421" i="20"/>
  <c r="H777" i="13" s="1"/>
  <c r="CF56" i="3" s="1"/>
  <c r="CG1421" i="20"/>
  <c r="I777" i="13" s="1"/>
  <c r="CG56" i="3" s="1"/>
  <c r="CH1421" i="20"/>
  <c r="J777" i="13"/>
  <c r="CH56" i="3" s="1"/>
  <c r="CF1422" i="20"/>
  <c r="H778" i="13"/>
  <c r="CF57" i="3"/>
  <c r="CG1422" i="20"/>
  <c r="I778" i="13" s="1"/>
  <c r="CG57" i="3" s="1"/>
  <c r="CH1422" i="20"/>
  <c r="J778" i="13" s="1"/>
  <c r="CH57" i="3" s="1"/>
  <c r="CF1423" i="20"/>
  <c r="H779" i="13" s="1"/>
  <c r="CF58" i="3" s="1"/>
  <c r="CG1423" i="20"/>
  <c r="I779" i="13"/>
  <c r="CG58" i="3"/>
  <c r="CH1423" i="20"/>
  <c r="J779" i="13" s="1"/>
  <c r="CH58" i="3" s="1"/>
  <c r="CF1424" i="20"/>
  <c r="H780" i="13" s="1"/>
  <c r="CF59" i="3" s="1"/>
  <c r="CG1424" i="20"/>
  <c r="I780" i="13"/>
  <c r="CG59" i="3" s="1"/>
  <c r="CH1424" i="20"/>
  <c r="J780" i="13"/>
  <c r="CH59" i="3" s="1"/>
  <c r="CF1425" i="20"/>
  <c r="H781" i="13" s="1"/>
  <c r="CF60" i="3" s="1"/>
  <c r="CG1425" i="20"/>
  <c r="I781" i="13" s="1"/>
  <c r="CG60" i="3" s="1"/>
  <c r="CH1425" i="20"/>
  <c r="J781" i="13"/>
  <c r="CH60" i="3" s="1"/>
  <c r="CF1426" i="20"/>
  <c r="H782" i="13"/>
  <c r="CF61" i="3"/>
  <c r="CG1426" i="20"/>
  <c r="I782" i="13" s="1"/>
  <c r="CG61" i="3"/>
  <c r="CH1426" i="20"/>
  <c r="J782" i="13" s="1"/>
  <c r="CH61" i="3" s="1"/>
  <c r="CF1427" i="20"/>
  <c r="H783" i="13"/>
  <c r="CF62" i="3" s="1"/>
  <c r="CG1427" i="20"/>
  <c r="I783" i="13"/>
  <c r="CG62" i="3" s="1"/>
  <c r="CH1427" i="20"/>
  <c r="J783" i="13" s="1"/>
  <c r="CH62" i="3" s="1"/>
  <c r="CF1428" i="20"/>
  <c r="H784" i="13" s="1"/>
  <c r="CF63" i="3" s="1"/>
  <c r="CG1428" i="20"/>
  <c r="I784" i="13" s="1"/>
  <c r="CG63" i="3" s="1"/>
  <c r="CH1428" i="20"/>
  <c r="J784" i="13"/>
  <c r="CH63" i="3"/>
  <c r="CF1402" i="20"/>
  <c r="H758" i="13"/>
  <c r="CF37" i="3"/>
  <c r="CG1402" i="20"/>
  <c r="I758" i="13" s="1"/>
  <c r="CG37" i="3" s="1"/>
  <c r="CH1402" i="20"/>
  <c r="J758" i="13"/>
  <c r="CH37" i="3" s="1"/>
  <c r="CF1403" i="20"/>
  <c r="H759" i="13"/>
  <c r="CF38" i="3" s="1"/>
  <c r="CG1403" i="20"/>
  <c r="I759" i="13" s="1"/>
  <c r="CG38" i="3" s="1"/>
  <c r="CH1403" i="20"/>
  <c r="J759" i="13" s="1"/>
  <c r="CH38" i="3" s="1"/>
  <c r="CF1404" i="20"/>
  <c r="H760" i="13" s="1"/>
  <c r="CF39" i="3" s="1"/>
  <c r="CG1404" i="20"/>
  <c r="I760" i="13"/>
  <c r="CG39" i="3"/>
  <c r="CH1404" i="20"/>
  <c r="J760" i="13" s="1"/>
  <c r="CH39" i="3" s="1"/>
  <c r="CF1405" i="20"/>
  <c r="H761" i="13" s="1"/>
  <c r="CF40" i="3" s="1"/>
  <c r="CG1405" i="20"/>
  <c r="I761" i="13"/>
  <c r="CG40" i="3" s="1"/>
  <c r="CH1405" i="20"/>
  <c r="J761" i="13"/>
  <c r="CH40" i="3"/>
  <c r="CF1406" i="20"/>
  <c r="H762" i="13" s="1"/>
  <c r="CF41" i="3" s="1"/>
  <c r="CH1406" i="20"/>
  <c r="J762" i="13"/>
  <c r="CH41" i="3" s="1"/>
  <c r="CF1407" i="20"/>
  <c r="H763" i="13"/>
  <c r="CF42" i="3"/>
  <c r="CG1407" i="20"/>
  <c r="I763" i="13" s="1"/>
  <c r="CG42" i="3" s="1"/>
  <c r="CH1407" i="20"/>
  <c r="J763" i="13" s="1"/>
  <c r="CH42" i="3" s="1"/>
  <c r="CF1408" i="20"/>
  <c r="H764" i="13"/>
  <c r="CF43" i="3" s="1"/>
  <c r="CG1408" i="20"/>
  <c r="I764" i="13"/>
  <c r="CG43" i="3" s="1"/>
  <c r="CH1408" i="20"/>
  <c r="J764" i="13" s="1"/>
  <c r="CH43" i="3" s="1"/>
  <c r="CF1409" i="20"/>
  <c r="H765" i="13" s="1"/>
  <c r="CF44" i="3" s="1"/>
  <c r="CG1409" i="20"/>
  <c r="I765" i="13"/>
  <c r="CG44" i="3" s="1"/>
  <c r="CH1409" i="20"/>
  <c r="J765" i="13"/>
  <c r="CH44" i="3"/>
  <c r="CF1410" i="20"/>
  <c r="H766" i="13" s="1"/>
  <c r="CF45" i="3"/>
  <c r="CG1410" i="20"/>
  <c r="I766" i="13" s="1"/>
  <c r="CG45" i="3" s="1"/>
  <c r="CH1410" i="20"/>
  <c r="J766" i="13"/>
  <c r="CH45" i="3" s="1"/>
  <c r="CF1411" i="20"/>
  <c r="H767" i="13"/>
  <c r="CF46" i="3"/>
  <c r="CG1411" i="20"/>
  <c r="I767" i="13" s="1"/>
  <c r="CG46" i="3" s="1"/>
  <c r="CH1411" i="20"/>
  <c r="J767" i="13" s="1"/>
  <c r="CH46" i="3" s="1"/>
  <c r="CF1412" i="20"/>
  <c r="H768" i="13" s="1"/>
  <c r="CF47" i="3" s="1"/>
  <c r="CG1412" i="20"/>
  <c r="I768" i="13"/>
  <c r="CG47" i="3"/>
  <c r="CH1412" i="20"/>
  <c r="J768" i="13" s="1"/>
  <c r="CH47" i="3" s="1"/>
  <c r="CF1413" i="20"/>
  <c r="H769" i="13" s="1"/>
  <c r="CF48" i="3" s="1"/>
  <c r="CG1413" i="20"/>
  <c r="I769" i="13"/>
  <c r="CG48" i="3" s="1"/>
  <c r="CH1413" i="20"/>
  <c r="J769" i="13"/>
  <c r="CH48" i="3" s="1"/>
  <c r="CF1414" i="20"/>
  <c r="H770" i="13" s="1"/>
  <c r="CF49" i="3" s="1"/>
  <c r="CG1414" i="20"/>
  <c r="I770" i="13" s="1"/>
  <c r="CG49" i="3" s="1"/>
  <c r="CF1415" i="20"/>
  <c r="H771" i="13"/>
  <c r="CF50" i="3"/>
  <c r="CG1415" i="20"/>
  <c r="I771" i="13" s="1"/>
  <c r="CG50" i="3"/>
  <c r="CH1415" i="20"/>
  <c r="J771" i="13" s="1"/>
  <c r="CH50" i="3" s="1"/>
  <c r="CF1416" i="20"/>
  <c r="H772" i="13"/>
  <c r="CF51" i="3" s="1"/>
  <c r="CG1416" i="20"/>
  <c r="I772" i="13"/>
  <c r="CG51" i="3"/>
  <c r="CH1416" i="20"/>
  <c r="J772" i="13" s="1"/>
  <c r="CH51" i="3" s="1"/>
  <c r="CF1382" i="20"/>
  <c r="H738" i="13" s="1"/>
  <c r="CF17" i="3" s="1"/>
  <c r="CG1382" i="20"/>
  <c r="I738" i="13"/>
  <c r="CG17" i="3" s="1"/>
  <c r="CH1382" i="20"/>
  <c r="J738" i="13"/>
  <c r="CH17" i="3"/>
  <c r="CF1383" i="20"/>
  <c r="H739" i="13" s="1"/>
  <c r="CF18" i="3" s="1"/>
  <c r="CG1383" i="20"/>
  <c r="I739" i="13" s="1"/>
  <c r="CG18" i="3" s="1"/>
  <c r="CH1383" i="20"/>
  <c r="J739" i="13"/>
  <c r="CH18" i="3" s="1"/>
  <c r="CF1384" i="20"/>
  <c r="H740" i="13"/>
  <c r="CF19" i="3"/>
  <c r="CG1384" i="20"/>
  <c r="I740" i="13" s="1"/>
  <c r="CG19" i="3" s="1"/>
  <c r="CH1384" i="20"/>
  <c r="J740" i="13" s="1"/>
  <c r="CH19" i="3" s="1"/>
  <c r="CF1385" i="20"/>
  <c r="H741" i="13"/>
  <c r="CF20" i="3" s="1"/>
  <c r="CG1385" i="20"/>
  <c r="I741" i="13"/>
  <c r="CG20" i="3"/>
  <c r="CH1385" i="20"/>
  <c r="J741" i="13" s="1"/>
  <c r="CH20" i="3" s="1"/>
  <c r="CF1386" i="20"/>
  <c r="H742" i="13" s="1"/>
  <c r="CF21" i="3" s="1"/>
  <c r="CG1386" i="20"/>
  <c r="I742" i="13"/>
  <c r="CG21" i="3" s="1"/>
  <c r="CH1386" i="20"/>
  <c r="J742" i="13"/>
  <c r="CH21" i="3"/>
  <c r="CF1387" i="20"/>
  <c r="H743" i="13" s="1"/>
  <c r="CF22" i="3" s="1"/>
  <c r="CG1387" i="20"/>
  <c r="I743" i="13" s="1"/>
  <c r="CG22" i="3" s="1"/>
  <c r="CH1387" i="20"/>
  <c r="J743" i="13"/>
  <c r="CH22" i="3" s="1"/>
  <c r="CF1388" i="20"/>
  <c r="H744" i="13"/>
  <c r="CF23" i="3"/>
  <c r="CG1388" i="20"/>
  <c r="I744" i="13" s="1"/>
  <c r="CG23" i="3" s="1"/>
  <c r="CH1388" i="20"/>
  <c r="J744" i="13" s="1"/>
  <c r="CH23" i="3" s="1"/>
  <c r="CF1389" i="20"/>
  <c r="H745" i="13"/>
  <c r="CF24" i="3" s="1"/>
  <c r="CG1389" i="20"/>
  <c r="I745" i="13"/>
  <c r="CG24" i="3"/>
  <c r="CH1389" i="20"/>
  <c r="J745" i="13" s="1"/>
  <c r="CH24" i="3" s="1"/>
  <c r="CF1390" i="20"/>
  <c r="H746" i="13" s="1"/>
  <c r="CF25" i="3" s="1"/>
  <c r="CG1390" i="20"/>
  <c r="I746" i="13"/>
  <c r="CG25" i="3" s="1"/>
  <c r="CH1390" i="20"/>
  <c r="J746" i="13"/>
  <c r="CH25" i="3"/>
  <c r="CF1391" i="20"/>
  <c r="H747" i="13" s="1"/>
  <c r="CF26" i="3" s="1"/>
  <c r="CG1391" i="20"/>
  <c r="I747" i="13" s="1"/>
  <c r="CG26" i="3" s="1"/>
  <c r="CH1391" i="20"/>
  <c r="J747" i="13"/>
  <c r="CH26" i="3" s="1"/>
  <c r="CF1392" i="20"/>
  <c r="H748" i="13"/>
  <c r="CF27" i="3"/>
  <c r="CH1392" i="20"/>
  <c r="J748" i="13" s="1"/>
  <c r="CH27" i="3" s="1"/>
  <c r="CF1393" i="20"/>
  <c r="H749" i="13" s="1"/>
  <c r="CF28" i="3" s="1"/>
  <c r="CG1393" i="20"/>
  <c r="I749" i="13"/>
  <c r="CG28" i="3" s="1"/>
  <c r="CH1393" i="20"/>
  <c r="J749" i="13" s="1"/>
  <c r="CH28" i="3"/>
  <c r="CF1394" i="20"/>
  <c r="H750" i="13" s="1"/>
  <c r="CF29" i="3" s="1"/>
  <c r="CH1394" i="20"/>
  <c r="J750" i="13"/>
  <c r="CH29" i="3" s="1"/>
  <c r="CG1395" i="20"/>
  <c r="I751" i="13" s="1"/>
  <c r="CG30" i="3" s="1"/>
  <c r="CH1395" i="20"/>
  <c r="J751" i="13"/>
  <c r="CH30" i="3" s="1"/>
  <c r="CF1396" i="20"/>
  <c r="H752" i="13"/>
  <c r="CF31" i="3" s="1"/>
  <c r="CG1396" i="20"/>
  <c r="I752" i="13" s="1"/>
  <c r="CG31" i="3"/>
  <c r="CH1396" i="20"/>
  <c r="J752" i="13" s="1"/>
  <c r="CH31" i="3" s="1"/>
  <c r="CF1397" i="20"/>
  <c r="H753" i="13"/>
  <c r="CF32" i="3" s="1"/>
  <c r="CG1397" i="20"/>
  <c r="I753" i="13"/>
  <c r="CG32" i="3" s="1"/>
  <c r="CH1397" i="20"/>
  <c r="J753" i="13" s="1"/>
  <c r="CH32" i="3"/>
  <c r="CF1398" i="20"/>
  <c r="H754" i="13" s="1"/>
  <c r="CF33" i="3" s="1"/>
  <c r="CG1398" i="20"/>
  <c r="I754" i="13"/>
  <c r="CG33" i="3" s="1"/>
  <c r="CH1398" i="20"/>
  <c r="J754" i="13"/>
  <c r="CH33" i="3" s="1"/>
  <c r="CF1399" i="20"/>
  <c r="H755" i="13" s="1"/>
  <c r="CF34" i="3"/>
  <c r="CG1399" i="20"/>
  <c r="I755" i="13" s="1"/>
  <c r="CG34" i="3" s="1"/>
  <c r="CH1399" i="20"/>
  <c r="J755" i="13"/>
  <c r="CH34" i="3" s="1"/>
  <c r="CF1400" i="20"/>
  <c r="H756" i="13"/>
  <c r="CF35" i="3" s="1"/>
  <c r="CG1400" i="20"/>
  <c r="I756" i="13" s="1"/>
  <c r="CG35" i="3"/>
  <c r="CH1400" i="20"/>
  <c r="J756" i="13" s="1"/>
  <c r="CH35" i="3" s="1"/>
  <c r="CF1401" i="20"/>
  <c r="H757" i="13"/>
  <c r="CF36" i="3" s="1"/>
  <c r="CG1401" i="20"/>
  <c r="I757" i="13"/>
  <c r="CG36" i="3" s="1"/>
  <c r="CH1401" i="20"/>
  <c r="J757" i="13" s="1"/>
  <c r="CH36" i="3"/>
  <c r="CF1373" i="20"/>
  <c r="H729" i="13" s="1"/>
  <c r="CF8" i="3" s="1"/>
  <c r="CG1373" i="20"/>
  <c r="I729" i="13"/>
  <c r="CG8" i="3" s="1"/>
  <c r="CH1373" i="20"/>
  <c r="J729" i="13"/>
  <c r="CH8" i="3" s="1"/>
  <c r="CG1374" i="20"/>
  <c r="I730" i="13" s="1"/>
  <c r="CG9" i="3" s="1"/>
  <c r="CH1374" i="20"/>
  <c r="J730" i="13" s="1"/>
  <c r="CH9" i="3" s="1"/>
  <c r="CF1375" i="20"/>
  <c r="H731" i="13"/>
  <c r="CF10" i="3"/>
  <c r="CG1375" i="20"/>
  <c r="I731" i="13" s="1"/>
  <c r="CG10" i="3" s="1"/>
  <c r="CH1375" i="20"/>
  <c r="J731" i="13" s="1"/>
  <c r="CH10" i="3" s="1"/>
  <c r="CF1376" i="20"/>
  <c r="H732" i="13" s="1"/>
  <c r="CF11" i="3" s="1"/>
  <c r="CG1376" i="20"/>
  <c r="I732" i="13"/>
  <c r="CG11" i="3"/>
  <c r="CH1376" i="20"/>
  <c r="J732" i="13" s="1"/>
  <c r="CH11" i="3" s="1"/>
  <c r="CF1377" i="20"/>
  <c r="H733" i="13" s="1"/>
  <c r="CF12" i="3" s="1"/>
  <c r="CG1377" i="20"/>
  <c r="I733" i="13" s="1"/>
  <c r="CG12" i="3" s="1"/>
  <c r="CH1377" i="20"/>
  <c r="J733" i="13"/>
  <c r="CH12" i="3"/>
  <c r="CF1378" i="20"/>
  <c r="H734" i="13" s="1"/>
  <c r="CF13" i="3" s="1"/>
  <c r="CG1378" i="20"/>
  <c r="I734" i="13" s="1"/>
  <c r="CG13" i="3" s="1"/>
  <c r="CH1378" i="20"/>
  <c r="J734" i="13" s="1"/>
  <c r="CH13" i="3" s="1"/>
  <c r="CF1379" i="20"/>
  <c r="H735" i="13"/>
  <c r="CF14" i="3"/>
  <c r="CG1379" i="20"/>
  <c r="I735" i="13" s="1"/>
  <c r="CG14" i="3" s="1"/>
  <c r="CH1379" i="20"/>
  <c r="J735" i="13" s="1"/>
  <c r="CH14" i="3" s="1"/>
  <c r="CF1380" i="20"/>
  <c r="H736" i="13" s="1"/>
  <c r="CF15" i="3" s="1"/>
  <c r="CG1380" i="20"/>
  <c r="I736" i="13"/>
  <c r="CG15" i="3"/>
  <c r="CH1380" i="20"/>
  <c r="J736" i="13" s="1"/>
  <c r="CH15" i="3" s="1"/>
  <c r="CF1381" i="20"/>
  <c r="H737" i="13" s="1"/>
  <c r="CF16" i="3" s="1"/>
  <c r="CG1381" i="20"/>
  <c r="I737" i="13" s="1"/>
  <c r="CG16" i="3" s="1"/>
  <c r="CH1381" i="20"/>
  <c r="J737" i="13"/>
  <c r="CH16" i="3"/>
  <c r="CG1372" i="20"/>
  <c r="I728" i="13" s="1"/>
  <c r="CG7" i="3" s="1"/>
  <c r="CH1372" i="20"/>
  <c r="J728" i="13" s="1"/>
  <c r="CH7" i="3" s="1"/>
  <c r="CF1372" i="20"/>
  <c r="H728" i="13" s="1"/>
  <c r="CF7" i="3" s="1"/>
  <c r="CC1468" i="20"/>
  <c r="B820" i="13"/>
  <c r="CC99" i="3"/>
  <c r="CD1468" i="20"/>
  <c r="C820" i="13" s="1"/>
  <c r="CD99" i="3" s="1"/>
  <c r="CE1468" i="20"/>
  <c r="D820" i="13" s="1"/>
  <c r="CE99" i="3" s="1"/>
  <c r="CC1469" i="20"/>
  <c r="B821" i="13" s="1"/>
  <c r="CC100" i="3" s="1"/>
  <c r="CD1469" i="20"/>
  <c r="C821" i="13"/>
  <c r="CD100" i="3"/>
  <c r="CE1469" i="20"/>
  <c r="D821" i="13" s="1"/>
  <c r="CE100" i="3" s="1"/>
  <c r="CD1470" i="20"/>
  <c r="C822" i="13" s="1"/>
  <c r="CD101" i="3" s="1"/>
  <c r="CE1470" i="20"/>
  <c r="D822" i="13"/>
  <c r="CE101" i="3"/>
  <c r="CC1471" i="20"/>
  <c r="B823" i="13" s="1"/>
  <c r="CC102" i="3" s="1"/>
  <c r="CD1471" i="20"/>
  <c r="C823" i="13" s="1"/>
  <c r="CD102" i="3" s="1"/>
  <c r="CE1471" i="20"/>
  <c r="D823" i="13" s="1"/>
  <c r="CE102" i="3" s="1"/>
  <c r="B802" i="13"/>
  <c r="CC81" i="3"/>
  <c r="C802" i="13"/>
  <c r="CD81" i="3" s="1"/>
  <c r="D802" i="13"/>
  <c r="CE81" i="3"/>
  <c r="CC1451" i="20"/>
  <c r="B803" i="13"/>
  <c r="CC82" i="3" s="1"/>
  <c r="CD1451" i="20"/>
  <c r="C803" i="13"/>
  <c r="CD82" i="3" s="1"/>
  <c r="CE1451" i="20"/>
  <c r="D803" i="13" s="1"/>
  <c r="CE82" i="3" s="1"/>
  <c r="CC1452" i="20"/>
  <c r="B804" i="13" s="1"/>
  <c r="CC83" i="3"/>
  <c r="CD1452" i="20"/>
  <c r="C804" i="13"/>
  <c r="CD83" i="3" s="1"/>
  <c r="CE1452" i="20"/>
  <c r="D804" i="13" s="1"/>
  <c r="CE83" i="3" s="1"/>
  <c r="CC1453" i="20"/>
  <c r="B805" i="13"/>
  <c r="CC84" i="3" s="1"/>
  <c r="CD1453" i="20"/>
  <c r="C805" i="13" s="1"/>
  <c r="CD84" i="3"/>
  <c r="CE1453" i="20"/>
  <c r="D805" i="13" s="1"/>
  <c r="CE84" i="3"/>
  <c r="CD1454" i="20"/>
  <c r="C806" i="13"/>
  <c r="CD85" i="3" s="1"/>
  <c r="CE1454" i="20"/>
  <c r="D806" i="13"/>
  <c r="CE85" i="3"/>
  <c r="CC1455" i="20"/>
  <c r="B807" i="13"/>
  <c r="CC86" i="3" s="1"/>
  <c r="CD1455" i="20"/>
  <c r="C807" i="13" s="1"/>
  <c r="CD86" i="3" s="1"/>
  <c r="CE1455" i="20"/>
  <c r="D807" i="13"/>
  <c r="CE86" i="3" s="1"/>
  <c r="CC1456" i="20"/>
  <c r="B808" i="13" s="1"/>
  <c r="CC87" i="3" s="1"/>
  <c r="CD1456" i="20"/>
  <c r="C808" i="13" s="1"/>
  <c r="CD87" i="3"/>
  <c r="CE1456" i="20"/>
  <c r="D808" i="13" s="1"/>
  <c r="CE87" i="3" s="1"/>
  <c r="CC1457" i="20"/>
  <c r="B809" i="13"/>
  <c r="CC88" i="3" s="1"/>
  <c r="CE1457" i="20"/>
  <c r="D809" i="13"/>
  <c r="CE88" i="3" s="1"/>
  <c r="CD1458" i="20"/>
  <c r="C810" i="13" s="1"/>
  <c r="CD89" i="3" s="1"/>
  <c r="CE1458" i="20"/>
  <c r="D810" i="13" s="1"/>
  <c r="CE89" i="3"/>
  <c r="CC1459" i="20"/>
  <c r="B811" i="13" s="1"/>
  <c r="CC90" i="3" s="1"/>
  <c r="CD1459" i="20"/>
  <c r="C811" i="13" s="1"/>
  <c r="CD90" i="3" s="1"/>
  <c r="CE1459" i="20"/>
  <c r="D811" i="13"/>
  <c r="CE90" i="3" s="1"/>
  <c r="CC1460" i="20"/>
  <c r="B812" i="13"/>
  <c r="CC91" i="3"/>
  <c r="CD1460" i="20"/>
  <c r="C812" i="13"/>
  <c r="CD91" i="3" s="1"/>
  <c r="CE1460" i="20"/>
  <c r="D812" i="13" s="1"/>
  <c r="CE91" i="3" s="1"/>
  <c r="CC1461" i="20"/>
  <c r="B813" i="13"/>
  <c r="CC92" i="3" s="1"/>
  <c r="CD1461" i="20"/>
  <c r="C813" i="13" s="1"/>
  <c r="CD92" i="3"/>
  <c r="CE1461" i="20"/>
  <c r="D813" i="13" s="1"/>
  <c r="CE92" i="3"/>
  <c r="CC1462" i="20"/>
  <c r="B814" i="13" s="1"/>
  <c r="CC93" i="3" s="1"/>
  <c r="CD1462" i="20"/>
  <c r="C814" i="13"/>
  <c r="CD93" i="3" s="1"/>
  <c r="CE1462" i="20"/>
  <c r="D814" i="13"/>
  <c r="CE93" i="3"/>
  <c r="CC1463" i="20"/>
  <c r="B815" i="13"/>
  <c r="CC94" i="3" s="1"/>
  <c r="CD1463" i="20"/>
  <c r="C815" i="13" s="1"/>
  <c r="CD94" i="3" s="1"/>
  <c r="CE1463" i="20"/>
  <c r="D815" i="13"/>
  <c r="CE94" i="3" s="1"/>
  <c r="CC1464" i="20"/>
  <c r="B816" i="13" s="1"/>
  <c r="CC95" i="3" s="1"/>
  <c r="CD1464" i="20"/>
  <c r="C816" i="13" s="1"/>
  <c r="CD95" i="3"/>
  <c r="CE1464" i="20"/>
  <c r="D816" i="13" s="1"/>
  <c r="CE95" i="3" s="1"/>
  <c r="CC1465" i="20"/>
  <c r="B817" i="13"/>
  <c r="CC96" i="3" s="1"/>
  <c r="CD1465" i="20"/>
  <c r="C817" i="13"/>
  <c r="CD96" i="3" s="1"/>
  <c r="CE1465" i="20"/>
  <c r="D817" i="13"/>
  <c r="CE96" i="3" s="1"/>
  <c r="CC1466" i="20"/>
  <c r="B818" i="13" s="1"/>
  <c r="CC97" i="3" s="1"/>
  <c r="CD1466" i="20"/>
  <c r="C818" i="13"/>
  <c r="CD97" i="3" s="1"/>
  <c r="CE1466" i="20"/>
  <c r="D818" i="13" s="1"/>
  <c r="CE97" i="3"/>
  <c r="CC1467" i="20"/>
  <c r="B819" i="13" s="1"/>
  <c r="CC98" i="3"/>
  <c r="CE1467" i="20"/>
  <c r="D819" i="13"/>
  <c r="CE98" i="3" s="1"/>
  <c r="CC1428" i="20"/>
  <c r="B784" i="13"/>
  <c r="CC63" i="3"/>
  <c r="CD1428" i="20"/>
  <c r="C784" i="13"/>
  <c r="CD63" i="3" s="1"/>
  <c r="CE1428" i="20"/>
  <c r="D784" i="13" s="1"/>
  <c r="CE63" i="3" s="1"/>
  <c r="CC1429" i="20"/>
  <c r="B785" i="13" s="1"/>
  <c r="CC64" i="3" s="1"/>
  <c r="CD1429" i="20"/>
  <c r="C785" i="13" s="1"/>
  <c r="CD64" i="3"/>
  <c r="CE1429" i="20"/>
  <c r="D785" i="13" s="1"/>
  <c r="CE64" i="3" s="1"/>
  <c r="CC1430" i="20"/>
  <c r="B786" i="13" s="1"/>
  <c r="CC65" i="3" s="1"/>
  <c r="CD1430" i="20"/>
  <c r="C786" i="13"/>
  <c r="CD65" i="3" s="1"/>
  <c r="CE1430" i="20"/>
  <c r="D786" i="13"/>
  <c r="CE65" i="3"/>
  <c r="CC1431" i="20"/>
  <c r="B787" i="13"/>
  <c r="CC66" i="3" s="1"/>
  <c r="CE1431" i="20"/>
  <c r="D787" i="13"/>
  <c r="CE66" i="3" s="1"/>
  <c r="CC1432" i="20"/>
  <c r="B788" i="13" s="1"/>
  <c r="CC67" i="3"/>
  <c r="CD1432" i="20"/>
  <c r="C788" i="13" s="1"/>
  <c r="CD67" i="3"/>
  <c r="CE1432" i="20"/>
  <c r="D788" i="13" s="1"/>
  <c r="CE67" i="3" s="1"/>
  <c r="CC1433" i="20"/>
  <c r="B789" i="13"/>
  <c r="CC68" i="3" s="1"/>
  <c r="CD1433" i="20"/>
  <c r="C789" i="13"/>
  <c r="CD68" i="3"/>
  <c r="CE1433" i="20"/>
  <c r="D789" i="13"/>
  <c r="CE68" i="3" s="1"/>
  <c r="CC1434" i="20"/>
  <c r="B790" i="13" s="1"/>
  <c r="CC69" i="3" s="1"/>
  <c r="CD1434" i="20"/>
  <c r="C790" i="13"/>
  <c r="CD69" i="3" s="1"/>
  <c r="CE1434" i="20"/>
  <c r="D790" i="13" s="1"/>
  <c r="CE69" i="3" s="1"/>
  <c r="CC1435" i="20"/>
  <c r="B791" i="13" s="1"/>
  <c r="CC70" i="3"/>
  <c r="CD1435" i="20"/>
  <c r="C791" i="13" s="1"/>
  <c r="CD70" i="3" s="1"/>
  <c r="CE1435" i="20"/>
  <c r="D791" i="13"/>
  <c r="CE70" i="3" s="1"/>
  <c r="CC1436" i="20"/>
  <c r="B792" i="13"/>
  <c r="CC71" i="3" s="1"/>
  <c r="CD1436" i="20"/>
  <c r="C792" i="13"/>
  <c r="CD71" i="3" s="1"/>
  <c r="CE1436" i="20"/>
  <c r="D792" i="13" s="1"/>
  <c r="CE71" i="3" s="1"/>
  <c r="CC1437" i="20"/>
  <c r="B793" i="13"/>
  <c r="CC72" i="3" s="1"/>
  <c r="CD1331" i="20"/>
  <c r="CD1437" i="20" s="1"/>
  <c r="C793" i="13"/>
  <c r="CD72" i="3" s="1"/>
  <c r="CE1331" i="20"/>
  <c r="CE1437" i="20"/>
  <c r="D793" i="13"/>
  <c r="CE72" i="3" s="1"/>
  <c r="CC1438" i="20"/>
  <c r="B794" i="13" s="1"/>
  <c r="CC73" i="3" s="1"/>
  <c r="CD1438" i="20"/>
  <c r="C794" i="13" s="1"/>
  <c r="CD73" i="3"/>
  <c r="CE1438" i="20"/>
  <c r="D794" i="13" s="1"/>
  <c r="CE73" i="3" s="1"/>
  <c r="CC1439" i="20"/>
  <c r="B795" i="13"/>
  <c r="CC74" i="3" s="1"/>
  <c r="CD1439" i="20"/>
  <c r="C795" i="13"/>
  <c r="CD74" i="3" s="1"/>
  <c r="CE1439" i="20"/>
  <c r="D795" i="13"/>
  <c r="CE74" i="3" s="1"/>
  <c r="CC1440" i="20"/>
  <c r="B796" i="13" s="1"/>
  <c r="CC75" i="3" s="1"/>
  <c r="CD1440" i="20"/>
  <c r="C796" i="13"/>
  <c r="CD75" i="3" s="1"/>
  <c r="CE1440" i="20"/>
  <c r="D796" i="13" s="1"/>
  <c r="CE75" i="3"/>
  <c r="CC1441" i="20"/>
  <c r="B797" i="13" s="1"/>
  <c r="CC76" i="3"/>
  <c r="CE1441" i="20"/>
  <c r="D797" i="13"/>
  <c r="CE76" i="3" s="1"/>
  <c r="CC1442" i="20"/>
  <c r="B798" i="13"/>
  <c r="CC77" i="3"/>
  <c r="CD1442" i="20"/>
  <c r="C798" i="13"/>
  <c r="CD77" i="3" s="1"/>
  <c r="CE1442" i="20"/>
  <c r="D798" i="13" s="1"/>
  <c r="CE77" i="3" s="1"/>
  <c r="CC1443" i="20"/>
  <c r="B799" i="13" s="1"/>
  <c r="CC78" i="3" s="1"/>
  <c r="CD1443" i="20"/>
  <c r="C799" i="13" s="1"/>
  <c r="CD78" i="3"/>
  <c r="CE1443" i="20"/>
  <c r="D799" i="13" s="1"/>
  <c r="CE78" i="3" s="1"/>
  <c r="B800" i="13"/>
  <c r="CC79" i="3" s="1"/>
  <c r="C800" i="13"/>
  <c r="CD79" i="3" s="1"/>
  <c r="D800" i="13"/>
  <c r="CE79" i="3" s="1"/>
  <c r="B801" i="13"/>
  <c r="CC80" i="3"/>
  <c r="C801" i="13"/>
  <c r="CD80" i="3" s="1"/>
  <c r="D801" i="13"/>
  <c r="CE80" i="3" s="1"/>
  <c r="CC1411" i="20"/>
  <c r="B767" i="13" s="1"/>
  <c r="CC46" i="3" s="1"/>
  <c r="CD1411" i="20"/>
  <c r="C767" i="13"/>
  <c r="CD46" i="3" s="1"/>
  <c r="CE1411" i="20"/>
  <c r="D767" i="13" s="1"/>
  <c r="CE46" i="3" s="1"/>
  <c r="CC1412" i="20"/>
  <c r="B768" i="13" s="1"/>
  <c r="CC47" i="3"/>
  <c r="CE1412" i="20"/>
  <c r="D768" i="13"/>
  <c r="CE47" i="3" s="1"/>
  <c r="CC1413" i="20"/>
  <c r="B769" i="13"/>
  <c r="CC48" i="3"/>
  <c r="CD1413" i="20"/>
  <c r="C769" i="13"/>
  <c r="CD48" i="3" s="1"/>
  <c r="CE1413" i="20"/>
  <c r="D769" i="13" s="1"/>
  <c r="CE48" i="3" s="1"/>
  <c r="CC1414" i="20"/>
  <c r="B770" i="13"/>
  <c r="CC49" i="3" s="1"/>
  <c r="CD1414" i="20"/>
  <c r="C770" i="13" s="1"/>
  <c r="CD49" i="3" s="1"/>
  <c r="CE1414" i="20"/>
  <c r="D770" i="13" s="1"/>
  <c r="CE49" i="3"/>
  <c r="CC1415" i="20"/>
  <c r="B771" i="13" s="1"/>
  <c r="CC50" i="3" s="1"/>
  <c r="CD1415" i="20"/>
  <c r="C771" i="13"/>
  <c r="CD50" i="3" s="1"/>
  <c r="CE1415" i="20"/>
  <c r="D771" i="13"/>
  <c r="CE50" i="3"/>
  <c r="CC1416" i="20"/>
  <c r="B772" i="13"/>
  <c r="CC51" i="3" s="1"/>
  <c r="CD1416" i="20"/>
  <c r="C772" i="13" s="1"/>
  <c r="CD51" i="3" s="1"/>
  <c r="CE1416" i="20"/>
  <c r="D772" i="13"/>
  <c r="CE51" i="3" s="1"/>
  <c r="CC1417" i="20"/>
  <c r="B773" i="13" s="1"/>
  <c r="CC52" i="3" s="1"/>
  <c r="CD1417" i="20"/>
  <c r="C773" i="13" s="1"/>
  <c r="CD52" i="3"/>
  <c r="CE1417" i="20"/>
  <c r="D773" i="13" s="1"/>
  <c r="CE52" i="3" s="1"/>
  <c r="CC1418" i="20"/>
  <c r="B774" i="13"/>
  <c r="CC53" i="3" s="1"/>
  <c r="CE1418" i="20"/>
  <c r="D774" i="13"/>
  <c r="CE53" i="3" s="1"/>
  <c r="CC1419" i="20"/>
  <c r="B775" i="13" s="1"/>
  <c r="CC54" i="3" s="1"/>
  <c r="CD1419" i="20"/>
  <c r="C775" i="13"/>
  <c r="CD54" i="3" s="1"/>
  <c r="CE1419" i="20"/>
  <c r="D775" i="13" s="1"/>
  <c r="CE54" i="3"/>
  <c r="CC1420" i="20"/>
  <c r="B776" i="13" s="1"/>
  <c r="CC55" i="3"/>
  <c r="CD1420" i="20"/>
  <c r="C776" i="13" s="1"/>
  <c r="CD55" i="3"/>
  <c r="CE1420" i="20"/>
  <c r="D776" i="13"/>
  <c r="CE55" i="3" s="1"/>
  <c r="CD1421" i="20"/>
  <c r="C777" i="13"/>
  <c r="CD56" i="3" s="1"/>
  <c r="CE1421" i="20"/>
  <c r="D777" i="13" s="1"/>
  <c r="CE56" i="3" s="1"/>
  <c r="CC1422" i="20"/>
  <c r="B778" i="13" s="1"/>
  <c r="CC57" i="3" s="1"/>
  <c r="CD1422" i="20"/>
  <c r="C778" i="13" s="1"/>
  <c r="CD57" i="3"/>
  <c r="CE1422" i="20"/>
  <c r="D778" i="13" s="1"/>
  <c r="CE57" i="3" s="1"/>
  <c r="CC1423" i="20"/>
  <c r="B779" i="13" s="1"/>
  <c r="CC58" i="3"/>
  <c r="CD1423" i="20"/>
  <c r="C779" i="13"/>
  <c r="CD58" i="3" s="1"/>
  <c r="CE1423" i="20"/>
  <c r="D779" i="13"/>
  <c r="CE58" i="3"/>
  <c r="CC1424" i="20"/>
  <c r="B780" i="13"/>
  <c r="CC59" i="3" s="1"/>
  <c r="CD1424" i="20"/>
  <c r="C780" i="13" s="1"/>
  <c r="CD59" i="3" s="1"/>
  <c r="CE1424" i="20"/>
  <c r="D780" i="13" s="1"/>
  <c r="CE59" i="3" s="1"/>
  <c r="CC1425" i="20"/>
  <c r="B781" i="13" s="1"/>
  <c r="CC60" i="3"/>
  <c r="CE1425" i="20"/>
  <c r="D781" i="13" s="1"/>
  <c r="CE60" i="3"/>
  <c r="CC1426" i="20"/>
  <c r="B782" i="13"/>
  <c r="CC61" i="3" s="1"/>
  <c r="CD1426" i="20"/>
  <c r="C782" i="13"/>
  <c r="CD61" i="3"/>
  <c r="CE1426" i="20"/>
  <c r="D782" i="13"/>
  <c r="CE61" i="3" s="1"/>
  <c r="CC1427" i="20"/>
  <c r="B783" i="13" s="1"/>
  <c r="CC62" i="3" s="1"/>
  <c r="CD1427" i="20"/>
  <c r="C783" i="13"/>
  <c r="CD62" i="3" s="1"/>
  <c r="CE1427" i="20"/>
  <c r="D783" i="13" s="1"/>
  <c r="CE62" i="3"/>
  <c r="CC1393" i="20"/>
  <c r="B749" i="13" s="1"/>
  <c r="CC28" i="3"/>
  <c r="CD1393" i="20"/>
  <c r="C749" i="13" s="1"/>
  <c r="CD28" i="3"/>
  <c r="CE1393" i="20"/>
  <c r="D749" i="13"/>
  <c r="CE28" i="3" s="1"/>
  <c r="CC1394" i="20"/>
  <c r="B750" i="13"/>
  <c r="CC29" i="3"/>
  <c r="CD1394" i="20"/>
  <c r="C750" i="13"/>
  <c r="CD29" i="3" s="1"/>
  <c r="CE1394" i="20"/>
  <c r="D750" i="13" s="1"/>
  <c r="CE29" i="3" s="1"/>
  <c r="CC1395" i="20"/>
  <c r="B751" i="13"/>
  <c r="CC30" i="3" s="1"/>
  <c r="CD1395" i="20"/>
  <c r="C751" i="13" s="1"/>
  <c r="CD30" i="3"/>
  <c r="CE1395" i="20"/>
  <c r="D751" i="13" s="1"/>
  <c r="CE30" i="3"/>
  <c r="CC1396" i="20"/>
  <c r="B752" i="13" s="1"/>
  <c r="CC31" i="3"/>
  <c r="CD1396" i="20"/>
  <c r="C752" i="13"/>
  <c r="CD31" i="3" s="1"/>
  <c r="CC1397" i="20"/>
  <c r="B753" i="13"/>
  <c r="CC32" i="3" s="1"/>
  <c r="CD1397" i="20"/>
  <c r="C753" i="13" s="1"/>
  <c r="CD32" i="3" s="1"/>
  <c r="CE1397" i="20"/>
  <c r="D753" i="13"/>
  <c r="CE32" i="3" s="1"/>
  <c r="CC1398" i="20"/>
  <c r="B754" i="13" s="1"/>
  <c r="CC33" i="3" s="1"/>
  <c r="CD1398" i="20"/>
  <c r="C754" i="13" s="1"/>
  <c r="CD33" i="3"/>
  <c r="CC1399" i="20"/>
  <c r="B755" i="13"/>
  <c r="CC34" i="3" s="1"/>
  <c r="CD1399" i="20"/>
  <c r="C755" i="13"/>
  <c r="CD34" i="3"/>
  <c r="CE1399" i="20"/>
  <c r="D755" i="13"/>
  <c r="CE34" i="3" s="1"/>
  <c r="CC1400" i="20"/>
  <c r="B756" i="13" s="1"/>
  <c r="CC35" i="3" s="1"/>
  <c r="CD1400" i="20"/>
  <c r="C756" i="13"/>
  <c r="CD35" i="3" s="1"/>
  <c r="CE1400" i="20"/>
  <c r="D756" i="13" s="1"/>
  <c r="CE35" i="3" s="1"/>
  <c r="CC1401" i="20"/>
  <c r="B757" i="13" s="1"/>
  <c r="CC36" i="3"/>
  <c r="CD1401" i="20"/>
  <c r="C757" i="13" s="1"/>
  <c r="CD36" i="3" s="1"/>
  <c r="CE1401" i="20"/>
  <c r="D757" i="13"/>
  <c r="CE36" i="3" s="1"/>
  <c r="CC1402" i="20"/>
  <c r="B758" i="13"/>
  <c r="CC37" i="3"/>
  <c r="CD1402" i="20"/>
  <c r="C758" i="13"/>
  <c r="CD37" i="3" s="1"/>
  <c r="CE1402" i="20"/>
  <c r="D758" i="13" s="1"/>
  <c r="CE37" i="3" s="1"/>
  <c r="CC1403" i="20"/>
  <c r="B759" i="13"/>
  <c r="CC38" i="3" s="1"/>
  <c r="CD1403" i="20"/>
  <c r="C759" i="13" s="1"/>
  <c r="CD38" i="3" s="1"/>
  <c r="CC1404" i="20"/>
  <c r="B760" i="13" s="1"/>
  <c r="CC39" i="3"/>
  <c r="CD1404" i="20"/>
  <c r="C760" i="13"/>
  <c r="CD39" i="3" s="1"/>
  <c r="CE1404" i="20"/>
  <c r="D760" i="13"/>
  <c r="CE39" i="3" s="1"/>
  <c r="CC1405" i="20"/>
  <c r="B761" i="13"/>
  <c r="CC40" i="3"/>
  <c r="CD1405" i="20"/>
  <c r="C761" i="13" s="1"/>
  <c r="CD40" i="3" s="1"/>
  <c r="CE1405" i="20"/>
  <c r="D761" i="13"/>
  <c r="CE40" i="3" s="1"/>
  <c r="CC1406" i="20"/>
  <c r="B762" i="13" s="1"/>
  <c r="CC41" i="3" s="1"/>
  <c r="CD1406" i="20"/>
  <c r="C762" i="13" s="1"/>
  <c r="CD41" i="3"/>
  <c r="CE1406" i="20"/>
  <c r="D762" i="13" s="1"/>
  <c r="CE41" i="3"/>
  <c r="CC1407" i="20"/>
  <c r="B763" i="13"/>
  <c r="CC42" i="3" s="1"/>
  <c r="CD1407" i="20"/>
  <c r="C763" i="13"/>
  <c r="CD42" i="3"/>
  <c r="CE1407" i="20"/>
  <c r="D763" i="13"/>
  <c r="CE42" i="3"/>
  <c r="CC1408" i="20"/>
  <c r="B764" i="13" s="1"/>
  <c r="CC43" i="3" s="1"/>
  <c r="CD1408" i="20"/>
  <c r="C764" i="13" s="1"/>
  <c r="CD43" i="3" s="1"/>
  <c r="CE1408" i="20"/>
  <c r="D764" i="13"/>
  <c r="CE43" i="3"/>
  <c r="CC1409" i="20"/>
  <c r="B765" i="13" s="1"/>
  <c r="CC44" i="3"/>
  <c r="CD1409" i="20"/>
  <c r="C765" i="13" s="1"/>
  <c r="CD44" i="3"/>
  <c r="CE1409" i="20"/>
  <c r="D765" i="13"/>
  <c r="CE44" i="3" s="1"/>
  <c r="CC1410" i="20"/>
  <c r="B766" i="13"/>
  <c r="CC45" i="3" s="1"/>
  <c r="CD1410" i="20"/>
  <c r="C766" i="13"/>
  <c r="CD45" i="3"/>
  <c r="CE1410" i="20"/>
  <c r="D766" i="13" s="1"/>
  <c r="CE45" i="3" s="1"/>
  <c r="CD1373" i="20"/>
  <c r="C729" i="13" s="1"/>
  <c r="CD8" i="3" s="1"/>
  <c r="CE1373" i="20"/>
  <c r="D729" i="13" s="1"/>
  <c r="CE8" i="3"/>
  <c r="CC1374" i="20"/>
  <c r="B730" i="13" s="1"/>
  <c r="CC9" i="3"/>
  <c r="CD1374" i="20"/>
  <c r="C730" i="13"/>
  <c r="CD9" i="3" s="1"/>
  <c r="CE1374" i="20"/>
  <c r="D730" i="13"/>
  <c r="CE9" i="3"/>
  <c r="CC1375" i="20"/>
  <c r="B731" i="13"/>
  <c r="CC10" i="3"/>
  <c r="CE1375" i="20"/>
  <c r="D731" i="13"/>
  <c r="CE10" i="3" s="1"/>
  <c r="CC1376" i="20"/>
  <c r="B732" i="13" s="1"/>
  <c r="CC11" i="3" s="1"/>
  <c r="CD1376" i="20"/>
  <c r="C732" i="13" s="1"/>
  <c r="CD11" i="3"/>
  <c r="CE1376" i="20"/>
  <c r="D732" i="13" s="1"/>
  <c r="CE11" i="3"/>
  <c r="CD1377" i="20"/>
  <c r="C733" i="13"/>
  <c r="CD12" i="3"/>
  <c r="CE1377" i="20"/>
  <c r="D733" i="13"/>
  <c r="CE12" i="3"/>
  <c r="CC1378" i="20"/>
  <c r="B734" i="13" s="1"/>
  <c r="CC13" i="3" s="1"/>
  <c r="CD1378" i="20"/>
  <c r="C734" i="13"/>
  <c r="CD13" i="3" s="1"/>
  <c r="CE1378" i="20"/>
  <c r="D734" i="13" s="1"/>
  <c r="CE13" i="3" s="1"/>
  <c r="CC1379" i="20"/>
  <c r="B735" i="13" s="1"/>
  <c r="CC14" i="3"/>
  <c r="CD1379" i="20"/>
  <c r="C735" i="13" s="1"/>
  <c r="CD14" i="3"/>
  <c r="CE1379" i="20"/>
  <c r="D735" i="13"/>
  <c r="CE14" i="3" s="1"/>
  <c r="CC1380" i="20"/>
  <c r="B736" i="13"/>
  <c r="CC15" i="3"/>
  <c r="CD1380" i="20"/>
  <c r="C736" i="13"/>
  <c r="CD15" i="3"/>
  <c r="CE1380" i="20"/>
  <c r="D736" i="13" s="1"/>
  <c r="CE15" i="3" s="1"/>
  <c r="CC1381" i="20"/>
  <c r="B737" i="13"/>
  <c r="CC16" i="3" s="1"/>
  <c r="CD1381" i="20"/>
  <c r="C737" i="13"/>
  <c r="CD16" i="3"/>
  <c r="CE1381" i="20"/>
  <c r="D737" i="13"/>
  <c r="CE16" i="3"/>
  <c r="CD1382" i="20"/>
  <c r="C738" i="13"/>
  <c r="CD17" i="3" s="1"/>
  <c r="CE1382" i="20"/>
  <c r="D738" i="13"/>
  <c r="CE17" i="3"/>
  <c r="CC1383" i="20"/>
  <c r="B739" i="13"/>
  <c r="CC18" i="3"/>
  <c r="CD1383" i="20"/>
  <c r="C739" i="13" s="1"/>
  <c r="CD18" i="3" s="1"/>
  <c r="CE1383" i="20"/>
  <c r="D739" i="13"/>
  <c r="CE18" i="3" s="1"/>
  <c r="CC1384" i="20"/>
  <c r="B740" i="13"/>
  <c r="CC19" i="3"/>
  <c r="CD1384" i="20"/>
  <c r="C740" i="13"/>
  <c r="CD19" i="3"/>
  <c r="CE1384" i="20"/>
  <c r="D740" i="13" s="1"/>
  <c r="CE19" i="3" s="1"/>
  <c r="CC1385" i="20"/>
  <c r="B741" i="13"/>
  <c r="CC20" i="3" s="1"/>
  <c r="CE1385" i="20"/>
  <c r="D741" i="13"/>
  <c r="CE20" i="3"/>
  <c r="CC1386" i="20"/>
  <c r="B742" i="13" s="1"/>
  <c r="CC21" i="3" s="1"/>
  <c r="CD1386" i="20"/>
  <c r="C742" i="13"/>
  <c r="CD21" i="3" s="1"/>
  <c r="CE1386" i="20"/>
  <c r="D742" i="13"/>
  <c r="CE21" i="3"/>
  <c r="CC1387" i="20"/>
  <c r="B743" i="13"/>
  <c r="CC22" i="3"/>
  <c r="CD1387" i="20"/>
  <c r="C743" i="13" s="1"/>
  <c r="CD22" i="3" s="1"/>
  <c r="CE1387" i="20"/>
  <c r="D743" i="13"/>
  <c r="CE22" i="3" s="1"/>
  <c r="CD1388" i="20"/>
  <c r="C744" i="13"/>
  <c r="CD23" i="3"/>
  <c r="CE1388" i="20"/>
  <c r="D744" i="13" s="1"/>
  <c r="CE23" i="3" s="1"/>
  <c r="CD1389" i="20"/>
  <c r="C745" i="13"/>
  <c r="CD24" i="3"/>
  <c r="CE1389" i="20"/>
  <c r="D745" i="13"/>
  <c r="CE24" i="3"/>
  <c r="CC1390" i="20"/>
  <c r="B746" i="13" s="1"/>
  <c r="CC25" i="3" s="1"/>
  <c r="CD1390" i="20"/>
  <c r="C746" i="13"/>
  <c r="CD25" i="3" s="1"/>
  <c r="CE1390" i="20"/>
  <c r="D746" i="13"/>
  <c r="CE25" i="3"/>
  <c r="CC1391" i="20"/>
  <c r="B747" i="13"/>
  <c r="CC26" i="3"/>
  <c r="CD1391" i="20"/>
  <c r="C747" i="13" s="1"/>
  <c r="CD26" i="3" s="1"/>
  <c r="CE1391" i="20"/>
  <c r="D747" i="13"/>
  <c r="CE26" i="3" s="1"/>
  <c r="CC1392" i="20"/>
  <c r="B748" i="13"/>
  <c r="CC27" i="3"/>
  <c r="CD1392" i="20"/>
  <c r="C748" i="13"/>
  <c r="CD27" i="3"/>
  <c r="CE1392" i="20"/>
  <c r="D748" i="13" s="1"/>
  <c r="CE27" i="3" s="1"/>
  <c r="CD1372" i="20"/>
  <c r="C728" i="13"/>
  <c r="CD7" i="3" s="1"/>
  <c r="CE1372" i="20"/>
  <c r="D728" i="13"/>
  <c r="CE7" i="3"/>
  <c r="CC1372" i="20"/>
  <c r="B728" i="13"/>
  <c r="CC7" i="3"/>
  <c r="CT1461" i="20"/>
  <c r="K710" i="13" s="1"/>
  <c r="CT92" i="3" s="1"/>
  <c r="CU1461" i="20"/>
  <c r="L710" i="13"/>
  <c r="CU92" i="3" s="1"/>
  <c r="CV1461" i="20"/>
  <c r="M710" i="13"/>
  <c r="CV92" i="3"/>
  <c r="CW1461" i="20"/>
  <c r="N710" i="13" s="1"/>
  <c r="CW92" i="3" s="1"/>
  <c r="CX1461" i="20"/>
  <c r="O710" i="13" s="1"/>
  <c r="CX92" i="3" s="1"/>
  <c r="CT1462" i="20"/>
  <c r="K711" i="13"/>
  <c r="CT93" i="3" s="1"/>
  <c r="CV1462" i="20"/>
  <c r="M711" i="13"/>
  <c r="CV93" i="3"/>
  <c r="CW1462" i="20"/>
  <c r="N711" i="13" s="1"/>
  <c r="CW93" i="3" s="1"/>
  <c r="CX1462" i="20"/>
  <c r="O711" i="13"/>
  <c r="CX93" i="3" s="1"/>
  <c r="CT1463" i="20"/>
  <c r="K712" i="13"/>
  <c r="CT94" i="3"/>
  <c r="CU1463" i="20"/>
  <c r="L712" i="13" s="1"/>
  <c r="CU94" i="3" s="1"/>
  <c r="CV1463" i="20"/>
  <c r="M712" i="13" s="1"/>
  <c r="CV94" i="3" s="1"/>
  <c r="CW1463" i="20"/>
  <c r="N712" i="13"/>
  <c r="CW94" i="3" s="1"/>
  <c r="CX1463" i="20"/>
  <c r="O712" i="13"/>
  <c r="CX94" i="3"/>
  <c r="CT1464" i="20"/>
  <c r="K713" i="13"/>
  <c r="CT95" i="3"/>
  <c r="CU1464" i="20"/>
  <c r="L713" i="13" s="1"/>
  <c r="CU95" i="3" s="1"/>
  <c r="CV1464" i="20"/>
  <c r="M713" i="13"/>
  <c r="CV95" i="3" s="1"/>
  <c r="CW1464" i="20"/>
  <c r="N713" i="13"/>
  <c r="CW95" i="3"/>
  <c r="CX1464" i="20"/>
  <c r="O713" i="13" s="1"/>
  <c r="CX95" i="3" s="1"/>
  <c r="CT1465" i="20"/>
  <c r="K714" i="13" s="1"/>
  <c r="CT96" i="3" s="1"/>
  <c r="CU1465" i="20"/>
  <c r="L714" i="13"/>
  <c r="CU96" i="3" s="1"/>
  <c r="CV1465" i="20"/>
  <c r="M714" i="13"/>
  <c r="CV96" i="3"/>
  <c r="CW1465" i="20"/>
  <c r="N714" i="13" s="1"/>
  <c r="CW96" i="3" s="1"/>
  <c r="CX1465" i="20"/>
  <c r="O714" i="13" s="1"/>
  <c r="CX96" i="3" s="1"/>
  <c r="CT1466" i="20"/>
  <c r="K715" i="13"/>
  <c r="CT97" i="3" s="1"/>
  <c r="CU1466" i="20"/>
  <c r="L715" i="13"/>
  <c r="CU97" i="3"/>
  <c r="CV1466" i="20"/>
  <c r="M715" i="13" s="1"/>
  <c r="CV97" i="3" s="1"/>
  <c r="CW1466" i="20"/>
  <c r="N715" i="13" s="1"/>
  <c r="CW97" i="3" s="1"/>
  <c r="CX1466" i="20"/>
  <c r="O715" i="13"/>
  <c r="CX97" i="3" s="1"/>
  <c r="CT1467" i="20"/>
  <c r="K716" i="13"/>
  <c r="CT98" i="3"/>
  <c r="CU1467" i="20"/>
  <c r="L716" i="13" s="1"/>
  <c r="CU98" i="3" s="1"/>
  <c r="CV1467" i="20"/>
  <c r="M716" i="13" s="1"/>
  <c r="CV98" i="3" s="1"/>
  <c r="CW1467" i="20"/>
  <c r="N716" i="13"/>
  <c r="CW98" i="3" s="1"/>
  <c r="CX1467" i="20"/>
  <c r="O716" i="13"/>
  <c r="CX98" i="3"/>
  <c r="CT1468" i="20"/>
  <c r="K717" i="13" s="1"/>
  <c r="CT99" i="3" s="1"/>
  <c r="CU1468" i="20"/>
  <c r="L717" i="13" s="1"/>
  <c r="CU99" i="3" s="1"/>
  <c r="CV1468" i="20"/>
  <c r="M717" i="13"/>
  <c r="CV99" i="3" s="1"/>
  <c r="CW1468" i="20"/>
  <c r="N717" i="13"/>
  <c r="CW99" i="3"/>
  <c r="CX1468" i="20"/>
  <c r="O717" i="13" s="1"/>
  <c r="CX99" i="3" s="1"/>
  <c r="CT1469" i="20"/>
  <c r="K718" i="13" s="1"/>
  <c r="CT100" i="3" s="1"/>
  <c r="CU1469" i="20"/>
  <c r="L718" i="13"/>
  <c r="CU100" i="3" s="1"/>
  <c r="CV1469" i="20"/>
  <c r="M718" i="13"/>
  <c r="CV100" i="3"/>
  <c r="CW1469" i="20"/>
  <c r="N718" i="13" s="1"/>
  <c r="CW100" i="3" s="1"/>
  <c r="CX1469" i="20"/>
  <c r="O718" i="13" s="1"/>
  <c r="CX100" i="3" s="1"/>
  <c r="CT1470" i="20"/>
  <c r="K719" i="13"/>
  <c r="CT101" i="3" s="1"/>
  <c r="CU1470" i="20"/>
  <c r="L719" i="13"/>
  <c r="CU101" i="3"/>
  <c r="CW1470" i="20"/>
  <c r="N719" i="13" s="1"/>
  <c r="CW101" i="3" s="1"/>
  <c r="CX1470" i="20"/>
  <c r="O719" i="13"/>
  <c r="CX101" i="3" s="1"/>
  <c r="CT1471" i="20"/>
  <c r="K720" i="13"/>
  <c r="CT102" i="3"/>
  <c r="CU1471" i="20"/>
  <c r="L720" i="13" s="1"/>
  <c r="CU102" i="3" s="1"/>
  <c r="CV1471" i="20"/>
  <c r="M720" i="13" s="1"/>
  <c r="CV102" i="3" s="1"/>
  <c r="CW1471" i="20"/>
  <c r="N720" i="13"/>
  <c r="CW102" i="3" s="1"/>
  <c r="CX1471" i="20"/>
  <c r="O720" i="13"/>
  <c r="CX102" i="3"/>
  <c r="CT1438" i="20"/>
  <c r="K691" i="13" s="1"/>
  <c r="CT73" i="3" s="1"/>
  <c r="CU1438" i="20"/>
  <c r="L691" i="13" s="1"/>
  <c r="CU73" i="3" s="1"/>
  <c r="CV1438" i="20"/>
  <c r="M691" i="13"/>
  <c r="CV73" i="3" s="1"/>
  <c r="CW1438" i="20"/>
  <c r="N691" i="13"/>
  <c r="CW73" i="3"/>
  <c r="CT1439" i="20"/>
  <c r="K692" i="13" s="1"/>
  <c r="CT74" i="3" s="1"/>
  <c r="CU1439" i="20"/>
  <c r="L692" i="13"/>
  <c r="CU74" i="3" s="1"/>
  <c r="CV1439" i="20"/>
  <c r="M692" i="13"/>
  <c r="CV74" i="3"/>
  <c r="CW1439" i="20"/>
  <c r="N692" i="13" s="1"/>
  <c r="CW74" i="3" s="1"/>
  <c r="CX1439" i="20"/>
  <c r="O692" i="13" s="1"/>
  <c r="CX74" i="3" s="1"/>
  <c r="CT1440" i="20"/>
  <c r="K693" i="13"/>
  <c r="CT75" i="3" s="1"/>
  <c r="CU1440" i="20"/>
  <c r="L693" i="13"/>
  <c r="CU75" i="3"/>
  <c r="CV1440" i="20"/>
  <c r="M693" i="13" s="1"/>
  <c r="CV75" i="3" s="1"/>
  <c r="CW1440" i="20"/>
  <c r="N693" i="13" s="1"/>
  <c r="CW75" i="3" s="1"/>
  <c r="CX1440" i="20"/>
  <c r="O693" i="13"/>
  <c r="CX75" i="3" s="1"/>
  <c r="CT1441" i="20"/>
  <c r="K694" i="13"/>
  <c r="CT76" i="3"/>
  <c r="CU1441" i="20"/>
  <c r="L694" i="13" s="1"/>
  <c r="CU76" i="3" s="1"/>
  <c r="CV1441" i="20"/>
  <c r="M694" i="13" s="1"/>
  <c r="CV76" i="3" s="1"/>
  <c r="CW1441" i="20"/>
  <c r="N694" i="13"/>
  <c r="CW76" i="3" s="1"/>
  <c r="CX1441" i="20"/>
  <c r="O694" i="13"/>
  <c r="CX76" i="3"/>
  <c r="CT1442" i="20"/>
  <c r="K695" i="13" s="1"/>
  <c r="CT77" i="3" s="1"/>
  <c r="CU1442" i="20"/>
  <c r="L695" i="13" s="1"/>
  <c r="CU77" i="3" s="1"/>
  <c r="CV1442" i="20"/>
  <c r="M695" i="13"/>
  <c r="CV77" i="3" s="1"/>
  <c r="CW1442" i="20"/>
  <c r="N695" i="13"/>
  <c r="CW77" i="3"/>
  <c r="CX1442" i="20"/>
  <c r="O695" i="13" s="1"/>
  <c r="CX77" i="3" s="1"/>
  <c r="CT1443" i="20"/>
  <c r="K696" i="13" s="1"/>
  <c r="CT78" i="3" s="1"/>
  <c r="CU1443" i="20"/>
  <c r="L696" i="13"/>
  <c r="CU78" i="3" s="1"/>
  <c r="CV1443" i="20"/>
  <c r="M696" i="13"/>
  <c r="CV78" i="3"/>
  <c r="CW1443" i="20"/>
  <c r="N696" i="13" s="1"/>
  <c r="CW78" i="3" s="1"/>
  <c r="CX1443" i="20"/>
  <c r="O696" i="13" s="1"/>
  <c r="CX78" i="3" s="1"/>
  <c r="K697" i="13"/>
  <c r="CT79" i="3"/>
  <c r="L697" i="13"/>
  <c r="CU79" i="3" s="1"/>
  <c r="M697" i="13"/>
  <c r="CV79" i="3"/>
  <c r="N697" i="13"/>
  <c r="CW79" i="3" s="1"/>
  <c r="O697" i="13"/>
  <c r="CX79" i="3"/>
  <c r="K698" i="13"/>
  <c r="CT80" i="3" s="1"/>
  <c r="L698" i="13"/>
  <c r="CU80" i="3"/>
  <c r="M698" i="13"/>
  <c r="CV80" i="3" s="1"/>
  <c r="N698" i="13"/>
  <c r="CW80" i="3"/>
  <c r="O698" i="13"/>
  <c r="CX80" i="3" s="1"/>
  <c r="K699" i="13"/>
  <c r="CT81" i="3"/>
  <c r="L699" i="13"/>
  <c r="CU81" i="3" s="1"/>
  <c r="M699" i="13"/>
  <c r="CV81" i="3"/>
  <c r="N699" i="13"/>
  <c r="CW81" i="3" s="1"/>
  <c r="O699" i="13"/>
  <c r="CX81" i="3"/>
  <c r="CT1451" i="20"/>
  <c r="K700" i="13" s="1"/>
  <c r="CT82" i="3" s="1"/>
  <c r="CU1451" i="20"/>
  <c r="L700" i="13" s="1"/>
  <c r="CU82" i="3" s="1"/>
  <c r="CV1451" i="20"/>
  <c r="M700" i="13"/>
  <c r="CV82" i="3" s="1"/>
  <c r="CW1451" i="20"/>
  <c r="N700" i="13"/>
  <c r="CW82" i="3"/>
  <c r="CX1451" i="20"/>
  <c r="O700" i="13" s="1"/>
  <c r="CX82" i="3" s="1"/>
  <c r="CT1452" i="20"/>
  <c r="K701" i="13" s="1"/>
  <c r="CT83" i="3" s="1"/>
  <c r="CU1452" i="20"/>
  <c r="L701" i="13"/>
  <c r="CU83" i="3" s="1"/>
  <c r="CV1452" i="20"/>
  <c r="M701" i="13"/>
  <c r="CV83" i="3"/>
  <c r="CX1452" i="20"/>
  <c r="O701" i="13" s="1"/>
  <c r="CX83" i="3" s="1"/>
  <c r="CT1453" i="20"/>
  <c r="K702" i="13"/>
  <c r="CT84" i="3" s="1"/>
  <c r="CU1453" i="20"/>
  <c r="L702" i="13"/>
  <c r="CU84" i="3"/>
  <c r="CV1453" i="20"/>
  <c r="M702" i="13" s="1"/>
  <c r="CV84" i="3" s="1"/>
  <c r="CW1453" i="20"/>
  <c r="N702" i="13" s="1"/>
  <c r="CW84" i="3" s="1"/>
  <c r="CX1453" i="20"/>
  <c r="O702" i="13"/>
  <c r="CX84" i="3" s="1"/>
  <c r="CT1454" i="20"/>
  <c r="K703" i="13"/>
  <c r="CT85" i="3"/>
  <c r="CU1454" i="20"/>
  <c r="L703" i="13" s="1"/>
  <c r="CU85" i="3" s="1"/>
  <c r="CV1454" i="20"/>
  <c r="M703" i="13" s="1"/>
  <c r="CV85" i="3" s="1"/>
  <c r="CW1454" i="20"/>
  <c r="N703" i="13"/>
  <c r="CW85" i="3" s="1"/>
  <c r="CX1454" i="20"/>
  <c r="O703" i="13"/>
  <c r="CX85" i="3"/>
  <c r="CT1455" i="20"/>
  <c r="K704" i="13" s="1"/>
  <c r="CT86" i="3" s="1"/>
  <c r="CU1455" i="20"/>
  <c r="L704" i="13" s="1"/>
  <c r="CU86" i="3" s="1"/>
  <c r="CV1455" i="20"/>
  <c r="M704" i="13"/>
  <c r="CV86" i="3" s="1"/>
  <c r="CW1455" i="20"/>
  <c r="N704" i="13"/>
  <c r="CW86" i="3"/>
  <c r="CX1455" i="20"/>
  <c r="O704" i="13" s="1"/>
  <c r="CX86" i="3" s="1"/>
  <c r="CT1456" i="20"/>
  <c r="K705" i="13" s="1"/>
  <c r="CT87" i="3" s="1"/>
  <c r="CU1456" i="20"/>
  <c r="L705" i="13"/>
  <c r="CU87" i="3" s="1"/>
  <c r="CV1456" i="20"/>
  <c r="M705" i="13"/>
  <c r="CV87" i="3"/>
  <c r="CW1456" i="20"/>
  <c r="N705" i="13" s="1"/>
  <c r="CW87" i="3" s="1"/>
  <c r="CX1456" i="20"/>
  <c r="O705" i="13" s="1"/>
  <c r="CX87" i="3" s="1"/>
  <c r="CT1457" i="20"/>
  <c r="K706" i="13"/>
  <c r="CT88" i="3" s="1"/>
  <c r="CU1457" i="20"/>
  <c r="L706" i="13"/>
  <c r="CU88" i="3"/>
  <c r="CV1457" i="20"/>
  <c r="M706" i="13" s="1"/>
  <c r="CV88" i="3" s="1"/>
  <c r="CW1457" i="20"/>
  <c r="N706" i="13" s="1"/>
  <c r="CW88" i="3" s="1"/>
  <c r="CX1457" i="20"/>
  <c r="O706" i="13"/>
  <c r="CX88" i="3" s="1"/>
  <c r="CT1458" i="20"/>
  <c r="K707" i="13"/>
  <c r="CT89" i="3"/>
  <c r="CU1458" i="20"/>
  <c r="L707" i="13" s="1"/>
  <c r="CU89" i="3" s="1"/>
  <c r="CV1458" i="20"/>
  <c r="M707" i="13" s="1"/>
  <c r="CV89" i="3" s="1"/>
  <c r="CW1458" i="20"/>
  <c r="N707" i="13"/>
  <c r="CW89" i="3" s="1"/>
  <c r="CX1458" i="20"/>
  <c r="O707" i="13"/>
  <c r="CX89" i="3"/>
  <c r="CT1459" i="20"/>
  <c r="K708" i="13" s="1"/>
  <c r="CT90" i="3" s="1"/>
  <c r="CU1459" i="20"/>
  <c r="L708" i="13" s="1"/>
  <c r="CU90" i="3" s="1"/>
  <c r="CV1459" i="20"/>
  <c r="M708" i="13"/>
  <c r="CV90" i="3" s="1"/>
  <c r="CW1459" i="20"/>
  <c r="N708" i="13"/>
  <c r="CW90" i="3"/>
  <c r="CX1459" i="20"/>
  <c r="O708" i="13" s="1"/>
  <c r="CX90" i="3" s="1"/>
  <c r="CT1460" i="20"/>
  <c r="K709" i="13" s="1"/>
  <c r="CT91" i="3" s="1"/>
  <c r="CU1460" i="20"/>
  <c r="L709" i="13"/>
  <c r="CU91" i="3" s="1"/>
  <c r="CV1460" i="20"/>
  <c r="M709" i="13"/>
  <c r="CV91" i="3"/>
  <c r="CW1460" i="20"/>
  <c r="N709" i="13" s="1"/>
  <c r="CW91" i="3" s="1"/>
  <c r="CX1460" i="20"/>
  <c r="O709" i="13" s="1"/>
  <c r="CX91" i="3" s="1"/>
  <c r="CT1423" i="20"/>
  <c r="K676" i="13"/>
  <c r="CT58" i="3" s="1"/>
  <c r="CU1423" i="20"/>
  <c r="L676" i="13"/>
  <c r="CU58" i="3"/>
  <c r="CV1423" i="20"/>
  <c r="M676" i="13" s="1"/>
  <c r="CV58" i="3" s="1"/>
  <c r="CW1423" i="20"/>
  <c r="N676" i="13" s="1"/>
  <c r="CW58" i="3" s="1"/>
  <c r="CX1423" i="20"/>
  <c r="O676" i="13"/>
  <c r="CX58" i="3" s="1"/>
  <c r="CT1424" i="20"/>
  <c r="K677" i="13"/>
  <c r="CT59" i="3"/>
  <c r="CU1424" i="20"/>
  <c r="L677" i="13" s="1"/>
  <c r="CU59" i="3" s="1"/>
  <c r="CV1424" i="20"/>
  <c r="M677" i="13" s="1"/>
  <c r="CV59" i="3" s="1"/>
  <c r="CW1424" i="20"/>
  <c r="N677" i="13"/>
  <c r="CW59" i="3" s="1"/>
  <c r="CX1424" i="20"/>
  <c r="O677" i="13"/>
  <c r="CX59" i="3"/>
  <c r="CT1425" i="20"/>
  <c r="K678" i="13" s="1"/>
  <c r="CT60" i="3" s="1"/>
  <c r="CU1425" i="20"/>
  <c r="L678" i="13" s="1"/>
  <c r="CU60" i="3" s="1"/>
  <c r="CV1425" i="20"/>
  <c r="M678" i="13"/>
  <c r="CV60" i="3" s="1"/>
  <c r="CX1425" i="20"/>
  <c r="O678" i="13"/>
  <c r="CX60" i="3"/>
  <c r="CT1426" i="20"/>
  <c r="K679" i="13" s="1"/>
  <c r="CT61" i="3" s="1"/>
  <c r="CU1426" i="20"/>
  <c r="L679" i="13"/>
  <c r="CU61" i="3" s="1"/>
  <c r="CV1426" i="20"/>
  <c r="M679" i="13"/>
  <c r="CV61" i="3"/>
  <c r="CW1426" i="20"/>
  <c r="N679" i="13" s="1"/>
  <c r="CW61" i="3" s="1"/>
  <c r="CX1426" i="20"/>
  <c r="O679" i="13" s="1"/>
  <c r="CX61" i="3" s="1"/>
  <c r="CT1427" i="20"/>
  <c r="K680" i="13"/>
  <c r="CT62" i="3" s="1"/>
  <c r="CU1427" i="20"/>
  <c r="L680" i="13"/>
  <c r="CU62" i="3"/>
  <c r="CV1427" i="20"/>
  <c r="M680" i="13" s="1"/>
  <c r="CV62" i="3" s="1"/>
  <c r="CW1427" i="20"/>
  <c r="N680" i="13" s="1"/>
  <c r="CW62" i="3" s="1"/>
  <c r="CX1427" i="20"/>
  <c r="O680" i="13"/>
  <c r="CX62" i="3" s="1"/>
  <c r="CT1428" i="20"/>
  <c r="K681" i="13"/>
  <c r="CT63" i="3"/>
  <c r="CU1428" i="20"/>
  <c r="L681" i="13" s="1"/>
  <c r="CU63" i="3" s="1"/>
  <c r="CV1428" i="20"/>
  <c r="M681" i="13" s="1"/>
  <c r="CV63" i="3" s="1"/>
  <c r="CW1428" i="20"/>
  <c r="N681" i="13"/>
  <c r="CW63" i="3" s="1"/>
  <c r="CX1428" i="20"/>
  <c r="O681" i="13"/>
  <c r="CX63" i="3"/>
  <c r="CT1429" i="20"/>
  <c r="K682" i="13" s="1"/>
  <c r="CT64" i="3" s="1"/>
  <c r="CU1429" i="20"/>
  <c r="L682" i="13" s="1"/>
  <c r="CU64" i="3" s="1"/>
  <c r="CV1429" i="20"/>
  <c r="M682" i="13"/>
  <c r="CV64" i="3" s="1"/>
  <c r="CW1429" i="20"/>
  <c r="N682" i="13"/>
  <c r="CW64" i="3"/>
  <c r="CX1429" i="20"/>
  <c r="O682" i="13" s="1"/>
  <c r="CX64" i="3" s="1"/>
  <c r="CT1430" i="20"/>
  <c r="K683" i="13" s="1"/>
  <c r="CT65" i="3" s="1"/>
  <c r="CU1430" i="20"/>
  <c r="L683" i="13"/>
  <c r="CU65" i="3" s="1"/>
  <c r="CV1430" i="20"/>
  <c r="M683" i="13"/>
  <c r="CV65" i="3"/>
  <c r="CW1430" i="20"/>
  <c r="N683" i="13" s="1"/>
  <c r="CW65" i="3" s="1"/>
  <c r="CX1430" i="20"/>
  <c r="O683" i="13" s="1"/>
  <c r="CX65" i="3" s="1"/>
  <c r="CT1431" i="20"/>
  <c r="K684" i="13"/>
  <c r="CT66" i="3" s="1"/>
  <c r="CU1431" i="20"/>
  <c r="L684" i="13"/>
  <c r="CU66" i="3"/>
  <c r="CV1431" i="20"/>
  <c r="M684" i="13" s="1"/>
  <c r="CV66" i="3" s="1"/>
  <c r="CW1431" i="20"/>
  <c r="N684" i="13" s="1"/>
  <c r="CW66" i="3" s="1"/>
  <c r="CX1431" i="20"/>
  <c r="O684" i="13"/>
  <c r="CX66" i="3" s="1"/>
  <c r="CT1432" i="20"/>
  <c r="K685" i="13"/>
  <c r="CT67" i="3"/>
  <c r="CU1432" i="20"/>
  <c r="L685" i="13" s="1"/>
  <c r="CU67" i="3" s="1"/>
  <c r="CV1432" i="20"/>
  <c r="M685" i="13" s="1"/>
  <c r="CV67" i="3" s="1"/>
  <c r="CW1432" i="20"/>
  <c r="N685" i="13"/>
  <c r="CW67" i="3" s="1"/>
  <c r="CX1432" i="20"/>
  <c r="O685" i="13"/>
  <c r="CX67" i="3"/>
  <c r="CT1433" i="20"/>
  <c r="K686" i="13" s="1"/>
  <c r="CT68" i="3" s="1"/>
  <c r="CU1433" i="20"/>
  <c r="L686" i="13" s="1"/>
  <c r="CU68" i="3" s="1"/>
  <c r="CV1433" i="20"/>
  <c r="M686" i="13"/>
  <c r="CV68" i="3" s="1"/>
  <c r="CW1433" i="20"/>
  <c r="N686" i="13"/>
  <c r="CW68" i="3"/>
  <c r="CX1433" i="20"/>
  <c r="O686" i="13" s="1"/>
  <c r="CX68" i="3" s="1"/>
  <c r="CT1434" i="20"/>
  <c r="K687" i="13" s="1"/>
  <c r="CT69" i="3" s="1"/>
  <c r="CU1434" i="20"/>
  <c r="L687" i="13"/>
  <c r="CU69" i="3" s="1"/>
  <c r="CV1434" i="20"/>
  <c r="M687" i="13"/>
  <c r="CV69" i="3"/>
  <c r="CW1434" i="20"/>
  <c r="N687" i="13" s="1"/>
  <c r="CW69" i="3" s="1"/>
  <c r="CX1434" i="20"/>
  <c r="O687" i="13" s="1"/>
  <c r="CX69" i="3" s="1"/>
  <c r="CT1435" i="20"/>
  <c r="K688" i="13"/>
  <c r="CT70" i="3" s="1"/>
  <c r="CV1435" i="20"/>
  <c r="M688" i="13" s="1"/>
  <c r="CV70" i="3"/>
  <c r="CW1435" i="20"/>
  <c r="N688" i="13" s="1"/>
  <c r="CW70" i="3" s="1"/>
  <c r="CX1435" i="20"/>
  <c r="O688" i="13" s="1"/>
  <c r="CX70" i="3" s="1"/>
  <c r="CT1436" i="20"/>
  <c r="K689" i="13"/>
  <c r="CT71" i="3" s="1"/>
  <c r="CU1436" i="20"/>
  <c r="L689" i="13" s="1"/>
  <c r="CU71" i="3" s="1"/>
  <c r="CV1436" i="20"/>
  <c r="M689" i="13" s="1"/>
  <c r="CV71" i="3" s="1"/>
  <c r="CW1436" i="20"/>
  <c r="N689" i="13" s="1"/>
  <c r="CW71" i="3" s="1"/>
  <c r="CX1436" i="20"/>
  <c r="O689" i="13"/>
  <c r="CX71" i="3"/>
  <c r="CT1437" i="20"/>
  <c r="K690" i="13" s="1"/>
  <c r="CT72" i="3" s="1"/>
  <c r="CU1437" i="20"/>
  <c r="L690" i="13"/>
  <c r="CU72" i="3" s="1"/>
  <c r="CV1437" i="20"/>
  <c r="M690" i="13" s="1"/>
  <c r="CV72" i="3" s="1"/>
  <c r="CW1331" i="20"/>
  <c r="CW1437" i="20"/>
  <c r="N690" i="13" s="1"/>
  <c r="CW72" i="3" s="1"/>
  <c r="CX1331" i="20"/>
  <c r="CX1437" i="20"/>
  <c r="O690" i="13"/>
  <c r="CX72" i="3" s="1"/>
  <c r="CT1405" i="20"/>
  <c r="K658" i="13"/>
  <c r="CT40" i="3" s="1"/>
  <c r="CU1405" i="20"/>
  <c r="L658" i="13" s="1"/>
  <c r="CU40" i="3"/>
  <c r="CV1405" i="20"/>
  <c r="M658" i="13" s="1"/>
  <c r="CV40" i="3" s="1"/>
  <c r="CW1405" i="20"/>
  <c r="N658" i="13" s="1"/>
  <c r="CW40" i="3" s="1"/>
  <c r="CX1405" i="20"/>
  <c r="O658" i="13"/>
  <c r="CX40" i="3" s="1"/>
  <c r="CT1406" i="20"/>
  <c r="K659" i="13" s="1"/>
  <c r="CT41" i="3" s="1"/>
  <c r="CU1406" i="20"/>
  <c r="L659" i="13"/>
  <c r="CU41" i="3" s="1"/>
  <c r="CV1406" i="20"/>
  <c r="M659" i="13"/>
  <c r="CV41" i="3" s="1"/>
  <c r="CW1406" i="20"/>
  <c r="N659" i="13"/>
  <c r="CW41" i="3" s="1"/>
  <c r="CX1406" i="20"/>
  <c r="O659" i="13" s="1"/>
  <c r="CX41" i="3"/>
  <c r="CT1407" i="20"/>
  <c r="K660" i="13" s="1"/>
  <c r="CT42" i="3" s="1"/>
  <c r="CU1407" i="20"/>
  <c r="L660" i="13" s="1"/>
  <c r="CU42" i="3" s="1"/>
  <c r="CV1407" i="20"/>
  <c r="M660" i="13"/>
  <c r="CV42" i="3"/>
  <c r="CW1407" i="20"/>
  <c r="N660" i="13" s="1"/>
  <c r="CW42" i="3" s="1"/>
  <c r="CX1407" i="20"/>
  <c r="O660" i="13"/>
  <c r="CX42" i="3" s="1"/>
  <c r="CT1408" i="20"/>
  <c r="K661" i="13"/>
  <c r="CT43" i="3" s="1"/>
  <c r="CU1408" i="20"/>
  <c r="L661" i="13"/>
  <c r="CU43" i="3" s="1"/>
  <c r="CV1408" i="20"/>
  <c r="M661" i="13" s="1"/>
  <c r="CV43" i="3" s="1"/>
  <c r="CW1408" i="20"/>
  <c r="N661" i="13" s="1"/>
  <c r="CW43" i="3" s="1"/>
  <c r="CX1408" i="20"/>
  <c r="O661" i="13" s="1"/>
  <c r="CX43" i="3" s="1"/>
  <c r="CT1409" i="20"/>
  <c r="K662" i="13"/>
  <c r="CT44" i="3" s="1"/>
  <c r="CU1409" i="20"/>
  <c r="L662" i="13" s="1"/>
  <c r="CU44" i="3" s="1"/>
  <c r="CV1409" i="20"/>
  <c r="M662" i="13"/>
  <c r="CV44" i="3" s="1"/>
  <c r="CW1409" i="20"/>
  <c r="N662" i="13"/>
  <c r="CW44" i="3" s="1"/>
  <c r="CX1409" i="20"/>
  <c r="O662" i="13"/>
  <c r="CX44" i="3" s="1"/>
  <c r="CT1410" i="20"/>
  <c r="K663" i="13" s="1"/>
  <c r="CT45" i="3"/>
  <c r="CU1410" i="20"/>
  <c r="L663" i="13" s="1"/>
  <c r="CU45" i="3" s="1"/>
  <c r="CV1410" i="20"/>
  <c r="M663" i="13" s="1"/>
  <c r="CV45" i="3" s="1"/>
  <c r="CW1410" i="20"/>
  <c r="N663" i="13"/>
  <c r="CW45" i="3" s="1"/>
  <c r="CX1410" i="20"/>
  <c r="O663" i="13" s="1"/>
  <c r="CX45" i="3" s="1"/>
  <c r="CT1411" i="20"/>
  <c r="K664" i="13"/>
  <c r="CT46" i="3" s="1"/>
  <c r="CU1411" i="20"/>
  <c r="L664" i="13" s="1"/>
  <c r="CU46" i="3" s="1"/>
  <c r="CV1411" i="20"/>
  <c r="M664" i="13"/>
  <c r="CV46" i="3" s="1"/>
  <c r="CW1411" i="20"/>
  <c r="N664" i="13" s="1"/>
  <c r="CW46" i="3"/>
  <c r="CX1411" i="20"/>
  <c r="O664" i="13" s="1"/>
  <c r="CX46" i="3" s="1"/>
  <c r="CT1412" i="20"/>
  <c r="K665" i="13" s="1"/>
  <c r="CT47" i="3" s="1"/>
  <c r="CU1412" i="20"/>
  <c r="L665" i="13"/>
  <c r="CU47" i="3" s="1"/>
  <c r="CV1412" i="20"/>
  <c r="M665" i="13" s="1"/>
  <c r="CV47" i="3" s="1"/>
  <c r="CX1412" i="20"/>
  <c r="O665" i="13"/>
  <c r="CX47" i="3" s="1"/>
  <c r="CT1413" i="20"/>
  <c r="K666" i="13"/>
  <c r="CT48" i="3" s="1"/>
  <c r="CU1413" i="20"/>
  <c r="L666" i="13" s="1"/>
  <c r="CU48" i="3" s="1"/>
  <c r="CV1413" i="20"/>
  <c r="M666" i="13" s="1"/>
  <c r="CV48" i="3" s="1"/>
  <c r="CW1413" i="20"/>
  <c r="N666" i="13" s="1"/>
  <c r="CW48" i="3" s="1"/>
  <c r="CX1413" i="20"/>
  <c r="O666" i="13"/>
  <c r="CX48" i="3" s="1"/>
  <c r="CT1414" i="20"/>
  <c r="K667" i="13" s="1"/>
  <c r="CT49" i="3" s="1"/>
  <c r="CU1414" i="20"/>
  <c r="L667" i="13"/>
  <c r="CU49" i="3" s="1"/>
  <c r="CV1414" i="20"/>
  <c r="M667" i="13"/>
  <c r="CV49" i="3" s="1"/>
  <c r="CW1414" i="20"/>
  <c r="N667" i="13"/>
  <c r="CW49" i="3" s="1"/>
  <c r="CX1414" i="20"/>
  <c r="O667" i="13" s="1"/>
  <c r="CX49" i="3"/>
  <c r="CT1415" i="20"/>
  <c r="K668" i="13" s="1"/>
  <c r="CT50" i="3" s="1"/>
  <c r="CU1415" i="20"/>
  <c r="L668" i="13" s="1"/>
  <c r="CU50" i="3" s="1"/>
  <c r="CV1415" i="20"/>
  <c r="M668" i="13"/>
  <c r="CV50" i="3" s="1"/>
  <c r="CW1415" i="20"/>
  <c r="N668" i="13" s="1"/>
  <c r="CW50" i="3" s="1"/>
  <c r="CX1415" i="20"/>
  <c r="O668" i="13"/>
  <c r="CX50" i="3" s="1"/>
  <c r="CT1416" i="20"/>
  <c r="K669" i="13" s="1"/>
  <c r="CT51" i="3" s="1"/>
  <c r="CU1416" i="20"/>
  <c r="L669" i="13"/>
  <c r="CU51" i="3" s="1"/>
  <c r="CV1416" i="20"/>
  <c r="M669" i="13" s="1"/>
  <c r="CV51" i="3"/>
  <c r="CW1416" i="20"/>
  <c r="N669" i="13" s="1"/>
  <c r="CW51" i="3" s="1"/>
  <c r="CX1416" i="20"/>
  <c r="O669" i="13" s="1"/>
  <c r="CX51" i="3" s="1"/>
  <c r="CT1417" i="20"/>
  <c r="K670" i="13"/>
  <c r="CT52" i="3" s="1"/>
  <c r="CU1417" i="20"/>
  <c r="L670" i="13" s="1"/>
  <c r="CU52" i="3" s="1"/>
  <c r="CV1417" i="20"/>
  <c r="M670" i="13"/>
  <c r="CV52" i="3" s="1"/>
  <c r="CW1417" i="20"/>
  <c r="N670" i="13"/>
  <c r="CW52" i="3" s="1"/>
  <c r="CX1417" i="20"/>
  <c r="O670" i="13"/>
  <c r="CX52" i="3" s="1"/>
  <c r="CT1418" i="20"/>
  <c r="K671" i="13" s="1"/>
  <c r="CT53" i="3"/>
  <c r="CU1418" i="20"/>
  <c r="L671" i="13" s="1"/>
  <c r="CU53" i="3" s="1"/>
  <c r="CV1418" i="20"/>
  <c r="M671" i="13" s="1"/>
  <c r="CV53" i="3" s="1"/>
  <c r="CW1418" i="20"/>
  <c r="N671" i="13"/>
  <c r="CW53" i="3"/>
  <c r="CX1418" i="20"/>
  <c r="O671" i="13" s="1"/>
  <c r="CX53" i="3" s="1"/>
  <c r="CT1419" i="20"/>
  <c r="K672" i="13"/>
  <c r="CT54" i="3" s="1"/>
  <c r="CU1419" i="20"/>
  <c r="L672" i="13"/>
  <c r="CU54" i="3" s="1"/>
  <c r="CV1419" i="20"/>
  <c r="M672" i="13"/>
  <c r="CV54" i="3" s="1"/>
  <c r="CW1419" i="20"/>
  <c r="N672" i="13" s="1"/>
  <c r="CW54" i="3" s="1"/>
  <c r="CX1419" i="20"/>
  <c r="O672" i="13" s="1"/>
  <c r="CX54" i="3" s="1"/>
  <c r="CT1420" i="20"/>
  <c r="K673" i="13" s="1"/>
  <c r="CT55" i="3" s="1"/>
  <c r="CU1420" i="20"/>
  <c r="L673" i="13"/>
  <c r="CU55" i="3" s="1"/>
  <c r="CV1420" i="20"/>
  <c r="M673" i="13" s="1"/>
  <c r="CV55" i="3" s="1"/>
  <c r="CW1420" i="20"/>
  <c r="N673" i="13"/>
  <c r="CW55" i="3" s="1"/>
  <c r="CX1420" i="20"/>
  <c r="O673" i="13"/>
  <c r="CX55" i="3" s="1"/>
  <c r="CT1421" i="20"/>
  <c r="K674" i="13"/>
  <c r="CT56" i="3" s="1"/>
  <c r="CU1421" i="20"/>
  <c r="L674" i="13" s="1"/>
  <c r="CU56" i="3"/>
  <c r="CW1421" i="20"/>
  <c r="N674" i="13" s="1"/>
  <c r="CW56" i="3" s="1"/>
  <c r="CX1421" i="20"/>
  <c r="O674" i="13"/>
  <c r="CX56" i="3" s="1"/>
  <c r="CT1422" i="20"/>
  <c r="K675" i="13" s="1"/>
  <c r="CT57" i="3" s="1"/>
  <c r="CU1422" i="20"/>
  <c r="L675" i="13"/>
  <c r="CU57" i="3" s="1"/>
  <c r="CV1422" i="20"/>
  <c r="M675" i="13" s="1"/>
  <c r="CV57" i="3" s="1"/>
  <c r="CW1422" i="20"/>
  <c r="N675" i="13"/>
  <c r="CW57" i="3" s="1"/>
  <c r="CX1422" i="20"/>
  <c r="O675" i="13" s="1"/>
  <c r="CX57" i="3"/>
  <c r="CT1390" i="20"/>
  <c r="K643" i="13" s="1"/>
  <c r="CT25" i="3" s="1"/>
  <c r="CU1390" i="20"/>
  <c r="L643" i="13" s="1"/>
  <c r="CU25" i="3" s="1"/>
  <c r="CV1390" i="20"/>
  <c r="M643" i="13"/>
  <c r="CV25" i="3" s="1"/>
  <c r="CW1390" i="20"/>
  <c r="N643" i="13" s="1"/>
  <c r="CW25" i="3" s="1"/>
  <c r="CX1390" i="20"/>
  <c r="O643" i="13"/>
  <c r="CX25" i="3" s="1"/>
  <c r="CT1391" i="20"/>
  <c r="K644" i="13"/>
  <c r="CT26" i="3" s="1"/>
  <c r="CU1391" i="20"/>
  <c r="L644" i="13"/>
  <c r="CU26" i="3" s="1"/>
  <c r="CV1391" i="20"/>
  <c r="M644" i="13" s="1"/>
  <c r="CV26" i="3"/>
  <c r="CW1391" i="20"/>
  <c r="N644" i="13" s="1"/>
  <c r="CW26" i="3" s="1"/>
  <c r="CX1391" i="20"/>
  <c r="O644" i="13" s="1"/>
  <c r="CX26" i="3" s="1"/>
  <c r="CT1392" i="20"/>
  <c r="K645" i="13"/>
  <c r="CT27" i="3"/>
  <c r="CU1392" i="20"/>
  <c r="L645" i="13" s="1"/>
  <c r="CU27" i="3" s="1"/>
  <c r="CV1392" i="20"/>
  <c r="M645" i="13"/>
  <c r="CV27" i="3" s="1"/>
  <c r="CW1392" i="20"/>
  <c r="N645" i="13"/>
  <c r="CW27" i="3" s="1"/>
  <c r="CX1392" i="20"/>
  <c r="O645" i="13"/>
  <c r="CX27" i="3" s="1"/>
  <c r="CT1393" i="20"/>
  <c r="K646" i="13" s="1"/>
  <c r="CT28" i="3" s="1"/>
  <c r="CV1393" i="20"/>
  <c r="M646" i="13" s="1"/>
  <c r="CV28" i="3" s="1"/>
  <c r="CW1393" i="20"/>
  <c r="N646" i="13"/>
  <c r="CW28" i="3" s="1"/>
  <c r="CX1393" i="20"/>
  <c r="O646" i="13" s="1"/>
  <c r="CX28" i="3" s="1"/>
  <c r="CT1394" i="20"/>
  <c r="K647" i="13"/>
  <c r="CT29" i="3" s="1"/>
  <c r="CU1394" i="20"/>
  <c r="L647" i="13"/>
  <c r="CU29" i="3" s="1"/>
  <c r="CV1394" i="20"/>
  <c r="M647" i="13"/>
  <c r="CV29" i="3" s="1"/>
  <c r="CW1394" i="20"/>
  <c r="N647" i="13" s="1"/>
  <c r="CW29" i="3"/>
  <c r="CX1394" i="20"/>
  <c r="O647" i="13" s="1"/>
  <c r="CX29" i="3" s="1"/>
  <c r="CT1395" i="20"/>
  <c r="K648" i="13" s="1"/>
  <c r="CT30" i="3" s="1"/>
  <c r="CU1395" i="20"/>
  <c r="L648" i="13"/>
  <c r="CU30" i="3" s="1"/>
  <c r="CV1395" i="20"/>
  <c r="M648" i="13" s="1"/>
  <c r="CV30" i="3" s="1"/>
  <c r="CW1395" i="20"/>
  <c r="N648" i="13"/>
  <c r="CW30" i="3" s="1"/>
  <c r="CX1395" i="20"/>
  <c r="O648" i="13" s="1"/>
  <c r="CX30" i="3" s="1"/>
  <c r="CT1396" i="20"/>
  <c r="K649" i="13"/>
  <c r="CT31" i="3" s="1"/>
  <c r="CU1396" i="20"/>
  <c r="L649" i="13" s="1"/>
  <c r="CU31" i="3"/>
  <c r="CV1396" i="20"/>
  <c r="M649" i="13" s="1"/>
  <c r="CV31" i="3" s="1"/>
  <c r="CW1396" i="20"/>
  <c r="N649" i="13" s="1"/>
  <c r="CW31" i="3" s="1"/>
  <c r="CX1396" i="20"/>
  <c r="O649" i="13"/>
  <c r="CX31" i="3" s="1"/>
  <c r="CT1397" i="20"/>
  <c r="K650" i="13" s="1"/>
  <c r="CT32" i="3" s="1"/>
  <c r="CU1397" i="20"/>
  <c r="L650" i="13" s="1"/>
  <c r="CU32" i="3" s="1"/>
  <c r="CV1397" i="20"/>
  <c r="M650" i="13" s="1"/>
  <c r="CV32" i="3" s="1"/>
  <c r="CW1397" i="20"/>
  <c r="N650" i="13"/>
  <c r="CW32" i="3" s="1"/>
  <c r="CX1397" i="20"/>
  <c r="O650" i="13" s="1"/>
  <c r="CX32" i="3" s="1"/>
  <c r="CT1398" i="20"/>
  <c r="K651" i="13" s="1"/>
  <c r="CT33" i="3" s="1"/>
  <c r="CU1398" i="20"/>
  <c r="L651" i="13" s="1"/>
  <c r="CU33" i="3" s="1"/>
  <c r="CV1398" i="20"/>
  <c r="M651" i="13"/>
  <c r="CV33" i="3"/>
  <c r="CW1398" i="20"/>
  <c r="N651" i="13" s="1"/>
  <c r="CW33" i="3" s="1"/>
  <c r="CX1398" i="20"/>
  <c r="O651" i="13" s="1"/>
  <c r="CX33" i="3" s="1"/>
  <c r="CT1399" i="20"/>
  <c r="K652" i="13"/>
  <c r="CT34" i="3" s="1"/>
  <c r="CU1399" i="20"/>
  <c r="L652" i="13"/>
  <c r="CU34" i="3" s="1"/>
  <c r="CV1399" i="20"/>
  <c r="M652" i="13" s="1"/>
  <c r="CV34" i="3"/>
  <c r="CW1399" i="20"/>
  <c r="N652" i="13" s="1"/>
  <c r="CW34" i="3" s="1"/>
  <c r="CX1399" i="20"/>
  <c r="O652" i="13" s="1"/>
  <c r="CX34" i="3" s="1"/>
  <c r="CT1400" i="20"/>
  <c r="K653" i="13"/>
  <c r="CT35" i="3" s="1"/>
  <c r="CU1400" i="20"/>
  <c r="L653" i="13" s="1"/>
  <c r="CU35" i="3" s="1"/>
  <c r="CV1400" i="20"/>
  <c r="M653" i="13" s="1"/>
  <c r="CV35" i="3" s="1"/>
  <c r="CW1400" i="20"/>
  <c r="N653" i="13"/>
  <c r="CW35" i="3" s="1"/>
  <c r="CX1400" i="20"/>
  <c r="O653" i="13"/>
  <c r="CX35" i="3" s="1"/>
  <c r="CT1401" i="20"/>
  <c r="K654" i="13" s="1"/>
  <c r="CT36" i="3" s="1"/>
  <c r="CU1401" i="20"/>
  <c r="L654" i="13" s="1"/>
  <c r="CU36" i="3" s="1"/>
  <c r="CV1401" i="20"/>
  <c r="M654" i="13" s="1"/>
  <c r="CV36" i="3" s="1"/>
  <c r="CW1401" i="20"/>
  <c r="N654" i="13"/>
  <c r="CW36" i="3" s="1"/>
  <c r="CX1401" i="20"/>
  <c r="O654" i="13" s="1"/>
  <c r="CX36" i="3" s="1"/>
  <c r="CT1402" i="20"/>
  <c r="K655" i="13" s="1"/>
  <c r="CT37" i="3" s="1"/>
  <c r="CU1402" i="20"/>
  <c r="L655" i="13"/>
  <c r="CU37" i="3" s="1"/>
  <c r="CV1402" i="20"/>
  <c r="M655" i="13"/>
  <c r="CV37" i="3" s="1"/>
  <c r="CW1402" i="20"/>
  <c r="N655" i="13" s="1"/>
  <c r="CW37" i="3" s="1"/>
  <c r="CX1402" i="20"/>
  <c r="O655" i="13" s="1"/>
  <c r="CX37" i="3" s="1"/>
  <c r="CT1403" i="20"/>
  <c r="K656" i="13" s="1"/>
  <c r="CT38" i="3" s="1"/>
  <c r="CU1403" i="20"/>
  <c r="L656" i="13"/>
  <c r="CU38" i="3" s="1"/>
  <c r="CV1403" i="20"/>
  <c r="M656" i="13" s="1"/>
  <c r="CV38" i="3" s="1"/>
  <c r="CW1403" i="20"/>
  <c r="N656" i="13" s="1"/>
  <c r="CW38" i="3" s="1"/>
  <c r="CX1403" i="20"/>
  <c r="O656" i="13" s="1"/>
  <c r="CX38" i="3" s="1"/>
  <c r="CT1404" i="20"/>
  <c r="K657" i="13"/>
  <c r="CT39" i="3" s="1"/>
  <c r="CU1404" i="20"/>
  <c r="L657" i="13" s="1"/>
  <c r="CU39" i="3" s="1"/>
  <c r="CV1404" i="20"/>
  <c r="M657" i="13" s="1"/>
  <c r="CV39" i="3" s="1"/>
  <c r="CW1404" i="20"/>
  <c r="N657" i="13" s="1"/>
  <c r="CW39" i="3" s="1"/>
  <c r="CX1404" i="20"/>
  <c r="O657" i="13"/>
  <c r="CX39" i="3"/>
  <c r="CT1373" i="20"/>
  <c r="K626" i="13" s="1"/>
  <c r="CT8" i="3" s="1"/>
  <c r="CU1373" i="20"/>
  <c r="L626" i="13" s="1"/>
  <c r="CU8" i="3" s="1"/>
  <c r="CV1373" i="20"/>
  <c r="M626" i="13"/>
  <c r="CV8" i="3" s="1"/>
  <c r="CW1373" i="20"/>
  <c r="N626" i="13"/>
  <c r="CW8" i="3" s="1"/>
  <c r="CX1373" i="20"/>
  <c r="O626" i="13" s="1"/>
  <c r="CX8" i="3"/>
  <c r="CT1374" i="20"/>
  <c r="K627" i="13" s="1"/>
  <c r="CT9" i="3" s="1"/>
  <c r="CU1374" i="20"/>
  <c r="L627" i="13" s="1"/>
  <c r="CU9" i="3" s="1"/>
  <c r="CV1374" i="20"/>
  <c r="M627" i="13"/>
  <c r="CV9" i="3"/>
  <c r="CW1374" i="20"/>
  <c r="N627" i="13" s="1"/>
  <c r="CW9" i="3" s="1"/>
  <c r="CX1374" i="20"/>
  <c r="O627" i="13" s="1"/>
  <c r="CX9" i="3" s="1"/>
  <c r="CT1375" i="20"/>
  <c r="K628" i="13" s="1"/>
  <c r="CT10" i="3" s="1"/>
  <c r="CU1375" i="20"/>
  <c r="L628" i="13"/>
  <c r="CU10" i="3" s="1"/>
  <c r="CV1375" i="20"/>
  <c r="M628" i="13" s="1"/>
  <c r="CV10" i="3"/>
  <c r="CX1375" i="20"/>
  <c r="O628" i="13" s="1"/>
  <c r="CX10" i="3" s="1"/>
  <c r="CT1376" i="20"/>
  <c r="K629" i="13"/>
  <c r="CT11" i="3"/>
  <c r="CU1376" i="20"/>
  <c r="L629" i="13" s="1"/>
  <c r="CU11" i="3" s="1"/>
  <c r="CV1376" i="20"/>
  <c r="M629" i="13" s="1"/>
  <c r="CV11" i="3" s="1"/>
  <c r="CW1376" i="20"/>
  <c r="N629" i="13" s="1"/>
  <c r="CW11" i="3" s="1"/>
  <c r="CX1376" i="20"/>
  <c r="O629" i="13"/>
  <c r="CX11" i="3" s="1"/>
  <c r="CT1377" i="20"/>
  <c r="K630" i="13" s="1"/>
  <c r="CT12" i="3"/>
  <c r="CU1377" i="20"/>
  <c r="L630" i="13" s="1"/>
  <c r="CU12" i="3" s="1"/>
  <c r="CV1377" i="20"/>
  <c r="M630" i="13" s="1"/>
  <c r="CV12" i="3" s="1"/>
  <c r="CW1377" i="20"/>
  <c r="N630" i="13"/>
  <c r="CW12" i="3" s="1"/>
  <c r="CX1377" i="20"/>
  <c r="O630" i="13" s="1"/>
  <c r="CX12" i="3" s="1"/>
  <c r="CT1378" i="20"/>
  <c r="K631" i="13" s="1"/>
  <c r="CT13" i="3" s="1"/>
  <c r="CU1378" i="20"/>
  <c r="L631" i="13" s="1"/>
  <c r="CU13" i="3" s="1"/>
  <c r="CV1378" i="20"/>
  <c r="M631" i="13"/>
  <c r="CV13" i="3" s="1"/>
  <c r="CW1378" i="20"/>
  <c r="N631" i="13" s="1"/>
  <c r="CW13" i="3" s="1"/>
  <c r="CX1378" i="20"/>
  <c r="O631" i="13" s="1"/>
  <c r="CX13" i="3" s="1"/>
  <c r="CT1379" i="20"/>
  <c r="K632" i="13" s="1"/>
  <c r="CT14" i="3" s="1"/>
  <c r="CU1379" i="20"/>
  <c r="L632" i="13"/>
  <c r="CU14" i="3"/>
  <c r="CV1379" i="20"/>
  <c r="M632" i="13" s="1"/>
  <c r="CV14" i="3" s="1"/>
  <c r="CW1379" i="20"/>
  <c r="N632" i="13" s="1"/>
  <c r="CW14" i="3" s="1"/>
  <c r="CX1379" i="20"/>
  <c r="O632" i="13"/>
  <c r="CX14" i="3" s="1"/>
  <c r="CT1380" i="20"/>
  <c r="K633" i="13"/>
  <c r="CT15" i="3" s="1"/>
  <c r="CV1380" i="20"/>
  <c r="M633" i="13" s="1"/>
  <c r="CV15" i="3" s="1"/>
  <c r="CW1380" i="20"/>
  <c r="N633" i="13" s="1"/>
  <c r="CW15" i="3" s="1"/>
  <c r="CX1380" i="20"/>
  <c r="O633" i="13"/>
  <c r="CX15" i="3"/>
  <c r="CT1381" i="20"/>
  <c r="K634" i="13" s="1"/>
  <c r="CT16" i="3" s="1"/>
  <c r="CU1381" i="20"/>
  <c r="L634" i="13" s="1"/>
  <c r="CU16" i="3" s="1"/>
  <c r="CV1381" i="20"/>
  <c r="M634" i="13"/>
  <c r="CV16" i="3" s="1"/>
  <c r="CW1381" i="20"/>
  <c r="N634" i="13"/>
  <c r="CW16" i="3" s="1"/>
  <c r="CX1381" i="20"/>
  <c r="O634" i="13" s="1"/>
  <c r="CX16" i="3"/>
  <c r="CT1382" i="20"/>
  <c r="K635" i="13" s="1"/>
  <c r="CT17" i="3" s="1"/>
  <c r="CU1382" i="20"/>
  <c r="L635" i="13" s="1"/>
  <c r="CU17" i="3" s="1"/>
  <c r="CV1382" i="20"/>
  <c r="M635" i="13"/>
  <c r="CV17" i="3"/>
  <c r="CW1382" i="20"/>
  <c r="N635" i="13" s="1"/>
  <c r="CW17" i="3" s="1"/>
  <c r="CX1382" i="20"/>
  <c r="O635" i="13" s="1"/>
  <c r="CX17" i="3" s="1"/>
  <c r="CT1383" i="20"/>
  <c r="K636" i="13" s="1"/>
  <c r="CT18" i="3" s="1"/>
  <c r="CU1383" i="20"/>
  <c r="L636" i="13"/>
  <c r="CU18" i="3" s="1"/>
  <c r="CV1383" i="20"/>
  <c r="M636" i="13" s="1"/>
  <c r="CV18" i="3"/>
  <c r="CW1383" i="20"/>
  <c r="N636" i="13" s="1"/>
  <c r="CW18" i="3" s="1"/>
  <c r="CX1383" i="20"/>
  <c r="O636" i="13" s="1"/>
  <c r="CX18" i="3" s="1"/>
  <c r="CT1384" i="20"/>
  <c r="K637" i="13"/>
  <c r="CT19" i="3"/>
  <c r="CU1384" i="20"/>
  <c r="L637" i="13" s="1"/>
  <c r="CU19" i="3" s="1"/>
  <c r="CV1384" i="20"/>
  <c r="M637" i="13" s="1"/>
  <c r="CV19" i="3" s="1"/>
  <c r="CW1384" i="20"/>
  <c r="N637" i="13" s="1"/>
  <c r="CW19" i="3" s="1"/>
  <c r="CX1384" i="20"/>
  <c r="O637" i="13"/>
  <c r="CX19" i="3" s="1"/>
  <c r="CT1385" i="20"/>
  <c r="K638" i="13" s="1"/>
  <c r="CT20" i="3"/>
  <c r="CU1385" i="20"/>
  <c r="L638" i="13" s="1"/>
  <c r="CU20" i="3" s="1"/>
  <c r="CV1385" i="20"/>
  <c r="M638" i="13" s="1"/>
  <c r="CV20" i="3" s="1"/>
  <c r="CW1385" i="20"/>
  <c r="N638" i="13"/>
  <c r="CW20" i="3" s="1"/>
  <c r="CX1385" i="20"/>
  <c r="O638" i="13" s="1"/>
  <c r="CX20" i="3" s="1"/>
  <c r="CT1386" i="20"/>
  <c r="K639" i="13" s="1"/>
  <c r="CT21" i="3" s="1"/>
  <c r="CU1386" i="20"/>
  <c r="L639" i="13" s="1"/>
  <c r="CU21" i="3" s="1"/>
  <c r="CV1386" i="20"/>
  <c r="M639" i="13"/>
  <c r="CV21" i="3" s="1"/>
  <c r="CW1386" i="20"/>
  <c r="N639" i="13" s="1"/>
  <c r="CW21" i="3" s="1"/>
  <c r="CX1386" i="20"/>
  <c r="O639" i="13" s="1"/>
  <c r="CX21" i="3" s="1"/>
  <c r="CT1387" i="20"/>
  <c r="K640" i="13" s="1"/>
  <c r="CT22" i="3" s="1"/>
  <c r="CU1387" i="20"/>
  <c r="L640" i="13"/>
  <c r="CU22" i="3"/>
  <c r="CV1387" i="20"/>
  <c r="M640" i="13" s="1"/>
  <c r="CV22" i="3" s="1"/>
  <c r="CW1387" i="20"/>
  <c r="N640" i="13" s="1"/>
  <c r="CW22" i="3" s="1"/>
  <c r="CX1387" i="20"/>
  <c r="O640" i="13"/>
  <c r="CX22" i="3" s="1"/>
  <c r="CT1388" i="20"/>
  <c r="K641" i="13"/>
  <c r="CT23" i="3" s="1"/>
  <c r="CU1388" i="20"/>
  <c r="L641" i="13"/>
  <c r="CU23" i="3"/>
  <c r="CV1388" i="20"/>
  <c r="M641" i="13" s="1"/>
  <c r="CV23" i="3" s="1"/>
  <c r="CW1388" i="20"/>
  <c r="N641" i="13" s="1"/>
  <c r="CW23" i="3" s="1"/>
  <c r="CX1388" i="20"/>
  <c r="O641" i="13"/>
  <c r="CX23" i="3"/>
  <c r="CT1389" i="20"/>
  <c r="K642" i="13" s="1"/>
  <c r="CT24" i="3" s="1"/>
  <c r="CU1389" i="20"/>
  <c r="L642" i="13" s="1"/>
  <c r="CU24" i="3" s="1"/>
  <c r="CW1389" i="20"/>
  <c r="N642" i="13"/>
  <c r="CW24" i="3" s="1"/>
  <c r="CX1389" i="20"/>
  <c r="O642" i="13" s="1"/>
  <c r="CX24" i="3"/>
  <c r="CU1372" i="20"/>
  <c r="L625" i="13" s="1"/>
  <c r="CU7" i="3" s="1"/>
  <c r="CV1372" i="20"/>
  <c r="M625" i="13" s="1"/>
  <c r="CV7" i="3" s="1"/>
  <c r="CW1372" i="20"/>
  <c r="N625" i="13"/>
  <c r="CW7" i="3" s="1"/>
  <c r="CX1372" i="20"/>
  <c r="O625" i="13" s="1"/>
  <c r="CX7" i="3" s="1"/>
  <c r="CT1372" i="20"/>
  <c r="K625" i="13" s="1"/>
  <c r="CT7" i="3" s="1"/>
  <c r="CO1454" i="20"/>
  <c r="B703" i="13" s="1"/>
  <c r="CO85" i="3" s="1"/>
  <c r="CP1454" i="20"/>
  <c r="C703" i="13"/>
  <c r="CP85" i="3" s="1"/>
  <c r="CQ1454" i="20"/>
  <c r="D703" i="13" s="1"/>
  <c r="CQ85" i="3" s="1"/>
  <c r="CR1454" i="20"/>
  <c r="E703" i="13" s="1"/>
  <c r="CR85" i="3" s="1"/>
  <c r="CS1454" i="20"/>
  <c r="F703" i="13" s="1"/>
  <c r="CS85" i="3" s="1"/>
  <c r="CO1455" i="20"/>
  <c r="B704" i="13"/>
  <c r="CO86" i="3"/>
  <c r="CP1455" i="20"/>
  <c r="C704" i="13" s="1"/>
  <c r="CP86" i="3" s="1"/>
  <c r="CQ1455" i="20"/>
  <c r="D704" i="13" s="1"/>
  <c r="CQ86" i="3" s="1"/>
  <c r="CR1455" i="20"/>
  <c r="E704" i="13"/>
  <c r="CR86" i="3" s="1"/>
  <c r="CS1455" i="20"/>
  <c r="F704" i="13"/>
  <c r="CS86" i="3" s="1"/>
  <c r="CO1456" i="20"/>
  <c r="B705" i="13" s="1"/>
  <c r="CO87" i="3"/>
  <c r="CP1456" i="20"/>
  <c r="C705" i="13" s="1"/>
  <c r="CP87" i="3" s="1"/>
  <c r="CQ1456" i="20"/>
  <c r="D705" i="13" s="1"/>
  <c r="CQ87" i="3" s="1"/>
  <c r="CR1456" i="20"/>
  <c r="E705" i="13"/>
  <c r="CR87" i="3" s="1"/>
  <c r="CS1456" i="20"/>
  <c r="F705" i="13" s="1"/>
  <c r="CS87" i="3" s="1"/>
  <c r="CO1457" i="20"/>
  <c r="B706" i="13" s="1"/>
  <c r="CO88" i="3" s="1"/>
  <c r="CP1457" i="20"/>
  <c r="C706" i="13"/>
  <c r="CP88" i="3" s="1"/>
  <c r="CQ1457" i="20"/>
  <c r="D706" i="13"/>
  <c r="CQ88" i="3" s="1"/>
  <c r="CR1457" i="20"/>
  <c r="E706" i="13" s="1"/>
  <c r="CR88" i="3" s="1"/>
  <c r="CS1457" i="20"/>
  <c r="F706" i="13" s="1"/>
  <c r="CS88" i="3" s="1"/>
  <c r="CO1458" i="20"/>
  <c r="B707" i="13" s="1"/>
  <c r="CO89" i="3" s="1"/>
  <c r="CP1458" i="20"/>
  <c r="C707" i="13"/>
  <c r="CP89" i="3" s="1"/>
  <c r="CQ1458" i="20"/>
  <c r="D707" i="13" s="1"/>
  <c r="CQ89" i="3"/>
  <c r="CR1458" i="20"/>
  <c r="E707" i="13" s="1"/>
  <c r="CR89" i="3" s="1"/>
  <c r="CS1458" i="20"/>
  <c r="F707" i="13" s="1"/>
  <c r="CS89" i="3" s="1"/>
  <c r="CO1459" i="20"/>
  <c r="B708" i="13"/>
  <c r="CO90" i="3" s="1"/>
  <c r="CP1459" i="20"/>
  <c r="C708" i="13" s="1"/>
  <c r="CP90" i="3" s="1"/>
  <c r="CQ1459" i="20"/>
  <c r="D708" i="13" s="1"/>
  <c r="CQ90" i="3" s="1"/>
  <c r="CR1459" i="20"/>
  <c r="E708" i="13" s="1"/>
  <c r="CR90" i="3" s="1"/>
  <c r="CS1459" i="20"/>
  <c r="F708" i="13"/>
  <c r="CS90" i="3"/>
  <c r="CO1460" i="20"/>
  <c r="B709" i="13" s="1"/>
  <c r="CO91" i="3" s="1"/>
  <c r="CP1460" i="20"/>
  <c r="C709" i="13" s="1"/>
  <c r="CP91" i="3" s="1"/>
  <c r="CQ1460" i="20"/>
  <c r="D709" i="13" s="1"/>
  <c r="CQ91" i="3" s="1"/>
  <c r="CR1460" i="20"/>
  <c r="E709" i="13"/>
  <c r="CR91" i="3" s="1"/>
  <c r="CS1460" i="20"/>
  <c r="F709" i="13" s="1"/>
  <c r="CS91" i="3"/>
  <c r="CO1461" i="20"/>
  <c r="B710" i="13" s="1"/>
  <c r="CO92" i="3" s="1"/>
  <c r="CP1461" i="20"/>
  <c r="C710" i="13" s="1"/>
  <c r="CP92" i="3" s="1"/>
  <c r="CQ1461" i="20"/>
  <c r="D710" i="13"/>
  <c r="CQ92" i="3"/>
  <c r="CS1461" i="20"/>
  <c r="F710" i="13"/>
  <c r="CS92" i="3" s="1"/>
  <c r="CO1462" i="20"/>
  <c r="B711" i="13" s="1"/>
  <c r="CO93" i="3" s="1"/>
  <c r="CP1462" i="20"/>
  <c r="C711" i="13"/>
  <c r="CP93" i="3" s="1"/>
  <c r="CQ1462" i="20"/>
  <c r="D711" i="13" s="1"/>
  <c r="CQ93" i="3" s="1"/>
  <c r="CR1462" i="20"/>
  <c r="E711" i="13" s="1"/>
  <c r="CR93" i="3" s="1"/>
  <c r="CS1462" i="20"/>
  <c r="F711" i="13" s="1"/>
  <c r="CS93" i="3" s="1"/>
  <c r="CO1463" i="20"/>
  <c r="B712" i="13"/>
  <c r="CO94" i="3"/>
  <c r="CP1463" i="20"/>
  <c r="C712" i="13" s="1"/>
  <c r="CP94" i="3"/>
  <c r="CQ1463" i="20"/>
  <c r="D712" i="13"/>
  <c r="CQ94" i="3" s="1"/>
  <c r="CR1463" i="20"/>
  <c r="E712" i="13" s="1"/>
  <c r="CR94" i="3" s="1"/>
  <c r="CS1463" i="20"/>
  <c r="F712" i="13"/>
  <c r="CS94" i="3" s="1"/>
  <c r="CO1464" i="20"/>
  <c r="B713" i="13" s="1"/>
  <c r="CO95" i="3"/>
  <c r="CP1464" i="20"/>
  <c r="C713" i="13" s="1"/>
  <c r="CP95" i="3" s="1"/>
  <c r="CQ1464" i="20"/>
  <c r="D713" i="13" s="1"/>
  <c r="CQ95" i="3" s="1"/>
  <c r="CR1464" i="20"/>
  <c r="E713" i="13"/>
  <c r="CR95" i="3" s="1"/>
  <c r="CS1464" i="20"/>
  <c r="F713" i="13" s="1"/>
  <c r="CS95" i="3" s="1"/>
  <c r="CO1465" i="20"/>
  <c r="B714" i="13" s="1"/>
  <c r="CO96" i="3" s="1"/>
  <c r="CP1465" i="20"/>
  <c r="C714" i="13"/>
  <c r="CP96" i="3"/>
  <c r="CQ1465" i="20"/>
  <c r="D714" i="13"/>
  <c r="CQ96" i="3" s="1"/>
  <c r="CR1465" i="20"/>
  <c r="E714" i="13" s="1"/>
  <c r="CR96" i="3" s="1"/>
  <c r="CS1465" i="20"/>
  <c r="F714" i="13" s="1"/>
  <c r="CS96" i="3" s="1"/>
  <c r="CO1466" i="20"/>
  <c r="B715" i="13" s="1"/>
  <c r="CO97" i="3" s="1"/>
  <c r="CP1466" i="20"/>
  <c r="C715" i="13"/>
  <c r="CP97" i="3" s="1"/>
  <c r="CQ1466" i="20"/>
  <c r="D715" i="13" s="1"/>
  <c r="CQ97" i="3" s="1"/>
  <c r="CR1466" i="20"/>
  <c r="E715" i="13"/>
  <c r="CR97" i="3" s="1"/>
  <c r="CS1466" i="20"/>
  <c r="F715" i="13"/>
  <c r="CS97" i="3" s="1"/>
  <c r="CO1467" i="20"/>
  <c r="B716" i="13"/>
  <c r="CO98" i="3" s="1"/>
  <c r="CP1467" i="20"/>
  <c r="C716" i="13" s="1"/>
  <c r="CP98" i="3" s="1"/>
  <c r="CQ1467" i="20"/>
  <c r="D716" i="13" s="1"/>
  <c r="CQ98" i="3" s="1"/>
  <c r="CR1467" i="20"/>
  <c r="E716" i="13" s="1"/>
  <c r="CR98" i="3"/>
  <c r="CS1467" i="20"/>
  <c r="F716" i="13"/>
  <c r="CS98" i="3"/>
  <c r="CO1468" i="20"/>
  <c r="B717" i="13" s="1"/>
  <c r="CO99" i="3"/>
  <c r="CP1468" i="20"/>
  <c r="C717" i="13"/>
  <c r="CP99" i="3" s="1"/>
  <c r="CQ1468" i="20"/>
  <c r="D717" i="13"/>
  <c r="CQ99" i="3" s="1"/>
  <c r="CR1468" i="20"/>
  <c r="E717" i="13"/>
  <c r="CR99" i="3" s="1"/>
  <c r="CS1468" i="20"/>
  <c r="F717" i="13" s="1"/>
  <c r="CS99" i="3" s="1"/>
  <c r="CO1469" i="20"/>
  <c r="B718" i="13" s="1"/>
  <c r="CO100" i="3" s="1"/>
  <c r="CP1469" i="20"/>
  <c r="C718" i="13" s="1"/>
  <c r="CP100" i="3"/>
  <c r="CQ1469" i="20"/>
  <c r="D718" i="13"/>
  <c r="CQ100" i="3"/>
  <c r="CR1469" i="20"/>
  <c r="E718" i="13" s="1"/>
  <c r="CR100" i="3" s="1"/>
  <c r="CS1469" i="20"/>
  <c r="F718" i="13"/>
  <c r="CS100" i="3" s="1"/>
  <c r="CO1470" i="20"/>
  <c r="B719" i="13"/>
  <c r="CO101" i="3" s="1"/>
  <c r="CP1470" i="20"/>
  <c r="C719" i="13"/>
  <c r="CP101" i="3" s="1"/>
  <c r="CQ1470" i="20"/>
  <c r="D719" i="13" s="1"/>
  <c r="CQ101" i="3" s="1"/>
  <c r="CR1470" i="20"/>
  <c r="E719" i="13" s="1"/>
  <c r="CR101" i="3" s="1"/>
  <c r="CS1470" i="20"/>
  <c r="F719" i="13" s="1"/>
  <c r="CS101" i="3" s="1"/>
  <c r="CO1471" i="20"/>
  <c r="B720" i="13"/>
  <c r="CO102" i="3"/>
  <c r="CP1471" i="20"/>
  <c r="C720" i="13" s="1"/>
  <c r="CP102" i="3"/>
  <c r="CQ1471" i="20"/>
  <c r="D720" i="13"/>
  <c r="CQ102" i="3" s="1"/>
  <c r="CR1471" i="20"/>
  <c r="E720" i="13"/>
  <c r="CR102" i="3" s="1"/>
  <c r="CS1471" i="20"/>
  <c r="F720" i="13"/>
  <c r="CS102" i="3" s="1"/>
  <c r="CO1433" i="20"/>
  <c r="B686" i="13" s="1"/>
  <c r="CO68" i="3" s="1"/>
  <c r="CP1433" i="20"/>
  <c r="C686" i="13" s="1"/>
  <c r="CP68" i="3" s="1"/>
  <c r="CQ1433" i="20"/>
  <c r="D686" i="13" s="1"/>
  <c r="CQ68" i="3"/>
  <c r="CR1433" i="20"/>
  <c r="E686" i="13"/>
  <c r="CR68" i="3"/>
  <c r="CS1433" i="20"/>
  <c r="F686" i="13" s="1"/>
  <c r="CS68" i="3" s="1"/>
  <c r="CO1434" i="20"/>
  <c r="B687" i="13"/>
  <c r="CO69" i="3" s="1"/>
  <c r="CP1434" i="20"/>
  <c r="C687" i="13"/>
  <c r="CP69" i="3" s="1"/>
  <c r="CQ1434" i="20"/>
  <c r="D687" i="13"/>
  <c r="CQ69" i="3" s="1"/>
  <c r="CR1434" i="20"/>
  <c r="E687" i="13" s="1"/>
  <c r="CR69" i="3" s="1"/>
  <c r="CS1434" i="20"/>
  <c r="F687" i="13" s="1"/>
  <c r="CS69" i="3" s="1"/>
  <c r="CO1435" i="20"/>
  <c r="B688" i="13" s="1"/>
  <c r="CO70" i="3" s="1"/>
  <c r="CP1435" i="20"/>
  <c r="C688" i="13"/>
  <c r="CP70" i="3"/>
  <c r="CQ1435" i="20"/>
  <c r="D688" i="13" s="1"/>
  <c r="CQ70" i="3" s="1"/>
  <c r="CR1435" i="20"/>
  <c r="E688" i="13"/>
  <c r="CR70" i="3" s="1"/>
  <c r="CS1435" i="20"/>
  <c r="F688" i="13"/>
  <c r="CS70" i="3" s="1"/>
  <c r="CO1436" i="20"/>
  <c r="B689" i="13"/>
  <c r="CO71" i="3" s="1"/>
  <c r="CP1436" i="20"/>
  <c r="C689" i="13" s="1"/>
  <c r="CP71" i="3" s="1"/>
  <c r="CQ1436" i="20"/>
  <c r="D689" i="13" s="1"/>
  <c r="CQ71" i="3" s="1"/>
  <c r="CR1436" i="20"/>
  <c r="E689" i="13" s="1"/>
  <c r="CR71" i="3"/>
  <c r="CS1436" i="20"/>
  <c r="F689" i="13"/>
  <c r="CS71" i="3"/>
  <c r="CO1437" i="20"/>
  <c r="B690" i="13" s="1"/>
  <c r="CO72" i="3"/>
  <c r="CQ1437" i="20"/>
  <c r="D690" i="13"/>
  <c r="CQ72" i="3" s="1"/>
  <c r="CR1331" i="20"/>
  <c r="CR1437" i="20"/>
  <c r="E690" i="13" s="1"/>
  <c r="CR72" i="3" s="1"/>
  <c r="CS1331" i="20"/>
  <c r="CS1437" i="20"/>
  <c r="F690" i="13"/>
  <c r="CS72" i="3" s="1"/>
  <c r="CO1438" i="20"/>
  <c r="B691" i="13"/>
  <c r="CO73" i="3" s="1"/>
  <c r="CP1438" i="20"/>
  <c r="C691" i="13" s="1"/>
  <c r="CP73" i="3" s="1"/>
  <c r="CQ1438" i="20"/>
  <c r="D691" i="13" s="1"/>
  <c r="CQ73" i="3" s="1"/>
  <c r="CR1438" i="20"/>
  <c r="E691" i="13" s="1"/>
  <c r="CR73" i="3"/>
  <c r="CS1438" i="20"/>
  <c r="F691" i="13"/>
  <c r="CS73" i="3"/>
  <c r="CO1439" i="20"/>
  <c r="B692" i="13" s="1"/>
  <c r="CO74" i="3" s="1"/>
  <c r="CP1439" i="20"/>
  <c r="C692" i="13"/>
  <c r="CP74" i="3" s="1"/>
  <c r="CQ1439" i="20"/>
  <c r="D692" i="13"/>
  <c r="CQ74" i="3" s="1"/>
  <c r="CR1439" i="20"/>
  <c r="E692" i="13"/>
  <c r="CR74" i="3" s="1"/>
  <c r="CS1439" i="20"/>
  <c r="F692" i="13" s="1"/>
  <c r="CS74" i="3" s="1"/>
  <c r="CO1440" i="20"/>
  <c r="B693" i="13" s="1"/>
  <c r="CO75" i="3" s="1"/>
  <c r="CP1440" i="20"/>
  <c r="C693" i="13" s="1"/>
  <c r="CP75" i="3" s="1"/>
  <c r="CQ1440" i="20"/>
  <c r="D693" i="13"/>
  <c r="CQ75" i="3"/>
  <c r="CR1440" i="20"/>
  <c r="E693" i="13" s="1"/>
  <c r="CR75" i="3"/>
  <c r="CS1440" i="20"/>
  <c r="F693" i="13"/>
  <c r="CS75" i="3" s="1"/>
  <c r="CO1441" i="20"/>
  <c r="B694" i="13"/>
  <c r="CO76" i="3" s="1"/>
  <c r="CP1441" i="20"/>
  <c r="C694" i="13"/>
  <c r="CP76" i="3" s="1"/>
  <c r="CQ1441" i="20"/>
  <c r="D694" i="13" s="1"/>
  <c r="CQ76" i="3" s="1"/>
  <c r="CR1441" i="20"/>
  <c r="E694" i="13" s="1"/>
  <c r="CR76" i="3" s="1"/>
  <c r="CS1441" i="20"/>
  <c r="F694" i="13" s="1"/>
  <c r="CS76" i="3" s="1"/>
  <c r="CO1442" i="20"/>
  <c r="B695" i="13"/>
  <c r="CO77" i="3"/>
  <c r="CP1442" i="20"/>
  <c r="C695" i="13" s="1"/>
  <c r="CP77" i="3" s="1"/>
  <c r="CQ1442" i="20"/>
  <c r="D695" i="13"/>
  <c r="CQ77" i="3" s="1"/>
  <c r="CR1442" i="20"/>
  <c r="E695" i="13"/>
  <c r="CR77" i="3" s="1"/>
  <c r="CS1442" i="20"/>
  <c r="F695" i="13"/>
  <c r="CS77" i="3" s="1"/>
  <c r="CO1443" i="20"/>
  <c r="B696" i="13" s="1"/>
  <c r="CO78" i="3" s="1"/>
  <c r="CP1443" i="20"/>
  <c r="C696" i="13" s="1"/>
  <c r="CP78" i="3" s="1"/>
  <c r="CQ1443" i="20"/>
  <c r="D696" i="13" s="1"/>
  <c r="CQ78" i="3" s="1"/>
  <c r="CR1443" i="20"/>
  <c r="E696" i="13"/>
  <c r="CR78" i="3"/>
  <c r="CS1443" i="20"/>
  <c r="F696" i="13" s="1"/>
  <c r="CS78" i="3" s="1"/>
  <c r="B697" i="13"/>
  <c r="CO79" i="3"/>
  <c r="C697" i="13"/>
  <c r="CP79" i="3"/>
  <c r="D697" i="13"/>
  <c r="CQ79" i="3" s="1"/>
  <c r="E697" i="13"/>
  <c r="CR79" i="3"/>
  <c r="F697" i="13"/>
  <c r="CS79" i="3"/>
  <c r="B698" i="13"/>
  <c r="CO80" i="3"/>
  <c r="C698" i="13"/>
  <c r="CP80" i="3" s="1"/>
  <c r="D698" i="13"/>
  <c r="CQ80" i="3"/>
  <c r="E698" i="13"/>
  <c r="CR80" i="3"/>
  <c r="F698" i="13"/>
  <c r="CS80" i="3"/>
  <c r="B699" i="13"/>
  <c r="CO81" i="3" s="1"/>
  <c r="C699" i="13"/>
  <c r="CP81" i="3"/>
  <c r="D699" i="13"/>
  <c r="CQ81" i="3"/>
  <c r="E699" i="13"/>
  <c r="CR81" i="3"/>
  <c r="F699" i="13"/>
  <c r="CS81" i="3" s="1"/>
  <c r="CO1451" i="20"/>
  <c r="B700" i="13"/>
  <c r="CO82" i="3" s="1"/>
  <c r="CP1451" i="20"/>
  <c r="C700" i="13" s="1"/>
  <c r="CP82" i="3" s="1"/>
  <c r="CQ1451" i="20"/>
  <c r="D700" i="13" s="1"/>
  <c r="CQ82" i="3" s="1"/>
  <c r="CR1451" i="20"/>
  <c r="E700" i="13" s="1"/>
  <c r="CR82" i="3" s="1"/>
  <c r="CO1452" i="20"/>
  <c r="B701" i="13"/>
  <c r="CO83" i="3"/>
  <c r="CP1452" i="20"/>
  <c r="C701" i="13"/>
  <c r="CP83" i="3" s="1"/>
  <c r="CQ1452" i="20"/>
  <c r="D701" i="13"/>
  <c r="CQ83" i="3" s="1"/>
  <c r="CR1452" i="20"/>
  <c r="E701" i="13"/>
  <c r="CR83" i="3" s="1"/>
  <c r="CS1452" i="20"/>
  <c r="F701" i="13" s="1"/>
  <c r="CS83" i="3" s="1"/>
  <c r="CO1453" i="20"/>
  <c r="B702" i="13" s="1"/>
  <c r="CO84" i="3" s="1"/>
  <c r="CP1453" i="20"/>
  <c r="C702" i="13" s="1"/>
  <c r="CP84" i="3" s="1"/>
  <c r="CQ1453" i="20"/>
  <c r="D702" i="13"/>
  <c r="CQ84" i="3"/>
  <c r="CR1453" i="20"/>
  <c r="E702" i="13"/>
  <c r="CR84" i="3"/>
  <c r="CS1453" i="20"/>
  <c r="F702" i="13"/>
  <c r="CS84" i="3" s="1"/>
  <c r="CO1417" i="20"/>
  <c r="B670" i="13"/>
  <c r="CO52" i="3" s="1"/>
  <c r="CP1417" i="20"/>
  <c r="C670" i="13"/>
  <c r="CP52" i="3" s="1"/>
  <c r="CQ1417" i="20"/>
  <c r="D670" i="13" s="1"/>
  <c r="CQ52" i="3" s="1"/>
  <c r="CS1417" i="20"/>
  <c r="F670" i="13" s="1"/>
  <c r="CS52" i="3" s="1"/>
  <c r="CO1418" i="20"/>
  <c r="B671" i="13"/>
  <c r="CO53" i="3"/>
  <c r="CP1418" i="20"/>
  <c r="C671" i="13"/>
  <c r="CP53" i="3"/>
  <c r="CQ1418" i="20"/>
  <c r="D671" i="13"/>
  <c r="CQ53" i="3" s="1"/>
  <c r="CR1418" i="20"/>
  <c r="E671" i="13"/>
  <c r="CR53" i="3" s="1"/>
  <c r="CS1418" i="20"/>
  <c r="F671" i="13"/>
  <c r="CS53" i="3" s="1"/>
  <c r="CO1419" i="20"/>
  <c r="B672" i="13" s="1"/>
  <c r="CO54" i="3" s="1"/>
  <c r="CP1419" i="20"/>
  <c r="C672" i="13" s="1"/>
  <c r="CP54" i="3" s="1"/>
  <c r="CQ1419" i="20"/>
  <c r="D672" i="13" s="1"/>
  <c r="CQ54" i="3" s="1"/>
  <c r="CR1419" i="20"/>
  <c r="E672" i="13"/>
  <c r="CR54" i="3"/>
  <c r="CS1419" i="20"/>
  <c r="F672" i="13"/>
  <c r="CS54" i="3"/>
  <c r="CO1420" i="20"/>
  <c r="B673" i="13"/>
  <c r="CO55" i="3" s="1"/>
  <c r="CP1420" i="20"/>
  <c r="C673" i="13"/>
  <c r="CP55" i="3" s="1"/>
  <c r="CQ1420" i="20"/>
  <c r="D673" i="13"/>
  <c r="CQ55" i="3" s="1"/>
  <c r="CR1420" i="20"/>
  <c r="E673" i="13" s="1"/>
  <c r="CR55" i="3" s="1"/>
  <c r="CS1420" i="20"/>
  <c r="F673" i="13" s="1"/>
  <c r="CS55" i="3" s="1"/>
  <c r="CO1421" i="20"/>
  <c r="B674" i="13" s="1"/>
  <c r="CO56" i="3" s="1"/>
  <c r="CP1421" i="20"/>
  <c r="C674" i="13"/>
  <c r="CP56" i="3"/>
  <c r="CQ1421" i="20"/>
  <c r="D674" i="13"/>
  <c r="CQ56" i="3"/>
  <c r="CR1421" i="20"/>
  <c r="E674" i="13"/>
  <c r="CR56" i="3" s="1"/>
  <c r="CS1421" i="20"/>
  <c r="F674" i="13"/>
  <c r="CS56" i="3" s="1"/>
  <c r="CO1422" i="20"/>
  <c r="B675" i="13"/>
  <c r="CO57" i="3" s="1"/>
  <c r="CP1422" i="20"/>
  <c r="C675" i="13" s="1"/>
  <c r="CP57" i="3" s="1"/>
  <c r="CQ1422" i="20"/>
  <c r="D675" i="13" s="1"/>
  <c r="CQ57" i="3" s="1"/>
  <c r="CR1422" i="20"/>
  <c r="E675" i="13" s="1"/>
  <c r="CR57" i="3" s="1"/>
  <c r="CS1422" i="20"/>
  <c r="F675" i="13"/>
  <c r="CS57" i="3"/>
  <c r="CO1423" i="20"/>
  <c r="B676" i="13"/>
  <c r="CO58" i="3"/>
  <c r="CP1423" i="20"/>
  <c r="C676" i="13"/>
  <c r="CP58" i="3" s="1"/>
  <c r="CQ1423" i="20"/>
  <c r="D676" i="13"/>
  <c r="CQ58" i="3" s="1"/>
  <c r="CR1423" i="20"/>
  <c r="E676" i="13"/>
  <c r="CR58" i="3" s="1"/>
  <c r="CS1423" i="20"/>
  <c r="F676" i="13" s="1"/>
  <c r="CS58" i="3" s="1"/>
  <c r="CO1424" i="20"/>
  <c r="B677" i="13" s="1"/>
  <c r="CO59" i="3" s="1"/>
  <c r="CP1424" i="20"/>
  <c r="C677" i="13" s="1"/>
  <c r="CP59" i="3" s="1"/>
  <c r="CQ1424" i="20"/>
  <c r="D677" i="13"/>
  <c r="CQ59" i="3"/>
  <c r="CR1424" i="20"/>
  <c r="E677" i="13"/>
  <c r="CR59" i="3"/>
  <c r="CS1424" i="20"/>
  <c r="F677" i="13"/>
  <c r="CS59" i="3" s="1"/>
  <c r="CP1425" i="20"/>
  <c r="C678" i="13"/>
  <c r="CP60" i="3" s="1"/>
  <c r="CQ1425" i="20"/>
  <c r="D678" i="13" s="1"/>
  <c r="CQ60" i="3" s="1"/>
  <c r="CR1425" i="20"/>
  <c r="E678" i="13" s="1"/>
  <c r="CR60" i="3" s="1"/>
  <c r="CS1425" i="20"/>
  <c r="F678" i="13" s="1"/>
  <c r="CS60" i="3"/>
  <c r="CO1426" i="20"/>
  <c r="B679" i="13"/>
  <c r="CO61" i="3"/>
  <c r="CP1426" i="20"/>
  <c r="C679" i="13"/>
  <c r="CP61" i="3"/>
  <c r="CQ1426" i="20"/>
  <c r="D679" i="13"/>
  <c r="CQ61" i="3" s="1"/>
  <c r="CR1426" i="20"/>
  <c r="E679" i="13"/>
  <c r="CR61" i="3" s="1"/>
  <c r="CS1426" i="20"/>
  <c r="F679" i="13"/>
  <c r="CS61" i="3" s="1"/>
  <c r="CO1427" i="20"/>
  <c r="B680" i="13" s="1"/>
  <c r="CO62" i="3" s="1"/>
  <c r="CP1427" i="20"/>
  <c r="C680" i="13" s="1"/>
  <c r="CP62" i="3" s="1"/>
  <c r="CQ1427" i="20"/>
  <c r="D680" i="13" s="1"/>
  <c r="CQ62" i="3"/>
  <c r="CR1427" i="20"/>
  <c r="E680" i="13"/>
  <c r="CR62" i="3"/>
  <c r="CS1427" i="20"/>
  <c r="F680" i="13"/>
  <c r="CS62" i="3"/>
  <c r="CO1428" i="20"/>
  <c r="B681" i="13"/>
  <c r="CO63" i="3" s="1"/>
  <c r="CP1428" i="20"/>
  <c r="C681" i="13"/>
  <c r="CP63" i="3" s="1"/>
  <c r="CQ1428" i="20"/>
  <c r="D681" i="13"/>
  <c r="CQ63" i="3" s="1"/>
  <c r="CR1428" i="20"/>
  <c r="E681" i="13" s="1"/>
  <c r="CR63" i="3" s="1"/>
  <c r="CS1428" i="20"/>
  <c r="F681" i="13" s="1"/>
  <c r="CS63" i="3" s="1"/>
  <c r="CO1429" i="20"/>
  <c r="B682" i="13" s="1"/>
  <c r="CO64" i="3"/>
  <c r="CP1429" i="20"/>
  <c r="C682" i="13"/>
  <c r="CP64" i="3"/>
  <c r="CQ1429" i="20"/>
  <c r="D682" i="13"/>
  <c r="CQ64" i="3"/>
  <c r="CR1429" i="20"/>
  <c r="E682" i="13"/>
  <c r="CR64" i="3" s="1"/>
  <c r="CS1429" i="20"/>
  <c r="F682" i="13"/>
  <c r="CS64" i="3" s="1"/>
  <c r="CO1430" i="20"/>
  <c r="B683" i="13"/>
  <c r="CO65" i="3" s="1"/>
  <c r="CP1430" i="20"/>
  <c r="C683" i="13" s="1"/>
  <c r="CP65" i="3" s="1"/>
  <c r="CQ1430" i="20"/>
  <c r="D683" i="13" s="1"/>
  <c r="CQ65" i="3" s="1"/>
  <c r="CR1430" i="20"/>
  <c r="E683" i="13" s="1"/>
  <c r="CR65" i="3"/>
  <c r="CS1430" i="20"/>
  <c r="F683" i="13"/>
  <c r="CS65" i="3"/>
  <c r="CO1431" i="20"/>
  <c r="B684" i="13"/>
  <c r="CO66" i="3"/>
  <c r="CP1431" i="20"/>
  <c r="C684" i="13"/>
  <c r="CP66" i="3" s="1"/>
  <c r="CQ1431" i="20"/>
  <c r="D684" i="13"/>
  <c r="CQ66" i="3" s="1"/>
  <c r="CR1431" i="20"/>
  <c r="E684" i="13"/>
  <c r="CR66" i="3" s="1"/>
  <c r="CS1431" i="20"/>
  <c r="F684" i="13" s="1"/>
  <c r="CS66" i="3" s="1"/>
  <c r="CO1432" i="20"/>
  <c r="B685" i="13" s="1"/>
  <c r="CO67" i="3" s="1"/>
  <c r="CP1432" i="20"/>
  <c r="C685" i="13" s="1"/>
  <c r="CP67" i="3"/>
  <c r="CQ1432" i="20"/>
  <c r="D685" i="13"/>
  <c r="CQ67" i="3"/>
  <c r="CR1432" i="20"/>
  <c r="E685" i="13"/>
  <c r="CR67" i="3"/>
  <c r="CS1432" i="20"/>
  <c r="F685" i="13"/>
  <c r="CS67" i="3" s="1"/>
  <c r="CO1400" i="20"/>
  <c r="B653" i="13"/>
  <c r="CO35" i="3" s="1"/>
  <c r="CP1400" i="20"/>
  <c r="C653" i="13"/>
  <c r="CP35" i="3" s="1"/>
  <c r="CQ1400" i="20"/>
  <c r="D653" i="13" s="1"/>
  <c r="CQ35" i="3" s="1"/>
  <c r="CR1400" i="20"/>
  <c r="E653" i="13" s="1"/>
  <c r="CR35" i="3" s="1"/>
  <c r="CS1400" i="20"/>
  <c r="F653" i="13" s="1"/>
  <c r="CS35" i="3"/>
  <c r="CO1401" i="20"/>
  <c r="B654" i="13"/>
  <c r="CO36" i="3"/>
  <c r="CP1401" i="20"/>
  <c r="C654" i="13"/>
  <c r="CP36" i="3"/>
  <c r="CQ1401" i="20"/>
  <c r="D654" i="13"/>
  <c r="CQ36" i="3" s="1"/>
  <c r="CR1401" i="20"/>
  <c r="E654" i="13"/>
  <c r="CR36" i="3" s="1"/>
  <c r="CS1401" i="20"/>
  <c r="F654" i="13"/>
  <c r="CS36" i="3" s="1"/>
  <c r="CO1402" i="20"/>
  <c r="B655" i="13" s="1"/>
  <c r="CO37" i="3" s="1"/>
  <c r="CP1402" i="20"/>
  <c r="C655" i="13" s="1"/>
  <c r="CP37" i="3" s="1"/>
  <c r="CQ1402" i="20"/>
  <c r="D655" i="13" s="1"/>
  <c r="CQ37" i="3"/>
  <c r="CR1402" i="20"/>
  <c r="E655" i="13"/>
  <c r="CR37" i="3"/>
  <c r="CS1402" i="20"/>
  <c r="F655" i="13"/>
  <c r="CS37" i="3"/>
  <c r="CO1403" i="20"/>
  <c r="B656" i="13"/>
  <c r="CO38" i="3" s="1"/>
  <c r="CP1403" i="20"/>
  <c r="C656" i="13"/>
  <c r="CP38" i="3" s="1"/>
  <c r="CQ1403" i="20"/>
  <c r="D656" i="13"/>
  <c r="CQ38" i="3" s="1"/>
  <c r="CR1403" i="20"/>
  <c r="E656" i="13" s="1"/>
  <c r="CR38" i="3" s="1"/>
  <c r="CS1403" i="20"/>
  <c r="F656" i="13" s="1"/>
  <c r="CS38" i="3" s="1"/>
  <c r="CO1404" i="20"/>
  <c r="B657" i="13" s="1"/>
  <c r="CO39" i="3"/>
  <c r="CP1404" i="20"/>
  <c r="C657" i="13"/>
  <c r="CP39" i="3"/>
  <c r="CQ1404" i="20"/>
  <c r="D657" i="13"/>
  <c r="CQ39" i="3"/>
  <c r="CR1404" i="20"/>
  <c r="E657" i="13"/>
  <c r="CR39" i="3" s="1"/>
  <c r="CS1404" i="20"/>
  <c r="F657" i="13"/>
  <c r="CS39" i="3" s="1"/>
  <c r="CO1405" i="20"/>
  <c r="B658" i="13"/>
  <c r="CO40" i="3" s="1"/>
  <c r="CP1405" i="20"/>
  <c r="C658" i="13" s="1"/>
  <c r="CP40" i="3" s="1"/>
  <c r="CQ1405" i="20"/>
  <c r="D658" i="13" s="1"/>
  <c r="CQ40" i="3" s="1"/>
  <c r="CR1405" i="20"/>
  <c r="E658" i="13" s="1"/>
  <c r="CR40" i="3"/>
  <c r="CS1405" i="20"/>
  <c r="F658" i="13"/>
  <c r="CS40" i="3"/>
  <c r="CO1406" i="20"/>
  <c r="B659" i="13"/>
  <c r="CO41" i="3"/>
  <c r="CP1406" i="20"/>
  <c r="C659" i="13"/>
  <c r="CP41" i="3" s="1"/>
  <c r="CQ1406" i="20"/>
  <c r="D659" i="13"/>
  <c r="CQ41" i="3" s="1"/>
  <c r="CR1406" i="20"/>
  <c r="E659" i="13"/>
  <c r="CR41" i="3" s="1"/>
  <c r="CS1406" i="20"/>
  <c r="F659" i="13" s="1"/>
  <c r="CS41" i="3" s="1"/>
  <c r="CO1407" i="20"/>
  <c r="B660" i="13" s="1"/>
  <c r="CO42" i="3" s="1"/>
  <c r="CP1407" i="20"/>
  <c r="C660" i="13" s="1"/>
  <c r="CP42" i="3"/>
  <c r="CQ1407" i="20"/>
  <c r="D660" i="13"/>
  <c r="CQ42" i="3"/>
  <c r="CR1407" i="20"/>
  <c r="E660" i="13"/>
  <c r="CR42" i="3"/>
  <c r="CS1407" i="20"/>
  <c r="F660" i="13"/>
  <c r="CS42" i="3" s="1"/>
  <c r="CO1408" i="20"/>
  <c r="B661" i="13"/>
  <c r="CO43" i="3" s="1"/>
  <c r="CP1408" i="20"/>
  <c r="C661" i="13"/>
  <c r="CP43" i="3" s="1"/>
  <c r="CQ1408" i="20"/>
  <c r="D661" i="13" s="1"/>
  <c r="CQ43" i="3" s="1"/>
  <c r="CR1408" i="20"/>
  <c r="E661" i="13" s="1"/>
  <c r="CR43" i="3" s="1"/>
  <c r="CS1408" i="20"/>
  <c r="F661" i="13" s="1"/>
  <c r="CS43" i="3" s="1"/>
  <c r="CO1409" i="20"/>
  <c r="B662" i="13"/>
  <c r="CO44" i="3"/>
  <c r="CP1409" i="20"/>
  <c r="C662" i="13"/>
  <c r="CP44" i="3" s="1"/>
  <c r="CQ1409" i="20"/>
  <c r="D662" i="13"/>
  <c r="CQ44" i="3" s="1"/>
  <c r="CR1409" i="20"/>
  <c r="E662" i="13"/>
  <c r="CR44" i="3" s="1"/>
  <c r="CS1409" i="20"/>
  <c r="F662" i="13"/>
  <c r="CS44" i="3" s="1"/>
  <c r="CO1410" i="20"/>
  <c r="B663" i="13" s="1"/>
  <c r="CO45" i="3" s="1"/>
  <c r="CP1410" i="20"/>
  <c r="C663" i="13" s="1"/>
  <c r="CP45" i="3"/>
  <c r="CQ1410" i="20"/>
  <c r="D663" i="13" s="1"/>
  <c r="CQ45" i="3" s="1"/>
  <c r="CR1410" i="20"/>
  <c r="E663" i="13"/>
  <c r="CR45" i="3"/>
  <c r="CS1410" i="20"/>
  <c r="F663" i="13"/>
  <c r="CS45" i="3"/>
  <c r="CO1411" i="20"/>
  <c r="B664" i="13"/>
  <c r="CO46" i="3" s="1"/>
  <c r="CP1411" i="20"/>
  <c r="C664" i="13"/>
  <c r="CP46" i="3" s="1"/>
  <c r="CQ1411" i="20"/>
  <c r="D664" i="13" s="1"/>
  <c r="CQ46" i="3" s="1"/>
  <c r="CR1411" i="20"/>
  <c r="E664" i="13" s="1"/>
  <c r="CR46" i="3" s="1"/>
  <c r="CS1411" i="20"/>
  <c r="F664" i="13" s="1"/>
  <c r="CS46" i="3" s="1"/>
  <c r="CP1412" i="20"/>
  <c r="C665" i="13"/>
  <c r="CP47" i="3"/>
  <c r="CQ1412" i="20"/>
  <c r="D665" i="13"/>
  <c r="CQ47" i="3" s="1"/>
  <c r="CR1412" i="20"/>
  <c r="E665" i="13"/>
  <c r="CR47" i="3" s="1"/>
  <c r="CS1412" i="20"/>
  <c r="F665" i="13"/>
  <c r="CS47" i="3" s="1"/>
  <c r="CO1413" i="20"/>
  <c r="B666" i="13"/>
  <c r="CO48" i="3" s="1"/>
  <c r="CP1413" i="20"/>
  <c r="C666" i="13" s="1"/>
  <c r="CP48" i="3" s="1"/>
  <c r="CQ1413" i="20"/>
  <c r="D666" i="13"/>
  <c r="CQ48" i="3"/>
  <c r="CR1413" i="20"/>
  <c r="E666" i="13" s="1"/>
  <c r="CR48" i="3" s="1"/>
  <c r="CS1413" i="20"/>
  <c r="F666" i="13"/>
  <c r="CS48" i="3" s="1"/>
  <c r="CO1414" i="20"/>
  <c r="B667" i="13"/>
  <c r="CO49" i="3"/>
  <c r="CP1414" i="20"/>
  <c r="C667" i="13"/>
  <c r="CP49" i="3" s="1"/>
  <c r="CQ1414" i="20"/>
  <c r="D667" i="13" s="1"/>
  <c r="CQ49" i="3" s="1"/>
  <c r="CR1414" i="20"/>
  <c r="E667" i="13"/>
  <c r="CR49" i="3" s="1"/>
  <c r="CS1414" i="20"/>
  <c r="F667" i="13" s="1"/>
  <c r="CS49" i="3" s="1"/>
  <c r="CO1415" i="20"/>
  <c r="B668" i="13"/>
  <c r="CO50" i="3" s="1"/>
  <c r="CP1415" i="20"/>
  <c r="C668" i="13" s="1"/>
  <c r="CP50" i="3" s="1"/>
  <c r="CQ1415" i="20"/>
  <c r="D668" i="13"/>
  <c r="CQ50" i="3" s="1"/>
  <c r="CR1415" i="20"/>
  <c r="E668" i="13"/>
  <c r="CR50" i="3" s="1"/>
  <c r="CS1415" i="20"/>
  <c r="F668" i="13"/>
  <c r="CS50" i="3" s="1"/>
  <c r="CO1416" i="20"/>
  <c r="B669" i="13"/>
  <c r="CO51" i="3" s="1"/>
  <c r="CP1416" i="20"/>
  <c r="C669" i="13"/>
  <c r="CP51" i="3" s="1"/>
  <c r="CQ1416" i="20"/>
  <c r="D669" i="13" s="1"/>
  <c r="CQ51" i="3" s="1"/>
  <c r="CR1416" i="20"/>
  <c r="E669" i="13"/>
  <c r="CR51" i="3"/>
  <c r="CS1416" i="20"/>
  <c r="F669" i="13" s="1"/>
  <c r="CS51" i="3" s="1"/>
  <c r="CO1384" i="20"/>
  <c r="B637" i="13"/>
  <c r="CO19" i="3" s="1"/>
  <c r="CP1384" i="20"/>
  <c r="C637" i="13"/>
  <c r="CP19" i="3"/>
  <c r="CQ1384" i="20"/>
  <c r="D637" i="13"/>
  <c r="CQ19" i="3" s="1"/>
  <c r="CR1384" i="20"/>
  <c r="E637" i="13" s="1"/>
  <c r="CR19" i="3" s="1"/>
  <c r="CS1384" i="20"/>
  <c r="F637" i="13"/>
  <c r="CS19" i="3" s="1"/>
  <c r="CO1385" i="20"/>
  <c r="B638" i="13" s="1"/>
  <c r="CO20" i="3" s="1"/>
  <c r="CP1385" i="20"/>
  <c r="C638" i="13"/>
  <c r="CP20" i="3" s="1"/>
  <c r="CQ1385" i="20"/>
  <c r="D638" i="13" s="1"/>
  <c r="CQ20" i="3" s="1"/>
  <c r="CR1385" i="20"/>
  <c r="E638" i="13" s="1"/>
  <c r="CR20" i="3" s="1"/>
  <c r="CS1385" i="20"/>
  <c r="F638" i="13" s="1"/>
  <c r="CS20" i="3" s="1"/>
  <c r="CO1386" i="20"/>
  <c r="B639" i="13"/>
  <c r="CO21" i="3"/>
  <c r="CP1386" i="20"/>
  <c r="C639" i="13" s="1"/>
  <c r="CP21" i="3" s="1"/>
  <c r="CQ1386" i="20"/>
  <c r="D639" i="13" s="1"/>
  <c r="CQ21" i="3" s="1"/>
  <c r="CR1386" i="20"/>
  <c r="E639" i="13"/>
  <c r="CR21" i="3" s="1"/>
  <c r="CS1386" i="20"/>
  <c r="F639" i="13"/>
  <c r="CS21" i="3" s="1"/>
  <c r="CO1387" i="20"/>
  <c r="B640" i="13" s="1"/>
  <c r="CO22" i="3" s="1"/>
  <c r="CP1387" i="20"/>
  <c r="C640" i="13" s="1"/>
  <c r="CP22" i="3" s="1"/>
  <c r="CQ1387" i="20"/>
  <c r="D640" i="13" s="1"/>
  <c r="CQ22" i="3" s="1"/>
  <c r="CR1387" i="20"/>
  <c r="E640" i="13"/>
  <c r="CR22" i="3"/>
  <c r="CS1387" i="20"/>
  <c r="F640" i="13" s="1"/>
  <c r="CS22" i="3" s="1"/>
  <c r="CO1388" i="20"/>
  <c r="B641" i="13" s="1"/>
  <c r="CO23" i="3" s="1"/>
  <c r="CP1388" i="20"/>
  <c r="C641" i="13"/>
  <c r="CP23" i="3" s="1"/>
  <c r="CQ1388" i="20"/>
  <c r="D641" i="13"/>
  <c r="CQ23" i="3" s="1"/>
  <c r="CR1388" i="20"/>
  <c r="E641" i="13" s="1"/>
  <c r="CR23" i="3" s="1"/>
  <c r="CS1388" i="20"/>
  <c r="F641" i="13" s="1"/>
  <c r="CS23" i="3" s="1"/>
  <c r="CO1389" i="20"/>
  <c r="B642" i="13" s="1"/>
  <c r="CO24" i="3" s="1"/>
  <c r="CP1389" i="20"/>
  <c r="C642" i="13"/>
  <c r="CP24" i="3"/>
  <c r="CQ1389" i="20"/>
  <c r="D642" i="13" s="1"/>
  <c r="CQ24" i="3" s="1"/>
  <c r="CR1389" i="20"/>
  <c r="E642" i="13" s="1"/>
  <c r="CR24" i="3" s="1"/>
  <c r="CS1389" i="20"/>
  <c r="F642" i="13"/>
  <c r="CS24" i="3" s="1"/>
  <c r="CO1390" i="20"/>
  <c r="B643" i="13"/>
  <c r="CO25" i="3" s="1"/>
  <c r="CP1390" i="20"/>
  <c r="C643" i="13" s="1"/>
  <c r="CP25" i="3" s="1"/>
  <c r="CQ1390" i="20"/>
  <c r="D643" i="13" s="1"/>
  <c r="CQ25" i="3" s="1"/>
  <c r="CR1390" i="20"/>
  <c r="E643" i="13" s="1"/>
  <c r="CR25" i="3" s="1"/>
  <c r="CS1390" i="20"/>
  <c r="F643" i="13"/>
  <c r="CS25" i="3"/>
  <c r="CO1391" i="20"/>
  <c r="B644" i="13" s="1"/>
  <c r="CO26" i="3" s="1"/>
  <c r="CP1391" i="20"/>
  <c r="C644" i="13" s="1"/>
  <c r="CP26" i="3" s="1"/>
  <c r="CQ1391" i="20"/>
  <c r="D644" i="13"/>
  <c r="CQ26" i="3" s="1"/>
  <c r="CR1391" i="20"/>
  <c r="E644" i="13"/>
  <c r="CR26" i="3" s="1"/>
  <c r="CS1391" i="20"/>
  <c r="F644" i="13" s="1"/>
  <c r="CS26" i="3" s="1"/>
  <c r="CO1392" i="20"/>
  <c r="B645" i="13" s="1"/>
  <c r="CO27" i="3" s="1"/>
  <c r="CP1392" i="20"/>
  <c r="C645" i="13" s="1"/>
  <c r="CP27" i="3" s="1"/>
  <c r="CQ1392" i="20"/>
  <c r="D645" i="13"/>
  <c r="CQ27" i="3"/>
  <c r="CS1392" i="20"/>
  <c r="F645" i="13" s="1"/>
  <c r="CS27" i="3" s="1"/>
  <c r="CO1393" i="20"/>
  <c r="B646" i="13"/>
  <c r="CO28" i="3" s="1"/>
  <c r="CP1393" i="20"/>
  <c r="C646" i="13"/>
  <c r="CP28" i="3" s="1"/>
  <c r="CQ1393" i="20"/>
  <c r="D646" i="13" s="1"/>
  <c r="CQ28" i="3" s="1"/>
  <c r="CR1393" i="20"/>
  <c r="E646" i="13" s="1"/>
  <c r="CR28" i="3" s="1"/>
  <c r="CS1393" i="20"/>
  <c r="F646" i="13" s="1"/>
  <c r="CS28" i="3" s="1"/>
  <c r="CO1394" i="20"/>
  <c r="B647" i="13"/>
  <c r="CO29" i="3"/>
  <c r="CP1394" i="20"/>
  <c r="C647" i="13" s="1"/>
  <c r="CP29" i="3" s="1"/>
  <c r="CQ1394" i="20"/>
  <c r="D647" i="13" s="1"/>
  <c r="CQ29" i="3" s="1"/>
  <c r="CR1394" i="20"/>
  <c r="E647" i="13"/>
  <c r="CR29" i="3" s="1"/>
  <c r="CS1394" i="20"/>
  <c r="F647" i="13"/>
  <c r="CS29" i="3" s="1"/>
  <c r="CO1395" i="20"/>
  <c r="B648" i="13" s="1"/>
  <c r="CO30" i="3" s="1"/>
  <c r="CP1395" i="20"/>
  <c r="C648" i="13" s="1"/>
  <c r="CP30" i="3" s="1"/>
  <c r="CQ1395" i="20"/>
  <c r="D648" i="13" s="1"/>
  <c r="CQ30" i="3" s="1"/>
  <c r="CR1395" i="20"/>
  <c r="E648" i="13"/>
  <c r="CR30" i="3"/>
  <c r="CS1395" i="20"/>
  <c r="F648" i="13" s="1"/>
  <c r="CS30" i="3" s="1"/>
  <c r="CO1396" i="20"/>
  <c r="B649" i="13" s="1"/>
  <c r="CO31" i="3" s="1"/>
  <c r="CP1396" i="20"/>
  <c r="C649" i="13"/>
  <c r="CP31" i="3" s="1"/>
  <c r="CQ1396" i="20"/>
  <c r="D649" i="13"/>
  <c r="CQ31" i="3" s="1"/>
  <c r="CR1396" i="20"/>
  <c r="E649" i="13" s="1"/>
  <c r="CR31" i="3" s="1"/>
  <c r="CS1396" i="20"/>
  <c r="F649" i="13" s="1"/>
  <c r="CS31" i="3" s="1"/>
  <c r="CO1397" i="20"/>
  <c r="B650" i="13" s="1"/>
  <c r="CO32" i="3" s="1"/>
  <c r="CP1397" i="20"/>
  <c r="C650" i="13"/>
  <c r="CP32" i="3"/>
  <c r="CQ1397" i="20"/>
  <c r="D650" i="13" s="1"/>
  <c r="CQ32" i="3" s="1"/>
  <c r="CR1397" i="20"/>
  <c r="E650" i="13" s="1"/>
  <c r="CR32" i="3" s="1"/>
  <c r="CS1397" i="20"/>
  <c r="F650" i="13"/>
  <c r="CS32" i="3" s="1"/>
  <c r="CO1398" i="20"/>
  <c r="B651" i="13"/>
  <c r="CO33" i="3" s="1"/>
  <c r="CP1398" i="20"/>
  <c r="C651" i="13" s="1"/>
  <c r="CP33" i="3" s="1"/>
  <c r="CQ1398" i="20"/>
  <c r="D651" i="13" s="1"/>
  <c r="CQ33" i="3" s="1"/>
  <c r="CR1398" i="20"/>
  <c r="E651" i="13" s="1"/>
  <c r="CR33" i="3" s="1"/>
  <c r="CS1398" i="20"/>
  <c r="F651" i="13"/>
  <c r="CS33" i="3"/>
  <c r="CO1399" i="20"/>
  <c r="B652" i="13" s="1"/>
  <c r="CO34" i="3" s="1"/>
  <c r="CP1399" i="20"/>
  <c r="C652" i="13" s="1"/>
  <c r="CP34" i="3" s="1"/>
  <c r="CQ1399" i="20"/>
  <c r="D652" i="13"/>
  <c r="CQ34" i="3" s="1"/>
  <c r="CR1399" i="20"/>
  <c r="E652" i="13"/>
  <c r="CR34" i="3" s="1"/>
  <c r="CS1399" i="20"/>
  <c r="F652" i="13" s="1"/>
  <c r="CS34" i="3" s="1"/>
  <c r="CO1373" i="20"/>
  <c r="B626" i="13" s="1"/>
  <c r="CO8" i="3" s="1"/>
  <c r="CP1373" i="20"/>
  <c r="C626" i="13" s="1"/>
  <c r="CP8" i="3" s="1"/>
  <c r="CQ1373" i="20"/>
  <c r="D626" i="13"/>
  <c r="CQ8" i="3"/>
  <c r="CR1373" i="20"/>
  <c r="E626" i="13" s="1"/>
  <c r="CR8" i="3" s="1"/>
  <c r="CS1373" i="20"/>
  <c r="F626" i="13" s="1"/>
  <c r="CS8" i="3" s="1"/>
  <c r="CO1374" i="20"/>
  <c r="B627" i="13"/>
  <c r="CO9" i="3" s="1"/>
  <c r="CP1374" i="20"/>
  <c r="C627" i="13"/>
  <c r="CP9" i="3" s="1"/>
  <c r="CR1374" i="20"/>
  <c r="E627" i="13" s="1"/>
  <c r="CR9" i="3" s="1"/>
  <c r="CS1374" i="20"/>
  <c r="F627" i="13" s="1"/>
  <c r="CS9" i="3" s="1"/>
  <c r="CP1375" i="20"/>
  <c r="C628" i="13" s="1"/>
  <c r="CP10" i="3" s="1"/>
  <c r="CQ1375" i="20"/>
  <c r="D628" i="13" s="1"/>
  <c r="CQ10" i="3" s="1"/>
  <c r="CR1375" i="20"/>
  <c r="E628" i="13"/>
  <c r="CR10" i="3" s="1"/>
  <c r="CS1375" i="20"/>
  <c r="F628" i="13"/>
  <c r="CS10" i="3" s="1"/>
  <c r="CO1376" i="20"/>
  <c r="B629" i="13" s="1"/>
  <c r="CO11" i="3" s="1"/>
  <c r="CP1376" i="20"/>
  <c r="C629" i="13" s="1"/>
  <c r="CP11" i="3" s="1"/>
  <c r="CQ1376" i="20"/>
  <c r="D629" i="13" s="1"/>
  <c r="CQ11" i="3" s="1"/>
  <c r="CR1376" i="20"/>
  <c r="E629" i="13"/>
  <c r="CR11" i="3"/>
  <c r="CS1376" i="20"/>
  <c r="F629" i="13" s="1"/>
  <c r="CS11" i="3" s="1"/>
  <c r="CO1377" i="20"/>
  <c r="B630" i="13" s="1"/>
  <c r="CO12" i="3" s="1"/>
  <c r="CP1377" i="20"/>
  <c r="C630" i="13"/>
  <c r="CP12" i="3" s="1"/>
  <c r="CQ1377" i="20"/>
  <c r="D630" i="13"/>
  <c r="CQ12" i="3" s="1"/>
  <c r="CR1377" i="20"/>
  <c r="E630" i="13" s="1"/>
  <c r="CR12" i="3" s="1"/>
  <c r="CS1377" i="20"/>
  <c r="F630" i="13" s="1"/>
  <c r="CS12" i="3" s="1"/>
  <c r="CO1378" i="20"/>
  <c r="B631" i="13" s="1"/>
  <c r="CO13" i="3" s="1"/>
  <c r="CP1378" i="20"/>
  <c r="C631" i="13"/>
  <c r="CP13" i="3"/>
  <c r="CQ1378" i="20"/>
  <c r="D631" i="13" s="1"/>
  <c r="CQ13" i="3" s="1"/>
  <c r="CR1378" i="20"/>
  <c r="E631" i="13" s="1"/>
  <c r="CR13" i="3" s="1"/>
  <c r="CS1378" i="20"/>
  <c r="F631" i="13"/>
  <c r="CS13" i="3" s="1"/>
  <c r="CO1379" i="20"/>
  <c r="B632" i="13"/>
  <c r="CO14" i="3" s="1"/>
  <c r="CP1379" i="20"/>
  <c r="C632" i="13" s="1"/>
  <c r="CP14" i="3" s="1"/>
  <c r="CQ1379" i="20"/>
  <c r="D632" i="13" s="1"/>
  <c r="CQ14" i="3" s="1"/>
  <c r="CR1379" i="20"/>
  <c r="E632" i="13" s="1"/>
  <c r="CR14" i="3" s="1"/>
  <c r="CS1379" i="20"/>
  <c r="F632" i="13"/>
  <c r="CS14" i="3"/>
  <c r="CO1380" i="20"/>
  <c r="B633" i="13" s="1"/>
  <c r="CO15" i="3" s="1"/>
  <c r="CP1380" i="20"/>
  <c r="C633" i="13" s="1"/>
  <c r="CP15" i="3" s="1"/>
  <c r="CQ1380" i="20"/>
  <c r="D633" i="13"/>
  <c r="CQ15" i="3" s="1"/>
  <c r="CR1380" i="20"/>
  <c r="E633" i="13"/>
  <c r="CR15" i="3" s="1"/>
  <c r="CS1380" i="20"/>
  <c r="F633" i="13" s="1"/>
  <c r="CS15" i="3" s="1"/>
  <c r="CO1381" i="20"/>
  <c r="B634" i="13" s="1"/>
  <c r="CO16" i="3" s="1"/>
  <c r="CP1381" i="20"/>
  <c r="C634" i="13" s="1"/>
  <c r="CP16" i="3" s="1"/>
  <c r="CQ1381" i="20"/>
  <c r="D634" i="13"/>
  <c r="CQ16" i="3"/>
  <c r="CR1381" i="20"/>
  <c r="E634" i="13" s="1"/>
  <c r="CR16" i="3" s="1"/>
  <c r="CS1381" i="20"/>
  <c r="F634" i="13" s="1"/>
  <c r="CS16" i="3" s="1"/>
  <c r="CO1382" i="20"/>
  <c r="B635" i="13"/>
  <c r="CO17" i="3" s="1"/>
  <c r="CP1382" i="20"/>
  <c r="C635" i="13"/>
  <c r="CP17" i="3" s="1"/>
  <c r="CQ1382" i="20"/>
  <c r="D635" i="13" s="1"/>
  <c r="CQ17" i="3" s="1"/>
  <c r="CR1382" i="20"/>
  <c r="E635" i="13" s="1"/>
  <c r="CR17" i="3" s="1"/>
  <c r="CS1382" i="20"/>
  <c r="F635" i="13" s="1"/>
  <c r="CS17" i="3" s="1"/>
  <c r="CO1383" i="20"/>
  <c r="B636" i="13" s="1"/>
  <c r="CO18" i="3" s="1"/>
  <c r="CP1383" i="20"/>
  <c r="C636" i="13" s="1"/>
  <c r="CP18" i="3" s="1"/>
  <c r="CQ1383" i="20"/>
  <c r="D636" i="13" s="1"/>
  <c r="CQ18" i="3" s="1"/>
  <c r="CR1383" i="20"/>
  <c r="E636" i="13"/>
  <c r="CR18" i="3" s="1"/>
  <c r="CS1383" i="20"/>
  <c r="F636" i="13"/>
  <c r="CS18" i="3" s="1"/>
  <c r="CP1372" i="20"/>
  <c r="C625" i="13" s="1"/>
  <c r="CP7" i="3" s="1"/>
  <c r="CQ1372" i="20"/>
  <c r="D625" i="13" s="1"/>
  <c r="CQ7" i="3" s="1"/>
  <c r="CR1372" i="20"/>
  <c r="E625" i="13" s="1"/>
  <c r="CR7" i="3" s="1"/>
  <c r="CS1372" i="20"/>
  <c r="F625" i="13" s="1"/>
  <c r="CS7" i="3" s="1"/>
  <c r="CO1372" i="20"/>
  <c r="B625" i="13" s="1"/>
  <c r="CO7" i="3" s="1"/>
  <c r="CL1457" i="20"/>
  <c r="K603" i="13" s="1"/>
  <c r="CL88" i="3" s="1"/>
  <c r="CM1457" i="20"/>
  <c r="L603" i="13"/>
  <c r="CM88" i="3" s="1"/>
  <c r="CN1457" i="20"/>
  <c r="M603" i="13"/>
  <c r="CN88" i="3" s="1"/>
  <c r="CL1458" i="20"/>
  <c r="K604" i="13" s="1"/>
  <c r="CL89" i="3" s="1"/>
  <c r="CM1458" i="20"/>
  <c r="L604" i="13" s="1"/>
  <c r="CM89" i="3" s="1"/>
  <c r="CN1458" i="20"/>
  <c r="M604" i="13" s="1"/>
  <c r="CN89" i="3" s="1"/>
  <c r="CL1459" i="20"/>
  <c r="K605" i="13" s="1"/>
  <c r="CL90" i="3"/>
  <c r="CM1459" i="20"/>
  <c r="L605" i="13" s="1"/>
  <c r="CM90" i="3" s="1"/>
  <c r="CN1459" i="20"/>
  <c r="M605" i="13" s="1"/>
  <c r="CN90" i="3" s="1"/>
  <c r="CL1460" i="20"/>
  <c r="K606" i="13"/>
  <c r="CL91" i="3" s="1"/>
  <c r="CM1460" i="20"/>
  <c r="L606" i="13"/>
  <c r="CM91" i="3" s="1"/>
  <c r="CN1460" i="20"/>
  <c r="M606" i="13" s="1"/>
  <c r="CN91" i="3" s="1"/>
  <c r="CL1461" i="20"/>
  <c r="K607" i="13" s="1"/>
  <c r="CL92" i="3" s="1"/>
  <c r="CM1461" i="20"/>
  <c r="L607" i="13" s="1"/>
  <c r="CM92" i="3" s="1"/>
  <c r="CN1461" i="20"/>
  <c r="M607" i="13" s="1"/>
  <c r="CN92" i="3" s="1"/>
  <c r="CL1462" i="20"/>
  <c r="K608" i="13" s="1"/>
  <c r="CL93" i="3" s="1"/>
  <c r="CM1462" i="20"/>
  <c r="L608" i="13" s="1"/>
  <c r="CM93" i="3" s="1"/>
  <c r="CN1462" i="20"/>
  <c r="M608" i="13"/>
  <c r="CN93" i="3" s="1"/>
  <c r="CL1463" i="20"/>
  <c r="K609" i="13"/>
  <c r="CL94" i="3" s="1"/>
  <c r="CM1463" i="20"/>
  <c r="L609" i="13" s="1"/>
  <c r="CM94" i="3" s="1"/>
  <c r="CN1463" i="20"/>
  <c r="M609" i="13" s="1"/>
  <c r="CN94" i="3" s="1"/>
  <c r="CL1464" i="20"/>
  <c r="K610" i="13" s="1"/>
  <c r="CL95" i="3" s="1"/>
  <c r="CM1464" i="20"/>
  <c r="L610" i="13" s="1"/>
  <c r="CM95" i="3" s="1"/>
  <c r="CN1464" i="20"/>
  <c r="M610" i="13" s="1"/>
  <c r="CN95" i="3" s="1"/>
  <c r="CL1465" i="20"/>
  <c r="K611" i="13" s="1"/>
  <c r="CL96" i="3" s="1"/>
  <c r="CM1465" i="20"/>
  <c r="L611" i="13"/>
  <c r="CM96" i="3" s="1"/>
  <c r="CN1465" i="20"/>
  <c r="M611" i="13"/>
  <c r="CN96" i="3" s="1"/>
  <c r="CL1466" i="20"/>
  <c r="K612" i="13" s="1"/>
  <c r="CL97" i="3" s="1"/>
  <c r="CM1466" i="20"/>
  <c r="L612" i="13" s="1"/>
  <c r="CM97" i="3" s="1"/>
  <c r="CN1466" i="20"/>
  <c r="M612" i="13" s="1"/>
  <c r="CN97" i="3" s="1"/>
  <c r="CL1467" i="20"/>
  <c r="K613" i="13" s="1"/>
  <c r="CL98" i="3"/>
  <c r="CM1467" i="20"/>
  <c r="L613" i="13" s="1"/>
  <c r="CM98" i="3" s="1"/>
  <c r="CN1467" i="20"/>
  <c r="M613" i="13" s="1"/>
  <c r="CN98" i="3" s="1"/>
  <c r="CL1468" i="20"/>
  <c r="K614" i="13"/>
  <c r="CL99" i="3" s="1"/>
  <c r="CM1468" i="20"/>
  <c r="L614" i="13"/>
  <c r="CM99" i="3" s="1"/>
  <c r="CN1468" i="20"/>
  <c r="M614" i="13" s="1"/>
  <c r="CN99" i="3" s="1"/>
  <c r="CL1469" i="20"/>
  <c r="K615" i="13" s="1"/>
  <c r="CL100" i="3" s="1"/>
  <c r="CM1469" i="20"/>
  <c r="L615" i="13" s="1"/>
  <c r="CM100" i="3" s="1"/>
  <c r="CN1469" i="20"/>
  <c r="M615" i="13" s="1"/>
  <c r="CN100" i="3"/>
  <c r="CL1470" i="20"/>
  <c r="K616" i="13" s="1"/>
  <c r="CL101" i="3" s="1"/>
  <c r="CM1470" i="20"/>
  <c r="L616" i="13" s="1"/>
  <c r="CM101" i="3" s="1"/>
  <c r="CN1470" i="20"/>
  <c r="M616" i="13"/>
  <c r="CN101" i="3" s="1"/>
  <c r="CL1471" i="20"/>
  <c r="K617" i="13"/>
  <c r="CL102" i="3" s="1"/>
  <c r="CM1471" i="20"/>
  <c r="L617" i="13" s="1"/>
  <c r="CM102" i="3" s="1"/>
  <c r="CN1471" i="20"/>
  <c r="M617" i="13" s="1"/>
  <c r="CN102" i="3" s="1"/>
  <c r="CL1438" i="20"/>
  <c r="K588" i="13" s="1"/>
  <c r="CL73" i="3" s="1"/>
  <c r="CM1438" i="20"/>
  <c r="L588" i="13" s="1"/>
  <c r="CM73" i="3" s="1"/>
  <c r="CN1438" i="20"/>
  <c r="M588" i="13" s="1"/>
  <c r="CN73" i="3" s="1"/>
  <c r="CL1439" i="20"/>
  <c r="K589" i="13" s="1"/>
  <c r="CL74" i="3" s="1"/>
  <c r="CM1439" i="20"/>
  <c r="L589" i="13"/>
  <c r="CM74" i="3" s="1"/>
  <c r="CN1439" i="20"/>
  <c r="M589" i="13"/>
  <c r="CN74" i="3" s="1"/>
  <c r="CL1440" i="20"/>
  <c r="K590" i="13" s="1"/>
  <c r="CL75" i="3" s="1"/>
  <c r="CM1440" i="20"/>
  <c r="L590" i="13" s="1"/>
  <c r="CM75" i="3" s="1"/>
  <c r="CN1440" i="20"/>
  <c r="M590" i="13" s="1"/>
  <c r="CN75" i="3" s="1"/>
  <c r="CL1441" i="20"/>
  <c r="K591" i="13" s="1"/>
  <c r="CL76" i="3" s="1"/>
  <c r="CM1441" i="20"/>
  <c r="L591" i="13" s="1"/>
  <c r="CM76" i="3" s="1"/>
  <c r="CN1441" i="20"/>
  <c r="M591" i="13" s="1"/>
  <c r="CN76" i="3" s="1"/>
  <c r="CL1442" i="20"/>
  <c r="K592" i="13"/>
  <c r="CL77" i="3" s="1"/>
  <c r="CM1442" i="20"/>
  <c r="L592" i="13"/>
  <c r="CM77" i="3" s="1"/>
  <c r="CN1442" i="20"/>
  <c r="M592" i="13" s="1"/>
  <c r="CN77" i="3" s="1"/>
  <c r="CL1443" i="20"/>
  <c r="K593" i="13" s="1"/>
  <c r="CL78" i="3" s="1"/>
  <c r="CM1337" i="20"/>
  <c r="CM1443" i="20" s="1"/>
  <c r="L593" i="13" s="1"/>
  <c r="CM78" i="3" s="1"/>
  <c r="CN1443" i="20"/>
  <c r="M593" i="13"/>
  <c r="CN78" i="3" s="1"/>
  <c r="K594" i="13"/>
  <c r="CL79" i="3"/>
  <c r="L594" i="13"/>
  <c r="CM79" i="3" s="1"/>
  <c r="M594" i="13"/>
  <c r="CN79" i="3"/>
  <c r="K595" i="13"/>
  <c r="CL80" i="3" s="1"/>
  <c r="L595" i="13"/>
  <c r="CM80" i="3"/>
  <c r="M595" i="13"/>
  <c r="CN80" i="3" s="1"/>
  <c r="K596" i="13"/>
  <c r="CL81" i="3"/>
  <c r="L596" i="13"/>
  <c r="CM81" i="3" s="1"/>
  <c r="M596" i="13"/>
  <c r="CN81" i="3"/>
  <c r="CL1451" i="20"/>
  <c r="K597" i="13" s="1"/>
  <c r="CL82" i="3" s="1"/>
  <c r="CM1451" i="20"/>
  <c r="L597" i="13"/>
  <c r="CM82" i="3" s="1"/>
  <c r="CN1451" i="20"/>
  <c r="M597" i="13"/>
  <c r="CN82" i="3" s="1"/>
  <c r="CL1452" i="20"/>
  <c r="K598" i="13" s="1"/>
  <c r="CL83" i="3" s="1"/>
  <c r="CM1452" i="20"/>
  <c r="L598" i="13" s="1"/>
  <c r="CM83" i="3" s="1"/>
  <c r="CN1452" i="20"/>
  <c r="M598" i="13" s="1"/>
  <c r="CN83" i="3" s="1"/>
  <c r="CL1453" i="20"/>
  <c r="K599" i="13"/>
  <c r="CL84" i="3"/>
  <c r="CM1453" i="20"/>
  <c r="L599" i="13" s="1"/>
  <c r="CM84" i="3" s="1"/>
  <c r="CN1453" i="20"/>
  <c r="M599" i="13" s="1"/>
  <c r="CN84" i="3" s="1"/>
  <c r="CL1454" i="20"/>
  <c r="K600" i="13"/>
  <c r="CL85" i="3" s="1"/>
  <c r="CM1454" i="20"/>
  <c r="L600" i="13"/>
  <c r="CM85" i="3" s="1"/>
  <c r="CN1454" i="20"/>
  <c r="M600" i="13" s="1"/>
  <c r="CN85" i="3" s="1"/>
  <c r="CL1455" i="20"/>
  <c r="K601" i="13" s="1"/>
  <c r="CL86" i="3" s="1"/>
  <c r="CM1455" i="20"/>
  <c r="L601" i="13" s="1"/>
  <c r="CM86" i="3" s="1"/>
  <c r="CN1455" i="20"/>
  <c r="M601" i="13" s="1"/>
  <c r="CN86" i="3"/>
  <c r="CL1456" i="20"/>
  <c r="K602" i="13" s="1"/>
  <c r="CL87" i="3" s="1"/>
  <c r="CM1456" i="20"/>
  <c r="L602" i="13" s="1"/>
  <c r="CM87" i="3" s="1"/>
  <c r="CN1456" i="20"/>
  <c r="M602" i="13"/>
  <c r="CN87" i="3" s="1"/>
  <c r="CL1423" i="20"/>
  <c r="K573" i="13"/>
  <c r="CL58" i="3" s="1"/>
  <c r="CM1317" i="20"/>
  <c r="CM1423" i="20" s="1"/>
  <c r="L573" i="13" s="1"/>
  <c r="CM58" i="3"/>
  <c r="CN1423" i="20"/>
  <c r="M573" i="13" s="1"/>
  <c r="CN58" i="3" s="1"/>
  <c r="CL1424" i="20"/>
  <c r="K574" i="13" s="1"/>
  <c r="CL59" i="3" s="1"/>
  <c r="CM1424" i="20"/>
  <c r="L574" i="13"/>
  <c r="CM59" i="3" s="1"/>
  <c r="CN1424" i="20"/>
  <c r="M574" i="13"/>
  <c r="CN59" i="3" s="1"/>
  <c r="CL1425" i="20"/>
  <c r="K575" i="13" s="1"/>
  <c r="CL60" i="3" s="1"/>
  <c r="CM1425" i="20"/>
  <c r="L575" i="13" s="1"/>
  <c r="CM60" i="3" s="1"/>
  <c r="CN1425" i="20"/>
  <c r="M575" i="13" s="1"/>
  <c r="CN60" i="3" s="1"/>
  <c r="CL1426" i="20"/>
  <c r="K576" i="13"/>
  <c r="CL61" i="3"/>
  <c r="CM1426" i="20"/>
  <c r="L576" i="13" s="1"/>
  <c r="CM61" i="3" s="1"/>
  <c r="CN1426" i="20"/>
  <c r="M576" i="13" s="1"/>
  <c r="CN61" i="3" s="1"/>
  <c r="CL1427" i="20"/>
  <c r="K577" i="13"/>
  <c r="CL62" i="3" s="1"/>
  <c r="CM1427" i="20"/>
  <c r="L577" i="13"/>
  <c r="CM62" i="3" s="1"/>
  <c r="CN1427" i="20"/>
  <c r="M577" i="13" s="1"/>
  <c r="CN62" i="3" s="1"/>
  <c r="CL1428" i="20"/>
  <c r="K578" i="13" s="1"/>
  <c r="CL63" i="3" s="1"/>
  <c r="CM1428" i="20"/>
  <c r="L578" i="13" s="1"/>
  <c r="CM63" i="3" s="1"/>
  <c r="CN1428" i="20"/>
  <c r="M578" i="13"/>
  <c r="CN63" i="3"/>
  <c r="CL1429" i="20"/>
  <c r="K579" i="13" s="1"/>
  <c r="CL64" i="3" s="1"/>
  <c r="CM1429" i="20"/>
  <c r="L579" i="13" s="1"/>
  <c r="CM64" i="3" s="1"/>
  <c r="CN1429" i="20"/>
  <c r="M579" i="13"/>
  <c r="CN64" i="3" s="1"/>
  <c r="CL1430" i="20"/>
  <c r="K580" i="13"/>
  <c r="CL65" i="3" s="1"/>
  <c r="CM1430" i="20"/>
  <c r="L580" i="13" s="1"/>
  <c r="CM65" i="3" s="1"/>
  <c r="CN1430" i="20"/>
  <c r="M580" i="13" s="1"/>
  <c r="CN65" i="3" s="1"/>
  <c r="CL1431" i="20"/>
  <c r="K581" i="13" s="1"/>
  <c r="CL66" i="3" s="1"/>
  <c r="CM1431" i="20"/>
  <c r="L581" i="13"/>
  <c r="CM66" i="3"/>
  <c r="CN1431" i="20"/>
  <c r="M581" i="13" s="1"/>
  <c r="CN66" i="3" s="1"/>
  <c r="CL1432" i="20"/>
  <c r="K582" i="13" s="1"/>
  <c r="CL67" i="3" s="1"/>
  <c r="CM1432" i="20"/>
  <c r="L582" i="13"/>
  <c r="CM67" i="3" s="1"/>
  <c r="CN1432" i="20"/>
  <c r="M582" i="13"/>
  <c r="CN67" i="3" s="1"/>
  <c r="CL1433" i="20"/>
  <c r="K583" i="13" s="1"/>
  <c r="CL68" i="3" s="1"/>
  <c r="CM1433" i="20"/>
  <c r="L583" i="13" s="1"/>
  <c r="CM68" i="3" s="1"/>
  <c r="CN1433" i="20"/>
  <c r="M583" i="13" s="1"/>
  <c r="CN68" i="3" s="1"/>
  <c r="CL1434" i="20"/>
  <c r="K584" i="13"/>
  <c r="CL69" i="3"/>
  <c r="CM1434" i="20"/>
  <c r="L584" i="13" s="1"/>
  <c r="CM69" i="3" s="1"/>
  <c r="CN1434" i="20"/>
  <c r="M584" i="13" s="1"/>
  <c r="CN69" i="3" s="1"/>
  <c r="CL1435" i="20"/>
  <c r="K585" i="13"/>
  <c r="CL70" i="3" s="1"/>
  <c r="CM1435" i="20"/>
  <c r="L585" i="13"/>
  <c r="CM70" i="3" s="1"/>
  <c r="CN1435" i="20"/>
  <c r="M585" i="13" s="1"/>
  <c r="CN70" i="3" s="1"/>
  <c r="CL1436" i="20"/>
  <c r="K586" i="13" s="1"/>
  <c r="CL71" i="3" s="1"/>
  <c r="CM1330" i="20"/>
  <c r="CM1436" i="20" s="1"/>
  <c r="L586" i="13" s="1"/>
  <c r="CM71" i="3" s="1"/>
  <c r="CN1436" i="20"/>
  <c r="M586" i="13"/>
  <c r="CN71" i="3" s="1"/>
  <c r="CL1437" i="20"/>
  <c r="K587" i="13"/>
  <c r="CL72" i="3" s="1"/>
  <c r="CM1331" i="20"/>
  <c r="CM1437" i="20" s="1"/>
  <c r="L587" i="13" s="1"/>
  <c r="CM72" i="3"/>
  <c r="CN1331" i="20"/>
  <c r="CN1437" i="20" s="1"/>
  <c r="M587" i="13" s="1"/>
  <c r="CN72" i="3" s="1"/>
  <c r="CL1408" i="20"/>
  <c r="K558" i="13" s="1"/>
  <c r="CL43" i="3" s="1"/>
  <c r="CM1408" i="20"/>
  <c r="L558" i="13" s="1"/>
  <c r="CM43" i="3" s="1"/>
  <c r="CN1408" i="20"/>
  <c r="M558" i="13" s="1"/>
  <c r="CN43" i="3" s="1"/>
  <c r="CL1409" i="20"/>
  <c r="K559" i="13"/>
  <c r="CL44" i="3"/>
  <c r="CM1409" i="20"/>
  <c r="L559" i="13" s="1"/>
  <c r="CM44" i="3" s="1"/>
  <c r="CN1409" i="20"/>
  <c r="M559" i="13"/>
  <c r="CN44" i="3" s="1"/>
  <c r="CL1410" i="20"/>
  <c r="K560" i="13"/>
  <c r="CL45" i="3" s="1"/>
  <c r="CM1410" i="20"/>
  <c r="L560" i="13"/>
  <c r="CM45" i="3" s="1"/>
  <c r="CN1410" i="20"/>
  <c r="M560" i="13" s="1"/>
  <c r="CN45" i="3" s="1"/>
  <c r="CL1411" i="20"/>
  <c r="K561" i="13" s="1"/>
  <c r="CL46" i="3" s="1"/>
  <c r="CM1411" i="20"/>
  <c r="L561" i="13" s="1"/>
  <c r="CM46" i="3" s="1"/>
  <c r="CN1411" i="20"/>
  <c r="M561" i="13"/>
  <c r="CN46" i="3"/>
  <c r="CL1412" i="20"/>
  <c r="K562" i="13" s="1"/>
  <c r="CL47" i="3" s="1"/>
  <c r="CM1412" i="20"/>
  <c r="L562" i="13" s="1"/>
  <c r="CM47" i="3" s="1"/>
  <c r="CN1412" i="20"/>
  <c r="M562" i="13"/>
  <c r="CN47" i="3" s="1"/>
  <c r="CL1413" i="20"/>
  <c r="K563" i="13"/>
  <c r="CL48" i="3" s="1"/>
  <c r="CM1413" i="20"/>
  <c r="L563" i="13" s="1"/>
  <c r="CM48" i="3" s="1"/>
  <c r="CN1413" i="20"/>
  <c r="M563" i="13" s="1"/>
  <c r="CN48" i="3" s="1"/>
  <c r="CL1414" i="20"/>
  <c r="K564" i="13" s="1"/>
  <c r="CL49" i="3" s="1"/>
  <c r="CM1414" i="20"/>
  <c r="L564" i="13"/>
  <c r="CM49" i="3"/>
  <c r="CN1414" i="20"/>
  <c r="M564" i="13" s="1"/>
  <c r="CN49" i="3" s="1"/>
  <c r="CL1415" i="20"/>
  <c r="K565" i="13"/>
  <c r="CL50" i="3" s="1"/>
  <c r="CM1415" i="20"/>
  <c r="L565" i="13"/>
  <c r="CM50" i="3" s="1"/>
  <c r="CN1415" i="20"/>
  <c r="M565" i="13"/>
  <c r="CN50" i="3" s="1"/>
  <c r="CL1416" i="20"/>
  <c r="K566" i="13" s="1"/>
  <c r="CL51" i="3" s="1"/>
  <c r="CM1416" i="20"/>
  <c r="L566" i="13" s="1"/>
  <c r="CM51" i="3" s="1"/>
  <c r="CN1416" i="20"/>
  <c r="M566" i="13" s="1"/>
  <c r="CN51" i="3" s="1"/>
  <c r="CL1417" i="20"/>
  <c r="K567" i="13"/>
  <c r="CL52" i="3"/>
  <c r="CM1417" i="20"/>
  <c r="L567" i="13" s="1"/>
  <c r="CM52" i="3" s="1"/>
  <c r="CN1417" i="20"/>
  <c r="M567" i="13" s="1"/>
  <c r="CN52" i="3" s="1"/>
  <c r="CL1418" i="20"/>
  <c r="K568" i="13"/>
  <c r="CL53" i="3" s="1"/>
  <c r="CM1418" i="20"/>
  <c r="L568" i="13"/>
  <c r="CM53" i="3" s="1"/>
  <c r="CN1418" i="20"/>
  <c r="M568" i="13" s="1"/>
  <c r="CN53" i="3" s="1"/>
  <c r="CL1419" i="20"/>
  <c r="K569" i="13" s="1"/>
  <c r="CL54" i="3" s="1"/>
  <c r="CM1419" i="20"/>
  <c r="L569" i="13" s="1"/>
  <c r="CM54" i="3" s="1"/>
  <c r="CN1419" i="20"/>
  <c r="M569" i="13"/>
  <c r="CN54" i="3"/>
  <c r="CL1420" i="20"/>
  <c r="K570" i="13" s="1"/>
  <c r="CL55" i="3" s="1"/>
  <c r="CM1420" i="20"/>
  <c r="L570" i="13" s="1"/>
  <c r="CM55" i="3" s="1"/>
  <c r="CN1420" i="20"/>
  <c r="M570" i="13"/>
  <c r="CN55" i="3" s="1"/>
  <c r="CL1421" i="20"/>
  <c r="K571" i="13"/>
  <c r="CL56" i="3" s="1"/>
  <c r="CM1421" i="20"/>
  <c r="L571" i="13" s="1"/>
  <c r="CM56" i="3" s="1"/>
  <c r="CN1421" i="20"/>
  <c r="M571" i="13" s="1"/>
  <c r="CN56" i="3" s="1"/>
  <c r="CL1422" i="20"/>
  <c r="K572" i="13" s="1"/>
  <c r="CL57" i="3" s="1"/>
  <c r="CM1422" i="20"/>
  <c r="L572" i="13"/>
  <c r="CM57" i="3"/>
  <c r="CN1422" i="20"/>
  <c r="M572" i="13" s="1"/>
  <c r="CN57" i="3" s="1"/>
  <c r="CL1390" i="20"/>
  <c r="K540" i="13" s="1"/>
  <c r="CL25" i="3" s="1"/>
  <c r="CM1390" i="20"/>
  <c r="L540" i="13"/>
  <c r="CM25" i="3" s="1"/>
  <c r="CN1390" i="20"/>
  <c r="M540" i="13"/>
  <c r="CN25" i="3" s="1"/>
  <c r="CL1391" i="20"/>
  <c r="K541" i="13" s="1"/>
  <c r="CL26" i="3" s="1"/>
  <c r="CM1391" i="20"/>
  <c r="L541" i="13" s="1"/>
  <c r="CM26" i="3" s="1"/>
  <c r="CN1391" i="20"/>
  <c r="M541" i="13" s="1"/>
  <c r="CN26" i="3" s="1"/>
  <c r="CL1392" i="20"/>
  <c r="K542" i="13"/>
  <c r="CL27" i="3"/>
  <c r="CM1392" i="20"/>
  <c r="L542" i="13" s="1"/>
  <c r="CM27" i="3" s="1"/>
  <c r="CN1392" i="20"/>
  <c r="M542" i="13" s="1"/>
  <c r="CN27" i="3" s="1"/>
  <c r="CL1393" i="20"/>
  <c r="K543" i="13"/>
  <c r="CL28" i="3" s="1"/>
  <c r="CM1393" i="20"/>
  <c r="L543" i="13"/>
  <c r="CM28" i="3" s="1"/>
  <c r="CN1393" i="20"/>
  <c r="M543" i="13" s="1"/>
  <c r="CN28" i="3" s="1"/>
  <c r="CL1394" i="20"/>
  <c r="K544" i="13" s="1"/>
  <c r="CL29" i="3" s="1"/>
  <c r="CM1394" i="20"/>
  <c r="L544" i="13" s="1"/>
  <c r="CM29" i="3" s="1"/>
  <c r="CN1394" i="20"/>
  <c r="M544" i="13"/>
  <c r="CN29" i="3"/>
  <c r="CL1395" i="20"/>
  <c r="K545" i="13" s="1"/>
  <c r="CL30" i="3" s="1"/>
  <c r="CM1395" i="20"/>
  <c r="L545" i="13" s="1"/>
  <c r="CM30" i="3" s="1"/>
  <c r="CN1395" i="20"/>
  <c r="M545" i="13"/>
  <c r="CN30" i="3" s="1"/>
  <c r="CL1396" i="20"/>
  <c r="K546" i="13"/>
  <c r="CL31" i="3" s="1"/>
  <c r="CM1396" i="20"/>
  <c r="L546" i="13" s="1"/>
  <c r="CM31" i="3" s="1"/>
  <c r="CN1396" i="20"/>
  <c r="M546" i="13" s="1"/>
  <c r="CN31" i="3" s="1"/>
  <c r="CL1397" i="20"/>
  <c r="K547" i="13" s="1"/>
  <c r="CL32" i="3" s="1"/>
  <c r="CM1291" i="20"/>
  <c r="CM1397" i="20"/>
  <c r="L547" i="13"/>
  <c r="CM32" i="3" s="1"/>
  <c r="CN1291" i="20"/>
  <c r="CN1397" i="20"/>
  <c r="M547" i="13" s="1"/>
  <c r="CN32" i="3" s="1"/>
  <c r="CL1398" i="20"/>
  <c r="K548" i="13"/>
  <c r="CL33" i="3"/>
  <c r="CM1398" i="20"/>
  <c r="L548" i="13" s="1"/>
  <c r="CM33" i="3" s="1"/>
  <c r="CN1398" i="20"/>
  <c r="M548" i="13" s="1"/>
  <c r="CN33" i="3" s="1"/>
  <c r="CL1399" i="20"/>
  <c r="K549" i="13"/>
  <c r="CL34" i="3" s="1"/>
  <c r="CM1399" i="20"/>
  <c r="L549" i="13"/>
  <c r="CM34" i="3" s="1"/>
  <c r="CN1399" i="20"/>
  <c r="M549" i="13" s="1"/>
  <c r="CN34" i="3" s="1"/>
  <c r="CL1400" i="20"/>
  <c r="K550" i="13" s="1"/>
  <c r="CL35" i="3" s="1"/>
  <c r="CM1294" i="20"/>
  <c r="CM1400" i="20" s="1"/>
  <c r="L550" i="13" s="1"/>
  <c r="CM35" i="3" s="1"/>
  <c r="CN1400" i="20"/>
  <c r="M550" i="13"/>
  <c r="CN35" i="3" s="1"/>
  <c r="CL1401" i="20"/>
  <c r="K551" i="13"/>
  <c r="CL36" i="3" s="1"/>
  <c r="CM1295" i="20"/>
  <c r="CM1401" i="20" s="1"/>
  <c r="L551" i="13" s="1"/>
  <c r="CM36" i="3"/>
  <c r="CN1401" i="20"/>
  <c r="M551" i="13" s="1"/>
  <c r="CN36" i="3" s="1"/>
  <c r="CL1402" i="20"/>
  <c r="K552" i="13" s="1"/>
  <c r="CL37" i="3" s="1"/>
  <c r="CM1402" i="20"/>
  <c r="L552" i="13"/>
  <c r="CM37" i="3" s="1"/>
  <c r="CN1402" i="20"/>
  <c r="M552" i="13"/>
  <c r="CN37" i="3" s="1"/>
  <c r="CL1403" i="20"/>
  <c r="K553" i="13" s="1"/>
  <c r="CL38" i="3" s="1"/>
  <c r="CM1403" i="20"/>
  <c r="L553" i="13" s="1"/>
  <c r="CM38" i="3" s="1"/>
  <c r="CN1403" i="20"/>
  <c r="M553" i="13" s="1"/>
  <c r="CN38" i="3" s="1"/>
  <c r="CL1404" i="20"/>
  <c r="K554" i="13"/>
  <c r="CL39" i="3"/>
  <c r="CM1404" i="20"/>
  <c r="L554" i="13" s="1"/>
  <c r="CM39" i="3" s="1"/>
  <c r="CN1404" i="20"/>
  <c r="M554" i="13" s="1"/>
  <c r="CN39" i="3" s="1"/>
  <c r="CL1405" i="20"/>
  <c r="K555" i="13"/>
  <c r="CL40" i="3" s="1"/>
  <c r="CM1405" i="20"/>
  <c r="L555" i="13"/>
  <c r="CM40" i="3" s="1"/>
  <c r="CN1405" i="20"/>
  <c r="M555" i="13" s="1"/>
  <c r="CN40" i="3" s="1"/>
  <c r="CL1406" i="20"/>
  <c r="K556" i="13" s="1"/>
  <c r="CL41" i="3" s="1"/>
  <c r="CM1406" i="20"/>
  <c r="L556" i="13" s="1"/>
  <c r="CM41" i="3" s="1"/>
  <c r="CN1406" i="20"/>
  <c r="M556" i="13"/>
  <c r="CN41" i="3"/>
  <c r="CL1407" i="20"/>
  <c r="K557" i="13" s="1"/>
  <c r="CL42" i="3" s="1"/>
  <c r="CM1407" i="20"/>
  <c r="L557" i="13" s="1"/>
  <c r="CM42" i="3" s="1"/>
  <c r="CN1407" i="20"/>
  <c r="M557" i="13"/>
  <c r="CN42" i="3" s="1"/>
  <c r="CL1373" i="20"/>
  <c r="K523" i="13"/>
  <c r="CL8" i="3" s="1"/>
  <c r="CM1373" i="20"/>
  <c r="L523" i="13" s="1"/>
  <c r="CM8" i="3" s="1"/>
  <c r="CN1373" i="20"/>
  <c r="M523" i="13" s="1"/>
  <c r="CN8" i="3" s="1"/>
  <c r="CL1374" i="20"/>
  <c r="K524" i="13" s="1"/>
  <c r="CL9" i="3" s="1"/>
  <c r="CM1374" i="20"/>
  <c r="L524" i="13"/>
  <c r="CM9" i="3"/>
  <c r="CN1374" i="20"/>
  <c r="M524" i="13" s="1"/>
  <c r="CN9" i="3" s="1"/>
  <c r="CL1375" i="20"/>
  <c r="K525" i="13" s="1"/>
  <c r="CL10" i="3" s="1"/>
  <c r="CM1375" i="20"/>
  <c r="L525" i="13"/>
  <c r="CM10" i="3" s="1"/>
  <c r="CN1375" i="20"/>
  <c r="M525" i="13"/>
  <c r="CN10" i="3" s="1"/>
  <c r="CL1376" i="20"/>
  <c r="K526" i="13" s="1"/>
  <c r="CL11" i="3" s="1"/>
  <c r="CM1376" i="20"/>
  <c r="L526" i="13" s="1"/>
  <c r="CM11" i="3" s="1"/>
  <c r="CN1376" i="20"/>
  <c r="M526" i="13" s="1"/>
  <c r="CN11" i="3" s="1"/>
  <c r="CL1377" i="20"/>
  <c r="K527" i="13"/>
  <c r="CL12" i="3"/>
  <c r="CM1377" i="20"/>
  <c r="L527" i="13" s="1"/>
  <c r="CM12" i="3" s="1"/>
  <c r="CN1377" i="20"/>
  <c r="M527" i="13"/>
  <c r="CN12" i="3" s="1"/>
  <c r="CL1378" i="20"/>
  <c r="K528" i="13"/>
  <c r="CL13" i="3" s="1"/>
  <c r="CM1378" i="20"/>
  <c r="L528" i="13"/>
  <c r="CM13" i="3" s="1"/>
  <c r="CN1378" i="20"/>
  <c r="M528" i="13" s="1"/>
  <c r="CN13" i="3" s="1"/>
  <c r="CL1379" i="20"/>
  <c r="K529" i="13" s="1"/>
  <c r="CL14" i="3" s="1"/>
  <c r="CM1379" i="20"/>
  <c r="L529" i="13" s="1"/>
  <c r="CM14" i="3" s="1"/>
  <c r="CN1379" i="20"/>
  <c r="M529" i="13"/>
  <c r="CN14" i="3"/>
  <c r="CL1380" i="20"/>
  <c r="K530" i="13" s="1"/>
  <c r="CL15" i="3" s="1"/>
  <c r="CM1380" i="20"/>
  <c r="L530" i="13" s="1"/>
  <c r="CM15" i="3" s="1"/>
  <c r="CN1380" i="20"/>
  <c r="M530" i="13"/>
  <c r="CN15" i="3" s="1"/>
  <c r="CL1381" i="20"/>
  <c r="K531" i="13"/>
  <c r="CL16" i="3" s="1"/>
  <c r="CM1381" i="20"/>
  <c r="L531" i="13" s="1"/>
  <c r="CM16" i="3" s="1"/>
  <c r="CN1381" i="20"/>
  <c r="M531" i="13" s="1"/>
  <c r="CN16" i="3" s="1"/>
  <c r="CL1382" i="20"/>
  <c r="K532" i="13" s="1"/>
  <c r="CL17" i="3" s="1"/>
  <c r="CM1382" i="20"/>
  <c r="L532" i="13"/>
  <c r="CM17" i="3"/>
  <c r="CN1382" i="20"/>
  <c r="M532" i="13" s="1"/>
  <c r="CN17" i="3" s="1"/>
  <c r="CL1383" i="20"/>
  <c r="K533" i="13" s="1"/>
  <c r="CL18" i="3" s="1"/>
  <c r="CM1383" i="20"/>
  <c r="L533" i="13"/>
  <c r="CM18" i="3" s="1"/>
  <c r="CN1383" i="20"/>
  <c r="M533" i="13"/>
  <c r="CN18" i="3" s="1"/>
  <c r="CL1384" i="20"/>
  <c r="K534" i="13" s="1"/>
  <c r="CL19" i="3" s="1"/>
  <c r="CM1384" i="20"/>
  <c r="L534" i="13" s="1"/>
  <c r="CM19" i="3" s="1"/>
  <c r="CN1384" i="20"/>
  <c r="M534" i="13" s="1"/>
  <c r="CN19" i="3" s="1"/>
  <c r="CL1385" i="20"/>
  <c r="K535" i="13"/>
  <c r="CL20" i="3"/>
  <c r="CM1385" i="20"/>
  <c r="L535" i="13" s="1"/>
  <c r="CM20" i="3" s="1"/>
  <c r="CN1385" i="20"/>
  <c r="M535" i="13"/>
  <c r="CN20" i="3" s="1"/>
  <c r="CL1386" i="20"/>
  <c r="K536" i="13"/>
  <c r="CL21" i="3" s="1"/>
  <c r="CM1386" i="20"/>
  <c r="L536" i="13"/>
  <c r="CM21" i="3" s="1"/>
  <c r="CN1386" i="20"/>
  <c r="M536" i="13" s="1"/>
  <c r="CN21" i="3" s="1"/>
  <c r="CL1387" i="20"/>
  <c r="K537" i="13" s="1"/>
  <c r="CL22" i="3" s="1"/>
  <c r="CM1387" i="20"/>
  <c r="L537" i="13" s="1"/>
  <c r="CM22" i="3" s="1"/>
  <c r="CN1387" i="20"/>
  <c r="M537" i="13" s="1"/>
  <c r="CN22" i="3" s="1"/>
  <c r="CL1388" i="20"/>
  <c r="K538" i="13" s="1"/>
  <c r="CL23" i="3" s="1"/>
  <c r="CM1388" i="20"/>
  <c r="L538" i="13" s="1"/>
  <c r="CM23" i="3" s="1"/>
  <c r="CN1388" i="20"/>
  <c r="M538" i="13"/>
  <c r="CN23" i="3" s="1"/>
  <c r="CL1389" i="20"/>
  <c r="K539" i="13"/>
  <c r="CL24" i="3" s="1"/>
  <c r="CM1389" i="20"/>
  <c r="L539" i="13" s="1"/>
  <c r="CM24" i="3" s="1"/>
  <c r="CN1389" i="20"/>
  <c r="M539" i="13" s="1"/>
  <c r="CN24" i="3" s="1"/>
  <c r="CM1372" i="20"/>
  <c r="L522" i="13" s="1"/>
  <c r="CM7" i="3" s="1"/>
  <c r="CN1372" i="20"/>
  <c r="M522" i="13" s="1"/>
  <c r="CN7" i="3"/>
  <c r="CL1372" i="20"/>
  <c r="K522" i="13" s="1"/>
  <c r="CL7" i="3" s="1"/>
  <c r="BU1469" i="20"/>
  <c r="B615" i="13" s="1"/>
  <c r="BU100" i="3" s="1"/>
  <c r="BV1469" i="20"/>
  <c r="C615" i="13"/>
  <c r="BV100" i="3" s="1"/>
  <c r="BW1469" i="20"/>
  <c r="D615" i="13"/>
  <c r="BW100" i="3" s="1"/>
  <c r="BX1469" i="20"/>
  <c r="E615" i="13" s="1"/>
  <c r="BX100" i="3" s="1"/>
  <c r="BY1469" i="20"/>
  <c r="F615" i="13" s="1"/>
  <c r="BY100" i="3" s="1"/>
  <c r="BU1470" i="20"/>
  <c r="B616" i="13" s="1"/>
  <c r="BU101" i="3" s="1"/>
  <c r="BV1470" i="20"/>
  <c r="C616" i="13" s="1"/>
  <c r="BV101" i="3"/>
  <c r="BW1470" i="20"/>
  <c r="D616" i="13" s="1"/>
  <c r="BW101" i="3" s="1"/>
  <c r="BX1470" i="20"/>
  <c r="E616" i="13" s="1"/>
  <c r="BX101" i="3" s="1"/>
  <c r="BY1470" i="20"/>
  <c r="F616" i="13"/>
  <c r="BY101" i="3" s="1"/>
  <c r="BU1471" i="20"/>
  <c r="B617" i="13"/>
  <c r="BU102" i="3" s="1"/>
  <c r="BV1471" i="20"/>
  <c r="C617" i="13" s="1"/>
  <c r="BV102" i="3" s="1"/>
  <c r="BW1471" i="20"/>
  <c r="D617" i="13" s="1"/>
  <c r="BW102" i="3" s="1"/>
  <c r="BX1471" i="20"/>
  <c r="E617" i="13" s="1"/>
  <c r="BX102" i="3" s="1"/>
  <c r="BY1471" i="20"/>
  <c r="F617" i="13" s="1"/>
  <c r="BY102" i="3" s="1"/>
  <c r="BU1454" i="20"/>
  <c r="B600" i="13" s="1"/>
  <c r="BU85" i="3" s="1"/>
  <c r="BV1454" i="20"/>
  <c r="C600" i="13" s="1"/>
  <c r="BV85" i="3" s="1"/>
  <c r="BW1454" i="20"/>
  <c r="D600" i="13"/>
  <c r="BW85" i="3" s="1"/>
  <c r="BX1454" i="20"/>
  <c r="E600" i="13"/>
  <c r="BX85" i="3" s="1"/>
  <c r="BY1454" i="20"/>
  <c r="F600" i="13" s="1"/>
  <c r="BY85" i="3" s="1"/>
  <c r="BU1455" i="20"/>
  <c r="B601" i="13" s="1"/>
  <c r="BU86" i="3" s="1"/>
  <c r="BV1455" i="20"/>
  <c r="C601" i="13" s="1"/>
  <c r="BV86" i="3" s="1"/>
  <c r="BW1455" i="20"/>
  <c r="D601" i="13" s="1"/>
  <c r="BW86" i="3" s="1"/>
  <c r="BX1455" i="20"/>
  <c r="E601" i="13" s="1"/>
  <c r="BX86" i="3" s="1"/>
  <c r="BY1455" i="20"/>
  <c r="F601" i="13" s="1"/>
  <c r="BY86" i="3" s="1"/>
  <c r="BU1456" i="20"/>
  <c r="B602" i="13"/>
  <c r="BU87" i="3" s="1"/>
  <c r="BV1456" i="20"/>
  <c r="C602" i="13"/>
  <c r="BV87" i="3" s="1"/>
  <c r="BW1456" i="20"/>
  <c r="D602" i="13" s="1"/>
  <c r="BW87" i="3" s="1"/>
  <c r="BX1456" i="20"/>
  <c r="E602" i="13" s="1"/>
  <c r="BX87" i="3" s="1"/>
  <c r="BY1456" i="20"/>
  <c r="F602" i="13" s="1"/>
  <c r="BY87" i="3" s="1"/>
  <c r="BU1457" i="20"/>
  <c r="B603" i="13" s="1"/>
  <c r="BU88" i="3"/>
  <c r="BV1457" i="20"/>
  <c r="C603" i="13" s="1"/>
  <c r="BV88" i="3" s="1"/>
  <c r="BW1457" i="20"/>
  <c r="D603" i="13" s="1"/>
  <c r="BW88" i="3" s="1"/>
  <c r="BX1457" i="20"/>
  <c r="E603" i="13"/>
  <c r="BX88" i="3" s="1"/>
  <c r="BY1457" i="20"/>
  <c r="F603" i="13"/>
  <c r="BY88" i="3" s="1"/>
  <c r="BU1458" i="20"/>
  <c r="B604" i="13" s="1"/>
  <c r="BU89" i="3" s="1"/>
  <c r="BV1458" i="20"/>
  <c r="C604" i="13" s="1"/>
  <c r="BV89" i="3" s="1"/>
  <c r="BW1458" i="20"/>
  <c r="D604" i="13" s="1"/>
  <c r="BW89" i="3" s="1"/>
  <c r="BX1458" i="20"/>
  <c r="E604" i="13" s="1"/>
  <c r="BX89" i="3"/>
  <c r="BY1458" i="20"/>
  <c r="F604" i="13" s="1"/>
  <c r="BY89" i="3" s="1"/>
  <c r="BU1459" i="20"/>
  <c r="B605" i="13" s="1"/>
  <c r="BU90" i="3" s="1"/>
  <c r="BV1459" i="20"/>
  <c r="C605" i="13"/>
  <c r="BV90" i="3" s="1"/>
  <c r="BW1459" i="20"/>
  <c r="D605" i="13"/>
  <c r="BW90" i="3" s="1"/>
  <c r="BX1459" i="20"/>
  <c r="E605" i="13" s="1"/>
  <c r="BX90" i="3" s="1"/>
  <c r="BY1459" i="20"/>
  <c r="F605" i="13" s="1"/>
  <c r="BY90" i="3" s="1"/>
  <c r="BU1460" i="20"/>
  <c r="B606" i="13" s="1"/>
  <c r="BU91" i="3" s="1"/>
  <c r="BV1460" i="20"/>
  <c r="C606" i="13" s="1"/>
  <c r="BV91" i="3" s="1"/>
  <c r="BW1460" i="20"/>
  <c r="D606" i="13" s="1"/>
  <c r="BW91" i="3" s="1"/>
  <c r="BX1460" i="20"/>
  <c r="E606" i="13" s="1"/>
  <c r="BX91" i="3" s="1"/>
  <c r="BY1460" i="20"/>
  <c r="F606" i="13"/>
  <c r="BY91" i="3" s="1"/>
  <c r="BU1461" i="20"/>
  <c r="B607" i="13"/>
  <c r="BU92" i="3" s="1"/>
  <c r="BV1461" i="20"/>
  <c r="C607" i="13" s="1"/>
  <c r="BV92" i="3" s="1"/>
  <c r="BW1461" i="20"/>
  <c r="D607" i="13" s="1"/>
  <c r="BW92" i="3" s="1"/>
  <c r="BX1461" i="20"/>
  <c r="E607" i="13" s="1"/>
  <c r="BX92" i="3" s="1"/>
  <c r="BY1461" i="20"/>
  <c r="F607" i="13" s="1"/>
  <c r="BY92" i="3" s="1"/>
  <c r="BU1462" i="20"/>
  <c r="B608" i="13" s="1"/>
  <c r="BU93" i="3" s="1"/>
  <c r="BV1462" i="20"/>
  <c r="C608" i="13" s="1"/>
  <c r="BV93" i="3" s="1"/>
  <c r="BW1462" i="20"/>
  <c r="D608" i="13"/>
  <c r="BW93" i="3" s="1"/>
  <c r="BX1462" i="20"/>
  <c r="E608" i="13"/>
  <c r="BX93" i="3" s="1"/>
  <c r="BY1462" i="20"/>
  <c r="F608" i="13" s="1"/>
  <c r="BY93" i="3" s="1"/>
  <c r="BU1463" i="20"/>
  <c r="B609" i="13" s="1"/>
  <c r="BU94" i="3" s="1"/>
  <c r="BV1463" i="20"/>
  <c r="C609" i="13" s="1"/>
  <c r="BV94" i="3" s="1"/>
  <c r="BW1463" i="20"/>
  <c r="D609" i="13" s="1"/>
  <c r="BW94" i="3"/>
  <c r="BX1463" i="20"/>
  <c r="E609" i="13" s="1"/>
  <c r="BX94" i="3" s="1"/>
  <c r="BY1463" i="20"/>
  <c r="F609" i="13" s="1"/>
  <c r="BY94" i="3" s="1"/>
  <c r="BU1464" i="20"/>
  <c r="B610" i="13"/>
  <c r="BU95" i="3" s="1"/>
  <c r="BV1464" i="20"/>
  <c r="C610" i="13"/>
  <c r="BV95" i="3" s="1"/>
  <c r="BW1464" i="20"/>
  <c r="D610" i="13" s="1"/>
  <c r="BW95" i="3" s="1"/>
  <c r="BX1464" i="20"/>
  <c r="E610" i="13" s="1"/>
  <c r="BX95" i="3" s="1"/>
  <c r="BY1464" i="20"/>
  <c r="F610" i="13" s="1"/>
  <c r="BY95" i="3" s="1"/>
  <c r="BU1465" i="20"/>
  <c r="B611" i="13" s="1"/>
  <c r="BU96" i="3"/>
  <c r="BV96" i="3"/>
  <c r="BW1465" i="20"/>
  <c r="D611" i="13"/>
  <c r="BW96" i="3" s="1"/>
  <c r="BX1465" i="20"/>
  <c r="E611" i="13" s="1"/>
  <c r="BX96" i="3" s="1"/>
  <c r="BY1465" i="20"/>
  <c r="F611" i="13" s="1"/>
  <c r="BY96" i="3" s="1"/>
  <c r="BU1466" i="20"/>
  <c r="B612" i="13" s="1"/>
  <c r="BU97" i="3" s="1"/>
  <c r="BV1466" i="20"/>
  <c r="C612" i="13" s="1"/>
  <c r="BV97" i="3"/>
  <c r="BW1466" i="20"/>
  <c r="D612" i="13" s="1"/>
  <c r="BW97" i="3" s="1"/>
  <c r="BX1466" i="20"/>
  <c r="E612" i="13" s="1"/>
  <c r="BX97" i="3" s="1"/>
  <c r="BY1466" i="20"/>
  <c r="F612" i="13"/>
  <c r="BY97" i="3" s="1"/>
  <c r="BU1467" i="20"/>
  <c r="B613" i="13"/>
  <c r="BU98" i="3" s="1"/>
  <c r="BV1467" i="20"/>
  <c r="C613" i="13" s="1"/>
  <c r="BV98" i="3" s="1"/>
  <c r="BW1467" i="20"/>
  <c r="D613" i="13" s="1"/>
  <c r="BW98" i="3" s="1"/>
  <c r="BX1467" i="20"/>
  <c r="E613" i="13" s="1"/>
  <c r="BX98" i="3" s="1"/>
  <c r="BY1467" i="20"/>
  <c r="F613" i="13" s="1"/>
  <c r="BY98" i="3" s="1"/>
  <c r="BU1468" i="20"/>
  <c r="B614" i="13" s="1"/>
  <c r="BU99" i="3" s="1"/>
  <c r="BV1468" i="20"/>
  <c r="C614" i="13" s="1"/>
  <c r="BV99" i="3" s="1"/>
  <c r="BW1468" i="20"/>
  <c r="D614" i="13"/>
  <c r="BW99" i="3" s="1"/>
  <c r="BX1468" i="20"/>
  <c r="E614" i="13"/>
  <c r="BX99" i="3" s="1"/>
  <c r="BY1468" i="20"/>
  <c r="F614" i="13" s="1"/>
  <c r="BY99" i="3" s="1"/>
  <c r="BU1433" i="20"/>
  <c r="B583" i="13" s="1"/>
  <c r="BU68" i="3" s="1"/>
  <c r="BV1433" i="20"/>
  <c r="C583" i="13" s="1"/>
  <c r="BV68" i="3" s="1"/>
  <c r="BW1433" i="20"/>
  <c r="D583" i="13" s="1"/>
  <c r="BW68" i="3" s="1"/>
  <c r="BX1433" i="20"/>
  <c r="E583" i="13" s="1"/>
  <c r="BX68" i="3" s="1"/>
  <c r="BY1433" i="20"/>
  <c r="F583" i="13" s="1"/>
  <c r="BY68" i="3" s="1"/>
  <c r="BU1434" i="20"/>
  <c r="B584" i="13"/>
  <c r="BU69" i="3" s="1"/>
  <c r="BV1434" i="20"/>
  <c r="C584" i="13"/>
  <c r="BV69" i="3" s="1"/>
  <c r="BW1434" i="20"/>
  <c r="D584" i="13" s="1"/>
  <c r="BW69" i="3" s="1"/>
  <c r="BX1434" i="20"/>
  <c r="E584" i="13" s="1"/>
  <c r="BX69" i="3" s="1"/>
  <c r="BY1434" i="20"/>
  <c r="F584" i="13" s="1"/>
  <c r="BY69" i="3" s="1"/>
  <c r="BU1435" i="20"/>
  <c r="B585" i="13" s="1"/>
  <c r="BU70" i="3"/>
  <c r="BV1435" i="20"/>
  <c r="C585" i="13" s="1"/>
  <c r="BV70" i="3" s="1"/>
  <c r="BW1435" i="20"/>
  <c r="D585" i="13" s="1"/>
  <c r="BW70" i="3" s="1"/>
  <c r="BX1435" i="20"/>
  <c r="E585" i="13"/>
  <c r="BX70" i="3" s="1"/>
  <c r="BY1435" i="20"/>
  <c r="F585" i="13"/>
  <c r="BY70" i="3" s="1"/>
  <c r="BU1436" i="20"/>
  <c r="B586" i="13" s="1"/>
  <c r="BU71" i="3" s="1"/>
  <c r="BV1436" i="20"/>
  <c r="C586" i="13" s="1"/>
  <c r="BV71" i="3" s="1"/>
  <c r="BW1436" i="20"/>
  <c r="D586" i="13" s="1"/>
  <c r="BW71" i="3" s="1"/>
  <c r="BX1436" i="20"/>
  <c r="E586" i="13" s="1"/>
  <c r="BX71" i="3"/>
  <c r="BY1436" i="20"/>
  <c r="F586" i="13" s="1"/>
  <c r="BY71" i="3" s="1"/>
  <c r="BU1437" i="20"/>
  <c r="B587" i="13" s="1"/>
  <c r="BU72" i="3" s="1"/>
  <c r="BV1437" i="20"/>
  <c r="C587" i="13"/>
  <c r="BV72" i="3" s="1"/>
  <c r="BW1437" i="20"/>
  <c r="D587" i="13"/>
  <c r="BW72" i="3" s="1"/>
  <c r="BX1331" i="20"/>
  <c r="BX1437" i="20"/>
  <c r="E587" i="13" s="1"/>
  <c r="BX72" i="3"/>
  <c r="BY1331" i="20"/>
  <c r="BY1437" i="20" s="1"/>
  <c r="F587" i="13" s="1"/>
  <c r="BY72" i="3" s="1"/>
  <c r="BU1438" i="20"/>
  <c r="B588" i="13"/>
  <c r="BU73" i="3" s="1"/>
  <c r="BV1438" i="20"/>
  <c r="C588" i="13" s="1"/>
  <c r="BV73" i="3" s="1"/>
  <c r="BW1438" i="20"/>
  <c r="D588" i="13" s="1"/>
  <c r="BW73" i="3" s="1"/>
  <c r="BX1438" i="20"/>
  <c r="E588" i="13" s="1"/>
  <c r="BX73" i="3"/>
  <c r="BY1438" i="20"/>
  <c r="F588" i="13" s="1"/>
  <c r="BY73" i="3" s="1"/>
  <c r="BU1439" i="20"/>
  <c r="B589" i="13" s="1"/>
  <c r="BU74" i="3" s="1"/>
  <c r="BV1439" i="20"/>
  <c r="C589" i="13"/>
  <c r="BV74" i="3" s="1"/>
  <c r="BW1439" i="20"/>
  <c r="D589" i="13"/>
  <c r="BW74" i="3" s="1"/>
  <c r="BX1439" i="20"/>
  <c r="E589" i="13"/>
  <c r="BX74" i="3" s="1"/>
  <c r="BY1439" i="20"/>
  <c r="F589" i="13" s="1"/>
  <c r="BY74" i="3" s="1"/>
  <c r="BU1440" i="20"/>
  <c r="B590" i="13" s="1"/>
  <c r="BU75" i="3" s="1"/>
  <c r="BV1440" i="20"/>
  <c r="C590" i="13" s="1"/>
  <c r="BV75" i="3"/>
  <c r="BW1440" i="20"/>
  <c r="D590" i="13" s="1"/>
  <c r="BW75" i="3" s="1"/>
  <c r="BX1440" i="20"/>
  <c r="E590" i="13" s="1"/>
  <c r="BX75" i="3" s="1"/>
  <c r="BY1440" i="20"/>
  <c r="F590" i="13"/>
  <c r="BY75" i="3" s="1"/>
  <c r="BU1441" i="20"/>
  <c r="B591" i="13"/>
  <c r="BU76" i="3" s="1"/>
  <c r="BV1441" i="20"/>
  <c r="C591" i="13"/>
  <c r="BV76" i="3" s="1"/>
  <c r="BW1441" i="20"/>
  <c r="D591" i="13" s="1"/>
  <c r="BW76" i="3" s="1"/>
  <c r="BX1441" i="20"/>
  <c r="E591" i="13" s="1"/>
  <c r="BX76" i="3" s="1"/>
  <c r="BY1441" i="20"/>
  <c r="F591" i="13" s="1"/>
  <c r="BY76" i="3"/>
  <c r="BU1442" i="20"/>
  <c r="B592" i="13" s="1"/>
  <c r="BU77" i="3" s="1"/>
  <c r="BV1442" i="20"/>
  <c r="C592" i="13" s="1"/>
  <c r="BV77" i="3" s="1"/>
  <c r="BW1442" i="20"/>
  <c r="D592" i="13"/>
  <c r="BW77" i="3" s="1"/>
  <c r="BX1442" i="20"/>
  <c r="E592" i="13"/>
  <c r="BX77" i="3" s="1"/>
  <c r="BY1442" i="20"/>
  <c r="F592" i="13" s="1"/>
  <c r="BY77" i="3" s="1"/>
  <c r="BU1443" i="20"/>
  <c r="B593" i="13" s="1"/>
  <c r="BU78" i="3" s="1"/>
  <c r="BV1443" i="20"/>
  <c r="C593" i="13" s="1"/>
  <c r="BV78" i="3" s="1"/>
  <c r="BW1443" i="20"/>
  <c r="D593" i="13" s="1"/>
  <c r="BW78" i="3" s="1"/>
  <c r="BX1443" i="20"/>
  <c r="E593" i="13" s="1"/>
  <c r="BX78" i="3" s="1"/>
  <c r="BY1443" i="20"/>
  <c r="F593" i="13" s="1"/>
  <c r="BY78" i="3" s="1"/>
  <c r="B594" i="13"/>
  <c r="BU79" i="3"/>
  <c r="C594" i="13"/>
  <c r="BV79" i="3" s="1"/>
  <c r="D594" i="13"/>
  <c r="BW79" i="3" s="1"/>
  <c r="E594" i="13"/>
  <c r="BX79" i="3" s="1"/>
  <c r="F594" i="13"/>
  <c r="BY79" i="3"/>
  <c r="B595" i="13"/>
  <c r="BU80" i="3" s="1"/>
  <c r="C595" i="13"/>
  <c r="BV80" i="3" s="1"/>
  <c r="D595" i="13"/>
  <c r="BW80" i="3" s="1"/>
  <c r="E595" i="13"/>
  <c r="BX80" i="3"/>
  <c r="F595" i="13"/>
  <c r="BY80" i="3" s="1"/>
  <c r="B596" i="13"/>
  <c r="BU81" i="3" s="1"/>
  <c r="C596" i="13"/>
  <c r="BV81" i="3" s="1"/>
  <c r="D596" i="13"/>
  <c r="BW81" i="3"/>
  <c r="E596" i="13"/>
  <c r="BX81" i="3" s="1"/>
  <c r="F596" i="13"/>
  <c r="BY81" i="3" s="1"/>
  <c r="BU1451" i="20"/>
  <c r="B597" i="13" s="1"/>
  <c r="BU82" i="3" s="1"/>
  <c r="BV1451" i="20"/>
  <c r="C597" i="13" s="1"/>
  <c r="BV82" i="3" s="1"/>
  <c r="BW1451" i="20"/>
  <c r="D597" i="13" s="1"/>
  <c r="BW82" i="3" s="1"/>
  <c r="BX1451" i="20"/>
  <c r="E597" i="13" s="1"/>
  <c r="BX82" i="3"/>
  <c r="BY1451" i="20"/>
  <c r="F597" i="13" s="1"/>
  <c r="BY82" i="3" s="1"/>
  <c r="BU1452" i="20"/>
  <c r="B598" i="13" s="1"/>
  <c r="BU83" i="3" s="1"/>
  <c r="BV1452" i="20"/>
  <c r="C598" i="13"/>
  <c r="BV83" i="3" s="1"/>
  <c r="BW1452" i="20"/>
  <c r="D598" i="13"/>
  <c r="BW83" i="3" s="1"/>
  <c r="BX1452" i="20"/>
  <c r="E598" i="13" s="1"/>
  <c r="BX83" i="3" s="1"/>
  <c r="BY1452" i="20"/>
  <c r="F598" i="13" s="1"/>
  <c r="BY83" i="3" s="1"/>
  <c r="BU1453" i="20"/>
  <c r="B599" i="13" s="1"/>
  <c r="BU84" i="3" s="1"/>
  <c r="BV1453" i="20"/>
  <c r="C599" i="13" s="1"/>
  <c r="BV84" i="3" s="1"/>
  <c r="BW1453" i="20"/>
  <c r="D599" i="13" s="1"/>
  <c r="BW84" i="3" s="1"/>
  <c r="BX1453" i="20"/>
  <c r="E599" i="13" s="1"/>
  <c r="BX84" i="3" s="1"/>
  <c r="BY1453" i="20"/>
  <c r="F599" i="13"/>
  <c r="BY84" i="3" s="1"/>
  <c r="BU1415" i="20"/>
  <c r="B565" i="13"/>
  <c r="BU50" i="3" s="1"/>
  <c r="BV1415" i="20"/>
  <c r="C565" i="13" s="1"/>
  <c r="BV50" i="3" s="1"/>
  <c r="BW1415" i="20"/>
  <c r="D565" i="13" s="1"/>
  <c r="BW50" i="3" s="1"/>
  <c r="BX1415" i="20"/>
  <c r="E565" i="13" s="1"/>
  <c r="BX50" i="3" s="1"/>
  <c r="BY1415" i="20"/>
  <c r="F565" i="13" s="1"/>
  <c r="BY50" i="3" s="1"/>
  <c r="BU1416" i="20"/>
  <c r="B566" i="13" s="1"/>
  <c r="BU51" i="3" s="1"/>
  <c r="BV1416" i="20"/>
  <c r="C566" i="13" s="1"/>
  <c r="BV51" i="3" s="1"/>
  <c r="BW1416" i="20"/>
  <c r="D566" i="13"/>
  <c r="BW51" i="3" s="1"/>
  <c r="BX1416" i="20"/>
  <c r="E566" i="13"/>
  <c r="BX51" i="3" s="1"/>
  <c r="BY1416" i="20"/>
  <c r="F566" i="13" s="1"/>
  <c r="BY51" i="3" s="1"/>
  <c r="BU1417" i="20"/>
  <c r="B567" i="13" s="1"/>
  <c r="BU52" i="3" s="1"/>
  <c r="BV1417" i="20"/>
  <c r="C567" i="13" s="1"/>
  <c r="BV52" i="3" s="1"/>
  <c r="BW1417" i="20"/>
  <c r="D567" i="13" s="1"/>
  <c r="BW52" i="3" s="1"/>
  <c r="BX1417" i="20"/>
  <c r="E567" i="13" s="1"/>
  <c r="BX52" i="3" s="1"/>
  <c r="BY1417" i="20"/>
  <c r="F567" i="13" s="1"/>
  <c r="BY52" i="3" s="1"/>
  <c r="BU1418" i="20"/>
  <c r="B568" i="13"/>
  <c r="BU53" i="3" s="1"/>
  <c r="BV1418" i="20"/>
  <c r="C568" i="13"/>
  <c r="BV53" i="3" s="1"/>
  <c r="BW1418" i="20"/>
  <c r="D568" i="13" s="1"/>
  <c r="BW53" i="3" s="1"/>
  <c r="BX1418" i="20"/>
  <c r="E568" i="13" s="1"/>
  <c r="BX53" i="3" s="1"/>
  <c r="BY1418" i="20"/>
  <c r="F568" i="13" s="1"/>
  <c r="BY53" i="3" s="1"/>
  <c r="BU1419" i="20"/>
  <c r="B569" i="13" s="1"/>
  <c r="BU54" i="3"/>
  <c r="BV1419" i="20"/>
  <c r="C569" i="13" s="1"/>
  <c r="BV54" i="3" s="1"/>
  <c r="BW1419" i="20"/>
  <c r="D569" i="13" s="1"/>
  <c r="BW54" i="3" s="1"/>
  <c r="BX1419" i="20"/>
  <c r="E569" i="13"/>
  <c r="BX54" i="3" s="1"/>
  <c r="BY1419" i="20"/>
  <c r="F569" i="13"/>
  <c r="BY54" i="3" s="1"/>
  <c r="BU1420" i="20"/>
  <c r="B570" i="13" s="1"/>
  <c r="BU55" i="3" s="1"/>
  <c r="BV1420" i="20"/>
  <c r="C570" i="13" s="1"/>
  <c r="BV55" i="3" s="1"/>
  <c r="BW1420" i="20"/>
  <c r="D570" i="13" s="1"/>
  <c r="BW55" i="3" s="1"/>
  <c r="BX1420" i="20"/>
  <c r="E570" i="13"/>
  <c r="BX55" i="3"/>
  <c r="BY1420" i="20"/>
  <c r="F570" i="13" s="1"/>
  <c r="BY55" i="3"/>
  <c r="BU1421" i="20"/>
  <c r="B571" i="13" s="1"/>
  <c r="BU56" i="3" s="1"/>
  <c r="BV1421" i="20"/>
  <c r="C571" i="13"/>
  <c r="BV56" i="3"/>
  <c r="BW1421" i="20"/>
  <c r="D571" i="13"/>
  <c r="BW56" i="3" s="1"/>
  <c r="BX1421" i="20"/>
  <c r="E571" i="13" s="1"/>
  <c r="BX56" i="3" s="1"/>
  <c r="BY1421" i="20"/>
  <c r="F571" i="13" s="1"/>
  <c r="BY56" i="3" s="1"/>
  <c r="BU1422" i="20"/>
  <c r="B572" i="13"/>
  <c r="BU57" i="3" s="1"/>
  <c r="BV1422" i="20"/>
  <c r="C572" i="13" s="1"/>
  <c r="BV57" i="3" s="1"/>
  <c r="BW1422" i="20"/>
  <c r="D572" i="13" s="1"/>
  <c r="BW57" i="3" s="1"/>
  <c r="BX1422" i="20"/>
  <c r="E572" i="13" s="1"/>
  <c r="BX57" i="3" s="1"/>
  <c r="BY1422" i="20"/>
  <c r="F572" i="13"/>
  <c r="BY57" i="3" s="1"/>
  <c r="BU1423" i="20"/>
  <c r="B573" i="13" s="1"/>
  <c r="BU58" i="3"/>
  <c r="BV1423" i="20"/>
  <c r="C573" i="13" s="1"/>
  <c r="BV58" i="3" s="1"/>
  <c r="BW1423" i="20"/>
  <c r="D573" i="13" s="1"/>
  <c r="BW58" i="3" s="1"/>
  <c r="BX1423" i="20"/>
  <c r="E573" i="13"/>
  <c r="BX58" i="3" s="1"/>
  <c r="BY1423" i="20"/>
  <c r="F573" i="13"/>
  <c r="BY58" i="3"/>
  <c r="BU1424" i="20"/>
  <c r="B574" i="13"/>
  <c r="BU59" i="3" s="1"/>
  <c r="BV1424" i="20"/>
  <c r="C574" i="13" s="1"/>
  <c r="BV59" i="3" s="1"/>
  <c r="BW1424" i="20"/>
  <c r="D574" i="13"/>
  <c r="BW59" i="3" s="1"/>
  <c r="BX1424" i="20"/>
  <c r="E574" i="13" s="1"/>
  <c r="BX59" i="3" s="1"/>
  <c r="BY1424" i="20"/>
  <c r="F574" i="13" s="1"/>
  <c r="BY59" i="3" s="1"/>
  <c r="BU1425" i="20"/>
  <c r="B575" i="13" s="1"/>
  <c r="BU60" i="3" s="1"/>
  <c r="BV1425" i="20"/>
  <c r="C575" i="13"/>
  <c r="BV60" i="3" s="1"/>
  <c r="BW1425" i="20"/>
  <c r="D575" i="13"/>
  <c r="BW60" i="3"/>
  <c r="BX1425" i="20"/>
  <c r="E575" i="13"/>
  <c r="BX60" i="3" s="1"/>
  <c r="BY1425" i="20"/>
  <c r="F575" i="13" s="1"/>
  <c r="BY60" i="3" s="1"/>
  <c r="BU1426" i="20"/>
  <c r="B576" i="13"/>
  <c r="BU61" i="3" s="1"/>
  <c r="BV1426" i="20"/>
  <c r="C576" i="13" s="1"/>
  <c r="BV61" i="3" s="1"/>
  <c r="BW1426" i="20"/>
  <c r="D576" i="13" s="1"/>
  <c r="BW61" i="3" s="1"/>
  <c r="BX1426" i="20"/>
  <c r="E576" i="13" s="1"/>
  <c r="BX61" i="3" s="1"/>
  <c r="BY1426" i="20"/>
  <c r="F576" i="13"/>
  <c r="BY61" i="3" s="1"/>
  <c r="BU1427" i="20"/>
  <c r="B577" i="13"/>
  <c r="BU62" i="3"/>
  <c r="BV1427" i="20"/>
  <c r="C577" i="13"/>
  <c r="BV62" i="3" s="1"/>
  <c r="BW1427" i="20"/>
  <c r="D577" i="13" s="1"/>
  <c r="BW62" i="3" s="1"/>
  <c r="BX1427" i="20"/>
  <c r="E577" i="13"/>
  <c r="BX62" i="3" s="1"/>
  <c r="BY1427" i="20"/>
  <c r="F577" i="13" s="1"/>
  <c r="BY62" i="3"/>
  <c r="BU1428" i="20"/>
  <c r="B578" i="13" s="1"/>
  <c r="BU63" i="3" s="1"/>
  <c r="BV1428" i="20"/>
  <c r="C578" i="13" s="1"/>
  <c r="BV63" i="3" s="1"/>
  <c r="BW1428" i="20"/>
  <c r="D578" i="13"/>
  <c r="BW63" i="3" s="1"/>
  <c r="BX1428" i="20"/>
  <c r="E578" i="13"/>
  <c r="BX63" i="3"/>
  <c r="BY1428" i="20"/>
  <c r="F578" i="13"/>
  <c r="BY63" i="3" s="1"/>
  <c r="BU1429" i="20"/>
  <c r="B579" i="13" s="1"/>
  <c r="BU64" i="3" s="1"/>
  <c r="BV1429" i="20"/>
  <c r="C579" i="13"/>
  <c r="BV64" i="3" s="1"/>
  <c r="BW1429" i="20"/>
  <c r="D579" i="13" s="1"/>
  <c r="BW64" i="3"/>
  <c r="BX1429" i="20"/>
  <c r="E579" i="13" s="1"/>
  <c r="BX64" i="3" s="1"/>
  <c r="BY1429" i="20"/>
  <c r="F579" i="13" s="1"/>
  <c r="BY64" i="3" s="1"/>
  <c r="BU1430" i="20"/>
  <c r="B580" i="13"/>
  <c r="BU65" i="3" s="1"/>
  <c r="BV1430" i="20"/>
  <c r="C580" i="13"/>
  <c r="BV65" i="3"/>
  <c r="BW1430" i="20"/>
  <c r="D580" i="13"/>
  <c r="BW65" i="3" s="1"/>
  <c r="BX1430" i="20"/>
  <c r="E580" i="13" s="1"/>
  <c r="BX65" i="3" s="1"/>
  <c r="BY1430" i="20"/>
  <c r="F580" i="13"/>
  <c r="BY65" i="3" s="1"/>
  <c r="BU1431" i="20"/>
  <c r="B581" i="13" s="1"/>
  <c r="BU66" i="3"/>
  <c r="BV1431" i="20"/>
  <c r="C581" i="13" s="1"/>
  <c r="BV66" i="3" s="1"/>
  <c r="BW1431" i="20"/>
  <c r="D581" i="13" s="1"/>
  <c r="BW66" i="3" s="1"/>
  <c r="BX1431" i="20"/>
  <c r="E581" i="13"/>
  <c r="BX66" i="3" s="1"/>
  <c r="BY1431" i="20"/>
  <c r="F581" i="13"/>
  <c r="BY66" i="3"/>
  <c r="BU1432" i="20"/>
  <c r="B582" i="13"/>
  <c r="BU67" i="3" s="1"/>
  <c r="BV1432" i="20"/>
  <c r="C582" i="13" s="1"/>
  <c r="BV67" i="3" s="1"/>
  <c r="BW1432" i="20"/>
  <c r="D582" i="13"/>
  <c r="BW67" i="3" s="1"/>
  <c r="BX1432" i="20"/>
  <c r="E582" i="13" s="1"/>
  <c r="BX67" i="3" s="1"/>
  <c r="BY1432" i="20"/>
  <c r="F582" i="13" s="1"/>
  <c r="BY67" i="3" s="1"/>
  <c r="BU1403" i="20"/>
  <c r="B553" i="13" s="1"/>
  <c r="BU38" i="3" s="1"/>
  <c r="BV1403" i="20"/>
  <c r="C553" i="13"/>
  <c r="BV38" i="3" s="1"/>
  <c r="BW1403" i="20"/>
  <c r="D553" i="13"/>
  <c r="BW38" i="3"/>
  <c r="BX1403" i="20"/>
  <c r="E553" i="13"/>
  <c r="BX38" i="3" s="1"/>
  <c r="BY1403" i="20"/>
  <c r="F553" i="13" s="1"/>
  <c r="BY38" i="3" s="1"/>
  <c r="BU1404" i="20"/>
  <c r="B554" i="13"/>
  <c r="BU39" i="3" s="1"/>
  <c r="BV1404" i="20"/>
  <c r="C554" i="13" s="1"/>
  <c r="BV39" i="3"/>
  <c r="BW1404" i="20"/>
  <c r="D554" i="13" s="1"/>
  <c r="BW39" i="3" s="1"/>
  <c r="BX1404" i="20"/>
  <c r="E554" i="13" s="1"/>
  <c r="BX39" i="3" s="1"/>
  <c r="BY1404" i="20"/>
  <c r="F554" i="13"/>
  <c r="BY39" i="3" s="1"/>
  <c r="BU1405" i="20"/>
  <c r="B555" i="13"/>
  <c r="BU40" i="3"/>
  <c r="BV1405" i="20"/>
  <c r="C555" i="13"/>
  <c r="BV40" i="3" s="1"/>
  <c r="BW1405" i="20"/>
  <c r="D555" i="13" s="1"/>
  <c r="BW40" i="3" s="1"/>
  <c r="BX1405" i="20"/>
  <c r="E555" i="13"/>
  <c r="BX40" i="3" s="1"/>
  <c r="BY1405" i="20"/>
  <c r="F555" i="13" s="1"/>
  <c r="BY40" i="3"/>
  <c r="BU1406" i="20"/>
  <c r="B556" i="13" s="1"/>
  <c r="BU41" i="3" s="1"/>
  <c r="BV1406" i="20"/>
  <c r="C556" i="13" s="1"/>
  <c r="BV41" i="3" s="1"/>
  <c r="BW1406" i="20"/>
  <c r="D556" i="13"/>
  <c r="BW41" i="3" s="1"/>
  <c r="BX1406" i="20"/>
  <c r="E556" i="13"/>
  <c r="BX41" i="3"/>
  <c r="BY1406" i="20"/>
  <c r="F556" i="13"/>
  <c r="BY41" i="3" s="1"/>
  <c r="BU1407" i="20"/>
  <c r="B557" i="13" s="1"/>
  <c r="BU42" i="3" s="1"/>
  <c r="BV1407" i="20"/>
  <c r="C557" i="13"/>
  <c r="BV42" i="3" s="1"/>
  <c r="BW1407" i="20"/>
  <c r="D557" i="13" s="1"/>
  <c r="BW42" i="3"/>
  <c r="BX1407" i="20"/>
  <c r="E557" i="13" s="1"/>
  <c r="BX42" i="3" s="1"/>
  <c r="BY1407" i="20"/>
  <c r="F557" i="13" s="1"/>
  <c r="BY42" i="3" s="1"/>
  <c r="BU1408" i="20"/>
  <c r="B558" i="13"/>
  <c r="BU43" i="3" s="1"/>
  <c r="BV1408" i="20"/>
  <c r="C558" i="13"/>
  <c r="BV43" i="3"/>
  <c r="BW1408" i="20"/>
  <c r="D558" i="13"/>
  <c r="BW43" i="3" s="1"/>
  <c r="BX1408" i="20"/>
  <c r="E558" i="13" s="1"/>
  <c r="BX43" i="3" s="1"/>
  <c r="BY1408" i="20"/>
  <c r="F558" i="13"/>
  <c r="BY43" i="3" s="1"/>
  <c r="BU1409" i="20"/>
  <c r="B559" i="13" s="1"/>
  <c r="BU44" i="3" s="1"/>
  <c r="BV1409" i="20"/>
  <c r="C559" i="13" s="1"/>
  <c r="BV44" i="3" s="1"/>
  <c r="BW1409" i="20"/>
  <c r="D559" i="13" s="1"/>
  <c r="BW44" i="3" s="1"/>
  <c r="BX1409" i="20"/>
  <c r="E559" i="13"/>
  <c r="BX44" i="3" s="1"/>
  <c r="BY1409" i="20"/>
  <c r="F559" i="13"/>
  <c r="BY44" i="3"/>
  <c r="BU1410" i="20"/>
  <c r="B560" i="13"/>
  <c r="BU45" i="3" s="1"/>
  <c r="BV1410" i="20"/>
  <c r="C560" i="13" s="1"/>
  <c r="BV45" i="3" s="1"/>
  <c r="BW1410" i="20"/>
  <c r="D560" i="13"/>
  <c r="BW45" i="3" s="1"/>
  <c r="BX1410" i="20"/>
  <c r="E560" i="13" s="1"/>
  <c r="BX45" i="3"/>
  <c r="BY1410" i="20"/>
  <c r="F560" i="13" s="1"/>
  <c r="BY45" i="3" s="1"/>
  <c r="BU1411" i="20"/>
  <c r="B561" i="13" s="1"/>
  <c r="BU46" i="3" s="1"/>
  <c r="BV1411" i="20"/>
  <c r="C561" i="13"/>
  <c r="BV46" i="3" s="1"/>
  <c r="BW1411" i="20"/>
  <c r="D561" i="13"/>
  <c r="BW46" i="3"/>
  <c r="BX1411" i="20"/>
  <c r="E561" i="13"/>
  <c r="BX46" i="3" s="1"/>
  <c r="BY1411" i="20"/>
  <c r="F561" i="13" s="1"/>
  <c r="BY46" i="3" s="1"/>
  <c r="BU1412" i="20"/>
  <c r="B562" i="13"/>
  <c r="BU47" i="3" s="1"/>
  <c r="BV1412" i="20"/>
  <c r="C562" i="13" s="1"/>
  <c r="BV47" i="3"/>
  <c r="BW1412" i="20"/>
  <c r="D562" i="13" s="1"/>
  <c r="BW47" i="3" s="1"/>
  <c r="BX1412" i="20"/>
  <c r="E562" i="13" s="1"/>
  <c r="BX47" i="3" s="1"/>
  <c r="BY1412" i="20"/>
  <c r="F562" i="13"/>
  <c r="BY47" i="3" s="1"/>
  <c r="BU1413" i="20"/>
  <c r="B563" i="13"/>
  <c r="BU48" i="3"/>
  <c r="BV1413" i="20"/>
  <c r="C563" i="13"/>
  <c r="BV48" i="3" s="1"/>
  <c r="BW1413" i="20"/>
  <c r="D563" i="13" s="1"/>
  <c r="BW48" i="3" s="1"/>
  <c r="BX1413" i="20"/>
  <c r="E563" i="13"/>
  <c r="BX48" i="3" s="1"/>
  <c r="BY1413" i="20"/>
  <c r="F563" i="13" s="1"/>
  <c r="BY48" i="3"/>
  <c r="BU1414" i="20"/>
  <c r="B564" i="13" s="1"/>
  <c r="BU49" i="3" s="1"/>
  <c r="BV1414" i="20"/>
  <c r="C564" i="13" s="1"/>
  <c r="BV49" i="3" s="1"/>
  <c r="BW1414" i="20"/>
  <c r="D564" i="13"/>
  <c r="BW49" i="3" s="1"/>
  <c r="BX1414" i="20"/>
  <c r="E564" i="13"/>
  <c r="BX49" i="3"/>
  <c r="BY1414" i="20"/>
  <c r="F564" i="13"/>
  <c r="BY49" i="3" s="1"/>
  <c r="BU1385" i="20"/>
  <c r="B535" i="13" s="1"/>
  <c r="BU20" i="3" s="1"/>
  <c r="BV1385" i="20"/>
  <c r="C535" i="13"/>
  <c r="BV20" i="3" s="1"/>
  <c r="BW1385" i="20"/>
  <c r="D535" i="13" s="1"/>
  <c r="BW20" i="3" s="1"/>
  <c r="BX1385" i="20"/>
  <c r="E535" i="13" s="1"/>
  <c r="BX20" i="3" s="1"/>
  <c r="BY1385" i="20"/>
  <c r="F535" i="13" s="1"/>
  <c r="BY20" i="3" s="1"/>
  <c r="BU1386" i="20"/>
  <c r="B536" i="13"/>
  <c r="BU21" i="3" s="1"/>
  <c r="BV1386" i="20"/>
  <c r="C536" i="13"/>
  <c r="BV21" i="3"/>
  <c r="BW1386" i="20"/>
  <c r="D536" i="13"/>
  <c r="BW21" i="3" s="1"/>
  <c r="BX1386" i="20"/>
  <c r="E536" i="13" s="1"/>
  <c r="BX21" i="3" s="1"/>
  <c r="BY1386" i="20"/>
  <c r="F536" i="13"/>
  <c r="BY21" i="3" s="1"/>
  <c r="BU1387" i="20"/>
  <c r="B537" i="13" s="1"/>
  <c r="BU22" i="3"/>
  <c r="BV1387" i="20"/>
  <c r="C537" i="13" s="1"/>
  <c r="BV22" i="3" s="1"/>
  <c r="BW1387" i="20"/>
  <c r="D537" i="13" s="1"/>
  <c r="BW22" i="3" s="1"/>
  <c r="BX1387" i="20"/>
  <c r="E537" i="13"/>
  <c r="BX22" i="3" s="1"/>
  <c r="BY1387" i="20"/>
  <c r="F537" i="13"/>
  <c r="BY22" i="3"/>
  <c r="BU1388" i="20"/>
  <c r="B538" i="13"/>
  <c r="BU23" i="3" s="1"/>
  <c r="BV1388" i="20"/>
  <c r="C538" i="13" s="1"/>
  <c r="BV23" i="3" s="1"/>
  <c r="BW1388" i="20"/>
  <c r="D538" i="13"/>
  <c r="BW23" i="3" s="1"/>
  <c r="BX1388" i="20"/>
  <c r="E538" i="13" s="1"/>
  <c r="BX23" i="3"/>
  <c r="BY1388" i="20"/>
  <c r="F538" i="13" s="1"/>
  <c r="BY23" i="3" s="1"/>
  <c r="BU1389" i="20"/>
  <c r="B539" i="13" s="1"/>
  <c r="BU24" i="3" s="1"/>
  <c r="BV1389" i="20"/>
  <c r="C539" i="13"/>
  <c r="BV24" i="3" s="1"/>
  <c r="BW1389" i="20"/>
  <c r="D539" i="13"/>
  <c r="BW24" i="3"/>
  <c r="BX1389" i="20"/>
  <c r="E539" i="13"/>
  <c r="BX24" i="3" s="1"/>
  <c r="BY1389" i="20"/>
  <c r="F539" i="13" s="1"/>
  <c r="BY24" i="3" s="1"/>
  <c r="BU1390" i="20"/>
  <c r="B540" i="13"/>
  <c r="BU25" i="3" s="1"/>
  <c r="BV1390" i="20"/>
  <c r="C540" i="13" s="1"/>
  <c r="BV25" i="3"/>
  <c r="BW1390" i="20"/>
  <c r="D540" i="13" s="1"/>
  <c r="BW25" i="3" s="1"/>
  <c r="BX1390" i="20"/>
  <c r="E540" i="13" s="1"/>
  <c r="BX25" i="3" s="1"/>
  <c r="BY1390" i="20"/>
  <c r="F540" i="13"/>
  <c r="BY25" i="3" s="1"/>
  <c r="BU1391" i="20"/>
  <c r="B541" i="13"/>
  <c r="BU26" i="3"/>
  <c r="BV1391" i="20"/>
  <c r="C541" i="13"/>
  <c r="BV26" i="3" s="1"/>
  <c r="BW1391" i="20"/>
  <c r="D541" i="13" s="1"/>
  <c r="BW26" i="3" s="1"/>
  <c r="BX1391" i="20"/>
  <c r="E541" i="13"/>
  <c r="BX26" i="3" s="1"/>
  <c r="BY1391" i="20"/>
  <c r="F541" i="13" s="1"/>
  <c r="BY26" i="3" s="1"/>
  <c r="BU1392" i="20"/>
  <c r="B542" i="13" s="1"/>
  <c r="BU27" i="3" s="1"/>
  <c r="BW1392" i="20"/>
  <c r="D542" i="13"/>
  <c r="BW27" i="3" s="1"/>
  <c r="BX1392" i="20"/>
  <c r="E542" i="13"/>
  <c r="BX27" i="3"/>
  <c r="BY1392" i="20"/>
  <c r="F542" i="13"/>
  <c r="BY27" i="3" s="1"/>
  <c r="BU1393" i="20"/>
  <c r="B543" i="13" s="1"/>
  <c r="BU28" i="3" s="1"/>
  <c r="BV1393" i="20"/>
  <c r="C543" i="13"/>
  <c r="BV28" i="3" s="1"/>
  <c r="BW1393" i="20"/>
  <c r="D543" i="13" s="1"/>
  <c r="BW28" i="3"/>
  <c r="BX1393" i="20"/>
  <c r="E543" i="13" s="1"/>
  <c r="BX28" i="3" s="1"/>
  <c r="BU1394" i="20"/>
  <c r="B544" i="13"/>
  <c r="BU29" i="3" s="1"/>
  <c r="BV1394" i="20"/>
  <c r="C544" i="13"/>
  <c r="BV29" i="3"/>
  <c r="BW1394" i="20"/>
  <c r="D544" i="13"/>
  <c r="BW29" i="3" s="1"/>
  <c r="BX1394" i="20"/>
  <c r="E544" i="13" s="1"/>
  <c r="BX29" i="3" s="1"/>
  <c r="BY1394" i="20"/>
  <c r="F544" i="13"/>
  <c r="BY29" i="3" s="1"/>
  <c r="BU1395" i="20"/>
  <c r="B545" i="13" s="1"/>
  <c r="BU30" i="3"/>
  <c r="BV1395" i="20"/>
  <c r="C545" i="13" s="1"/>
  <c r="BV30" i="3" s="1"/>
  <c r="BW1395" i="20"/>
  <c r="D545" i="13" s="1"/>
  <c r="BW30" i="3" s="1"/>
  <c r="BX1395" i="20"/>
  <c r="E545" i="13"/>
  <c r="BX30" i="3" s="1"/>
  <c r="BY1395" i="20"/>
  <c r="F545" i="13"/>
  <c r="BY30" i="3"/>
  <c r="BU1396" i="20"/>
  <c r="B546" i="13"/>
  <c r="BU31" i="3" s="1"/>
  <c r="BV1396" i="20"/>
  <c r="C546" i="13" s="1"/>
  <c r="BV31" i="3" s="1"/>
  <c r="BW1396" i="20"/>
  <c r="D546" i="13"/>
  <c r="BW31" i="3" s="1"/>
  <c r="BX1396" i="20"/>
  <c r="E546" i="13" s="1"/>
  <c r="BX31" i="3" s="1"/>
  <c r="BY1396" i="20"/>
  <c r="F546" i="13" s="1"/>
  <c r="BY31" i="3" s="1"/>
  <c r="BU1397" i="20"/>
  <c r="B547" i="13" s="1"/>
  <c r="BU32" i="3" s="1"/>
  <c r="BV1397" i="20"/>
  <c r="C547" i="13"/>
  <c r="BV32" i="3" s="1"/>
  <c r="BW1397" i="20"/>
  <c r="D547" i="13"/>
  <c r="BW32" i="3"/>
  <c r="BX1397" i="20"/>
  <c r="E547" i="13"/>
  <c r="BX32" i="3" s="1"/>
  <c r="BY1397" i="20"/>
  <c r="F547" i="13" s="1"/>
  <c r="BY32" i="3" s="1"/>
  <c r="BU1398" i="20"/>
  <c r="B548" i="13"/>
  <c r="BU33" i="3" s="1"/>
  <c r="BV1398" i="20"/>
  <c r="C548" i="13" s="1"/>
  <c r="BV33" i="3"/>
  <c r="BW1398" i="20"/>
  <c r="D548" i="13" s="1"/>
  <c r="BW33" i="3" s="1"/>
  <c r="BX1398" i="20"/>
  <c r="E548" i="13" s="1"/>
  <c r="BX33" i="3" s="1"/>
  <c r="BY1398" i="20"/>
  <c r="F548" i="13"/>
  <c r="BY33" i="3" s="1"/>
  <c r="BU1399" i="20"/>
  <c r="B549" i="13"/>
  <c r="BU34" i="3"/>
  <c r="BV1399" i="20"/>
  <c r="C549" i="13"/>
  <c r="BV34" i="3" s="1"/>
  <c r="BW1399" i="20"/>
  <c r="D549" i="13" s="1"/>
  <c r="BW34" i="3" s="1"/>
  <c r="BX1399" i="20"/>
  <c r="E549" i="13"/>
  <c r="BX34" i="3" s="1"/>
  <c r="BY1399" i="20"/>
  <c r="F549" i="13" s="1"/>
  <c r="BY34" i="3"/>
  <c r="BU1400" i="20"/>
  <c r="B550" i="13" s="1"/>
  <c r="BU35" i="3" s="1"/>
  <c r="BV1400" i="20"/>
  <c r="C550" i="13" s="1"/>
  <c r="BV35" i="3" s="1"/>
  <c r="BW1400" i="20"/>
  <c r="D550" i="13"/>
  <c r="BW35" i="3" s="1"/>
  <c r="BX1400" i="20"/>
  <c r="E550" i="13"/>
  <c r="BX35" i="3"/>
  <c r="BY1400" i="20"/>
  <c r="F550" i="13"/>
  <c r="BY35" i="3" s="1"/>
  <c r="BU1401" i="20"/>
  <c r="B551" i="13" s="1"/>
  <c r="BU36" i="3" s="1"/>
  <c r="BV1401" i="20"/>
  <c r="C551" i="13"/>
  <c r="BV36" i="3" s="1"/>
  <c r="BW1401" i="20"/>
  <c r="D551" i="13" s="1"/>
  <c r="BW36" i="3"/>
  <c r="BX1401" i="20"/>
  <c r="E551" i="13" s="1"/>
  <c r="BX36" i="3" s="1"/>
  <c r="BY1401" i="20"/>
  <c r="F551" i="13" s="1"/>
  <c r="BY36" i="3" s="1"/>
  <c r="BU1402" i="20"/>
  <c r="B552" i="13"/>
  <c r="BU37" i="3" s="1"/>
  <c r="BV1402" i="20"/>
  <c r="C552" i="13"/>
  <c r="BV37" i="3"/>
  <c r="BW1402" i="20"/>
  <c r="D552" i="13"/>
  <c r="BW37" i="3" s="1"/>
  <c r="BX1402" i="20"/>
  <c r="E552" i="13" s="1"/>
  <c r="BX37" i="3" s="1"/>
  <c r="BY1402" i="20"/>
  <c r="F552" i="13"/>
  <c r="BY37" i="3" s="1"/>
  <c r="BU1373" i="20"/>
  <c r="B523" i="13" s="1"/>
  <c r="BU8" i="3" s="1"/>
  <c r="BV1373" i="20"/>
  <c r="C523" i="13" s="1"/>
  <c r="BV8" i="3" s="1"/>
  <c r="BW1373" i="20"/>
  <c r="D523" i="13" s="1"/>
  <c r="BW8" i="3" s="1"/>
  <c r="BX1373" i="20"/>
  <c r="E523" i="13"/>
  <c r="BX8" i="3" s="1"/>
  <c r="BY1373" i="20"/>
  <c r="F523" i="13"/>
  <c r="BY8" i="3"/>
  <c r="BV1374" i="20"/>
  <c r="C524" i="13" s="1"/>
  <c r="BV9" i="3" s="1"/>
  <c r="BW1374" i="20"/>
  <c r="D524" i="13"/>
  <c r="BW9" i="3" s="1"/>
  <c r="BX1374" i="20"/>
  <c r="E524" i="13" s="1"/>
  <c r="BX9" i="3"/>
  <c r="BY1374" i="20"/>
  <c r="F524" i="13" s="1"/>
  <c r="BY9" i="3" s="1"/>
  <c r="BU1375" i="20"/>
  <c r="B525" i="13" s="1"/>
  <c r="BU10" i="3" s="1"/>
  <c r="BV1375" i="20"/>
  <c r="C525" i="13"/>
  <c r="BV10" i="3" s="1"/>
  <c r="BW1375" i="20"/>
  <c r="D525" i="13"/>
  <c r="BW10" i="3"/>
  <c r="BX1375" i="20"/>
  <c r="E525" i="13"/>
  <c r="BX10" i="3" s="1"/>
  <c r="BY1375" i="20"/>
  <c r="F525" i="13" s="1"/>
  <c r="BY10" i="3" s="1"/>
  <c r="BU1376" i="20"/>
  <c r="B526" i="13"/>
  <c r="BU11" i="3" s="1"/>
  <c r="BV1376" i="20"/>
  <c r="C526" i="13" s="1"/>
  <c r="BV11" i="3"/>
  <c r="BW1376" i="20"/>
  <c r="D526" i="13" s="1"/>
  <c r="BW11" i="3" s="1"/>
  <c r="BX1376" i="20"/>
  <c r="E526" i="13" s="1"/>
  <c r="BX11" i="3" s="1"/>
  <c r="BY1376" i="20"/>
  <c r="F526" i="13"/>
  <c r="BY11" i="3" s="1"/>
  <c r="BU1377" i="20"/>
  <c r="B527" i="13"/>
  <c r="BU12" i="3"/>
  <c r="BV1377" i="20"/>
  <c r="C527" i="13"/>
  <c r="BV12" i="3" s="1"/>
  <c r="BW1377" i="20"/>
  <c r="D527" i="13" s="1"/>
  <c r="BW12" i="3" s="1"/>
  <c r="BX1377" i="20"/>
  <c r="E527" i="13"/>
  <c r="BX12" i="3" s="1"/>
  <c r="BY1377" i="20"/>
  <c r="F527" i="13" s="1"/>
  <c r="BY12" i="3" s="1"/>
  <c r="BU1378" i="20"/>
  <c r="B528" i="13" s="1"/>
  <c r="BU13" i="3" s="1"/>
  <c r="BV1378" i="20"/>
  <c r="C528" i="13" s="1"/>
  <c r="BV13" i="3" s="1"/>
  <c r="BW1378" i="20"/>
  <c r="D528" i="13"/>
  <c r="BW13" i="3" s="1"/>
  <c r="BX1378" i="20"/>
  <c r="E528" i="13"/>
  <c r="BX13" i="3"/>
  <c r="BY1378" i="20"/>
  <c r="F528" i="13"/>
  <c r="BY13" i="3" s="1"/>
  <c r="BU1379" i="20"/>
  <c r="B529" i="13" s="1"/>
  <c r="BU14" i="3" s="1"/>
  <c r="BV1379" i="20"/>
  <c r="C529" i="13"/>
  <c r="BV14" i="3" s="1"/>
  <c r="BW1379" i="20"/>
  <c r="D529" i="13" s="1"/>
  <c r="BW14" i="3"/>
  <c r="BX1379" i="20"/>
  <c r="E529" i="13" s="1"/>
  <c r="BX14" i="3" s="1"/>
  <c r="BY1379" i="20"/>
  <c r="F529" i="13" s="1"/>
  <c r="BY14" i="3" s="1"/>
  <c r="BU1380" i="20"/>
  <c r="B530" i="13"/>
  <c r="BU15" i="3" s="1"/>
  <c r="BV1380" i="20"/>
  <c r="C530" i="13"/>
  <c r="BV15" i="3"/>
  <c r="BW1380" i="20"/>
  <c r="D530" i="13"/>
  <c r="BW15" i="3" s="1"/>
  <c r="BX1380" i="20"/>
  <c r="E530" i="13" s="1"/>
  <c r="BX15" i="3" s="1"/>
  <c r="BU1381" i="20"/>
  <c r="B531" i="13" s="1"/>
  <c r="BU16" i="3"/>
  <c r="BV1381" i="20"/>
  <c r="C531" i="13" s="1"/>
  <c r="BV16" i="3" s="1"/>
  <c r="BW1381" i="20"/>
  <c r="D531" i="13" s="1"/>
  <c r="BW16" i="3" s="1"/>
  <c r="BX1381" i="20"/>
  <c r="E531" i="13"/>
  <c r="BX16" i="3" s="1"/>
  <c r="BY1381" i="20"/>
  <c r="F531" i="13"/>
  <c r="BY16" i="3"/>
  <c r="BU1382" i="20"/>
  <c r="B532" i="13"/>
  <c r="BU17" i="3" s="1"/>
  <c r="BV1382" i="20"/>
  <c r="C532" i="13" s="1"/>
  <c r="BV17" i="3" s="1"/>
  <c r="BW1382" i="20"/>
  <c r="D532" i="13"/>
  <c r="BW17" i="3" s="1"/>
  <c r="BX1382" i="20"/>
  <c r="E532" i="13" s="1"/>
  <c r="BX17" i="3" s="1"/>
  <c r="BY1382" i="20"/>
  <c r="F532" i="13" s="1"/>
  <c r="BY17" i="3" s="1"/>
  <c r="BU1383" i="20"/>
  <c r="B533" i="13" s="1"/>
  <c r="BU18" i="3" s="1"/>
  <c r="BV1383" i="20"/>
  <c r="C533" i="13"/>
  <c r="BV18" i="3" s="1"/>
  <c r="BW1383" i="20"/>
  <c r="D533" i="13"/>
  <c r="BW18" i="3"/>
  <c r="BX1383" i="20"/>
  <c r="E533" i="13"/>
  <c r="BX18" i="3" s="1"/>
  <c r="BY1383" i="20"/>
  <c r="F533" i="13" s="1"/>
  <c r="BY18" i="3" s="1"/>
  <c r="BU1384" i="20"/>
  <c r="B534" i="13"/>
  <c r="BU19" i="3" s="1"/>
  <c r="BV1384" i="20"/>
  <c r="C534" i="13" s="1"/>
  <c r="BV19" i="3"/>
  <c r="BW1384" i="20"/>
  <c r="D534" i="13" s="1"/>
  <c r="BW19" i="3" s="1"/>
  <c r="BX1384" i="20"/>
  <c r="E534" i="13" s="1"/>
  <c r="BX19" i="3" s="1"/>
  <c r="BY1384" i="20"/>
  <c r="F534" i="13"/>
  <c r="BY19" i="3" s="1"/>
  <c r="BV1372" i="20"/>
  <c r="C522" i="13"/>
  <c r="BV7" i="3"/>
  <c r="BW1372" i="20"/>
  <c r="D522" i="13"/>
  <c r="BW7" i="3" s="1"/>
  <c r="BX1372" i="20"/>
  <c r="E522" i="13" s="1"/>
  <c r="BX7" i="3" s="1"/>
  <c r="BY1372" i="20"/>
  <c r="F522" i="13"/>
  <c r="BY7" i="3" s="1"/>
  <c r="BU1372" i="20"/>
  <c r="B522" i="13" s="1"/>
  <c r="BU7" i="3"/>
  <c r="BR1455" i="20"/>
  <c r="K498" i="13" s="1"/>
  <c r="BR86" i="3" s="1"/>
  <c r="BS1455" i="20"/>
  <c r="L498" i="13" s="1"/>
  <c r="BS86" i="3" s="1"/>
  <c r="BT1455" i="20"/>
  <c r="M498" i="13"/>
  <c r="BT86" i="3" s="1"/>
  <c r="BR1456" i="20"/>
  <c r="K499" i="13"/>
  <c r="BR87" i="3"/>
  <c r="BS1456" i="20"/>
  <c r="L499" i="13"/>
  <c r="BS87" i="3" s="1"/>
  <c r="BT1456" i="20"/>
  <c r="M499" i="13" s="1"/>
  <c r="BT87" i="3" s="1"/>
  <c r="BR1457" i="20"/>
  <c r="K500" i="13"/>
  <c r="BR88" i="3" s="1"/>
  <c r="BS1457" i="20"/>
  <c r="L500" i="13" s="1"/>
  <c r="BS88" i="3"/>
  <c r="BT1457" i="20"/>
  <c r="M500" i="13" s="1"/>
  <c r="BT88" i="3" s="1"/>
  <c r="BR1458" i="20"/>
  <c r="K501" i="13" s="1"/>
  <c r="BR89" i="3" s="1"/>
  <c r="BS1458" i="20"/>
  <c r="L501" i="13"/>
  <c r="BS89" i="3" s="1"/>
  <c r="BT1458" i="20"/>
  <c r="M501" i="13"/>
  <c r="BT89" i="3"/>
  <c r="BR1459" i="20"/>
  <c r="K502" i="13"/>
  <c r="BR90" i="3" s="1"/>
  <c r="BS1459" i="20"/>
  <c r="L502" i="13" s="1"/>
  <c r="BS90" i="3" s="1"/>
  <c r="BT1459" i="20"/>
  <c r="M502" i="13"/>
  <c r="BT90" i="3" s="1"/>
  <c r="BR1460" i="20"/>
  <c r="K503" i="13" s="1"/>
  <c r="BR91" i="3" s="1"/>
  <c r="BS1460" i="20"/>
  <c r="L503" i="13" s="1"/>
  <c r="BS91" i="3" s="1"/>
  <c r="BT1460" i="20"/>
  <c r="M503" i="13" s="1"/>
  <c r="BT91" i="3" s="1"/>
  <c r="BR1461" i="20"/>
  <c r="K504" i="13"/>
  <c r="BR92" i="3" s="1"/>
  <c r="BS1461" i="20"/>
  <c r="L504" i="13"/>
  <c r="BS92" i="3"/>
  <c r="BT1461" i="20"/>
  <c r="M504" i="13"/>
  <c r="BT92" i="3" s="1"/>
  <c r="BR1462" i="20"/>
  <c r="K505" i="13" s="1"/>
  <c r="BR93" i="3" s="1"/>
  <c r="BS1462" i="20"/>
  <c r="L505" i="13"/>
  <c r="BS93" i="3" s="1"/>
  <c r="BT1462" i="20"/>
  <c r="M505" i="13" s="1"/>
  <c r="BT93" i="3"/>
  <c r="BR1463" i="20"/>
  <c r="K506" i="13" s="1"/>
  <c r="BR94" i="3" s="1"/>
  <c r="BS1463" i="20"/>
  <c r="L506" i="13" s="1"/>
  <c r="BS94" i="3" s="1"/>
  <c r="BT1463" i="20"/>
  <c r="M506" i="13"/>
  <c r="BT94" i="3" s="1"/>
  <c r="BR1464" i="20"/>
  <c r="K507" i="13"/>
  <c r="BR95" i="3"/>
  <c r="BS1464" i="20"/>
  <c r="L507" i="13"/>
  <c r="BS95" i="3" s="1"/>
  <c r="BT1464" i="20"/>
  <c r="M507" i="13" s="1"/>
  <c r="BT95" i="3" s="1"/>
  <c r="BR1465" i="20"/>
  <c r="K508" i="13"/>
  <c r="BR96" i="3" s="1"/>
  <c r="BS1465" i="20"/>
  <c r="L508" i="13" s="1"/>
  <c r="BS96" i="3"/>
  <c r="BT1465" i="20"/>
  <c r="M508" i="13" s="1"/>
  <c r="BT96" i="3" s="1"/>
  <c r="BR1466" i="20"/>
  <c r="K509" i="13" s="1"/>
  <c r="BR97" i="3" s="1"/>
  <c r="BS1466" i="20"/>
  <c r="L509" i="13"/>
  <c r="BS97" i="3" s="1"/>
  <c r="BT1466" i="20"/>
  <c r="M509" i="13"/>
  <c r="BT97" i="3"/>
  <c r="BR1467" i="20"/>
  <c r="K510" i="13"/>
  <c r="BR98" i="3" s="1"/>
  <c r="BS1467" i="20"/>
  <c r="L510" i="13" s="1"/>
  <c r="BS98" i="3" s="1"/>
  <c r="BT1467" i="20"/>
  <c r="M510" i="13"/>
  <c r="BT98" i="3" s="1"/>
  <c r="BR1468" i="20"/>
  <c r="K511" i="13" s="1"/>
  <c r="BR99" i="3"/>
  <c r="BS1468" i="20"/>
  <c r="L511" i="13" s="1"/>
  <c r="BS99" i="3" s="1"/>
  <c r="BT1468" i="20"/>
  <c r="M511" i="13" s="1"/>
  <c r="BT99" i="3" s="1"/>
  <c r="BR1469" i="20"/>
  <c r="K512" i="13"/>
  <c r="BR100" i="3" s="1"/>
  <c r="BS1469" i="20"/>
  <c r="L512" i="13"/>
  <c r="BS100" i="3"/>
  <c r="BT1469" i="20"/>
  <c r="M512" i="13"/>
  <c r="BT100" i="3" s="1"/>
  <c r="BR1470" i="20"/>
  <c r="K513" i="13" s="1"/>
  <c r="BR101" i="3" s="1"/>
  <c r="BS1470" i="20"/>
  <c r="L513" i="13"/>
  <c r="BS101" i="3" s="1"/>
  <c r="BT1470" i="20"/>
  <c r="M513" i="13" s="1"/>
  <c r="BT101" i="3"/>
  <c r="BR1471" i="20"/>
  <c r="K514" i="13" s="1"/>
  <c r="BR102" i="3" s="1"/>
  <c r="BS1471" i="20"/>
  <c r="L514" i="13" s="1"/>
  <c r="BS102" i="3" s="1"/>
  <c r="BT1471" i="20"/>
  <c r="M514" i="13"/>
  <c r="BT102" i="3" s="1"/>
  <c r="BR1433" i="20"/>
  <c r="K480" i="13"/>
  <c r="BR68" i="3"/>
  <c r="BS1433" i="20"/>
  <c r="L480" i="13"/>
  <c r="BS68" i="3" s="1"/>
  <c r="BT1433" i="20"/>
  <c r="M480" i="13" s="1"/>
  <c r="BT68" i="3" s="1"/>
  <c r="BR1434" i="20"/>
  <c r="K481" i="13"/>
  <c r="BR69" i="3" s="1"/>
  <c r="BS1434" i="20"/>
  <c r="L481" i="13" s="1"/>
  <c r="BS69" i="3"/>
  <c r="BT1434" i="20"/>
  <c r="M481" i="13" s="1"/>
  <c r="BT69" i="3" s="1"/>
  <c r="BR1435" i="20"/>
  <c r="K482" i="13" s="1"/>
  <c r="BR70" i="3" s="1"/>
  <c r="BS1435" i="20"/>
  <c r="L482" i="13"/>
  <c r="BS70" i="3" s="1"/>
  <c r="BT1435" i="20"/>
  <c r="M482" i="13"/>
  <c r="BT70" i="3"/>
  <c r="BR1436" i="20"/>
  <c r="K483" i="13"/>
  <c r="BR71" i="3" s="1"/>
  <c r="BS1436" i="20"/>
  <c r="L483" i="13" s="1"/>
  <c r="BS71" i="3" s="1"/>
  <c r="BT1436" i="20"/>
  <c r="M483" i="13"/>
  <c r="BT71" i="3" s="1"/>
  <c r="BR1437" i="20"/>
  <c r="K484" i="13" s="1"/>
  <c r="BR72" i="3"/>
  <c r="BS1331" i="20"/>
  <c r="BS1437" i="20" s="1"/>
  <c r="L484" i="13" s="1"/>
  <c r="BS72" i="3" s="1"/>
  <c r="BT1331" i="20"/>
  <c r="BT1437" i="20"/>
  <c r="M484" i="13" s="1"/>
  <c r="BT72" i="3" s="1"/>
  <c r="BR1438" i="20"/>
  <c r="K485" i="13" s="1"/>
  <c r="BR73" i="3" s="1"/>
  <c r="BS1438" i="20"/>
  <c r="L485" i="13" s="1"/>
  <c r="BS73" i="3" s="1"/>
  <c r="BT1438" i="20"/>
  <c r="M485" i="13"/>
  <c r="BT73" i="3" s="1"/>
  <c r="BR1439" i="20"/>
  <c r="K486" i="13"/>
  <c r="BR74" i="3"/>
  <c r="BS1439" i="20"/>
  <c r="L486" i="13"/>
  <c r="BS74" i="3" s="1"/>
  <c r="BT1439" i="20"/>
  <c r="M486" i="13"/>
  <c r="BT74" i="3" s="1"/>
  <c r="BR1440" i="20"/>
  <c r="K487" i="13"/>
  <c r="BR75" i="3" s="1"/>
  <c r="BS1440" i="20"/>
  <c r="L487" i="13" s="1"/>
  <c r="BS75" i="3" s="1"/>
  <c r="BT1440" i="20"/>
  <c r="M487" i="13" s="1"/>
  <c r="BT75" i="3" s="1"/>
  <c r="BR1441" i="20"/>
  <c r="K488" i="13" s="1"/>
  <c r="BR76" i="3" s="1"/>
  <c r="BS1441" i="20"/>
  <c r="L488" i="13"/>
  <c r="BS76" i="3" s="1"/>
  <c r="BT1441" i="20"/>
  <c r="M488" i="13"/>
  <c r="BT76" i="3"/>
  <c r="BR1442" i="20"/>
  <c r="K489" i="13"/>
  <c r="BR77" i="3" s="1"/>
  <c r="BS1442" i="20"/>
  <c r="L489" i="13"/>
  <c r="BS77" i="3" s="1"/>
  <c r="BT1442" i="20"/>
  <c r="M489" i="13"/>
  <c r="BT77" i="3" s="1"/>
  <c r="BR1443" i="20"/>
  <c r="K490" i="13" s="1"/>
  <c r="BR78" i="3" s="1"/>
  <c r="BS1443" i="20"/>
  <c r="L490" i="13" s="1"/>
  <c r="BS78" i="3" s="1"/>
  <c r="BT1443" i="20"/>
  <c r="M490" i="13" s="1"/>
  <c r="BT78" i="3" s="1"/>
  <c r="K491" i="13"/>
  <c r="BR79" i="3"/>
  <c r="L491" i="13"/>
  <c r="BS79" i="3" s="1"/>
  <c r="M491" i="13"/>
  <c r="BT79" i="3"/>
  <c r="K492" i="13"/>
  <c r="BR80" i="3"/>
  <c r="L492" i="13"/>
  <c r="BS80" i="3"/>
  <c r="M492" i="13"/>
  <c r="BT80" i="3" s="1"/>
  <c r="K493" i="13"/>
  <c r="BR81" i="3"/>
  <c r="L493" i="13"/>
  <c r="BS81" i="3"/>
  <c r="M493" i="13"/>
  <c r="BT81" i="3"/>
  <c r="BR1451" i="20"/>
  <c r="K494" i="13" s="1"/>
  <c r="BR82" i="3" s="1"/>
  <c r="BS1451" i="20"/>
  <c r="L494" i="13" s="1"/>
  <c r="BS82" i="3" s="1"/>
  <c r="BT1451" i="20"/>
  <c r="M494" i="13"/>
  <c r="BT82" i="3"/>
  <c r="BR1452" i="20"/>
  <c r="K495" i="13"/>
  <c r="BR83" i="3"/>
  <c r="BS1452" i="20"/>
  <c r="L495" i="13"/>
  <c r="BS83" i="3" s="1"/>
  <c r="BT1452" i="20"/>
  <c r="M495" i="13"/>
  <c r="BT83" i="3" s="1"/>
  <c r="BR1453" i="20"/>
  <c r="K496" i="13"/>
  <c r="BR84" i="3" s="1"/>
  <c r="BS1453" i="20"/>
  <c r="L496" i="13" s="1"/>
  <c r="BS84" i="3"/>
  <c r="BT1453" i="20"/>
  <c r="M496" i="13" s="1"/>
  <c r="BT84" i="3" s="1"/>
  <c r="BR1454" i="20"/>
  <c r="K497" i="13" s="1"/>
  <c r="BR85" i="3" s="1"/>
  <c r="BS1454" i="20"/>
  <c r="L497" i="13"/>
  <c r="BS85" i="3"/>
  <c r="BT1454" i="20"/>
  <c r="M497" i="13"/>
  <c r="BT85" i="3"/>
  <c r="BR1412" i="20"/>
  <c r="K459" i="13"/>
  <c r="BR47" i="3" s="1"/>
  <c r="BS1412" i="20"/>
  <c r="L459" i="13"/>
  <c r="BS47" i="3" s="1"/>
  <c r="BT1412" i="20"/>
  <c r="M459" i="13"/>
  <c r="BT47" i="3" s="1"/>
  <c r="BR1413" i="20"/>
  <c r="K460" i="13" s="1"/>
  <c r="BR48" i="3"/>
  <c r="BS1413" i="20"/>
  <c r="L460" i="13" s="1"/>
  <c r="BS48" i="3" s="1"/>
  <c r="BT1413" i="20"/>
  <c r="M460" i="13" s="1"/>
  <c r="BT48" i="3" s="1"/>
  <c r="BR1414" i="20"/>
  <c r="K461" i="13"/>
  <c r="BR49" i="3"/>
  <c r="BS1414" i="20"/>
  <c r="L461" i="13"/>
  <c r="BS49" i="3"/>
  <c r="BT1414" i="20"/>
  <c r="M461" i="13"/>
  <c r="BT49" i="3" s="1"/>
  <c r="BR1415" i="20"/>
  <c r="K462" i="13"/>
  <c r="BR50" i="3" s="1"/>
  <c r="BS1415" i="20"/>
  <c r="L462" i="13"/>
  <c r="BS50" i="3" s="1"/>
  <c r="BT1415" i="20"/>
  <c r="M462" i="13" s="1"/>
  <c r="BT50" i="3"/>
  <c r="BR1416" i="20"/>
  <c r="K463" i="13" s="1"/>
  <c r="BR51" i="3" s="1"/>
  <c r="BS1416" i="20"/>
  <c r="L463" i="13" s="1"/>
  <c r="BS51" i="3" s="1"/>
  <c r="BT1416" i="20"/>
  <c r="M463" i="13"/>
  <c r="BT51" i="3"/>
  <c r="BR1417" i="20"/>
  <c r="K464" i="13"/>
  <c r="BR52" i="3"/>
  <c r="BS1417" i="20"/>
  <c r="L464" i="13"/>
  <c r="BS52" i="3" s="1"/>
  <c r="BT1417" i="20"/>
  <c r="M464" i="13"/>
  <c r="BT52" i="3" s="1"/>
  <c r="BR1418" i="20"/>
  <c r="K465" i="13"/>
  <c r="BR53" i="3" s="1"/>
  <c r="BS1418" i="20"/>
  <c r="L465" i="13" s="1"/>
  <c r="BS53" i="3"/>
  <c r="BT1418" i="20"/>
  <c r="M465" i="13" s="1"/>
  <c r="BT53" i="3" s="1"/>
  <c r="BR1419" i="20"/>
  <c r="K466" i="13" s="1"/>
  <c r="BR54" i="3" s="1"/>
  <c r="BS1419" i="20"/>
  <c r="L466" i="13"/>
  <c r="BS54" i="3"/>
  <c r="BT1419" i="20"/>
  <c r="M466" i="13"/>
  <c r="BT54" i="3"/>
  <c r="BR1420" i="20"/>
  <c r="K467" i="13"/>
  <c r="BR55" i="3" s="1"/>
  <c r="BS1420" i="20"/>
  <c r="L467" i="13"/>
  <c r="BS55" i="3" s="1"/>
  <c r="BT1420" i="20"/>
  <c r="M467" i="13"/>
  <c r="BT55" i="3" s="1"/>
  <c r="BR1421" i="20"/>
  <c r="K468" i="13" s="1"/>
  <c r="BR56" i="3"/>
  <c r="BS1421" i="20"/>
  <c r="L468" i="13" s="1"/>
  <c r="BS56" i="3" s="1"/>
  <c r="BT1421" i="20"/>
  <c r="M468" i="13" s="1"/>
  <c r="BT56" i="3" s="1"/>
  <c r="BR1422" i="20"/>
  <c r="K469" i="13"/>
  <c r="BR57" i="3"/>
  <c r="BS1422" i="20"/>
  <c r="L469" i="13"/>
  <c r="BS57" i="3"/>
  <c r="BT1422" i="20"/>
  <c r="M469" i="13"/>
  <c r="BT57" i="3" s="1"/>
  <c r="BR1423" i="20"/>
  <c r="K470" i="13"/>
  <c r="BR58" i="3" s="1"/>
  <c r="BS1423" i="20"/>
  <c r="L470" i="13"/>
  <c r="BS58" i="3" s="1"/>
  <c r="BT1423" i="20"/>
  <c r="M470" i="13" s="1"/>
  <c r="BT58" i="3"/>
  <c r="BR1424" i="20"/>
  <c r="K471" i="13" s="1"/>
  <c r="BR59" i="3" s="1"/>
  <c r="BS1424" i="20"/>
  <c r="L471" i="13" s="1"/>
  <c r="BS59" i="3" s="1"/>
  <c r="BT1424" i="20"/>
  <c r="M471" i="13"/>
  <c r="BT59" i="3"/>
  <c r="BR1425" i="20"/>
  <c r="K472" i="13"/>
  <c r="BR60" i="3"/>
  <c r="BS1425" i="20"/>
  <c r="L472" i="13"/>
  <c r="BS60" i="3" s="1"/>
  <c r="BT1425" i="20"/>
  <c r="M472" i="13"/>
  <c r="BT60" i="3" s="1"/>
  <c r="BR1426" i="20"/>
  <c r="K473" i="13"/>
  <c r="BR61" i="3" s="1"/>
  <c r="BS1426" i="20"/>
  <c r="L473" i="13" s="1"/>
  <c r="BS61" i="3"/>
  <c r="BT1426" i="20"/>
  <c r="M473" i="13" s="1"/>
  <c r="BT61" i="3" s="1"/>
  <c r="BR1427" i="20"/>
  <c r="K474" i="13" s="1"/>
  <c r="BR62" i="3" s="1"/>
  <c r="BS1427" i="20"/>
  <c r="L474" i="13"/>
  <c r="BS62" i="3"/>
  <c r="BT1427" i="20"/>
  <c r="M474" i="13"/>
  <c r="BT62" i="3"/>
  <c r="BR1428" i="20"/>
  <c r="K475" i="13"/>
  <c r="BR63" i="3" s="1"/>
  <c r="BS1428" i="20"/>
  <c r="L475" i="13"/>
  <c r="BS63" i="3" s="1"/>
  <c r="BT1428" i="20"/>
  <c r="M475" i="13"/>
  <c r="BT63" i="3" s="1"/>
  <c r="BR1429" i="20"/>
  <c r="K476" i="13" s="1"/>
  <c r="BR64" i="3"/>
  <c r="BS1429" i="20"/>
  <c r="L476" i="13" s="1"/>
  <c r="BS64" i="3" s="1"/>
  <c r="BT1429" i="20"/>
  <c r="M476" i="13" s="1"/>
  <c r="BT64" i="3" s="1"/>
  <c r="BR1430" i="20"/>
  <c r="K477" i="13"/>
  <c r="BR65" i="3"/>
  <c r="BS1430" i="20"/>
  <c r="L477" i="13"/>
  <c r="BS65" i="3"/>
  <c r="BT1430" i="20"/>
  <c r="M477" i="13"/>
  <c r="BT65" i="3" s="1"/>
  <c r="BR1431" i="20"/>
  <c r="K478" i="13"/>
  <c r="BR66" i="3" s="1"/>
  <c r="BS1431" i="20"/>
  <c r="L478" i="13"/>
  <c r="BS66" i="3" s="1"/>
  <c r="BT1431" i="20"/>
  <c r="M478" i="13" s="1"/>
  <c r="BT66" i="3"/>
  <c r="BR1432" i="20"/>
  <c r="K479" i="13" s="1"/>
  <c r="BR67" i="3" s="1"/>
  <c r="BS1432" i="20"/>
  <c r="L479" i="13" s="1"/>
  <c r="BS67" i="3" s="1"/>
  <c r="BT1432" i="20"/>
  <c r="M479" i="13"/>
  <c r="BT67" i="3"/>
  <c r="BR1393" i="20"/>
  <c r="K440" i="13"/>
  <c r="BR28" i="3"/>
  <c r="BS1393" i="20"/>
  <c r="L440" i="13"/>
  <c r="BS28" i="3" s="1"/>
  <c r="BT1393" i="20"/>
  <c r="M440" i="13"/>
  <c r="BT28" i="3" s="1"/>
  <c r="BR1394" i="20"/>
  <c r="K441" i="13"/>
  <c r="BR29" i="3" s="1"/>
  <c r="BS1394" i="20"/>
  <c r="L441" i="13" s="1"/>
  <c r="BS29" i="3"/>
  <c r="BT1394" i="20"/>
  <c r="M441" i="13" s="1"/>
  <c r="BT29" i="3" s="1"/>
  <c r="BR1395" i="20"/>
  <c r="K442" i="13" s="1"/>
  <c r="BR30" i="3" s="1"/>
  <c r="BS1395" i="20"/>
  <c r="L442" i="13"/>
  <c r="BS30" i="3"/>
  <c r="BT1395" i="20"/>
  <c r="M442" i="13"/>
  <c r="BT30" i="3"/>
  <c r="BR1396" i="20"/>
  <c r="K443" i="13"/>
  <c r="BR31" i="3" s="1"/>
  <c r="BS1396" i="20"/>
  <c r="L443" i="13"/>
  <c r="BS31" i="3" s="1"/>
  <c r="BT1396" i="20"/>
  <c r="M443" i="13"/>
  <c r="BT31" i="3" s="1"/>
  <c r="BR1397" i="20"/>
  <c r="K444" i="13" s="1"/>
  <c r="BR32" i="3"/>
  <c r="BS1397" i="20"/>
  <c r="L444" i="13" s="1"/>
  <c r="BS32" i="3" s="1"/>
  <c r="BT1397" i="20"/>
  <c r="M444" i="13" s="1"/>
  <c r="BT32" i="3" s="1"/>
  <c r="BR1398" i="20"/>
  <c r="K445" i="13"/>
  <c r="BR33" i="3"/>
  <c r="BS1398" i="20"/>
  <c r="L445" i="13"/>
  <c r="BS33" i="3"/>
  <c r="BT1398" i="20"/>
  <c r="M445" i="13"/>
  <c r="BT33" i="3" s="1"/>
  <c r="BR1399" i="20"/>
  <c r="K446" i="13"/>
  <c r="BR34" i="3" s="1"/>
  <c r="BS1399" i="20"/>
  <c r="L446" i="13"/>
  <c r="BS34" i="3" s="1"/>
  <c r="BT1399" i="20"/>
  <c r="M446" i="13" s="1"/>
  <c r="BT34" i="3"/>
  <c r="BR1400" i="20"/>
  <c r="K447" i="13" s="1"/>
  <c r="BR35" i="3" s="1"/>
  <c r="BS1400" i="20"/>
  <c r="L447" i="13" s="1"/>
  <c r="BS35" i="3" s="1"/>
  <c r="BT1400" i="20"/>
  <c r="M447" i="13"/>
  <c r="BT35" i="3"/>
  <c r="BR1401" i="20"/>
  <c r="K448" i="13" s="1"/>
  <c r="BR36" i="3" s="1"/>
  <c r="BS1401" i="20"/>
  <c r="L448" i="13"/>
  <c r="BS36" i="3" s="1"/>
  <c r="BT1401" i="20"/>
  <c r="M448" i="13"/>
  <c r="BT36" i="3" s="1"/>
  <c r="BR1402" i="20"/>
  <c r="K449" i="13"/>
  <c r="BR37" i="3" s="1"/>
  <c r="BS1402" i="20"/>
  <c r="L449" i="13" s="1"/>
  <c r="BS37" i="3" s="1"/>
  <c r="BT1402" i="20"/>
  <c r="M449" i="13" s="1"/>
  <c r="BT37" i="3" s="1"/>
  <c r="BR1403" i="20"/>
  <c r="K450" i="13" s="1"/>
  <c r="BR38" i="3" s="1"/>
  <c r="BS1403" i="20"/>
  <c r="L450" i="13"/>
  <c r="BS38" i="3" s="1"/>
  <c r="BT1403" i="20"/>
  <c r="M450" i="13" s="1"/>
  <c r="BT38" i="3" s="1"/>
  <c r="BR1404" i="20"/>
  <c r="K451" i="13"/>
  <c r="BR39" i="3" s="1"/>
  <c r="BS1404" i="20"/>
  <c r="L451" i="13"/>
  <c r="BS39" i="3" s="1"/>
  <c r="BT1404" i="20"/>
  <c r="M451" i="13"/>
  <c r="BT39" i="3" s="1"/>
  <c r="BR1405" i="20"/>
  <c r="K452" i="13" s="1"/>
  <c r="BR40" i="3"/>
  <c r="BS1405" i="20"/>
  <c r="L452" i="13" s="1"/>
  <c r="BS40" i="3" s="1"/>
  <c r="BT1405" i="20"/>
  <c r="M452" i="13" s="1"/>
  <c r="BT40" i="3" s="1"/>
  <c r="BR1406" i="20"/>
  <c r="K453" i="13"/>
  <c r="BR41" i="3" s="1"/>
  <c r="BS1406" i="20"/>
  <c r="L453" i="13" s="1"/>
  <c r="BS41" i="3" s="1"/>
  <c r="BT1406" i="20"/>
  <c r="M453" i="13"/>
  <c r="BT41" i="3" s="1"/>
  <c r="BR1407" i="20"/>
  <c r="K454" i="13" s="1"/>
  <c r="BR42" i="3" s="1"/>
  <c r="BS1407" i="20"/>
  <c r="L454" i="13"/>
  <c r="BS42" i="3" s="1"/>
  <c r="BT1407" i="20"/>
  <c r="M454" i="13" s="1"/>
  <c r="BT42" i="3"/>
  <c r="BR1408" i="20"/>
  <c r="K455" i="13" s="1"/>
  <c r="BR43" i="3" s="1"/>
  <c r="BS1408" i="20"/>
  <c r="L455" i="13" s="1"/>
  <c r="BS43" i="3" s="1"/>
  <c r="BT1408" i="20"/>
  <c r="M455" i="13"/>
  <c r="BT43" i="3" s="1"/>
  <c r="BR1409" i="20"/>
  <c r="K456" i="13" s="1"/>
  <c r="BR44" i="3" s="1"/>
  <c r="BS1409" i="20"/>
  <c r="L456" i="13"/>
  <c r="BS44" i="3" s="1"/>
  <c r="BT1409" i="20"/>
  <c r="M456" i="13"/>
  <c r="BT44" i="3" s="1"/>
  <c r="BR1410" i="20"/>
  <c r="K457" i="13"/>
  <c r="BR45" i="3" s="1"/>
  <c r="BS1410" i="20"/>
  <c r="L457" i="13" s="1"/>
  <c r="BS45" i="3"/>
  <c r="BT1410" i="20"/>
  <c r="M457" i="13" s="1"/>
  <c r="BT45" i="3" s="1"/>
  <c r="BR1411" i="20"/>
  <c r="K458" i="13" s="1"/>
  <c r="BR46" i="3" s="1"/>
  <c r="BS1411" i="20"/>
  <c r="L458" i="13"/>
  <c r="BS46" i="3"/>
  <c r="BT1411" i="20"/>
  <c r="M458" i="13" s="1"/>
  <c r="BT46" i="3" s="1"/>
  <c r="BR1373" i="20"/>
  <c r="K420" i="13"/>
  <c r="BR8" i="3" s="1"/>
  <c r="BS1373" i="20"/>
  <c r="L420" i="13"/>
  <c r="BS8" i="3" s="1"/>
  <c r="BT1373" i="20"/>
  <c r="M420" i="13"/>
  <c r="BT8" i="3" s="1"/>
  <c r="BR1374" i="20"/>
  <c r="K421" i="13" s="1"/>
  <c r="BR9" i="3" s="1"/>
  <c r="BS1374" i="20"/>
  <c r="L421" i="13" s="1"/>
  <c r="BS9" i="3" s="1"/>
  <c r="BT1374" i="20"/>
  <c r="M421" i="13" s="1"/>
  <c r="BT9" i="3" s="1"/>
  <c r="BR1375" i="20"/>
  <c r="K422" i="13"/>
  <c r="BR10" i="3" s="1"/>
  <c r="BS1375" i="20"/>
  <c r="L422" i="13" s="1"/>
  <c r="BS10" i="3" s="1"/>
  <c r="BT1375" i="20"/>
  <c r="M422" i="13"/>
  <c r="BT10" i="3" s="1"/>
  <c r="BR1376" i="20"/>
  <c r="K423" i="13"/>
  <c r="BR11" i="3" s="1"/>
  <c r="BS1376" i="20"/>
  <c r="L423" i="13"/>
  <c r="BS11" i="3" s="1"/>
  <c r="BT1376" i="20"/>
  <c r="M423" i="13" s="1"/>
  <c r="BT11" i="3"/>
  <c r="BR1377" i="20"/>
  <c r="K424" i="13" s="1"/>
  <c r="BR12" i="3" s="1"/>
  <c r="BS1377" i="20"/>
  <c r="L424" i="13" s="1"/>
  <c r="BS12" i="3" s="1"/>
  <c r="BT1377" i="20"/>
  <c r="M424" i="13"/>
  <c r="BT12" i="3" s="1"/>
  <c r="BR1378" i="20"/>
  <c r="K425" i="13" s="1"/>
  <c r="BR13" i="3" s="1"/>
  <c r="BS1378" i="20"/>
  <c r="L425" i="13" s="1"/>
  <c r="BS13" i="3" s="1"/>
  <c r="BT1378" i="20"/>
  <c r="M425" i="13"/>
  <c r="BT13" i="3" s="1"/>
  <c r="BR1379" i="20"/>
  <c r="K426" i="13"/>
  <c r="BR14" i="3" s="1"/>
  <c r="BS1379" i="20"/>
  <c r="L426" i="13" s="1"/>
  <c r="BS14" i="3" s="1"/>
  <c r="BT1379" i="20"/>
  <c r="M426" i="13" s="1"/>
  <c r="BT14" i="3" s="1"/>
  <c r="BR1380" i="20"/>
  <c r="K427" i="13" s="1"/>
  <c r="BR15" i="3" s="1"/>
  <c r="BS1380" i="20"/>
  <c r="L427" i="13"/>
  <c r="BS15" i="3" s="1"/>
  <c r="BT1380" i="20"/>
  <c r="M427" i="13" s="1"/>
  <c r="BT15" i="3" s="1"/>
  <c r="BR1381" i="20"/>
  <c r="K428" i="13" s="1"/>
  <c r="BR16" i="3" s="1"/>
  <c r="BS1381" i="20"/>
  <c r="L428" i="13"/>
  <c r="BS16" i="3" s="1"/>
  <c r="BT1381" i="20"/>
  <c r="M428" i="13"/>
  <c r="BT16" i="3" s="1"/>
  <c r="BR1382" i="20"/>
  <c r="K429" i="13" s="1"/>
  <c r="BR17" i="3" s="1"/>
  <c r="BS1382" i="20"/>
  <c r="L429" i="13" s="1"/>
  <c r="BS17" i="3" s="1"/>
  <c r="BT1382" i="20"/>
  <c r="M429" i="13" s="1"/>
  <c r="BT17" i="3" s="1"/>
  <c r="BR1383" i="20"/>
  <c r="K430" i="13"/>
  <c r="BR18" i="3" s="1"/>
  <c r="BS1383" i="20"/>
  <c r="L430" i="13" s="1"/>
  <c r="BS18" i="3" s="1"/>
  <c r="BT1383" i="20"/>
  <c r="M430" i="13" s="1"/>
  <c r="BT18" i="3" s="1"/>
  <c r="BR1384" i="20"/>
  <c r="K431" i="13" s="1"/>
  <c r="BR19" i="3" s="1"/>
  <c r="BS1384" i="20"/>
  <c r="L431" i="13"/>
  <c r="BS19" i="3" s="1"/>
  <c r="BT1384" i="20"/>
  <c r="M431" i="13" s="1"/>
  <c r="BT19" i="3" s="1"/>
  <c r="BR1385" i="20"/>
  <c r="K432" i="13" s="1"/>
  <c r="BR20" i="3" s="1"/>
  <c r="BS1385" i="20"/>
  <c r="L432" i="13" s="1"/>
  <c r="BS20" i="3" s="1"/>
  <c r="BT1385" i="20"/>
  <c r="M432" i="13"/>
  <c r="BT20" i="3"/>
  <c r="BR1386" i="20"/>
  <c r="K433" i="13" s="1"/>
  <c r="BR21" i="3"/>
  <c r="BS1386" i="20"/>
  <c r="L433" i="13" s="1"/>
  <c r="BS21" i="3" s="1"/>
  <c r="BT1386" i="20"/>
  <c r="M433" i="13"/>
  <c r="BT21" i="3" s="1"/>
  <c r="BR1387" i="20"/>
  <c r="K434" i="13"/>
  <c r="BR22" i="3" s="1"/>
  <c r="BS1387" i="20"/>
  <c r="L434" i="13" s="1"/>
  <c r="BS22" i="3" s="1"/>
  <c r="BT1387" i="20"/>
  <c r="M434" i="13" s="1"/>
  <c r="BT22" i="3" s="1"/>
  <c r="BR1388" i="20"/>
  <c r="K435" i="13" s="1"/>
  <c r="BR23" i="3" s="1"/>
  <c r="BS1388" i="20"/>
  <c r="L435" i="13"/>
  <c r="BS23" i="3" s="1"/>
  <c r="BT1388" i="20"/>
  <c r="M435" i="13" s="1"/>
  <c r="BT23" i="3"/>
  <c r="BR1389" i="20"/>
  <c r="K436" i="13" s="1"/>
  <c r="BR24" i="3" s="1"/>
  <c r="BS1389" i="20"/>
  <c r="L436" i="13" s="1"/>
  <c r="BS24" i="3" s="1"/>
  <c r="BT1389" i="20"/>
  <c r="M436" i="13"/>
  <c r="BT24" i="3" s="1"/>
  <c r="BR1390" i="20"/>
  <c r="K437" i="13" s="1"/>
  <c r="BR25" i="3" s="1"/>
  <c r="BS1390" i="20"/>
  <c r="L437" i="13" s="1"/>
  <c r="BS25" i="3" s="1"/>
  <c r="BT1390" i="20"/>
  <c r="M437" i="13" s="1"/>
  <c r="BT25" i="3" s="1"/>
  <c r="BR1391" i="20"/>
  <c r="K438" i="13"/>
  <c r="BR26" i="3"/>
  <c r="BS1391" i="20"/>
  <c r="L438" i="13" s="1"/>
  <c r="BS26" i="3" s="1"/>
  <c r="BT1391" i="20"/>
  <c r="M438" i="13" s="1"/>
  <c r="BT26" i="3" s="1"/>
  <c r="BR1392" i="20"/>
  <c r="K439" i="13" s="1"/>
  <c r="BR27" i="3" s="1"/>
  <c r="BS1392" i="20"/>
  <c r="L439" i="13"/>
  <c r="BS27" i="3" s="1"/>
  <c r="BT1392" i="20"/>
  <c r="M439" i="13" s="1"/>
  <c r="BT27" i="3"/>
  <c r="BS1372" i="20"/>
  <c r="L419" i="13" s="1"/>
  <c r="BS7" i="3" s="1"/>
  <c r="BT1372" i="20"/>
  <c r="M419" i="13" s="1"/>
  <c r="BT7" i="3" s="1"/>
  <c r="BR1372" i="20"/>
  <c r="K419" i="13"/>
  <c r="BR7" i="3"/>
  <c r="BK1460" i="20"/>
  <c r="B503" i="13" s="1"/>
  <c r="BL91" i="3"/>
  <c r="BL1460" i="20"/>
  <c r="C503" i="13" s="1"/>
  <c r="BM91" i="3" s="1"/>
  <c r="BM1460" i="20"/>
  <c r="D503" i="13" s="1"/>
  <c r="BN91" i="3" s="1"/>
  <c r="BN1460" i="20"/>
  <c r="E503" i="13"/>
  <c r="BO91" i="3" s="1"/>
  <c r="BO1460" i="20"/>
  <c r="F503" i="13" s="1"/>
  <c r="BP91" i="3" s="1"/>
  <c r="BP1460" i="20"/>
  <c r="G503" i="13" s="1"/>
  <c r="BQ91" i="3" s="1"/>
  <c r="BK1461" i="20"/>
  <c r="B504" i="13" s="1"/>
  <c r="BL92" i="3" s="1"/>
  <c r="BL1461" i="20"/>
  <c r="C504" i="13"/>
  <c r="BM92" i="3"/>
  <c r="BM1461" i="20"/>
  <c r="D504" i="13"/>
  <c r="BN92" i="3" s="1"/>
  <c r="BN1461" i="20"/>
  <c r="E504" i="13"/>
  <c r="BO92" i="3" s="1"/>
  <c r="BO1461" i="20"/>
  <c r="F504" i="13"/>
  <c r="BP92" i="3" s="1"/>
  <c r="BP1461" i="20"/>
  <c r="G504" i="13" s="1"/>
  <c r="BQ92" i="3" s="1"/>
  <c r="BK1462" i="20"/>
  <c r="B505" i="13" s="1"/>
  <c r="BL93" i="3" s="1"/>
  <c r="BL1462" i="20"/>
  <c r="C505" i="13" s="1"/>
  <c r="BM93" i="3" s="1"/>
  <c r="BM1462" i="20"/>
  <c r="D505" i="13"/>
  <c r="BN93" i="3"/>
  <c r="BN1462" i="20"/>
  <c r="E505" i="13" s="1"/>
  <c r="BO93" i="3" s="1"/>
  <c r="BO1462" i="20"/>
  <c r="F505" i="13"/>
  <c r="BP93" i="3" s="1"/>
  <c r="BP1462" i="20"/>
  <c r="G505" i="13"/>
  <c r="BQ93" i="3" s="1"/>
  <c r="BK1463" i="20"/>
  <c r="B506" i="13"/>
  <c r="BL94" i="3" s="1"/>
  <c r="BL1463" i="20"/>
  <c r="C506" i="13" s="1"/>
  <c r="BM94" i="3" s="1"/>
  <c r="BM1463" i="20"/>
  <c r="D506" i="13" s="1"/>
  <c r="BN94" i="3" s="1"/>
  <c r="BN1463" i="20"/>
  <c r="E506" i="13" s="1"/>
  <c r="BO94" i="3" s="1"/>
  <c r="BO1463" i="20"/>
  <c r="F506" i="13"/>
  <c r="BP94" i="3"/>
  <c r="BP1463" i="20"/>
  <c r="G506" i="13" s="1"/>
  <c r="BQ94" i="3" s="1"/>
  <c r="BK1464" i="20"/>
  <c r="B507" i="13"/>
  <c r="BL95" i="3" s="1"/>
  <c r="BL1464" i="20"/>
  <c r="C507" i="13"/>
  <c r="BM95" i="3" s="1"/>
  <c r="BM1464" i="20"/>
  <c r="D507" i="13"/>
  <c r="BN95" i="3" s="1"/>
  <c r="BN1464" i="20"/>
  <c r="E507" i="13" s="1"/>
  <c r="BO95" i="3" s="1"/>
  <c r="BO1464" i="20"/>
  <c r="F507" i="13" s="1"/>
  <c r="BP95" i="3" s="1"/>
  <c r="BP1464" i="20"/>
  <c r="G507" i="13" s="1"/>
  <c r="BQ95" i="3" s="1"/>
  <c r="BK1465" i="20"/>
  <c r="B508" i="13"/>
  <c r="BL96" i="3"/>
  <c r="BL1465" i="20"/>
  <c r="C508" i="13" s="1"/>
  <c r="BM96" i="3" s="1"/>
  <c r="BM1465" i="20"/>
  <c r="D508" i="13"/>
  <c r="BN96" i="3" s="1"/>
  <c r="BN1465" i="20"/>
  <c r="E508" i="13"/>
  <c r="BO96" i="3" s="1"/>
  <c r="BO1465" i="20"/>
  <c r="F508" i="13"/>
  <c r="BP96" i="3" s="1"/>
  <c r="BP1465" i="20"/>
  <c r="G508" i="13" s="1"/>
  <c r="BQ96" i="3" s="1"/>
  <c r="BK1466" i="20"/>
  <c r="B509" i="13" s="1"/>
  <c r="BL97" i="3" s="1"/>
  <c r="BL1466" i="20"/>
  <c r="C509" i="13" s="1"/>
  <c r="BM97" i="3" s="1"/>
  <c r="BM1466" i="20"/>
  <c r="D509" i="13"/>
  <c r="BN97" i="3"/>
  <c r="BN1466" i="20"/>
  <c r="E509" i="13" s="1"/>
  <c r="BO97" i="3" s="1"/>
  <c r="BO1466" i="20"/>
  <c r="F509" i="13"/>
  <c r="BP97" i="3" s="1"/>
  <c r="BP1466" i="20"/>
  <c r="G509" i="13"/>
  <c r="BQ97" i="3" s="1"/>
  <c r="BK1467" i="20"/>
  <c r="B510" i="13"/>
  <c r="BL98" i="3" s="1"/>
  <c r="BL1467" i="20"/>
  <c r="C510" i="13" s="1"/>
  <c r="BM98" i="3" s="1"/>
  <c r="BM1467" i="20"/>
  <c r="D510" i="13" s="1"/>
  <c r="BN98" i="3" s="1"/>
  <c r="BN1467" i="20"/>
  <c r="E510" i="13" s="1"/>
  <c r="BO98" i="3" s="1"/>
  <c r="BO1467" i="20"/>
  <c r="F510" i="13"/>
  <c r="BP98" i="3"/>
  <c r="BP1467" i="20"/>
  <c r="G510" i="13" s="1"/>
  <c r="BQ98" i="3" s="1"/>
  <c r="BK1468" i="20"/>
  <c r="B511" i="13"/>
  <c r="BL99" i="3" s="1"/>
  <c r="BL1468" i="20"/>
  <c r="C511" i="13" s="1"/>
  <c r="BM99" i="3" s="1"/>
  <c r="BM1468" i="20"/>
  <c r="D511" i="13"/>
  <c r="BN99" i="3" s="1"/>
  <c r="BN1468" i="20"/>
  <c r="E511" i="13" s="1"/>
  <c r="BO99" i="3" s="1"/>
  <c r="BO1468" i="20"/>
  <c r="F511" i="13" s="1"/>
  <c r="BP99" i="3" s="1"/>
  <c r="BP1468" i="20"/>
  <c r="G511" i="13" s="1"/>
  <c r="BQ99" i="3" s="1"/>
  <c r="BK1469" i="20"/>
  <c r="B512" i="13"/>
  <c r="BL100" i="3" s="1"/>
  <c r="BL1469" i="20"/>
  <c r="C512" i="13" s="1"/>
  <c r="BM100" i="3" s="1"/>
  <c r="BM1469" i="20"/>
  <c r="D512" i="13"/>
  <c r="BN100" i="3" s="1"/>
  <c r="BN1469" i="20"/>
  <c r="E512" i="13" s="1"/>
  <c r="BO100" i="3" s="1"/>
  <c r="BO1469" i="20"/>
  <c r="F512" i="13"/>
  <c r="BP100" i="3" s="1"/>
  <c r="BP1469" i="20"/>
  <c r="G512" i="13" s="1"/>
  <c r="BQ100" i="3"/>
  <c r="BK1470" i="20"/>
  <c r="B513" i="13" s="1"/>
  <c r="BL101" i="3" s="1"/>
  <c r="BL1470" i="20"/>
  <c r="C513" i="13" s="1"/>
  <c r="BM101" i="3" s="1"/>
  <c r="BM1470" i="20"/>
  <c r="D513" i="13"/>
  <c r="BN101" i="3"/>
  <c r="BN1470" i="20"/>
  <c r="E513" i="13" s="1"/>
  <c r="BO101" i="3" s="1"/>
  <c r="BO1470" i="20"/>
  <c r="F513" i="13"/>
  <c r="BP101" i="3" s="1"/>
  <c r="BP1470" i="20"/>
  <c r="G513" i="13" s="1"/>
  <c r="BQ101" i="3" s="1"/>
  <c r="BK1471" i="20"/>
  <c r="B514" i="13"/>
  <c r="BL102" i="3" s="1"/>
  <c r="BL1471" i="20"/>
  <c r="C514" i="13" s="1"/>
  <c r="BM102" i="3" s="1"/>
  <c r="BM1471" i="20"/>
  <c r="D514" i="13" s="1"/>
  <c r="BN102" i="3" s="1"/>
  <c r="BN1471" i="20"/>
  <c r="E514" i="13" s="1"/>
  <c r="BO102" i="3" s="1"/>
  <c r="BO1471" i="20"/>
  <c r="F514" i="13"/>
  <c r="BP102" i="3"/>
  <c r="BP1471" i="20"/>
  <c r="G514" i="13" s="1"/>
  <c r="BQ102" i="3" s="1"/>
  <c r="BK1439" i="20"/>
  <c r="B486" i="13"/>
  <c r="BL74" i="3" s="1"/>
  <c r="BL1439" i="20"/>
  <c r="C486" i="13" s="1"/>
  <c r="BM74" i="3" s="1"/>
  <c r="BM1439" i="20"/>
  <c r="D486" i="13"/>
  <c r="BN74" i="3" s="1"/>
  <c r="BN1439" i="20"/>
  <c r="E486" i="13" s="1"/>
  <c r="BO74" i="3" s="1"/>
  <c r="BO1439" i="20"/>
  <c r="F486" i="13" s="1"/>
  <c r="BP74" i="3" s="1"/>
  <c r="BP1439" i="20"/>
  <c r="G486" i="13" s="1"/>
  <c r="BQ74" i="3" s="1"/>
  <c r="BK1440" i="20"/>
  <c r="B487" i="13"/>
  <c r="BL75" i="3"/>
  <c r="BL1440" i="20"/>
  <c r="C487" i="13" s="1"/>
  <c r="BM75" i="3" s="1"/>
  <c r="BM1440" i="20"/>
  <c r="D487" i="13"/>
  <c r="BN75" i="3" s="1"/>
  <c r="BN1440" i="20"/>
  <c r="E487" i="13" s="1"/>
  <c r="BO75" i="3" s="1"/>
  <c r="BO1440" i="20"/>
  <c r="F487" i="13"/>
  <c r="BP75" i="3" s="1"/>
  <c r="BP1440" i="20"/>
  <c r="G487" i="13" s="1"/>
  <c r="BQ75" i="3" s="1"/>
  <c r="BK1441" i="20"/>
  <c r="B488" i="13" s="1"/>
  <c r="BL76" i="3" s="1"/>
  <c r="BL1441" i="20"/>
  <c r="C488" i="13" s="1"/>
  <c r="BM76" i="3" s="1"/>
  <c r="BM1441" i="20"/>
  <c r="D488" i="13"/>
  <c r="BN76" i="3"/>
  <c r="BN1441" i="20"/>
  <c r="E488" i="13" s="1"/>
  <c r="BO76" i="3" s="1"/>
  <c r="BO1441" i="20"/>
  <c r="F488" i="13"/>
  <c r="BP76" i="3" s="1"/>
  <c r="BP1441" i="20"/>
  <c r="G488" i="13" s="1"/>
  <c r="BQ76" i="3" s="1"/>
  <c r="BK1442" i="20"/>
  <c r="B489" i="13"/>
  <c r="BL77" i="3" s="1"/>
  <c r="BL1442" i="20"/>
  <c r="C489" i="13" s="1"/>
  <c r="BM77" i="3"/>
  <c r="BM1442" i="20"/>
  <c r="D489" i="13" s="1"/>
  <c r="BN77" i="3" s="1"/>
  <c r="BN1442" i="20"/>
  <c r="E489" i="13" s="1"/>
  <c r="BO77" i="3" s="1"/>
  <c r="BO1442" i="20"/>
  <c r="F489" i="13"/>
  <c r="BP77" i="3"/>
  <c r="BP1442" i="20"/>
  <c r="G489" i="13" s="1"/>
  <c r="BQ77" i="3" s="1"/>
  <c r="BK1443" i="20"/>
  <c r="B490" i="13"/>
  <c r="BL78" i="3" s="1"/>
  <c r="BL1443" i="20"/>
  <c r="C490" i="13" s="1"/>
  <c r="BM78" i="3" s="1"/>
  <c r="BM1443" i="20"/>
  <c r="D490" i="13"/>
  <c r="BN78" i="3" s="1"/>
  <c r="BN1443" i="20"/>
  <c r="E490" i="13" s="1"/>
  <c r="BO78" i="3" s="1"/>
  <c r="BO1443" i="20"/>
  <c r="F490" i="13" s="1"/>
  <c r="BP78" i="3" s="1"/>
  <c r="BP1443" i="20"/>
  <c r="G490" i="13" s="1"/>
  <c r="BQ78" i="3" s="1"/>
  <c r="B491" i="13"/>
  <c r="BL79" i="3"/>
  <c r="C491" i="13"/>
  <c r="BM79" i="3" s="1"/>
  <c r="D491" i="13"/>
  <c r="BN79" i="3"/>
  <c r="E491" i="13"/>
  <c r="BO79" i="3"/>
  <c r="F491" i="13"/>
  <c r="BP79" i="3"/>
  <c r="G491" i="13"/>
  <c r="BQ79" i="3" s="1"/>
  <c r="B492" i="13"/>
  <c r="BL80" i="3"/>
  <c r="C492" i="13"/>
  <c r="BM80" i="3"/>
  <c r="D492" i="13"/>
  <c r="BN80" i="3"/>
  <c r="E492" i="13"/>
  <c r="BO80" i="3" s="1"/>
  <c r="F492" i="13"/>
  <c r="BP80" i="3"/>
  <c r="G492" i="13"/>
  <c r="BQ80" i="3"/>
  <c r="B493" i="13"/>
  <c r="BL81" i="3"/>
  <c r="C493" i="13"/>
  <c r="BM81" i="3" s="1"/>
  <c r="D493" i="13"/>
  <c r="BN81" i="3"/>
  <c r="E493" i="13"/>
  <c r="BO81" i="3"/>
  <c r="F493" i="13"/>
  <c r="BP81" i="3"/>
  <c r="G493" i="13"/>
  <c r="BQ81" i="3" s="1"/>
  <c r="BK1451" i="20"/>
  <c r="B494" i="13"/>
  <c r="BL82" i="3" s="1"/>
  <c r="BL1451" i="20"/>
  <c r="C494" i="13" s="1"/>
  <c r="BM82" i="3"/>
  <c r="BM1451" i="20"/>
  <c r="D494" i="13" s="1"/>
  <c r="BN82" i="3" s="1"/>
  <c r="BN1451" i="20"/>
  <c r="E494" i="13" s="1"/>
  <c r="BO82" i="3" s="1"/>
  <c r="BO1451" i="20"/>
  <c r="F494" i="13"/>
  <c r="BP82" i="3" s="1"/>
  <c r="BP1451" i="20"/>
  <c r="G494" i="13" s="1"/>
  <c r="BQ82" i="3" s="1"/>
  <c r="BK1452" i="20"/>
  <c r="B495" i="13"/>
  <c r="BL83" i="3" s="1"/>
  <c r="BL1452" i="20"/>
  <c r="C495" i="13"/>
  <c r="BM83" i="3" s="1"/>
  <c r="BM1452" i="20"/>
  <c r="D495" i="13"/>
  <c r="BN83" i="3" s="1"/>
  <c r="BN1452" i="20"/>
  <c r="E495" i="13" s="1"/>
  <c r="BO83" i="3"/>
  <c r="BO1452" i="20"/>
  <c r="F495" i="13" s="1"/>
  <c r="BP83" i="3" s="1"/>
  <c r="BP1452" i="20"/>
  <c r="G495" i="13" s="1"/>
  <c r="BQ83" i="3" s="1"/>
  <c r="BK1453" i="20"/>
  <c r="B496" i="13"/>
  <c r="BL84" i="3" s="1"/>
  <c r="BL1453" i="20"/>
  <c r="C496" i="13" s="1"/>
  <c r="BM84" i="3" s="1"/>
  <c r="BM1453" i="20"/>
  <c r="D496" i="13"/>
  <c r="BN84" i="3" s="1"/>
  <c r="BN1453" i="20"/>
  <c r="E496" i="13"/>
  <c r="BO84" i="3" s="1"/>
  <c r="BO1453" i="20"/>
  <c r="F496" i="13"/>
  <c r="BP84" i="3" s="1"/>
  <c r="BP1453" i="20"/>
  <c r="G496" i="13" s="1"/>
  <c r="BQ84" i="3"/>
  <c r="BK1454" i="20"/>
  <c r="B497" i="13" s="1"/>
  <c r="BL85" i="3" s="1"/>
  <c r="BL1454" i="20"/>
  <c r="C497" i="13" s="1"/>
  <c r="BM85" i="3" s="1"/>
  <c r="BM1454" i="20"/>
  <c r="D497" i="13"/>
  <c r="BN85" i="3" s="1"/>
  <c r="BN1454" i="20"/>
  <c r="E497" i="13" s="1"/>
  <c r="BO85" i="3" s="1"/>
  <c r="BO1454" i="20"/>
  <c r="F497" i="13"/>
  <c r="BP85" i="3" s="1"/>
  <c r="BP1454" i="20"/>
  <c r="G497" i="13"/>
  <c r="BQ85" i="3" s="1"/>
  <c r="BK1455" i="20"/>
  <c r="B498" i="13"/>
  <c r="BL86" i="3" s="1"/>
  <c r="BL1455" i="20"/>
  <c r="C498" i="13" s="1"/>
  <c r="BM86" i="3"/>
  <c r="BM1455" i="20"/>
  <c r="D498" i="13" s="1"/>
  <c r="BN86" i="3" s="1"/>
  <c r="BN1455" i="20"/>
  <c r="E498" i="13" s="1"/>
  <c r="BO86" i="3" s="1"/>
  <c r="BO1455" i="20"/>
  <c r="F498" i="13"/>
  <c r="BP86" i="3" s="1"/>
  <c r="BP1455" i="20"/>
  <c r="G498" i="13" s="1"/>
  <c r="BQ86" i="3" s="1"/>
  <c r="BK1456" i="20"/>
  <c r="B499" i="13"/>
  <c r="BL87" i="3" s="1"/>
  <c r="BL1456" i="20"/>
  <c r="C499" i="13"/>
  <c r="BM87" i="3" s="1"/>
  <c r="BM1456" i="20"/>
  <c r="D499" i="13"/>
  <c r="BN87" i="3" s="1"/>
  <c r="BN1456" i="20"/>
  <c r="E499" i="13" s="1"/>
  <c r="BO87" i="3"/>
  <c r="BO1456" i="20"/>
  <c r="F499" i="13" s="1"/>
  <c r="BP87" i="3" s="1"/>
  <c r="BP1456" i="20"/>
  <c r="G499" i="13" s="1"/>
  <c r="BQ87" i="3" s="1"/>
  <c r="BK1457" i="20"/>
  <c r="B500" i="13"/>
  <c r="BL88" i="3" s="1"/>
  <c r="BL1457" i="20"/>
  <c r="C500" i="13" s="1"/>
  <c r="BM88" i="3" s="1"/>
  <c r="BM1457" i="20"/>
  <c r="D500" i="13"/>
  <c r="BN88" i="3" s="1"/>
  <c r="BN1457" i="20"/>
  <c r="E500" i="13"/>
  <c r="BO88" i="3" s="1"/>
  <c r="BO1457" i="20"/>
  <c r="F500" i="13" s="1"/>
  <c r="BP88" i="3" s="1"/>
  <c r="BP1457" i="20"/>
  <c r="G500" i="13" s="1"/>
  <c r="BQ88" i="3" s="1"/>
  <c r="BK1458" i="20"/>
  <c r="B501" i="13" s="1"/>
  <c r="BL89" i="3" s="1"/>
  <c r="BL1458" i="20"/>
  <c r="C501" i="13" s="1"/>
  <c r="BM89" i="3" s="1"/>
  <c r="BM1458" i="20"/>
  <c r="D501" i="13"/>
  <c r="BN89" i="3"/>
  <c r="BN1458" i="20"/>
  <c r="E501" i="13" s="1"/>
  <c r="BO89" i="3" s="1"/>
  <c r="BO1458" i="20"/>
  <c r="F501" i="13"/>
  <c r="BP89" i="3" s="1"/>
  <c r="BP1458" i="20"/>
  <c r="G501" i="13" s="1"/>
  <c r="BQ89" i="3" s="1"/>
  <c r="BK1459" i="20"/>
  <c r="B502" i="13" s="1"/>
  <c r="BL90" i="3" s="1"/>
  <c r="BL1459" i="20"/>
  <c r="C502" i="13" s="1"/>
  <c r="BM90" i="3"/>
  <c r="BM1459" i="20"/>
  <c r="D502" i="13" s="1"/>
  <c r="BN90" i="3" s="1"/>
  <c r="BN1459" i="20"/>
  <c r="E502" i="13" s="1"/>
  <c r="BO90" i="3" s="1"/>
  <c r="BO1459" i="20"/>
  <c r="F502" i="13"/>
  <c r="BP90" i="3" s="1"/>
  <c r="BP1459" i="20"/>
  <c r="G502" i="13" s="1"/>
  <c r="BQ90" i="3" s="1"/>
  <c r="BK1420" i="20"/>
  <c r="B467" i="13"/>
  <c r="BL55" i="3" s="1"/>
  <c r="BL1420" i="20"/>
  <c r="C467" i="13" s="1"/>
  <c r="BM55" i="3" s="1"/>
  <c r="BM1420" i="20"/>
  <c r="D467" i="13"/>
  <c r="BN55" i="3" s="1"/>
  <c r="BN1420" i="20"/>
  <c r="E467" i="13" s="1"/>
  <c r="BO55" i="3"/>
  <c r="BO1420" i="20"/>
  <c r="F467" i="13" s="1"/>
  <c r="BP55" i="3" s="1"/>
  <c r="BP1420" i="20"/>
  <c r="G467" i="13" s="1"/>
  <c r="BQ55" i="3" s="1"/>
  <c r="BK1421" i="20"/>
  <c r="B468" i="13"/>
  <c r="BL56" i="3" s="1"/>
  <c r="BL1421" i="20"/>
  <c r="C468" i="13" s="1"/>
  <c r="BM56" i="3" s="1"/>
  <c r="BM1421" i="20"/>
  <c r="D468" i="13"/>
  <c r="BN56" i="3" s="1"/>
  <c r="BN1421" i="20"/>
  <c r="E468" i="13"/>
  <c r="BO56" i="3" s="1"/>
  <c r="BO1421" i="20"/>
  <c r="F468" i="13"/>
  <c r="BP56" i="3" s="1"/>
  <c r="BP1421" i="20"/>
  <c r="G468" i="13" s="1"/>
  <c r="BQ56" i="3"/>
  <c r="BK1422" i="20"/>
  <c r="B469" i="13" s="1"/>
  <c r="BL57" i="3" s="1"/>
  <c r="BL1422" i="20"/>
  <c r="C469" i="13" s="1"/>
  <c r="BM57" i="3" s="1"/>
  <c r="BM1422" i="20"/>
  <c r="D469" i="13"/>
  <c r="BN57" i="3" s="1"/>
  <c r="BN1422" i="20"/>
  <c r="E469" i="13" s="1"/>
  <c r="BO57" i="3" s="1"/>
  <c r="BO1422" i="20"/>
  <c r="F469" i="13"/>
  <c r="BP57" i="3" s="1"/>
  <c r="BP1422" i="20"/>
  <c r="G469" i="13"/>
  <c r="BQ57" i="3" s="1"/>
  <c r="BK1423" i="20"/>
  <c r="B470" i="13"/>
  <c r="BL58" i="3" s="1"/>
  <c r="BL1423" i="20"/>
  <c r="C470" i="13" s="1"/>
  <c r="BM58" i="3" s="1"/>
  <c r="BM1423" i="20"/>
  <c r="D470" i="13" s="1"/>
  <c r="BN58" i="3" s="1"/>
  <c r="BN1423" i="20"/>
  <c r="E470" i="13" s="1"/>
  <c r="BO58" i="3" s="1"/>
  <c r="BO1423" i="20"/>
  <c r="F470" i="13"/>
  <c r="BP58" i="3" s="1"/>
  <c r="BP1423" i="20"/>
  <c r="G470" i="13" s="1"/>
  <c r="BQ58" i="3" s="1"/>
  <c r="BK1424" i="20"/>
  <c r="B471" i="13"/>
  <c r="BL59" i="3" s="1"/>
  <c r="BL1424" i="20"/>
  <c r="C471" i="13"/>
  <c r="BM59" i="3" s="1"/>
  <c r="BM1424" i="20"/>
  <c r="D471" i="13"/>
  <c r="BN59" i="3" s="1"/>
  <c r="BN1424" i="20"/>
  <c r="E471" i="13" s="1"/>
  <c r="BO59" i="3"/>
  <c r="BO1424" i="20"/>
  <c r="F471" i="13" s="1"/>
  <c r="BP59" i="3" s="1"/>
  <c r="BP1424" i="20"/>
  <c r="G471" i="13" s="1"/>
  <c r="BQ59" i="3" s="1"/>
  <c r="BK1425" i="20"/>
  <c r="B472" i="13"/>
  <c r="BL60" i="3" s="1"/>
  <c r="BL1425" i="20"/>
  <c r="C472" i="13" s="1"/>
  <c r="BM60" i="3" s="1"/>
  <c r="BM1425" i="20"/>
  <c r="D472" i="13"/>
  <c r="BN60" i="3" s="1"/>
  <c r="BN1425" i="20"/>
  <c r="E472" i="13" s="1"/>
  <c r="BO60" i="3" s="1"/>
  <c r="BO1425" i="20"/>
  <c r="F472" i="13"/>
  <c r="BP60" i="3" s="1"/>
  <c r="BP1425" i="20"/>
  <c r="G472" i="13" s="1"/>
  <c r="BQ60" i="3"/>
  <c r="BK1426" i="20"/>
  <c r="B473" i="13" s="1"/>
  <c r="BL61" i="3" s="1"/>
  <c r="BL1426" i="20"/>
  <c r="C473" i="13" s="1"/>
  <c r="BM61" i="3" s="1"/>
  <c r="BM1426" i="20"/>
  <c r="D473" i="13"/>
  <c r="BN61" i="3" s="1"/>
  <c r="BN1426" i="20"/>
  <c r="E473" i="13" s="1"/>
  <c r="BO61" i="3" s="1"/>
  <c r="BO1426" i="20"/>
  <c r="F473" i="13"/>
  <c r="BP61" i="3" s="1"/>
  <c r="BP1426" i="20"/>
  <c r="G473" i="13"/>
  <c r="BQ61" i="3" s="1"/>
  <c r="BK1427" i="20"/>
  <c r="B474" i="13"/>
  <c r="BL62" i="3" s="1"/>
  <c r="BL1427" i="20"/>
  <c r="C474" i="13" s="1"/>
  <c r="BM62" i="3"/>
  <c r="BM1427" i="20"/>
  <c r="D474" i="13" s="1"/>
  <c r="BN62" i="3" s="1"/>
  <c r="BN1427" i="20"/>
  <c r="E474" i="13" s="1"/>
  <c r="BO62" i="3" s="1"/>
  <c r="BO1427" i="20"/>
  <c r="F474" i="13"/>
  <c r="BP62" i="3" s="1"/>
  <c r="BP1427" i="20"/>
  <c r="G474" i="13" s="1"/>
  <c r="BQ62" i="3" s="1"/>
  <c r="BK1428" i="20"/>
  <c r="B475" i="13"/>
  <c r="BL63" i="3" s="1"/>
  <c r="BL1428" i="20"/>
  <c r="C475" i="13"/>
  <c r="BM63" i="3" s="1"/>
  <c r="BM1428" i="20"/>
  <c r="D475" i="13"/>
  <c r="BN63" i="3" s="1"/>
  <c r="BN1428" i="20"/>
  <c r="E475" i="13" s="1"/>
  <c r="BO63" i="3" s="1"/>
  <c r="BO1428" i="20"/>
  <c r="F475" i="13" s="1"/>
  <c r="BP63" i="3" s="1"/>
  <c r="BP1428" i="20"/>
  <c r="G475" i="13" s="1"/>
  <c r="BQ63" i="3" s="1"/>
  <c r="BK1429" i="20"/>
  <c r="B476" i="13"/>
  <c r="BL64" i="3" s="1"/>
  <c r="BL1429" i="20"/>
  <c r="C476" i="13" s="1"/>
  <c r="BM64" i="3" s="1"/>
  <c r="BM1429" i="20"/>
  <c r="D476" i="13"/>
  <c r="BN64" i="3" s="1"/>
  <c r="BN1429" i="20"/>
  <c r="E476" i="13"/>
  <c r="BO64" i="3" s="1"/>
  <c r="BO1429" i="20"/>
  <c r="F476" i="13"/>
  <c r="BP64" i="3" s="1"/>
  <c r="BP1429" i="20"/>
  <c r="G476" i="13" s="1"/>
  <c r="BQ64" i="3"/>
  <c r="BK1430" i="20"/>
  <c r="B477" i="13" s="1"/>
  <c r="BL65" i="3" s="1"/>
  <c r="BL1430" i="20"/>
  <c r="C477" i="13" s="1"/>
  <c r="BM65" i="3" s="1"/>
  <c r="BM1430" i="20"/>
  <c r="D477" i="13"/>
  <c r="BN65" i="3" s="1"/>
  <c r="BN1430" i="20"/>
  <c r="E477" i="13" s="1"/>
  <c r="BO65" i="3" s="1"/>
  <c r="BO1430" i="20"/>
  <c r="F477" i="13"/>
  <c r="BP65" i="3" s="1"/>
  <c r="BP1430" i="20"/>
  <c r="G477" i="13" s="1"/>
  <c r="BQ65" i="3" s="1"/>
  <c r="BK1431" i="20"/>
  <c r="B478" i="13"/>
  <c r="BL66" i="3" s="1"/>
  <c r="BL1431" i="20"/>
  <c r="C478" i="13" s="1"/>
  <c r="BM66" i="3"/>
  <c r="BM1431" i="20"/>
  <c r="D478" i="13" s="1"/>
  <c r="BN66" i="3" s="1"/>
  <c r="BN1431" i="20"/>
  <c r="E478" i="13" s="1"/>
  <c r="BO66" i="3" s="1"/>
  <c r="BO1431" i="20"/>
  <c r="F478" i="13"/>
  <c r="BP66" i="3"/>
  <c r="BP1431" i="20"/>
  <c r="G478" i="13" s="1"/>
  <c r="BQ66" i="3" s="1"/>
  <c r="BK1432" i="20"/>
  <c r="B479" i="13"/>
  <c r="BL67" i="3" s="1"/>
  <c r="BL1432" i="20"/>
  <c r="C479" i="13"/>
  <c r="BM67" i="3" s="1"/>
  <c r="BM1432" i="20"/>
  <c r="D479" i="13"/>
  <c r="BN67" i="3" s="1"/>
  <c r="BN1432" i="20"/>
  <c r="E479" i="13" s="1"/>
  <c r="BO67" i="3"/>
  <c r="BO1432" i="20"/>
  <c r="F479" i="13" s="1"/>
  <c r="BP67" i="3" s="1"/>
  <c r="BP1432" i="20"/>
  <c r="G479" i="13" s="1"/>
  <c r="BQ67" i="3" s="1"/>
  <c r="BK1433" i="20"/>
  <c r="B480" i="13"/>
  <c r="BL68" i="3" s="1"/>
  <c r="BL1433" i="20"/>
  <c r="C480" i="13" s="1"/>
  <c r="BM68" i="3" s="1"/>
  <c r="BM1433" i="20"/>
  <c r="D480" i="13"/>
  <c r="BN68" i="3" s="1"/>
  <c r="BN1433" i="20"/>
  <c r="E480" i="13"/>
  <c r="BO68" i="3" s="1"/>
  <c r="BO1433" i="20"/>
  <c r="F480" i="13"/>
  <c r="BP68" i="3" s="1"/>
  <c r="BP1433" i="20"/>
  <c r="G480" i="13" s="1"/>
  <c r="BQ68" i="3" s="1"/>
  <c r="BK1434" i="20"/>
  <c r="B481" i="13" s="1"/>
  <c r="BL69" i="3" s="1"/>
  <c r="BL1434" i="20"/>
  <c r="C481" i="13" s="1"/>
  <c r="BM69" i="3" s="1"/>
  <c r="BM1434" i="20"/>
  <c r="D481" i="13"/>
  <c r="BN69" i="3" s="1"/>
  <c r="BN1434" i="20"/>
  <c r="E481" i="13" s="1"/>
  <c r="BO69" i="3" s="1"/>
  <c r="BO1434" i="20"/>
  <c r="F481" i="13"/>
  <c r="BP69" i="3" s="1"/>
  <c r="BP1434" i="20"/>
  <c r="G481" i="13"/>
  <c r="BQ69" i="3" s="1"/>
  <c r="BK1435" i="20"/>
  <c r="B482" i="13" s="1"/>
  <c r="BL70" i="3" s="1"/>
  <c r="BL1435" i="20"/>
  <c r="C482" i="13" s="1"/>
  <c r="BM70" i="3" s="1"/>
  <c r="BM1435" i="20"/>
  <c r="D482" i="13" s="1"/>
  <c r="BN70" i="3" s="1"/>
  <c r="BN1435" i="20"/>
  <c r="E482" i="13" s="1"/>
  <c r="BO70" i="3" s="1"/>
  <c r="BO1435" i="20"/>
  <c r="F482" i="13"/>
  <c r="BP70" i="3"/>
  <c r="BP1435" i="20"/>
  <c r="G482" i="13" s="1"/>
  <c r="BQ70" i="3" s="1"/>
  <c r="BK1436" i="20"/>
  <c r="B483" i="13"/>
  <c r="BL71" i="3" s="1"/>
  <c r="BL1436" i="20"/>
  <c r="C483" i="13" s="1"/>
  <c r="BM71" i="3" s="1"/>
  <c r="BM1436" i="20"/>
  <c r="D483" i="13" s="1"/>
  <c r="BN71" i="3" s="1"/>
  <c r="BN1436" i="20"/>
  <c r="E483" i="13" s="1"/>
  <c r="BO71" i="3"/>
  <c r="BO1436" i="20"/>
  <c r="F483" i="13" s="1"/>
  <c r="BP71" i="3" s="1"/>
  <c r="BP1436" i="20"/>
  <c r="G483" i="13" s="1"/>
  <c r="BQ71" i="3" s="1"/>
  <c r="BK1437" i="20"/>
  <c r="B484" i="13"/>
  <c r="BL72" i="3" s="1"/>
  <c r="BL1437" i="20"/>
  <c r="C484" i="13" s="1"/>
  <c r="BM72" i="3" s="1"/>
  <c r="BM1437" i="20"/>
  <c r="D484" i="13"/>
  <c r="BN72" i="3" s="1"/>
  <c r="BN1437" i="20"/>
  <c r="E484" i="13"/>
  <c r="BO72" i="3" s="1"/>
  <c r="BO1437" i="20"/>
  <c r="F484" i="13"/>
  <c r="BP72" i="3" s="1"/>
  <c r="BP1331" i="20"/>
  <c r="BP1437" i="20" s="1"/>
  <c r="G484" i="13" s="1"/>
  <c r="BQ72" i="3" s="1"/>
  <c r="BK1438" i="20"/>
  <c r="B485" i="13" s="1"/>
  <c r="BL73" i="3" s="1"/>
  <c r="BL1438" i="20"/>
  <c r="C485" i="13"/>
  <c r="BM73" i="3" s="1"/>
  <c r="BM1438" i="20"/>
  <c r="D485" i="13"/>
  <c r="BN73" i="3" s="1"/>
  <c r="BN1438" i="20"/>
  <c r="E485" i="13" s="1"/>
  <c r="BO73" i="3" s="1"/>
  <c r="BO1438" i="20"/>
  <c r="F485" i="13" s="1"/>
  <c r="BP73" i="3"/>
  <c r="BP1438" i="20"/>
  <c r="G485" i="13" s="1"/>
  <c r="BQ73" i="3" s="1"/>
  <c r="BK1406" i="20"/>
  <c r="B453" i="13" s="1"/>
  <c r="BL41" i="3" s="1"/>
  <c r="BL1406" i="20"/>
  <c r="C453" i="13"/>
  <c r="BM41" i="3"/>
  <c r="BM1406" i="20"/>
  <c r="D453" i="13" s="1"/>
  <c r="BN41" i="3" s="1"/>
  <c r="BN1406" i="20"/>
  <c r="E453" i="13"/>
  <c r="BO41" i="3" s="1"/>
  <c r="BO1406" i="20"/>
  <c r="F453" i="13" s="1"/>
  <c r="BP41" i="3" s="1"/>
  <c r="BP1406" i="20"/>
  <c r="G453" i="13" s="1"/>
  <c r="BQ41" i="3" s="1"/>
  <c r="BK1407" i="20"/>
  <c r="B454" i="13" s="1"/>
  <c r="BL42" i="3"/>
  <c r="BL1407" i="20"/>
  <c r="C454" i="13" s="1"/>
  <c r="BM42" i="3" s="1"/>
  <c r="BM1407" i="20"/>
  <c r="D454" i="13" s="1"/>
  <c r="BN42" i="3" s="1"/>
  <c r="BN1407" i="20"/>
  <c r="E454" i="13"/>
  <c r="BO42" i="3" s="1"/>
  <c r="BO1407" i="20"/>
  <c r="F454" i="13" s="1"/>
  <c r="BP42" i="3" s="1"/>
  <c r="BP1407" i="20"/>
  <c r="G454" i="13"/>
  <c r="BQ42" i="3" s="1"/>
  <c r="BK1408" i="20"/>
  <c r="B455" i="13" s="1"/>
  <c r="BL43" i="3" s="1"/>
  <c r="BL1408" i="20"/>
  <c r="C455" i="13" s="1"/>
  <c r="BM43" i="3" s="1"/>
  <c r="BM1408" i="20"/>
  <c r="D455" i="13" s="1"/>
  <c r="BN43" i="3" s="1"/>
  <c r="BN1408" i="20"/>
  <c r="E455" i="13" s="1"/>
  <c r="BO43" i="3" s="1"/>
  <c r="BO1408" i="20"/>
  <c r="F455" i="13" s="1"/>
  <c r="BP43" i="3" s="1"/>
  <c r="BP1408" i="20"/>
  <c r="G455" i="13"/>
  <c r="BQ43" i="3" s="1"/>
  <c r="BK1409" i="20"/>
  <c r="B456" i="13" s="1"/>
  <c r="BL44" i="3" s="1"/>
  <c r="BL1409" i="20"/>
  <c r="C456" i="13"/>
  <c r="BM44" i="3" s="1"/>
  <c r="BM1409" i="20"/>
  <c r="D456" i="13" s="1"/>
  <c r="BN44" i="3" s="1"/>
  <c r="BN1409" i="20"/>
  <c r="E456" i="13" s="1"/>
  <c r="BO44" i="3" s="1"/>
  <c r="BO1409" i="20"/>
  <c r="F456" i="13" s="1"/>
  <c r="BP44" i="3" s="1"/>
  <c r="BP1409" i="20"/>
  <c r="G456" i="13" s="1"/>
  <c r="BQ44" i="3" s="1"/>
  <c r="BK1410" i="20"/>
  <c r="B457" i="13" s="1"/>
  <c r="BL45" i="3" s="1"/>
  <c r="BL1410" i="20"/>
  <c r="C457" i="13"/>
  <c r="BM45" i="3" s="1"/>
  <c r="BM1410" i="20"/>
  <c r="D457" i="13" s="1"/>
  <c r="BN45" i="3" s="1"/>
  <c r="BN1410" i="20"/>
  <c r="E457" i="13"/>
  <c r="BO45" i="3" s="1"/>
  <c r="BO1410" i="20"/>
  <c r="F457" i="13"/>
  <c r="BP45" i="3" s="1"/>
  <c r="BP1410" i="20"/>
  <c r="G457" i="13" s="1"/>
  <c r="BQ45" i="3" s="1"/>
  <c r="BK1411" i="20"/>
  <c r="B458" i="13" s="1"/>
  <c r="BL46" i="3" s="1"/>
  <c r="BL1411" i="20"/>
  <c r="C458" i="13" s="1"/>
  <c r="BM46" i="3" s="1"/>
  <c r="BM1411" i="20"/>
  <c r="D458" i="13" s="1"/>
  <c r="BN46" i="3" s="1"/>
  <c r="BN1411" i="20"/>
  <c r="E458" i="13"/>
  <c r="BO46" i="3"/>
  <c r="BO1411" i="20"/>
  <c r="F458" i="13" s="1"/>
  <c r="BP46" i="3" s="1"/>
  <c r="BP1411" i="20"/>
  <c r="G458" i="13"/>
  <c r="BQ46" i="3" s="1"/>
  <c r="BK1412" i="20"/>
  <c r="B459" i="13" s="1"/>
  <c r="BL47" i="3" s="1"/>
  <c r="BL1412" i="20"/>
  <c r="C459" i="13" s="1"/>
  <c r="BM47" i="3" s="1"/>
  <c r="BM1412" i="20"/>
  <c r="D459" i="13" s="1"/>
  <c r="BN47" i="3"/>
  <c r="BN1412" i="20"/>
  <c r="E459" i="13" s="1"/>
  <c r="BO47" i="3" s="1"/>
  <c r="BO1412" i="20"/>
  <c r="F459" i="13" s="1"/>
  <c r="BP47" i="3" s="1"/>
  <c r="BK1413" i="20"/>
  <c r="B460" i="13" s="1"/>
  <c r="BL48" i="3" s="1"/>
  <c r="BL1413" i="20"/>
  <c r="C460" i="13"/>
  <c r="BM48" i="3" s="1"/>
  <c r="BM1413" i="20"/>
  <c r="D460" i="13" s="1"/>
  <c r="BN48" i="3" s="1"/>
  <c r="BN1413" i="20"/>
  <c r="E460" i="13"/>
  <c r="BO48" i="3" s="1"/>
  <c r="BO1413" i="20"/>
  <c r="F460" i="13" s="1"/>
  <c r="BP48" i="3" s="1"/>
  <c r="BP1413" i="20"/>
  <c r="G460" i="13" s="1"/>
  <c r="BQ48" i="3" s="1"/>
  <c r="BK1414" i="20"/>
  <c r="B461" i="13" s="1"/>
  <c r="BL49" i="3" s="1"/>
  <c r="BL1414" i="20"/>
  <c r="C461" i="13"/>
  <c r="BM49" i="3"/>
  <c r="BM1414" i="20"/>
  <c r="D461" i="13" s="1"/>
  <c r="BN49" i="3" s="1"/>
  <c r="BN1414" i="20"/>
  <c r="E461" i="13"/>
  <c r="BO49" i="3" s="1"/>
  <c r="BO1414" i="20"/>
  <c r="F461" i="13"/>
  <c r="BP49" i="3" s="1"/>
  <c r="BP1414" i="20"/>
  <c r="G461" i="13" s="1"/>
  <c r="BQ49" i="3" s="1"/>
  <c r="BK1415" i="20"/>
  <c r="B462" i="13" s="1"/>
  <c r="BL50" i="3"/>
  <c r="BL1415" i="20"/>
  <c r="C462" i="13" s="1"/>
  <c r="BM50" i="3" s="1"/>
  <c r="BM1415" i="20"/>
  <c r="D462" i="13" s="1"/>
  <c r="BN50" i="3" s="1"/>
  <c r="BN1415" i="20"/>
  <c r="E462" i="13"/>
  <c r="BO50" i="3"/>
  <c r="BP1415" i="20"/>
  <c r="G462" i="13"/>
  <c r="BQ50" i="3" s="1"/>
  <c r="BK1416" i="20"/>
  <c r="B463" i="13" s="1"/>
  <c r="BL51" i="3" s="1"/>
  <c r="BL1416" i="20"/>
  <c r="C463" i="13" s="1"/>
  <c r="BM51" i="3" s="1"/>
  <c r="BM1416" i="20"/>
  <c r="D463" i="13" s="1"/>
  <c r="BN51" i="3"/>
  <c r="BN1416" i="20"/>
  <c r="E463" i="13" s="1"/>
  <c r="BO51" i="3" s="1"/>
  <c r="BO1416" i="20"/>
  <c r="F463" i="13" s="1"/>
  <c r="BP51" i="3" s="1"/>
  <c r="BP1416" i="20"/>
  <c r="G463" i="13"/>
  <c r="BQ51" i="3" s="1"/>
  <c r="BK1417" i="20"/>
  <c r="B464" i="13" s="1"/>
  <c r="BL52" i="3" s="1"/>
  <c r="BL1417" i="20"/>
  <c r="C464" i="13"/>
  <c r="BM52" i="3" s="1"/>
  <c r="BM1417" i="20"/>
  <c r="D464" i="13"/>
  <c r="BN52" i="3" s="1"/>
  <c r="BN1417" i="20"/>
  <c r="E464" i="13" s="1"/>
  <c r="BO52" i="3" s="1"/>
  <c r="BO1417" i="20"/>
  <c r="F464" i="13" s="1"/>
  <c r="BP52" i="3" s="1"/>
  <c r="BP1417" i="20"/>
  <c r="G464" i="13" s="1"/>
  <c r="BQ52" i="3" s="1"/>
  <c r="BK1418" i="20"/>
  <c r="B465" i="13" s="1"/>
  <c r="BL53" i="3" s="1"/>
  <c r="BL1418" i="20"/>
  <c r="C465" i="13"/>
  <c r="BM53" i="3"/>
  <c r="BM1418" i="20"/>
  <c r="D465" i="13" s="1"/>
  <c r="BN53" i="3" s="1"/>
  <c r="BN1418" i="20"/>
  <c r="E465" i="13"/>
  <c r="BO53" i="3" s="1"/>
  <c r="BO1418" i="20"/>
  <c r="F465" i="13" s="1"/>
  <c r="BP53" i="3" s="1"/>
  <c r="BP1418" i="20"/>
  <c r="G465" i="13"/>
  <c r="BQ53" i="3" s="1"/>
  <c r="BK1419" i="20"/>
  <c r="B466" i="13" s="1"/>
  <c r="BL54" i="3" s="1"/>
  <c r="BL1419" i="20"/>
  <c r="C466" i="13" s="1"/>
  <c r="BM54" i="3" s="1"/>
  <c r="BM1419" i="20"/>
  <c r="D466" i="13" s="1"/>
  <c r="BN54" i="3" s="1"/>
  <c r="BN1419" i="20"/>
  <c r="E466" i="13"/>
  <c r="BO54" i="3" s="1"/>
  <c r="BO1419" i="20"/>
  <c r="F466" i="13" s="1"/>
  <c r="BP54" i="3" s="1"/>
  <c r="BP1419" i="20"/>
  <c r="G466" i="13"/>
  <c r="BQ54" i="3" s="1"/>
  <c r="BK1394" i="20"/>
  <c r="B441" i="13" s="1"/>
  <c r="BL29" i="3" s="1"/>
  <c r="BL1394" i="20"/>
  <c r="C441" i="13" s="1"/>
  <c r="BM29" i="3" s="1"/>
  <c r="BM1394" i="20"/>
  <c r="D441" i="13" s="1"/>
  <c r="BN29" i="3" s="1"/>
  <c r="BN1394" i="20"/>
  <c r="E441" i="13" s="1"/>
  <c r="BO29" i="3" s="1"/>
  <c r="BO1394" i="20"/>
  <c r="F441" i="13" s="1"/>
  <c r="BP29" i="3" s="1"/>
  <c r="BP1394" i="20"/>
  <c r="G441" i="13"/>
  <c r="BQ29" i="3" s="1"/>
  <c r="BK1395" i="20"/>
  <c r="B442" i="13" s="1"/>
  <c r="BL30" i="3" s="1"/>
  <c r="BL1395" i="20"/>
  <c r="C442" i="13"/>
  <c r="BM30" i="3" s="1"/>
  <c r="BM1395" i="20"/>
  <c r="D442" i="13"/>
  <c r="BN30" i="3" s="1"/>
  <c r="BN1395" i="20"/>
  <c r="E442" i="13" s="1"/>
  <c r="BO30" i="3" s="1"/>
  <c r="BO1395" i="20"/>
  <c r="F442" i="13" s="1"/>
  <c r="BP30" i="3" s="1"/>
  <c r="BP1395" i="20"/>
  <c r="G442" i="13" s="1"/>
  <c r="BQ30" i="3" s="1"/>
  <c r="BK1396" i="20"/>
  <c r="B443" i="13" s="1"/>
  <c r="BL31" i="3" s="1"/>
  <c r="BL1396" i="20"/>
  <c r="C443" i="13"/>
  <c r="BM31" i="3"/>
  <c r="BM1396" i="20"/>
  <c r="D443" i="13" s="1"/>
  <c r="BN31" i="3" s="1"/>
  <c r="BN1396" i="20"/>
  <c r="E443" i="13"/>
  <c r="BO31" i="3" s="1"/>
  <c r="BO1396" i="20"/>
  <c r="F443" i="13" s="1"/>
  <c r="BP31" i="3" s="1"/>
  <c r="BP1396" i="20"/>
  <c r="G443" i="13" s="1"/>
  <c r="BQ31" i="3" s="1"/>
  <c r="BK1397" i="20"/>
  <c r="B444" i="13" s="1"/>
  <c r="BL32" i="3"/>
  <c r="BM1397" i="20"/>
  <c r="D444" i="13" s="1"/>
  <c r="BN32" i="3" s="1"/>
  <c r="BN1397" i="20"/>
  <c r="E444" i="13"/>
  <c r="BO32" i="3" s="1"/>
  <c r="BO1397" i="20"/>
  <c r="F444" i="13" s="1"/>
  <c r="BP32" i="3" s="1"/>
  <c r="BP1397" i="20"/>
  <c r="G444" i="13"/>
  <c r="BQ32" i="3" s="1"/>
  <c r="BK1398" i="20"/>
  <c r="B445" i="13"/>
  <c r="BL33" i="3" s="1"/>
  <c r="BL1398" i="20"/>
  <c r="C445" i="13" s="1"/>
  <c r="BM33" i="3" s="1"/>
  <c r="BM1398" i="20"/>
  <c r="D445" i="13" s="1"/>
  <c r="BN33" i="3" s="1"/>
  <c r="BN1398" i="20"/>
  <c r="E445" i="13" s="1"/>
  <c r="BO33" i="3" s="1"/>
  <c r="BO1398" i="20"/>
  <c r="F445" i="13" s="1"/>
  <c r="BP33" i="3" s="1"/>
  <c r="BP1398" i="20"/>
  <c r="G445" i="13"/>
  <c r="BQ33" i="3"/>
  <c r="BK1399" i="20"/>
  <c r="B446" i="13" s="1"/>
  <c r="BL34" i="3" s="1"/>
  <c r="BL1399" i="20"/>
  <c r="C446" i="13"/>
  <c r="BM34" i="3" s="1"/>
  <c r="BM1399" i="20"/>
  <c r="D446" i="13"/>
  <c r="BN34" i="3" s="1"/>
  <c r="BN1399" i="20"/>
  <c r="E446" i="13" s="1"/>
  <c r="BO34" i="3" s="1"/>
  <c r="BO1399" i="20"/>
  <c r="F446" i="13" s="1"/>
  <c r="BP34" i="3"/>
  <c r="BP1399" i="20"/>
  <c r="G446" i="13" s="1"/>
  <c r="BQ34" i="3" s="1"/>
  <c r="BK1400" i="20"/>
  <c r="B447" i="13" s="1"/>
  <c r="BL35" i="3" s="1"/>
  <c r="BL1400" i="20"/>
  <c r="C447" i="13"/>
  <c r="BM35" i="3"/>
  <c r="BM1400" i="20"/>
  <c r="D447" i="13" s="1"/>
  <c r="BN35" i="3" s="1"/>
  <c r="BN1400" i="20"/>
  <c r="E447" i="13"/>
  <c r="BO35" i="3" s="1"/>
  <c r="BP1400" i="20"/>
  <c r="G447" i="13" s="1"/>
  <c r="BQ35" i="3" s="1"/>
  <c r="BK1401" i="20"/>
  <c r="B448" i="13" s="1"/>
  <c r="BL36" i="3"/>
  <c r="BL1401" i="20"/>
  <c r="C448" i="13" s="1"/>
  <c r="BM36" i="3" s="1"/>
  <c r="BM1401" i="20"/>
  <c r="D448" i="13" s="1"/>
  <c r="BN36" i="3" s="1"/>
  <c r="BN1401" i="20"/>
  <c r="E448" i="13"/>
  <c r="BO36" i="3"/>
  <c r="BO1401" i="20"/>
  <c r="F448" i="13" s="1"/>
  <c r="BP36" i="3" s="1"/>
  <c r="BP1401" i="20"/>
  <c r="G448" i="13"/>
  <c r="BQ36" i="3" s="1"/>
  <c r="BK1402" i="20"/>
  <c r="B449" i="13" s="1"/>
  <c r="BL37" i="3" s="1"/>
  <c r="BL1402" i="20"/>
  <c r="C449" i="13" s="1"/>
  <c r="BM37" i="3" s="1"/>
  <c r="BM1402" i="20"/>
  <c r="D449" i="13" s="1"/>
  <c r="BN37" i="3"/>
  <c r="BN1402" i="20"/>
  <c r="E449" i="13" s="1"/>
  <c r="BO37" i="3" s="1"/>
  <c r="BO1402" i="20"/>
  <c r="F449" i="13" s="1"/>
  <c r="BP37" i="3" s="1"/>
  <c r="BP1402" i="20"/>
  <c r="G449" i="13"/>
  <c r="BQ37" i="3" s="1"/>
  <c r="BK1403" i="20"/>
  <c r="B450" i="13" s="1"/>
  <c r="BL38" i="3" s="1"/>
  <c r="BL1403" i="20"/>
  <c r="C450" i="13"/>
  <c r="BM38" i="3" s="1"/>
  <c r="BM1403" i="20"/>
  <c r="D450" i="13" s="1"/>
  <c r="BN38" i="3" s="1"/>
  <c r="BN1403" i="20"/>
  <c r="E450" i="13" s="1"/>
  <c r="BO38" i="3" s="1"/>
  <c r="BO1403" i="20"/>
  <c r="F450" i="13" s="1"/>
  <c r="BP38" i="3" s="1"/>
  <c r="BP1403" i="20"/>
  <c r="G450" i="13" s="1"/>
  <c r="BQ38" i="3" s="1"/>
  <c r="BK1404" i="20"/>
  <c r="B451" i="13" s="1"/>
  <c r="BL39" i="3" s="1"/>
  <c r="BL1404" i="20"/>
  <c r="C451" i="13"/>
  <c r="BM39" i="3" s="1"/>
  <c r="BM1404" i="20"/>
  <c r="D451" i="13" s="1"/>
  <c r="BN39" i="3" s="1"/>
  <c r="BN1404" i="20"/>
  <c r="E451" i="13"/>
  <c r="BO39" i="3" s="1"/>
  <c r="BO1404" i="20"/>
  <c r="F451" i="13" s="1"/>
  <c r="BP39" i="3" s="1"/>
  <c r="BP1404" i="20"/>
  <c r="G451" i="13" s="1"/>
  <c r="BQ39" i="3" s="1"/>
  <c r="BK1405" i="20"/>
  <c r="B452" i="13" s="1"/>
  <c r="BL40" i="3" s="1"/>
  <c r="BL1405" i="20"/>
  <c r="C452" i="13" s="1"/>
  <c r="BM40" i="3" s="1"/>
  <c r="BM1405" i="20"/>
  <c r="D452" i="13" s="1"/>
  <c r="BN40" i="3" s="1"/>
  <c r="BN1405" i="20"/>
  <c r="E452" i="13"/>
  <c r="BO40" i="3" s="1"/>
  <c r="BO1405" i="20"/>
  <c r="F452" i="13" s="1"/>
  <c r="BP40" i="3" s="1"/>
  <c r="BP1405" i="20"/>
  <c r="G452" i="13"/>
  <c r="BQ40" i="3" s="1"/>
  <c r="BK1381" i="20"/>
  <c r="B428" i="13"/>
  <c r="BL16" i="3" s="1"/>
  <c r="BL1381" i="20"/>
  <c r="C428" i="13" s="1"/>
  <c r="BM16" i="3" s="1"/>
  <c r="BM1381" i="20"/>
  <c r="D428" i="13" s="1"/>
  <c r="BN16" i="3" s="1"/>
  <c r="BN1381" i="20"/>
  <c r="E428" i="13" s="1"/>
  <c r="BO16" i="3" s="1"/>
  <c r="BP1381" i="20"/>
  <c r="G428" i="13"/>
  <c r="BQ16" i="3"/>
  <c r="BK1382" i="20"/>
  <c r="B429" i="13" s="1"/>
  <c r="BL17" i="3" s="1"/>
  <c r="BL1382" i="20"/>
  <c r="C429" i="13"/>
  <c r="BM17" i="3" s="1"/>
  <c r="BM1382" i="20"/>
  <c r="D429" i="13"/>
  <c r="BN17" i="3" s="1"/>
  <c r="BN1382" i="20"/>
  <c r="E429" i="13" s="1"/>
  <c r="BO17" i="3" s="1"/>
  <c r="BO1382" i="20"/>
  <c r="F429" i="13" s="1"/>
  <c r="BP17" i="3"/>
  <c r="BP1382" i="20"/>
  <c r="G429" i="13" s="1"/>
  <c r="BQ17" i="3" s="1"/>
  <c r="BK1383" i="20"/>
  <c r="B430" i="13" s="1"/>
  <c r="BL18" i="3" s="1"/>
  <c r="BL1383" i="20"/>
  <c r="C430" i="13"/>
  <c r="BM18" i="3"/>
  <c r="BM1383" i="20"/>
  <c r="D430" i="13" s="1"/>
  <c r="BN18" i="3" s="1"/>
  <c r="BN1383" i="20"/>
  <c r="E430" i="13"/>
  <c r="BO18" i="3" s="1"/>
  <c r="BO1383" i="20"/>
  <c r="F430" i="13" s="1"/>
  <c r="BP18" i="3" s="1"/>
  <c r="BP1383" i="20"/>
  <c r="G430" i="13" s="1"/>
  <c r="BQ18" i="3" s="1"/>
  <c r="BK1384" i="20"/>
  <c r="B431" i="13" s="1"/>
  <c r="BL19" i="3"/>
  <c r="BL1384" i="20"/>
  <c r="C431" i="13" s="1"/>
  <c r="BM19" i="3" s="1"/>
  <c r="BM1384" i="20"/>
  <c r="D431" i="13" s="1"/>
  <c r="BN19" i="3" s="1"/>
  <c r="BN1384" i="20"/>
  <c r="E431" i="13"/>
  <c r="BO19" i="3" s="1"/>
  <c r="BO1384" i="20"/>
  <c r="F431" i="13" s="1"/>
  <c r="BP19" i="3" s="1"/>
  <c r="BP1384" i="20"/>
  <c r="G431" i="13"/>
  <c r="BQ19" i="3" s="1"/>
  <c r="BK1385" i="20"/>
  <c r="B432" i="13" s="1"/>
  <c r="BL20" i="3" s="1"/>
  <c r="BL1385" i="20"/>
  <c r="C432" i="13" s="1"/>
  <c r="BM20" i="3" s="1"/>
  <c r="BM1385" i="20"/>
  <c r="D432" i="13" s="1"/>
  <c r="BN20" i="3" s="1"/>
  <c r="BN1385" i="20"/>
  <c r="E432" i="13" s="1"/>
  <c r="BO20" i="3" s="1"/>
  <c r="BO1385" i="20"/>
  <c r="F432" i="13" s="1"/>
  <c r="BP20" i="3" s="1"/>
  <c r="BP1385" i="20"/>
  <c r="G432" i="13"/>
  <c r="BQ20" i="3" s="1"/>
  <c r="BK1386" i="20"/>
  <c r="B433" i="13" s="1"/>
  <c r="BL21" i="3" s="1"/>
  <c r="BL1386" i="20"/>
  <c r="C433" i="13"/>
  <c r="BM21" i="3" s="1"/>
  <c r="BM1386" i="20"/>
  <c r="D433" i="13" s="1"/>
  <c r="BN21" i="3" s="1"/>
  <c r="BN1386" i="20"/>
  <c r="E433" i="13" s="1"/>
  <c r="BO21" i="3" s="1"/>
  <c r="BO1386" i="20"/>
  <c r="F433" i="13" s="1"/>
  <c r="BP21" i="3" s="1"/>
  <c r="BP1386" i="20"/>
  <c r="G433" i="13" s="1"/>
  <c r="BQ21" i="3" s="1"/>
  <c r="BK1387" i="20"/>
  <c r="B434" i="13" s="1"/>
  <c r="BL22" i="3" s="1"/>
  <c r="BL1387" i="20"/>
  <c r="C434" i="13"/>
  <c r="BM22" i="3" s="1"/>
  <c r="BM1387" i="20"/>
  <c r="D434" i="13" s="1"/>
  <c r="BN22" i="3" s="1"/>
  <c r="BN1387" i="20"/>
  <c r="E434" i="13"/>
  <c r="BO22" i="3" s="1"/>
  <c r="BO1387" i="20"/>
  <c r="F434" i="13"/>
  <c r="BP22" i="3" s="1"/>
  <c r="BP1387" i="20"/>
  <c r="G434" i="13" s="1"/>
  <c r="BQ22" i="3" s="1"/>
  <c r="BK1388" i="20"/>
  <c r="B435" i="13" s="1"/>
  <c r="BL23" i="3" s="1"/>
  <c r="BL1388" i="20"/>
  <c r="C435" i="13" s="1"/>
  <c r="BM23" i="3" s="1"/>
  <c r="BM1388" i="20"/>
  <c r="D435" i="13" s="1"/>
  <c r="BN23" i="3" s="1"/>
  <c r="BN1388" i="20"/>
  <c r="E435" i="13"/>
  <c r="BO23" i="3"/>
  <c r="BO1388" i="20"/>
  <c r="F435" i="13" s="1"/>
  <c r="BP23" i="3" s="1"/>
  <c r="BP1388" i="20"/>
  <c r="G435" i="13"/>
  <c r="BQ23" i="3" s="1"/>
  <c r="BK1389" i="20"/>
  <c r="B436" i="13" s="1"/>
  <c r="BL24" i="3" s="1"/>
  <c r="BL1389" i="20"/>
  <c r="C436" i="13" s="1"/>
  <c r="BM24" i="3" s="1"/>
  <c r="BM1389" i="20"/>
  <c r="D436" i="13" s="1"/>
  <c r="BN24" i="3"/>
  <c r="BN1389" i="20"/>
  <c r="E436" i="13" s="1"/>
  <c r="BO24" i="3" s="1"/>
  <c r="BP1389" i="20"/>
  <c r="G436" i="13"/>
  <c r="BQ24" i="3"/>
  <c r="BK1390" i="20"/>
  <c r="B437" i="13" s="1"/>
  <c r="BL25" i="3" s="1"/>
  <c r="BL1390" i="20"/>
  <c r="C437" i="13"/>
  <c r="BM25" i="3" s="1"/>
  <c r="BM1390" i="20"/>
  <c r="D437" i="13" s="1"/>
  <c r="BN25" i="3" s="1"/>
  <c r="BN1390" i="20"/>
  <c r="E437" i="13" s="1"/>
  <c r="BO25" i="3" s="1"/>
  <c r="BO1390" i="20"/>
  <c r="F437" i="13" s="1"/>
  <c r="BP25" i="3"/>
  <c r="BP1390" i="20"/>
  <c r="G437" i="13" s="1"/>
  <c r="BQ25" i="3" s="1"/>
  <c r="BK1391" i="20"/>
  <c r="B438" i="13"/>
  <c r="BL26" i="3"/>
  <c r="BL1391" i="20"/>
  <c r="C438" i="13"/>
  <c r="BM26" i="3" s="1"/>
  <c r="BM1391" i="20"/>
  <c r="D438" i="13" s="1"/>
  <c r="BN26" i="3" s="1"/>
  <c r="BN1391" i="20"/>
  <c r="E438" i="13"/>
  <c r="BO26" i="3" s="1"/>
  <c r="BO1391" i="20"/>
  <c r="F438" i="13"/>
  <c r="BP26" i="3" s="1"/>
  <c r="BP1391" i="20"/>
  <c r="G438" i="13" s="1"/>
  <c r="BQ26" i="3" s="1"/>
  <c r="BL1392" i="20"/>
  <c r="C439" i="13" s="1"/>
  <c r="BM27" i="3" s="1"/>
  <c r="BM1392" i="20"/>
  <c r="D439" i="13" s="1"/>
  <c r="BN27" i="3" s="1"/>
  <c r="BN1392" i="20"/>
  <c r="E439" i="13" s="1"/>
  <c r="BO27" i="3" s="1"/>
  <c r="BO1392" i="20"/>
  <c r="F439" i="13" s="1"/>
  <c r="BP27" i="3" s="1"/>
  <c r="BP1392" i="20"/>
  <c r="G439" i="13" s="1"/>
  <c r="BQ27" i="3" s="1"/>
  <c r="BK1393" i="20"/>
  <c r="B440" i="13"/>
  <c r="BL28" i="3" s="1"/>
  <c r="BL1393" i="20"/>
  <c r="C440" i="13" s="1"/>
  <c r="BM28" i="3" s="1"/>
  <c r="BM1393" i="20"/>
  <c r="D440" i="13"/>
  <c r="BN28" i="3" s="1"/>
  <c r="BO1393" i="20"/>
  <c r="F440" i="13" s="1"/>
  <c r="BP28" i="3" s="1"/>
  <c r="BP1393" i="20"/>
  <c r="G440" i="13" s="1"/>
  <c r="BQ28" i="3" s="1"/>
  <c r="BK1373" i="20"/>
  <c r="B420" i="13" s="1"/>
  <c r="BL8" i="3" s="1"/>
  <c r="BL1373" i="20"/>
  <c r="C420" i="13" s="1"/>
  <c r="BM8" i="3" s="1"/>
  <c r="BM1373" i="20"/>
  <c r="D420" i="13"/>
  <c r="BN8" i="3"/>
  <c r="BN1373" i="20"/>
  <c r="E420" i="13" s="1"/>
  <c r="BO8" i="3" s="1"/>
  <c r="BO1373" i="20"/>
  <c r="F420" i="13"/>
  <c r="BP8" i="3" s="1"/>
  <c r="BP1373" i="20"/>
  <c r="G420" i="13" s="1"/>
  <c r="BQ8" i="3" s="1"/>
  <c r="BK1374" i="20"/>
  <c r="B421" i="13" s="1"/>
  <c r="BL9" i="3" s="1"/>
  <c r="BL1374" i="20"/>
  <c r="C421" i="13" s="1"/>
  <c r="BM9" i="3"/>
  <c r="BM1374" i="20"/>
  <c r="D421" i="13" s="1"/>
  <c r="BN9" i="3" s="1"/>
  <c r="BN1374" i="20"/>
  <c r="E421" i="13" s="1"/>
  <c r="BO9" i="3" s="1"/>
  <c r="BO1374" i="20"/>
  <c r="F421" i="13"/>
  <c r="BP9" i="3" s="1"/>
  <c r="BP1374" i="20"/>
  <c r="G421" i="13" s="1"/>
  <c r="BQ9" i="3" s="1"/>
  <c r="BK1375" i="20"/>
  <c r="B422" i="13"/>
  <c r="BL10" i="3" s="1"/>
  <c r="BL1375" i="20"/>
  <c r="C422" i="13"/>
  <c r="BM10" i="3" s="1"/>
  <c r="BM1375" i="20"/>
  <c r="D422" i="13" s="1"/>
  <c r="BN10" i="3" s="1"/>
  <c r="BN1375" i="20"/>
  <c r="E422" i="13" s="1"/>
  <c r="BO10" i="3" s="1"/>
  <c r="BO1375" i="20"/>
  <c r="F422" i="13" s="1"/>
  <c r="BP10" i="3" s="1"/>
  <c r="BK1376" i="20"/>
  <c r="B423" i="13"/>
  <c r="BL11" i="3" s="1"/>
  <c r="BL1376" i="20"/>
  <c r="C423" i="13" s="1"/>
  <c r="BM11" i="3" s="1"/>
  <c r="BM1376" i="20"/>
  <c r="D423" i="13"/>
  <c r="BN11" i="3" s="1"/>
  <c r="BN1376" i="20"/>
  <c r="E423" i="13" s="1"/>
  <c r="BO11" i="3" s="1"/>
  <c r="BO1376" i="20"/>
  <c r="F423" i="13" s="1"/>
  <c r="BP11" i="3" s="1"/>
  <c r="BP1376" i="20"/>
  <c r="G423" i="13" s="1"/>
  <c r="BQ11" i="3" s="1"/>
  <c r="BK1377" i="20"/>
  <c r="B424" i="13" s="1"/>
  <c r="BL12" i="3" s="1"/>
  <c r="BL1377" i="20"/>
  <c r="C424" i="13" s="1"/>
  <c r="BM12" i="3"/>
  <c r="BM1377" i="20"/>
  <c r="D424" i="13"/>
  <c r="BN12" i="3"/>
  <c r="BN1377" i="20"/>
  <c r="E424" i="13" s="1"/>
  <c r="BO12" i="3" s="1"/>
  <c r="BO1377" i="20"/>
  <c r="F424" i="13"/>
  <c r="BP12" i="3" s="1"/>
  <c r="BP1377" i="20"/>
  <c r="G424" i="13"/>
  <c r="BQ12" i="3" s="1"/>
  <c r="BK1378" i="20"/>
  <c r="B425" i="13" s="1"/>
  <c r="BL13" i="3" s="1"/>
  <c r="BL1378" i="20"/>
  <c r="C425" i="13" s="1"/>
  <c r="BM13" i="3"/>
  <c r="BM1378" i="20"/>
  <c r="D425" i="13" s="1"/>
  <c r="BN13" i="3" s="1"/>
  <c r="BN1378" i="20"/>
  <c r="E425" i="13" s="1"/>
  <c r="BO13" i="3"/>
  <c r="BO1378" i="20"/>
  <c r="F425" i="13"/>
  <c r="BP13" i="3" s="1"/>
  <c r="BP1378" i="20"/>
  <c r="G425" i="13" s="1"/>
  <c r="BQ13" i="3" s="1"/>
  <c r="BK1379" i="20"/>
  <c r="B426" i="13"/>
  <c r="BL14" i="3" s="1"/>
  <c r="BL1379" i="20"/>
  <c r="C426" i="13"/>
  <c r="BM14" i="3" s="1"/>
  <c r="BM1379" i="20"/>
  <c r="D426" i="13" s="1"/>
  <c r="BN14" i="3" s="1"/>
  <c r="BN1379" i="20"/>
  <c r="E426" i="13" s="1"/>
  <c r="BO14" i="3" s="1"/>
  <c r="BO1379" i="20"/>
  <c r="F426" i="13" s="1"/>
  <c r="BP14" i="3" s="1"/>
  <c r="BP1379" i="20"/>
  <c r="G426" i="13" s="1"/>
  <c r="BQ14" i="3"/>
  <c r="BK1380" i="20"/>
  <c r="B427" i="13"/>
  <c r="BL15" i="3" s="1"/>
  <c r="BL1380" i="20"/>
  <c r="C427" i="13" s="1"/>
  <c r="BM15" i="3" s="1"/>
  <c r="BM1380" i="20"/>
  <c r="D427" i="13"/>
  <c r="BN15" i="3" s="1"/>
  <c r="BN1380" i="20"/>
  <c r="E427" i="13"/>
  <c r="BO15" i="3" s="1"/>
  <c r="BO1380" i="20"/>
  <c r="F427" i="13" s="1"/>
  <c r="BP15" i="3" s="1"/>
  <c r="BP1380" i="20"/>
  <c r="G427" i="13" s="1"/>
  <c r="BQ15" i="3" s="1"/>
  <c r="BO1372" i="20"/>
  <c r="F419" i="13" s="1"/>
  <c r="BP7" i="3" s="1"/>
  <c r="BP1372" i="20"/>
  <c r="G419" i="13" s="1"/>
  <c r="BQ7" i="3"/>
  <c r="BL1372" i="20"/>
  <c r="C419" i="13"/>
  <c r="BM7" i="3" s="1"/>
  <c r="BM1372" i="20"/>
  <c r="D419" i="13" s="1"/>
  <c r="BN7" i="3" s="1"/>
  <c r="BN1372" i="20"/>
  <c r="E419" i="13"/>
  <c r="BO7" i="3" s="1"/>
  <c r="BK1372" i="20"/>
  <c r="B419" i="13"/>
  <c r="BL7" i="3" s="1"/>
  <c r="BZ1469" i="20"/>
  <c r="R409" i="13" s="1"/>
  <c r="BZ100" i="3" s="1"/>
  <c r="CA1469" i="20"/>
  <c r="S409" i="13" s="1"/>
  <c r="CA100" i="3" s="1"/>
  <c r="CB1469" i="20"/>
  <c r="T409" i="13" s="1"/>
  <c r="CB100" i="3" s="1"/>
  <c r="BZ1470" i="20"/>
  <c r="R410" i="13" s="1"/>
  <c r="BZ101" i="3"/>
  <c r="CA1470" i="20"/>
  <c r="S410" i="13"/>
  <c r="CA101" i="3"/>
  <c r="CB1470" i="20"/>
  <c r="T410" i="13"/>
  <c r="CB101" i="3" s="1"/>
  <c r="BZ1471" i="20"/>
  <c r="R411" i="13"/>
  <c r="BZ102" i="3" s="1"/>
  <c r="CA1471" i="20"/>
  <c r="S411" i="13" s="1"/>
  <c r="CA102" i="3" s="1"/>
  <c r="CB1471" i="20"/>
  <c r="T411" i="13" s="1"/>
  <c r="CB102" i="3" s="1"/>
  <c r="BZ1451" i="20"/>
  <c r="R391" i="13" s="1"/>
  <c r="BZ82" i="3"/>
  <c r="CA1451" i="20"/>
  <c r="S391" i="13"/>
  <c r="CA82" i="3" s="1"/>
  <c r="CB1451" i="20"/>
  <c r="T391" i="13" s="1"/>
  <c r="CB82" i="3" s="1"/>
  <c r="BZ1452" i="20"/>
  <c r="R392" i="13"/>
  <c r="BZ83" i="3" s="1"/>
  <c r="CA1452" i="20"/>
  <c r="S392" i="13" s="1"/>
  <c r="CA83" i="3" s="1"/>
  <c r="CB1452" i="20"/>
  <c r="T392" i="13"/>
  <c r="CB83" i="3"/>
  <c r="BZ1453" i="20"/>
  <c r="R393" i="13" s="1"/>
  <c r="BZ84" i="3" s="1"/>
  <c r="CA1453" i="20"/>
  <c r="S393" i="13"/>
  <c r="CA84" i="3" s="1"/>
  <c r="CB1453" i="20"/>
  <c r="T393" i="13"/>
  <c r="CB84" i="3"/>
  <c r="BZ1454" i="20"/>
  <c r="R394" i="13"/>
  <c r="BZ85" i="3" s="1"/>
  <c r="CA1454" i="20"/>
  <c r="S394" i="13" s="1"/>
  <c r="CA85" i="3" s="1"/>
  <c r="CB1454" i="20"/>
  <c r="T394" i="13"/>
  <c r="CB85" i="3" s="1"/>
  <c r="BZ1455" i="20"/>
  <c r="R395" i="13" s="1"/>
  <c r="BZ86" i="3" s="1"/>
  <c r="CA1455" i="20"/>
  <c r="S395" i="13"/>
  <c r="CA86" i="3"/>
  <c r="CB1455" i="20"/>
  <c r="T395" i="13" s="1"/>
  <c r="CB86" i="3" s="1"/>
  <c r="BZ1456" i="20"/>
  <c r="R396" i="13"/>
  <c r="BZ87" i="3" s="1"/>
  <c r="CA1456" i="20"/>
  <c r="S396" i="13"/>
  <c r="CA87" i="3"/>
  <c r="CB1456" i="20"/>
  <c r="T396" i="13"/>
  <c r="CB87" i="3" s="1"/>
  <c r="BZ1457" i="20"/>
  <c r="R397" i="13" s="1"/>
  <c r="BZ88" i="3" s="1"/>
  <c r="CA1457" i="20"/>
  <c r="S397" i="13"/>
  <c r="CA88" i="3" s="1"/>
  <c r="CB1457" i="20"/>
  <c r="T397" i="13" s="1"/>
  <c r="CB88" i="3" s="1"/>
  <c r="BZ1458" i="20"/>
  <c r="R398" i="13"/>
  <c r="BZ89" i="3"/>
  <c r="CA1458" i="20"/>
  <c r="S398" i="13" s="1"/>
  <c r="CA89" i="3" s="1"/>
  <c r="CB1458" i="20"/>
  <c r="T398" i="13"/>
  <c r="CB89" i="3" s="1"/>
  <c r="BZ1459" i="20"/>
  <c r="R399" i="13"/>
  <c r="BZ90" i="3"/>
  <c r="CA1459" i="20"/>
  <c r="S399" i="13"/>
  <c r="CA90" i="3" s="1"/>
  <c r="CB1459" i="20"/>
  <c r="T399" i="13" s="1"/>
  <c r="CB90" i="3" s="1"/>
  <c r="BZ1460" i="20"/>
  <c r="R400" i="13"/>
  <c r="BZ91" i="3" s="1"/>
  <c r="CA1460" i="20"/>
  <c r="S400" i="13" s="1"/>
  <c r="CA91" i="3" s="1"/>
  <c r="CB1460" i="20"/>
  <c r="T400" i="13" s="1"/>
  <c r="CB91" i="3" s="1"/>
  <c r="BZ1461" i="20"/>
  <c r="R401" i="13" s="1"/>
  <c r="BZ92" i="3" s="1"/>
  <c r="CA1461" i="20"/>
  <c r="S401" i="13"/>
  <c r="CA92" i="3" s="1"/>
  <c r="CB1461" i="20"/>
  <c r="T401" i="13"/>
  <c r="CB92" i="3"/>
  <c r="BZ1462" i="20"/>
  <c r="R402" i="13"/>
  <c r="BZ93" i="3" s="1"/>
  <c r="CA1462" i="20"/>
  <c r="S402" i="13" s="1"/>
  <c r="CA93" i="3" s="1"/>
  <c r="CB1462" i="20"/>
  <c r="T402" i="13"/>
  <c r="CB93" i="3" s="1"/>
  <c r="BZ1463" i="20"/>
  <c r="R403" i="13" s="1"/>
  <c r="BZ94" i="3" s="1"/>
  <c r="CA1463" i="20"/>
  <c r="S403" i="13" s="1"/>
  <c r="CA94" i="3" s="1"/>
  <c r="CB1463" i="20"/>
  <c r="T403" i="13" s="1"/>
  <c r="CB94" i="3" s="1"/>
  <c r="BZ1464" i="20"/>
  <c r="R404" i="13"/>
  <c r="BZ95" i="3" s="1"/>
  <c r="CA1464" i="20"/>
  <c r="S404" i="13"/>
  <c r="CA95" i="3"/>
  <c r="CB1464" i="20"/>
  <c r="T404" i="13"/>
  <c r="CB95" i="3" s="1"/>
  <c r="BZ1465" i="20"/>
  <c r="R405" i="13" s="1"/>
  <c r="BZ96" i="3" s="1"/>
  <c r="CA1465" i="20"/>
  <c r="S405" i="13"/>
  <c r="CA96" i="3" s="1"/>
  <c r="CB1465" i="20"/>
  <c r="T405" i="13" s="1"/>
  <c r="CB96" i="3" s="1"/>
  <c r="BZ1466" i="20"/>
  <c r="R406" i="13" s="1"/>
  <c r="BZ97" i="3" s="1"/>
  <c r="CA1466" i="20"/>
  <c r="S406" i="13" s="1"/>
  <c r="CA97" i="3" s="1"/>
  <c r="CB1466" i="20"/>
  <c r="T406" i="13"/>
  <c r="CB97" i="3" s="1"/>
  <c r="BZ1467" i="20"/>
  <c r="R407" i="13"/>
  <c r="BZ98" i="3"/>
  <c r="CA1467" i="20"/>
  <c r="S407" i="13"/>
  <c r="CA98" i="3" s="1"/>
  <c r="CB1467" i="20"/>
  <c r="T407" i="13" s="1"/>
  <c r="CB98" i="3" s="1"/>
  <c r="BZ1468" i="20"/>
  <c r="R408" i="13"/>
  <c r="BZ99" i="3" s="1"/>
  <c r="CA1468" i="20"/>
  <c r="S408" i="13" s="1"/>
  <c r="CA99" i="3" s="1"/>
  <c r="CB1468" i="20"/>
  <c r="T408" i="13" s="1"/>
  <c r="CB99" i="3" s="1"/>
  <c r="BZ1428" i="20"/>
  <c r="R372" i="13" s="1"/>
  <c r="BZ63" i="3" s="1"/>
  <c r="CA1428" i="20"/>
  <c r="S372" i="13"/>
  <c r="CA63" i="3" s="1"/>
  <c r="CB1428" i="20"/>
  <c r="T372" i="13"/>
  <c r="CB63" i="3"/>
  <c r="BZ1429" i="20"/>
  <c r="R373" i="13"/>
  <c r="BZ64" i="3" s="1"/>
  <c r="CA1429" i="20"/>
  <c r="S373" i="13" s="1"/>
  <c r="CA64" i="3" s="1"/>
  <c r="CB1429" i="20"/>
  <c r="T373" i="13"/>
  <c r="CB64" i="3" s="1"/>
  <c r="BZ1430" i="20"/>
  <c r="R374" i="13" s="1"/>
  <c r="BZ65" i="3" s="1"/>
  <c r="CA1430" i="20"/>
  <c r="S374" i="13" s="1"/>
  <c r="CA65" i="3" s="1"/>
  <c r="CB1430" i="20"/>
  <c r="T374" i="13" s="1"/>
  <c r="CB65" i="3" s="1"/>
  <c r="BZ1431" i="20"/>
  <c r="R375" i="13"/>
  <c r="BZ66" i="3" s="1"/>
  <c r="CA1431" i="20"/>
  <c r="S375" i="13"/>
  <c r="CA66" i="3"/>
  <c r="CB1431" i="20"/>
  <c r="T375" i="13"/>
  <c r="CB66" i="3" s="1"/>
  <c r="BZ1432" i="20"/>
  <c r="R376" i="13" s="1"/>
  <c r="BZ67" i="3" s="1"/>
  <c r="CA1432" i="20"/>
  <c r="S376" i="13"/>
  <c r="CA67" i="3" s="1"/>
  <c r="CB1432" i="20"/>
  <c r="T376" i="13" s="1"/>
  <c r="CB67" i="3" s="1"/>
  <c r="BZ1433" i="20"/>
  <c r="R377" i="13" s="1"/>
  <c r="BZ68" i="3" s="1"/>
  <c r="CA1433" i="20"/>
  <c r="S377" i="13" s="1"/>
  <c r="CA68" i="3" s="1"/>
  <c r="CB1433" i="20"/>
  <c r="T377" i="13"/>
  <c r="CB68" i="3" s="1"/>
  <c r="BZ1434" i="20"/>
  <c r="R378" i="13"/>
  <c r="BZ69" i="3"/>
  <c r="CA1434" i="20"/>
  <c r="S378" i="13"/>
  <c r="CA69" i="3" s="1"/>
  <c r="CB1434" i="20"/>
  <c r="T378" i="13" s="1"/>
  <c r="CB69" i="3" s="1"/>
  <c r="BZ1435" i="20"/>
  <c r="R379" i="13"/>
  <c r="BZ70" i="3" s="1"/>
  <c r="CA1435" i="20"/>
  <c r="S379" i="13" s="1"/>
  <c r="CA70" i="3" s="1"/>
  <c r="CB1435" i="20"/>
  <c r="T379" i="13" s="1"/>
  <c r="CB70" i="3" s="1"/>
  <c r="BZ1436" i="20"/>
  <c r="R380" i="13" s="1"/>
  <c r="BZ71" i="3" s="1"/>
  <c r="CA1436" i="20"/>
  <c r="S380" i="13"/>
  <c r="CA71" i="3" s="1"/>
  <c r="CB1436" i="20"/>
  <c r="T380" i="13"/>
  <c r="CB71" i="3"/>
  <c r="BZ1437" i="20"/>
  <c r="R381" i="13"/>
  <c r="BZ72" i="3" s="1"/>
  <c r="CA1331" i="20"/>
  <c r="CA1437" i="20" s="1"/>
  <c r="S381" i="13" s="1"/>
  <c r="CA72" i="3" s="1"/>
  <c r="CB1331" i="20"/>
  <c r="CB1437" i="20" s="1"/>
  <c r="T381" i="13" s="1"/>
  <c r="CB72" i="3" s="1"/>
  <c r="BZ1438" i="20"/>
  <c r="R382" i="13" s="1"/>
  <c r="BZ73" i="3" s="1"/>
  <c r="CA1438" i="20"/>
  <c r="S382" i="13"/>
  <c r="CA73" i="3" s="1"/>
  <c r="CB1438" i="20"/>
  <c r="T382" i="13" s="1"/>
  <c r="CB73" i="3" s="1"/>
  <c r="BZ1439" i="20"/>
  <c r="R383" i="13" s="1"/>
  <c r="BZ74" i="3" s="1"/>
  <c r="CA1439" i="20"/>
  <c r="S383" i="13" s="1"/>
  <c r="CA74" i="3"/>
  <c r="CB1439" i="20"/>
  <c r="T383" i="13"/>
  <c r="CB74" i="3" s="1"/>
  <c r="BZ1440" i="20"/>
  <c r="R384" i="13"/>
  <c r="BZ75" i="3"/>
  <c r="CA1440" i="20"/>
  <c r="S384" i="13"/>
  <c r="CA75" i="3" s="1"/>
  <c r="CB1440" i="20"/>
  <c r="T384" i="13" s="1"/>
  <c r="CB75" i="3" s="1"/>
  <c r="BZ1441" i="20"/>
  <c r="R385" i="13"/>
  <c r="BZ76" i="3" s="1"/>
  <c r="CA1441" i="20"/>
  <c r="S385" i="13" s="1"/>
  <c r="CA76" i="3" s="1"/>
  <c r="CB1441" i="20"/>
  <c r="T385" i="13" s="1"/>
  <c r="CB76" i="3" s="1"/>
  <c r="BZ1442" i="20"/>
  <c r="R386" i="13" s="1"/>
  <c r="BZ77" i="3"/>
  <c r="CA1442" i="20"/>
  <c r="S386" i="13"/>
  <c r="CA77" i="3" s="1"/>
  <c r="CB1442" i="20"/>
  <c r="T386" i="13"/>
  <c r="CB77" i="3"/>
  <c r="BZ1443" i="20"/>
  <c r="R387" i="13"/>
  <c r="BZ78" i="3" s="1"/>
  <c r="CA1443" i="20"/>
  <c r="S387" i="13" s="1"/>
  <c r="CA78" i="3" s="1"/>
  <c r="CB1443" i="20"/>
  <c r="T387" i="13"/>
  <c r="CB78" i="3" s="1"/>
  <c r="R388" i="13"/>
  <c r="BZ79" i="3" s="1"/>
  <c r="S388" i="13"/>
  <c r="CA79" i="3" s="1"/>
  <c r="T388" i="13"/>
  <c r="CB79" i="3"/>
  <c r="R389" i="13"/>
  <c r="BZ80" i="3" s="1"/>
  <c r="S389" i="13"/>
  <c r="CA80" i="3" s="1"/>
  <c r="T389" i="13"/>
  <c r="CB80" i="3" s="1"/>
  <c r="R390" i="13"/>
  <c r="BZ81" i="3"/>
  <c r="S390" i="13"/>
  <c r="CA81" i="3" s="1"/>
  <c r="T390" i="13"/>
  <c r="CB81" i="3" s="1"/>
  <c r="BZ1412" i="20"/>
  <c r="R356" i="13" s="1"/>
  <c r="BZ47" i="3" s="1"/>
  <c r="CA1412" i="20"/>
  <c r="S356" i="13"/>
  <c r="CA47" i="3" s="1"/>
  <c r="CB1412" i="20"/>
  <c r="T356" i="13" s="1"/>
  <c r="CB47" i="3" s="1"/>
  <c r="BZ1413" i="20"/>
  <c r="R357" i="13"/>
  <c r="BZ48" i="3"/>
  <c r="CA1413" i="20"/>
  <c r="S357" i="13" s="1"/>
  <c r="CA48" i="3"/>
  <c r="CB1413" i="20"/>
  <c r="T357" i="13"/>
  <c r="CB48" i="3" s="1"/>
  <c r="BZ1414" i="20"/>
  <c r="R358" i="13"/>
  <c r="BZ49" i="3"/>
  <c r="CA1414" i="20"/>
  <c r="S358" i="13"/>
  <c r="CA49" i="3" s="1"/>
  <c r="CB1414" i="20"/>
  <c r="T358" i="13" s="1"/>
  <c r="CB49" i="3" s="1"/>
  <c r="BZ1415" i="20"/>
  <c r="R359" i="13"/>
  <c r="BZ50" i="3" s="1"/>
  <c r="CA1415" i="20"/>
  <c r="S359" i="13" s="1"/>
  <c r="CA50" i="3" s="1"/>
  <c r="CB1415" i="20"/>
  <c r="T359" i="13" s="1"/>
  <c r="CB50" i="3" s="1"/>
  <c r="BZ1416" i="20"/>
  <c r="R360" i="13" s="1"/>
  <c r="BZ51" i="3"/>
  <c r="CA1416" i="20"/>
  <c r="S360" i="13"/>
  <c r="CA51" i="3" s="1"/>
  <c r="CB1416" i="20"/>
  <c r="T360" i="13"/>
  <c r="CB51" i="3"/>
  <c r="BZ1417" i="20"/>
  <c r="R361" i="13"/>
  <c r="BZ52" i="3" s="1"/>
  <c r="CA1417" i="20"/>
  <c r="S361" i="13" s="1"/>
  <c r="CA52" i="3" s="1"/>
  <c r="CB1417" i="20"/>
  <c r="T361" i="13"/>
  <c r="CB52" i="3" s="1"/>
  <c r="BZ1418" i="20"/>
  <c r="R362" i="13" s="1"/>
  <c r="BZ53" i="3" s="1"/>
  <c r="CA1418" i="20"/>
  <c r="S362" i="13" s="1"/>
  <c r="CA53" i="3" s="1"/>
  <c r="CB1418" i="20"/>
  <c r="T362" i="13" s="1"/>
  <c r="CB53" i="3"/>
  <c r="BZ1419" i="20"/>
  <c r="R363" i="13"/>
  <c r="BZ54" i="3" s="1"/>
  <c r="CA1419" i="20"/>
  <c r="S363" i="13"/>
  <c r="CA54" i="3"/>
  <c r="CB1419" i="20"/>
  <c r="T363" i="13"/>
  <c r="CB54" i="3" s="1"/>
  <c r="BZ1420" i="20"/>
  <c r="R364" i="13" s="1"/>
  <c r="BZ55" i="3" s="1"/>
  <c r="CA1420" i="20"/>
  <c r="S364" i="13"/>
  <c r="CA55" i="3" s="1"/>
  <c r="CB1420" i="20"/>
  <c r="T364" i="13" s="1"/>
  <c r="CB55" i="3" s="1"/>
  <c r="BZ1421" i="20"/>
  <c r="R365" i="13" s="1"/>
  <c r="BZ56" i="3" s="1"/>
  <c r="CA1421" i="20"/>
  <c r="S365" i="13" s="1"/>
  <c r="CA56" i="3"/>
  <c r="CB1421" i="20"/>
  <c r="T365" i="13"/>
  <c r="CB56" i="3" s="1"/>
  <c r="BZ1422" i="20"/>
  <c r="R366" i="13"/>
  <c r="BZ57" i="3"/>
  <c r="CA1422" i="20"/>
  <c r="S366" i="13"/>
  <c r="CA57" i="3" s="1"/>
  <c r="CB1422" i="20"/>
  <c r="T366" i="13" s="1"/>
  <c r="CB57" i="3" s="1"/>
  <c r="BZ1423" i="20"/>
  <c r="R367" i="13"/>
  <c r="BZ58" i="3" s="1"/>
  <c r="CA1423" i="20"/>
  <c r="S367" i="13" s="1"/>
  <c r="CA58" i="3" s="1"/>
  <c r="CB1423" i="20"/>
  <c r="T367" i="13" s="1"/>
  <c r="CB58" i="3" s="1"/>
  <c r="BZ1424" i="20"/>
  <c r="R368" i="13" s="1"/>
  <c r="BZ59" i="3"/>
  <c r="CA1424" i="20"/>
  <c r="S368" i="13"/>
  <c r="CA59" i="3" s="1"/>
  <c r="CB1424" i="20"/>
  <c r="T368" i="13"/>
  <c r="CB59" i="3"/>
  <c r="BZ1425" i="20"/>
  <c r="R369" i="13"/>
  <c r="BZ60" i="3" s="1"/>
  <c r="CA1425" i="20"/>
  <c r="S369" i="13" s="1"/>
  <c r="CA60" i="3" s="1"/>
  <c r="CB1425" i="20"/>
  <c r="T369" i="13"/>
  <c r="CB60" i="3" s="1"/>
  <c r="BZ1426" i="20"/>
  <c r="R370" i="13" s="1"/>
  <c r="BZ61" i="3" s="1"/>
  <c r="CA1426" i="20"/>
  <c r="S370" i="13" s="1"/>
  <c r="CA61" i="3" s="1"/>
  <c r="CB1426" i="20"/>
  <c r="T370" i="13" s="1"/>
  <c r="CB61" i="3"/>
  <c r="BZ1427" i="20"/>
  <c r="R371" i="13"/>
  <c r="BZ62" i="3" s="1"/>
  <c r="CA1427" i="20"/>
  <c r="S371" i="13"/>
  <c r="CA62" i="3"/>
  <c r="CB1427" i="20"/>
  <c r="T371" i="13"/>
  <c r="CB62" i="3" s="1"/>
  <c r="BZ1393" i="20"/>
  <c r="R337" i="13" s="1"/>
  <c r="BZ28" i="3" s="1"/>
  <c r="CA1393" i="20"/>
  <c r="S337" i="13"/>
  <c r="CA28" i="3" s="1"/>
  <c r="CB1393" i="20"/>
  <c r="T337" i="13" s="1"/>
  <c r="CB28" i="3" s="1"/>
  <c r="BZ1394" i="20"/>
  <c r="R338" i="13" s="1"/>
  <c r="BZ29" i="3" s="1"/>
  <c r="CA1394" i="20"/>
  <c r="S338" i="13" s="1"/>
  <c r="CA29" i="3"/>
  <c r="CB1394" i="20"/>
  <c r="T338" i="13"/>
  <c r="CB29" i="3" s="1"/>
  <c r="BZ1395" i="20"/>
  <c r="R339" i="13"/>
  <c r="BZ30" i="3"/>
  <c r="CA1395" i="20"/>
  <c r="S339" i="13"/>
  <c r="CA30" i="3" s="1"/>
  <c r="CB1395" i="20"/>
  <c r="T339" i="13" s="1"/>
  <c r="CB30" i="3" s="1"/>
  <c r="BZ1396" i="20"/>
  <c r="R340" i="13"/>
  <c r="BZ31" i="3" s="1"/>
  <c r="CA1396" i="20"/>
  <c r="S340" i="13" s="1"/>
  <c r="CA31" i="3" s="1"/>
  <c r="CB1396" i="20"/>
  <c r="T340" i="13" s="1"/>
  <c r="CB31" i="3" s="1"/>
  <c r="BZ1397" i="20"/>
  <c r="R341" i="13" s="1"/>
  <c r="BZ32" i="3"/>
  <c r="CA1397" i="20"/>
  <c r="S341" i="13"/>
  <c r="CA32" i="3" s="1"/>
  <c r="CB1397" i="20"/>
  <c r="T341" i="13"/>
  <c r="CB32" i="3"/>
  <c r="BZ1398" i="20"/>
  <c r="R342" i="13"/>
  <c r="BZ33" i="3" s="1"/>
  <c r="CA1398" i="20"/>
  <c r="S342" i="13" s="1"/>
  <c r="CA33" i="3" s="1"/>
  <c r="CB1398" i="20"/>
  <c r="T342" i="13"/>
  <c r="CB33" i="3" s="1"/>
  <c r="BZ1399" i="20"/>
  <c r="R343" i="13" s="1"/>
  <c r="BZ34" i="3" s="1"/>
  <c r="CA1399" i="20"/>
  <c r="S343" i="13" s="1"/>
  <c r="CA34" i="3" s="1"/>
  <c r="CB1399" i="20"/>
  <c r="T343" i="13" s="1"/>
  <c r="CB34" i="3"/>
  <c r="BZ1400" i="20"/>
  <c r="R344" i="13"/>
  <c r="BZ35" i="3" s="1"/>
  <c r="CA1400" i="20"/>
  <c r="S344" i="13"/>
  <c r="CA35" i="3"/>
  <c r="CB1400" i="20"/>
  <c r="T344" i="13"/>
  <c r="CB35" i="3" s="1"/>
  <c r="BZ1401" i="20"/>
  <c r="R345" i="13" s="1"/>
  <c r="BZ36" i="3" s="1"/>
  <c r="CA1401" i="20"/>
  <c r="S345" i="13"/>
  <c r="CA36" i="3" s="1"/>
  <c r="CB1401" i="20"/>
  <c r="T345" i="13" s="1"/>
  <c r="CB36" i="3" s="1"/>
  <c r="BZ1402" i="20"/>
  <c r="R346" i="13" s="1"/>
  <c r="BZ37" i="3" s="1"/>
  <c r="CA1402" i="20"/>
  <c r="S346" i="13" s="1"/>
  <c r="CA37" i="3"/>
  <c r="CB1402" i="20"/>
  <c r="T346" i="13"/>
  <c r="CB37" i="3" s="1"/>
  <c r="BZ1403" i="20"/>
  <c r="R347" i="13"/>
  <c r="BZ38" i="3"/>
  <c r="CA1403" i="20"/>
  <c r="S347" i="13"/>
  <c r="CA38" i="3" s="1"/>
  <c r="CB1403" i="20"/>
  <c r="T347" i="13" s="1"/>
  <c r="CB38" i="3" s="1"/>
  <c r="BZ1404" i="20"/>
  <c r="R348" i="13"/>
  <c r="BZ39" i="3" s="1"/>
  <c r="CA1404" i="20"/>
  <c r="S348" i="13" s="1"/>
  <c r="CA39" i="3" s="1"/>
  <c r="CB1404" i="20"/>
  <c r="T348" i="13" s="1"/>
  <c r="CB39" i="3" s="1"/>
  <c r="BZ1405" i="20"/>
  <c r="R349" i="13" s="1"/>
  <c r="BZ40" i="3" s="1"/>
  <c r="CA1405" i="20"/>
  <c r="S349" i="13"/>
  <c r="CA40" i="3" s="1"/>
  <c r="CB1405" i="20"/>
  <c r="T349" i="13"/>
  <c r="CB40" i="3"/>
  <c r="BZ1406" i="20"/>
  <c r="R350" i="13"/>
  <c r="BZ41" i="3" s="1"/>
  <c r="CA1406" i="20"/>
  <c r="S350" i="13" s="1"/>
  <c r="CA41" i="3" s="1"/>
  <c r="CB1406" i="20"/>
  <c r="T350" i="13"/>
  <c r="CB41" i="3" s="1"/>
  <c r="BZ1407" i="20"/>
  <c r="R351" i="13" s="1"/>
  <c r="BZ42" i="3" s="1"/>
  <c r="CA1407" i="20"/>
  <c r="S351" i="13" s="1"/>
  <c r="CA42" i="3" s="1"/>
  <c r="CB1407" i="20"/>
  <c r="T351" i="13" s="1"/>
  <c r="CB42" i="3"/>
  <c r="BZ1408" i="20"/>
  <c r="R352" i="13"/>
  <c r="BZ43" i="3" s="1"/>
  <c r="CA1408" i="20"/>
  <c r="S352" i="13"/>
  <c r="CA43" i="3"/>
  <c r="CB1408" i="20"/>
  <c r="T352" i="13"/>
  <c r="CB43" i="3" s="1"/>
  <c r="BZ1409" i="20"/>
  <c r="R353" i="13" s="1"/>
  <c r="BZ44" i="3" s="1"/>
  <c r="CA1409" i="20"/>
  <c r="S353" i="13"/>
  <c r="CA44" i="3" s="1"/>
  <c r="CB1409" i="20"/>
  <c r="T353" i="13" s="1"/>
  <c r="CB44" i="3" s="1"/>
  <c r="BZ1410" i="20"/>
  <c r="R354" i="13" s="1"/>
  <c r="BZ45" i="3" s="1"/>
  <c r="CA1410" i="20"/>
  <c r="S354" i="13" s="1"/>
  <c r="CA45" i="3"/>
  <c r="CB1410" i="20"/>
  <c r="T354" i="13"/>
  <c r="CB45" i="3" s="1"/>
  <c r="BZ1411" i="20"/>
  <c r="R355" i="13"/>
  <c r="BZ46" i="3"/>
  <c r="CA1411" i="20"/>
  <c r="S355" i="13"/>
  <c r="CA46" i="3" s="1"/>
  <c r="CB1411" i="20"/>
  <c r="T355" i="13" s="1"/>
  <c r="CB46" i="3" s="1"/>
  <c r="BZ1373" i="20"/>
  <c r="R317" i="13"/>
  <c r="BZ8" i="3" s="1"/>
  <c r="CA1373" i="20"/>
  <c r="S317" i="13" s="1"/>
  <c r="CA8" i="3" s="1"/>
  <c r="CB1373" i="20"/>
  <c r="T317" i="13" s="1"/>
  <c r="CB8" i="3" s="1"/>
  <c r="BZ1374" i="20"/>
  <c r="R318" i="13" s="1"/>
  <c r="BZ9" i="3"/>
  <c r="CA1374" i="20"/>
  <c r="S318" i="13"/>
  <c r="CA9" i="3" s="1"/>
  <c r="CB1374" i="20"/>
  <c r="T318" i="13"/>
  <c r="CB9" i="3"/>
  <c r="BZ1375" i="20"/>
  <c r="R319" i="13"/>
  <c r="BZ10" i="3" s="1"/>
  <c r="CA1375" i="20"/>
  <c r="S319" i="13" s="1"/>
  <c r="CA10" i="3" s="1"/>
  <c r="CB1375" i="20"/>
  <c r="T319" i="13"/>
  <c r="CB10" i="3" s="1"/>
  <c r="BZ1376" i="20"/>
  <c r="R320" i="13" s="1"/>
  <c r="BZ11" i="3" s="1"/>
  <c r="CA1376" i="20"/>
  <c r="S320" i="13" s="1"/>
  <c r="CA11" i="3" s="1"/>
  <c r="CB1376" i="20"/>
  <c r="T320" i="13" s="1"/>
  <c r="CB11" i="3" s="1"/>
  <c r="BZ1377" i="20"/>
  <c r="R321" i="13"/>
  <c r="BZ12" i="3" s="1"/>
  <c r="CA1377" i="20"/>
  <c r="S321" i="13"/>
  <c r="CA12" i="3"/>
  <c r="CB1377" i="20"/>
  <c r="T321" i="13"/>
  <c r="CB12" i="3" s="1"/>
  <c r="BZ1378" i="20"/>
  <c r="R322" i="13" s="1"/>
  <c r="BZ13" i="3" s="1"/>
  <c r="CA1378" i="20"/>
  <c r="S322" i="13"/>
  <c r="CA13" i="3" s="1"/>
  <c r="CB1378" i="20"/>
  <c r="T322" i="13" s="1"/>
  <c r="CB13" i="3" s="1"/>
  <c r="BZ1379" i="20"/>
  <c r="R323" i="13" s="1"/>
  <c r="BZ14" i="3" s="1"/>
  <c r="CA1379" i="20"/>
  <c r="S323" i="13" s="1"/>
  <c r="CA14" i="3"/>
  <c r="CB1379" i="20"/>
  <c r="T323" i="13"/>
  <c r="CB14" i="3" s="1"/>
  <c r="BZ1380" i="20"/>
  <c r="R324" i="13"/>
  <c r="BZ15" i="3"/>
  <c r="CA1380" i="20"/>
  <c r="S324" i="13"/>
  <c r="CA15" i="3" s="1"/>
  <c r="CB1380" i="20"/>
  <c r="T324" i="13" s="1"/>
  <c r="CB15" i="3" s="1"/>
  <c r="BZ1381" i="20"/>
  <c r="R325" i="13"/>
  <c r="BZ16" i="3" s="1"/>
  <c r="CA1381" i="20"/>
  <c r="S325" i="13" s="1"/>
  <c r="CA16" i="3" s="1"/>
  <c r="CB1381" i="20"/>
  <c r="T325" i="13" s="1"/>
  <c r="CB16" i="3" s="1"/>
  <c r="BZ1382" i="20"/>
  <c r="R326" i="13" s="1"/>
  <c r="BZ17" i="3"/>
  <c r="CA1382" i="20"/>
  <c r="S326" i="13"/>
  <c r="CA17" i="3" s="1"/>
  <c r="CB1382" i="20"/>
  <c r="T326" i="13"/>
  <c r="CB17" i="3"/>
  <c r="BZ1383" i="20"/>
  <c r="R327" i="13"/>
  <c r="BZ18" i="3" s="1"/>
  <c r="CA1383" i="20"/>
  <c r="S327" i="13" s="1"/>
  <c r="CA18" i="3" s="1"/>
  <c r="CB1383" i="20"/>
  <c r="T327" i="13"/>
  <c r="CB18" i="3" s="1"/>
  <c r="BZ1384" i="20"/>
  <c r="R328" i="13" s="1"/>
  <c r="BZ19" i="3" s="1"/>
  <c r="CA1384" i="20"/>
  <c r="S328" i="13" s="1"/>
  <c r="CA19" i="3" s="1"/>
  <c r="CB1384" i="20"/>
  <c r="T328" i="13" s="1"/>
  <c r="CB19" i="3"/>
  <c r="BZ1385" i="20"/>
  <c r="R329" i="13"/>
  <c r="BZ20" i="3" s="1"/>
  <c r="CA1385" i="20"/>
  <c r="S329" i="13"/>
  <c r="CA20" i="3"/>
  <c r="CB1385" i="20"/>
  <c r="T329" i="13"/>
  <c r="CB20" i="3" s="1"/>
  <c r="BZ1386" i="20"/>
  <c r="R330" i="13" s="1"/>
  <c r="BZ21" i="3" s="1"/>
  <c r="CA1386" i="20"/>
  <c r="S330" i="13"/>
  <c r="CA21" i="3" s="1"/>
  <c r="CB1386" i="20"/>
  <c r="T330" i="13" s="1"/>
  <c r="CB21" i="3" s="1"/>
  <c r="BZ1387" i="20"/>
  <c r="R331" i="13" s="1"/>
  <c r="BZ22" i="3" s="1"/>
  <c r="CA1387" i="20"/>
  <c r="S331" i="13" s="1"/>
  <c r="CA22" i="3" s="1"/>
  <c r="CB1387" i="20"/>
  <c r="T331" i="13"/>
  <c r="CB22" i="3" s="1"/>
  <c r="BZ1388" i="20"/>
  <c r="R332" i="13"/>
  <c r="BZ23" i="3"/>
  <c r="CA1388" i="20"/>
  <c r="S332" i="13"/>
  <c r="CA23" i="3" s="1"/>
  <c r="CB1388" i="20"/>
  <c r="T332" i="13" s="1"/>
  <c r="CB23" i="3" s="1"/>
  <c r="BZ1389" i="20"/>
  <c r="R333" i="13"/>
  <c r="BZ24" i="3" s="1"/>
  <c r="CA1389" i="20"/>
  <c r="S333" i="13" s="1"/>
  <c r="CA24" i="3" s="1"/>
  <c r="CB1389" i="20"/>
  <c r="T333" i="13" s="1"/>
  <c r="CB24" i="3" s="1"/>
  <c r="BZ1390" i="20"/>
  <c r="R334" i="13" s="1"/>
  <c r="BZ25" i="3"/>
  <c r="CA1390" i="20"/>
  <c r="S334" i="13"/>
  <c r="CA25" i="3" s="1"/>
  <c r="CB1390" i="20"/>
  <c r="T334" i="13"/>
  <c r="CB25" i="3"/>
  <c r="BZ1391" i="20"/>
  <c r="R335" i="13"/>
  <c r="BZ26" i="3" s="1"/>
  <c r="CA1391" i="20"/>
  <c r="S335" i="13" s="1"/>
  <c r="CA26" i="3" s="1"/>
  <c r="CB1391" i="20"/>
  <c r="T335" i="13"/>
  <c r="CB26" i="3" s="1"/>
  <c r="BZ1392" i="20"/>
  <c r="R336" i="13" s="1"/>
  <c r="BZ27" i="3" s="1"/>
  <c r="CA1392" i="20"/>
  <c r="S336" i="13" s="1"/>
  <c r="CA27" i="3" s="1"/>
  <c r="CB1392" i="20"/>
  <c r="T336" i="13" s="1"/>
  <c r="CB27" i="3"/>
  <c r="CA1372" i="20"/>
  <c r="S316" i="13"/>
  <c r="CA7" i="3" s="1"/>
  <c r="CB1372" i="20"/>
  <c r="T316" i="13"/>
  <c r="CB7" i="3"/>
  <c r="BZ1372" i="20"/>
  <c r="R316" i="13"/>
  <c r="BZ7" i="3" s="1"/>
  <c r="BH1471" i="20"/>
  <c r="K411" i="13" s="1"/>
  <c r="BI102" i="3" s="1"/>
  <c r="BI1471" i="20"/>
  <c r="L411" i="13"/>
  <c r="BJ102" i="3" s="1"/>
  <c r="BJ1471" i="20"/>
  <c r="M411" i="13" s="1"/>
  <c r="BK102" i="3" s="1"/>
  <c r="BH1457" i="20"/>
  <c r="K397" i="13" s="1"/>
  <c r="BI88" i="3" s="1"/>
  <c r="BI1457" i="20"/>
  <c r="L397" i="13" s="1"/>
  <c r="BJ88" i="3"/>
  <c r="BJ1457" i="20"/>
  <c r="M397" i="13"/>
  <c r="BK88" i="3" s="1"/>
  <c r="BH1458" i="20"/>
  <c r="K398" i="13"/>
  <c r="BI89" i="3"/>
  <c r="BI1458" i="20"/>
  <c r="L398" i="13"/>
  <c r="BJ89" i="3" s="1"/>
  <c r="BJ1458" i="20"/>
  <c r="M398" i="13" s="1"/>
  <c r="BK89" i="3" s="1"/>
  <c r="BH1459" i="20"/>
  <c r="K399" i="13"/>
  <c r="BI90" i="3" s="1"/>
  <c r="BI1459" i="20"/>
  <c r="L399" i="13" s="1"/>
  <c r="BJ90" i="3" s="1"/>
  <c r="BJ1459" i="20"/>
  <c r="M399" i="13" s="1"/>
  <c r="BK90" i="3" s="1"/>
  <c r="BH1460" i="20"/>
  <c r="K400" i="13" s="1"/>
  <c r="BI91" i="3" s="1"/>
  <c r="BI1460" i="20"/>
  <c r="L400" i="13"/>
  <c r="BJ91" i="3" s="1"/>
  <c r="BJ1460" i="20"/>
  <c r="M400" i="13"/>
  <c r="BK91" i="3"/>
  <c r="BH1461" i="20"/>
  <c r="K401" i="13"/>
  <c r="BI92" i="3" s="1"/>
  <c r="BI1461" i="20"/>
  <c r="L401" i="13" s="1"/>
  <c r="BJ92" i="3" s="1"/>
  <c r="BJ1461" i="20"/>
  <c r="M401" i="13"/>
  <c r="BK92" i="3" s="1"/>
  <c r="BH1462" i="20"/>
  <c r="K402" i="13" s="1"/>
  <c r="BI93" i="3" s="1"/>
  <c r="BI1462" i="20"/>
  <c r="L402" i="13" s="1"/>
  <c r="BJ93" i="3" s="1"/>
  <c r="BJ1462" i="20"/>
  <c r="M402" i="13" s="1"/>
  <c r="BK93" i="3"/>
  <c r="BH1463" i="20"/>
  <c r="K403" i="13"/>
  <c r="BI94" i="3" s="1"/>
  <c r="BI1463" i="20"/>
  <c r="L403" i="13"/>
  <c r="BJ94" i="3"/>
  <c r="BJ1463" i="20"/>
  <c r="M403" i="13"/>
  <c r="BK94" i="3" s="1"/>
  <c r="BH1464" i="20"/>
  <c r="K404" i="13" s="1"/>
  <c r="BI95" i="3" s="1"/>
  <c r="BI1464" i="20"/>
  <c r="L404" i="13"/>
  <c r="BJ95" i="3" s="1"/>
  <c r="BJ1464" i="20"/>
  <c r="M404" i="13" s="1"/>
  <c r="BK95" i="3" s="1"/>
  <c r="BH1465" i="20"/>
  <c r="K405" i="13" s="1"/>
  <c r="BI96" i="3" s="1"/>
  <c r="BI1465" i="20"/>
  <c r="L405" i="13" s="1"/>
  <c r="BJ96" i="3"/>
  <c r="BJ1465" i="20"/>
  <c r="M405" i="13"/>
  <c r="BK96" i="3" s="1"/>
  <c r="BH1466" i="20"/>
  <c r="K406" i="13"/>
  <c r="BI97" i="3"/>
  <c r="BI1466" i="20"/>
  <c r="L406" i="13"/>
  <c r="BJ97" i="3" s="1"/>
  <c r="BJ1466" i="20"/>
  <c r="M406" i="13" s="1"/>
  <c r="BK97" i="3" s="1"/>
  <c r="BH1467" i="20"/>
  <c r="K407" i="13"/>
  <c r="BI98" i="3" s="1"/>
  <c r="BI1467" i="20"/>
  <c r="L407" i="13" s="1"/>
  <c r="BJ98" i="3" s="1"/>
  <c r="BJ1467" i="20"/>
  <c r="M407" i="13" s="1"/>
  <c r="BK98" i="3" s="1"/>
  <c r="BH1468" i="20"/>
  <c r="K408" i="13" s="1"/>
  <c r="BI99" i="3"/>
  <c r="BI1468" i="20"/>
  <c r="L408" i="13"/>
  <c r="BJ99" i="3" s="1"/>
  <c r="BJ1468" i="20"/>
  <c r="M408" i="13"/>
  <c r="BK99" i="3"/>
  <c r="BH1469" i="20"/>
  <c r="K409" i="13"/>
  <c r="BI100" i="3" s="1"/>
  <c r="BI1469" i="20"/>
  <c r="L409" i="13" s="1"/>
  <c r="BJ100" i="3" s="1"/>
  <c r="BJ1469" i="20"/>
  <c r="M409" i="13"/>
  <c r="BK100" i="3" s="1"/>
  <c r="BH1470" i="20"/>
  <c r="K410" i="13" s="1"/>
  <c r="BI101" i="3" s="1"/>
  <c r="BI1470" i="20"/>
  <c r="L410" i="13" s="1"/>
  <c r="BJ101" i="3" s="1"/>
  <c r="BJ1470" i="20"/>
  <c r="M410" i="13" s="1"/>
  <c r="BK101" i="3" s="1"/>
  <c r="BH1434" i="20"/>
  <c r="K378" i="13"/>
  <c r="BI69" i="3" s="1"/>
  <c r="BI1434" i="20"/>
  <c r="L378" i="13"/>
  <c r="BJ69" i="3"/>
  <c r="BJ1434" i="20"/>
  <c r="M378" i="13"/>
  <c r="BK69" i="3" s="1"/>
  <c r="BH1435" i="20"/>
  <c r="K379" i="13" s="1"/>
  <c r="BI70" i="3" s="1"/>
  <c r="BI1435" i="20"/>
  <c r="L379" i="13"/>
  <c r="BJ70" i="3" s="1"/>
  <c r="BJ1435" i="20"/>
  <c r="M379" i="13" s="1"/>
  <c r="BK70" i="3" s="1"/>
  <c r="BH1436" i="20"/>
  <c r="K380" i="13" s="1"/>
  <c r="BI71" i="3" s="1"/>
  <c r="BI1436" i="20"/>
  <c r="L380" i="13" s="1"/>
  <c r="BJ71" i="3"/>
  <c r="BJ1436" i="20"/>
  <c r="M380" i="13"/>
  <c r="BK71" i="3" s="1"/>
  <c r="BH1437" i="20"/>
  <c r="K381" i="13"/>
  <c r="BI72" i="3"/>
  <c r="BI1331" i="20"/>
  <c r="BI1437" i="20"/>
  <c r="L381" i="13" s="1"/>
  <c r="BJ72" i="3" s="1"/>
  <c r="BJ1331" i="20"/>
  <c r="BJ1437" i="20" s="1"/>
  <c r="M381" i="13" s="1"/>
  <c r="BK72" i="3" s="1"/>
  <c r="BH1438" i="20"/>
  <c r="K382" i="13"/>
  <c r="BI73" i="3" s="1"/>
  <c r="BI1438" i="20"/>
  <c r="L382" i="13" s="1"/>
  <c r="BJ73" i="3" s="1"/>
  <c r="BJ1438" i="20"/>
  <c r="M382" i="13"/>
  <c r="BK73" i="3" s="1"/>
  <c r="BH1439" i="20"/>
  <c r="K383" i="13" s="1"/>
  <c r="BI74" i="3" s="1"/>
  <c r="BI1439" i="20"/>
  <c r="L383" i="13" s="1"/>
  <c r="BJ74" i="3" s="1"/>
  <c r="BJ1439" i="20"/>
  <c r="M383" i="13" s="1"/>
  <c r="BK74" i="3" s="1"/>
  <c r="BH1440" i="20"/>
  <c r="K384" i="13"/>
  <c r="BI75" i="3" s="1"/>
  <c r="BI1440" i="20"/>
  <c r="L384" i="13"/>
  <c r="BJ75" i="3"/>
  <c r="BJ1440" i="20"/>
  <c r="M384" i="13"/>
  <c r="BK75" i="3" s="1"/>
  <c r="BH1441" i="20"/>
  <c r="K385" i="13" s="1"/>
  <c r="BI76" i="3" s="1"/>
  <c r="BI1441" i="20"/>
  <c r="L385" i="13"/>
  <c r="BJ76" i="3" s="1"/>
  <c r="BJ1441" i="20"/>
  <c r="M385" i="13" s="1"/>
  <c r="BK76" i="3" s="1"/>
  <c r="BH1442" i="20"/>
  <c r="K386" i="13" s="1"/>
  <c r="BI77" i="3" s="1"/>
  <c r="BI1442" i="20"/>
  <c r="L386" i="13" s="1"/>
  <c r="BJ77" i="3"/>
  <c r="BJ1442" i="20"/>
  <c r="M386" i="13"/>
  <c r="BK77" i="3" s="1"/>
  <c r="BH1443" i="20"/>
  <c r="K387" i="13"/>
  <c r="BI78" i="3"/>
  <c r="BI1443" i="20"/>
  <c r="L387" i="13"/>
  <c r="BJ78" i="3" s="1"/>
  <c r="BJ1443" i="20"/>
  <c r="M387" i="13" s="1"/>
  <c r="BK78" i="3" s="1"/>
  <c r="K388" i="13"/>
  <c r="BI79" i="3"/>
  <c r="L388" i="13"/>
  <c r="BJ79" i="3"/>
  <c r="M388" i="13"/>
  <c r="BK79" i="3"/>
  <c r="K389" i="13"/>
  <c r="BI80" i="3" s="1"/>
  <c r="L389" i="13"/>
  <c r="BJ80" i="3"/>
  <c r="M389" i="13"/>
  <c r="BK80" i="3"/>
  <c r="K390" i="13"/>
  <c r="BI81" i="3"/>
  <c r="L390" i="13"/>
  <c r="BJ81" i="3" s="1"/>
  <c r="M390" i="13"/>
  <c r="BK81" i="3"/>
  <c r="BH1451" i="20"/>
  <c r="K391" i="13"/>
  <c r="BI82" i="3" s="1"/>
  <c r="BI1451" i="20"/>
  <c r="L391" i="13" s="1"/>
  <c r="BJ82" i="3" s="1"/>
  <c r="BJ1451" i="20"/>
  <c r="M391" i="13"/>
  <c r="BK82" i="3" s="1"/>
  <c r="BH1452" i="20"/>
  <c r="K392" i="13" s="1"/>
  <c r="BI83" i="3" s="1"/>
  <c r="BI1452" i="20"/>
  <c r="L392" i="13" s="1"/>
  <c r="BJ83" i="3" s="1"/>
  <c r="BJ1452" i="20"/>
  <c r="M392" i="13" s="1"/>
  <c r="BK83" i="3" s="1"/>
  <c r="BH1453" i="20"/>
  <c r="K393" i="13"/>
  <c r="BI84" i="3" s="1"/>
  <c r="BI1453" i="20"/>
  <c r="L393" i="13"/>
  <c r="BJ84" i="3"/>
  <c r="BJ1453" i="20"/>
  <c r="M393" i="13"/>
  <c r="BK84" i="3" s="1"/>
  <c r="BH1454" i="20"/>
  <c r="K394" i="13" s="1"/>
  <c r="BI85" i="3" s="1"/>
  <c r="BI1454" i="20"/>
  <c r="L394" i="13"/>
  <c r="BJ85" i="3" s="1"/>
  <c r="BJ1454" i="20"/>
  <c r="M394" i="13" s="1"/>
  <c r="BK85" i="3" s="1"/>
  <c r="BH1455" i="20"/>
  <c r="K395" i="13" s="1"/>
  <c r="BI86" i="3" s="1"/>
  <c r="BI1455" i="20"/>
  <c r="L395" i="13" s="1"/>
  <c r="BJ86" i="3" s="1"/>
  <c r="BJ1455" i="20"/>
  <c r="M395" i="13"/>
  <c r="BK86" i="3" s="1"/>
  <c r="BH1456" i="20"/>
  <c r="K396" i="13"/>
  <c r="BI87" i="3"/>
  <c r="BI1456" i="20"/>
  <c r="L396" i="13"/>
  <c r="BJ87" i="3" s="1"/>
  <c r="BJ1456" i="20"/>
  <c r="M396" i="13" s="1"/>
  <c r="BK87" i="3" s="1"/>
  <c r="BH1415" i="20"/>
  <c r="K359" i="13"/>
  <c r="BI50" i="3" s="1"/>
  <c r="BI1415" i="20"/>
  <c r="L359" i="13" s="1"/>
  <c r="BJ50" i="3" s="1"/>
  <c r="BJ1415" i="20"/>
  <c r="M359" i="13" s="1"/>
  <c r="BK50" i="3" s="1"/>
  <c r="BH1416" i="20"/>
  <c r="K360" i="13" s="1"/>
  <c r="BI51" i="3" s="1"/>
  <c r="BI1416" i="20"/>
  <c r="L360" i="13"/>
  <c r="BJ51" i="3" s="1"/>
  <c r="BJ1416" i="20"/>
  <c r="M360" i="13"/>
  <c r="BK51" i="3"/>
  <c r="BH1417" i="20"/>
  <c r="K361" i="13"/>
  <c r="BI52" i="3" s="1"/>
  <c r="BI1417" i="20"/>
  <c r="L361" i="13" s="1"/>
  <c r="BJ52" i="3" s="1"/>
  <c r="BJ1417" i="20"/>
  <c r="M361" i="13"/>
  <c r="BK52" i="3" s="1"/>
  <c r="BH1418" i="20"/>
  <c r="K362" i="13" s="1"/>
  <c r="BI53" i="3" s="1"/>
  <c r="BI1418" i="20"/>
  <c r="L362" i="13" s="1"/>
  <c r="BJ53" i="3" s="1"/>
  <c r="BJ1418" i="20"/>
  <c r="M362" i="13" s="1"/>
  <c r="BK53" i="3"/>
  <c r="BH1419" i="20"/>
  <c r="K363" i="13"/>
  <c r="BI54" i="3" s="1"/>
  <c r="BI1419" i="20"/>
  <c r="L363" i="13"/>
  <c r="BJ54" i="3"/>
  <c r="BJ1419" i="20"/>
  <c r="M363" i="13"/>
  <c r="BK54" i="3" s="1"/>
  <c r="BH1420" i="20"/>
  <c r="K364" i="13" s="1"/>
  <c r="BI55" i="3" s="1"/>
  <c r="BI1420" i="20"/>
  <c r="L364" i="13"/>
  <c r="BJ55" i="3" s="1"/>
  <c r="BJ1420" i="20"/>
  <c r="M364" i="13" s="1"/>
  <c r="BK55" i="3" s="1"/>
  <c r="BH1421" i="20"/>
  <c r="K365" i="13" s="1"/>
  <c r="BI56" i="3" s="1"/>
  <c r="BI1421" i="20"/>
  <c r="L365" i="13" s="1"/>
  <c r="BJ56" i="3" s="1"/>
  <c r="BJ1421" i="20"/>
  <c r="M365" i="13"/>
  <c r="BK56" i="3" s="1"/>
  <c r="BH1422" i="20"/>
  <c r="K366" i="13"/>
  <c r="BI57" i="3"/>
  <c r="BI1422" i="20"/>
  <c r="L366" i="13"/>
  <c r="BJ57" i="3" s="1"/>
  <c r="BJ1422" i="20"/>
  <c r="M366" i="13" s="1"/>
  <c r="BK57" i="3" s="1"/>
  <c r="BH1423" i="20"/>
  <c r="K367" i="13"/>
  <c r="BI58" i="3" s="1"/>
  <c r="BI1423" i="20"/>
  <c r="L367" i="13" s="1"/>
  <c r="BJ58" i="3" s="1"/>
  <c r="BJ1423" i="20"/>
  <c r="M367" i="13" s="1"/>
  <c r="BK58" i="3" s="1"/>
  <c r="BH1424" i="20"/>
  <c r="K368" i="13" s="1"/>
  <c r="BI59" i="3" s="1"/>
  <c r="BI1424" i="20"/>
  <c r="L368" i="13"/>
  <c r="BJ59" i="3" s="1"/>
  <c r="BJ1424" i="20"/>
  <c r="M368" i="13"/>
  <c r="BK59" i="3"/>
  <c r="BH1425" i="20"/>
  <c r="K369" i="13"/>
  <c r="BI60" i="3" s="1"/>
  <c r="BI1425" i="20"/>
  <c r="L369" i="13" s="1"/>
  <c r="BJ60" i="3" s="1"/>
  <c r="BJ1425" i="20"/>
  <c r="M369" i="13"/>
  <c r="BK60" i="3" s="1"/>
  <c r="BH1426" i="20"/>
  <c r="K370" i="13" s="1"/>
  <c r="BI61" i="3" s="1"/>
  <c r="BI1426" i="20"/>
  <c r="L370" i="13" s="1"/>
  <c r="BJ61" i="3" s="1"/>
  <c r="BJ1426" i="20"/>
  <c r="M370" i="13" s="1"/>
  <c r="BK61" i="3" s="1"/>
  <c r="BH1427" i="20"/>
  <c r="K371" i="13"/>
  <c r="BI62" i="3" s="1"/>
  <c r="BI1427" i="20"/>
  <c r="L371" i="13"/>
  <c r="BJ62" i="3"/>
  <c r="BJ1427" i="20"/>
  <c r="M371" i="13"/>
  <c r="BK62" i="3" s="1"/>
  <c r="BH1428" i="20"/>
  <c r="K372" i="13" s="1"/>
  <c r="BI63" i="3" s="1"/>
  <c r="BI1428" i="20"/>
  <c r="L372" i="13"/>
  <c r="BJ63" i="3" s="1"/>
  <c r="BJ1428" i="20"/>
  <c r="M372" i="13" s="1"/>
  <c r="BK63" i="3" s="1"/>
  <c r="BH1429" i="20"/>
  <c r="K373" i="13" s="1"/>
  <c r="BI64" i="3" s="1"/>
  <c r="BI1429" i="20"/>
  <c r="L373" i="13" s="1"/>
  <c r="BJ64" i="3"/>
  <c r="BJ1429" i="20"/>
  <c r="M373" i="13"/>
  <c r="BK64" i="3" s="1"/>
  <c r="BH1430" i="20"/>
  <c r="K374" i="13"/>
  <c r="BI65" i="3"/>
  <c r="BI1430" i="20"/>
  <c r="L374" i="13"/>
  <c r="BJ65" i="3" s="1"/>
  <c r="BJ1430" i="20"/>
  <c r="M374" i="13" s="1"/>
  <c r="BK65" i="3" s="1"/>
  <c r="BH1431" i="20"/>
  <c r="K375" i="13"/>
  <c r="BI66" i="3" s="1"/>
  <c r="BI1431" i="20"/>
  <c r="L375" i="13" s="1"/>
  <c r="BJ66" i="3" s="1"/>
  <c r="BJ1431" i="20"/>
  <c r="M375" i="13" s="1"/>
  <c r="BK66" i="3" s="1"/>
  <c r="BH1432" i="20"/>
  <c r="K376" i="13" s="1"/>
  <c r="BI67" i="3" s="1"/>
  <c r="BI1432" i="20"/>
  <c r="L376" i="13"/>
  <c r="BJ67" i="3" s="1"/>
  <c r="BJ1432" i="20"/>
  <c r="M376" i="13"/>
  <c r="BK67" i="3"/>
  <c r="BH1433" i="20"/>
  <c r="K377" i="13"/>
  <c r="BI68" i="3" s="1"/>
  <c r="BI1433" i="20"/>
  <c r="L377" i="13" s="1"/>
  <c r="BJ68" i="3" s="1"/>
  <c r="BJ1433" i="20"/>
  <c r="M377" i="13"/>
  <c r="BK68" i="3" s="1"/>
  <c r="BH1394" i="20"/>
  <c r="K338" i="13" s="1"/>
  <c r="BI29" i="3" s="1"/>
  <c r="BI1394" i="20"/>
  <c r="L338" i="13" s="1"/>
  <c r="BJ29" i="3" s="1"/>
  <c r="BJ1394" i="20"/>
  <c r="M338" i="13" s="1"/>
  <c r="BK29" i="3" s="1"/>
  <c r="BH1395" i="20"/>
  <c r="K339" i="13"/>
  <c r="BI30" i="3" s="1"/>
  <c r="BI1395" i="20"/>
  <c r="L339" i="13"/>
  <c r="BJ30" i="3"/>
  <c r="BJ1395" i="20"/>
  <c r="M339" i="13"/>
  <c r="BK30" i="3" s="1"/>
  <c r="BH1396" i="20"/>
  <c r="K340" i="13" s="1"/>
  <c r="BI31" i="3" s="1"/>
  <c r="BI1396" i="20"/>
  <c r="L340" i="13"/>
  <c r="BJ31" i="3" s="1"/>
  <c r="BJ1396" i="20"/>
  <c r="M340" i="13" s="1"/>
  <c r="BK31" i="3" s="1"/>
  <c r="BH1397" i="20"/>
  <c r="K341" i="13" s="1"/>
  <c r="BI32" i="3" s="1"/>
  <c r="BI1397" i="20"/>
  <c r="L341" i="13" s="1"/>
  <c r="BJ32" i="3" s="1"/>
  <c r="BJ1397" i="20"/>
  <c r="M341" i="13"/>
  <c r="BK32" i="3" s="1"/>
  <c r="BH1398" i="20"/>
  <c r="K342" i="13"/>
  <c r="BI33" i="3"/>
  <c r="BI1398" i="20"/>
  <c r="L342" i="13"/>
  <c r="BJ33" i="3" s="1"/>
  <c r="BJ1398" i="20"/>
  <c r="M342" i="13" s="1"/>
  <c r="BK33" i="3" s="1"/>
  <c r="BH1399" i="20"/>
  <c r="K343" i="13"/>
  <c r="BI34" i="3" s="1"/>
  <c r="BI1399" i="20"/>
  <c r="L343" i="13" s="1"/>
  <c r="BJ34" i="3" s="1"/>
  <c r="BJ1399" i="20"/>
  <c r="M343" i="13" s="1"/>
  <c r="BK34" i="3" s="1"/>
  <c r="BH1400" i="20"/>
  <c r="K344" i="13" s="1"/>
  <c r="BI35" i="3"/>
  <c r="BI1400" i="20"/>
  <c r="L344" i="13"/>
  <c r="BJ35" i="3" s="1"/>
  <c r="BJ1400" i="20"/>
  <c r="M344" i="13"/>
  <c r="BK35" i="3"/>
  <c r="BH1401" i="20"/>
  <c r="K345" i="13"/>
  <c r="BI36" i="3" s="1"/>
  <c r="BI1401" i="20"/>
  <c r="L345" i="13" s="1"/>
  <c r="BJ36" i="3" s="1"/>
  <c r="BJ1401" i="20"/>
  <c r="M345" i="13"/>
  <c r="BK36" i="3" s="1"/>
  <c r="BH1402" i="20"/>
  <c r="K346" i="13" s="1"/>
  <c r="BI37" i="3" s="1"/>
  <c r="BI1402" i="20"/>
  <c r="L346" i="13" s="1"/>
  <c r="BJ37" i="3" s="1"/>
  <c r="BJ1402" i="20"/>
  <c r="M346" i="13" s="1"/>
  <c r="BK37" i="3" s="1"/>
  <c r="BH1403" i="20"/>
  <c r="K347" i="13"/>
  <c r="BI38" i="3" s="1"/>
  <c r="BI1403" i="20"/>
  <c r="L347" i="13"/>
  <c r="BJ38" i="3"/>
  <c r="BJ1403" i="20"/>
  <c r="M347" i="13"/>
  <c r="BK38" i="3" s="1"/>
  <c r="BH1404" i="20"/>
  <c r="K348" i="13" s="1"/>
  <c r="BI39" i="3" s="1"/>
  <c r="BI1404" i="20"/>
  <c r="L348" i="13"/>
  <c r="BJ39" i="3" s="1"/>
  <c r="BJ1404" i="20"/>
  <c r="M348" i="13" s="1"/>
  <c r="BK39" i="3" s="1"/>
  <c r="BH1405" i="20"/>
  <c r="K349" i="13" s="1"/>
  <c r="BI40" i="3" s="1"/>
  <c r="BI1405" i="20"/>
  <c r="L349" i="13" s="1"/>
  <c r="BJ40" i="3" s="1"/>
  <c r="BJ1405" i="20"/>
  <c r="M349" i="13"/>
  <c r="BK40" i="3" s="1"/>
  <c r="BH1406" i="20"/>
  <c r="K350" i="13"/>
  <c r="BI41" i="3"/>
  <c r="BI1406" i="20"/>
  <c r="L350" i="13"/>
  <c r="BJ41" i="3" s="1"/>
  <c r="BJ1406" i="20"/>
  <c r="M350" i="13" s="1"/>
  <c r="BK41" i="3" s="1"/>
  <c r="BH1407" i="20"/>
  <c r="K351" i="13"/>
  <c r="BI42" i="3" s="1"/>
  <c r="BI1407" i="20"/>
  <c r="L351" i="13" s="1"/>
  <c r="BJ42" i="3" s="1"/>
  <c r="BJ1407" i="20"/>
  <c r="M351" i="13" s="1"/>
  <c r="BK42" i="3" s="1"/>
  <c r="BH1408" i="20"/>
  <c r="K352" i="13" s="1"/>
  <c r="BI43" i="3" s="1"/>
  <c r="BI1408" i="20"/>
  <c r="L352" i="13"/>
  <c r="BJ43" i="3" s="1"/>
  <c r="BJ1408" i="20"/>
  <c r="M352" i="13"/>
  <c r="BK43" i="3"/>
  <c r="BH1409" i="20"/>
  <c r="K353" i="13"/>
  <c r="BI44" i="3" s="1"/>
  <c r="BI1409" i="20"/>
  <c r="L353" i="13" s="1"/>
  <c r="BJ44" i="3" s="1"/>
  <c r="BJ1409" i="20"/>
  <c r="M353" i="13"/>
  <c r="BK44" i="3" s="1"/>
  <c r="BH1410" i="20"/>
  <c r="K354" i="13" s="1"/>
  <c r="BI45" i="3" s="1"/>
  <c r="BI1410" i="20"/>
  <c r="L354" i="13" s="1"/>
  <c r="BJ45" i="3" s="1"/>
  <c r="BJ1410" i="20"/>
  <c r="M354" i="13" s="1"/>
  <c r="BK45" i="3"/>
  <c r="BH1411" i="20"/>
  <c r="K355" i="13"/>
  <c r="BI46" i="3" s="1"/>
  <c r="BI1411" i="20"/>
  <c r="L355" i="13"/>
  <c r="BJ46" i="3"/>
  <c r="BJ1411" i="20"/>
  <c r="M355" i="13"/>
  <c r="BK46" i="3" s="1"/>
  <c r="BH1412" i="20"/>
  <c r="K356" i="13" s="1"/>
  <c r="BI47" i="3" s="1"/>
  <c r="BI1412" i="20"/>
  <c r="L356" i="13"/>
  <c r="BJ47" i="3" s="1"/>
  <c r="BJ1412" i="20"/>
  <c r="M356" i="13" s="1"/>
  <c r="BK47" i="3" s="1"/>
  <c r="BH1413" i="20"/>
  <c r="K357" i="13" s="1"/>
  <c r="BI48" i="3" s="1"/>
  <c r="BI1413" i="20"/>
  <c r="L357" i="13" s="1"/>
  <c r="BJ48" i="3" s="1"/>
  <c r="BJ1413" i="20"/>
  <c r="M357" i="13"/>
  <c r="BK48" i="3" s="1"/>
  <c r="BH1414" i="20"/>
  <c r="K358" i="13"/>
  <c r="BI49" i="3"/>
  <c r="BI1414" i="20"/>
  <c r="L358" i="13"/>
  <c r="BJ49" i="3" s="1"/>
  <c r="BJ1414" i="20"/>
  <c r="M358" i="13" s="1"/>
  <c r="BK49" i="3" s="1"/>
  <c r="BH1373" i="20"/>
  <c r="K317" i="13"/>
  <c r="BI8" i="3" s="1"/>
  <c r="BI1373" i="20"/>
  <c r="L317" i="13" s="1"/>
  <c r="BJ8" i="3" s="1"/>
  <c r="BJ1373" i="20"/>
  <c r="M317" i="13" s="1"/>
  <c r="BK8" i="3" s="1"/>
  <c r="BH1374" i="20"/>
  <c r="K318" i="13" s="1"/>
  <c r="BI9" i="3" s="1"/>
  <c r="BI1374" i="20"/>
  <c r="L318" i="13"/>
  <c r="BJ9" i="3" s="1"/>
  <c r="BJ1374" i="20"/>
  <c r="M318" i="13"/>
  <c r="BK9" i="3"/>
  <c r="BH1375" i="20"/>
  <c r="K319" i="13"/>
  <c r="BI10" i="3" s="1"/>
  <c r="BI1375" i="20"/>
  <c r="L319" i="13" s="1"/>
  <c r="BJ10" i="3" s="1"/>
  <c r="BJ1375" i="20"/>
  <c r="M319" i="13"/>
  <c r="BK10" i="3" s="1"/>
  <c r="BH1376" i="20"/>
  <c r="K320" i="13" s="1"/>
  <c r="BI11" i="3" s="1"/>
  <c r="BI1376" i="20"/>
  <c r="L320" i="13" s="1"/>
  <c r="BJ11" i="3" s="1"/>
  <c r="BJ1376" i="20"/>
  <c r="M320" i="13" s="1"/>
  <c r="BK11" i="3" s="1"/>
  <c r="BH1377" i="20"/>
  <c r="K321" i="13"/>
  <c r="BI12" i="3" s="1"/>
  <c r="BI1377" i="20"/>
  <c r="L321" i="13"/>
  <c r="BJ12" i="3"/>
  <c r="BJ1377" i="20"/>
  <c r="M321" i="13"/>
  <c r="BK12" i="3" s="1"/>
  <c r="BH1378" i="20"/>
  <c r="K322" i="13" s="1"/>
  <c r="BI13" i="3" s="1"/>
  <c r="BI1378" i="20"/>
  <c r="L322" i="13"/>
  <c r="BJ13" i="3" s="1"/>
  <c r="BJ1378" i="20"/>
  <c r="M322" i="13" s="1"/>
  <c r="BK13" i="3" s="1"/>
  <c r="BH1379" i="20"/>
  <c r="K323" i="13" s="1"/>
  <c r="BI14" i="3" s="1"/>
  <c r="BI1379" i="20"/>
  <c r="L323" i="13" s="1"/>
  <c r="BJ14" i="3"/>
  <c r="BJ1379" i="20"/>
  <c r="M323" i="13"/>
  <c r="BK14" i="3" s="1"/>
  <c r="BH1380" i="20"/>
  <c r="K324" i="13"/>
  <c r="BI15" i="3"/>
  <c r="BI1380" i="20"/>
  <c r="L324" i="13"/>
  <c r="BJ15" i="3" s="1"/>
  <c r="BJ1380" i="20"/>
  <c r="M324" i="13" s="1"/>
  <c r="BK15" i="3" s="1"/>
  <c r="BH1381" i="20"/>
  <c r="K325" i="13"/>
  <c r="BI16" i="3" s="1"/>
  <c r="BI1381" i="20"/>
  <c r="L325" i="13" s="1"/>
  <c r="BJ16" i="3" s="1"/>
  <c r="BJ1381" i="20"/>
  <c r="M325" i="13" s="1"/>
  <c r="BK16" i="3" s="1"/>
  <c r="BH1382" i="20"/>
  <c r="K326" i="13" s="1"/>
  <c r="BI17" i="3" s="1"/>
  <c r="BI1382" i="20"/>
  <c r="L326" i="13"/>
  <c r="BJ17" i="3" s="1"/>
  <c r="BJ1382" i="20"/>
  <c r="M326" i="13"/>
  <c r="BK17" i="3"/>
  <c r="BH1383" i="20"/>
  <c r="K327" i="13"/>
  <c r="BI18" i="3" s="1"/>
  <c r="BI1383" i="20"/>
  <c r="L327" i="13" s="1"/>
  <c r="BJ18" i="3" s="1"/>
  <c r="BJ1383" i="20"/>
  <c r="M327" i="13"/>
  <c r="BK18" i="3" s="1"/>
  <c r="BH1384" i="20"/>
  <c r="K328" i="13" s="1"/>
  <c r="BI19" i="3" s="1"/>
  <c r="BI1384" i="20"/>
  <c r="L328" i="13" s="1"/>
  <c r="BJ19" i="3" s="1"/>
  <c r="BJ1384" i="20"/>
  <c r="M328" i="13" s="1"/>
  <c r="BK19" i="3" s="1"/>
  <c r="BH1385" i="20"/>
  <c r="K329" i="13"/>
  <c r="BI20" i="3" s="1"/>
  <c r="BI1385" i="20"/>
  <c r="L329" i="13"/>
  <c r="BJ20" i="3"/>
  <c r="BJ1385" i="20"/>
  <c r="M329" i="13"/>
  <c r="BK20" i="3" s="1"/>
  <c r="BH1386" i="20"/>
  <c r="K330" i="13" s="1"/>
  <c r="BI21" i="3" s="1"/>
  <c r="BI1386" i="20"/>
  <c r="L330" i="13"/>
  <c r="BJ21" i="3" s="1"/>
  <c r="BJ1386" i="20"/>
  <c r="M330" i="13" s="1"/>
  <c r="BK21" i="3" s="1"/>
  <c r="BH1387" i="20"/>
  <c r="K331" i="13" s="1"/>
  <c r="BI22" i="3" s="1"/>
  <c r="BI1387" i="20"/>
  <c r="L331" i="13" s="1"/>
  <c r="BJ22" i="3" s="1"/>
  <c r="BJ1387" i="20"/>
  <c r="M331" i="13"/>
  <c r="BK22" i="3" s="1"/>
  <c r="BH1388" i="20"/>
  <c r="K332" i="13"/>
  <c r="BI23" i="3"/>
  <c r="BI1388" i="20"/>
  <c r="L332" i="13"/>
  <c r="BJ23" i="3" s="1"/>
  <c r="BJ1388" i="20"/>
  <c r="M332" i="13" s="1"/>
  <c r="BK23" i="3" s="1"/>
  <c r="BH1389" i="20"/>
  <c r="K333" i="13"/>
  <c r="BI24" i="3" s="1"/>
  <c r="BI1389" i="20"/>
  <c r="L333" i="13" s="1"/>
  <c r="BJ24" i="3" s="1"/>
  <c r="BJ1389" i="20"/>
  <c r="M333" i="13" s="1"/>
  <c r="BK24" i="3"/>
  <c r="BH1390" i="20"/>
  <c r="K334" i="13" s="1"/>
  <c r="BI25" i="3"/>
  <c r="BI1390" i="20"/>
  <c r="L334" i="13" s="1"/>
  <c r="BJ25" i="3" s="1"/>
  <c r="BJ1390" i="20"/>
  <c r="M334" i="13"/>
  <c r="BK25" i="3"/>
  <c r="BH1391" i="20"/>
  <c r="K335" i="13"/>
  <c r="BI26" i="3" s="1"/>
  <c r="BI1391" i="20"/>
  <c r="L335" i="13" s="1"/>
  <c r="BJ26" i="3" s="1"/>
  <c r="BJ1391" i="20"/>
  <c r="M335" i="13" s="1"/>
  <c r="BK26" i="3" s="1"/>
  <c r="BH1392" i="20"/>
  <c r="K336" i="13" s="1"/>
  <c r="BI27" i="3" s="1"/>
  <c r="BI1392" i="20"/>
  <c r="L336" i="13" s="1"/>
  <c r="BJ27" i="3"/>
  <c r="BJ1392" i="20"/>
  <c r="M336" i="13" s="1"/>
  <c r="BK27" i="3"/>
  <c r="BH1393" i="20"/>
  <c r="K337" i="13" s="1"/>
  <c r="BI28" i="3" s="1"/>
  <c r="BI1393" i="20"/>
  <c r="L337" i="13"/>
  <c r="BJ28" i="3"/>
  <c r="BJ1393" i="20"/>
  <c r="M337" i="13"/>
  <c r="BK28" i="3" s="1"/>
  <c r="BI1372" i="20"/>
  <c r="L316" i="13" s="1"/>
  <c r="BJ7" i="3" s="1"/>
  <c r="BJ1372" i="20"/>
  <c r="M316" i="13"/>
  <c r="BK7" i="3" s="1"/>
  <c r="BH1372" i="20"/>
  <c r="K316" i="13" s="1"/>
  <c r="BI7" i="3" s="1"/>
  <c r="BB1467" i="20"/>
  <c r="B407" i="13" s="1"/>
  <c r="BC98" i="3"/>
  <c r="BC1467" i="20"/>
  <c r="C407" i="13" s="1"/>
  <c r="BD98" i="3"/>
  <c r="BD1467" i="20"/>
  <c r="D407" i="13" s="1"/>
  <c r="BE98" i="3" s="1"/>
  <c r="BE1467" i="20"/>
  <c r="E407" i="13"/>
  <c r="BF98" i="3"/>
  <c r="BF1467" i="20"/>
  <c r="F407" i="13"/>
  <c r="BG98" i="3" s="1"/>
  <c r="BG1467" i="20"/>
  <c r="G407" i="13" s="1"/>
  <c r="BH98" i="3" s="1"/>
  <c r="BB1468" i="20"/>
  <c r="B408" i="13" s="1"/>
  <c r="BC99" i="3" s="1"/>
  <c r="BC1468" i="20"/>
  <c r="C408" i="13" s="1"/>
  <c r="BD99" i="3" s="1"/>
  <c r="BD1468" i="20"/>
  <c r="D408" i="13" s="1"/>
  <c r="BE99" i="3"/>
  <c r="BE1468" i="20"/>
  <c r="E408" i="13" s="1"/>
  <c r="BF99" i="3"/>
  <c r="BF1468" i="20"/>
  <c r="F408" i="13" s="1"/>
  <c r="BG99" i="3" s="1"/>
  <c r="BG1468" i="20"/>
  <c r="G408" i="13"/>
  <c r="BH99" i="3"/>
  <c r="BB1469" i="20"/>
  <c r="B409" i="13"/>
  <c r="BC100" i="3" s="1"/>
  <c r="BC1469" i="20"/>
  <c r="C409" i="13" s="1"/>
  <c r="BD100" i="3" s="1"/>
  <c r="BD1469" i="20"/>
  <c r="D409" i="13" s="1"/>
  <c r="BE100" i="3" s="1"/>
  <c r="BE1469" i="20"/>
  <c r="E409" i="13" s="1"/>
  <c r="BF100" i="3" s="1"/>
  <c r="BF1469" i="20"/>
  <c r="F409" i="13" s="1"/>
  <c r="BG100" i="3"/>
  <c r="BG1469" i="20"/>
  <c r="G409" i="13" s="1"/>
  <c r="BH100" i="3"/>
  <c r="BB1470" i="20"/>
  <c r="B410" i="13" s="1"/>
  <c r="BC101" i="3" s="1"/>
  <c r="BC1470" i="20"/>
  <c r="C410" i="13"/>
  <c r="BD101" i="3"/>
  <c r="BD1470" i="20"/>
  <c r="D410" i="13"/>
  <c r="BE101" i="3"/>
  <c r="BE1470" i="20"/>
  <c r="E410" i="13" s="1"/>
  <c r="BF101" i="3" s="1"/>
  <c r="BF1470" i="20"/>
  <c r="F410" i="13" s="1"/>
  <c r="BG101" i="3" s="1"/>
  <c r="BG1470" i="20"/>
  <c r="G410" i="13"/>
  <c r="BH101" i="3"/>
  <c r="BB1471" i="20"/>
  <c r="B411" i="13" s="1"/>
  <c r="BC102" i="3"/>
  <c r="BC1471" i="20"/>
  <c r="C411" i="13"/>
  <c r="BD102" i="3" s="1"/>
  <c r="BD1471" i="20"/>
  <c r="D411" i="13"/>
  <c r="BE102" i="3"/>
  <c r="BE1471" i="20"/>
  <c r="E411" i="13"/>
  <c r="BF102" i="3" s="1"/>
  <c r="BF1471" i="20"/>
  <c r="F411" i="13" s="1"/>
  <c r="BG102" i="3" s="1"/>
  <c r="BG1471" i="20"/>
  <c r="G411" i="13"/>
  <c r="BH102" i="3" s="1"/>
  <c r="BB1451" i="20"/>
  <c r="B391" i="13" s="1"/>
  <c r="BC82" i="3" s="1"/>
  <c r="BC1451" i="20"/>
  <c r="C391" i="13"/>
  <c r="BD82" i="3"/>
  <c r="BD1451" i="20"/>
  <c r="D391" i="13" s="1"/>
  <c r="BE82" i="3"/>
  <c r="BE1451" i="20"/>
  <c r="E391" i="13"/>
  <c r="BF82" i="3" s="1"/>
  <c r="BF1451" i="20"/>
  <c r="F391" i="13"/>
  <c r="BG82" i="3"/>
  <c r="BG1451" i="20"/>
  <c r="G391" i="13"/>
  <c r="BH82" i="3" s="1"/>
  <c r="BB1452" i="20"/>
  <c r="B392" i="13" s="1"/>
  <c r="BC83" i="3" s="1"/>
  <c r="BC1452" i="20"/>
  <c r="C392" i="13"/>
  <c r="BD83" i="3" s="1"/>
  <c r="BD1452" i="20"/>
  <c r="D392" i="13" s="1"/>
  <c r="BE83" i="3" s="1"/>
  <c r="BE1452" i="20"/>
  <c r="E392" i="13"/>
  <c r="BF83" i="3"/>
  <c r="BF1452" i="20"/>
  <c r="F392" i="13" s="1"/>
  <c r="BG83" i="3"/>
  <c r="BG1452" i="20"/>
  <c r="G392" i="13"/>
  <c r="BH83" i="3" s="1"/>
  <c r="BB1453" i="20"/>
  <c r="B393" i="13"/>
  <c r="BC84" i="3"/>
  <c r="BC1453" i="20"/>
  <c r="C393" i="13"/>
  <c r="BD84" i="3" s="1"/>
  <c r="BD1453" i="20"/>
  <c r="D393" i="13" s="1"/>
  <c r="BE84" i="3" s="1"/>
  <c r="BE1453" i="20"/>
  <c r="E393" i="13"/>
  <c r="BF84" i="3" s="1"/>
  <c r="BF1453" i="20"/>
  <c r="F393" i="13" s="1"/>
  <c r="BG84" i="3" s="1"/>
  <c r="BG1453" i="20"/>
  <c r="G393" i="13" s="1"/>
  <c r="BH84" i="3" s="1"/>
  <c r="BB1454" i="20"/>
  <c r="B394" i="13" s="1"/>
  <c r="BC85" i="3" s="1"/>
  <c r="BC1454" i="20"/>
  <c r="C394" i="13"/>
  <c r="BD85" i="3" s="1"/>
  <c r="BD1454" i="20"/>
  <c r="D394" i="13"/>
  <c r="BE85" i="3"/>
  <c r="BE1454" i="20"/>
  <c r="E394" i="13"/>
  <c r="BF85" i="3" s="1"/>
  <c r="BF1454" i="20"/>
  <c r="F394" i="13" s="1"/>
  <c r="BG85" i="3" s="1"/>
  <c r="BG1454" i="20"/>
  <c r="G394" i="13"/>
  <c r="BH85" i="3" s="1"/>
  <c r="BB1455" i="20"/>
  <c r="B395" i="13" s="1"/>
  <c r="BC86" i="3" s="1"/>
  <c r="BC1455" i="20"/>
  <c r="C395" i="13" s="1"/>
  <c r="BD86" i="3" s="1"/>
  <c r="BD1455" i="20"/>
  <c r="D395" i="13" s="1"/>
  <c r="BE86" i="3"/>
  <c r="BE1455" i="20"/>
  <c r="E395" i="13"/>
  <c r="BF86" i="3" s="1"/>
  <c r="BF1455" i="20"/>
  <c r="F395" i="13"/>
  <c r="BG86" i="3"/>
  <c r="BG1455" i="20"/>
  <c r="G395" i="13"/>
  <c r="BH86" i="3" s="1"/>
  <c r="BB1456" i="20"/>
  <c r="B396" i="13" s="1"/>
  <c r="BC87" i="3" s="1"/>
  <c r="BC1456" i="20"/>
  <c r="C396" i="13"/>
  <c r="BD87" i="3" s="1"/>
  <c r="BD1456" i="20"/>
  <c r="D396" i="13" s="1"/>
  <c r="BE87" i="3" s="1"/>
  <c r="BE1456" i="20"/>
  <c r="E396" i="13" s="1"/>
  <c r="BF87" i="3" s="1"/>
  <c r="BF1456" i="20"/>
  <c r="F396" i="13" s="1"/>
  <c r="BG87" i="3"/>
  <c r="BG1456" i="20"/>
  <c r="G396" i="13"/>
  <c r="BH87" i="3" s="1"/>
  <c r="BB1457" i="20"/>
  <c r="B397" i="13"/>
  <c r="BC88" i="3"/>
  <c r="BC1457" i="20"/>
  <c r="C397" i="13"/>
  <c r="BD88" i="3" s="1"/>
  <c r="BD1457" i="20"/>
  <c r="D397" i="13" s="1"/>
  <c r="BE88" i="3" s="1"/>
  <c r="BE1457" i="20"/>
  <c r="E397" i="13"/>
  <c r="BF88" i="3" s="1"/>
  <c r="BF1457" i="20"/>
  <c r="F397" i="13" s="1"/>
  <c r="BG88" i="3" s="1"/>
  <c r="BG1457" i="20"/>
  <c r="G397" i="13" s="1"/>
  <c r="BH88" i="3" s="1"/>
  <c r="BB1458" i="20"/>
  <c r="B398" i="13" s="1"/>
  <c r="BC89" i="3"/>
  <c r="BC1458" i="20"/>
  <c r="C398" i="13"/>
  <c r="BD89" i="3" s="1"/>
  <c r="BD1458" i="20"/>
  <c r="D398" i="13"/>
  <c r="BE89" i="3"/>
  <c r="BE1458" i="20"/>
  <c r="E398" i="13"/>
  <c r="BF89" i="3" s="1"/>
  <c r="BF1458" i="20"/>
  <c r="F398" i="13" s="1"/>
  <c r="BG89" i="3" s="1"/>
  <c r="BG1458" i="20"/>
  <c r="G398" i="13"/>
  <c r="BH89" i="3" s="1"/>
  <c r="BB1459" i="20"/>
  <c r="B399" i="13" s="1"/>
  <c r="BC90" i="3" s="1"/>
  <c r="BC1459" i="20"/>
  <c r="C399" i="13" s="1"/>
  <c r="BD90" i="3" s="1"/>
  <c r="BD1459" i="20"/>
  <c r="D399" i="13" s="1"/>
  <c r="BE90" i="3" s="1"/>
  <c r="BE1459" i="20"/>
  <c r="E399" i="13"/>
  <c r="BF90" i="3" s="1"/>
  <c r="BF1459" i="20"/>
  <c r="F399" i="13"/>
  <c r="BG90" i="3"/>
  <c r="BG1459" i="20"/>
  <c r="G399" i="13"/>
  <c r="BH90" i="3" s="1"/>
  <c r="BB1460" i="20"/>
  <c r="B400" i="13" s="1"/>
  <c r="BC91" i="3" s="1"/>
  <c r="BC1460" i="20"/>
  <c r="C400" i="13"/>
  <c r="BD91" i="3" s="1"/>
  <c r="BD1460" i="20"/>
  <c r="D400" i="13" s="1"/>
  <c r="BE91" i="3" s="1"/>
  <c r="BE1460" i="20"/>
  <c r="E400" i="13" s="1"/>
  <c r="BF91" i="3" s="1"/>
  <c r="BF1460" i="20"/>
  <c r="F400" i="13" s="1"/>
  <c r="BG91" i="3"/>
  <c r="BG1460" i="20"/>
  <c r="G400" i="13"/>
  <c r="BH91" i="3" s="1"/>
  <c r="BB1461" i="20"/>
  <c r="B401" i="13"/>
  <c r="BC92" i="3"/>
  <c r="BC1461" i="20"/>
  <c r="C401" i="13"/>
  <c r="BD92" i="3" s="1"/>
  <c r="BD1461" i="20"/>
  <c r="D401" i="13" s="1"/>
  <c r="BE92" i="3" s="1"/>
  <c r="BE1461" i="20"/>
  <c r="E401" i="13"/>
  <c r="BF92" i="3" s="1"/>
  <c r="BF1461" i="20"/>
  <c r="F401" i="13" s="1"/>
  <c r="BG92" i="3" s="1"/>
  <c r="BG1461" i="20"/>
  <c r="G401" i="13" s="1"/>
  <c r="BH92" i="3" s="1"/>
  <c r="BB1462" i="20"/>
  <c r="B402" i="13" s="1"/>
  <c r="BC93" i="3"/>
  <c r="BC1462" i="20"/>
  <c r="C402" i="13"/>
  <c r="BD93" i="3" s="1"/>
  <c r="BD1462" i="20"/>
  <c r="D402" i="13"/>
  <c r="BE93" i="3"/>
  <c r="BE1462" i="20"/>
  <c r="E402" i="13"/>
  <c r="BF93" i="3" s="1"/>
  <c r="BF1462" i="20"/>
  <c r="F402" i="13" s="1"/>
  <c r="BG93" i="3" s="1"/>
  <c r="BG1462" i="20"/>
  <c r="G402" i="13"/>
  <c r="BH93" i="3" s="1"/>
  <c r="BB1463" i="20"/>
  <c r="B403" i="13" s="1"/>
  <c r="BC94" i="3" s="1"/>
  <c r="BC1463" i="20"/>
  <c r="C403" i="13" s="1"/>
  <c r="BD94" i="3" s="1"/>
  <c r="BD1463" i="20"/>
  <c r="D403" i="13" s="1"/>
  <c r="BE94" i="3"/>
  <c r="BE1463" i="20"/>
  <c r="E403" i="13"/>
  <c r="BF94" i="3" s="1"/>
  <c r="BF1463" i="20"/>
  <c r="F403" i="13"/>
  <c r="BG94" i="3"/>
  <c r="BG1463" i="20"/>
  <c r="G403" i="13"/>
  <c r="BH94" i="3" s="1"/>
  <c r="BB1464" i="20"/>
  <c r="B404" i="13" s="1"/>
  <c r="BC95" i="3" s="1"/>
  <c r="BC1464" i="20"/>
  <c r="C404" i="13"/>
  <c r="BD95" i="3" s="1"/>
  <c r="BD1464" i="20"/>
  <c r="D404" i="13" s="1"/>
  <c r="BE95" i="3" s="1"/>
  <c r="BE1464" i="20"/>
  <c r="E404" i="13" s="1"/>
  <c r="BF95" i="3" s="1"/>
  <c r="BF1464" i="20"/>
  <c r="F404" i="13" s="1"/>
  <c r="BG95" i="3" s="1"/>
  <c r="BG1464" i="20"/>
  <c r="G404" i="13"/>
  <c r="BH95" i="3" s="1"/>
  <c r="BB1465" i="20"/>
  <c r="B405" i="13"/>
  <c r="BC96" i="3"/>
  <c r="BC1465" i="20"/>
  <c r="C405" i="13"/>
  <c r="BD96" i="3" s="1"/>
  <c r="BD1465" i="20"/>
  <c r="D405" i="13" s="1"/>
  <c r="BE96" i="3" s="1"/>
  <c r="BE1465" i="20"/>
  <c r="E405" i="13"/>
  <c r="BF96" i="3" s="1"/>
  <c r="BF1465" i="20"/>
  <c r="F405" i="13" s="1"/>
  <c r="BG96" i="3" s="1"/>
  <c r="BG1465" i="20"/>
  <c r="G405" i="13" s="1"/>
  <c r="BH96" i="3" s="1"/>
  <c r="BB1466" i="20"/>
  <c r="B406" i="13" s="1"/>
  <c r="BC97" i="3"/>
  <c r="BC1466" i="20"/>
  <c r="C406" i="13"/>
  <c r="BD97" i="3" s="1"/>
  <c r="BD1466" i="20"/>
  <c r="D406" i="13" s="1"/>
  <c r="BE97" i="3"/>
  <c r="BE1466" i="20"/>
  <c r="E406" i="13"/>
  <c r="BF97" i="3" s="1"/>
  <c r="BF1466" i="20"/>
  <c r="F406" i="13" s="1"/>
  <c r="BG97" i="3" s="1"/>
  <c r="BG1466" i="20"/>
  <c r="G406" i="13"/>
  <c r="BH97" i="3" s="1"/>
  <c r="BB1429" i="20"/>
  <c r="B373" i="13" s="1"/>
  <c r="BC64" i="3" s="1"/>
  <c r="BC1429" i="20"/>
  <c r="C373" i="13" s="1"/>
  <c r="BD64" i="3" s="1"/>
  <c r="BD1429" i="20"/>
  <c r="D373" i="13" s="1"/>
  <c r="BE64" i="3" s="1"/>
  <c r="BE1429" i="20"/>
  <c r="E373" i="13"/>
  <c r="BF64" i="3" s="1"/>
  <c r="BF1429" i="20"/>
  <c r="F373" i="13"/>
  <c r="BG64" i="3"/>
  <c r="BG1429" i="20"/>
  <c r="G373" i="13"/>
  <c r="BH64" i="3" s="1"/>
  <c r="BB1430" i="20"/>
  <c r="B374" i="13" s="1"/>
  <c r="BC65" i="3" s="1"/>
  <c r="BC1430" i="20"/>
  <c r="C374" i="13"/>
  <c r="BD65" i="3" s="1"/>
  <c r="BD1430" i="20"/>
  <c r="D374" i="13" s="1"/>
  <c r="BE65" i="3" s="1"/>
  <c r="BE1430" i="20"/>
  <c r="E374" i="13" s="1"/>
  <c r="BF65" i="3" s="1"/>
  <c r="BF1430" i="20"/>
  <c r="F374" i="13" s="1"/>
  <c r="BG65" i="3" s="1"/>
  <c r="BG1430" i="20"/>
  <c r="G374" i="13"/>
  <c r="BH65" i="3" s="1"/>
  <c r="BB1431" i="20"/>
  <c r="B375" i="13"/>
  <c r="BC66" i="3"/>
  <c r="BC1431" i="20"/>
  <c r="C375" i="13"/>
  <c r="BD66" i="3" s="1"/>
  <c r="BD1431" i="20"/>
  <c r="D375" i="13" s="1"/>
  <c r="BE66" i="3" s="1"/>
  <c r="BE1431" i="20"/>
  <c r="E375" i="13"/>
  <c r="BF66" i="3" s="1"/>
  <c r="BF1431" i="20"/>
  <c r="F375" i="13" s="1"/>
  <c r="BG66" i="3" s="1"/>
  <c r="BG1431" i="20"/>
  <c r="G375" i="13" s="1"/>
  <c r="BH66" i="3" s="1"/>
  <c r="BB1432" i="20"/>
  <c r="B376" i="13" s="1"/>
  <c r="BC67" i="3" s="1"/>
  <c r="BC1432" i="20"/>
  <c r="C376" i="13"/>
  <c r="BD67" i="3" s="1"/>
  <c r="BD1432" i="20"/>
  <c r="D376" i="13"/>
  <c r="BE67" i="3"/>
  <c r="BE1432" i="20"/>
  <c r="E376" i="13"/>
  <c r="BF67" i="3" s="1"/>
  <c r="BF1432" i="20"/>
  <c r="F376" i="13" s="1"/>
  <c r="BG67" i="3" s="1"/>
  <c r="BG1432" i="20"/>
  <c r="G376" i="13"/>
  <c r="BH67" i="3" s="1"/>
  <c r="BB1433" i="20"/>
  <c r="B377" i="13" s="1"/>
  <c r="BC68" i="3" s="1"/>
  <c r="BC1433" i="20"/>
  <c r="C377" i="13" s="1"/>
  <c r="BD68" i="3" s="1"/>
  <c r="BD1433" i="20"/>
  <c r="D377" i="13" s="1"/>
  <c r="BE68" i="3" s="1"/>
  <c r="BE1433" i="20"/>
  <c r="E377" i="13"/>
  <c r="BF68" i="3" s="1"/>
  <c r="BF1433" i="20"/>
  <c r="F377" i="13" s="1"/>
  <c r="BG68" i="3" s="1"/>
  <c r="BG1433" i="20"/>
  <c r="G377" i="13"/>
  <c r="BH68" i="3" s="1"/>
  <c r="BB1434" i="20"/>
  <c r="B378" i="13" s="1"/>
  <c r="BC69" i="3" s="1"/>
  <c r="BC1434" i="20"/>
  <c r="C378" i="13"/>
  <c r="BD69" i="3" s="1"/>
  <c r="BD1434" i="20"/>
  <c r="D378" i="13" s="1"/>
  <c r="BE69" i="3" s="1"/>
  <c r="BE1434" i="20"/>
  <c r="E378" i="13" s="1"/>
  <c r="BF69" i="3" s="1"/>
  <c r="BF1434" i="20"/>
  <c r="F378" i="13" s="1"/>
  <c r="BG69" i="3"/>
  <c r="BG1434" i="20"/>
  <c r="G378" i="13"/>
  <c r="BH69" i="3" s="1"/>
  <c r="BB1435" i="20"/>
  <c r="B379" i="13"/>
  <c r="BC70" i="3"/>
  <c r="BC1435" i="20"/>
  <c r="C379" i="13"/>
  <c r="BD70" i="3" s="1"/>
  <c r="BD1435" i="20"/>
  <c r="D379" i="13" s="1"/>
  <c r="BE70" i="3" s="1"/>
  <c r="BE1435" i="20"/>
  <c r="E379" i="13"/>
  <c r="BF70" i="3" s="1"/>
  <c r="BF1435" i="20"/>
  <c r="F379" i="13" s="1"/>
  <c r="BG70" i="3" s="1"/>
  <c r="BG1435" i="20"/>
  <c r="G379" i="13" s="1"/>
  <c r="BH70" i="3" s="1"/>
  <c r="BB1436" i="20"/>
  <c r="B380" i="13" s="1"/>
  <c r="BC71" i="3" s="1"/>
  <c r="BC1436" i="20"/>
  <c r="C380" i="13"/>
  <c r="BD71" i="3" s="1"/>
  <c r="BD1436" i="20"/>
  <c r="D380" i="13" s="1"/>
  <c r="BE71" i="3"/>
  <c r="BE1436" i="20"/>
  <c r="E380" i="13"/>
  <c r="BF71" i="3" s="1"/>
  <c r="BF1436" i="20"/>
  <c r="F380" i="13" s="1"/>
  <c r="BG71" i="3" s="1"/>
  <c r="BG1436" i="20"/>
  <c r="G380" i="13"/>
  <c r="BH71" i="3" s="1"/>
  <c r="BB1437" i="20"/>
  <c r="B381" i="13" s="1"/>
  <c r="BC72" i="3" s="1"/>
  <c r="BC1437" i="20"/>
  <c r="C381" i="13" s="1"/>
  <c r="BD72" i="3" s="1"/>
  <c r="BD1437" i="20"/>
  <c r="D381" i="13" s="1"/>
  <c r="BE72" i="3" s="1"/>
  <c r="BE1331" i="20"/>
  <c r="BE1437" i="20"/>
  <c r="E381" i="13" s="1"/>
  <c r="BF72" i="3" s="1"/>
  <c r="BF1331" i="20"/>
  <c r="BF1437" i="20"/>
  <c r="F381" i="13" s="1"/>
  <c r="BG72" i="3"/>
  <c r="BG1437" i="20"/>
  <c r="G381" i="13"/>
  <c r="BH72" i="3" s="1"/>
  <c r="BB1438" i="20"/>
  <c r="B382" i="13" s="1"/>
  <c r="BC73" i="3"/>
  <c r="BC1438" i="20"/>
  <c r="C382" i="13"/>
  <c r="BD73" i="3" s="1"/>
  <c r="BD1438" i="20"/>
  <c r="D382" i="13" s="1"/>
  <c r="BE73" i="3" s="1"/>
  <c r="BE1438" i="20"/>
  <c r="E382" i="13"/>
  <c r="BF73" i="3" s="1"/>
  <c r="BF1438" i="20"/>
  <c r="F382" i="13" s="1"/>
  <c r="BG73" i="3" s="1"/>
  <c r="BG1438" i="20"/>
  <c r="G382" i="13" s="1"/>
  <c r="BH73" i="3" s="1"/>
  <c r="BB1439" i="20"/>
  <c r="B383" i="13" s="1"/>
  <c r="BC74" i="3" s="1"/>
  <c r="BC1439" i="20"/>
  <c r="C383" i="13"/>
  <c r="BD74" i="3" s="1"/>
  <c r="BD1439" i="20"/>
  <c r="D383" i="13" s="1"/>
  <c r="BE74" i="3" s="1"/>
  <c r="BE1439" i="20"/>
  <c r="E383" i="13"/>
  <c r="BF74" i="3" s="1"/>
  <c r="BF1439" i="20"/>
  <c r="F383" i="13" s="1"/>
  <c r="BG74" i="3" s="1"/>
  <c r="BG1439" i="20"/>
  <c r="G383" i="13"/>
  <c r="BH74" i="3" s="1"/>
  <c r="BB1440" i="20"/>
  <c r="B384" i="13" s="1"/>
  <c r="BC75" i="3" s="1"/>
  <c r="BC1440" i="20"/>
  <c r="C384" i="13" s="1"/>
  <c r="BD75" i="3" s="1"/>
  <c r="BD1440" i="20"/>
  <c r="D384" i="13" s="1"/>
  <c r="BE75" i="3"/>
  <c r="BE1440" i="20"/>
  <c r="E384" i="13"/>
  <c r="BF75" i="3" s="1"/>
  <c r="BF1440" i="20"/>
  <c r="F384" i="13" s="1"/>
  <c r="BG75" i="3" s="1"/>
  <c r="BG1440" i="20"/>
  <c r="G384" i="13"/>
  <c r="BH75" i="3" s="1"/>
  <c r="BB1441" i="20"/>
  <c r="B385" i="13" s="1"/>
  <c r="BC76" i="3" s="1"/>
  <c r="BC1441" i="20"/>
  <c r="C385" i="13"/>
  <c r="BD76" i="3" s="1"/>
  <c r="BD1441" i="20"/>
  <c r="D385" i="13" s="1"/>
  <c r="BE76" i="3" s="1"/>
  <c r="BE1441" i="20"/>
  <c r="E385" i="13" s="1"/>
  <c r="BF76" i="3" s="1"/>
  <c r="BF1441" i="20"/>
  <c r="F385" i="13" s="1"/>
  <c r="BG76" i="3" s="1"/>
  <c r="BG1441" i="20"/>
  <c r="G385" i="13"/>
  <c r="BH76" i="3" s="1"/>
  <c r="BB1442" i="20"/>
  <c r="B386" i="13" s="1"/>
  <c r="BC77" i="3" s="1"/>
  <c r="BC1442" i="20"/>
  <c r="C386" i="13"/>
  <c r="BD77" i="3" s="1"/>
  <c r="BD1442" i="20"/>
  <c r="D386" i="13" s="1"/>
  <c r="BE77" i="3" s="1"/>
  <c r="BE1442" i="20"/>
  <c r="E386" i="13"/>
  <c r="BF77" i="3" s="1"/>
  <c r="BF1442" i="20"/>
  <c r="F386" i="13" s="1"/>
  <c r="BG77" i="3" s="1"/>
  <c r="BG1442" i="20"/>
  <c r="G386" i="13" s="1"/>
  <c r="BH77" i="3" s="1"/>
  <c r="BB1443" i="20"/>
  <c r="B387" i="13" s="1"/>
  <c r="BC78" i="3"/>
  <c r="BC1443" i="20"/>
  <c r="C387" i="13"/>
  <c r="BD78" i="3" s="1"/>
  <c r="BD1443" i="20"/>
  <c r="D387" i="13" s="1"/>
  <c r="BE78" i="3"/>
  <c r="BE1443" i="20"/>
  <c r="E387" i="13"/>
  <c r="BF78" i="3" s="1"/>
  <c r="BF1443" i="20"/>
  <c r="F387" i="13" s="1"/>
  <c r="BG78" i="3" s="1"/>
  <c r="BG1443" i="20"/>
  <c r="G387" i="13"/>
  <c r="BH78" i="3" s="1"/>
  <c r="B388" i="13"/>
  <c r="BC79" i="3" s="1"/>
  <c r="C388" i="13"/>
  <c r="BD79" i="3" s="1"/>
  <c r="D388" i="13"/>
  <c r="BE79" i="3" s="1"/>
  <c r="E388" i="13"/>
  <c r="BF79" i="3" s="1"/>
  <c r="F388" i="13"/>
  <c r="BG79" i="3" s="1"/>
  <c r="G388" i="13"/>
  <c r="BH79" i="3" s="1"/>
  <c r="B389" i="13"/>
  <c r="BC80" i="3" s="1"/>
  <c r="C389" i="13"/>
  <c r="BD80" i="3" s="1"/>
  <c r="D389" i="13"/>
  <c r="BE80" i="3" s="1"/>
  <c r="E389" i="13"/>
  <c r="BF80" i="3" s="1"/>
  <c r="F389" i="13"/>
  <c r="BG80" i="3" s="1"/>
  <c r="G389" i="13"/>
  <c r="BH80" i="3" s="1"/>
  <c r="B390" i="13"/>
  <c r="BC81" i="3" s="1"/>
  <c r="C390" i="13"/>
  <c r="BD81" i="3" s="1"/>
  <c r="D390" i="13"/>
  <c r="BE81" i="3" s="1"/>
  <c r="E390" i="13"/>
  <c r="BF81" i="3" s="1"/>
  <c r="F390" i="13"/>
  <c r="BG81" i="3" s="1"/>
  <c r="G390" i="13"/>
  <c r="BH81" i="3" s="1"/>
  <c r="BB1411" i="20"/>
  <c r="B355" i="13" s="1"/>
  <c r="BC46" i="3" s="1"/>
  <c r="BC1411" i="20"/>
  <c r="C355" i="13"/>
  <c r="BD46" i="3" s="1"/>
  <c r="BD1411" i="20"/>
  <c r="D355" i="13" s="1"/>
  <c r="BE46" i="3" s="1"/>
  <c r="BE1411" i="20"/>
  <c r="E355" i="13"/>
  <c r="BF46" i="3" s="1"/>
  <c r="BF1411" i="20"/>
  <c r="F355" i="13" s="1"/>
  <c r="BG46" i="3" s="1"/>
  <c r="BG1411" i="20"/>
  <c r="G355" i="13"/>
  <c r="BH46" i="3" s="1"/>
  <c r="BB1412" i="20"/>
  <c r="B356" i="13" s="1"/>
  <c r="BC47" i="3" s="1"/>
  <c r="BC1412" i="20"/>
  <c r="C356" i="13"/>
  <c r="BD47" i="3" s="1"/>
  <c r="BD1412" i="20"/>
  <c r="D356" i="13" s="1"/>
  <c r="BE47" i="3" s="1"/>
  <c r="E356" i="13"/>
  <c r="BF47" i="3" s="1"/>
  <c r="BF1412" i="20"/>
  <c r="F356" i="13" s="1"/>
  <c r="BG47" i="3" s="1"/>
  <c r="BG1412" i="20"/>
  <c r="G356" i="13"/>
  <c r="BH47" i="3" s="1"/>
  <c r="BB1413" i="20"/>
  <c r="B357" i="13" s="1"/>
  <c r="BC48" i="3" s="1"/>
  <c r="BC1413" i="20"/>
  <c r="C357" i="13" s="1"/>
  <c r="BD48" i="3" s="1"/>
  <c r="BD1413" i="20"/>
  <c r="D357" i="13" s="1"/>
  <c r="BE48" i="3" s="1"/>
  <c r="BE1413" i="20"/>
  <c r="E357" i="13"/>
  <c r="BF48" i="3" s="1"/>
  <c r="BF1413" i="20"/>
  <c r="F357" i="13" s="1"/>
  <c r="BG48" i="3" s="1"/>
  <c r="BG1413" i="20"/>
  <c r="G357" i="13"/>
  <c r="BH48" i="3" s="1"/>
  <c r="BB1414" i="20"/>
  <c r="B358" i="13" s="1"/>
  <c r="BC49" i="3" s="1"/>
  <c r="BC1414" i="20"/>
  <c r="C358" i="13"/>
  <c r="BD49" i="3" s="1"/>
  <c r="BD1414" i="20"/>
  <c r="D358" i="13" s="1"/>
  <c r="BE49" i="3" s="1"/>
  <c r="BE1414" i="20"/>
  <c r="E358" i="13" s="1"/>
  <c r="BF49" i="3" s="1"/>
  <c r="BF1414" i="20"/>
  <c r="F358" i="13" s="1"/>
  <c r="BG49" i="3"/>
  <c r="BG1414" i="20"/>
  <c r="G358" i="13"/>
  <c r="BH49" i="3" s="1"/>
  <c r="BB1415" i="20"/>
  <c r="B359" i="13" s="1"/>
  <c r="BC50" i="3"/>
  <c r="BC1415" i="20"/>
  <c r="C359" i="13"/>
  <c r="BD50" i="3" s="1"/>
  <c r="BD1415" i="20"/>
  <c r="D359" i="13" s="1"/>
  <c r="BE50" i="3" s="1"/>
  <c r="BE1415" i="20"/>
  <c r="E359" i="13"/>
  <c r="BF50" i="3" s="1"/>
  <c r="BF1415" i="20"/>
  <c r="F359" i="13" s="1"/>
  <c r="BG50" i="3" s="1"/>
  <c r="BG1415" i="20"/>
  <c r="G359" i="13"/>
  <c r="BH50" i="3"/>
  <c r="BB1416" i="20"/>
  <c r="B360" i="13" s="1"/>
  <c r="BC51" i="3" s="1"/>
  <c r="BC1416" i="20"/>
  <c r="C360" i="13"/>
  <c r="BD51" i="3" s="1"/>
  <c r="BD1416" i="20"/>
  <c r="D360" i="13" s="1"/>
  <c r="BE51" i="3" s="1"/>
  <c r="BE1416" i="20"/>
  <c r="E360" i="13"/>
  <c r="BF51" i="3" s="1"/>
  <c r="BF1416" i="20"/>
  <c r="F360" i="13" s="1"/>
  <c r="BG51" i="3" s="1"/>
  <c r="BG1416" i="20"/>
  <c r="G360" i="13"/>
  <c r="BH51" i="3" s="1"/>
  <c r="BB1417" i="20"/>
  <c r="B361" i="13" s="1"/>
  <c r="BC52" i="3" s="1"/>
  <c r="BC1417" i="20"/>
  <c r="C361" i="13" s="1"/>
  <c r="BD52" i="3" s="1"/>
  <c r="BD1417" i="20"/>
  <c r="D361" i="13" s="1"/>
  <c r="BE52" i="3"/>
  <c r="BE1417" i="20"/>
  <c r="E361" i="13"/>
  <c r="BF52" i="3" s="1"/>
  <c r="BF1417" i="20"/>
  <c r="F361" i="13" s="1"/>
  <c r="BG52" i="3"/>
  <c r="BG1417" i="20"/>
  <c r="G361" i="13"/>
  <c r="BH52" i="3" s="1"/>
  <c r="BB1418" i="20"/>
  <c r="B362" i="13" s="1"/>
  <c r="BC53" i="3" s="1"/>
  <c r="BC1418" i="20"/>
  <c r="C362" i="13"/>
  <c r="BD53" i="3" s="1"/>
  <c r="BD1418" i="20"/>
  <c r="D362" i="13" s="1"/>
  <c r="BE53" i="3" s="1"/>
  <c r="BE1418" i="20"/>
  <c r="E362" i="13" s="1"/>
  <c r="BF53" i="3" s="1"/>
  <c r="BF1418" i="20"/>
  <c r="F362" i="13" s="1"/>
  <c r="BG53" i="3" s="1"/>
  <c r="BG1418" i="20"/>
  <c r="G362" i="13"/>
  <c r="BH53" i="3" s="1"/>
  <c r="BB1419" i="20"/>
  <c r="B363" i="13" s="1"/>
  <c r="BC54" i="3" s="1"/>
  <c r="BC1419" i="20"/>
  <c r="C363" i="13"/>
  <c r="BD54" i="3" s="1"/>
  <c r="BD1419" i="20"/>
  <c r="D363" i="13" s="1"/>
  <c r="BE54" i="3" s="1"/>
  <c r="BE1419" i="20"/>
  <c r="E363" i="13"/>
  <c r="BF54" i="3" s="1"/>
  <c r="BF1419" i="20"/>
  <c r="F363" i="13" s="1"/>
  <c r="BG54" i="3" s="1"/>
  <c r="BG1419" i="20"/>
  <c r="G363" i="13" s="1"/>
  <c r="BH54" i="3" s="1"/>
  <c r="BB1420" i="20"/>
  <c r="B364" i="13" s="1"/>
  <c r="BC55" i="3"/>
  <c r="BC1420" i="20"/>
  <c r="C364" i="13"/>
  <c r="BD55" i="3" s="1"/>
  <c r="BD1420" i="20"/>
  <c r="D364" i="13"/>
  <c r="BE55" i="3"/>
  <c r="BE1420" i="20"/>
  <c r="E364" i="13"/>
  <c r="BF55" i="3" s="1"/>
  <c r="BF1420" i="20"/>
  <c r="F364" i="13" s="1"/>
  <c r="BG55" i="3" s="1"/>
  <c r="BG1420" i="20"/>
  <c r="G364" i="13"/>
  <c r="BH55" i="3" s="1"/>
  <c r="BB1421" i="20"/>
  <c r="B365" i="13" s="1"/>
  <c r="BC56" i="3" s="1"/>
  <c r="BC1421" i="20"/>
  <c r="C365" i="13" s="1"/>
  <c r="BD56" i="3" s="1"/>
  <c r="BD1421" i="20"/>
  <c r="D365" i="13" s="1"/>
  <c r="BE56" i="3"/>
  <c r="BE1421" i="20"/>
  <c r="E365" i="13"/>
  <c r="BF56" i="3" s="1"/>
  <c r="BF1421" i="20"/>
  <c r="F365" i="13"/>
  <c r="BG56" i="3"/>
  <c r="BG1421" i="20"/>
  <c r="G365" i="13"/>
  <c r="BH56" i="3" s="1"/>
  <c r="BB1422" i="20"/>
  <c r="B366" i="13" s="1"/>
  <c r="BC57" i="3" s="1"/>
  <c r="BC1422" i="20"/>
  <c r="C366" i="13"/>
  <c r="BD57" i="3" s="1"/>
  <c r="BD1422" i="20"/>
  <c r="D366" i="13" s="1"/>
  <c r="BE57" i="3" s="1"/>
  <c r="BE1422" i="20"/>
  <c r="E366" i="13" s="1"/>
  <c r="BF57" i="3" s="1"/>
  <c r="BF1422" i="20"/>
  <c r="F366" i="13" s="1"/>
  <c r="BG57" i="3" s="1"/>
  <c r="BG1422" i="20"/>
  <c r="G366" i="13"/>
  <c r="BH57" i="3" s="1"/>
  <c r="BB1423" i="20"/>
  <c r="B367" i="13" s="1"/>
  <c r="BC58" i="3"/>
  <c r="BC1423" i="20"/>
  <c r="C367" i="13"/>
  <c r="BD58" i="3" s="1"/>
  <c r="BD1423" i="20"/>
  <c r="D367" i="13" s="1"/>
  <c r="BE58" i="3" s="1"/>
  <c r="BE1423" i="20"/>
  <c r="E367" i="13"/>
  <c r="BF58" i="3" s="1"/>
  <c r="BF1423" i="20"/>
  <c r="F367" i="13" s="1"/>
  <c r="BG58" i="3" s="1"/>
  <c r="BG1423" i="20"/>
  <c r="G367" i="13" s="1"/>
  <c r="BH58" i="3" s="1"/>
  <c r="BB1424" i="20"/>
  <c r="B368" i="13" s="1"/>
  <c r="BC59" i="3" s="1"/>
  <c r="BC1424" i="20"/>
  <c r="C368" i="13"/>
  <c r="BD59" i="3" s="1"/>
  <c r="BD1424" i="20"/>
  <c r="D368" i="13" s="1"/>
  <c r="BE59" i="3" s="1"/>
  <c r="BE1424" i="20"/>
  <c r="E368" i="13"/>
  <c r="BF59" i="3" s="1"/>
  <c r="BF1424" i="20"/>
  <c r="F368" i="13" s="1"/>
  <c r="BG59" i="3" s="1"/>
  <c r="BG1424" i="20"/>
  <c r="G368" i="13"/>
  <c r="BH59" i="3" s="1"/>
  <c r="BB1425" i="20"/>
  <c r="B369" i="13" s="1"/>
  <c r="BC60" i="3" s="1"/>
  <c r="BC1425" i="20"/>
  <c r="C369" i="13" s="1"/>
  <c r="BD60" i="3" s="1"/>
  <c r="BD1425" i="20"/>
  <c r="D369" i="13" s="1"/>
  <c r="BE60" i="3"/>
  <c r="BE1425" i="20"/>
  <c r="E369" i="13"/>
  <c r="BF60" i="3" s="1"/>
  <c r="BF1425" i="20"/>
  <c r="F369" i="13" s="1"/>
  <c r="BG60" i="3"/>
  <c r="BG1425" i="20"/>
  <c r="G369" i="13"/>
  <c r="BH60" i="3" s="1"/>
  <c r="BB1426" i="20"/>
  <c r="B370" i="13" s="1"/>
  <c r="BC61" i="3" s="1"/>
  <c r="BC1426" i="20"/>
  <c r="C370" i="13"/>
  <c r="BD61" i="3" s="1"/>
  <c r="BD1426" i="20"/>
  <c r="D370" i="13" s="1"/>
  <c r="BE61" i="3" s="1"/>
  <c r="BE1426" i="20"/>
  <c r="E370" i="13" s="1"/>
  <c r="BF61" i="3" s="1"/>
  <c r="BF1426" i="20"/>
  <c r="F370" i="13" s="1"/>
  <c r="BG61" i="3" s="1"/>
  <c r="BG1426" i="20"/>
  <c r="G370" i="13"/>
  <c r="BH61" i="3" s="1"/>
  <c r="BB1427" i="20"/>
  <c r="B371" i="13" s="1"/>
  <c r="BC62" i="3" s="1"/>
  <c r="BC1427" i="20"/>
  <c r="C371" i="13"/>
  <c r="BD62" i="3" s="1"/>
  <c r="BD1427" i="20"/>
  <c r="D371" i="13" s="1"/>
  <c r="BE62" i="3" s="1"/>
  <c r="BE1427" i="20"/>
  <c r="E371" i="13"/>
  <c r="BF62" i="3" s="1"/>
  <c r="BF1427" i="20"/>
  <c r="F371" i="13" s="1"/>
  <c r="BG62" i="3" s="1"/>
  <c r="BG1427" i="20"/>
  <c r="G371" i="13" s="1"/>
  <c r="BH62" i="3" s="1"/>
  <c r="BB1428" i="20"/>
  <c r="B372" i="13" s="1"/>
  <c r="BC63" i="3"/>
  <c r="BC1428" i="20"/>
  <c r="C372" i="13"/>
  <c r="BD63" i="3" s="1"/>
  <c r="BD1428" i="20"/>
  <c r="D372" i="13" s="1"/>
  <c r="BE63" i="3" s="1"/>
  <c r="BE1428" i="20"/>
  <c r="E372" i="13"/>
  <c r="BF63" i="3" s="1"/>
  <c r="BF1428" i="20"/>
  <c r="F372" i="13" s="1"/>
  <c r="BG63" i="3" s="1"/>
  <c r="BG1428" i="20"/>
  <c r="G372" i="13"/>
  <c r="BH63" i="3" s="1"/>
  <c r="BB1393" i="20"/>
  <c r="B337" i="13" s="1"/>
  <c r="BC28" i="3" s="1"/>
  <c r="BD1393" i="20"/>
  <c r="D337" i="13" s="1"/>
  <c r="BE28" i="3" s="1"/>
  <c r="BE1393" i="20"/>
  <c r="E337" i="13"/>
  <c r="BF28" i="3" s="1"/>
  <c r="BF1393" i="20"/>
  <c r="F337" i="13" s="1"/>
  <c r="BG28" i="3"/>
  <c r="BG1393" i="20"/>
  <c r="G337" i="13"/>
  <c r="BH28" i="3" s="1"/>
  <c r="BB1394" i="20"/>
  <c r="B338" i="13" s="1"/>
  <c r="BC29" i="3" s="1"/>
  <c r="BC1394" i="20"/>
  <c r="C338" i="13"/>
  <c r="BD29" i="3" s="1"/>
  <c r="BD1394" i="20"/>
  <c r="D338" i="13" s="1"/>
  <c r="BE29" i="3" s="1"/>
  <c r="BE1394" i="20"/>
  <c r="E338" i="13" s="1"/>
  <c r="BF29" i="3" s="1"/>
  <c r="BF1394" i="20"/>
  <c r="F338" i="13" s="1"/>
  <c r="BG29" i="3" s="1"/>
  <c r="BG1394" i="20"/>
  <c r="G338" i="13"/>
  <c r="BH29" i="3" s="1"/>
  <c r="BB1395" i="20"/>
  <c r="B339" i="13" s="1"/>
  <c r="BC30" i="3" s="1"/>
  <c r="BC1395" i="20"/>
  <c r="C339" i="13"/>
  <c r="BD30" i="3" s="1"/>
  <c r="BD1395" i="20"/>
  <c r="D339" i="13" s="1"/>
  <c r="BE30" i="3" s="1"/>
  <c r="BE1395" i="20"/>
  <c r="E339" i="13"/>
  <c r="BF30" i="3" s="1"/>
  <c r="BF1395" i="20"/>
  <c r="F339" i="13" s="1"/>
  <c r="BG30" i="3" s="1"/>
  <c r="BG1395" i="20"/>
  <c r="G339" i="13" s="1"/>
  <c r="BH30" i="3" s="1"/>
  <c r="BB1396" i="20"/>
  <c r="B340" i="13" s="1"/>
  <c r="BC31" i="3"/>
  <c r="BC1396" i="20"/>
  <c r="C340" i="13"/>
  <c r="BD31" i="3" s="1"/>
  <c r="BD1396" i="20"/>
  <c r="D340" i="13" s="1"/>
  <c r="BE31" i="3"/>
  <c r="BE1396" i="20"/>
  <c r="E340" i="13"/>
  <c r="BF31" i="3" s="1"/>
  <c r="BF1396" i="20"/>
  <c r="F340" i="13" s="1"/>
  <c r="BG31" i="3" s="1"/>
  <c r="BG1396" i="20"/>
  <c r="G340" i="13"/>
  <c r="BH31" i="3" s="1"/>
  <c r="BB1397" i="20"/>
  <c r="B341" i="13" s="1"/>
  <c r="BC32" i="3" s="1"/>
  <c r="BC1397" i="20"/>
  <c r="C341" i="13" s="1"/>
  <c r="BD32" i="3" s="1"/>
  <c r="BD1397" i="20"/>
  <c r="D341" i="13" s="1"/>
  <c r="BE32" i="3" s="1"/>
  <c r="BE1397" i="20"/>
  <c r="E341" i="13"/>
  <c r="BF32" i="3" s="1"/>
  <c r="BF1397" i="20"/>
  <c r="F341" i="13" s="1"/>
  <c r="BG32" i="3" s="1"/>
  <c r="BG1397" i="20"/>
  <c r="G341" i="13"/>
  <c r="BH32" i="3" s="1"/>
  <c r="BB1398" i="20"/>
  <c r="B342" i="13" s="1"/>
  <c r="BC33" i="3" s="1"/>
  <c r="BC1398" i="20"/>
  <c r="C342" i="13"/>
  <c r="BD33" i="3" s="1"/>
  <c r="BD1398" i="20"/>
  <c r="D342" i="13" s="1"/>
  <c r="BE33" i="3" s="1"/>
  <c r="BE1398" i="20"/>
  <c r="E342" i="13" s="1"/>
  <c r="BF33" i="3" s="1"/>
  <c r="BF1398" i="20"/>
  <c r="F342" i="13" s="1"/>
  <c r="BG33" i="3"/>
  <c r="BG1398" i="20"/>
  <c r="G342" i="13"/>
  <c r="BH33" i="3" s="1"/>
  <c r="BB1399" i="20"/>
  <c r="B343" i="13" s="1"/>
  <c r="BC34" i="3" s="1"/>
  <c r="BC1399" i="20"/>
  <c r="C343" i="13"/>
  <c r="BD34" i="3" s="1"/>
  <c r="BD1399" i="20"/>
  <c r="D343" i="13" s="1"/>
  <c r="BE34" i="3" s="1"/>
  <c r="BE1399" i="20"/>
  <c r="E343" i="13"/>
  <c r="BF34" i="3" s="1"/>
  <c r="BF1399" i="20"/>
  <c r="F343" i="13" s="1"/>
  <c r="BG34" i="3" s="1"/>
  <c r="BG1399" i="20"/>
  <c r="G343" i="13" s="1"/>
  <c r="BH34" i="3" s="1"/>
  <c r="BB1400" i="20"/>
  <c r="B344" i="13" s="1"/>
  <c r="BC35" i="3" s="1"/>
  <c r="BC1400" i="20"/>
  <c r="C344" i="13"/>
  <c r="BD35" i="3" s="1"/>
  <c r="BD1400" i="20"/>
  <c r="D344" i="13" s="1"/>
  <c r="BE35" i="3" s="1"/>
  <c r="BE1400" i="20"/>
  <c r="E344" i="13"/>
  <c r="BF35" i="3" s="1"/>
  <c r="BF1400" i="20"/>
  <c r="F344" i="13" s="1"/>
  <c r="BG35" i="3" s="1"/>
  <c r="BG1400" i="20"/>
  <c r="G344" i="13"/>
  <c r="BH35" i="3" s="1"/>
  <c r="BB1401" i="20"/>
  <c r="B345" i="13" s="1"/>
  <c r="BC36" i="3" s="1"/>
  <c r="BC1401" i="20"/>
  <c r="C345" i="13" s="1"/>
  <c r="BD36" i="3" s="1"/>
  <c r="BD1401" i="20"/>
  <c r="D345" i="13"/>
  <c r="BE36" i="3" s="1"/>
  <c r="BE1401" i="20"/>
  <c r="E345" i="13"/>
  <c r="BF36" i="3" s="1"/>
  <c r="BF1401" i="20"/>
  <c r="F345" i="13" s="1"/>
  <c r="BG36" i="3" s="1"/>
  <c r="BG1401" i="20"/>
  <c r="G345" i="13" s="1"/>
  <c r="BH36" i="3" s="1"/>
  <c r="BB1402" i="20"/>
  <c r="B346" i="13" s="1"/>
  <c r="BC37" i="3" s="1"/>
  <c r="BC1402" i="20"/>
  <c r="C346" i="13"/>
  <c r="BD37" i="3" s="1"/>
  <c r="BD1402" i="20"/>
  <c r="D346" i="13" s="1"/>
  <c r="BE37" i="3" s="1"/>
  <c r="BE1402" i="20"/>
  <c r="E346" i="13" s="1"/>
  <c r="BF37" i="3" s="1"/>
  <c r="BF1402" i="20"/>
  <c r="F346" i="13" s="1"/>
  <c r="BG37" i="3" s="1"/>
  <c r="BG1402" i="20"/>
  <c r="G346" i="13"/>
  <c r="BH37" i="3" s="1"/>
  <c r="BB1403" i="20"/>
  <c r="B347" i="13" s="1"/>
  <c r="BC38" i="3"/>
  <c r="BC1403" i="20"/>
  <c r="C347" i="13"/>
  <c r="BD38" i="3" s="1"/>
  <c r="BD1403" i="20"/>
  <c r="D347" i="13" s="1"/>
  <c r="BE38" i="3" s="1"/>
  <c r="BE1403" i="20"/>
  <c r="E347" i="13"/>
  <c r="BF38" i="3" s="1"/>
  <c r="BF1403" i="20"/>
  <c r="F347" i="13" s="1"/>
  <c r="BG38" i="3" s="1"/>
  <c r="BG1403" i="20"/>
  <c r="G347" i="13" s="1"/>
  <c r="BH38" i="3" s="1"/>
  <c r="BB1404" i="20"/>
  <c r="B348" i="13"/>
  <c r="BC39" i="3" s="1"/>
  <c r="BC1404" i="20"/>
  <c r="C348" i="13"/>
  <c r="BD39" i="3" s="1"/>
  <c r="BD1404" i="20"/>
  <c r="D348" i="13" s="1"/>
  <c r="BE39" i="3" s="1"/>
  <c r="BE1404" i="20"/>
  <c r="E348" i="13" s="1"/>
  <c r="BF39" i="3" s="1"/>
  <c r="BF1404" i="20"/>
  <c r="F348" i="13" s="1"/>
  <c r="BG39" i="3" s="1"/>
  <c r="BG1404" i="20"/>
  <c r="G348" i="13"/>
  <c r="BH39" i="3" s="1"/>
  <c r="BB1405" i="20"/>
  <c r="B349" i="13" s="1"/>
  <c r="BC40" i="3" s="1"/>
  <c r="BC1405" i="20"/>
  <c r="C349" i="13" s="1"/>
  <c r="BD40" i="3" s="1"/>
  <c r="BD1405" i="20"/>
  <c r="D349" i="13" s="1"/>
  <c r="BE40" i="3" s="1"/>
  <c r="BE1405" i="20"/>
  <c r="E349" i="13"/>
  <c r="BF40" i="3" s="1"/>
  <c r="BF1405" i="20"/>
  <c r="F349" i="13"/>
  <c r="BG40" i="3"/>
  <c r="BG1405" i="20"/>
  <c r="G349" i="13" s="1"/>
  <c r="BH40" i="3" s="1"/>
  <c r="BB1406" i="20"/>
  <c r="B350" i="13" s="1"/>
  <c r="BC41" i="3" s="1"/>
  <c r="BC1406" i="20"/>
  <c r="C350" i="13"/>
  <c r="BD41" i="3" s="1"/>
  <c r="BD1406" i="20"/>
  <c r="D350" i="13" s="1"/>
  <c r="BE41" i="3" s="1"/>
  <c r="BE1406" i="20"/>
  <c r="E350" i="13" s="1"/>
  <c r="BF41" i="3" s="1"/>
  <c r="BF1406" i="20"/>
  <c r="F350" i="13" s="1"/>
  <c r="BG41" i="3" s="1"/>
  <c r="BG1406" i="20"/>
  <c r="G350" i="13"/>
  <c r="BH41" i="3" s="1"/>
  <c r="BB1407" i="20"/>
  <c r="B351" i="13"/>
  <c r="BC42" i="3"/>
  <c r="BC1407" i="20"/>
  <c r="C351" i="13" s="1"/>
  <c r="BD42" i="3" s="1"/>
  <c r="BD1407" i="20"/>
  <c r="D351" i="13" s="1"/>
  <c r="BE42" i="3" s="1"/>
  <c r="BE1407" i="20"/>
  <c r="E351" i="13"/>
  <c r="BF42" i="3" s="1"/>
  <c r="BF1407" i="20"/>
  <c r="F351" i="13" s="1"/>
  <c r="BG42" i="3" s="1"/>
  <c r="BG1407" i="20"/>
  <c r="G351" i="13" s="1"/>
  <c r="BH42" i="3" s="1"/>
  <c r="BB1408" i="20"/>
  <c r="B352" i="13" s="1"/>
  <c r="BC43" i="3"/>
  <c r="BC1408" i="20"/>
  <c r="C352" i="13" s="1"/>
  <c r="BD43" i="3" s="1"/>
  <c r="BD1408" i="20"/>
  <c r="D352" i="13" s="1"/>
  <c r="BE43" i="3" s="1"/>
  <c r="BE1408" i="20"/>
  <c r="E352" i="13" s="1"/>
  <c r="BF43" i="3" s="1"/>
  <c r="BF1408" i="20"/>
  <c r="F352" i="13" s="1"/>
  <c r="BG43" i="3" s="1"/>
  <c r="BG1408" i="20"/>
  <c r="G352" i="13"/>
  <c r="BH43" i="3" s="1"/>
  <c r="BB1409" i="20"/>
  <c r="B353" i="13" s="1"/>
  <c r="BC44" i="3" s="1"/>
  <c r="BC1409" i="20"/>
  <c r="C353" i="13" s="1"/>
  <c r="BD44" i="3" s="1"/>
  <c r="BD1409" i="20"/>
  <c r="D353" i="13" s="1"/>
  <c r="BE44" i="3" s="1"/>
  <c r="BE1409" i="20"/>
  <c r="E353" i="13" s="1"/>
  <c r="BF44" i="3" s="1"/>
  <c r="BF1409" i="20"/>
  <c r="F353" i="13" s="1"/>
  <c r="BG44" i="3" s="1"/>
  <c r="BG1409" i="20"/>
  <c r="G353" i="13" s="1"/>
  <c r="BH44" i="3" s="1"/>
  <c r="BB1410" i="20"/>
  <c r="B354" i="13" s="1"/>
  <c r="BC45" i="3" s="1"/>
  <c r="BC1410" i="20"/>
  <c r="C354" i="13"/>
  <c r="BD45" i="3" s="1"/>
  <c r="BD1410" i="20"/>
  <c r="D354" i="13" s="1"/>
  <c r="BE45" i="3" s="1"/>
  <c r="BE1410" i="20"/>
  <c r="E354" i="13" s="1"/>
  <c r="BF45" i="3" s="1"/>
  <c r="BF1410" i="20"/>
  <c r="F354" i="13" s="1"/>
  <c r="BG45" i="3" s="1"/>
  <c r="BG1410" i="20"/>
  <c r="G354" i="13" s="1"/>
  <c r="BH45" i="3" s="1"/>
  <c r="BB1373" i="20"/>
  <c r="B317" i="13" s="1"/>
  <c r="BC8" i="3" s="1"/>
  <c r="BC1373" i="20"/>
  <c r="C317" i="13" s="1"/>
  <c r="BD8" i="3" s="1"/>
  <c r="BD1373" i="20"/>
  <c r="D317" i="13" s="1"/>
  <c r="BE8" i="3" s="1"/>
  <c r="BE1373" i="20"/>
  <c r="E317" i="13"/>
  <c r="BF8" i="3" s="1"/>
  <c r="BF1373" i="20"/>
  <c r="F317" i="13" s="1"/>
  <c r="BG8" i="3" s="1"/>
  <c r="BG1373" i="20"/>
  <c r="G317" i="13" s="1"/>
  <c r="BH8" i="3" s="1"/>
  <c r="BB1374" i="20"/>
  <c r="B318" i="13" s="1"/>
  <c r="BC9" i="3" s="1"/>
  <c r="BC1374" i="20"/>
  <c r="C318" i="13" s="1"/>
  <c r="BD9" i="3" s="1"/>
  <c r="BD1374" i="20"/>
  <c r="D318" i="13" s="1"/>
  <c r="BE9" i="3" s="1"/>
  <c r="BE1374" i="20"/>
  <c r="E318" i="13" s="1"/>
  <c r="BF9" i="3" s="1"/>
  <c r="BF1374" i="20"/>
  <c r="F318" i="13" s="1"/>
  <c r="BG9" i="3" s="1"/>
  <c r="G318" i="13"/>
  <c r="BH9" i="3"/>
  <c r="BB1375" i="20"/>
  <c r="B319" i="13" s="1"/>
  <c r="BC10" i="3" s="1"/>
  <c r="BC1375" i="20"/>
  <c r="C319" i="13" s="1"/>
  <c r="BD10" i="3" s="1"/>
  <c r="BD1375" i="20"/>
  <c r="D319" i="13"/>
  <c r="BE10" i="3" s="1"/>
  <c r="BG1375" i="20"/>
  <c r="G319" i="13" s="1"/>
  <c r="BH10" i="3" s="1"/>
  <c r="BB1376" i="20"/>
  <c r="B320" i="13" s="1"/>
  <c r="BC11" i="3" s="1"/>
  <c r="BC1376" i="20"/>
  <c r="C320" i="13" s="1"/>
  <c r="BD11" i="3" s="1"/>
  <c r="BD1376" i="20"/>
  <c r="D320" i="13"/>
  <c r="BE11" i="3" s="1"/>
  <c r="BE1376" i="20"/>
  <c r="E320" i="13" s="1"/>
  <c r="BF11" i="3" s="1"/>
  <c r="BF1376" i="20"/>
  <c r="F320" i="13" s="1"/>
  <c r="BG11" i="3" s="1"/>
  <c r="BG1376" i="20"/>
  <c r="G320" i="13" s="1"/>
  <c r="BH11" i="3" s="1"/>
  <c r="BB1377" i="20"/>
  <c r="B321" i="13" s="1"/>
  <c r="BC12" i="3" s="1"/>
  <c r="BC1377" i="20"/>
  <c r="C321" i="13" s="1"/>
  <c r="BD12" i="3" s="1"/>
  <c r="BD1377" i="20"/>
  <c r="D321" i="13" s="1"/>
  <c r="BE12" i="3" s="1"/>
  <c r="BE1377" i="20"/>
  <c r="E321" i="13" s="1"/>
  <c r="BF12" i="3" s="1"/>
  <c r="BF1377" i="20"/>
  <c r="F321" i="13"/>
  <c r="BG12" i="3" s="1"/>
  <c r="BG1377" i="20"/>
  <c r="G321" i="13" s="1"/>
  <c r="BH12" i="3" s="1"/>
  <c r="BB1378" i="20"/>
  <c r="B322" i="13" s="1"/>
  <c r="BC13" i="3" s="1"/>
  <c r="BC1378" i="20"/>
  <c r="C322" i="13" s="1"/>
  <c r="BD13" i="3" s="1"/>
  <c r="BD1378" i="20"/>
  <c r="D322" i="13" s="1"/>
  <c r="BE13" i="3" s="1"/>
  <c r="BE1378" i="20"/>
  <c r="E322" i="13" s="1"/>
  <c r="BF13" i="3" s="1"/>
  <c r="BF1378" i="20"/>
  <c r="F322" i="13" s="1"/>
  <c r="BG13" i="3" s="1"/>
  <c r="BG1378" i="20"/>
  <c r="G322" i="13" s="1"/>
  <c r="BH13" i="3" s="1"/>
  <c r="BB1379" i="20"/>
  <c r="B323" i="13"/>
  <c r="BC14" i="3" s="1"/>
  <c r="BC1379" i="20"/>
  <c r="C323" i="13" s="1"/>
  <c r="BD14" i="3" s="1"/>
  <c r="BD1379" i="20"/>
  <c r="D323" i="13" s="1"/>
  <c r="BE14" i="3" s="1"/>
  <c r="BE1379" i="20"/>
  <c r="E323" i="13" s="1"/>
  <c r="BF14" i="3"/>
  <c r="BF1379" i="20"/>
  <c r="F323" i="13" s="1"/>
  <c r="BG14" i="3" s="1"/>
  <c r="BG1379" i="20"/>
  <c r="G323" i="13" s="1"/>
  <c r="BH14" i="3" s="1"/>
  <c r="BB1380" i="20"/>
  <c r="B324" i="13" s="1"/>
  <c r="BC15" i="3" s="1"/>
  <c r="BC1380" i="20"/>
  <c r="C324" i="13" s="1"/>
  <c r="BD15" i="3" s="1"/>
  <c r="BD1380" i="20"/>
  <c r="D324" i="13"/>
  <c r="BE15" i="3" s="1"/>
  <c r="BE1380" i="20"/>
  <c r="E324" i="13" s="1"/>
  <c r="BF15" i="3" s="1"/>
  <c r="BF1380" i="20"/>
  <c r="F324" i="13" s="1"/>
  <c r="BG15" i="3" s="1"/>
  <c r="BG1380" i="20"/>
  <c r="G324" i="13" s="1"/>
  <c r="BH15" i="3" s="1"/>
  <c r="BB1381" i="20"/>
  <c r="B325" i="13" s="1"/>
  <c r="BC16" i="3" s="1"/>
  <c r="BC1381" i="20"/>
  <c r="C325" i="13" s="1"/>
  <c r="BD16" i="3" s="1"/>
  <c r="BD1381" i="20"/>
  <c r="D325" i="13" s="1"/>
  <c r="BE16" i="3" s="1"/>
  <c r="BE1381" i="20"/>
  <c r="E325" i="13" s="1"/>
  <c r="BF16" i="3" s="1"/>
  <c r="BF1381" i="20"/>
  <c r="F325" i="13"/>
  <c r="BG16" i="3" s="1"/>
  <c r="BG1381" i="20"/>
  <c r="G325" i="13" s="1"/>
  <c r="BH16" i="3" s="1"/>
  <c r="BB1382" i="20"/>
  <c r="B326" i="13" s="1"/>
  <c r="BC17" i="3" s="1"/>
  <c r="BC1382" i="20"/>
  <c r="C326" i="13" s="1"/>
  <c r="BD17" i="3" s="1"/>
  <c r="BD1382" i="20"/>
  <c r="D326" i="13" s="1"/>
  <c r="BE17" i="3" s="1"/>
  <c r="BE1382" i="20"/>
  <c r="E326" i="13" s="1"/>
  <c r="BF17" i="3" s="1"/>
  <c r="BF1382" i="20"/>
  <c r="F326" i="13" s="1"/>
  <c r="BG17" i="3" s="1"/>
  <c r="BG1382" i="20"/>
  <c r="G326" i="13"/>
  <c r="BH17" i="3" s="1"/>
  <c r="BB1383" i="20"/>
  <c r="B327" i="13"/>
  <c r="BC18" i="3"/>
  <c r="BC1383" i="20"/>
  <c r="C327" i="13" s="1"/>
  <c r="BD18" i="3" s="1"/>
  <c r="BD1383" i="20"/>
  <c r="D327" i="13" s="1"/>
  <c r="BE18" i="3" s="1"/>
  <c r="BE1383" i="20"/>
  <c r="E327" i="13"/>
  <c r="BF18" i="3" s="1"/>
  <c r="BF1383" i="20"/>
  <c r="F327" i="13" s="1"/>
  <c r="BG18" i="3" s="1"/>
  <c r="BG1383" i="20"/>
  <c r="G327" i="13" s="1"/>
  <c r="BH18" i="3"/>
  <c r="BB1384" i="20"/>
  <c r="B328" i="13"/>
  <c r="BC19" i="3" s="1"/>
  <c r="BC1384" i="20"/>
  <c r="C328" i="13" s="1"/>
  <c r="BD19" i="3" s="1"/>
  <c r="BD1384" i="20"/>
  <c r="D328" i="13"/>
  <c r="BE19" i="3" s="1"/>
  <c r="BE1384" i="20"/>
  <c r="E328" i="13" s="1"/>
  <c r="BF19" i="3" s="1"/>
  <c r="BF1384" i="20"/>
  <c r="F328" i="13" s="1"/>
  <c r="BG19" i="3" s="1"/>
  <c r="BG1384" i="20"/>
  <c r="G328" i="13"/>
  <c r="BH19" i="3" s="1"/>
  <c r="BB1385" i="20"/>
  <c r="B329" i="13" s="1"/>
  <c r="BC20" i="3" s="1"/>
  <c r="BC1385" i="20"/>
  <c r="C329" i="13" s="1"/>
  <c r="BD20" i="3" s="1"/>
  <c r="BD1385" i="20"/>
  <c r="D329" i="13"/>
  <c r="BE20" i="3" s="1"/>
  <c r="BE1385" i="20"/>
  <c r="E329" i="13" s="1"/>
  <c r="BF20" i="3" s="1"/>
  <c r="BF1385" i="20"/>
  <c r="F329" i="13"/>
  <c r="BG20" i="3"/>
  <c r="BG1385" i="20"/>
  <c r="G329" i="13" s="1"/>
  <c r="BH20" i="3" s="1"/>
  <c r="BB1386" i="20"/>
  <c r="B330" i="13" s="1"/>
  <c r="BC21" i="3" s="1"/>
  <c r="BC1386" i="20"/>
  <c r="C330" i="13"/>
  <c r="BD21" i="3" s="1"/>
  <c r="BD1386" i="20"/>
  <c r="D330" i="13" s="1"/>
  <c r="BE21" i="3" s="1"/>
  <c r="BE1386" i="20"/>
  <c r="E330" i="13" s="1"/>
  <c r="BF21" i="3"/>
  <c r="BF1386" i="20"/>
  <c r="F330" i="13" s="1"/>
  <c r="BG21" i="3" s="1"/>
  <c r="BG1386" i="20"/>
  <c r="G330" i="13" s="1"/>
  <c r="BH21" i="3" s="1"/>
  <c r="BB1387" i="20"/>
  <c r="B331" i="13"/>
  <c r="BC22" i="3"/>
  <c r="BC1387" i="20"/>
  <c r="C331" i="13" s="1"/>
  <c r="BD22" i="3" s="1"/>
  <c r="BD1387" i="20"/>
  <c r="D331" i="13" s="1"/>
  <c r="BE22" i="3" s="1"/>
  <c r="BE1387" i="20"/>
  <c r="E331" i="13" s="1"/>
  <c r="BF22" i="3" s="1"/>
  <c r="BF1387" i="20"/>
  <c r="F331" i="13" s="1"/>
  <c r="BG22" i="3" s="1"/>
  <c r="BG1387" i="20"/>
  <c r="G331" i="13"/>
  <c r="BH22" i="3"/>
  <c r="BB1388" i="20"/>
  <c r="B332" i="13" s="1"/>
  <c r="BC23" i="3" s="1"/>
  <c r="BC1388" i="20"/>
  <c r="C332" i="13" s="1"/>
  <c r="BD23" i="3" s="1"/>
  <c r="BD1388" i="20"/>
  <c r="D332" i="13"/>
  <c r="BE23" i="3" s="1"/>
  <c r="BE1388" i="20"/>
  <c r="E332" i="13" s="1"/>
  <c r="BF23" i="3" s="1"/>
  <c r="BF1388" i="20"/>
  <c r="F332" i="13" s="1"/>
  <c r="BG23" i="3" s="1"/>
  <c r="BG1388" i="20"/>
  <c r="G332" i="13" s="1"/>
  <c r="BH23" i="3" s="1"/>
  <c r="BB1389" i="20"/>
  <c r="B333" i="13" s="1"/>
  <c r="BC24" i="3" s="1"/>
  <c r="BC1389" i="20"/>
  <c r="C333" i="13"/>
  <c r="BD24" i="3"/>
  <c r="BD1389" i="20"/>
  <c r="D333" i="13"/>
  <c r="BE24" i="3" s="1"/>
  <c r="BE1389" i="20"/>
  <c r="E333" i="13" s="1"/>
  <c r="BF24" i="3" s="1"/>
  <c r="BF1389" i="20"/>
  <c r="F333" i="13"/>
  <c r="BG24" i="3"/>
  <c r="BG1389" i="20"/>
  <c r="G333" i="13" s="1"/>
  <c r="BH24" i="3" s="1"/>
  <c r="BB1390" i="20"/>
  <c r="B334" i="13" s="1"/>
  <c r="BC25" i="3" s="1"/>
  <c r="BC1390" i="20"/>
  <c r="C334" i="13"/>
  <c r="BD25" i="3" s="1"/>
  <c r="BD1390" i="20"/>
  <c r="D334" i="13" s="1"/>
  <c r="BE25" i="3" s="1"/>
  <c r="BE1390" i="20"/>
  <c r="E334" i="13"/>
  <c r="BF25" i="3"/>
  <c r="BF1390" i="20"/>
  <c r="F334" i="13" s="1"/>
  <c r="BG25" i="3" s="1"/>
  <c r="BG1390" i="20"/>
  <c r="G334" i="13" s="1"/>
  <c r="BH25" i="3" s="1"/>
  <c r="BB1391" i="20"/>
  <c r="B335" i="13"/>
  <c r="BC26" i="3" s="1"/>
  <c r="BC1391" i="20"/>
  <c r="C335" i="13" s="1"/>
  <c r="BD26" i="3" s="1"/>
  <c r="BD1391" i="20"/>
  <c r="D335" i="13" s="1"/>
  <c r="BE26" i="3" s="1"/>
  <c r="BE1391" i="20"/>
  <c r="E335" i="13" s="1"/>
  <c r="BF26" i="3" s="1"/>
  <c r="BF1391" i="20"/>
  <c r="F335" i="13" s="1"/>
  <c r="BG26" i="3" s="1"/>
  <c r="BG1391" i="20"/>
  <c r="G335" i="13"/>
  <c r="BH26" i="3"/>
  <c r="BB1392" i="20"/>
  <c r="B336" i="13"/>
  <c r="BC27" i="3" s="1"/>
  <c r="BC1392" i="20"/>
  <c r="C336" i="13" s="1"/>
  <c r="BD27" i="3" s="1"/>
  <c r="BD1392" i="20"/>
  <c r="D336" i="13"/>
  <c r="BE27" i="3" s="1"/>
  <c r="BE1392" i="20"/>
  <c r="E336" i="13" s="1"/>
  <c r="BF27" i="3" s="1"/>
  <c r="BF1392" i="20"/>
  <c r="F336" i="13" s="1"/>
  <c r="BG27" i="3" s="1"/>
  <c r="BG1392" i="20"/>
  <c r="G336" i="13"/>
  <c r="BH27" i="3" s="1"/>
  <c r="BC1372" i="20"/>
  <c r="C316" i="13" s="1"/>
  <c r="BD7" i="3" s="1"/>
  <c r="BD1372" i="20"/>
  <c r="D316" i="13"/>
  <c r="BE7" i="3"/>
  <c r="BE1372" i="20"/>
  <c r="E316" i="13" s="1"/>
  <c r="BF7" i="3" s="1"/>
  <c r="BF1372" i="20"/>
  <c r="F316" i="13" s="1"/>
  <c r="BG7" i="3" s="1"/>
  <c r="BG1372" i="20"/>
  <c r="G316" i="13"/>
  <c r="BH7" i="3" s="1"/>
  <c r="BB1372" i="20"/>
  <c r="B316" i="13" s="1"/>
  <c r="BC7" i="3" s="1"/>
  <c r="AW1459" i="20"/>
  <c r="R296" i="13" s="1"/>
  <c r="AX90" i="3" s="1"/>
  <c r="AX1459" i="20"/>
  <c r="S296" i="13" s="1"/>
  <c r="AY90" i="3" s="1"/>
  <c r="AY1459" i="20"/>
  <c r="T296" i="13" s="1"/>
  <c r="AZ90" i="3" s="1"/>
  <c r="AZ1459" i="20"/>
  <c r="U296" i="13"/>
  <c r="BA90" i="3"/>
  <c r="BA1459" i="20"/>
  <c r="V296" i="13"/>
  <c r="BB90" i="3" s="1"/>
  <c r="AW1460" i="20"/>
  <c r="R297" i="13" s="1"/>
  <c r="AX91" i="3" s="1"/>
  <c r="AX1460" i="20"/>
  <c r="S297" i="13"/>
  <c r="AY91" i="3"/>
  <c r="AY1460" i="20"/>
  <c r="T297" i="13" s="1"/>
  <c r="AZ91" i="3" s="1"/>
  <c r="AZ1460" i="20"/>
  <c r="U297" i="13" s="1"/>
  <c r="BA91" i="3" s="1"/>
  <c r="BA1460" i="20"/>
  <c r="V297" i="13"/>
  <c r="BB91" i="3" s="1"/>
  <c r="AW1461" i="20"/>
  <c r="R298" i="13" s="1"/>
  <c r="AX92" i="3" s="1"/>
  <c r="AX1461" i="20"/>
  <c r="S298" i="13"/>
  <c r="AY92" i="3"/>
  <c r="AY1461" i="20"/>
  <c r="T298" i="13" s="1"/>
  <c r="AZ92" i="3" s="1"/>
  <c r="AZ1461" i="20"/>
  <c r="U298" i="13" s="1"/>
  <c r="BA92" i="3" s="1"/>
  <c r="BA1461" i="20"/>
  <c r="V298" i="13"/>
  <c r="BB92" i="3" s="1"/>
  <c r="AW1462" i="20"/>
  <c r="R299" i="13" s="1"/>
  <c r="AX93" i="3" s="1"/>
  <c r="AX1462" i="20"/>
  <c r="S299" i="13" s="1"/>
  <c r="AY93" i="3" s="1"/>
  <c r="AY1462" i="20"/>
  <c r="T299" i="13" s="1"/>
  <c r="AZ93" i="3" s="1"/>
  <c r="AZ1462" i="20"/>
  <c r="U299" i="13" s="1"/>
  <c r="BA93" i="3" s="1"/>
  <c r="BA1462" i="20"/>
  <c r="V299" i="13"/>
  <c r="BB93" i="3"/>
  <c r="AW1463" i="20"/>
  <c r="R300" i="13" s="1"/>
  <c r="AX94" i="3" s="1"/>
  <c r="AX1463" i="20"/>
  <c r="S300" i="13" s="1"/>
  <c r="AY94" i="3" s="1"/>
  <c r="AY1463" i="20"/>
  <c r="T300" i="13"/>
  <c r="AZ94" i="3"/>
  <c r="AZ1463" i="20"/>
  <c r="U300" i="13" s="1"/>
  <c r="BA94" i="3" s="1"/>
  <c r="BA1463" i="20"/>
  <c r="V300" i="13" s="1"/>
  <c r="BB94" i="3" s="1"/>
  <c r="AW1464" i="20"/>
  <c r="R301" i="13" s="1"/>
  <c r="AX95" i="3" s="1"/>
  <c r="AX1464" i="20"/>
  <c r="S301" i="13" s="1"/>
  <c r="AY95" i="3" s="1"/>
  <c r="AY1464" i="20"/>
  <c r="T301" i="13"/>
  <c r="AZ95" i="3"/>
  <c r="AZ1464" i="20"/>
  <c r="U301" i="13" s="1"/>
  <c r="BA95" i="3" s="1"/>
  <c r="BA1464" i="20"/>
  <c r="V301" i="13" s="1"/>
  <c r="BB95" i="3" s="1"/>
  <c r="AW1465" i="20"/>
  <c r="R302" i="13"/>
  <c r="AX96" i="3" s="1"/>
  <c r="AX1465" i="20"/>
  <c r="S302" i="13" s="1"/>
  <c r="AY96" i="3" s="1"/>
  <c r="AY1465" i="20"/>
  <c r="T302" i="13" s="1"/>
  <c r="AZ96" i="3" s="1"/>
  <c r="AZ1465" i="20"/>
  <c r="U302" i="13" s="1"/>
  <c r="BA96" i="3" s="1"/>
  <c r="BA1465" i="20"/>
  <c r="V302" i="13" s="1"/>
  <c r="BB96" i="3" s="1"/>
  <c r="AW1466" i="20"/>
  <c r="R303" i="13"/>
  <c r="AX97" i="3"/>
  <c r="AX1466" i="20"/>
  <c r="S303" i="13"/>
  <c r="AY97" i="3" s="1"/>
  <c r="AY1466" i="20"/>
  <c r="T303" i="13" s="1"/>
  <c r="AZ97" i="3" s="1"/>
  <c r="AZ1466" i="20"/>
  <c r="U303" i="13"/>
  <c r="BA97" i="3"/>
  <c r="BA1466" i="20"/>
  <c r="V303" i="13" s="1"/>
  <c r="BB97" i="3" s="1"/>
  <c r="AW1467" i="20"/>
  <c r="R304" i="13" s="1"/>
  <c r="AX98" i="3" s="1"/>
  <c r="AX1467" i="20"/>
  <c r="S304" i="13"/>
  <c r="AY98" i="3" s="1"/>
  <c r="AY1467" i="20"/>
  <c r="T304" i="13" s="1"/>
  <c r="AZ98" i="3" s="1"/>
  <c r="AZ1467" i="20"/>
  <c r="U304" i="13"/>
  <c r="BA98" i="3"/>
  <c r="BA1467" i="20"/>
  <c r="V304" i="13" s="1"/>
  <c r="BB98" i="3" s="1"/>
  <c r="AW1468" i="20"/>
  <c r="R305" i="13" s="1"/>
  <c r="AX99" i="3" s="1"/>
  <c r="AX1468" i="20"/>
  <c r="S305" i="13"/>
  <c r="AY99" i="3" s="1"/>
  <c r="AY1468" i="20"/>
  <c r="T305" i="13" s="1"/>
  <c r="AZ99" i="3" s="1"/>
  <c r="AZ1468" i="20"/>
  <c r="U305" i="13" s="1"/>
  <c r="BA99" i="3" s="1"/>
  <c r="BA1468" i="20"/>
  <c r="V305" i="13" s="1"/>
  <c r="BB99" i="3" s="1"/>
  <c r="AW1469" i="20"/>
  <c r="R306" i="13" s="1"/>
  <c r="AX100" i="3" s="1"/>
  <c r="AX1469" i="20"/>
  <c r="S306" i="13"/>
  <c r="AY100" i="3"/>
  <c r="AY1469" i="20"/>
  <c r="T306" i="13"/>
  <c r="AZ100" i="3" s="1"/>
  <c r="AZ1469" i="20"/>
  <c r="U306" i="13" s="1"/>
  <c r="BA100" i="3" s="1"/>
  <c r="BA1469" i="20"/>
  <c r="V306" i="13" s="1"/>
  <c r="BB100" i="3" s="1"/>
  <c r="AW1470" i="20"/>
  <c r="R307" i="13" s="1"/>
  <c r="AX101" i="3" s="1"/>
  <c r="AX1470" i="20"/>
  <c r="S307" i="13" s="1"/>
  <c r="AY101" i="3" s="1"/>
  <c r="AY1470" i="20"/>
  <c r="T307" i="13" s="1"/>
  <c r="AZ101" i="3" s="1"/>
  <c r="AZ1470" i="20"/>
  <c r="U307" i="13" s="1"/>
  <c r="BA101" i="3" s="1"/>
  <c r="BA1470" i="20"/>
  <c r="V307" i="13"/>
  <c r="BB101" i="3"/>
  <c r="AW1471" i="20"/>
  <c r="R308" i="13"/>
  <c r="AX102" i="3" s="1"/>
  <c r="AX1471" i="20"/>
  <c r="S308" i="13" s="1"/>
  <c r="AY102" i="3" s="1"/>
  <c r="AY1471" i="20"/>
  <c r="T308" i="13" s="1"/>
  <c r="AZ102" i="3" s="1"/>
  <c r="AZ1471" i="20"/>
  <c r="U308" i="13" s="1"/>
  <c r="BA102" i="3" s="1"/>
  <c r="BA1471" i="20"/>
  <c r="V308" i="13" s="1"/>
  <c r="BB102" i="3" s="1"/>
  <c r="AW1438" i="20"/>
  <c r="R279" i="13" s="1"/>
  <c r="AX73" i="3" s="1"/>
  <c r="AX1438" i="20"/>
  <c r="S279" i="13" s="1"/>
  <c r="AY73" i="3" s="1"/>
  <c r="AY1438" i="20"/>
  <c r="T279" i="13"/>
  <c r="AZ73" i="3"/>
  <c r="AZ1438" i="20"/>
  <c r="U279" i="13"/>
  <c r="BA73" i="3" s="1"/>
  <c r="BA1438" i="20"/>
  <c r="V279" i="13" s="1"/>
  <c r="BB73" i="3" s="1"/>
  <c r="AW1439" i="20"/>
  <c r="R280" i="13" s="1"/>
  <c r="AX74" i="3" s="1"/>
  <c r="AX1439" i="20"/>
  <c r="S280" i="13" s="1"/>
  <c r="AY74" i="3" s="1"/>
  <c r="AY1439" i="20"/>
  <c r="T280" i="13" s="1"/>
  <c r="AZ74" i="3" s="1"/>
  <c r="AZ1439" i="20"/>
  <c r="U280" i="13" s="1"/>
  <c r="BA74" i="3" s="1"/>
  <c r="BA1439" i="20"/>
  <c r="V280" i="13" s="1"/>
  <c r="BB74" i="3" s="1"/>
  <c r="AW1440" i="20"/>
  <c r="R281" i="13"/>
  <c r="AX75" i="3"/>
  <c r="AX1440" i="20"/>
  <c r="S281" i="13"/>
  <c r="AY75" i="3" s="1"/>
  <c r="AY1440" i="20"/>
  <c r="T281" i="13" s="1"/>
  <c r="AZ75" i="3" s="1"/>
  <c r="AZ1440" i="20"/>
  <c r="U281" i="13" s="1"/>
  <c r="BA75" i="3" s="1"/>
  <c r="BA1440" i="20"/>
  <c r="V281" i="13" s="1"/>
  <c r="BB75" i="3" s="1"/>
  <c r="AW1441" i="20"/>
  <c r="R282" i="13" s="1"/>
  <c r="AX76" i="3" s="1"/>
  <c r="AX1441" i="20"/>
  <c r="S282" i="13" s="1"/>
  <c r="AY76" i="3" s="1"/>
  <c r="AY1441" i="20"/>
  <c r="T282" i="13" s="1"/>
  <c r="AZ76" i="3" s="1"/>
  <c r="AZ1441" i="20"/>
  <c r="U282" i="13"/>
  <c r="BA76" i="3"/>
  <c r="BA1441" i="20"/>
  <c r="V282" i="13"/>
  <c r="BB76" i="3" s="1"/>
  <c r="AW1442" i="20"/>
  <c r="R283" i="13"/>
  <c r="AX77" i="3" s="1"/>
  <c r="AX1442" i="20"/>
  <c r="S283" i="13" s="1"/>
  <c r="AY77" i="3" s="1"/>
  <c r="AY1442" i="20"/>
  <c r="T283" i="13"/>
  <c r="AZ77" i="3" s="1"/>
  <c r="AZ1442" i="20"/>
  <c r="U283" i="13" s="1"/>
  <c r="BA77" i="3" s="1"/>
  <c r="BA1442" i="20"/>
  <c r="V283" i="13"/>
  <c r="BB77" i="3" s="1"/>
  <c r="AW1443" i="20"/>
  <c r="R284" i="13" s="1"/>
  <c r="AX78" i="3" s="1"/>
  <c r="AX1443" i="20"/>
  <c r="S284" i="13" s="1"/>
  <c r="AY78" i="3" s="1"/>
  <c r="AY1443" i="20"/>
  <c r="T284" i="13" s="1"/>
  <c r="AZ78" i="3"/>
  <c r="AZ1443" i="20"/>
  <c r="U284" i="13"/>
  <c r="BA78" i="3" s="1"/>
  <c r="BA1443" i="20"/>
  <c r="V284" i="13" s="1"/>
  <c r="BB78" i="3" s="1"/>
  <c r="R285" i="13"/>
  <c r="AX79" i="3"/>
  <c r="S285" i="13"/>
  <c r="AY79" i="3"/>
  <c r="T285" i="13"/>
  <c r="AZ79" i="3" s="1"/>
  <c r="U285" i="13"/>
  <c r="BA79" i="3"/>
  <c r="V285" i="13"/>
  <c r="BB79" i="3"/>
  <c r="R286" i="13"/>
  <c r="AX80" i="3"/>
  <c r="S286" i="13"/>
  <c r="AY80" i="3" s="1"/>
  <c r="T286" i="13"/>
  <c r="AZ80" i="3"/>
  <c r="U286" i="13"/>
  <c r="BA80" i="3"/>
  <c r="V286" i="13"/>
  <c r="BB80" i="3"/>
  <c r="R287" i="13"/>
  <c r="AX81" i="3" s="1"/>
  <c r="S287" i="13"/>
  <c r="AY81" i="3"/>
  <c r="T287" i="13"/>
  <c r="AZ81" i="3"/>
  <c r="U287" i="13"/>
  <c r="BA81" i="3"/>
  <c r="V287" i="13"/>
  <c r="BB81" i="3" s="1"/>
  <c r="AW1451" i="20"/>
  <c r="R288" i="13"/>
  <c r="AX82" i="3" s="1"/>
  <c r="AX1451" i="20"/>
  <c r="S288" i="13" s="1"/>
  <c r="AY82" i="3" s="1"/>
  <c r="AY1451" i="20"/>
  <c r="T288" i="13" s="1"/>
  <c r="AZ82" i="3" s="1"/>
  <c r="AZ1451" i="20"/>
  <c r="U288" i="13" s="1"/>
  <c r="BA82" i="3"/>
  <c r="BA1451" i="20"/>
  <c r="V288" i="13"/>
  <c r="BB82" i="3" s="1"/>
  <c r="AW1452" i="20"/>
  <c r="R289" i="13" s="1"/>
  <c r="AX83" i="3" s="1"/>
  <c r="AX1452" i="20"/>
  <c r="S289" i="13"/>
  <c r="AY83" i="3" s="1"/>
  <c r="AY1452" i="20"/>
  <c r="T289" i="13" s="1"/>
  <c r="AZ83" i="3" s="1"/>
  <c r="AZ1452" i="20"/>
  <c r="U289" i="13"/>
  <c r="BA83" i="3" s="1"/>
  <c r="BA1452" i="20"/>
  <c r="V289" i="13" s="1"/>
  <c r="BB83" i="3" s="1"/>
  <c r="AW1453" i="20"/>
  <c r="R290" i="13" s="1"/>
  <c r="AX84" i="3" s="1"/>
  <c r="AX1453" i="20"/>
  <c r="S290" i="13" s="1"/>
  <c r="AY84" i="3" s="1"/>
  <c r="AY1453" i="20"/>
  <c r="T290" i="13"/>
  <c r="AZ84" i="3" s="1"/>
  <c r="AZ1453" i="20"/>
  <c r="U290" i="13" s="1"/>
  <c r="BA84" i="3" s="1"/>
  <c r="BA1453" i="20"/>
  <c r="V290" i="13"/>
  <c r="BB84" i="3" s="1"/>
  <c r="AW1454" i="20"/>
  <c r="R291" i="13" s="1"/>
  <c r="AX85" i="3" s="1"/>
  <c r="AX1454" i="20"/>
  <c r="S291" i="13"/>
  <c r="AY85" i="3" s="1"/>
  <c r="AY1454" i="20"/>
  <c r="T291" i="13" s="1"/>
  <c r="AZ85" i="3" s="1"/>
  <c r="AZ1454" i="20"/>
  <c r="U291" i="13" s="1"/>
  <c r="BA85" i="3" s="1"/>
  <c r="BA1454" i="20"/>
  <c r="V291" i="13" s="1"/>
  <c r="BB85" i="3"/>
  <c r="AW1455" i="20"/>
  <c r="R292" i="13"/>
  <c r="AX86" i="3" s="1"/>
  <c r="AX1455" i="20"/>
  <c r="S292" i="13" s="1"/>
  <c r="AY86" i="3" s="1"/>
  <c r="AY1455" i="20"/>
  <c r="T292" i="13"/>
  <c r="AZ86" i="3" s="1"/>
  <c r="AZ1455" i="20"/>
  <c r="U292" i="13" s="1"/>
  <c r="BA86" i="3" s="1"/>
  <c r="BA1455" i="20"/>
  <c r="V292" i="13"/>
  <c r="BB86" i="3" s="1"/>
  <c r="AW1456" i="20"/>
  <c r="R293" i="13" s="1"/>
  <c r="AX87" i="3" s="1"/>
  <c r="AX1456" i="20"/>
  <c r="S293" i="13" s="1"/>
  <c r="AY87" i="3" s="1"/>
  <c r="AY1456" i="20"/>
  <c r="T293" i="13" s="1"/>
  <c r="AZ87" i="3" s="1"/>
  <c r="AZ1456" i="20"/>
  <c r="U293" i="13"/>
  <c r="BA87" i="3" s="1"/>
  <c r="BA1456" i="20"/>
  <c r="V293" i="13" s="1"/>
  <c r="BB87" i="3" s="1"/>
  <c r="AW1457" i="20"/>
  <c r="R294" i="13"/>
  <c r="AX88" i="3" s="1"/>
  <c r="AX1457" i="20"/>
  <c r="S294" i="13" s="1"/>
  <c r="AY88" i="3" s="1"/>
  <c r="AY1457" i="20"/>
  <c r="T294" i="13"/>
  <c r="AZ88" i="3" s="1"/>
  <c r="AZ1457" i="20"/>
  <c r="U294" i="13" s="1"/>
  <c r="BA88" i="3" s="1"/>
  <c r="BA1457" i="20"/>
  <c r="V294" i="13" s="1"/>
  <c r="BB88" i="3" s="1"/>
  <c r="AW1458" i="20"/>
  <c r="R295" i="13" s="1"/>
  <c r="AX89" i="3"/>
  <c r="AX1458" i="20"/>
  <c r="S295" i="13"/>
  <c r="AY89" i="3" s="1"/>
  <c r="AY1458" i="20"/>
  <c r="T295" i="13" s="1"/>
  <c r="AZ89" i="3" s="1"/>
  <c r="AZ1458" i="20"/>
  <c r="U295" i="13"/>
  <c r="BA89" i="3" s="1"/>
  <c r="BA1458" i="20"/>
  <c r="V295" i="13" s="1"/>
  <c r="BB89" i="3" s="1"/>
  <c r="AW1424" i="20"/>
  <c r="R265" i="13"/>
  <c r="AX59" i="3" s="1"/>
  <c r="AX1424" i="20"/>
  <c r="S265" i="13" s="1"/>
  <c r="AY59" i="3" s="1"/>
  <c r="AY1424" i="20"/>
  <c r="T265" i="13" s="1"/>
  <c r="AZ59" i="3" s="1"/>
  <c r="AZ1424" i="20"/>
  <c r="U265" i="13" s="1"/>
  <c r="BA59" i="3" s="1"/>
  <c r="BA1424" i="20"/>
  <c r="V265" i="13"/>
  <c r="BB59" i="3" s="1"/>
  <c r="AW1425" i="20"/>
  <c r="R266" i="13" s="1"/>
  <c r="AX60" i="3" s="1"/>
  <c r="AX1425" i="20"/>
  <c r="S266" i="13"/>
  <c r="AY60" i="3" s="1"/>
  <c r="AY1425" i="20"/>
  <c r="T266" i="13" s="1"/>
  <c r="AZ60" i="3" s="1"/>
  <c r="AZ1425" i="20"/>
  <c r="U266" i="13"/>
  <c r="BA60" i="3"/>
  <c r="BA1425" i="20"/>
  <c r="V266" i="13" s="1"/>
  <c r="BB60" i="3" s="1"/>
  <c r="AW1426" i="20"/>
  <c r="R267" i="13" s="1"/>
  <c r="AX61" i="3" s="1"/>
  <c r="AX1426" i="20"/>
  <c r="S267" i="13" s="1"/>
  <c r="AY61" i="3" s="1"/>
  <c r="AY1426" i="20"/>
  <c r="T267" i="13"/>
  <c r="AZ61" i="3" s="1"/>
  <c r="AZ1426" i="20"/>
  <c r="U267" i="13" s="1"/>
  <c r="BA61" i="3" s="1"/>
  <c r="BA1426" i="20"/>
  <c r="V267" i="13"/>
  <c r="BB61" i="3" s="1"/>
  <c r="AW1427" i="20"/>
  <c r="R268" i="13" s="1"/>
  <c r="AX62" i="3" s="1"/>
  <c r="AX1427" i="20"/>
  <c r="S268" i="13"/>
  <c r="AY62" i="3"/>
  <c r="AY1427" i="20"/>
  <c r="T268" i="13" s="1"/>
  <c r="AZ62" i="3" s="1"/>
  <c r="AZ1427" i="20"/>
  <c r="U268" i="13" s="1"/>
  <c r="BA62" i="3" s="1"/>
  <c r="BA1427" i="20"/>
  <c r="V268" i="13"/>
  <c r="BB62" i="3"/>
  <c r="AW1428" i="20"/>
  <c r="R269" i="13"/>
  <c r="AX63" i="3" s="1"/>
  <c r="AX1428" i="20"/>
  <c r="S269" i="13" s="1"/>
  <c r="AY63" i="3" s="1"/>
  <c r="AY1428" i="20"/>
  <c r="T269" i="13"/>
  <c r="AZ63" i="3" s="1"/>
  <c r="AZ1428" i="20"/>
  <c r="U269" i="13" s="1"/>
  <c r="BA63" i="3" s="1"/>
  <c r="BA1428" i="20"/>
  <c r="V269" i="13"/>
  <c r="BB63" i="3"/>
  <c r="AW1429" i="20"/>
  <c r="R270" i="13" s="1"/>
  <c r="AX64" i="3" s="1"/>
  <c r="AX1429" i="20"/>
  <c r="S270" i="13" s="1"/>
  <c r="AY64" i="3" s="1"/>
  <c r="AY1429" i="20"/>
  <c r="T270" i="13"/>
  <c r="AZ64" i="3"/>
  <c r="AZ1429" i="20"/>
  <c r="U270" i="13"/>
  <c r="BA64" i="3" s="1"/>
  <c r="BA1429" i="20"/>
  <c r="V270" i="13" s="1"/>
  <c r="BB64" i="3" s="1"/>
  <c r="AW1430" i="20"/>
  <c r="R271" i="13"/>
  <c r="AX65" i="3" s="1"/>
  <c r="AX1430" i="20"/>
  <c r="S271" i="13" s="1"/>
  <c r="AY65" i="3" s="1"/>
  <c r="AY1430" i="20"/>
  <c r="T271" i="13"/>
  <c r="AZ65" i="3"/>
  <c r="AZ1430" i="20"/>
  <c r="U271" i="13" s="1"/>
  <c r="BA65" i="3" s="1"/>
  <c r="BA1430" i="20"/>
  <c r="V271" i="13" s="1"/>
  <c r="BB65" i="3" s="1"/>
  <c r="AW1431" i="20"/>
  <c r="R272" i="13"/>
  <c r="AX66" i="3"/>
  <c r="AX1431" i="20"/>
  <c r="S272" i="13"/>
  <c r="AY66" i="3" s="1"/>
  <c r="AY1431" i="20"/>
  <c r="T272" i="13" s="1"/>
  <c r="AZ66" i="3" s="1"/>
  <c r="AZ1431" i="20"/>
  <c r="U272" i="13"/>
  <c r="BA66" i="3" s="1"/>
  <c r="BA1431" i="20"/>
  <c r="V272" i="13" s="1"/>
  <c r="BB66" i="3" s="1"/>
  <c r="AW1432" i="20"/>
  <c r="R273" i="13"/>
  <c r="AX67" i="3"/>
  <c r="AX1432" i="20"/>
  <c r="S273" i="13" s="1"/>
  <c r="AY67" i="3" s="1"/>
  <c r="AY1432" i="20"/>
  <c r="T273" i="13" s="1"/>
  <c r="AZ67" i="3" s="1"/>
  <c r="AZ1432" i="20"/>
  <c r="U273" i="13"/>
  <c r="BA67" i="3"/>
  <c r="BA1432" i="20"/>
  <c r="V273" i="13"/>
  <c r="BB67" i="3" s="1"/>
  <c r="AW1433" i="20"/>
  <c r="R274" i="13" s="1"/>
  <c r="AX68" i="3" s="1"/>
  <c r="AX1433" i="20"/>
  <c r="S274" i="13"/>
  <c r="AY68" i="3" s="1"/>
  <c r="AY1433" i="20"/>
  <c r="T274" i="13" s="1"/>
  <c r="AZ68" i="3" s="1"/>
  <c r="AZ1433" i="20"/>
  <c r="U274" i="13"/>
  <c r="BA68" i="3"/>
  <c r="BA1433" i="20"/>
  <c r="V274" i="13" s="1"/>
  <c r="BB68" i="3" s="1"/>
  <c r="AW1434" i="20"/>
  <c r="R275" i="13" s="1"/>
  <c r="AX69" i="3" s="1"/>
  <c r="AX1434" i="20"/>
  <c r="S275" i="13"/>
  <c r="AY69" i="3"/>
  <c r="AY1434" i="20"/>
  <c r="T275" i="13"/>
  <c r="AZ69" i="3" s="1"/>
  <c r="AZ1434" i="20"/>
  <c r="U275" i="13" s="1"/>
  <c r="BA69" i="3" s="1"/>
  <c r="BA1434" i="20"/>
  <c r="V275" i="13"/>
  <c r="BB69" i="3" s="1"/>
  <c r="AW1435" i="20"/>
  <c r="R276" i="13" s="1"/>
  <c r="AX70" i="3" s="1"/>
  <c r="AX1435" i="20"/>
  <c r="S276" i="13"/>
  <c r="AY70" i="3"/>
  <c r="AY1435" i="20"/>
  <c r="T276" i="13" s="1"/>
  <c r="AZ70" i="3" s="1"/>
  <c r="AZ1435" i="20"/>
  <c r="U276" i="13" s="1"/>
  <c r="BA70" i="3" s="1"/>
  <c r="BA1435" i="20"/>
  <c r="V276" i="13"/>
  <c r="BB70" i="3"/>
  <c r="AW1436" i="20"/>
  <c r="R277" i="13"/>
  <c r="AX71" i="3" s="1"/>
  <c r="AX1436" i="20"/>
  <c r="S277" i="13" s="1"/>
  <c r="AY71" i="3" s="1"/>
  <c r="AY1436" i="20"/>
  <c r="T277" i="13"/>
  <c r="AZ71" i="3" s="1"/>
  <c r="AZ1436" i="20"/>
  <c r="U277" i="13" s="1"/>
  <c r="BA71" i="3" s="1"/>
  <c r="BA1436" i="20"/>
  <c r="V277" i="13"/>
  <c r="BB71" i="3"/>
  <c r="AW1437" i="20"/>
  <c r="R278" i="13" s="1"/>
  <c r="AX72" i="3"/>
  <c r="AX1331" i="20"/>
  <c r="AX1437" i="20" s="1"/>
  <c r="S278" i="13" s="1"/>
  <c r="AY72" i="3" s="1"/>
  <c r="AY1331" i="20"/>
  <c r="AY1437" i="20"/>
  <c r="T278" i="13" s="1"/>
  <c r="AZ72" i="3" s="1"/>
  <c r="AZ1437" i="20"/>
  <c r="U278" i="13" s="1"/>
  <c r="BA72" i="3" s="1"/>
  <c r="BA1437" i="20"/>
  <c r="V278" i="13"/>
  <c r="BB72" i="3"/>
  <c r="AW1407" i="20"/>
  <c r="R248" i="13"/>
  <c r="AX42" i="3" s="1"/>
  <c r="AX1407" i="20"/>
  <c r="S248" i="13" s="1"/>
  <c r="AY42" i="3" s="1"/>
  <c r="AY1407" i="20"/>
  <c r="T248" i="13"/>
  <c r="AZ42" i="3" s="1"/>
  <c r="AZ1407" i="20"/>
  <c r="U248" i="13" s="1"/>
  <c r="BA42" i="3" s="1"/>
  <c r="BA1407" i="20"/>
  <c r="V248" i="13"/>
  <c r="BB42" i="3"/>
  <c r="AW1408" i="20"/>
  <c r="R249" i="13" s="1"/>
  <c r="AX43" i="3" s="1"/>
  <c r="AX1408" i="20"/>
  <c r="S249" i="13" s="1"/>
  <c r="AY43" i="3" s="1"/>
  <c r="AY1408" i="20"/>
  <c r="T249" i="13"/>
  <c r="AZ43" i="3"/>
  <c r="AZ1408" i="20"/>
  <c r="U249" i="13"/>
  <c r="BA43" i="3" s="1"/>
  <c r="BA1408" i="20"/>
  <c r="V249" i="13" s="1"/>
  <c r="BB43" i="3" s="1"/>
  <c r="AW1409" i="20"/>
  <c r="R250" i="13"/>
  <c r="AX44" i="3" s="1"/>
  <c r="AX1409" i="20"/>
  <c r="S250" i="13" s="1"/>
  <c r="AY44" i="3" s="1"/>
  <c r="AY1409" i="20"/>
  <c r="T250" i="13"/>
  <c r="AZ44" i="3"/>
  <c r="AZ1409" i="20"/>
  <c r="U250" i="13" s="1"/>
  <c r="BA44" i="3"/>
  <c r="BA1409" i="20"/>
  <c r="V250" i="13" s="1"/>
  <c r="BB44" i="3" s="1"/>
  <c r="AW1410" i="20"/>
  <c r="R251" i="13"/>
  <c r="AX45" i="3"/>
  <c r="AX1410" i="20"/>
  <c r="S251" i="13"/>
  <c r="AY45" i="3" s="1"/>
  <c r="AY1410" i="20"/>
  <c r="T251" i="13" s="1"/>
  <c r="AZ45" i="3" s="1"/>
  <c r="AZ1410" i="20"/>
  <c r="U251" i="13"/>
  <c r="BA45" i="3" s="1"/>
  <c r="BA1410" i="20"/>
  <c r="V251" i="13" s="1"/>
  <c r="BB45" i="3" s="1"/>
  <c r="AW1411" i="20"/>
  <c r="R252" i="13"/>
  <c r="AX46" i="3"/>
  <c r="AX1411" i="20"/>
  <c r="S252" i="13" s="1"/>
  <c r="AY46" i="3" s="1"/>
  <c r="AY1411" i="20"/>
  <c r="T252" i="13" s="1"/>
  <c r="AZ46" i="3" s="1"/>
  <c r="AZ1411" i="20"/>
  <c r="U252" i="13"/>
  <c r="BA46" i="3"/>
  <c r="BA1411" i="20"/>
  <c r="V252" i="13"/>
  <c r="BB46" i="3" s="1"/>
  <c r="AW1412" i="20"/>
  <c r="R253" i="13" s="1"/>
  <c r="AX47" i="3" s="1"/>
  <c r="AX1412" i="20"/>
  <c r="S253" i="13"/>
  <c r="AY47" i="3" s="1"/>
  <c r="AY1412" i="20"/>
  <c r="T253" i="13" s="1"/>
  <c r="AZ47" i="3" s="1"/>
  <c r="AZ1412" i="20"/>
  <c r="U253" i="13"/>
  <c r="BA47" i="3"/>
  <c r="BA1412" i="20"/>
  <c r="V253" i="13" s="1"/>
  <c r="BB47" i="3"/>
  <c r="AW1413" i="20"/>
  <c r="R254" i="13" s="1"/>
  <c r="AX48" i="3" s="1"/>
  <c r="AX1413" i="20"/>
  <c r="S254" i="13"/>
  <c r="AY48" i="3"/>
  <c r="AY1413" i="20"/>
  <c r="T254" i="13"/>
  <c r="AZ48" i="3" s="1"/>
  <c r="AZ1413" i="20"/>
  <c r="U254" i="13" s="1"/>
  <c r="BA48" i="3" s="1"/>
  <c r="BA1413" i="20"/>
  <c r="V254" i="13"/>
  <c r="BB48" i="3" s="1"/>
  <c r="AW1414" i="20"/>
  <c r="R255" i="13" s="1"/>
  <c r="AX49" i="3" s="1"/>
  <c r="AX1414" i="20"/>
  <c r="S255" i="13"/>
  <c r="AY49" i="3"/>
  <c r="AY1414" i="20"/>
  <c r="T255" i="13" s="1"/>
  <c r="AZ49" i="3"/>
  <c r="AZ1414" i="20"/>
  <c r="U255" i="13" s="1"/>
  <c r="BA49" i="3" s="1"/>
  <c r="BA1414" i="20"/>
  <c r="V255" i="13"/>
  <c r="BB49" i="3"/>
  <c r="AW1415" i="20"/>
  <c r="R256" i="13"/>
  <c r="AX50" i="3" s="1"/>
  <c r="AX1415" i="20"/>
  <c r="S256" i="13" s="1"/>
  <c r="AY50" i="3" s="1"/>
  <c r="AY1415" i="20"/>
  <c r="T256" i="13"/>
  <c r="AZ50" i="3" s="1"/>
  <c r="AZ1415" i="20"/>
  <c r="U256" i="13" s="1"/>
  <c r="BA50" i="3" s="1"/>
  <c r="BA1415" i="20"/>
  <c r="V256" i="13"/>
  <c r="BB50" i="3"/>
  <c r="AW1416" i="20"/>
  <c r="R257" i="13" s="1"/>
  <c r="AX51" i="3" s="1"/>
  <c r="AX1416" i="20"/>
  <c r="S257" i="13" s="1"/>
  <c r="AY51" i="3" s="1"/>
  <c r="AY1416" i="20"/>
  <c r="T257" i="13"/>
  <c r="AZ51" i="3"/>
  <c r="AZ1416" i="20"/>
  <c r="U257" i="13"/>
  <c r="BA51" i="3" s="1"/>
  <c r="BA1416" i="20"/>
  <c r="V257" i="13" s="1"/>
  <c r="BB51" i="3" s="1"/>
  <c r="AW1417" i="20"/>
  <c r="R258" i="13"/>
  <c r="AX52" i="3" s="1"/>
  <c r="AX1417" i="20"/>
  <c r="S258" i="13" s="1"/>
  <c r="AY52" i="3" s="1"/>
  <c r="AY1417" i="20"/>
  <c r="T258" i="13"/>
  <c r="AZ52" i="3"/>
  <c r="AZ1417" i="20"/>
  <c r="U258" i="13" s="1"/>
  <c r="BA52" i="3"/>
  <c r="BA1417" i="20"/>
  <c r="V258" i="13" s="1"/>
  <c r="BB52" i="3" s="1"/>
  <c r="AW1418" i="20"/>
  <c r="R259" i="13"/>
  <c r="AX53" i="3"/>
  <c r="AX1418" i="20"/>
  <c r="S259" i="13"/>
  <c r="AY53" i="3" s="1"/>
  <c r="AY1418" i="20"/>
  <c r="T259" i="13" s="1"/>
  <c r="AZ53" i="3" s="1"/>
  <c r="AZ1418" i="20"/>
  <c r="U259" i="13"/>
  <c r="BA53" i="3" s="1"/>
  <c r="BA1418" i="20"/>
  <c r="V259" i="13" s="1"/>
  <c r="BB53" i="3" s="1"/>
  <c r="AW1419" i="20"/>
  <c r="R260" i="13"/>
  <c r="AX54" i="3"/>
  <c r="AX1419" i="20"/>
  <c r="S260" i="13" s="1"/>
  <c r="AY54" i="3" s="1"/>
  <c r="AY1419" i="20"/>
  <c r="T260" i="13" s="1"/>
  <c r="AZ54" i="3" s="1"/>
  <c r="AZ1419" i="20"/>
  <c r="U260" i="13"/>
  <c r="BA54" i="3"/>
  <c r="BA1419" i="20"/>
  <c r="V260" i="13"/>
  <c r="BB54" i="3" s="1"/>
  <c r="AW1420" i="20"/>
  <c r="R261" i="13" s="1"/>
  <c r="AX55" i="3" s="1"/>
  <c r="AX1420" i="20"/>
  <c r="S261" i="13"/>
  <c r="AY55" i="3" s="1"/>
  <c r="AY1420" i="20"/>
  <c r="T261" i="13" s="1"/>
  <c r="AZ55" i="3" s="1"/>
  <c r="AZ1420" i="20"/>
  <c r="U261" i="13"/>
  <c r="BA55" i="3"/>
  <c r="BA1420" i="20"/>
  <c r="V261" i="13" s="1"/>
  <c r="BB55" i="3" s="1"/>
  <c r="AW1421" i="20"/>
  <c r="R262" i="13" s="1"/>
  <c r="AX56" i="3" s="1"/>
  <c r="AX1421" i="20"/>
  <c r="S262" i="13"/>
  <c r="AY56" i="3"/>
  <c r="AY1421" i="20"/>
  <c r="T262" i="13"/>
  <c r="AZ56" i="3" s="1"/>
  <c r="AZ1421" i="20"/>
  <c r="U262" i="13" s="1"/>
  <c r="BA56" i="3" s="1"/>
  <c r="BA1421" i="20"/>
  <c r="V262" i="13"/>
  <c r="BB56" i="3" s="1"/>
  <c r="AW1422" i="20"/>
  <c r="R263" i="13" s="1"/>
  <c r="AX57" i="3" s="1"/>
  <c r="AX1422" i="20"/>
  <c r="S263" i="13"/>
  <c r="AY57" i="3"/>
  <c r="AY1422" i="20"/>
  <c r="T263" i="13" s="1"/>
  <c r="AZ57" i="3"/>
  <c r="AZ1422" i="20"/>
  <c r="U263" i="13" s="1"/>
  <c r="BA57" i="3" s="1"/>
  <c r="BA1422" i="20"/>
  <c r="V263" i="13"/>
  <c r="BB57" i="3"/>
  <c r="AW1423" i="20"/>
  <c r="R264" i="13"/>
  <c r="AX58" i="3" s="1"/>
  <c r="AX1423" i="20"/>
  <c r="S264" i="13" s="1"/>
  <c r="AY58" i="3" s="1"/>
  <c r="AY1423" i="20"/>
  <c r="T264" i="13"/>
  <c r="AZ58" i="3" s="1"/>
  <c r="AZ1423" i="20"/>
  <c r="U264" i="13" s="1"/>
  <c r="BA58" i="3" s="1"/>
  <c r="BA1423" i="20"/>
  <c r="V264" i="13"/>
  <c r="BB58" i="3"/>
  <c r="AW1394" i="20"/>
  <c r="R235" i="13" s="1"/>
  <c r="AX29" i="3" s="1"/>
  <c r="AX1394" i="20"/>
  <c r="S235" i="13" s="1"/>
  <c r="AY29" i="3" s="1"/>
  <c r="AY1394" i="20"/>
  <c r="T235" i="13"/>
  <c r="AZ29" i="3"/>
  <c r="AZ1394" i="20"/>
  <c r="U235" i="13"/>
  <c r="BA29" i="3" s="1"/>
  <c r="BA1394" i="20"/>
  <c r="V235" i="13" s="1"/>
  <c r="BB29" i="3" s="1"/>
  <c r="AW1395" i="20"/>
  <c r="R236" i="13"/>
  <c r="AX30" i="3" s="1"/>
  <c r="AX1395" i="20"/>
  <c r="S236" i="13" s="1"/>
  <c r="AY30" i="3" s="1"/>
  <c r="AY1395" i="20"/>
  <c r="T236" i="13"/>
  <c r="AZ30" i="3"/>
  <c r="AZ1395" i="20"/>
  <c r="U236" i="13" s="1"/>
  <c r="BA30" i="3"/>
  <c r="BA1395" i="20"/>
  <c r="V236" i="13" s="1"/>
  <c r="BB30" i="3" s="1"/>
  <c r="AW1396" i="20"/>
  <c r="R237" i="13"/>
  <c r="AX31" i="3"/>
  <c r="AX1396" i="20"/>
  <c r="S237" i="13"/>
  <c r="AY31" i="3" s="1"/>
  <c r="AY1396" i="20"/>
  <c r="T237" i="13" s="1"/>
  <c r="AZ31" i="3" s="1"/>
  <c r="AZ1396" i="20"/>
  <c r="U237" i="13"/>
  <c r="BA31" i="3" s="1"/>
  <c r="BA1396" i="20"/>
  <c r="V237" i="13" s="1"/>
  <c r="BB31" i="3" s="1"/>
  <c r="AW1397" i="20"/>
  <c r="R238" i="13"/>
  <c r="AX32" i="3"/>
  <c r="AX1397" i="20"/>
  <c r="S238" i="13" s="1"/>
  <c r="AY32" i="3"/>
  <c r="AY1397" i="20"/>
  <c r="T238" i="13" s="1"/>
  <c r="AZ32" i="3" s="1"/>
  <c r="AZ1397" i="20"/>
  <c r="U238" i="13"/>
  <c r="BA32" i="3"/>
  <c r="BA1397" i="20"/>
  <c r="V238" i="13"/>
  <c r="BB32" i="3" s="1"/>
  <c r="AW1398" i="20"/>
  <c r="R239" i="13" s="1"/>
  <c r="AX33" i="3" s="1"/>
  <c r="AX1398" i="20"/>
  <c r="S239" i="13"/>
  <c r="AY33" i="3" s="1"/>
  <c r="AY1398" i="20"/>
  <c r="T239" i="13" s="1"/>
  <c r="AZ33" i="3" s="1"/>
  <c r="AZ1398" i="20"/>
  <c r="U239" i="13"/>
  <c r="BA33" i="3"/>
  <c r="BA1398" i="20"/>
  <c r="V239" i="13" s="1"/>
  <c r="BB33" i="3" s="1"/>
  <c r="AW1399" i="20"/>
  <c r="R240" i="13" s="1"/>
  <c r="AX34" i="3" s="1"/>
  <c r="AX1399" i="20"/>
  <c r="S240" i="13"/>
  <c r="AY34" i="3"/>
  <c r="AY1399" i="20"/>
  <c r="T240" i="13"/>
  <c r="AZ34" i="3" s="1"/>
  <c r="AZ1399" i="20"/>
  <c r="U240" i="13" s="1"/>
  <c r="BA34" i="3" s="1"/>
  <c r="BA1399" i="20"/>
  <c r="V240" i="13"/>
  <c r="BB34" i="3" s="1"/>
  <c r="AW1400" i="20"/>
  <c r="R241" i="13" s="1"/>
  <c r="AX35" i="3" s="1"/>
  <c r="AX1400" i="20"/>
  <c r="S241" i="13"/>
  <c r="AY35" i="3"/>
  <c r="AY1400" i="20"/>
  <c r="T241" i="13" s="1"/>
  <c r="AZ35" i="3"/>
  <c r="AZ1400" i="20"/>
  <c r="U241" i="13" s="1"/>
  <c r="BA35" i="3" s="1"/>
  <c r="BA1400" i="20"/>
  <c r="V241" i="13"/>
  <c r="BB35" i="3"/>
  <c r="AW1401" i="20"/>
  <c r="R242" i="13"/>
  <c r="AX36" i="3" s="1"/>
  <c r="AX1401" i="20"/>
  <c r="S242" i="13" s="1"/>
  <c r="AY36" i="3" s="1"/>
  <c r="AY1401" i="20"/>
  <c r="T242" i="13"/>
  <c r="AZ36" i="3" s="1"/>
  <c r="AZ1401" i="20"/>
  <c r="U242" i="13" s="1"/>
  <c r="BA36" i="3" s="1"/>
  <c r="BA1401" i="20"/>
  <c r="V242" i="13"/>
  <c r="BB36" i="3"/>
  <c r="AW1402" i="20"/>
  <c r="R243" i="13" s="1"/>
  <c r="AX37" i="3" s="1"/>
  <c r="AX1402" i="20"/>
  <c r="S243" i="13" s="1"/>
  <c r="AY37" i="3" s="1"/>
  <c r="AY1402" i="20"/>
  <c r="T243" i="13"/>
  <c r="AZ37" i="3"/>
  <c r="AZ1402" i="20"/>
  <c r="U243" i="13"/>
  <c r="BA37" i="3" s="1"/>
  <c r="BA1402" i="20"/>
  <c r="V243" i="13" s="1"/>
  <c r="BB37" i="3" s="1"/>
  <c r="AW1403" i="20"/>
  <c r="R244" i="13"/>
  <c r="AX38" i="3" s="1"/>
  <c r="AX1403" i="20"/>
  <c r="S244" i="13" s="1"/>
  <c r="AY38" i="3" s="1"/>
  <c r="AY1403" i="20"/>
  <c r="T244" i="13"/>
  <c r="AZ38" i="3"/>
  <c r="AZ1403" i="20"/>
  <c r="U244" i="13" s="1"/>
  <c r="BA38" i="3" s="1"/>
  <c r="BA1403" i="20"/>
  <c r="V244" i="13" s="1"/>
  <c r="BB38" i="3" s="1"/>
  <c r="AW1404" i="20"/>
  <c r="R245" i="13"/>
  <c r="AX39" i="3"/>
  <c r="AX1404" i="20"/>
  <c r="S245" i="13"/>
  <c r="AY39" i="3" s="1"/>
  <c r="AY1404" i="20"/>
  <c r="T245" i="13" s="1"/>
  <c r="AZ39" i="3" s="1"/>
  <c r="AZ1404" i="20"/>
  <c r="U245" i="13"/>
  <c r="BA39" i="3" s="1"/>
  <c r="BA1404" i="20"/>
  <c r="V245" i="13" s="1"/>
  <c r="BB39" i="3" s="1"/>
  <c r="AW1405" i="20"/>
  <c r="R246" i="13"/>
  <c r="AX40" i="3"/>
  <c r="AX1405" i="20"/>
  <c r="S246" i="13" s="1"/>
  <c r="AY40" i="3"/>
  <c r="AY1405" i="20"/>
  <c r="T246" i="13" s="1"/>
  <c r="AZ40" i="3" s="1"/>
  <c r="AZ1405" i="20"/>
  <c r="U246" i="13"/>
  <c r="BA40" i="3"/>
  <c r="BA1405" i="20"/>
  <c r="V246" i="13"/>
  <c r="BB40" i="3" s="1"/>
  <c r="AW1406" i="20"/>
  <c r="R247" i="13" s="1"/>
  <c r="AX41" i="3" s="1"/>
  <c r="AX1406" i="20"/>
  <c r="S247" i="13"/>
  <c r="AY41" i="3" s="1"/>
  <c r="AY1406" i="20"/>
  <c r="T247" i="13" s="1"/>
  <c r="AZ41" i="3" s="1"/>
  <c r="AZ1406" i="20"/>
  <c r="U247" i="13"/>
  <c r="BA41" i="3"/>
  <c r="BA1406" i="20"/>
  <c r="V247" i="13" s="1"/>
  <c r="BB41" i="3" s="1"/>
  <c r="AW1373" i="20"/>
  <c r="R214" i="13" s="1"/>
  <c r="AX8" i="3" s="1"/>
  <c r="AX1373" i="20"/>
  <c r="S214" i="13"/>
  <c r="AY8" i="3"/>
  <c r="AY1373" i="20"/>
  <c r="T214" i="13"/>
  <c r="AZ8" i="3" s="1"/>
  <c r="AZ1373" i="20"/>
  <c r="U214" i="13" s="1"/>
  <c r="BA8" i="3" s="1"/>
  <c r="BA1373" i="20"/>
  <c r="V214" i="13"/>
  <c r="BB8" i="3" s="1"/>
  <c r="AW1374" i="20"/>
  <c r="R215" i="13" s="1"/>
  <c r="AX9" i="3" s="1"/>
  <c r="AX1374" i="20"/>
  <c r="S215" i="13"/>
  <c r="AY9" i="3"/>
  <c r="AY1374" i="20"/>
  <c r="T215" i="13" s="1"/>
  <c r="AZ9" i="3"/>
  <c r="AZ1374" i="20"/>
  <c r="U215" i="13" s="1"/>
  <c r="BA9" i="3" s="1"/>
  <c r="BA1374" i="20"/>
  <c r="V215" i="13"/>
  <c r="BB9" i="3"/>
  <c r="AW1375" i="20"/>
  <c r="R216" i="13"/>
  <c r="AX10" i="3" s="1"/>
  <c r="AX1375" i="20"/>
  <c r="S216" i="13" s="1"/>
  <c r="AY10" i="3" s="1"/>
  <c r="AY1375" i="20"/>
  <c r="T216" i="13"/>
  <c r="AZ10" i="3" s="1"/>
  <c r="AZ1375" i="20"/>
  <c r="U216" i="13" s="1"/>
  <c r="BA10" i="3" s="1"/>
  <c r="BA1375" i="20"/>
  <c r="V216" i="13"/>
  <c r="BB10" i="3"/>
  <c r="AW1376" i="20"/>
  <c r="R217" i="13" s="1"/>
  <c r="AX11" i="3"/>
  <c r="AX1376" i="20"/>
  <c r="S217" i="13" s="1"/>
  <c r="AY11" i="3" s="1"/>
  <c r="AY1376" i="20"/>
  <c r="T217" i="13"/>
  <c r="AZ11" i="3"/>
  <c r="AZ1376" i="20"/>
  <c r="U217" i="13"/>
  <c r="BA11" i="3" s="1"/>
  <c r="BA1376" i="20"/>
  <c r="V217" i="13" s="1"/>
  <c r="BB11" i="3" s="1"/>
  <c r="AW1377" i="20"/>
  <c r="R218" i="13"/>
  <c r="AX12" i="3" s="1"/>
  <c r="AX1377" i="20"/>
  <c r="S218" i="13" s="1"/>
  <c r="AY12" i="3" s="1"/>
  <c r="AY1377" i="20"/>
  <c r="T218" i="13"/>
  <c r="AZ12" i="3"/>
  <c r="AZ1377" i="20"/>
  <c r="U218" i="13" s="1"/>
  <c r="BA12" i="3" s="1"/>
  <c r="BA1377" i="20"/>
  <c r="V218" i="13" s="1"/>
  <c r="BB12" i="3" s="1"/>
  <c r="AW1378" i="20"/>
  <c r="R219" i="13"/>
  <c r="AX13" i="3"/>
  <c r="AX1378" i="20"/>
  <c r="S219" i="13"/>
  <c r="AY13" i="3" s="1"/>
  <c r="AY1378" i="20"/>
  <c r="T219" i="13" s="1"/>
  <c r="AZ13" i="3" s="1"/>
  <c r="AZ1378" i="20"/>
  <c r="U219" i="13"/>
  <c r="BA13" i="3" s="1"/>
  <c r="BA1378" i="20"/>
  <c r="V219" i="13" s="1"/>
  <c r="BB13" i="3" s="1"/>
  <c r="AW1379" i="20"/>
  <c r="R220" i="13"/>
  <c r="AX14" i="3"/>
  <c r="AX1379" i="20"/>
  <c r="S220" i="13" s="1"/>
  <c r="AY14" i="3"/>
  <c r="AY1379" i="20"/>
  <c r="T220" i="13" s="1"/>
  <c r="AZ14" i="3" s="1"/>
  <c r="AZ1379" i="20"/>
  <c r="U220" i="13"/>
  <c r="BA14" i="3"/>
  <c r="BA1379" i="20"/>
  <c r="V220" i="13"/>
  <c r="BB14" i="3" s="1"/>
  <c r="AW1380" i="20"/>
  <c r="R221" i="13" s="1"/>
  <c r="AX15" i="3" s="1"/>
  <c r="AX1380" i="20"/>
  <c r="S221" i="13"/>
  <c r="AY15" i="3" s="1"/>
  <c r="AY1380" i="20"/>
  <c r="T221" i="13" s="1"/>
  <c r="AZ15" i="3" s="1"/>
  <c r="AZ1380" i="20"/>
  <c r="U221" i="13"/>
  <c r="BA15" i="3"/>
  <c r="BA1380" i="20"/>
  <c r="V221" i="13" s="1"/>
  <c r="BB15" i="3" s="1"/>
  <c r="AW1381" i="20"/>
  <c r="R222" i="13" s="1"/>
  <c r="AX16" i="3" s="1"/>
  <c r="AX1381" i="20"/>
  <c r="S222" i="13"/>
  <c r="AY16" i="3"/>
  <c r="AY1381" i="20"/>
  <c r="T222" i="13"/>
  <c r="AZ16" i="3" s="1"/>
  <c r="AZ1381" i="20"/>
  <c r="U222" i="13" s="1"/>
  <c r="BA16" i="3" s="1"/>
  <c r="BA1381" i="20"/>
  <c r="V222" i="13"/>
  <c r="BB16" i="3" s="1"/>
  <c r="AW1382" i="20"/>
  <c r="R223" i="13" s="1"/>
  <c r="AX17" i="3" s="1"/>
  <c r="AX1382" i="20"/>
  <c r="S223" i="13"/>
  <c r="AY17" i="3"/>
  <c r="AY1382" i="20"/>
  <c r="T223" i="13" s="1"/>
  <c r="AZ17" i="3" s="1"/>
  <c r="AZ1382" i="20"/>
  <c r="U223" i="13" s="1"/>
  <c r="BA17" i="3" s="1"/>
  <c r="BA1382" i="20"/>
  <c r="V223" i="13"/>
  <c r="BB17" i="3"/>
  <c r="AW1383" i="20"/>
  <c r="R224" i="13"/>
  <c r="AX18" i="3" s="1"/>
  <c r="AX1383" i="20"/>
  <c r="S224" i="13" s="1"/>
  <c r="AY18" i="3" s="1"/>
  <c r="AY1383" i="20"/>
  <c r="T224" i="13"/>
  <c r="AZ18" i="3" s="1"/>
  <c r="AZ1383" i="20"/>
  <c r="U224" i="13" s="1"/>
  <c r="BA18" i="3" s="1"/>
  <c r="BA1383" i="20"/>
  <c r="V224" i="13"/>
  <c r="BB18" i="3"/>
  <c r="AW1384" i="20"/>
  <c r="R225" i="13" s="1"/>
  <c r="AX19" i="3"/>
  <c r="AX1384" i="20"/>
  <c r="S225" i="13" s="1"/>
  <c r="AY19" i="3" s="1"/>
  <c r="AY1384" i="20"/>
  <c r="T225" i="13"/>
  <c r="AZ19" i="3"/>
  <c r="AZ1384" i="20"/>
  <c r="U225" i="13"/>
  <c r="BA19" i="3" s="1"/>
  <c r="BA1384" i="20"/>
  <c r="V225" i="13" s="1"/>
  <c r="BB19" i="3" s="1"/>
  <c r="AW1385" i="20"/>
  <c r="R226" i="13"/>
  <c r="AX20" i="3" s="1"/>
  <c r="AX1385" i="20"/>
  <c r="S226" i="13" s="1"/>
  <c r="AY20" i="3" s="1"/>
  <c r="AY1385" i="20"/>
  <c r="T226" i="13"/>
  <c r="AZ20" i="3"/>
  <c r="AZ1385" i="20"/>
  <c r="U226" i="13" s="1"/>
  <c r="BA20" i="3" s="1"/>
  <c r="BA1385" i="20"/>
  <c r="V226" i="13" s="1"/>
  <c r="BB20" i="3" s="1"/>
  <c r="AW1386" i="20"/>
  <c r="R227" i="13"/>
  <c r="AX21" i="3"/>
  <c r="AX1386" i="20"/>
  <c r="S227" i="13"/>
  <c r="AY21" i="3" s="1"/>
  <c r="AY1386" i="20"/>
  <c r="T227" i="13" s="1"/>
  <c r="AZ21" i="3" s="1"/>
  <c r="AZ1386" i="20"/>
  <c r="U227" i="13"/>
  <c r="BA21" i="3" s="1"/>
  <c r="BA1386" i="20"/>
  <c r="V227" i="13" s="1"/>
  <c r="BB21" i="3" s="1"/>
  <c r="AW1387" i="20"/>
  <c r="R228" i="13"/>
  <c r="AX22" i="3"/>
  <c r="AX1387" i="20"/>
  <c r="S228" i="13" s="1"/>
  <c r="AY22" i="3"/>
  <c r="AY1387" i="20"/>
  <c r="T228" i="13" s="1"/>
  <c r="AZ22" i="3" s="1"/>
  <c r="AZ1387" i="20"/>
  <c r="U228" i="13"/>
  <c r="BA22" i="3"/>
  <c r="BA1387" i="20"/>
  <c r="V228" i="13"/>
  <c r="BB22" i="3" s="1"/>
  <c r="AW1388" i="20"/>
  <c r="R229" i="13" s="1"/>
  <c r="AX23" i="3" s="1"/>
  <c r="AX1388" i="20"/>
  <c r="S229" i="13"/>
  <c r="AY23" i="3" s="1"/>
  <c r="AY1388" i="20"/>
  <c r="T229" i="13" s="1"/>
  <c r="AZ23" i="3" s="1"/>
  <c r="AZ1388" i="20"/>
  <c r="U229" i="13"/>
  <c r="BA23" i="3"/>
  <c r="BA1388" i="20"/>
  <c r="V229" i="13" s="1"/>
  <c r="BB23" i="3"/>
  <c r="AW1389" i="20"/>
  <c r="R230" i="13" s="1"/>
  <c r="AX24" i="3" s="1"/>
  <c r="AX1389" i="20"/>
  <c r="S230" i="13"/>
  <c r="AY24" i="3"/>
  <c r="AY1389" i="20"/>
  <c r="T230" i="13"/>
  <c r="AZ24" i="3" s="1"/>
  <c r="AZ1389" i="20"/>
  <c r="U230" i="13" s="1"/>
  <c r="BA24" i="3" s="1"/>
  <c r="BA1389" i="20"/>
  <c r="V230" i="13"/>
  <c r="BB24" i="3" s="1"/>
  <c r="AW1390" i="20"/>
  <c r="R231" i="13" s="1"/>
  <c r="AX25" i="3" s="1"/>
  <c r="AX1390" i="20"/>
  <c r="S231" i="13"/>
  <c r="AY25" i="3"/>
  <c r="AY1390" i="20"/>
  <c r="T231" i="13" s="1"/>
  <c r="AZ25" i="3" s="1"/>
  <c r="AZ1390" i="20"/>
  <c r="U231" i="13" s="1"/>
  <c r="BA25" i="3" s="1"/>
  <c r="BA1390" i="20"/>
  <c r="V231" i="13"/>
  <c r="BB25" i="3"/>
  <c r="AW1391" i="20"/>
  <c r="R232" i="13"/>
  <c r="AX26" i="3" s="1"/>
  <c r="AX1391" i="20"/>
  <c r="S232" i="13" s="1"/>
  <c r="AY26" i="3" s="1"/>
  <c r="AY1391" i="20"/>
  <c r="T232" i="13"/>
  <c r="AZ26" i="3" s="1"/>
  <c r="AZ1391" i="20"/>
  <c r="U232" i="13" s="1"/>
  <c r="BA26" i="3" s="1"/>
  <c r="BA1391" i="20"/>
  <c r="V232" i="13"/>
  <c r="BB26" i="3"/>
  <c r="AW1392" i="20"/>
  <c r="R233" i="13" s="1"/>
  <c r="AX27" i="3"/>
  <c r="AX1392" i="20"/>
  <c r="S233" i="13" s="1"/>
  <c r="AY27" i="3" s="1"/>
  <c r="AY1392" i="20"/>
  <c r="T233" i="13"/>
  <c r="AZ27" i="3"/>
  <c r="AZ1392" i="20"/>
  <c r="U233" i="13"/>
  <c r="BA27" i="3" s="1"/>
  <c r="BA1392" i="20"/>
  <c r="V233" i="13" s="1"/>
  <c r="BB27" i="3" s="1"/>
  <c r="AW1393" i="20"/>
  <c r="R234" i="13"/>
  <c r="AX28" i="3" s="1"/>
  <c r="AX1393" i="20"/>
  <c r="S234" i="13" s="1"/>
  <c r="AY28" i="3" s="1"/>
  <c r="AY1393" i="20"/>
  <c r="T234" i="13"/>
  <c r="AZ28" i="3"/>
  <c r="AZ1393" i="20"/>
  <c r="U234" i="13" s="1"/>
  <c r="BA28" i="3" s="1"/>
  <c r="BA1393" i="20"/>
  <c r="V234" i="13" s="1"/>
  <c r="BB28" i="3" s="1"/>
  <c r="AX1372" i="20"/>
  <c r="S213" i="13"/>
  <c r="AY7" i="3"/>
  <c r="AY1372" i="20"/>
  <c r="T213" i="13"/>
  <c r="AZ7" i="3" s="1"/>
  <c r="AZ1372" i="20"/>
  <c r="U213" i="13" s="1"/>
  <c r="BA7" i="3" s="1"/>
  <c r="BA1372" i="20"/>
  <c r="V213" i="13"/>
  <c r="BB7" i="3" s="1"/>
  <c r="AW1372" i="20"/>
  <c r="R213" i="13" s="1"/>
  <c r="AX7" i="3" s="1"/>
  <c r="AR1469" i="20"/>
  <c r="K306" i="13"/>
  <c r="AS100" i="3"/>
  <c r="AS1469" i="20"/>
  <c r="L306" i="13" s="1"/>
  <c r="AT100" i="3" s="1"/>
  <c r="AT1469" i="20"/>
  <c r="M306" i="13" s="1"/>
  <c r="AU100" i="3" s="1"/>
  <c r="AU1469" i="20"/>
  <c r="N306" i="13"/>
  <c r="AV100" i="3"/>
  <c r="AV1469" i="20"/>
  <c r="O306" i="13"/>
  <c r="AW100" i="3" s="1"/>
  <c r="AR1470" i="20"/>
  <c r="K307" i="13" s="1"/>
  <c r="AS101" i="3" s="1"/>
  <c r="AS1470" i="20"/>
  <c r="L307" i="13"/>
  <c r="AT101" i="3" s="1"/>
  <c r="AT1470" i="20"/>
  <c r="M307" i="13" s="1"/>
  <c r="AU101" i="3" s="1"/>
  <c r="AU1470" i="20"/>
  <c r="N307" i="13"/>
  <c r="AV101" i="3"/>
  <c r="AV1470" i="20"/>
  <c r="O307" i="13" s="1"/>
  <c r="AW101" i="3"/>
  <c r="AR1471" i="20"/>
  <c r="K308" i="13" s="1"/>
  <c r="AS102" i="3" s="1"/>
  <c r="AS1471" i="20"/>
  <c r="L308" i="13"/>
  <c r="AT102" i="3"/>
  <c r="AT1471" i="20"/>
  <c r="M308" i="13"/>
  <c r="AU102" i="3" s="1"/>
  <c r="AU1471" i="20"/>
  <c r="N308" i="13" s="1"/>
  <c r="AV102" i="3" s="1"/>
  <c r="AV1471" i="20"/>
  <c r="O308" i="13"/>
  <c r="AW102" i="3" s="1"/>
  <c r="AR1451" i="20"/>
  <c r="K288" i="13" s="1"/>
  <c r="AS82" i="3" s="1"/>
  <c r="AS1451" i="20"/>
  <c r="L288" i="13" s="1"/>
  <c r="AT82" i="3" s="1"/>
  <c r="AT1451" i="20"/>
  <c r="M288" i="13" s="1"/>
  <c r="AU82" i="3"/>
  <c r="AU1451" i="20"/>
  <c r="N288" i="13" s="1"/>
  <c r="AV82" i="3" s="1"/>
  <c r="AV1451" i="20"/>
  <c r="O288" i="13"/>
  <c r="AW82" i="3"/>
  <c r="AR1452" i="20"/>
  <c r="K289" i="13"/>
  <c r="AS83" i="3" s="1"/>
  <c r="AS1452" i="20"/>
  <c r="L289" i="13" s="1"/>
  <c r="AT83" i="3" s="1"/>
  <c r="AT1452" i="20"/>
  <c r="M289" i="13"/>
  <c r="AU83" i="3" s="1"/>
  <c r="AU1452" i="20"/>
  <c r="N289" i="13" s="1"/>
  <c r="AV83" i="3" s="1"/>
  <c r="AV1452" i="20"/>
  <c r="O289" i="13" s="1"/>
  <c r="AW83" i="3" s="1"/>
  <c r="AR1453" i="20"/>
  <c r="K290" i="13" s="1"/>
  <c r="AS84" i="3" s="1"/>
  <c r="AS1453" i="20"/>
  <c r="L290" i="13" s="1"/>
  <c r="AT84" i="3" s="1"/>
  <c r="AT1453" i="20"/>
  <c r="M290" i="13"/>
  <c r="AU84" i="3"/>
  <c r="AU1453" i="20"/>
  <c r="N290" i="13"/>
  <c r="AV84" i="3" s="1"/>
  <c r="AV1453" i="20"/>
  <c r="O290" i="13" s="1"/>
  <c r="AW84" i="3" s="1"/>
  <c r="AR1454" i="20"/>
  <c r="K291" i="13"/>
  <c r="AS85" i="3" s="1"/>
  <c r="AS1454" i="20"/>
  <c r="L291" i="13" s="1"/>
  <c r="AT85" i="3" s="1"/>
  <c r="AT1454" i="20"/>
  <c r="M291" i="13" s="1"/>
  <c r="AU85" i="3" s="1"/>
  <c r="AU1454" i="20"/>
  <c r="N291" i="13" s="1"/>
  <c r="AV85" i="3" s="1"/>
  <c r="AV1454" i="20"/>
  <c r="O291" i="13" s="1"/>
  <c r="AW85" i="3" s="1"/>
  <c r="AR1455" i="20"/>
  <c r="K292" i="13"/>
  <c r="AS86" i="3"/>
  <c r="AS1455" i="20"/>
  <c r="L292" i="13"/>
  <c r="AT86" i="3" s="1"/>
  <c r="AT1455" i="20"/>
  <c r="M292" i="13" s="1"/>
  <c r="AU86" i="3" s="1"/>
  <c r="AU1455" i="20"/>
  <c r="N292" i="13"/>
  <c r="AV86" i="3" s="1"/>
  <c r="AV1455" i="20"/>
  <c r="O292" i="13" s="1"/>
  <c r="AW86" i="3" s="1"/>
  <c r="AR1456" i="20"/>
  <c r="K293" i="13" s="1"/>
  <c r="AS87" i="3" s="1"/>
  <c r="AS1456" i="20"/>
  <c r="L293" i="13" s="1"/>
  <c r="AT87" i="3" s="1"/>
  <c r="AT1456" i="20"/>
  <c r="M293" i="13" s="1"/>
  <c r="AU87" i="3" s="1"/>
  <c r="AU1456" i="20"/>
  <c r="N293" i="13"/>
  <c r="AV87" i="3"/>
  <c r="AV1456" i="20"/>
  <c r="O293" i="13"/>
  <c r="AW87" i="3" s="1"/>
  <c r="AR1457" i="20"/>
  <c r="K294" i="13" s="1"/>
  <c r="AS88" i="3" s="1"/>
  <c r="AS1457" i="20"/>
  <c r="L294" i="13"/>
  <c r="AT88" i="3" s="1"/>
  <c r="AT1457" i="20"/>
  <c r="M294" i="13" s="1"/>
  <c r="AU88" i="3" s="1"/>
  <c r="AU1457" i="20"/>
  <c r="N294" i="13" s="1"/>
  <c r="AV88" i="3" s="1"/>
  <c r="AV1457" i="20"/>
  <c r="O294" i="13" s="1"/>
  <c r="AW88" i="3" s="1"/>
  <c r="AR1458" i="20"/>
  <c r="K295" i="13" s="1"/>
  <c r="AS89" i="3" s="1"/>
  <c r="AS1458" i="20"/>
  <c r="L295" i="13"/>
  <c r="AT89" i="3"/>
  <c r="AT1458" i="20"/>
  <c r="M295" i="13"/>
  <c r="AU89" i="3" s="1"/>
  <c r="AU1458" i="20"/>
  <c r="N295" i="13" s="1"/>
  <c r="AV89" i="3" s="1"/>
  <c r="AV1458" i="20"/>
  <c r="O295" i="13"/>
  <c r="AW89" i="3" s="1"/>
  <c r="AR1459" i="20"/>
  <c r="K296" i="13" s="1"/>
  <c r="AS90" i="3" s="1"/>
  <c r="AS1459" i="20"/>
  <c r="L296" i="13" s="1"/>
  <c r="AT90" i="3" s="1"/>
  <c r="AT1459" i="20"/>
  <c r="M296" i="13" s="1"/>
  <c r="AU90" i="3"/>
  <c r="AU1459" i="20"/>
  <c r="N296" i="13" s="1"/>
  <c r="AV90" i="3" s="1"/>
  <c r="AV1459" i="20"/>
  <c r="O296" i="13"/>
  <c r="AW90" i="3"/>
  <c r="AR1460" i="20"/>
  <c r="K297" i="13"/>
  <c r="AS91" i="3" s="1"/>
  <c r="AS1460" i="20"/>
  <c r="L297" i="13" s="1"/>
  <c r="AT91" i="3" s="1"/>
  <c r="AT1460" i="20"/>
  <c r="M297" i="13"/>
  <c r="AU91" i="3" s="1"/>
  <c r="AU1460" i="20"/>
  <c r="N297" i="13" s="1"/>
  <c r="AV91" i="3" s="1"/>
  <c r="AV1460" i="20"/>
  <c r="O297" i="13" s="1"/>
  <c r="AW91" i="3" s="1"/>
  <c r="AR1461" i="20"/>
  <c r="K298" i="13" s="1"/>
  <c r="AS92" i="3"/>
  <c r="AS1461" i="20"/>
  <c r="L298" i="13" s="1"/>
  <c r="AT92" i="3" s="1"/>
  <c r="AT1461" i="20"/>
  <c r="M298" i="13"/>
  <c r="AU92" i="3"/>
  <c r="AU1461" i="20"/>
  <c r="N298" i="13"/>
  <c r="AV92" i="3" s="1"/>
  <c r="AV1461" i="20"/>
  <c r="O298" i="13" s="1"/>
  <c r="AW92" i="3" s="1"/>
  <c r="AR1462" i="20"/>
  <c r="K299" i="13"/>
  <c r="AS93" i="3" s="1"/>
  <c r="AS1462" i="20"/>
  <c r="L299" i="13" s="1"/>
  <c r="AT93" i="3" s="1"/>
  <c r="AT1462" i="20"/>
  <c r="M299" i="13" s="1"/>
  <c r="AU93" i="3" s="1"/>
  <c r="AU1462" i="20"/>
  <c r="N299" i="13" s="1"/>
  <c r="AV93" i="3"/>
  <c r="AV1462" i="20"/>
  <c r="O299" i="13" s="1"/>
  <c r="AW93" i="3" s="1"/>
  <c r="AR1463" i="20"/>
  <c r="K300" i="13"/>
  <c r="AS94" i="3"/>
  <c r="AS1463" i="20"/>
  <c r="L300" i="13"/>
  <c r="AT94" i="3" s="1"/>
  <c r="AT1463" i="20"/>
  <c r="M300" i="13" s="1"/>
  <c r="AU94" i="3" s="1"/>
  <c r="AU1463" i="20"/>
  <c r="N300" i="13"/>
  <c r="AV94" i="3" s="1"/>
  <c r="AV1463" i="20"/>
  <c r="O300" i="13" s="1"/>
  <c r="AW94" i="3" s="1"/>
  <c r="AR1464" i="20"/>
  <c r="K301" i="13" s="1"/>
  <c r="AS95" i="3" s="1"/>
  <c r="AS1464" i="20"/>
  <c r="L301" i="13" s="1"/>
  <c r="AT95" i="3"/>
  <c r="AT1464" i="20"/>
  <c r="M301" i="13" s="1"/>
  <c r="AU95" i="3" s="1"/>
  <c r="AU1464" i="20"/>
  <c r="N301" i="13"/>
  <c r="AV95" i="3"/>
  <c r="AV1464" i="20"/>
  <c r="O301" i="13"/>
  <c r="AW95" i="3" s="1"/>
  <c r="AR1465" i="20"/>
  <c r="K302" i="13" s="1"/>
  <c r="AS96" i="3" s="1"/>
  <c r="AS1465" i="20"/>
  <c r="L302" i="13"/>
  <c r="AT96" i="3" s="1"/>
  <c r="AT1465" i="20"/>
  <c r="M302" i="13" s="1"/>
  <c r="AU96" i="3" s="1"/>
  <c r="AU1465" i="20"/>
  <c r="N302" i="13" s="1"/>
  <c r="AV96" i="3" s="1"/>
  <c r="AV1465" i="20"/>
  <c r="O302" i="13" s="1"/>
  <c r="AW96" i="3" s="1"/>
  <c r="AR1466" i="20"/>
  <c r="K303" i="13" s="1"/>
  <c r="AS97" i="3" s="1"/>
  <c r="AS1466" i="20"/>
  <c r="L303" i="13"/>
  <c r="AT97" i="3"/>
  <c r="AT1466" i="20"/>
  <c r="M303" i="13"/>
  <c r="AU97" i="3" s="1"/>
  <c r="AU1466" i="20"/>
  <c r="N303" i="13" s="1"/>
  <c r="AV97" i="3" s="1"/>
  <c r="AV1466" i="20"/>
  <c r="O303" i="13"/>
  <c r="AW97" i="3" s="1"/>
  <c r="AR1467" i="20"/>
  <c r="K304" i="13" s="1"/>
  <c r="AS98" i="3" s="1"/>
  <c r="AS1467" i="20"/>
  <c r="L304" i="13" s="1"/>
  <c r="AT98" i="3" s="1"/>
  <c r="AT1467" i="20"/>
  <c r="M304" i="13" s="1"/>
  <c r="AU98" i="3" s="1"/>
  <c r="AU1467" i="20"/>
  <c r="N304" i="13" s="1"/>
  <c r="AV98" i="3" s="1"/>
  <c r="AV1467" i="20"/>
  <c r="O304" i="13"/>
  <c r="AW98" i="3"/>
  <c r="AR1468" i="20"/>
  <c r="K305" i="13"/>
  <c r="AS99" i="3" s="1"/>
  <c r="AS1468" i="20"/>
  <c r="L305" i="13" s="1"/>
  <c r="AT99" i="3" s="1"/>
  <c r="AT1468" i="20"/>
  <c r="M305" i="13"/>
  <c r="AU99" i="3" s="1"/>
  <c r="AU1468" i="20"/>
  <c r="N305" i="13" s="1"/>
  <c r="AV99" i="3" s="1"/>
  <c r="AV1468" i="20"/>
  <c r="O305" i="13" s="1"/>
  <c r="AW99" i="3" s="1"/>
  <c r="AR1427" i="20"/>
  <c r="K268" i="13" s="1"/>
  <c r="AS62" i="3" s="1"/>
  <c r="AS1427" i="20"/>
  <c r="L268" i="13" s="1"/>
  <c r="AT62" i="3" s="1"/>
  <c r="AT1427" i="20"/>
  <c r="M268" i="13"/>
  <c r="AU62" i="3"/>
  <c r="AU1427" i="20"/>
  <c r="N268" i="13"/>
  <c r="AV62" i="3" s="1"/>
  <c r="AV1427" i="20"/>
  <c r="O268" i="13" s="1"/>
  <c r="AW62" i="3" s="1"/>
  <c r="AR1428" i="20"/>
  <c r="K269" i="13"/>
  <c r="AS63" i="3" s="1"/>
  <c r="AS1428" i="20"/>
  <c r="L269" i="13" s="1"/>
  <c r="AT63" i="3" s="1"/>
  <c r="AT1428" i="20"/>
  <c r="M269" i="13" s="1"/>
  <c r="AU63" i="3" s="1"/>
  <c r="AU1428" i="20"/>
  <c r="N269" i="13" s="1"/>
  <c r="AV63" i="3" s="1"/>
  <c r="AV1428" i="20"/>
  <c r="O269" i="13" s="1"/>
  <c r="AW63" i="3" s="1"/>
  <c r="AR1429" i="20"/>
  <c r="K270" i="13"/>
  <c r="AS64" i="3"/>
  <c r="AS1429" i="20"/>
  <c r="L270" i="13"/>
  <c r="AT64" i="3" s="1"/>
  <c r="AT1429" i="20"/>
  <c r="M270" i="13" s="1"/>
  <c r="AU64" i="3" s="1"/>
  <c r="AU1429" i="20"/>
  <c r="N270" i="13"/>
  <c r="AV64" i="3" s="1"/>
  <c r="AV1429" i="20"/>
  <c r="O270" i="13" s="1"/>
  <c r="AW64" i="3" s="1"/>
  <c r="AR1430" i="20"/>
  <c r="K271" i="13" s="1"/>
  <c r="AS65" i="3" s="1"/>
  <c r="AS1430" i="20"/>
  <c r="L271" i="13" s="1"/>
  <c r="AT65" i="3"/>
  <c r="AT1430" i="20"/>
  <c r="M271" i="13" s="1"/>
  <c r="AU65" i="3" s="1"/>
  <c r="AU1430" i="20"/>
  <c r="N271" i="13"/>
  <c r="AV65" i="3"/>
  <c r="AV1430" i="20"/>
  <c r="O271" i="13"/>
  <c r="AW65" i="3" s="1"/>
  <c r="AR1431" i="20"/>
  <c r="K272" i="13" s="1"/>
  <c r="AS66" i="3" s="1"/>
  <c r="AS1431" i="20"/>
  <c r="L272" i="13"/>
  <c r="AT66" i="3" s="1"/>
  <c r="AT1431" i="20"/>
  <c r="M272" i="13" s="1"/>
  <c r="AU66" i="3" s="1"/>
  <c r="AU1431" i="20"/>
  <c r="N272" i="13" s="1"/>
  <c r="AV66" i="3" s="1"/>
  <c r="AV1431" i="20"/>
  <c r="O272" i="13" s="1"/>
  <c r="AW66" i="3"/>
  <c r="AR1432" i="20"/>
  <c r="K273" i="13" s="1"/>
  <c r="AS67" i="3" s="1"/>
  <c r="AS1432" i="20"/>
  <c r="L273" i="13"/>
  <c r="AT67" i="3"/>
  <c r="AT1432" i="20"/>
  <c r="M273" i="13"/>
  <c r="AU67" i="3" s="1"/>
  <c r="AU1432" i="20"/>
  <c r="N273" i="13" s="1"/>
  <c r="AV67" i="3" s="1"/>
  <c r="AV1432" i="20"/>
  <c r="O273" i="13"/>
  <c r="AW67" i="3" s="1"/>
  <c r="AR1433" i="20"/>
  <c r="K274" i="13" s="1"/>
  <c r="AS68" i="3" s="1"/>
  <c r="AS1433" i="20"/>
  <c r="L274" i="13" s="1"/>
  <c r="AT68" i="3" s="1"/>
  <c r="AT1433" i="20"/>
  <c r="M274" i="13" s="1"/>
  <c r="AU68" i="3"/>
  <c r="AU1433" i="20"/>
  <c r="N274" i="13" s="1"/>
  <c r="AV68" i="3" s="1"/>
  <c r="AV1433" i="20"/>
  <c r="O274" i="13"/>
  <c r="AW68" i="3"/>
  <c r="AR1434" i="20"/>
  <c r="K275" i="13"/>
  <c r="AS69" i="3" s="1"/>
  <c r="AS1434" i="20"/>
  <c r="L275" i="13" s="1"/>
  <c r="AT69" i="3" s="1"/>
  <c r="AT1434" i="20"/>
  <c r="M275" i="13"/>
  <c r="AU69" i="3" s="1"/>
  <c r="AU1434" i="20"/>
  <c r="N275" i="13" s="1"/>
  <c r="AV69" i="3" s="1"/>
  <c r="AV1434" i="20"/>
  <c r="O275" i="13" s="1"/>
  <c r="AW69" i="3" s="1"/>
  <c r="AR1435" i="20"/>
  <c r="K276" i="13" s="1"/>
  <c r="AS70" i="3" s="1"/>
  <c r="AS1435" i="20"/>
  <c r="L276" i="13" s="1"/>
  <c r="AT70" i="3" s="1"/>
  <c r="AT1435" i="20"/>
  <c r="M276" i="13"/>
  <c r="AU70" i="3" s="1"/>
  <c r="AU1435" i="20"/>
  <c r="N276" i="13"/>
  <c r="AV70" i="3" s="1"/>
  <c r="AV1435" i="20"/>
  <c r="O276" i="13" s="1"/>
  <c r="AW70" i="3" s="1"/>
  <c r="AR1436" i="20"/>
  <c r="K277" i="13" s="1"/>
  <c r="AS71" i="3" s="1"/>
  <c r="AS1436" i="20"/>
  <c r="L277" i="13" s="1"/>
  <c r="AT71" i="3" s="1"/>
  <c r="AT1436" i="20"/>
  <c r="M277" i="13" s="1"/>
  <c r="AU71" i="3" s="1"/>
  <c r="AU1436" i="20"/>
  <c r="N277" i="13" s="1"/>
  <c r="AV71" i="3" s="1"/>
  <c r="AV1436" i="20"/>
  <c r="O277" i="13" s="1"/>
  <c r="AW71" i="3" s="1"/>
  <c r="AR1437" i="20"/>
  <c r="K278" i="13"/>
  <c r="AS72" i="3"/>
  <c r="AS1331" i="20"/>
  <c r="AS1437" i="20"/>
  <c r="L278" i="13" s="1"/>
  <c r="AT72" i="3" s="1"/>
  <c r="AT1331" i="20"/>
  <c r="AT1437" i="20" s="1"/>
  <c r="M278" i="13" s="1"/>
  <c r="AU72" i="3" s="1"/>
  <c r="AU1437" i="20"/>
  <c r="N278" i="13"/>
  <c r="AV72" i="3" s="1"/>
  <c r="AV1437" i="20"/>
  <c r="O278" i="13" s="1"/>
  <c r="AW72" i="3" s="1"/>
  <c r="AR1438" i="20"/>
  <c r="K279" i="13" s="1"/>
  <c r="AS73" i="3" s="1"/>
  <c r="AS1438" i="20"/>
  <c r="L279" i="13" s="1"/>
  <c r="AT73" i="3" s="1"/>
  <c r="AT1438" i="20"/>
  <c r="M279" i="13" s="1"/>
  <c r="AU73" i="3"/>
  <c r="AU1438" i="20"/>
  <c r="N279" i="13" s="1"/>
  <c r="AV73" i="3" s="1"/>
  <c r="AV1438" i="20"/>
  <c r="O279" i="13" s="1"/>
  <c r="AW73" i="3" s="1"/>
  <c r="AR1439" i="20"/>
  <c r="K280" i="13"/>
  <c r="AS74" i="3"/>
  <c r="AS1439" i="20"/>
  <c r="L280" i="13"/>
  <c r="AT74" i="3" s="1"/>
  <c r="AT1439" i="20"/>
  <c r="M280" i="13" s="1"/>
  <c r="AU74" i="3" s="1"/>
  <c r="AU1439" i="20"/>
  <c r="N280" i="13"/>
  <c r="AV74" i="3" s="1"/>
  <c r="AV1439" i="20"/>
  <c r="O280" i="13" s="1"/>
  <c r="AW74" i="3" s="1"/>
  <c r="AR1440" i="20"/>
  <c r="K281" i="13" s="1"/>
  <c r="AS75" i="3"/>
  <c r="AS1440" i="20"/>
  <c r="L281" i="13" s="1"/>
  <c r="AT75" i="3"/>
  <c r="AT1440" i="20"/>
  <c r="M281" i="13" s="1"/>
  <c r="AU75" i="3" s="1"/>
  <c r="AU1440" i="20"/>
  <c r="N281" i="13"/>
  <c r="AV75" i="3" s="1"/>
  <c r="AV1440" i="20"/>
  <c r="O281" i="13"/>
  <c r="AW75" i="3" s="1"/>
  <c r="AR1441" i="20"/>
  <c r="K282" i="13" s="1"/>
  <c r="AS76" i="3" s="1"/>
  <c r="AS1441" i="20"/>
  <c r="L282" i="13" s="1"/>
  <c r="AT76" i="3" s="1"/>
  <c r="AT1441" i="20"/>
  <c r="M282" i="13" s="1"/>
  <c r="AU76" i="3" s="1"/>
  <c r="AU1441" i="20"/>
  <c r="N282" i="13" s="1"/>
  <c r="AV76" i="3" s="1"/>
  <c r="AV1441" i="20"/>
  <c r="O282" i="13" s="1"/>
  <c r="AW76" i="3"/>
  <c r="AR1442" i="20"/>
  <c r="K283" i="13"/>
  <c r="AS77" i="3" s="1"/>
  <c r="AS1442" i="20"/>
  <c r="L283" i="13"/>
  <c r="AT77" i="3" s="1"/>
  <c r="AT1442" i="20"/>
  <c r="M283" i="13"/>
  <c r="AU77" i="3" s="1"/>
  <c r="AU1442" i="20"/>
  <c r="N283" i="13" s="1"/>
  <c r="AV77" i="3" s="1"/>
  <c r="AV1442" i="20"/>
  <c r="O283" i="13" s="1"/>
  <c r="AW77" i="3" s="1"/>
  <c r="AR1443" i="20"/>
  <c r="K284" i="13" s="1"/>
  <c r="AS78" i="3" s="1"/>
  <c r="AS1443" i="20"/>
  <c r="L284" i="13" s="1"/>
  <c r="AT78" i="3"/>
  <c r="AT1443" i="20"/>
  <c r="M284" i="13" s="1"/>
  <c r="AU78" i="3" s="1"/>
  <c r="AU1443" i="20"/>
  <c r="N284" i="13"/>
  <c r="AV78" i="3" s="1"/>
  <c r="AV1443" i="20"/>
  <c r="O284" i="13"/>
  <c r="AW78" i="3" s="1"/>
  <c r="K285" i="13"/>
  <c r="AS79" i="3"/>
  <c r="L285" i="13"/>
  <c r="AT79" i="3"/>
  <c r="M285" i="13"/>
  <c r="AU79" i="3" s="1"/>
  <c r="N285" i="13"/>
  <c r="AV79" i="3" s="1"/>
  <c r="O285" i="13"/>
  <c r="AW79" i="3"/>
  <c r="K286" i="13"/>
  <c r="AS80" i="3"/>
  <c r="L286" i="13"/>
  <c r="AT80" i="3" s="1"/>
  <c r="M286" i="13"/>
  <c r="AU80" i="3" s="1"/>
  <c r="N286" i="13"/>
  <c r="AV80" i="3"/>
  <c r="O286" i="13"/>
  <c r="AW80" i="3"/>
  <c r="K287" i="13"/>
  <c r="AS81" i="3" s="1"/>
  <c r="L287" i="13"/>
  <c r="AT81" i="3" s="1"/>
  <c r="M287" i="13"/>
  <c r="AU81" i="3"/>
  <c r="N287" i="13"/>
  <c r="AV81" i="3"/>
  <c r="O287" i="13"/>
  <c r="AW81" i="3" s="1"/>
  <c r="AR1410" i="20"/>
  <c r="K251" i="13" s="1"/>
  <c r="AS45" i="3" s="1"/>
  <c r="AS1410" i="20"/>
  <c r="L251" i="13" s="1"/>
  <c r="AT45" i="3" s="1"/>
  <c r="AT1410" i="20"/>
  <c r="M251" i="13" s="1"/>
  <c r="AU45" i="3"/>
  <c r="AU1410" i="20"/>
  <c r="N251" i="13" s="1"/>
  <c r="AV45" i="3" s="1"/>
  <c r="AV1410" i="20"/>
  <c r="O251" i="13"/>
  <c r="AW45" i="3" s="1"/>
  <c r="AR1411" i="20"/>
  <c r="K252" i="13"/>
  <c r="AS46" i="3" s="1"/>
  <c r="AS1411" i="20"/>
  <c r="L252" i="13"/>
  <c r="AT46" i="3" s="1"/>
  <c r="AT1411" i="20"/>
  <c r="M252" i="13" s="1"/>
  <c r="AU46" i="3" s="1"/>
  <c r="AU1411" i="20"/>
  <c r="N252" i="13" s="1"/>
  <c r="AV46" i="3" s="1"/>
  <c r="AV1411" i="20"/>
  <c r="O252" i="13" s="1"/>
  <c r="AW46" i="3" s="1"/>
  <c r="AR1412" i="20"/>
  <c r="K253" i="13" s="1"/>
  <c r="AS47" i="3"/>
  <c r="AS1412" i="20"/>
  <c r="L253" i="13" s="1"/>
  <c r="AT47" i="3" s="1"/>
  <c r="AT1412" i="20"/>
  <c r="M253" i="13"/>
  <c r="AU47" i="3" s="1"/>
  <c r="AU1412" i="20"/>
  <c r="N253" i="13"/>
  <c r="AV47" i="3" s="1"/>
  <c r="AV1412" i="20"/>
  <c r="O253" i="13"/>
  <c r="AW47" i="3" s="1"/>
  <c r="AR1413" i="20"/>
  <c r="K254" i="13" s="1"/>
  <c r="AS48" i="3" s="1"/>
  <c r="AS1413" i="20"/>
  <c r="L254" i="13" s="1"/>
  <c r="AT48" i="3" s="1"/>
  <c r="AT1413" i="20"/>
  <c r="M254" i="13" s="1"/>
  <c r="AU48" i="3" s="1"/>
  <c r="AU1413" i="20"/>
  <c r="N254" i="13" s="1"/>
  <c r="AV48" i="3"/>
  <c r="AV1413" i="20"/>
  <c r="O254" i="13" s="1"/>
  <c r="AW48" i="3" s="1"/>
  <c r="AR1414" i="20"/>
  <c r="K255" i="13"/>
  <c r="AS49" i="3" s="1"/>
  <c r="AS1414" i="20"/>
  <c r="L255" i="13"/>
  <c r="AT49" i="3" s="1"/>
  <c r="AT1414" i="20"/>
  <c r="M255" i="13"/>
  <c r="AU49" i="3" s="1"/>
  <c r="AU1414" i="20"/>
  <c r="N255" i="13" s="1"/>
  <c r="AV49" i="3" s="1"/>
  <c r="AV1414" i="20"/>
  <c r="O255" i="13" s="1"/>
  <c r="AW49" i="3" s="1"/>
  <c r="AR1415" i="20"/>
  <c r="K256" i="13" s="1"/>
  <c r="AS50" i="3" s="1"/>
  <c r="AS1415" i="20"/>
  <c r="L256" i="13" s="1"/>
  <c r="AT50" i="3"/>
  <c r="AT1415" i="20"/>
  <c r="M256" i="13" s="1"/>
  <c r="AU50" i="3" s="1"/>
  <c r="AU1415" i="20"/>
  <c r="N256" i="13"/>
  <c r="AV50" i="3" s="1"/>
  <c r="AV1415" i="20"/>
  <c r="O256" i="13"/>
  <c r="AW50" i="3" s="1"/>
  <c r="AR1416" i="20"/>
  <c r="K257" i="13"/>
  <c r="AS51" i="3" s="1"/>
  <c r="AS1416" i="20"/>
  <c r="L257" i="13" s="1"/>
  <c r="AT51" i="3" s="1"/>
  <c r="AT1416" i="20"/>
  <c r="M257" i="13" s="1"/>
  <c r="AU51" i="3" s="1"/>
  <c r="AU1416" i="20"/>
  <c r="N257" i="13" s="1"/>
  <c r="AV51" i="3" s="1"/>
  <c r="AV1416" i="20"/>
  <c r="O257" i="13" s="1"/>
  <c r="AW51" i="3"/>
  <c r="AR1417" i="20"/>
  <c r="K258" i="13" s="1"/>
  <c r="AS52" i="3" s="1"/>
  <c r="AS1417" i="20"/>
  <c r="L258" i="13"/>
  <c r="AT52" i="3" s="1"/>
  <c r="AT1417" i="20"/>
  <c r="M258" i="13"/>
  <c r="AU52" i="3" s="1"/>
  <c r="AU1417" i="20"/>
  <c r="N258" i="13"/>
  <c r="AV52" i="3" s="1"/>
  <c r="AV1417" i="20"/>
  <c r="O258" i="13" s="1"/>
  <c r="AW52" i="3" s="1"/>
  <c r="AR1418" i="20"/>
  <c r="K259" i="13" s="1"/>
  <c r="AS53" i="3" s="1"/>
  <c r="AS1418" i="20"/>
  <c r="L259" i="13" s="1"/>
  <c r="AT53" i="3" s="1"/>
  <c r="AT1418" i="20"/>
  <c r="M259" i="13" s="1"/>
  <c r="AU53" i="3"/>
  <c r="AU1418" i="20"/>
  <c r="N259" i="13" s="1"/>
  <c r="AV53" i="3" s="1"/>
  <c r="AV1418" i="20"/>
  <c r="O259" i="13"/>
  <c r="AW53" i="3" s="1"/>
  <c r="AR1419" i="20"/>
  <c r="K260" i="13"/>
  <c r="AS54" i="3" s="1"/>
  <c r="AS1419" i="20"/>
  <c r="L260" i="13"/>
  <c r="AT54" i="3" s="1"/>
  <c r="AT1419" i="20"/>
  <c r="M260" i="13" s="1"/>
  <c r="AU54" i="3" s="1"/>
  <c r="AU1419" i="20"/>
  <c r="N260" i="13" s="1"/>
  <c r="AV54" i="3" s="1"/>
  <c r="AV1419" i="20"/>
  <c r="O260" i="13" s="1"/>
  <c r="AW54" i="3" s="1"/>
  <c r="AR1420" i="20"/>
  <c r="K261" i="13" s="1"/>
  <c r="AS55" i="3"/>
  <c r="AS1420" i="20"/>
  <c r="L261" i="13" s="1"/>
  <c r="AT55" i="3" s="1"/>
  <c r="AT1420" i="20"/>
  <c r="M261" i="13"/>
  <c r="AU55" i="3" s="1"/>
  <c r="AU1420" i="20"/>
  <c r="N261" i="13"/>
  <c r="AV55" i="3" s="1"/>
  <c r="AV1420" i="20"/>
  <c r="O261" i="13"/>
  <c r="AW55" i="3" s="1"/>
  <c r="AR1421" i="20"/>
  <c r="K262" i="13" s="1"/>
  <c r="AS56" i="3" s="1"/>
  <c r="AS1421" i="20"/>
  <c r="L262" i="13" s="1"/>
  <c r="AT56" i="3" s="1"/>
  <c r="AT1421" i="20"/>
  <c r="M262" i="13" s="1"/>
  <c r="AU56" i="3" s="1"/>
  <c r="AU1421" i="20"/>
  <c r="N262" i="13" s="1"/>
  <c r="AV56" i="3"/>
  <c r="AV1421" i="20"/>
  <c r="O262" i="13" s="1"/>
  <c r="AW56" i="3" s="1"/>
  <c r="AR1422" i="20"/>
  <c r="K263" i="13"/>
  <c r="AS57" i="3" s="1"/>
  <c r="AS1422" i="20"/>
  <c r="L263" i="13"/>
  <c r="AT57" i="3" s="1"/>
  <c r="AT1422" i="20"/>
  <c r="M263" i="13"/>
  <c r="AU57" i="3" s="1"/>
  <c r="AU1422" i="20"/>
  <c r="N263" i="13" s="1"/>
  <c r="AV57" i="3" s="1"/>
  <c r="AV1422" i="20"/>
  <c r="O263" i="13" s="1"/>
  <c r="AW57" i="3" s="1"/>
  <c r="AR1423" i="20"/>
  <c r="K264" i="13" s="1"/>
  <c r="AS58" i="3" s="1"/>
  <c r="AS1423" i="20"/>
  <c r="L264" i="13" s="1"/>
  <c r="AT58" i="3"/>
  <c r="AT1423" i="20"/>
  <c r="M264" i="13" s="1"/>
  <c r="AU58" i="3" s="1"/>
  <c r="AU1423" i="20"/>
  <c r="N264" i="13"/>
  <c r="AV58" i="3" s="1"/>
  <c r="AV1423" i="20"/>
  <c r="O264" i="13"/>
  <c r="AW58" i="3" s="1"/>
  <c r="AR1424" i="20"/>
  <c r="K265" i="13"/>
  <c r="AS59" i="3" s="1"/>
  <c r="AS1424" i="20"/>
  <c r="L265" i="13" s="1"/>
  <c r="AT59" i="3" s="1"/>
  <c r="AT1424" i="20"/>
  <c r="M265" i="13" s="1"/>
  <c r="AU59" i="3" s="1"/>
  <c r="AU1424" i="20"/>
  <c r="N265" i="13" s="1"/>
  <c r="AV59" i="3" s="1"/>
  <c r="AV1424" i="20"/>
  <c r="O265" i="13" s="1"/>
  <c r="AW59" i="3"/>
  <c r="AR1425" i="20"/>
  <c r="K266" i="13" s="1"/>
  <c r="AS60" i="3" s="1"/>
  <c r="AS1425" i="20"/>
  <c r="L266" i="13"/>
  <c r="AT60" i="3" s="1"/>
  <c r="AT1425" i="20"/>
  <c r="M266" i="13"/>
  <c r="AU60" i="3" s="1"/>
  <c r="AU1425" i="20"/>
  <c r="N266" i="13"/>
  <c r="AV60" i="3" s="1"/>
  <c r="AV1425" i="20"/>
  <c r="O266" i="13" s="1"/>
  <c r="AW60" i="3" s="1"/>
  <c r="AR1426" i="20"/>
  <c r="K267" i="13" s="1"/>
  <c r="AS61" i="3" s="1"/>
  <c r="AS1426" i="20"/>
  <c r="L267" i="13" s="1"/>
  <c r="AT61" i="3" s="1"/>
  <c r="AT1426" i="20"/>
  <c r="M267" i="13" s="1"/>
  <c r="AU61" i="3"/>
  <c r="AU1426" i="20"/>
  <c r="N267" i="13" s="1"/>
  <c r="AV61" i="3" s="1"/>
  <c r="AV1426" i="20"/>
  <c r="O267" i="13"/>
  <c r="AW61" i="3" s="1"/>
  <c r="AR1394" i="20"/>
  <c r="K235" i="13"/>
  <c r="AS29" i="3" s="1"/>
  <c r="AS1394" i="20"/>
  <c r="L235" i="13"/>
  <c r="AT29" i="3" s="1"/>
  <c r="AT1394" i="20"/>
  <c r="M235" i="13" s="1"/>
  <c r="AU29" i="3" s="1"/>
  <c r="AU1394" i="20"/>
  <c r="N235" i="13" s="1"/>
  <c r="AV29" i="3" s="1"/>
  <c r="AV1394" i="20"/>
  <c r="O235" i="13" s="1"/>
  <c r="AW29" i="3" s="1"/>
  <c r="AR1395" i="20"/>
  <c r="K236" i="13" s="1"/>
  <c r="AS30" i="3"/>
  <c r="AS1395" i="20"/>
  <c r="L236" i="13" s="1"/>
  <c r="AT30" i="3" s="1"/>
  <c r="AT1395" i="20"/>
  <c r="M236" i="13"/>
  <c r="AU30" i="3" s="1"/>
  <c r="AU1395" i="20"/>
  <c r="N236" i="13"/>
  <c r="AV30" i="3" s="1"/>
  <c r="AV1395" i="20"/>
  <c r="O236" i="13"/>
  <c r="AW30" i="3" s="1"/>
  <c r="AR1396" i="20"/>
  <c r="K237" i="13" s="1"/>
  <c r="AS31" i="3" s="1"/>
  <c r="AS1396" i="20"/>
  <c r="L237" i="13" s="1"/>
  <c r="AT31" i="3" s="1"/>
  <c r="AT1396" i="20"/>
  <c r="M237" i="13" s="1"/>
  <c r="AU31" i="3" s="1"/>
  <c r="AU1396" i="20"/>
  <c r="N237" i="13" s="1"/>
  <c r="AV31" i="3"/>
  <c r="AV1396" i="20"/>
  <c r="O237" i="13" s="1"/>
  <c r="AW31" i="3" s="1"/>
  <c r="AR1397" i="20"/>
  <c r="K238" i="13"/>
  <c r="AS32" i="3" s="1"/>
  <c r="AS1397" i="20"/>
  <c r="L238" i="13"/>
  <c r="AT32" i="3" s="1"/>
  <c r="AT1397" i="20"/>
  <c r="M238" i="13"/>
  <c r="AU32" i="3" s="1"/>
  <c r="AU1397" i="20"/>
  <c r="N238" i="13" s="1"/>
  <c r="AV32" i="3" s="1"/>
  <c r="AV1397" i="20"/>
  <c r="O238" i="13" s="1"/>
  <c r="AW32" i="3" s="1"/>
  <c r="AR1398" i="20"/>
  <c r="K239" i="13" s="1"/>
  <c r="AS33" i="3" s="1"/>
  <c r="AS1398" i="20"/>
  <c r="L239" i="13" s="1"/>
  <c r="AT33" i="3"/>
  <c r="AT1398" i="20"/>
  <c r="M239" i="13" s="1"/>
  <c r="AU33" i="3" s="1"/>
  <c r="AU1398" i="20"/>
  <c r="N239" i="13"/>
  <c r="AV33" i="3" s="1"/>
  <c r="AV1398" i="20"/>
  <c r="O239" i="13"/>
  <c r="AW33" i="3" s="1"/>
  <c r="AR1399" i="20"/>
  <c r="K240" i="13"/>
  <c r="AS34" i="3" s="1"/>
  <c r="AS1399" i="20"/>
  <c r="L240" i="13" s="1"/>
  <c r="AT34" i="3" s="1"/>
  <c r="AT1399" i="20"/>
  <c r="M240" i="13" s="1"/>
  <c r="AU34" i="3" s="1"/>
  <c r="AU1399" i="20"/>
  <c r="N240" i="13" s="1"/>
  <c r="AV34" i="3" s="1"/>
  <c r="AV1399" i="20"/>
  <c r="O240" i="13" s="1"/>
  <c r="AW34" i="3"/>
  <c r="AR1400" i="20"/>
  <c r="K241" i="13" s="1"/>
  <c r="AS35" i="3" s="1"/>
  <c r="AS1400" i="20"/>
  <c r="L241" i="13"/>
  <c r="AT35" i="3" s="1"/>
  <c r="AT1400" i="20"/>
  <c r="M241" i="13"/>
  <c r="AU35" i="3" s="1"/>
  <c r="AU1400" i="20"/>
  <c r="N241" i="13"/>
  <c r="AV35" i="3" s="1"/>
  <c r="AV1400" i="20"/>
  <c r="O241" i="13" s="1"/>
  <c r="AW35" i="3" s="1"/>
  <c r="AR1401" i="20"/>
  <c r="K242" i="13" s="1"/>
  <c r="AS36" i="3" s="1"/>
  <c r="AS1401" i="20"/>
  <c r="L242" i="13" s="1"/>
  <c r="AT36" i="3" s="1"/>
  <c r="AT1401" i="20"/>
  <c r="M242" i="13" s="1"/>
  <c r="AU36" i="3"/>
  <c r="AU1401" i="20"/>
  <c r="N242" i="13" s="1"/>
  <c r="AV36" i="3" s="1"/>
  <c r="AV1401" i="20"/>
  <c r="O242" i="13"/>
  <c r="AW36" i="3" s="1"/>
  <c r="AR1402" i="20"/>
  <c r="K243" i="13"/>
  <c r="AS37" i="3" s="1"/>
  <c r="AS1402" i="20"/>
  <c r="L243" i="13"/>
  <c r="AT37" i="3" s="1"/>
  <c r="AT1402" i="20"/>
  <c r="M243" i="13" s="1"/>
  <c r="AU37" i="3" s="1"/>
  <c r="AU1402" i="20"/>
  <c r="N243" i="13" s="1"/>
  <c r="AV37" i="3" s="1"/>
  <c r="AV1402" i="20"/>
  <c r="O243" i="13" s="1"/>
  <c r="AW37" i="3" s="1"/>
  <c r="AR1403" i="20"/>
  <c r="K244" i="13" s="1"/>
  <c r="AS38" i="3"/>
  <c r="AS1403" i="20"/>
  <c r="L244" i="13" s="1"/>
  <c r="AT38" i="3" s="1"/>
  <c r="AT1403" i="20"/>
  <c r="M244" i="13"/>
  <c r="AU38" i="3" s="1"/>
  <c r="AU1403" i="20"/>
  <c r="N244" i="13"/>
  <c r="AV38" i="3" s="1"/>
  <c r="AV1403" i="20"/>
  <c r="O244" i="13"/>
  <c r="AW38" i="3" s="1"/>
  <c r="AR1404" i="20"/>
  <c r="K245" i="13" s="1"/>
  <c r="AS39" i="3" s="1"/>
  <c r="AS1404" i="20"/>
  <c r="L245" i="13" s="1"/>
  <c r="AT39" i="3" s="1"/>
  <c r="AT1404" i="20"/>
  <c r="M245" i="13" s="1"/>
  <c r="AU39" i="3" s="1"/>
  <c r="AU1404" i="20"/>
  <c r="N245" i="13" s="1"/>
  <c r="AV39" i="3"/>
  <c r="AV1404" i="20"/>
  <c r="O245" i="13" s="1"/>
  <c r="AW39" i="3" s="1"/>
  <c r="AR1405" i="20"/>
  <c r="K246" i="13"/>
  <c r="AS40" i="3" s="1"/>
  <c r="AS1405" i="20"/>
  <c r="L246" i="13"/>
  <c r="AT40" i="3" s="1"/>
  <c r="AT1405" i="20"/>
  <c r="M246" i="13"/>
  <c r="AU40" i="3" s="1"/>
  <c r="AU1405" i="20"/>
  <c r="N246" i="13" s="1"/>
  <c r="AV40" i="3" s="1"/>
  <c r="AV1405" i="20"/>
  <c r="O246" i="13" s="1"/>
  <c r="AW40" i="3" s="1"/>
  <c r="AR1406" i="20"/>
  <c r="K247" i="13" s="1"/>
  <c r="AS41" i="3" s="1"/>
  <c r="AS1406" i="20"/>
  <c r="L247" i="13" s="1"/>
  <c r="AT41" i="3"/>
  <c r="AT1406" i="20"/>
  <c r="M247" i="13" s="1"/>
  <c r="AU41" i="3" s="1"/>
  <c r="AU1406" i="20"/>
  <c r="N247" i="13"/>
  <c r="AV41" i="3" s="1"/>
  <c r="AV1406" i="20"/>
  <c r="O247" i="13"/>
  <c r="AW41" i="3" s="1"/>
  <c r="AR1407" i="20"/>
  <c r="K248" i="13"/>
  <c r="AS42" i="3" s="1"/>
  <c r="AS1407" i="20"/>
  <c r="L248" i="13" s="1"/>
  <c r="AT42" i="3" s="1"/>
  <c r="AT1407" i="20"/>
  <c r="M248" i="13" s="1"/>
  <c r="AU42" i="3" s="1"/>
  <c r="AU1407" i="20"/>
  <c r="N248" i="13" s="1"/>
  <c r="AV42" i="3" s="1"/>
  <c r="AV1407" i="20"/>
  <c r="O248" i="13" s="1"/>
  <c r="AW42" i="3"/>
  <c r="AR1408" i="20"/>
  <c r="K249" i="13" s="1"/>
  <c r="AS43" i="3" s="1"/>
  <c r="AS1408" i="20"/>
  <c r="L249" i="13"/>
  <c r="AT43" i="3" s="1"/>
  <c r="AT1408" i="20"/>
  <c r="M249" i="13"/>
  <c r="AU43" i="3" s="1"/>
  <c r="AU1408" i="20"/>
  <c r="N249" i="13"/>
  <c r="AV43" i="3" s="1"/>
  <c r="AV1408" i="20"/>
  <c r="O249" i="13" s="1"/>
  <c r="AW43" i="3" s="1"/>
  <c r="AR1409" i="20"/>
  <c r="K250" i="13" s="1"/>
  <c r="AS44" i="3" s="1"/>
  <c r="AS1409" i="20"/>
  <c r="L250" i="13" s="1"/>
  <c r="AT44" i="3" s="1"/>
  <c r="AT1409" i="20"/>
  <c r="M250" i="13" s="1"/>
  <c r="AU44" i="3"/>
  <c r="AU1409" i="20"/>
  <c r="N250" i="13" s="1"/>
  <c r="AV44" i="3" s="1"/>
  <c r="AV1409" i="20"/>
  <c r="O250" i="13"/>
  <c r="AW44" i="3" s="1"/>
  <c r="AR1373" i="20"/>
  <c r="K214" i="13"/>
  <c r="AS8" i="3" s="1"/>
  <c r="AS1373" i="20"/>
  <c r="L214" i="13"/>
  <c r="AT8" i="3" s="1"/>
  <c r="AT1373" i="20"/>
  <c r="M214" i="13" s="1"/>
  <c r="AU8" i="3" s="1"/>
  <c r="AU1373" i="20"/>
  <c r="N214" i="13" s="1"/>
  <c r="AV8" i="3" s="1"/>
  <c r="AV1373" i="20"/>
  <c r="O214" i="13" s="1"/>
  <c r="AW8" i="3" s="1"/>
  <c r="AR1374" i="20"/>
  <c r="K215" i="13" s="1"/>
  <c r="AS9" i="3"/>
  <c r="AS1374" i="20"/>
  <c r="L215" i="13" s="1"/>
  <c r="AT9" i="3" s="1"/>
  <c r="AT1374" i="20"/>
  <c r="M215" i="13"/>
  <c r="AU9" i="3" s="1"/>
  <c r="AU1374" i="20"/>
  <c r="N215" i="13"/>
  <c r="AV9" i="3" s="1"/>
  <c r="AV1374" i="20"/>
  <c r="O215" i="13"/>
  <c r="AW9" i="3" s="1"/>
  <c r="AR1375" i="20"/>
  <c r="K216" i="13" s="1"/>
  <c r="AS10" i="3" s="1"/>
  <c r="AS1375" i="20"/>
  <c r="L216" i="13" s="1"/>
  <c r="AT10" i="3" s="1"/>
  <c r="AT1375" i="20"/>
  <c r="M216" i="13" s="1"/>
  <c r="AU10" i="3" s="1"/>
  <c r="AU1375" i="20"/>
  <c r="N216" i="13" s="1"/>
  <c r="AV10" i="3"/>
  <c r="AV1375" i="20"/>
  <c r="O216" i="13" s="1"/>
  <c r="AW10" i="3" s="1"/>
  <c r="AR1376" i="20"/>
  <c r="K217" i="13"/>
  <c r="AS11" i="3" s="1"/>
  <c r="AS1376" i="20"/>
  <c r="L217" i="13"/>
  <c r="AT11" i="3" s="1"/>
  <c r="AT1376" i="20"/>
  <c r="M217" i="13"/>
  <c r="AU11" i="3" s="1"/>
  <c r="AU1376" i="20"/>
  <c r="N217" i="13" s="1"/>
  <c r="AV11" i="3" s="1"/>
  <c r="AV1376" i="20"/>
  <c r="O217" i="13" s="1"/>
  <c r="AW11" i="3" s="1"/>
  <c r="AR1377" i="20"/>
  <c r="K218" i="13" s="1"/>
  <c r="AS12" i="3" s="1"/>
  <c r="AS1377" i="20"/>
  <c r="L218" i="13" s="1"/>
  <c r="AT12" i="3"/>
  <c r="AT1377" i="20"/>
  <c r="M218" i="13" s="1"/>
  <c r="AU12" i="3" s="1"/>
  <c r="AU1377" i="20"/>
  <c r="N218" i="13"/>
  <c r="AV12" i="3" s="1"/>
  <c r="AV1377" i="20"/>
  <c r="O218" i="13"/>
  <c r="AW12" i="3" s="1"/>
  <c r="AR1378" i="20"/>
  <c r="K219" i="13"/>
  <c r="AS13" i="3" s="1"/>
  <c r="AS1378" i="20"/>
  <c r="L219" i="13" s="1"/>
  <c r="AT13" i="3" s="1"/>
  <c r="AT1378" i="20"/>
  <c r="M219" i="13" s="1"/>
  <c r="AU13" i="3" s="1"/>
  <c r="AU1378" i="20"/>
  <c r="N219" i="13" s="1"/>
  <c r="AV13" i="3" s="1"/>
  <c r="AV1378" i="20"/>
  <c r="O219" i="13" s="1"/>
  <c r="AW13" i="3"/>
  <c r="AR1379" i="20"/>
  <c r="K220" i="13" s="1"/>
  <c r="AS14" i="3" s="1"/>
  <c r="AS1379" i="20"/>
  <c r="L220" i="13"/>
  <c r="AT14" i="3" s="1"/>
  <c r="AT1379" i="20"/>
  <c r="M220" i="13"/>
  <c r="AU14" i="3" s="1"/>
  <c r="AU1379" i="20"/>
  <c r="N220" i="13"/>
  <c r="AV14" i="3" s="1"/>
  <c r="AV1379" i="20"/>
  <c r="O220" i="13" s="1"/>
  <c r="AW14" i="3" s="1"/>
  <c r="AR1380" i="20"/>
  <c r="K221" i="13" s="1"/>
  <c r="AS15" i="3" s="1"/>
  <c r="AS1380" i="20"/>
  <c r="L221" i="13" s="1"/>
  <c r="AT15" i="3" s="1"/>
  <c r="AT1380" i="20"/>
  <c r="M221" i="13" s="1"/>
  <c r="AU15" i="3"/>
  <c r="AU1380" i="20"/>
  <c r="N221" i="13" s="1"/>
  <c r="AV15" i="3" s="1"/>
  <c r="AV1380" i="20"/>
  <c r="O221" i="13"/>
  <c r="AW15" i="3" s="1"/>
  <c r="AR1381" i="20"/>
  <c r="K222" i="13"/>
  <c r="AS16" i="3" s="1"/>
  <c r="AS1381" i="20"/>
  <c r="L222" i="13"/>
  <c r="AT16" i="3" s="1"/>
  <c r="AT1381" i="20"/>
  <c r="M222" i="13" s="1"/>
  <c r="AU16" i="3" s="1"/>
  <c r="AU1381" i="20"/>
  <c r="N222" i="13" s="1"/>
  <c r="AV16" i="3" s="1"/>
  <c r="AV1381" i="20"/>
  <c r="O222" i="13" s="1"/>
  <c r="AW16" i="3" s="1"/>
  <c r="AR1382" i="20"/>
  <c r="K223" i="13" s="1"/>
  <c r="AS17" i="3"/>
  <c r="AS1382" i="20"/>
  <c r="L223" i="13" s="1"/>
  <c r="AT17" i="3" s="1"/>
  <c r="AT1382" i="20"/>
  <c r="M223" i="13"/>
  <c r="AU17" i="3" s="1"/>
  <c r="AU1382" i="20"/>
  <c r="N223" i="13"/>
  <c r="AV17" i="3" s="1"/>
  <c r="AV1382" i="20"/>
  <c r="O223" i="13"/>
  <c r="AW17" i="3" s="1"/>
  <c r="AR1383" i="20"/>
  <c r="K224" i="13" s="1"/>
  <c r="AS18" i="3" s="1"/>
  <c r="AS1383" i="20"/>
  <c r="L224" i="13" s="1"/>
  <c r="AT18" i="3" s="1"/>
  <c r="AT1383" i="20"/>
  <c r="M224" i="13" s="1"/>
  <c r="AU18" i="3" s="1"/>
  <c r="AU1383" i="20"/>
  <c r="N224" i="13" s="1"/>
  <c r="AV18" i="3"/>
  <c r="AV1383" i="20"/>
  <c r="O224" i="13" s="1"/>
  <c r="AW18" i="3" s="1"/>
  <c r="AR1384" i="20"/>
  <c r="K225" i="13"/>
  <c r="AS19" i="3" s="1"/>
  <c r="AS1384" i="20"/>
  <c r="L225" i="13"/>
  <c r="AT19" i="3" s="1"/>
  <c r="AT1384" i="20"/>
  <c r="M225" i="13"/>
  <c r="AU19" i="3" s="1"/>
  <c r="AU1384" i="20"/>
  <c r="N225" i="13" s="1"/>
  <c r="AV19" i="3" s="1"/>
  <c r="AV1384" i="20"/>
  <c r="O225" i="13" s="1"/>
  <c r="AW19" i="3" s="1"/>
  <c r="AR1385" i="20"/>
  <c r="K226" i="13" s="1"/>
  <c r="AS20" i="3" s="1"/>
  <c r="AS1385" i="20"/>
  <c r="L226" i="13" s="1"/>
  <c r="AT20" i="3"/>
  <c r="AT1385" i="20"/>
  <c r="M226" i="13" s="1"/>
  <c r="AU20" i="3" s="1"/>
  <c r="AU1385" i="20"/>
  <c r="N226" i="13"/>
  <c r="AV20" i="3" s="1"/>
  <c r="AV1385" i="20"/>
  <c r="O226" i="13"/>
  <c r="AW20" i="3" s="1"/>
  <c r="AR1386" i="20"/>
  <c r="K227" i="13" s="1"/>
  <c r="AS21" i="3" s="1"/>
  <c r="AS1386" i="20"/>
  <c r="L227" i="13" s="1"/>
  <c r="AT21" i="3" s="1"/>
  <c r="AT1386" i="20"/>
  <c r="M227" i="13" s="1"/>
  <c r="AU21" i="3" s="1"/>
  <c r="AU1386" i="20"/>
  <c r="N227" i="13" s="1"/>
  <c r="AV21" i="3" s="1"/>
  <c r="AV1386" i="20"/>
  <c r="O227" i="13" s="1"/>
  <c r="AW21" i="3"/>
  <c r="AR1387" i="20"/>
  <c r="K228" i="13" s="1"/>
  <c r="AS22" i="3" s="1"/>
  <c r="AS1387" i="20"/>
  <c r="L228" i="13"/>
  <c r="AT22" i="3" s="1"/>
  <c r="AT1387" i="20"/>
  <c r="M228" i="13"/>
  <c r="AU22" i="3" s="1"/>
  <c r="AU1387" i="20"/>
  <c r="N228" i="13" s="1"/>
  <c r="AV22" i="3" s="1"/>
  <c r="AV1387" i="20"/>
  <c r="O228" i="13" s="1"/>
  <c r="AW22" i="3" s="1"/>
  <c r="AR1388" i="20"/>
  <c r="K229" i="13" s="1"/>
  <c r="AS23" i="3" s="1"/>
  <c r="AS1388" i="20"/>
  <c r="L229" i="13" s="1"/>
  <c r="AT23" i="3" s="1"/>
  <c r="AT1388" i="20"/>
  <c r="M229" i="13" s="1"/>
  <c r="AU23" i="3" s="1"/>
  <c r="AU1388" i="20"/>
  <c r="N229" i="13" s="1"/>
  <c r="AV23" i="3" s="1"/>
  <c r="AV1388" i="20"/>
  <c r="O229" i="13"/>
  <c r="AW23" i="3" s="1"/>
  <c r="AR1389" i="20"/>
  <c r="K230" i="13"/>
  <c r="AS24" i="3" s="1"/>
  <c r="AS1389" i="20"/>
  <c r="L230" i="13" s="1"/>
  <c r="AT24" i="3" s="1"/>
  <c r="AT1389" i="20"/>
  <c r="M230" i="13" s="1"/>
  <c r="AU24" i="3" s="1"/>
  <c r="AU1389" i="20"/>
  <c r="N230" i="13" s="1"/>
  <c r="AV24" i="3" s="1"/>
  <c r="AV1389" i="20"/>
  <c r="O230" i="13" s="1"/>
  <c r="AW24" i="3" s="1"/>
  <c r="AR1390" i="20"/>
  <c r="K231" i="13" s="1"/>
  <c r="AS25" i="3" s="1"/>
  <c r="AS1390" i="20"/>
  <c r="L231" i="13" s="1"/>
  <c r="AT25" i="3" s="1"/>
  <c r="AT1390" i="20"/>
  <c r="M231" i="13"/>
  <c r="AU25" i="3" s="1"/>
  <c r="AU1390" i="20"/>
  <c r="N231" i="13"/>
  <c r="AV25" i="3" s="1"/>
  <c r="AV1390" i="20"/>
  <c r="O231" i="13" s="1"/>
  <c r="AW25" i="3" s="1"/>
  <c r="AR1391" i="20"/>
  <c r="K232" i="13" s="1"/>
  <c r="AS26" i="3" s="1"/>
  <c r="AS1391" i="20"/>
  <c r="L232" i="13" s="1"/>
  <c r="AT26" i="3" s="1"/>
  <c r="AT1391" i="20"/>
  <c r="M232" i="13" s="1"/>
  <c r="AU26" i="3" s="1"/>
  <c r="AU1391" i="20"/>
  <c r="N232" i="13" s="1"/>
  <c r="AV26" i="3"/>
  <c r="AV1391" i="20"/>
  <c r="O232" i="13" s="1"/>
  <c r="AW26" i="3" s="1"/>
  <c r="AR1392" i="20"/>
  <c r="K233" i="13"/>
  <c r="AS27" i="3" s="1"/>
  <c r="AS1392" i="20"/>
  <c r="L233" i="13"/>
  <c r="AT27" i="3" s="1"/>
  <c r="AT1392" i="20"/>
  <c r="M233" i="13" s="1"/>
  <c r="AU27" i="3" s="1"/>
  <c r="AU1392" i="20"/>
  <c r="N233" i="13" s="1"/>
  <c r="AV27" i="3" s="1"/>
  <c r="AV1392" i="20"/>
  <c r="O233" i="13" s="1"/>
  <c r="AW27" i="3" s="1"/>
  <c r="AR1393" i="20"/>
  <c r="K234" i="13" s="1"/>
  <c r="AS28" i="3" s="1"/>
  <c r="AS1393" i="20"/>
  <c r="L234" i="13" s="1"/>
  <c r="AT28" i="3" s="1"/>
  <c r="AT1393" i="20"/>
  <c r="M234" i="13" s="1"/>
  <c r="AU28" i="3" s="1"/>
  <c r="AU1393" i="20"/>
  <c r="N234" i="13"/>
  <c r="AV28" i="3" s="1"/>
  <c r="AV1393" i="20"/>
  <c r="O234" i="13"/>
  <c r="AW28" i="3" s="1"/>
  <c r="AS1372" i="20"/>
  <c r="L213" i="13" s="1"/>
  <c r="AT7" i="3" s="1"/>
  <c r="AT1372" i="20"/>
  <c r="M213" i="13" s="1"/>
  <c r="AU7" i="3" s="1"/>
  <c r="AU1372" i="20"/>
  <c r="N213" i="13" s="1"/>
  <c r="AV7" i="3" s="1"/>
  <c r="AV1372" i="20"/>
  <c r="O213" i="13" s="1"/>
  <c r="AW7" i="3" s="1"/>
  <c r="AR1372" i="20"/>
  <c r="K213" i="13" s="1"/>
  <c r="AS7" i="3" s="1"/>
  <c r="AL1463" i="20"/>
  <c r="B300" i="13" s="1"/>
  <c r="AM94" i="3" s="1"/>
  <c r="AM1463" i="20"/>
  <c r="C300" i="13"/>
  <c r="AN94" i="3" s="1"/>
  <c r="AN1463" i="20"/>
  <c r="D300" i="13"/>
  <c r="AO94" i="3" s="1"/>
  <c r="AO1463" i="20"/>
  <c r="E300" i="13" s="1"/>
  <c r="AP94" i="3" s="1"/>
  <c r="AP1463" i="20"/>
  <c r="F300" i="13" s="1"/>
  <c r="AQ94" i="3" s="1"/>
  <c r="AQ1463" i="20"/>
  <c r="G300" i="13" s="1"/>
  <c r="AR94" i="3" s="1"/>
  <c r="AL1464" i="20"/>
  <c r="B301" i="13" s="1"/>
  <c r="AM95" i="3" s="1"/>
  <c r="AM1464" i="20"/>
  <c r="C301" i="13" s="1"/>
  <c r="AN95" i="3"/>
  <c r="AN1464" i="20"/>
  <c r="D301" i="13" s="1"/>
  <c r="AO95" i="3" s="1"/>
  <c r="AO1464" i="20"/>
  <c r="E301" i="13"/>
  <c r="AP95" i="3" s="1"/>
  <c r="AP1464" i="20"/>
  <c r="F301" i="13"/>
  <c r="AQ95" i="3" s="1"/>
  <c r="AQ1464" i="20"/>
  <c r="G301" i="13" s="1"/>
  <c r="AR95" i="3" s="1"/>
  <c r="AL1465" i="20"/>
  <c r="B302" i="13" s="1"/>
  <c r="AM96" i="3" s="1"/>
  <c r="AM1465" i="20"/>
  <c r="C302" i="13" s="1"/>
  <c r="AN96" i="3" s="1"/>
  <c r="AN1465" i="20"/>
  <c r="D302" i="13" s="1"/>
  <c r="AO96" i="3" s="1"/>
  <c r="AO1465" i="20"/>
  <c r="E302" i="13" s="1"/>
  <c r="AP96" i="3"/>
  <c r="AP1465" i="20"/>
  <c r="F302" i="13" s="1"/>
  <c r="AQ96" i="3" s="1"/>
  <c r="AQ1465" i="20"/>
  <c r="G302" i="13"/>
  <c r="AR96" i="3" s="1"/>
  <c r="AL1466" i="20"/>
  <c r="B303" i="13"/>
  <c r="AM97" i="3" s="1"/>
  <c r="AM1466" i="20"/>
  <c r="C303" i="13" s="1"/>
  <c r="AN97" i="3" s="1"/>
  <c r="AN1466" i="20"/>
  <c r="D303" i="13" s="1"/>
  <c r="AO97" i="3" s="1"/>
  <c r="AO1466" i="20"/>
  <c r="E303" i="13" s="1"/>
  <c r="AP97" i="3" s="1"/>
  <c r="AP1466" i="20"/>
  <c r="F303" i="13" s="1"/>
  <c r="AQ97" i="3" s="1"/>
  <c r="AQ1466" i="20"/>
  <c r="G303" i="13" s="1"/>
  <c r="AR97" i="3"/>
  <c r="AL1467" i="20"/>
  <c r="B304" i="13" s="1"/>
  <c r="AM98" i="3" s="1"/>
  <c r="AM1467" i="20"/>
  <c r="C304" i="13"/>
  <c r="AN98" i="3" s="1"/>
  <c r="AN1467" i="20"/>
  <c r="D304" i="13"/>
  <c r="AO98" i="3" s="1"/>
  <c r="AO1467" i="20"/>
  <c r="E304" i="13" s="1"/>
  <c r="AP98" i="3" s="1"/>
  <c r="AP1467" i="20"/>
  <c r="F304" i="13" s="1"/>
  <c r="AQ98" i="3" s="1"/>
  <c r="AQ1467" i="20"/>
  <c r="G304" i="13" s="1"/>
  <c r="AR98" i="3" s="1"/>
  <c r="AL1468" i="20"/>
  <c r="B305" i="13" s="1"/>
  <c r="AM99" i="3" s="1"/>
  <c r="AM1468" i="20"/>
  <c r="C305" i="13" s="1"/>
  <c r="AN99" i="3" s="1"/>
  <c r="AN1468" i="20"/>
  <c r="D305" i="13" s="1"/>
  <c r="AO99" i="3" s="1"/>
  <c r="AO1468" i="20"/>
  <c r="E305" i="13"/>
  <c r="AP99" i="3" s="1"/>
  <c r="AP1468" i="20"/>
  <c r="F305" i="13"/>
  <c r="AQ99" i="3" s="1"/>
  <c r="AQ1468" i="20"/>
  <c r="G305" i="13" s="1"/>
  <c r="AR99" i="3" s="1"/>
  <c r="AL1469" i="20"/>
  <c r="B306" i="13" s="1"/>
  <c r="AM100" i="3" s="1"/>
  <c r="AM1469" i="20"/>
  <c r="C306" i="13" s="1"/>
  <c r="AN100" i="3" s="1"/>
  <c r="AN1469" i="20"/>
  <c r="D306" i="13" s="1"/>
  <c r="AO100" i="3" s="1"/>
  <c r="AO1469" i="20"/>
  <c r="E306" i="13" s="1"/>
  <c r="AP100" i="3" s="1"/>
  <c r="AP1469" i="20"/>
  <c r="F306" i="13" s="1"/>
  <c r="AQ100" i="3" s="1"/>
  <c r="AQ1469" i="20"/>
  <c r="G306" i="13"/>
  <c r="AR100" i="3" s="1"/>
  <c r="AL1470" i="20"/>
  <c r="B307" i="13"/>
  <c r="AM101" i="3" s="1"/>
  <c r="AM1470" i="20"/>
  <c r="C307" i="13" s="1"/>
  <c r="AN101" i="3" s="1"/>
  <c r="AN1470" i="20"/>
  <c r="D307" i="13" s="1"/>
  <c r="AO101" i="3" s="1"/>
  <c r="AO1470" i="20"/>
  <c r="E307" i="13" s="1"/>
  <c r="AP101" i="3" s="1"/>
  <c r="AP1470" i="20"/>
  <c r="F307" i="13" s="1"/>
  <c r="AQ101" i="3" s="1"/>
  <c r="AQ1470" i="20"/>
  <c r="G307" i="13" s="1"/>
  <c r="AR101" i="3"/>
  <c r="AL1471" i="20"/>
  <c r="B308" i="13" s="1"/>
  <c r="AM102" i="3" s="1"/>
  <c r="AM1471" i="20"/>
  <c r="C308" i="13"/>
  <c r="AN102" i="3" s="1"/>
  <c r="AN1471" i="20"/>
  <c r="D308" i="13"/>
  <c r="AO102" i="3" s="1"/>
  <c r="AO1471" i="20"/>
  <c r="E308" i="13" s="1"/>
  <c r="AP102" i="3" s="1"/>
  <c r="AP1471" i="20"/>
  <c r="F308" i="13" s="1"/>
  <c r="AQ102" i="3" s="1"/>
  <c r="AQ1471" i="20"/>
  <c r="G308" i="13" s="1"/>
  <c r="AR102" i="3" s="1"/>
  <c r="B285" i="13"/>
  <c r="AM79" i="3" s="1"/>
  <c r="C285" i="13"/>
  <c r="AN79" i="3" s="1"/>
  <c r="D285" i="13"/>
  <c r="AO79" i="3"/>
  <c r="E285" i="13"/>
  <c r="AP79" i="3" s="1"/>
  <c r="F285" i="13"/>
  <c r="AQ79" i="3" s="1"/>
  <c r="G285" i="13"/>
  <c r="AR79" i="3" s="1"/>
  <c r="B286" i="13"/>
  <c r="AM80" i="3"/>
  <c r="C286" i="13"/>
  <c r="AN80" i="3" s="1"/>
  <c r="D286" i="13"/>
  <c r="AO80" i="3" s="1"/>
  <c r="E286" i="13"/>
  <c r="AP80" i="3" s="1"/>
  <c r="F286" i="13"/>
  <c r="AQ80" i="3"/>
  <c r="G286" i="13"/>
  <c r="AR80" i="3" s="1"/>
  <c r="B287" i="13"/>
  <c r="AM81" i="3"/>
  <c r="C287" i="13"/>
  <c r="AN81" i="3" s="1"/>
  <c r="D287" i="13"/>
  <c r="AO81" i="3"/>
  <c r="E287" i="13"/>
  <c r="AP81" i="3" s="1"/>
  <c r="F287" i="13"/>
  <c r="AQ81" i="3"/>
  <c r="G287" i="13"/>
  <c r="AR81" i="3" s="1"/>
  <c r="AL1451" i="20"/>
  <c r="B288" i="13"/>
  <c r="AM82" i="3" s="1"/>
  <c r="AM1451" i="20"/>
  <c r="C288" i="13" s="1"/>
  <c r="AN82" i="3" s="1"/>
  <c r="AN1451" i="20"/>
  <c r="D288" i="13" s="1"/>
  <c r="AO82" i="3" s="1"/>
  <c r="AO1451" i="20"/>
  <c r="E288" i="13" s="1"/>
  <c r="AP82" i="3" s="1"/>
  <c r="AP1451" i="20"/>
  <c r="F288" i="13" s="1"/>
  <c r="AQ82" i="3" s="1"/>
  <c r="AQ1451" i="20"/>
  <c r="G288" i="13" s="1"/>
  <c r="AR82" i="3"/>
  <c r="AL1452" i="20"/>
  <c r="B289" i="13" s="1"/>
  <c r="AM83" i="3" s="1"/>
  <c r="AM1452" i="20"/>
  <c r="C289" i="13"/>
  <c r="AN83" i="3" s="1"/>
  <c r="AN1452" i="20"/>
  <c r="D289" i="13"/>
  <c r="AO83" i="3" s="1"/>
  <c r="AO1452" i="20"/>
  <c r="E289" i="13" s="1"/>
  <c r="AP83" i="3" s="1"/>
  <c r="AP1452" i="20"/>
  <c r="F289" i="13" s="1"/>
  <c r="AQ83" i="3" s="1"/>
  <c r="AQ1452" i="20"/>
  <c r="G289" i="13" s="1"/>
  <c r="AR83" i="3" s="1"/>
  <c r="AL1453" i="20"/>
  <c r="B290" i="13" s="1"/>
  <c r="AM84" i="3" s="1"/>
  <c r="AM1453" i="20"/>
  <c r="C290" i="13" s="1"/>
  <c r="AN84" i="3" s="1"/>
  <c r="AN1453" i="20"/>
  <c r="D290" i="13" s="1"/>
  <c r="AO84" i="3" s="1"/>
  <c r="AO1453" i="20"/>
  <c r="E290" i="13"/>
  <c r="AP84" i="3" s="1"/>
  <c r="AP1453" i="20"/>
  <c r="F290" i="13"/>
  <c r="AQ84" i="3" s="1"/>
  <c r="AQ1453" i="20"/>
  <c r="G290" i="13" s="1"/>
  <c r="AR84" i="3" s="1"/>
  <c r="AL1454" i="20"/>
  <c r="B291" i="13" s="1"/>
  <c r="AM85" i="3" s="1"/>
  <c r="AM1454" i="20"/>
  <c r="C291" i="13" s="1"/>
  <c r="AN85" i="3" s="1"/>
  <c r="AN1454" i="20"/>
  <c r="D291" i="13" s="1"/>
  <c r="AO85" i="3" s="1"/>
  <c r="AO1454" i="20"/>
  <c r="E291" i="13" s="1"/>
  <c r="AP85" i="3" s="1"/>
  <c r="AP1454" i="20"/>
  <c r="F291" i="13" s="1"/>
  <c r="AQ85" i="3" s="1"/>
  <c r="AQ1454" i="20"/>
  <c r="G291" i="13"/>
  <c r="AR85" i="3" s="1"/>
  <c r="AL1455" i="20"/>
  <c r="B292" i="13"/>
  <c r="AM86" i="3" s="1"/>
  <c r="AM1455" i="20"/>
  <c r="C292" i="13" s="1"/>
  <c r="AN86" i="3" s="1"/>
  <c r="AN1455" i="20"/>
  <c r="D292" i="13" s="1"/>
  <c r="AO86" i="3" s="1"/>
  <c r="AO1455" i="20"/>
  <c r="E292" i="13" s="1"/>
  <c r="AP86" i="3" s="1"/>
  <c r="AP1455" i="20"/>
  <c r="F292" i="13" s="1"/>
  <c r="AQ86" i="3" s="1"/>
  <c r="AQ1455" i="20"/>
  <c r="G292" i="13" s="1"/>
  <c r="AR86" i="3"/>
  <c r="AL1456" i="20"/>
  <c r="B293" i="13" s="1"/>
  <c r="AM87" i="3" s="1"/>
  <c r="AM1456" i="20"/>
  <c r="C293" i="13"/>
  <c r="AN87" i="3" s="1"/>
  <c r="AN1456" i="20"/>
  <c r="D293" i="13"/>
  <c r="AO87" i="3" s="1"/>
  <c r="AO1456" i="20"/>
  <c r="E293" i="13" s="1"/>
  <c r="AP87" i="3" s="1"/>
  <c r="AP1456" i="20"/>
  <c r="F293" i="13" s="1"/>
  <c r="AQ87" i="3" s="1"/>
  <c r="AQ1456" i="20"/>
  <c r="G293" i="13" s="1"/>
  <c r="AR87" i="3" s="1"/>
  <c r="AL1457" i="20"/>
  <c r="B294" i="13" s="1"/>
  <c r="AM88" i="3" s="1"/>
  <c r="AM1457" i="20"/>
  <c r="C294" i="13" s="1"/>
  <c r="AN88" i="3"/>
  <c r="AN1457" i="20"/>
  <c r="D294" i="13" s="1"/>
  <c r="AO88" i="3" s="1"/>
  <c r="AO1457" i="20"/>
  <c r="E294" i="13"/>
  <c r="AP88" i="3" s="1"/>
  <c r="AP1457" i="20"/>
  <c r="F294" i="13"/>
  <c r="AQ88" i="3" s="1"/>
  <c r="AQ1457" i="20"/>
  <c r="G294" i="13" s="1"/>
  <c r="AR88" i="3" s="1"/>
  <c r="AL1458" i="20"/>
  <c r="B295" i="13" s="1"/>
  <c r="AM89" i="3" s="1"/>
  <c r="AM1458" i="20"/>
  <c r="C295" i="13" s="1"/>
  <c r="AN89" i="3" s="1"/>
  <c r="AN1458" i="20"/>
  <c r="D295" i="13" s="1"/>
  <c r="AO89" i="3" s="1"/>
  <c r="AO1458" i="20"/>
  <c r="E295" i="13" s="1"/>
  <c r="AP89" i="3"/>
  <c r="AP1458" i="20"/>
  <c r="F295" i="13" s="1"/>
  <c r="AQ89" i="3" s="1"/>
  <c r="AQ1458" i="20"/>
  <c r="G295" i="13"/>
  <c r="AR89" i="3" s="1"/>
  <c r="AL1459" i="20"/>
  <c r="B296" i="13"/>
  <c r="AM90" i="3" s="1"/>
  <c r="AM1459" i="20"/>
  <c r="C296" i="13" s="1"/>
  <c r="AN90" i="3" s="1"/>
  <c r="AN1459" i="20"/>
  <c r="D296" i="13" s="1"/>
  <c r="AO90" i="3" s="1"/>
  <c r="AO1459" i="20"/>
  <c r="E296" i="13" s="1"/>
  <c r="AP90" i="3" s="1"/>
  <c r="AP1459" i="20"/>
  <c r="F296" i="13" s="1"/>
  <c r="AQ90" i="3" s="1"/>
  <c r="AQ1459" i="20"/>
  <c r="G296" i="13" s="1"/>
  <c r="AR90" i="3" s="1"/>
  <c r="AL1460" i="20"/>
  <c r="B297" i="13" s="1"/>
  <c r="AM91" i="3" s="1"/>
  <c r="AM1460" i="20"/>
  <c r="C297" i="13"/>
  <c r="AN91" i="3" s="1"/>
  <c r="AN1460" i="20"/>
  <c r="D297" i="13"/>
  <c r="AO91" i="3" s="1"/>
  <c r="AO1460" i="20"/>
  <c r="E297" i="13" s="1"/>
  <c r="AP91" i="3" s="1"/>
  <c r="AP1460" i="20"/>
  <c r="F297" i="13" s="1"/>
  <c r="AQ91" i="3" s="1"/>
  <c r="AQ1460" i="20"/>
  <c r="G297" i="13" s="1"/>
  <c r="AR91" i="3" s="1"/>
  <c r="AL1461" i="20"/>
  <c r="B298" i="13" s="1"/>
  <c r="AM92" i="3" s="1"/>
  <c r="AM1461" i="20"/>
  <c r="C298" i="13" s="1"/>
  <c r="AN92" i="3" s="1"/>
  <c r="AN1461" i="20"/>
  <c r="D298" i="13" s="1"/>
  <c r="AO92" i="3" s="1"/>
  <c r="AO1461" i="20"/>
  <c r="E298" i="13"/>
  <c r="AP92" i="3" s="1"/>
  <c r="AP1461" i="20"/>
  <c r="F298" i="13"/>
  <c r="AQ92" i="3" s="1"/>
  <c r="AQ1461" i="20"/>
  <c r="G298" i="13" s="1"/>
  <c r="AR92" i="3" s="1"/>
  <c r="AL1462" i="20"/>
  <c r="B299" i="13" s="1"/>
  <c r="AM93" i="3" s="1"/>
  <c r="AM1462" i="20"/>
  <c r="C299" i="13" s="1"/>
  <c r="AN93" i="3" s="1"/>
  <c r="AN1462" i="20"/>
  <c r="D299" i="13" s="1"/>
  <c r="AO93" i="3" s="1"/>
  <c r="AO1462" i="20"/>
  <c r="E299" i="13" s="1"/>
  <c r="AP93" i="3"/>
  <c r="AP1462" i="20"/>
  <c r="F299" i="13" s="1"/>
  <c r="AQ93" i="3" s="1"/>
  <c r="AQ1462" i="20"/>
  <c r="G299" i="13"/>
  <c r="AR93" i="3" s="1"/>
  <c r="AL1427" i="20"/>
  <c r="B268" i="13"/>
  <c r="AM62" i="3" s="1"/>
  <c r="AM1427" i="20"/>
  <c r="C268" i="13" s="1"/>
  <c r="AN62" i="3" s="1"/>
  <c r="AN1427" i="20"/>
  <c r="D268" i="13" s="1"/>
  <c r="AO62" i="3" s="1"/>
  <c r="AO1427" i="20"/>
  <c r="E268" i="13" s="1"/>
  <c r="AP62" i="3" s="1"/>
  <c r="AP1427" i="20"/>
  <c r="F268" i="13" s="1"/>
  <c r="AQ62" i="3" s="1"/>
  <c r="AQ1427" i="20"/>
  <c r="G268" i="13" s="1"/>
  <c r="AR62" i="3" s="1"/>
  <c r="AL1428" i="20"/>
  <c r="B269" i="13" s="1"/>
  <c r="AM63" i="3" s="1"/>
  <c r="AM1428" i="20"/>
  <c r="C269" i="13"/>
  <c r="AN63" i="3" s="1"/>
  <c r="AN1428" i="20"/>
  <c r="D269" i="13"/>
  <c r="AO63" i="3" s="1"/>
  <c r="AO1428" i="20"/>
  <c r="E269" i="13" s="1"/>
  <c r="AP63" i="3" s="1"/>
  <c r="AP1428" i="20"/>
  <c r="F269" i="13" s="1"/>
  <c r="AQ63" i="3" s="1"/>
  <c r="AQ1428" i="20"/>
  <c r="G269" i="13" s="1"/>
  <c r="AR63" i="3" s="1"/>
  <c r="AL1429" i="20"/>
  <c r="B270" i="13" s="1"/>
  <c r="AM64" i="3" s="1"/>
  <c r="AM1429" i="20"/>
  <c r="C270" i="13" s="1"/>
  <c r="AN64" i="3" s="1"/>
  <c r="AN1429" i="20"/>
  <c r="D270" i="13" s="1"/>
  <c r="AO64" i="3" s="1"/>
  <c r="AO1429" i="20"/>
  <c r="E270" i="13"/>
  <c r="AP64" i="3" s="1"/>
  <c r="AP1429" i="20"/>
  <c r="F270" i="13"/>
  <c r="AQ64" i="3" s="1"/>
  <c r="AQ1429" i="20"/>
  <c r="G270" i="13" s="1"/>
  <c r="AR64" i="3" s="1"/>
  <c r="AL1430" i="20"/>
  <c r="B271" i="13" s="1"/>
  <c r="AM65" i="3" s="1"/>
  <c r="AM1430" i="20"/>
  <c r="C271" i="13" s="1"/>
  <c r="AN65" i="3" s="1"/>
  <c r="AN1430" i="20"/>
  <c r="D271" i="13" s="1"/>
  <c r="AO65" i="3" s="1"/>
  <c r="AO1430" i="20"/>
  <c r="E271" i="13" s="1"/>
  <c r="AP65" i="3"/>
  <c r="AP1430" i="20"/>
  <c r="F271" i="13" s="1"/>
  <c r="AQ65" i="3" s="1"/>
  <c r="AQ1430" i="20"/>
  <c r="G271" i="13"/>
  <c r="AR65" i="3" s="1"/>
  <c r="AL1431" i="20"/>
  <c r="B272" i="13"/>
  <c r="AM66" i="3" s="1"/>
  <c r="AM1431" i="20"/>
  <c r="C272" i="13" s="1"/>
  <c r="AN66" i="3" s="1"/>
  <c r="AN1431" i="20"/>
  <c r="D272" i="13" s="1"/>
  <c r="AO66" i="3" s="1"/>
  <c r="AO1431" i="20"/>
  <c r="E272" i="13" s="1"/>
  <c r="AP66" i="3" s="1"/>
  <c r="AP1431" i="20"/>
  <c r="F272" i="13" s="1"/>
  <c r="AQ66" i="3" s="1"/>
  <c r="AQ1431" i="20"/>
  <c r="G272" i="13" s="1"/>
  <c r="AR66" i="3"/>
  <c r="AL1432" i="20"/>
  <c r="B273" i="13" s="1"/>
  <c r="AM67" i="3" s="1"/>
  <c r="AM1432" i="20"/>
  <c r="C273" i="13"/>
  <c r="AN67" i="3" s="1"/>
  <c r="AN1432" i="20"/>
  <c r="D273" i="13"/>
  <c r="AO67" i="3" s="1"/>
  <c r="AO1432" i="20"/>
  <c r="E273" i="13" s="1"/>
  <c r="AP67" i="3" s="1"/>
  <c r="AP1432" i="20"/>
  <c r="F273" i="13" s="1"/>
  <c r="AQ67" i="3" s="1"/>
  <c r="AQ1432" i="20"/>
  <c r="G273" i="13" s="1"/>
  <c r="AR67" i="3" s="1"/>
  <c r="AL1433" i="20"/>
  <c r="B274" i="13" s="1"/>
  <c r="AM68" i="3" s="1"/>
  <c r="AM1433" i="20"/>
  <c r="C274" i="13" s="1"/>
  <c r="AN68" i="3"/>
  <c r="AN1433" i="20"/>
  <c r="D274" i="13" s="1"/>
  <c r="AO68" i="3" s="1"/>
  <c r="AO1433" i="20"/>
  <c r="E274" i="13"/>
  <c r="AP68" i="3" s="1"/>
  <c r="AP1433" i="20"/>
  <c r="F274" i="13"/>
  <c r="AQ68" i="3" s="1"/>
  <c r="AQ1433" i="20"/>
  <c r="G274" i="13" s="1"/>
  <c r="AR68" i="3" s="1"/>
  <c r="AL1434" i="20"/>
  <c r="B275" i="13" s="1"/>
  <c r="AM69" i="3" s="1"/>
  <c r="AM1434" i="20"/>
  <c r="C275" i="13" s="1"/>
  <c r="AN69" i="3" s="1"/>
  <c r="AN1434" i="20"/>
  <c r="D275" i="13" s="1"/>
  <c r="AO69" i="3" s="1"/>
  <c r="AO1434" i="20"/>
  <c r="E275" i="13" s="1"/>
  <c r="AP69" i="3" s="1"/>
  <c r="AP1434" i="20"/>
  <c r="F275" i="13" s="1"/>
  <c r="AQ69" i="3" s="1"/>
  <c r="AQ1434" i="20"/>
  <c r="G275" i="13"/>
  <c r="AR69" i="3" s="1"/>
  <c r="AL1435" i="20"/>
  <c r="B276" i="13"/>
  <c r="AM70" i="3" s="1"/>
  <c r="AM1435" i="20"/>
  <c r="C276" i="13" s="1"/>
  <c r="AN70" i="3" s="1"/>
  <c r="AN1435" i="20"/>
  <c r="D276" i="13" s="1"/>
  <c r="AO70" i="3" s="1"/>
  <c r="AO1435" i="20"/>
  <c r="E276" i="13" s="1"/>
  <c r="AP70" i="3" s="1"/>
  <c r="AP1435" i="20"/>
  <c r="F276" i="13" s="1"/>
  <c r="AQ70" i="3" s="1"/>
  <c r="AQ1435" i="20"/>
  <c r="G276" i="13" s="1"/>
  <c r="AR70" i="3" s="1"/>
  <c r="AL1436" i="20"/>
  <c r="B277" i="13" s="1"/>
  <c r="AM71" i="3" s="1"/>
  <c r="AM1436" i="20"/>
  <c r="C277" i="13"/>
  <c r="AN71" i="3" s="1"/>
  <c r="AN1436" i="20"/>
  <c r="D277" i="13"/>
  <c r="AO71" i="3" s="1"/>
  <c r="AO1436" i="20"/>
  <c r="E277" i="13" s="1"/>
  <c r="AP71" i="3" s="1"/>
  <c r="AP1436" i="20"/>
  <c r="F277" i="13" s="1"/>
  <c r="AQ71" i="3" s="1"/>
  <c r="AQ1436" i="20"/>
  <c r="G277" i="13" s="1"/>
  <c r="AR71" i="3" s="1"/>
  <c r="AL1437" i="20"/>
  <c r="B278" i="13" s="1"/>
  <c r="AM72" i="3" s="1"/>
  <c r="AM1437" i="20"/>
  <c r="C278" i="13" s="1"/>
  <c r="AN72" i="3"/>
  <c r="AN1331" i="20"/>
  <c r="AN1437" i="20" s="1"/>
  <c r="D278" i="13" s="1"/>
  <c r="AO72" i="3" s="1"/>
  <c r="AO1331" i="20"/>
  <c r="AO1437" i="20" s="1"/>
  <c r="E278" i="13" s="1"/>
  <c r="AP72" i="3" s="1"/>
  <c r="AP1437" i="20"/>
  <c r="F278" i="13" s="1"/>
  <c r="AQ72" i="3" s="1"/>
  <c r="AQ1437" i="20"/>
  <c r="G278" i="13"/>
  <c r="AR72" i="3" s="1"/>
  <c r="AL1438" i="20"/>
  <c r="B279" i="13"/>
  <c r="AM73" i="3" s="1"/>
  <c r="AM1438" i="20"/>
  <c r="C279" i="13"/>
  <c r="AN73" i="3" s="1"/>
  <c r="AN1438" i="20"/>
  <c r="D279" i="13" s="1"/>
  <c r="AO73" i="3" s="1"/>
  <c r="AO1438" i="20"/>
  <c r="E279" i="13" s="1"/>
  <c r="AP73" i="3" s="1"/>
  <c r="AP1438" i="20"/>
  <c r="F279" i="13" s="1"/>
  <c r="AQ73" i="3" s="1"/>
  <c r="AQ1438" i="20"/>
  <c r="G279" i="13" s="1"/>
  <c r="AR73" i="3"/>
  <c r="AL1439" i="20"/>
  <c r="B280" i="13" s="1"/>
  <c r="AM74" i="3" s="1"/>
  <c r="AM1439" i="20"/>
  <c r="C280" i="13"/>
  <c r="AN74" i="3" s="1"/>
  <c r="AN1439" i="20"/>
  <c r="D280" i="13"/>
  <c r="AO74" i="3" s="1"/>
  <c r="AO1439" i="20"/>
  <c r="E280" i="13"/>
  <c r="AP74" i="3" s="1"/>
  <c r="AP1439" i="20"/>
  <c r="F280" i="13" s="1"/>
  <c r="AQ74" i="3" s="1"/>
  <c r="AQ1439" i="20"/>
  <c r="G280" i="13" s="1"/>
  <c r="AR74" i="3" s="1"/>
  <c r="AL1440" i="20"/>
  <c r="B281" i="13" s="1"/>
  <c r="AM75" i="3" s="1"/>
  <c r="AM1440" i="20"/>
  <c r="C281" i="13" s="1"/>
  <c r="AN75" i="3" s="1"/>
  <c r="AN1440" i="20"/>
  <c r="D281" i="13" s="1"/>
  <c r="AO75" i="3" s="1"/>
  <c r="AO1440" i="20"/>
  <c r="E281" i="13"/>
  <c r="AP75" i="3" s="1"/>
  <c r="AP1440" i="20"/>
  <c r="F281" i="13"/>
  <c r="AQ75" i="3" s="1"/>
  <c r="AQ1440" i="20"/>
  <c r="G281" i="13"/>
  <c r="AR75" i="3" s="1"/>
  <c r="AL1441" i="20"/>
  <c r="B282" i="13" s="1"/>
  <c r="AM76" i="3" s="1"/>
  <c r="AM1441" i="20"/>
  <c r="C282" i="13" s="1"/>
  <c r="AN76" i="3" s="1"/>
  <c r="AN1441" i="20"/>
  <c r="D282" i="13" s="1"/>
  <c r="AO76" i="3" s="1"/>
  <c r="AO1441" i="20"/>
  <c r="E282" i="13" s="1"/>
  <c r="AP76" i="3"/>
  <c r="AP1441" i="20"/>
  <c r="F282" i="13" s="1"/>
  <c r="AQ76" i="3" s="1"/>
  <c r="AQ1441" i="20"/>
  <c r="G282" i="13"/>
  <c r="AR76" i="3" s="1"/>
  <c r="AL1442" i="20"/>
  <c r="B283" i="13"/>
  <c r="AM77" i="3" s="1"/>
  <c r="AM1442" i="20"/>
  <c r="C283" i="13" s="1"/>
  <c r="AN77" i="3" s="1"/>
  <c r="AN1442" i="20"/>
  <c r="D283" i="13" s="1"/>
  <c r="AO77" i="3" s="1"/>
  <c r="AO1442" i="20"/>
  <c r="E283" i="13" s="1"/>
  <c r="AP77" i="3" s="1"/>
  <c r="AP1442" i="20"/>
  <c r="F283" i="13" s="1"/>
  <c r="AQ77" i="3" s="1"/>
  <c r="AQ1442" i="20"/>
  <c r="G283" i="13" s="1"/>
  <c r="AR77" i="3" s="1"/>
  <c r="AL1443" i="20"/>
  <c r="B284" i="13" s="1"/>
  <c r="AM78" i="3" s="1"/>
  <c r="AM1443" i="20"/>
  <c r="C284" i="13"/>
  <c r="AN78" i="3" s="1"/>
  <c r="AN1443" i="20"/>
  <c r="D284" i="13"/>
  <c r="AO78" i="3" s="1"/>
  <c r="AO1443" i="20"/>
  <c r="E284" i="13"/>
  <c r="AP78" i="3" s="1"/>
  <c r="AP1443" i="20"/>
  <c r="F284" i="13" s="1"/>
  <c r="AQ78" i="3" s="1"/>
  <c r="AQ1443" i="20"/>
  <c r="G284" i="13" s="1"/>
  <c r="AR78" i="3" s="1"/>
  <c r="AL1412" i="20"/>
  <c r="B253" i="13" s="1"/>
  <c r="AM47" i="3" s="1"/>
  <c r="AM1412" i="20"/>
  <c r="C253" i="13" s="1"/>
  <c r="AN47" i="3" s="1"/>
  <c r="AN1412" i="20"/>
  <c r="D253" i="13" s="1"/>
  <c r="AO47" i="3" s="1"/>
  <c r="AO1412" i="20"/>
  <c r="E253" i="13"/>
  <c r="AP47" i="3" s="1"/>
  <c r="AP1412" i="20"/>
  <c r="F253" i="13"/>
  <c r="AQ47" i="3" s="1"/>
  <c r="AQ1412" i="20"/>
  <c r="G253" i="13"/>
  <c r="AR47" i="3" s="1"/>
  <c r="AL1413" i="20"/>
  <c r="B254" i="13" s="1"/>
  <c r="AM48" i="3" s="1"/>
  <c r="AM1413" i="20"/>
  <c r="C254" i="13" s="1"/>
  <c r="AN48" i="3" s="1"/>
  <c r="AN1413" i="20"/>
  <c r="D254" i="13" s="1"/>
  <c r="AO48" i="3" s="1"/>
  <c r="AO1413" i="20"/>
  <c r="E254" i="13" s="1"/>
  <c r="AP48" i="3" s="1"/>
  <c r="AP1413" i="20"/>
  <c r="F254" i="13" s="1"/>
  <c r="AQ48" i="3" s="1"/>
  <c r="AQ1413" i="20"/>
  <c r="G254" i="13"/>
  <c r="AR48" i="3" s="1"/>
  <c r="AL1414" i="20"/>
  <c r="B255" i="13"/>
  <c r="AM49" i="3" s="1"/>
  <c r="AM1414" i="20"/>
  <c r="C255" i="13"/>
  <c r="AN49" i="3" s="1"/>
  <c r="AN1414" i="20"/>
  <c r="D255" i="13" s="1"/>
  <c r="AO49" i="3" s="1"/>
  <c r="AO1414" i="20"/>
  <c r="E255" i="13" s="1"/>
  <c r="AP49" i="3" s="1"/>
  <c r="AP1414" i="20"/>
  <c r="F255" i="13" s="1"/>
  <c r="AQ49" i="3" s="1"/>
  <c r="AQ1414" i="20"/>
  <c r="G255" i="13" s="1"/>
  <c r="AR49" i="3" s="1"/>
  <c r="AL1415" i="20"/>
  <c r="B256" i="13" s="1"/>
  <c r="AM50" i="3" s="1"/>
  <c r="AM1415" i="20"/>
  <c r="C256" i="13"/>
  <c r="AN50" i="3" s="1"/>
  <c r="AN1415" i="20"/>
  <c r="D256" i="13"/>
  <c r="AO50" i="3" s="1"/>
  <c r="AO1415" i="20"/>
  <c r="E256" i="13"/>
  <c r="AP50" i="3" s="1"/>
  <c r="AP1415" i="20"/>
  <c r="F256" i="13" s="1"/>
  <c r="AQ50" i="3" s="1"/>
  <c r="AQ1415" i="20"/>
  <c r="G256" i="13" s="1"/>
  <c r="AR50" i="3" s="1"/>
  <c r="AL1416" i="20"/>
  <c r="B257" i="13" s="1"/>
  <c r="AM51" i="3" s="1"/>
  <c r="AM1416" i="20"/>
  <c r="C257" i="13" s="1"/>
  <c r="AN51" i="3" s="1"/>
  <c r="AN1416" i="20"/>
  <c r="D257" i="13" s="1"/>
  <c r="AO51" i="3" s="1"/>
  <c r="AO1416" i="20"/>
  <c r="E257" i="13"/>
  <c r="AP51" i="3" s="1"/>
  <c r="AP1416" i="20"/>
  <c r="F257" i="13"/>
  <c r="AQ51" i="3" s="1"/>
  <c r="AQ1416" i="20"/>
  <c r="G257" i="13"/>
  <c r="AR51" i="3" s="1"/>
  <c r="AL1417" i="20"/>
  <c r="B258" i="13" s="1"/>
  <c r="AM52" i="3" s="1"/>
  <c r="AM1417" i="20"/>
  <c r="C258" i="13" s="1"/>
  <c r="AN52" i="3" s="1"/>
  <c r="AN1417" i="20"/>
  <c r="D258" i="13" s="1"/>
  <c r="AO52" i="3" s="1"/>
  <c r="AO1417" i="20"/>
  <c r="E258" i="13" s="1"/>
  <c r="AP52" i="3" s="1"/>
  <c r="AP1417" i="20"/>
  <c r="F258" i="13" s="1"/>
  <c r="AQ52" i="3" s="1"/>
  <c r="AQ1417" i="20"/>
  <c r="G258" i="13"/>
  <c r="AR52" i="3" s="1"/>
  <c r="AL1418" i="20"/>
  <c r="B259" i="13"/>
  <c r="AM53" i="3" s="1"/>
  <c r="AM1418" i="20"/>
  <c r="C259" i="13"/>
  <c r="AN53" i="3" s="1"/>
  <c r="AN1418" i="20"/>
  <c r="D259" i="13" s="1"/>
  <c r="AO53" i="3" s="1"/>
  <c r="AO1418" i="20"/>
  <c r="E259" i="13" s="1"/>
  <c r="AP53" i="3" s="1"/>
  <c r="AP1418" i="20"/>
  <c r="F259" i="13" s="1"/>
  <c r="AQ53" i="3"/>
  <c r="AQ1418" i="20"/>
  <c r="G259" i="13" s="1"/>
  <c r="AR53" i="3" s="1"/>
  <c r="AL1419" i="20"/>
  <c r="B260" i="13" s="1"/>
  <c r="AM54" i="3" s="1"/>
  <c r="AM1419" i="20"/>
  <c r="C260" i="13"/>
  <c r="AN54" i="3" s="1"/>
  <c r="AN1419" i="20"/>
  <c r="D260" i="13"/>
  <c r="AO54" i="3" s="1"/>
  <c r="AO1419" i="20"/>
  <c r="E260" i="13" s="1"/>
  <c r="AP54" i="3" s="1"/>
  <c r="AP1419" i="20"/>
  <c r="F260" i="13" s="1"/>
  <c r="AQ54" i="3" s="1"/>
  <c r="AQ1419" i="20"/>
  <c r="G260" i="13" s="1"/>
  <c r="AR54" i="3" s="1"/>
  <c r="AL1420" i="20"/>
  <c r="B261" i="13" s="1"/>
  <c r="AM55" i="3" s="1"/>
  <c r="AM1420" i="20"/>
  <c r="C261" i="13" s="1"/>
  <c r="AN55" i="3"/>
  <c r="AN1420" i="20"/>
  <c r="D261" i="13" s="1"/>
  <c r="AO55" i="3" s="1"/>
  <c r="AO1420" i="20"/>
  <c r="E261" i="13"/>
  <c r="AP55" i="3" s="1"/>
  <c r="AP1420" i="20"/>
  <c r="F261" i="13"/>
  <c r="AQ55" i="3" s="1"/>
  <c r="AQ1420" i="20"/>
  <c r="G261" i="13" s="1"/>
  <c r="AR55" i="3" s="1"/>
  <c r="AL1421" i="20"/>
  <c r="B262" i="13" s="1"/>
  <c r="AM56" i="3" s="1"/>
  <c r="AM1421" i="20"/>
  <c r="C262" i="13" s="1"/>
  <c r="AN56" i="3" s="1"/>
  <c r="AN1421" i="20"/>
  <c r="D262" i="13" s="1"/>
  <c r="AO56" i="3"/>
  <c r="AO1421" i="20"/>
  <c r="E262" i="13" s="1"/>
  <c r="AP56" i="3" s="1"/>
  <c r="AP1421" i="20"/>
  <c r="F262" i="13" s="1"/>
  <c r="AQ56" i="3" s="1"/>
  <c r="AQ1421" i="20"/>
  <c r="G262" i="13"/>
  <c r="AR56" i="3" s="1"/>
  <c r="AL1422" i="20"/>
  <c r="B263" i="13"/>
  <c r="AM57" i="3" s="1"/>
  <c r="AM1422" i="20"/>
  <c r="C263" i="13" s="1"/>
  <c r="AN57" i="3" s="1"/>
  <c r="AN1422" i="20"/>
  <c r="D263" i="13" s="1"/>
  <c r="AO57" i="3" s="1"/>
  <c r="AO1422" i="20"/>
  <c r="E263" i="13" s="1"/>
  <c r="AP57" i="3" s="1"/>
  <c r="AP1422" i="20"/>
  <c r="F263" i="13" s="1"/>
  <c r="AQ57" i="3" s="1"/>
  <c r="AQ1422" i="20"/>
  <c r="G263" i="13" s="1"/>
  <c r="AR57" i="3"/>
  <c r="AL1423" i="20"/>
  <c r="B264" i="13" s="1"/>
  <c r="AM58" i="3" s="1"/>
  <c r="AM1423" i="20"/>
  <c r="C264" i="13"/>
  <c r="AN58" i="3" s="1"/>
  <c r="AN1423" i="20"/>
  <c r="D264" i="13"/>
  <c r="AO58" i="3" s="1"/>
  <c r="AO1423" i="20"/>
  <c r="E264" i="13" s="1"/>
  <c r="AP58" i="3" s="1"/>
  <c r="AP1423" i="20"/>
  <c r="F264" i="13" s="1"/>
  <c r="AQ58" i="3" s="1"/>
  <c r="AQ1423" i="20"/>
  <c r="G264" i="13" s="1"/>
  <c r="AR58" i="3" s="1"/>
  <c r="AL1424" i="20"/>
  <c r="B265" i="13" s="1"/>
  <c r="AM59" i="3"/>
  <c r="AM1424" i="20"/>
  <c r="C265" i="13" s="1"/>
  <c r="AN59" i="3" s="1"/>
  <c r="AN1424" i="20"/>
  <c r="D265" i="13" s="1"/>
  <c r="AO59" i="3" s="1"/>
  <c r="AO1424" i="20"/>
  <c r="E265" i="13"/>
  <c r="AP59" i="3" s="1"/>
  <c r="AP1424" i="20"/>
  <c r="F265" i="13"/>
  <c r="AQ59" i="3" s="1"/>
  <c r="AQ1424" i="20"/>
  <c r="G265" i="13" s="1"/>
  <c r="AR59" i="3" s="1"/>
  <c r="AL1425" i="20"/>
  <c r="B266" i="13" s="1"/>
  <c r="AM60" i="3" s="1"/>
  <c r="AM1425" i="20"/>
  <c r="C266" i="13" s="1"/>
  <c r="AN60" i="3" s="1"/>
  <c r="AN1425" i="20"/>
  <c r="D266" i="13" s="1"/>
  <c r="AO60" i="3" s="1"/>
  <c r="AO1425" i="20"/>
  <c r="E266" i="13" s="1"/>
  <c r="AP60" i="3"/>
  <c r="AP1425" i="20"/>
  <c r="F266" i="13" s="1"/>
  <c r="AQ60" i="3" s="1"/>
  <c r="AQ1425" i="20"/>
  <c r="G266" i="13"/>
  <c r="AR60" i="3" s="1"/>
  <c r="AL1426" i="20"/>
  <c r="B267" i="13"/>
  <c r="AM61" i="3" s="1"/>
  <c r="AM1426" i="20"/>
  <c r="C267" i="13" s="1"/>
  <c r="AN61" i="3" s="1"/>
  <c r="AN1426" i="20"/>
  <c r="D267" i="13" s="1"/>
  <c r="AO61" i="3" s="1"/>
  <c r="AO1426" i="20"/>
  <c r="E267" i="13" s="1"/>
  <c r="AP61" i="3" s="1"/>
  <c r="AP1426" i="20"/>
  <c r="F267" i="13" s="1"/>
  <c r="AQ61" i="3"/>
  <c r="AQ1426" i="20"/>
  <c r="G267" i="13" s="1"/>
  <c r="AR61" i="3" s="1"/>
  <c r="AL1393" i="20"/>
  <c r="B234" i="13" s="1"/>
  <c r="AM28" i="3" s="1"/>
  <c r="AM1393" i="20"/>
  <c r="C234" i="13"/>
  <c r="AN28" i="3" s="1"/>
  <c r="AN1393" i="20"/>
  <c r="D234" i="13"/>
  <c r="AO28" i="3" s="1"/>
  <c r="AO1393" i="20"/>
  <c r="E234" i="13" s="1"/>
  <c r="AP28" i="3" s="1"/>
  <c r="AP1393" i="20"/>
  <c r="F234" i="13" s="1"/>
  <c r="AQ28" i="3" s="1"/>
  <c r="AQ1393" i="20"/>
  <c r="G234" i="13" s="1"/>
  <c r="AR28" i="3" s="1"/>
  <c r="AL1394" i="20"/>
  <c r="B235" i="13" s="1"/>
  <c r="AM29" i="3" s="1"/>
  <c r="AM1394" i="20"/>
  <c r="C235" i="13" s="1"/>
  <c r="AN29" i="3"/>
  <c r="AN1394" i="20"/>
  <c r="D235" i="13" s="1"/>
  <c r="AO29" i="3" s="1"/>
  <c r="AO1394" i="20"/>
  <c r="E235" i="13"/>
  <c r="AP29" i="3" s="1"/>
  <c r="AP1394" i="20"/>
  <c r="F235" i="13"/>
  <c r="AQ29" i="3" s="1"/>
  <c r="AQ1394" i="20"/>
  <c r="G235" i="13" s="1"/>
  <c r="AR29" i="3" s="1"/>
  <c r="AL1395" i="20"/>
  <c r="B236" i="13" s="1"/>
  <c r="AM30" i="3" s="1"/>
  <c r="AM1395" i="20"/>
  <c r="C236" i="13" s="1"/>
  <c r="AN30" i="3" s="1"/>
  <c r="AN1395" i="20"/>
  <c r="D236" i="13" s="1"/>
  <c r="AO30" i="3"/>
  <c r="AO1395" i="20"/>
  <c r="E236" i="13" s="1"/>
  <c r="AP30" i="3" s="1"/>
  <c r="AP1395" i="20"/>
  <c r="F236" i="13" s="1"/>
  <c r="AQ30" i="3" s="1"/>
  <c r="AQ1395" i="20"/>
  <c r="G236" i="13"/>
  <c r="AR30" i="3" s="1"/>
  <c r="AL1396" i="20"/>
  <c r="B237" i="13"/>
  <c r="AM31" i="3" s="1"/>
  <c r="AM1396" i="20"/>
  <c r="C237" i="13"/>
  <c r="AN31" i="3" s="1"/>
  <c r="AN1396" i="20"/>
  <c r="D237" i="13" s="1"/>
  <c r="AO31" i="3" s="1"/>
  <c r="AO1396" i="20"/>
  <c r="E237" i="13" s="1"/>
  <c r="AP31" i="3" s="1"/>
  <c r="AP1396" i="20"/>
  <c r="F237" i="13" s="1"/>
  <c r="AQ31" i="3" s="1"/>
  <c r="AQ1396" i="20"/>
  <c r="G237" i="13" s="1"/>
  <c r="AR31" i="3" s="1"/>
  <c r="AL1397" i="20"/>
  <c r="B238" i="13" s="1"/>
  <c r="AM32" i="3" s="1"/>
  <c r="AM1397" i="20"/>
  <c r="C238" i="13"/>
  <c r="AN32" i="3" s="1"/>
  <c r="AN1397" i="20"/>
  <c r="D238" i="13"/>
  <c r="AO32" i="3" s="1"/>
  <c r="AO1397" i="20"/>
  <c r="E238" i="13" s="1"/>
  <c r="AP32" i="3" s="1"/>
  <c r="AP1397" i="20"/>
  <c r="F238" i="13" s="1"/>
  <c r="AQ32" i="3" s="1"/>
  <c r="AQ1397" i="20"/>
  <c r="G238" i="13" s="1"/>
  <c r="AR32" i="3" s="1"/>
  <c r="AL1398" i="20"/>
  <c r="B239" i="13" s="1"/>
  <c r="AM33" i="3" s="1"/>
  <c r="AM1398" i="20"/>
  <c r="C239" i="13" s="1"/>
  <c r="AN33" i="3"/>
  <c r="AN1398" i="20"/>
  <c r="D239" i="13" s="1"/>
  <c r="AO33" i="3" s="1"/>
  <c r="AO1398" i="20"/>
  <c r="E239" i="13"/>
  <c r="AP33" i="3" s="1"/>
  <c r="AP1398" i="20"/>
  <c r="F239" i="13"/>
  <c r="AQ33" i="3" s="1"/>
  <c r="AQ1398" i="20"/>
  <c r="G239" i="13"/>
  <c r="AR33" i="3" s="1"/>
  <c r="AL1399" i="20"/>
  <c r="B240" i="13" s="1"/>
  <c r="AM34" i="3" s="1"/>
  <c r="AM1399" i="20"/>
  <c r="C240" i="13" s="1"/>
  <c r="AN34" i="3" s="1"/>
  <c r="AN1399" i="20"/>
  <c r="D240" i="13" s="1"/>
  <c r="AO34" i="3"/>
  <c r="AO1399" i="20"/>
  <c r="E240" i="13" s="1"/>
  <c r="AP34" i="3"/>
  <c r="AP1399" i="20"/>
  <c r="F240" i="13" s="1"/>
  <c r="AQ34" i="3" s="1"/>
  <c r="AQ1399" i="20"/>
  <c r="G240" i="13"/>
  <c r="AR34" i="3" s="1"/>
  <c r="AL1400" i="20"/>
  <c r="B241" i="13"/>
  <c r="AM35" i="3" s="1"/>
  <c r="AM1400" i="20"/>
  <c r="C241" i="13"/>
  <c r="AN35" i="3" s="1"/>
  <c r="AN1400" i="20"/>
  <c r="D241" i="13" s="1"/>
  <c r="AO35" i="3" s="1"/>
  <c r="AO1400" i="20"/>
  <c r="E241" i="13" s="1"/>
  <c r="AP35" i="3" s="1"/>
  <c r="AP1400" i="20"/>
  <c r="F241" i="13" s="1"/>
  <c r="AQ35" i="3"/>
  <c r="AQ1400" i="20"/>
  <c r="G241" i="13" s="1"/>
  <c r="AR35" i="3" s="1"/>
  <c r="AL1401" i="20"/>
  <c r="B242" i="13" s="1"/>
  <c r="AM36" i="3" s="1"/>
  <c r="AM1401" i="20"/>
  <c r="C242" i="13" s="1"/>
  <c r="AN36" i="3"/>
  <c r="AN1401" i="20"/>
  <c r="D242" i="13" s="1"/>
  <c r="AO36" i="3" s="1"/>
  <c r="AO1401" i="20"/>
  <c r="E242" i="13"/>
  <c r="AP36" i="3" s="1"/>
  <c r="AP1401" i="20"/>
  <c r="F242" i="13"/>
  <c r="AQ36" i="3" s="1"/>
  <c r="AQ1401" i="20"/>
  <c r="G242" i="13"/>
  <c r="AR36" i="3" s="1"/>
  <c r="AL1402" i="20"/>
  <c r="B243" i="13" s="1"/>
  <c r="AM37" i="3" s="1"/>
  <c r="AM1402" i="20"/>
  <c r="C243" i="13" s="1"/>
  <c r="AN37" i="3" s="1"/>
  <c r="AN1402" i="20"/>
  <c r="D243" i="13" s="1"/>
  <c r="AO37" i="3" s="1"/>
  <c r="AO1402" i="20"/>
  <c r="E243" i="13" s="1"/>
  <c r="AP37" i="3" s="1"/>
  <c r="AP1402" i="20"/>
  <c r="F243" i="13" s="1"/>
  <c r="AQ37" i="3" s="1"/>
  <c r="AQ1402" i="20"/>
  <c r="G243" i="13"/>
  <c r="AR37" i="3" s="1"/>
  <c r="AL1403" i="20"/>
  <c r="B244" i="13"/>
  <c r="AM38" i="3" s="1"/>
  <c r="AM1403" i="20"/>
  <c r="C244" i="13"/>
  <c r="AN38" i="3" s="1"/>
  <c r="AN1403" i="20"/>
  <c r="D244" i="13" s="1"/>
  <c r="AO38" i="3" s="1"/>
  <c r="AO1403" i="20"/>
  <c r="E244" i="13" s="1"/>
  <c r="AP38" i="3" s="1"/>
  <c r="AP1403" i="20"/>
  <c r="F244" i="13" s="1"/>
  <c r="AQ38" i="3" s="1"/>
  <c r="AQ1403" i="20"/>
  <c r="G244" i="13" s="1"/>
  <c r="AR38" i="3"/>
  <c r="AL1404" i="20"/>
  <c r="B245" i="13" s="1"/>
  <c r="AM39" i="3" s="1"/>
  <c r="AM1404" i="20"/>
  <c r="C245" i="13"/>
  <c r="AN39" i="3" s="1"/>
  <c r="AN1404" i="20"/>
  <c r="D245" i="13"/>
  <c r="AO39" i="3" s="1"/>
  <c r="AO1404" i="20"/>
  <c r="E245" i="13"/>
  <c r="AP39" i="3" s="1"/>
  <c r="AP1404" i="20"/>
  <c r="F245" i="13" s="1"/>
  <c r="AQ39" i="3" s="1"/>
  <c r="AQ1404" i="20"/>
  <c r="G245" i="13" s="1"/>
  <c r="AR39" i="3" s="1"/>
  <c r="AL1405" i="20"/>
  <c r="B246" i="13" s="1"/>
  <c r="AM40" i="3" s="1"/>
  <c r="AM1405" i="20"/>
  <c r="C246" i="13" s="1"/>
  <c r="AN40" i="3" s="1"/>
  <c r="AN1405" i="20"/>
  <c r="D246" i="13" s="1"/>
  <c r="AO40" i="3" s="1"/>
  <c r="AO1405" i="20"/>
  <c r="E246" i="13"/>
  <c r="AP40" i="3" s="1"/>
  <c r="AP1405" i="20"/>
  <c r="F246" i="13"/>
  <c r="AQ40" i="3" s="1"/>
  <c r="AQ1405" i="20"/>
  <c r="G246" i="13"/>
  <c r="AR40" i="3" s="1"/>
  <c r="AL1406" i="20"/>
  <c r="B247" i="13" s="1"/>
  <c r="AM41" i="3" s="1"/>
  <c r="AM1406" i="20"/>
  <c r="C247" i="13" s="1"/>
  <c r="AN41" i="3" s="1"/>
  <c r="AN1406" i="20"/>
  <c r="D247" i="13" s="1"/>
  <c r="AO41" i="3" s="1"/>
  <c r="AO1406" i="20"/>
  <c r="E247" i="13" s="1"/>
  <c r="AP41" i="3"/>
  <c r="AP1406" i="20"/>
  <c r="F247" i="13" s="1"/>
  <c r="AQ41" i="3" s="1"/>
  <c r="AQ1406" i="20"/>
  <c r="G247" i="13"/>
  <c r="AR41" i="3" s="1"/>
  <c r="AL1407" i="20"/>
  <c r="B248" i="13"/>
  <c r="AM42" i="3" s="1"/>
  <c r="AM1407" i="20"/>
  <c r="C248" i="13"/>
  <c r="AN42" i="3" s="1"/>
  <c r="AN1407" i="20"/>
  <c r="D248" i="13" s="1"/>
  <c r="AO42" i="3" s="1"/>
  <c r="AO1407" i="20"/>
  <c r="E248" i="13" s="1"/>
  <c r="AP42" i="3" s="1"/>
  <c r="AP1407" i="20"/>
  <c r="F248" i="13" s="1"/>
  <c r="AQ42" i="3" s="1"/>
  <c r="AQ1407" i="20"/>
  <c r="G248" i="13" s="1"/>
  <c r="AR42" i="3" s="1"/>
  <c r="AL1408" i="20"/>
  <c r="B249" i="13" s="1"/>
  <c r="AM43" i="3" s="1"/>
  <c r="AM1408" i="20"/>
  <c r="C249" i="13"/>
  <c r="AN43" i="3" s="1"/>
  <c r="AN1408" i="20"/>
  <c r="D249" i="13"/>
  <c r="AO43" i="3" s="1"/>
  <c r="AO1408" i="20"/>
  <c r="E249" i="13"/>
  <c r="AP43" i="3" s="1"/>
  <c r="AP1408" i="20"/>
  <c r="F249" i="13" s="1"/>
  <c r="AQ43" i="3" s="1"/>
  <c r="AQ1408" i="20"/>
  <c r="G249" i="13" s="1"/>
  <c r="AR43" i="3" s="1"/>
  <c r="AL1409" i="20"/>
  <c r="B250" i="13" s="1"/>
  <c r="AM44" i="3" s="1"/>
  <c r="AM1409" i="20"/>
  <c r="C250" i="13" s="1"/>
  <c r="AN44" i="3"/>
  <c r="AN1409" i="20"/>
  <c r="D250" i="13" s="1"/>
  <c r="AO44" i="3" s="1"/>
  <c r="AO1409" i="20"/>
  <c r="E250" i="13"/>
  <c r="AP44" i="3" s="1"/>
  <c r="AP1409" i="20"/>
  <c r="F250" i="13"/>
  <c r="AQ44" i="3" s="1"/>
  <c r="AQ1409" i="20"/>
  <c r="G250" i="13"/>
  <c r="AR44" i="3" s="1"/>
  <c r="AL1410" i="20"/>
  <c r="B251" i="13" s="1"/>
  <c r="AM45" i="3" s="1"/>
  <c r="AM1410" i="20"/>
  <c r="C251" i="13" s="1"/>
  <c r="AN45" i="3" s="1"/>
  <c r="AN1410" i="20"/>
  <c r="D251" i="13" s="1"/>
  <c r="AO45" i="3" s="1"/>
  <c r="AO1410" i="20"/>
  <c r="E251" i="13" s="1"/>
  <c r="AP45" i="3" s="1"/>
  <c r="AP1410" i="20"/>
  <c r="F251" i="13" s="1"/>
  <c r="AQ45" i="3" s="1"/>
  <c r="AQ1410" i="20"/>
  <c r="G251" i="13"/>
  <c r="AR45" i="3" s="1"/>
  <c r="AL1411" i="20"/>
  <c r="B252" i="13"/>
  <c r="AM46" i="3" s="1"/>
  <c r="AM1411" i="20"/>
  <c r="C252" i="13"/>
  <c r="AN46" i="3" s="1"/>
  <c r="AN1411" i="20"/>
  <c r="D252" i="13" s="1"/>
  <c r="AO46" i="3" s="1"/>
  <c r="AO1411" i="20"/>
  <c r="E252" i="13" s="1"/>
  <c r="AP46" i="3" s="1"/>
  <c r="AP1411" i="20"/>
  <c r="F252" i="13" s="1"/>
  <c r="AQ46" i="3" s="1"/>
  <c r="AQ1411" i="20"/>
  <c r="G252" i="13" s="1"/>
  <c r="AR46" i="3"/>
  <c r="AL1373" i="20"/>
  <c r="B214" i="13" s="1"/>
  <c r="AM8" i="3" s="1"/>
  <c r="AM1373" i="20"/>
  <c r="C214" i="13"/>
  <c r="AN8" i="3" s="1"/>
  <c r="AN1373" i="20"/>
  <c r="D214" i="13"/>
  <c r="AO8" i="3" s="1"/>
  <c r="AO1373" i="20"/>
  <c r="E214" i="13"/>
  <c r="AP8" i="3" s="1"/>
  <c r="AP1373" i="20"/>
  <c r="F214" i="13" s="1"/>
  <c r="AQ8" i="3" s="1"/>
  <c r="AQ1373" i="20"/>
  <c r="G214" i="13" s="1"/>
  <c r="AR8" i="3" s="1"/>
  <c r="AL1374" i="20"/>
  <c r="B215" i="13" s="1"/>
  <c r="AM9" i="3" s="1"/>
  <c r="AM1374" i="20"/>
  <c r="C215" i="13" s="1"/>
  <c r="AN9" i="3" s="1"/>
  <c r="AN1374" i="20"/>
  <c r="D215" i="13" s="1"/>
  <c r="AO9" i="3" s="1"/>
  <c r="AO1374" i="20"/>
  <c r="E215" i="13"/>
  <c r="AP9" i="3" s="1"/>
  <c r="AP1374" i="20"/>
  <c r="F215" i="13"/>
  <c r="AQ9" i="3" s="1"/>
  <c r="AQ1374" i="20"/>
  <c r="G215" i="13"/>
  <c r="AR9" i="3" s="1"/>
  <c r="AL1375" i="20"/>
  <c r="B216" i="13" s="1"/>
  <c r="AM10" i="3" s="1"/>
  <c r="AM1375" i="20"/>
  <c r="C216" i="13" s="1"/>
  <c r="AN10" i="3" s="1"/>
  <c r="AN1375" i="20"/>
  <c r="D216" i="13" s="1"/>
  <c r="AO10" i="3" s="1"/>
  <c r="AO1375" i="20"/>
  <c r="E216" i="13" s="1"/>
  <c r="AP10" i="3"/>
  <c r="AP1375" i="20"/>
  <c r="F216" i="13" s="1"/>
  <c r="AQ10" i="3" s="1"/>
  <c r="AQ1375" i="20"/>
  <c r="G216" i="13"/>
  <c r="AR10" i="3" s="1"/>
  <c r="AL1376" i="20"/>
  <c r="B217" i="13"/>
  <c r="AM11" i="3" s="1"/>
  <c r="AM1376" i="20"/>
  <c r="C217" i="13"/>
  <c r="AN11" i="3" s="1"/>
  <c r="AN1376" i="20"/>
  <c r="D217" i="13" s="1"/>
  <c r="AO11" i="3" s="1"/>
  <c r="AO1376" i="20"/>
  <c r="E217" i="13" s="1"/>
  <c r="AP11" i="3" s="1"/>
  <c r="AP1376" i="20"/>
  <c r="F217" i="13" s="1"/>
  <c r="AQ11" i="3" s="1"/>
  <c r="AQ1376" i="20"/>
  <c r="G217" i="13" s="1"/>
  <c r="AR11" i="3" s="1"/>
  <c r="AL1377" i="20"/>
  <c r="B218" i="13" s="1"/>
  <c r="AM12" i="3" s="1"/>
  <c r="AM1377" i="20"/>
  <c r="C218" i="13"/>
  <c r="AN12" i="3" s="1"/>
  <c r="AN1377" i="20"/>
  <c r="D218" i="13"/>
  <c r="AO12" i="3" s="1"/>
  <c r="AO1377" i="20"/>
  <c r="E218" i="13"/>
  <c r="AP12" i="3" s="1"/>
  <c r="AP1377" i="20"/>
  <c r="F218" i="13" s="1"/>
  <c r="AQ12" i="3" s="1"/>
  <c r="AQ1377" i="20"/>
  <c r="G218" i="13" s="1"/>
  <c r="AR12" i="3" s="1"/>
  <c r="AL1378" i="20"/>
  <c r="B219" i="13" s="1"/>
  <c r="AM13" i="3" s="1"/>
  <c r="AM1378" i="20"/>
  <c r="C219" i="13" s="1"/>
  <c r="AN13" i="3"/>
  <c r="AN1378" i="20"/>
  <c r="D219" i="13" s="1"/>
  <c r="AO13" i="3" s="1"/>
  <c r="AO1378" i="20"/>
  <c r="E219" i="13"/>
  <c r="AP13" i="3" s="1"/>
  <c r="AP1378" i="20"/>
  <c r="F219" i="13"/>
  <c r="AQ13" i="3" s="1"/>
  <c r="AQ1378" i="20"/>
  <c r="G219" i="13"/>
  <c r="AR13" i="3" s="1"/>
  <c r="AL1379" i="20"/>
  <c r="B220" i="13" s="1"/>
  <c r="AM14" i="3" s="1"/>
  <c r="AM1379" i="20"/>
  <c r="C220" i="13" s="1"/>
  <c r="AN14" i="3" s="1"/>
  <c r="AN1379" i="20"/>
  <c r="D220" i="13" s="1"/>
  <c r="AO14" i="3" s="1"/>
  <c r="AO1379" i="20"/>
  <c r="E220" i="13" s="1"/>
  <c r="AP14" i="3" s="1"/>
  <c r="AP1379" i="20"/>
  <c r="F220" i="13" s="1"/>
  <c r="AQ14" i="3" s="1"/>
  <c r="AQ1379" i="20"/>
  <c r="G220" i="13"/>
  <c r="AR14" i="3" s="1"/>
  <c r="AL1380" i="20"/>
  <c r="B221" i="13"/>
  <c r="AM15" i="3" s="1"/>
  <c r="AM1380" i="20"/>
  <c r="C221" i="13"/>
  <c r="AN15" i="3" s="1"/>
  <c r="AN1380" i="20"/>
  <c r="D221" i="13" s="1"/>
  <c r="AO15" i="3" s="1"/>
  <c r="AO1380" i="20"/>
  <c r="E221" i="13" s="1"/>
  <c r="AP15" i="3" s="1"/>
  <c r="AP1380" i="20"/>
  <c r="F221" i="13" s="1"/>
  <c r="AQ15" i="3" s="1"/>
  <c r="AQ1380" i="20"/>
  <c r="G221" i="13" s="1"/>
  <c r="AR15" i="3"/>
  <c r="AL1381" i="20"/>
  <c r="B222" i="13" s="1"/>
  <c r="AM16" i="3" s="1"/>
  <c r="AM1381" i="20"/>
  <c r="C222" i="13"/>
  <c r="AN16" i="3" s="1"/>
  <c r="AN1381" i="20"/>
  <c r="D222" i="13"/>
  <c r="AO16" i="3" s="1"/>
  <c r="AO1381" i="20"/>
  <c r="E222" i="13"/>
  <c r="AP16" i="3" s="1"/>
  <c r="AP1381" i="20"/>
  <c r="F222" i="13" s="1"/>
  <c r="AQ16" i="3" s="1"/>
  <c r="AQ1381" i="20"/>
  <c r="G222" i="13" s="1"/>
  <c r="AR16" i="3" s="1"/>
  <c r="AL1382" i="20"/>
  <c r="B223" i="13" s="1"/>
  <c r="AM17" i="3" s="1"/>
  <c r="AM1382" i="20"/>
  <c r="C223" i="13" s="1"/>
  <c r="AN17" i="3" s="1"/>
  <c r="AN1382" i="20"/>
  <c r="D223" i="13" s="1"/>
  <c r="AO17" i="3" s="1"/>
  <c r="AO1382" i="20"/>
  <c r="E223" i="13"/>
  <c r="AP17" i="3" s="1"/>
  <c r="AP1382" i="20"/>
  <c r="F223" i="13"/>
  <c r="AQ17" i="3" s="1"/>
  <c r="AQ1382" i="20"/>
  <c r="G223" i="13"/>
  <c r="AR17" i="3" s="1"/>
  <c r="AL1383" i="20"/>
  <c r="B224" i="13" s="1"/>
  <c r="AM18" i="3" s="1"/>
  <c r="AM1383" i="20"/>
  <c r="C224" i="13" s="1"/>
  <c r="AN18" i="3" s="1"/>
  <c r="AN1383" i="20"/>
  <c r="D224" i="13" s="1"/>
  <c r="AO18" i="3" s="1"/>
  <c r="AO1383" i="20"/>
  <c r="E224" i="13" s="1"/>
  <c r="AP18" i="3"/>
  <c r="AP1383" i="20"/>
  <c r="F224" i="13" s="1"/>
  <c r="AQ18" i="3" s="1"/>
  <c r="AQ1383" i="20"/>
  <c r="G224" i="13"/>
  <c r="AR18" i="3" s="1"/>
  <c r="AL1384" i="20"/>
  <c r="B225" i="13"/>
  <c r="AM19" i="3" s="1"/>
  <c r="AM1384" i="20"/>
  <c r="C225" i="13"/>
  <c r="AN19" i="3" s="1"/>
  <c r="AN1384" i="20"/>
  <c r="D225" i="13" s="1"/>
  <c r="AO19" i="3" s="1"/>
  <c r="AO1384" i="20"/>
  <c r="E225" i="13" s="1"/>
  <c r="AP19" i="3" s="1"/>
  <c r="AP1384" i="20"/>
  <c r="F225" i="13" s="1"/>
  <c r="AQ19" i="3" s="1"/>
  <c r="AQ1384" i="20"/>
  <c r="G225" i="13" s="1"/>
  <c r="AR19" i="3" s="1"/>
  <c r="AL1385" i="20"/>
  <c r="B226" i="13" s="1"/>
  <c r="AM20" i="3" s="1"/>
  <c r="AM1385" i="20"/>
  <c r="C226" i="13"/>
  <c r="AN20" i="3" s="1"/>
  <c r="AN1385" i="20"/>
  <c r="D226" i="13"/>
  <c r="AO20" i="3" s="1"/>
  <c r="AO1385" i="20"/>
  <c r="E226" i="13"/>
  <c r="AP20" i="3" s="1"/>
  <c r="AP1385" i="20"/>
  <c r="F226" i="13" s="1"/>
  <c r="AQ20" i="3" s="1"/>
  <c r="AQ1385" i="20"/>
  <c r="G226" i="13" s="1"/>
  <c r="AR20" i="3" s="1"/>
  <c r="AL1386" i="20"/>
  <c r="B227" i="13" s="1"/>
  <c r="AM21" i="3" s="1"/>
  <c r="AM1386" i="20"/>
  <c r="C227" i="13" s="1"/>
  <c r="AN21" i="3"/>
  <c r="AN1386" i="20"/>
  <c r="D227" i="13" s="1"/>
  <c r="AO21" i="3" s="1"/>
  <c r="AO1386" i="20"/>
  <c r="E227" i="13"/>
  <c r="AP21" i="3" s="1"/>
  <c r="AP1386" i="20"/>
  <c r="F227" i="13"/>
  <c r="AQ21" i="3" s="1"/>
  <c r="AQ1386" i="20"/>
  <c r="G227" i="13"/>
  <c r="AR21" i="3" s="1"/>
  <c r="AL1387" i="20"/>
  <c r="B228" i="13" s="1"/>
  <c r="AM22" i="3" s="1"/>
  <c r="AM1387" i="20"/>
  <c r="C228" i="13" s="1"/>
  <c r="AN22" i="3" s="1"/>
  <c r="AN1387" i="20"/>
  <c r="D228" i="13" s="1"/>
  <c r="AO22" i="3" s="1"/>
  <c r="AO1387" i="20"/>
  <c r="E228" i="13" s="1"/>
  <c r="AP22" i="3" s="1"/>
  <c r="AP1387" i="20"/>
  <c r="F228" i="13" s="1"/>
  <c r="AQ22" i="3" s="1"/>
  <c r="AQ1387" i="20"/>
  <c r="G228" i="13"/>
  <c r="AR22" i="3" s="1"/>
  <c r="AL1388" i="20"/>
  <c r="B229" i="13"/>
  <c r="AM23" i="3" s="1"/>
  <c r="AM1388" i="20"/>
  <c r="C229" i="13"/>
  <c r="AN23" i="3" s="1"/>
  <c r="AN1388" i="20"/>
  <c r="D229" i="13" s="1"/>
  <c r="AO23" i="3" s="1"/>
  <c r="AO1388" i="20"/>
  <c r="E229" i="13" s="1"/>
  <c r="AP23" i="3" s="1"/>
  <c r="AP1388" i="20"/>
  <c r="F229" i="13" s="1"/>
  <c r="AQ23" i="3" s="1"/>
  <c r="AQ1388" i="20"/>
  <c r="G229" i="13" s="1"/>
  <c r="AR23" i="3"/>
  <c r="AL1389" i="20"/>
  <c r="B230" i="13" s="1"/>
  <c r="AM24" i="3" s="1"/>
  <c r="AM1389" i="20"/>
  <c r="C230" i="13"/>
  <c r="AN24" i="3" s="1"/>
  <c r="AN1389" i="20"/>
  <c r="D230" i="13"/>
  <c r="AO24" i="3" s="1"/>
  <c r="AO1389" i="20"/>
  <c r="E230" i="13"/>
  <c r="AP24" i="3" s="1"/>
  <c r="AP1389" i="20"/>
  <c r="F230" i="13" s="1"/>
  <c r="AQ24" i="3" s="1"/>
  <c r="AQ1389" i="20"/>
  <c r="G230" i="13" s="1"/>
  <c r="AR24" i="3" s="1"/>
  <c r="AL1390" i="20"/>
  <c r="B231" i="13" s="1"/>
  <c r="AM25" i="3" s="1"/>
  <c r="AM1390" i="20"/>
  <c r="C231" i="13" s="1"/>
  <c r="AN25" i="3" s="1"/>
  <c r="AN1390" i="20"/>
  <c r="D231" i="13" s="1"/>
  <c r="AO25" i="3" s="1"/>
  <c r="AO1390" i="20"/>
  <c r="E231" i="13"/>
  <c r="AP25" i="3" s="1"/>
  <c r="AP1390" i="20"/>
  <c r="F231" i="13"/>
  <c r="AQ25" i="3" s="1"/>
  <c r="AQ1390" i="20"/>
  <c r="G231" i="13"/>
  <c r="AR25" i="3" s="1"/>
  <c r="AL1391" i="20"/>
  <c r="B232" i="13" s="1"/>
  <c r="AM26" i="3" s="1"/>
  <c r="AM1391" i="20"/>
  <c r="C232" i="13" s="1"/>
  <c r="AN26" i="3" s="1"/>
  <c r="AN1391" i="20"/>
  <c r="D232" i="13" s="1"/>
  <c r="AO26" i="3" s="1"/>
  <c r="AO1391" i="20"/>
  <c r="E232" i="13" s="1"/>
  <c r="AP26" i="3"/>
  <c r="AP1391" i="20"/>
  <c r="F232" i="13" s="1"/>
  <c r="AQ26" i="3" s="1"/>
  <c r="AQ1391" i="20"/>
  <c r="G232" i="13"/>
  <c r="AR26" i="3" s="1"/>
  <c r="AL1392" i="20"/>
  <c r="B233" i="13"/>
  <c r="AM27" i="3" s="1"/>
  <c r="AM1392" i="20"/>
  <c r="C233" i="13"/>
  <c r="AN27" i="3" s="1"/>
  <c r="AN1392" i="20"/>
  <c r="D233" i="13" s="1"/>
  <c r="AO27" i="3" s="1"/>
  <c r="AO1392" i="20"/>
  <c r="E233" i="13" s="1"/>
  <c r="AP27" i="3" s="1"/>
  <c r="AP1392" i="20"/>
  <c r="F233" i="13" s="1"/>
  <c r="AQ27" i="3" s="1"/>
  <c r="AQ1392" i="20"/>
  <c r="G233" i="13" s="1"/>
  <c r="AR27" i="3" s="1"/>
  <c r="AM1372" i="20"/>
  <c r="C213" i="13" s="1"/>
  <c r="AN7" i="3" s="1"/>
  <c r="AN1372" i="20"/>
  <c r="D213" i="13"/>
  <c r="AO7" i="3" s="1"/>
  <c r="AO1372" i="20"/>
  <c r="E213" i="13"/>
  <c r="AP7" i="3" s="1"/>
  <c r="AP1372" i="20"/>
  <c r="F213" i="13"/>
  <c r="AQ7" i="3" s="1"/>
  <c r="AQ1372" i="20"/>
  <c r="G213" i="13" s="1"/>
  <c r="AR7" i="3" s="1"/>
  <c r="AL1372" i="20"/>
  <c r="B213" i="13" s="1"/>
  <c r="AM7" i="3" s="1"/>
  <c r="AI1460" i="20"/>
  <c r="W194" i="13" s="1"/>
  <c r="AJ91" i="3" s="1"/>
  <c r="AJ1460" i="20"/>
  <c r="X194" i="13" s="1"/>
  <c r="AK91" i="3"/>
  <c r="AK1460" i="20"/>
  <c r="Y194" i="13" s="1"/>
  <c r="AL91" i="3" s="1"/>
  <c r="AI1461" i="20"/>
  <c r="W195" i="13"/>
  <c r="AJ92" i="3" s="1"/>
  <c r="AJ1461" i="20"/>
  <c r="X195" i="13"/>
  <c r="AK92" i="3" s="1"/>
  <c r="AK1461" i="20"/>
  <c r="Y195" i="13"/>
  <c r="AL92" i="3" s="1"/>
  <c r="AI1462" i="20"/>
  <c r="W196" i="13" s="1"/>
  <c r="AJ93" i="3" s="1"/>
  <c r="AJ1462" i="20"/>
  <c r="X196" i="13" s="1"/>
  <c r="AK93" i="3" s="1"/>
  <c r="AK1462" i="20"/>
  <c r="Y196" i="13" s="1"/>
  <c r="AL93" i="3" s="1"/>
  <c r="AI1463" i="20"/>
  <c r="W197" i="13" s="1"/>
  <c r="AJ94" i="3" s="1"/>
  <c r="AJ1463" i="20"/>
  <c r="X197" i="13" s="1"/>
  <c r="AK94" i="3" s="1"/>
  <c r="AK1463" i="20"/>
  <c r="Y197" i="13"/>
  <c r="AL94" i="3" s="1"/>
  <c r="AI1464" i="20"/>
  <c r="W198" i="13"/>
  <c r="AJ95" i="3" s="1"/>
  <c r="AJ1464" i="20"/>
  <c r="X198" i="13"/>
  <c r="AK95" i="3" s="1"/>
  <c r="AK1464" i="20"/>
  <c r="Y198" i="13" s="1"/>
  <c r="AL95" i="3" s="1"/>
  <c r="AI1465" i="20"/>
  <c r="W199" i="13" s="1"/>
  <c r="AJ96" i="3" s="1"/>
  <c r="AJ1465" i="20"/>
  <c r="X199" i="13" s="1"/>
  <c r="AK96" i="3" s="1"/>
  <c r="AK1465" i="20"/>
  <c r="Y199" i="13" s="1"/>
  <c r="AL96" i="3"/>
  <c r="AI1466" i="20"/>
  <c r="W200" i="13" s="1"/>
  <c r="AJ97" i="3" s="1"/>
  <c r="AJ1466" i="20"/>
  <c r="X200" i="13"/>
  <c r="AK97" i="3" s="1"/>
  <c r="AK1466" i="20"/>
  <c r="Y200" i="13"/>
  <c r="AL97" i="3" s="1"/>
  <c r="AI1467" i="20"/>
  <c r="W201" i="13"/>
  <c r="AJ98" i="3" s="1"/>
  <c r="AJ1467" i="20"/>
  <c r="X201" i="13" s="1"/>
  <c r="AK98" i="3" s="1"/>
  <c r="AK1467" i="20"/>
  <c r="Y201" i="13" s="1"/>
  <c r="AL98" i="3" s="1"/>
  <c r="AI1468" i="20"/>
  <c r="W202" i="13" s="1"/>
  <c r="AJ99" i="3" s="1"/>
  <c r="AJ1468" i="20"/>
  <c r="X202" i="13" s="1"/>
  <c r="AK99" i="3" s="1"/>
  <c r="AK1468" i="20"/>
  <c r="Y202" i="13" s="1"/>
  <c r="AL99" i="3" s="1"/>
  <c r="AI1469" i="20"/>
  <c r="W203" i="13"/>
  <c r="AJ100" i="3" s="1"/>
  <c r="AJ1469" i="20"/>
  <c r="X203" i="13"/>
  <c r="AK100" i="3" s="1"/>
  <c r="AK1469" i="20"/>
  <c r="Y203" i="13"/>
  <c r="AL100" i="3" s="1"/>
  <c r="AI1470" i="20"/>
  <c r="W204" i="13" s="1"/>
  <c r="AJ101" i="3" s="1"/>
  <c r="AJ1470" i="20"/>
  <c r="X204" i="13" s="1"/>
  <c r="AK101" i="3" s="1"/>
  <c r="AK1470" i="20"/>
  <c r="Y204" i="13" s="1"/>
  <c r="AL101" i="3" s="1"/>
  <c r="AI1471" i="20"/>
  <c r="W205" i="13" s="1"/>
  <c r="AJ102" i="3"/>
  <c r="AJ1471" i="20"/>
  <c r="X205" i="13" s="1"/>
  <c r="AK102" i="3" s="1"/>
  <c r="AK1471" i="20"/>
  <c r="Y205" i="13"/>
  <c r="AL102" i="3" s="1"/>
  <c r="AI1436" i="20"/>
  <c r="W174" i="13"/>
  <c r="AJ71" i="3" s="1"/>
  <c r="AJ1436" i="20"/>
  <c r="X174" i="13"/>
  <c r="AK71" i="3" s="1"/>
  <c r="AK1436" i="20"/>
  <c r="Y174" i="13" s="1"/>
  <c r="AL71" i="3" s="1"/>
  <c r="AI1437" i="20"/>
  <c r="W175" i="13" s="1"/>
  <c r="AJ72" i="3" s="1"/>
  <c r="AJ1331" i="20"/>
  <c r="AJ1437" i="20" s="1"/>
  <c r="X175" i="13" s="1"/>
  <c r="AK72" i="3" s="1"/>
  <c r="AK1331" i="20"/>
  <c r="AK1437" i="20"/>
  <c r="Y175" i="13" s="1"/>
  <c r="AL72" i="3" s="1"/>
  <c r="AI1438" i="20"/>
  <c r="W176" i="13" s="1"/>
  <c r="AJ73" i="3" s="1"/>
  <c r="AJ1438" i="20"/>
  <c r="X176" i="13" s="1"/>
  <c r="AK73" i="3" s="1"/>
  <c r="AK1438" i="20"/>
  <c r="Y176" i="13" s="1"/>
  <c r="AL73" i="3" s="1"/>
  <c r="AI1439" i="20"/>
  <c r="W177" i="13"/>
  <c r="AJ74" i="3" s="1"/>
  <c r="AJ1439" i="20"/>
  <c r="X177" i="13"/>
  <c r="AK74" i="3" s="1"/>
  <c r="AK1439" i="20"/>
  <c r="Y177" i="13"/>
  <c r="AL74" i="3" s="1"/>
  <c r="AI1440" i="20"/>
  <c r="W178" i="13" s="1"/>
  <c r="AJ75" i="3" s="1"/>
  <c r="AJ1440" i="20"/>
  <c r="X178" i="13" s="1"/>
  <c r="AK75" i="3" s="1"/>
  <c r="AK1440" i="20"/>
  <c r="Y178" i="13" s="1"/>
  <c r="AL75" i="3" s="1"/>
  <c r="AI1441" i="20"/>
  <c r="W179" i="13" s="1"/>
  <c r="AJ76" i="3"/>
  <c r="AJ1441" i="20"/>
  <c r="X179" i="13" s="1"/>
  <c r="AK76" i="3" s="1"/>
  <c r="AK1441" i="20"/>
  <c r="Y179" i="13"/>
  <c r="AL76" i="3" s="1"/>
  <c r="AI1442" i="20"/>
  <c r="W180" i="13"/>
  <c r="AJ77" i="3" s="1"/>
  <c r="AJ1442" i="20"/>
  <c r="X180" i="13"/>
  <c r="AK77" i="3" s="1"/>
  <c r="AK1442" i="20"/>
  <c r="Y180" i="13" s="1"/>
  <c r="AL77" i="3" s="1"/>
  <c r="AI1443" i="20"/>
  <c r="W181" i="13" s="1"/>
  <c r="AJ78" i="3" s="1"/>
  <c r="AJ1443" i="20"/>
  <c r="X181" i="13" s="1"/>
  <c r="AK78" i="3" s="1"/>
  <c r="AK1443" i="20"/>
  <c r="Y181" i="13" s="1"/>
  <c r="AL78" i="3" s="1"/>
  <c r="W182" i="13"/>
  <c r="AJ79" i="3" s="1"/>
  <c r="X182" i="13"/>
  <c r="AK79" i="3" s="1"/>
  <c r="Y182" i="13"/>
  <c r="AL79" i="3" s="1"/>
  <c r="W183" i="13"/>
  <c r="AJ80" i="3"/>
  <c r="X183" i="13"/>
  <c r="AK80" i="3" s="1"/>
  <c r="Y183" i="13"/>
  <c r="AL80" i="3" s="1"/>
  <c r="W184" i="13"/>
  <c r="AJ81" i="3" s="1"/>
  <c r="X184" i="13"/>
  <c r="AK81" i="3"/>
  <c r="Y184" i="13"/>
  <c r="AL81" i="3" s="1"/>
  <c r="AI1451" i="20"/>
  <c r="W185" i="13" s="1"/>
  <c r="AJ82" i="3" s="1"/>
  <c r="AJ1451" i="20"/>
  <c r="X185" i="13" s="1"/>
  <c r="AK82" i="3"/>
  <c r="AK1451" i="20"/>
  <c r="Y185" i="13" s="1"/>
  <c r="AL82" i="3" s="1"/>
  <c r="AI1452" i="20"/>
  <c r="W186" i="13"/>
  <c r="AJ83" i="3" s="1"/>
  <c r="AJ1452" i="20"/>
  <c r="X186" i="13"/>
  <c r="AK83" i="3" s="1"/>
  <c r="AK1452" i="20"/>
  <c r="Y186" i="13"/>
  <c r="AL83" i="3" s="1"/>
  <c r="AI1453" i="20"/>
  <c r="W187" i="13" s="1"/>
  <c r="AJ84" i="3" s="1"/>
  <c r="AJ1453" i="20"/>
  <c r="X187" i="13" s="1"/>
  <c r="AK84" i="3" s="1"/>
  <c r="AK1453" i="20"/>
  <c r="Y187" i="13" s="1"/>
  <c r="AL84" i="3" s="1"/>
  <c r="AI1454" i="20"/>
  <c r="W188" i="13" s="1"/>
  <c r="AJ85" i="3"/>
  <c r="AJ1454" i="20"/>
  <c r="X188" i="13" s="1"/>
  <c r="AK85" i="3" s="1"/>
  <c r="AK1454" i="20"/>
  <c r="Y188" i="13"/>
  <c r="AL85" i="3" s="1"/>
  <c r="AI1455" i="20"/>
  <c r="W189" i="13"/>
  <c r="AJ86" i="3" s="1"/>
  <c r="AJ1455" i="20"/>
  <c r="X189" i="13"/>
  <c r="AK86" i="3" s="1"/>
  <c r="AK1455" i="20"/>
  <c r="Y189" i="13" s="1"/>
  <c r="AL86" i="3" s="1"/>
  <c r="AI1456" i="20"/>
  <c r="W190" i="13" s="1"/>
  <c r="AJ87" i="3" s="1"/>
  <c r="AJ1456" i="20"/>
  <c r="X190" i="13" s="1"/>
  <c r="AK87" i="3" s="1"/>
  <c r="AK1456" i="20"/>
  <c r="Y190" i="13" s="1"/>
  <c r="AL87" i="3"/>
  <c r="AI1457" i="20"/>
  <c r="W191" i="13" s="1"/>
  <c r="AJ88" i="3" s="1"/>
  <c r="AJ1457" i="20"/>
  <c r="X191" i="13"/>
  <c r="AK88" i="3" s="1"/>
  <c r="AK1457" i="20"/>
  <c r="Y191" i="13"/>
  <c r="AL88" i="3" s="1"/>
  <c r="AI1458" i="20"/>
  <c r="W192" i="13"/>
  <c r="AJ89" i="3" s="1"/>
  <c r="AJ1458" i="20"/>
  <c r="X192" i="13" s="1"/>
  <c r="AK89" i="3" s="1"/>
  <c r="AK1458" i="20"/>
  <c r="Y192" i="13" s="1"/>
  <c r="AL89" i="3" s="1"/>
  <c r="AI1459" i="20"/>
  <c r="W193" i="13" s="1"/>
  <c r="AJ90" i="3" s="1"/>
  <c r="AJ1459" i="20"/>
  <c r="X193" i="13" s="1"/>
  <c r="AK90" i="3"/>
  <c r="AK1459" i="20"/>
  <c r="Y193" i="13" s="1"/>
  <c r="AL90" i="3" s="1"/>
  <c r="AI1416" i="20"/>
  <c r="W154" i="13"/>
  <c r="AJ51" i="3" s="1"/>
  <c r="AJ1416" i="20"/>
  <c r="X154" i="13"/>
  <c r="AK51" i="3" s="1"/>
  <c r="AK1416" i="20"/>
  <c r="Y154" i="13"/>
  <c r="AL51" i="3" s="1"/>
  <c r="AI1417" i="20"/>
  <c r="W155" i="13" s="1"/>
  <c r="AJ52" i="3" s="1"/>
  <c r="AJ1417" i="20"/>
  <c r="X155" i="13" s="1"/>
  <c r="AK52" i="3" s="1"/>
  <c r="AK1417" i="20"/>
  <c r="Y155" i="13" s="1"/>
  <c r="AL52" i="3" s="1"/>
  <c r="AI1418" i="20"/>
  <c r="W156" i="13" s="1"/>
  <c r="AJ53" i="3"/>
  <c r="AJ1418" i="20"/>
  <c r="X156" i="13" s="1"/>
  <c r="AK53" i="3" s="1"/>
  <c r="AK1418" i="20"/>
  <c r="Y156" i="13"/>
  <c r="AL53" i="3" s="1"/>
  <c r="AI1419" i="20"/>
  <c r="W157" i="13"/>
  <c r="AJ54" i="3" s="1"/>
  <c r="AJ1419" i="20"/>
  <c r="X157" i="13"/>
  <c r="AK54" i="3" s="1"/>
  <c r="AK1419" i="20"/>
  <c r="Y157" i="13" s="1"/>
  <c r="AL54" i="3" s="1"/>
  <c r="AI1420" i="20"/>
  <c r="W158" i="13" s="1"/>
  <c r="AJ55" i="3" s="1"/>
  <c r="AJ1420" i="20"/>
  <c r="X158" i="13" s="1"/>
  <c r="AK55" i="3" s="1"/>
  <c r="AK1420" i="20"/>
  <c r="Y158" i="13" s="1"/>
  <c r="AL55" i="3"/>
  <c r="AI1421" i="20"/>
  <c r="W159" i="13" s="1"/>
  <c r="AJ56" i="3" s="1"/>
  <c r="AJ1421" i="20"/>
  <c r="X159" i="13"/>
  <c r="AK56" i="3" s="1"/>
  <c r="AK1421" i="20"/>
  <c r="Y159" i="13"/>
  <c r="AL56" i="3" s="1"/>
  <c r="AI1422" i="20"/>
  <c r="W160" i="13"/>
  <c r="AJ57" i="3" s="1"/>
  <c r="AJ1422" i="20"/>
  <c r="X160" i="13" s="1"/>
  <c r="AK57" i="3" s="1"/>
  <c r="AK1422" i="20"/>
  <c r="Y160" i="13" s="1"/>
  <c r="AL57" i="3" s="1"/>
  <c r="AI1423" i="20"/>
  <c r="W161" i="13" s="1"/>
  <c r="AJ58" i="3" s="1"/>
  <c r="AJ1423" i="20"/>
  <c r="X161" i="13" s="1"/>
  <c r="AK58" i="3"/>
  <c r="AK1423" i="20"/>
  <c r="Y161" i="13" s="1"/>
  <c r="AL58" i="3" s="1"/>
  <c r="AI1424" i="20"/>
  <c r="W162" i="13"/>
  <c r="AJ59" i="3" s="1"/>
  <c r="AJ1424" i="20"/>
  <c r="X162" i="13"/>
  <c r="AK59" i="3" s="1"/>
  <c r="AK1424" i="20"/>
  <c r="Y162" i="13"/>
  <c r="AL59" i="3" s="1"/>
  <c r="AI1425" i="20"/>
  <c r="W163" i="13" s="1"/>
  <c r="AJ60" i="3" s="1"/>
  <c r="AJ1425" i="20"/>
  <c r="X163" i="13" s="1"/>
  <c r="AK60" i="3" s="1"/>
  <c r="AK1425" i="20"/>
  <c r="Y163" i="13" s="1"/>
  <c r="AL60" i="3" s="1"/>
  <c r="AI1426" i="20"/>
  <c r="W164" i="13" s="1"/>
  <c r="AJ61" i="3"/>
  <c r="AJ1426" i="20"/>
  <c r="X164" i="13" s="1"/>
  <c r="AK61" i="3" s="1"/>
  <c r="AK1426" i="20"/>
  <c r="Y164" i="13"/>
  <c r="AL61" i="3" s="1"/>
  <c r="AI1427" i="20"/>
  <c r="W165" i="13"/>
  <c r="AJ62" i="3" s="1"/>
  <c r="AJ1427" i="20"/>
  <c r="X165" i="13"/>
  <c r="AK62" i="3" s="1"/>
  <c r="AK1427" i="20"/>
  <c r="Y165" i="13" s="1"/>
  <c r="AL62" i="3" s="1"/>
  <c r="AI1428" i="20"/>
  <c r="W166" i="13" s="1"/>
  <c r="AJ63" i="3" s="1"/>
  <c r="AJ1428" i="20"/>
  <c r="X166" i="13" s="1"/>
  <c r="AK63" i="3" s="1"/>
  <c r="AK1428" i="20"/>
  <c r="Y166" i="13" s="1"/>
  <c r="AL63" i="3"/>
  <c r="AI1429" i="20"/>
  <c r="W167" i="13" s="1"/>
  <c r="AJ64" i="3" s="1"/>
  <c r="AJ1429" i="20"/>
  <c r="X167" i="13"/>
  <c r="AK64" i="3" s="1"/>
  <c r="AK1429" i="20"/>
  <c r="Y167" i="13"/>
  <c r="AL64" i="3" s="1"/>
  <c r="AI1430" i="20"/>
  <c r="W168" i="13" s="1"/>
  <c r="AJ65" i="3" s="1"/>
  <c r="AJ1430" i="20"/>
  <c r="X168" i="13" s="1"/>
  <c r="AK65" i="3" s="1"/>
  <c r="AK1430" i="20"/>
  <c r="Y168" i="13" s="1"/>
  <c r="AL65" i="3" s="1"/>
  <c r="AI1431" i="20"/>
  <c r="W169" i="13" s="1"/>
  <c r="AJ66" i="3" s="1"/>
  <c r="AJ1431" i="20"/>
  <c r="X169" i="13" s="1"/>
  <c r="AK66" i="3"/>
  <c r="AK1431" i="20"/>
  <c r="Y169" i="13" s="1"/>
  <c r="AL66" i="3" s="1"/>
  <c r="AI1432" i="20"/>
  <c r="W170" i="13"/>
  <c r="AJ67" i="3" s="1"/>
  <c r="AJ1432" i="20"/>
  <c r="X170" i="13"/>
  <c r="AK67" i="3" s="1"/>
  <c r="AK1432" i="20"/>
  <c r="Y170" i="13" s="1"/>
  <c r="AL67" i="3" s="1"/>
  <c r="AI1433" i="20"/>
  <c r="W171" i="13" s="1"/>
  <c r="AJ68" i="3" s="1"/>
  <c r="AJ1433" i="20"/>
  <c r="X171" i="13" s="1"/>
  <c r="AK68" i="3" s="1"/>
  <c r="AK1433" i="20"/>
  <c r="Y171" i="13" s="1"/>
  <c r="AL68" i="3" s="1"/>
  <c r="AI1434" i="20"/>
  <c r="W172" i="13" s="1"/>
  <c r="AJ69" i="3"/>
  <c r="AJ1434" i="20"/>
  <c r="X172" i="13" s="1"/>
  <c r="AK69" i="3" s="1"/>
  <c r="AK1434" i="20"/>
  <c r="Y172" i="13"/>
  <c r="AL69" i="3" s="1"/>
  <c r="AI1435" i="20"/>
  <c r="W173" i="13"/>
  <c r="AJ70" i="3" s="1"/>
  <c r="AJ1435" i="20"/>
  <c r="X173" i="13" s="1"/>
  <c r="AK70" i="3" s="1"/>
  <c r="AK1435" i="20"/>
  <c r="Y173" i="13" s="1"/>
  <c r="AL70" i="3" s="1"/>
  <c r="AI1394" i="20"/>
  <c r="W132" i="13" s="1"/>
  <c r="AJ29" i="3" s="1"/>
  <c r="AJ1394" i="20"/>
  <c r="X132" i="13" s="1"/>
  <c r="AK29" i="3" s="1"/>
  <c r="AK1394" i="20"/>
  <c r="Y132" i="13" s="1"/>
  <c r="AL29" i="3"/>
  <c r="AI1395" i="20"/>
  <c r="W133" i="13" s="1"/>
  <c r="AJ30" i="3" s="1"/>
  <c r="AJ1395" i="20"/>
  <c r="X133" i="13"/>
  <c r="AK30" i="3" s="1"/>
  <c r="AK1395" i="20"/>
  <c r="Y133" i="13"/>
  <c r="AL30" i="3" s="1"/>
  <c r="AI1396" i="20"/>
  <c r="W134" i="13" s="1"/>
  <c r="AJ31" i="3" s="1"/>
  <c r="AJ1396" i="20"/>
  <c r="X134" i="13" s="1"/>
  <c r="AK31" i="3" s="1"/>
  <c r="AK1396" i="20"/>
  <c r="Y134" i="13" s="1"/>
  <c r="AL31" i="3" s="1"/>
  <c r="AI1397" i="20"/>
  <c r="W135" i="13" s="1"/>
  <c r="AJ32" i="3" s="1"/>
  <c r="AJ1397" i="20"/>
  <c r="X135" i="13" s="1"/>
  <c r="AK32" i="3"/>
  <c r="AK1397" i="20"/>
  <c r="Y135" i="13" s="1"/>
  <c r="AL32" i="3" s="1"/>
  <c r="AI1398" i="20"/>
  <c r="W136" i="13"/>
  <c r="AJ33" i="3" s="1"/>
  <c r="AJ1398" i="20"/>
  <c r="X136" i="13"/>
  <c r="AK33" i="3" s="1"/>
  <c r="AK1398" i="20"/>
  <c r="Y136" i="13" s="1"/>
  <c r="AL33" i="3" s="1"/>
  <c r="AI1399" i="20"/>
  <c r="W137" i="13" s="1"/>
  <c r="AJ34" i="3" s="1"/>
  <c r="AJ1399" i="20"/>
  <c r="X137" i="13" s="1"/>
  <c r="AK34" i="3" s="1"/>
  <c r="AK1399" i="20"/>
  <c r="Y137" i="13" s="1"/>
  <c r="AL34" i="3" s="1"/>
  <c r="AI1400" i="20"/>
  <c r="W138" i="13" s="1"/>
  <c r="AJ35" i="3" s="1"/>
  <c r="AJ1400" i="20"/>
  <c r="X138" i="13" s="1"/>
  <c r="AK35" i="3" s="1"/>
  <c r="AK1400" i="20"/>
  <c r="Y138" i="13"/>
  <c r="AL35" i="3" s="1"/>
  <c r="AI1401" i="20"/>
  <c r="W139" i="13"/>
  <c r="AJ36" i="3" s="1"/>
  <c r="AJ1401" i="20"/>
  <c r="X139" i="13" s="1"/>
  <c r="AK36" i="3" s="1"/>
  <c r="AK1401" i="20"/>
  <c r="Y139" i="13" s="1"/>
  <c r="AL36" i="3" s="1"/>
  <c r="AI1402" i="20"/>
  <c r="W140" i="13" s="1"/>
  <c r="AJ37" i="3" s="1"/>
  <c r="AJ1402" i="20"/>
  <c r="X140" i="13" s="1"/>
  <c r="AK37" i="3" s="1"/>
  <c r="AK1402" i="20"/>
  <c r="Y140" i="13" s="1"/>
  <c r="AL37" i="3" s="1"/>
  <c r="AI1403" i="20"/>
  <c r="W141" i="13" s="1"/>
  <c r="AJ38" i="3" s="1"/>
  <c r="AJ1403" i="20"/>
  <c r="X141" i="13"/>
  <c r="AK38" i="3" s="1"/>
  <c r="AK1403" i="20"/>
  <c r="Y141" i="13"/>
  <c r="AL38" i="3" s="1"/>
  <c r="AI1404" i="20"/>
  <c r="W142" i="13" s="1"/>
  <c r="AJ39" i="3" s="1"/>
  <c r="AJ1404" i="20"/>
  <c r="X142" i="13" s="1"/>
  <c r="AK39" i="3" s="1"/>
  <c r="AK1404" i="20"/>
  <c r="Y142" i="13" s="1"/>
  <c r="AL39" i="3" s="1"/>
  <c r="AI1405" i="20"/>
  <c r="W143" i="13" s="1"/>
  <c r="AJ40" i="3" s="1"/>
  <c r="AJ1405" i="20"/>
  <c r="X143" i="13" s="1"/>
  <c r="AK40" i="3" s="1"/>
  <c r="AK1405" i="20"/>
  <c r="Y143" i="13" s="1"/>
  <c r="AL40" i="3" s="1"/>
  <c r="AI1406" i="20"/>
  <c r="W144" i="13"/>
  <c r="AJ41" i="3" s="1"/>
  <c r="AJ1406" i="20"/>
  <c r="X144" i="13"/>
  <c r="AK41" i="3" s="1"/>
  <c r="AK1406" i="20"/>
  <c r="Y144" i="13" s="1"/>
  <c r="AL41" i="3" s="1"/>
  <c r="AI1407" i="20"/>
  <c r="W145" i="13" s="1"/>
  <c r="AJ42" i="3" s="1"/>
  <c r="AJ1407" i="20"/>
  <c r="X145" i="13" s="1"/>
  <c r="AK42" i="3" s="1"/>
  <c r="AK1407" i="20"/>
  <c r="Y145" i="13" s="1"/>
  <c r="AL42" i="3" s="1"/>
  <c r="AI1408" i="20"/>
  <c r="W146" i="13" s="1"/>
  <c r="AJ43" i="3"/>
  <c r="AJ1408" i="20"/>
  <c r="X146" i="13" s="1"/>
  <c r="AK43" i="3" s="1"/>
  <c r="AK1408" i="20"/>
  <c r="Y146" i="13"/>
  <c r="AL43" i="3" s="1"/>
  <c r="AI1409" i="20"/>
  <c r="W147" i="13"/>
  <c r="AJ44" i="3" s="1"/>
  <c r="AJ1409" i="20"/>
  <c r="X147" i="13" s="1"/>
  <c r="AK44" i="3" s="1"/>
  <c r="AK1409" i="20"/>
  <c r="Y147" i="13" s="1"/>
  <c r="AL44" i="3" s="1"/>
  <c r="AI1410" i="20"/>
  <c r="W148" i="13" s="1"/>
  <c r="AJ45" i="3" s="1"/>
  <c r="AJ1410" i="20"/>
  <c r="X148" i="13" s="1"/>
  <c r="AK45" i="3" s="1"/>
  <c r="AK1410" i="20"/>
  <c r="Y148" i="13" s="1"/>
  <c r="AL45" i="3"/>
  <c r="AI1411" i="20"/>
  <c r="W149" i="13" s="1"/>
  <c r="AJ46" i="3" s="1"/>
  <c r="AJ1411" i="20"/>
  <c r="X149" i="13"/>
  <c r="AK46" i="3" s="1"/>
  <c r="AK1411" i="20"/>
  <c r="Y149" i="13"/>
  <c r="AL46" i="3" s="1"/>
  <c r="AI1412" i="20"/>
  <c r="W150" i="13" s="1"/>
  <c r="AJ47" i="3" s="1"/>
  <c r="AJ1412" i="20"/>
  <c r="X150" i="13" s="1"/>
  <c r="AK47" i="3" s="1"/>
  <c r="AK1412" i="20"/>
  <c r="Y150" i="13" s="1"/>
  <c r="AL47" i="3" s="1"/>
  <c r="AI1413" i="20"/>
  <c r="W151" i="13" s="1"/>
  <c r="AJ48" i="3" s="1"/>
  <c r="AJ1413" i="20"/>
  <c r="X151" i="13" s="1"/>
  <c r="AK48" i="3"/>
  <c r="AK1413" i="20"/>
  <c r="Y151" i="13" s="1"/>
  <c r="AL48" i="3" s="1"/>
  <c r="AI1414" i="20"/>
  <c r="W152" i="13"/>
  <c r="AJ49" i="3" s="1"/>
  <c r="AJ1414" i="20"/>
  <c r="X152" i="13"/>
  <c r="AK49" i="3" s="1"/>
  <c r="AK1414" i="20"/>
  <c r="Y152" i="13" s="1"/>
  <c r="AL49" i="3" s="1"/>
  <c r="AI1415" i="20"/>
  <c r="W153" i="13" s="1"/>
  <c r="AJ50" i="3" s="1"/>
  <c r="AJ1415" i="20"/>
  <c r="X153" i="13" s="1"/>
  <c r="AK50" i="3" s="1"/>
  <c r="AK1415" i="20"/>
  <c r="Y153" i="13" s="1"/>
  <c r="AL50" i="3" s="1"/>
  <c r="AI1373" i="20"/>
  <c r="W111" i="13" s="1"/>
  <c r="AJ8" i="3"/>
  <c r="AJ1373" i="20"/>
  <c r="X111" i="13" s="1"/>
  <c r="AK8" i="3" s="1"/>
  <c r="AK1373" i="20"/>
  <c r="Y111" i="13"/>
  <c r="AL8" i="3" s="1"/>
  <c r="AI1374" i="20"/>
  <c r="W112" i="13"/>
  <c r="AJ9" i="3" s="1"/>
  <c r="AJ1374" i="20"/>
  <c r="X112" i="13" s="1"/>
  <c r="AK9" i="3" s="1"/>
  <c r="AK1374" i="20"/>
  <c r="Y112" i="13" s="1"/>
  <c r="AL9" i="3" s="1"/>
  <c r="AI1375" i="20"/>
  <c r="W113" i="13" s="1"/>
  <c r="AJ10" i="3" s="1"/>
  <c r="AJ1375" i="20"/>
  <c r="X113" i="13" s="1"/>
  <c r="AK10" i="3" s="1"/>
  <c r="AK1375" i="20"/>
  <c r="Y113" i="13" s="1"/>
  <c r="AL10" i="3"/>
  <c r="AI1376" i="20"/>
  <c r="W114" i="13" s="1"/>
  <c r="AJ11" i="3" s="1"/>
  <c r="AJ1376" i="20"/>
  <c r="X114" i="13"/>
  <c r="AK11" i="3" s="1"/>
  <c r="AK1376" i="20"/>
  <c r="Y114" i="13"/>
  <c r="AL11" i="3" s="1"/>
  <c r="AI1377" i="20"/>
  <c r="W115" i="13" s="1"/>
  <c r="AJ12" i="3" s="1"/>
  <c r="AJ1377" i="20"/>
  <c r="X115" i="13" s="1"/>
  <c r="AK12" i="3" s="1"/>
  <c r="AK1377" i="20"/>
  <c r="Y115" i="13" s="1"/>
  <c r="AL12" i="3" s="1"/>
  <c r="AI1378" i="20"/>
  <c r="W116" i="13" s="1"/>
  <c r="AJ13" i="3" s="1"/>
  <c r="AJ1378" i="20"/>
  <c r="X116" i="13" s="1"/>
  <c r="AK13" i="3" s="1"/>
  <c r="AK1378" i="20"/>
  <c r="Y116" i="13" s="1"/>
  <c r="AL13" i="3" s="1"/>
  <c r="AI1379" i="20"/>
  <c r="W117" i="13"/>
  <c r="AJ14" i="3" s="1"/>
  <c r="AJ1379" i="20"/>
  <c r="X117" i="13"/>
  <c r="AK14" i="3" s="1"/>
  <c r="AK1379" i="20"/>
  <c r="Y117" i="13" s="1"/>
  <c r="AL14" i="3" s="1"/>
  <c r="AI1380" i="20"/>
  <c r="W118" i="13" s="1"/>
  <c r="AJ15" i="3" s="1"/>
  <c r="AJ1380" i="20"/>
  <c r="X118" i="13" s="1"/>
  <c r="AK15" i="3" s="1"/>
  <c r="AK1380" i="20"/>
  <c r="Y118" i="13" s="1"/>
  <c r="AL15" i="3" s="1"/>
  <c r="AI1381" i="20"/>
  <c r="W119" i="13" s="1"/>
  <c r="AJ16" i="3" s="1"/>
  <c r="AJ1381" i="20"/>
  <c r="X119" i="13" s="1"/>
  <c r="AK16" i="3" s="1"/>
  <c r="AK1381" i="20"/>
  <c r="Y119" i="13"/>
  <c r="AL16" i="3" s="1"/>
  <c r="AI1382" i="20"/>
  <c r="W120" i="13"/>
  <c r="AJ17" i="3" s="1"/>
  <c r="AJ1382" i="20"/>
  <c r="X120" i="13" s="1"/>
  <c r="AK17" i="3" s="1"/>
  <c r="AK1382" i="20"/>
  <c r="Y120" i="13" s="1"/>
  <c r="AL17" i="3" s="1"/>
  <c r="AI1383" i="20"/>
  <c r="W121" i="13" s="1"/>
  <c r="AJ18" i="3" s="1"/>
  <c r="AJ1383" i="20"/>
  <c r="X121" i="13" s="1"/>
  <c r="AK18" i="3" s="1"/>
  <c r="AK1383" i="20"/>
  <c r="Y121" i="13" s="1"/>
  <c r="AL18" i="3" s="1"/>
  <c r="AI1384" i="20"/>
  <c r="W122" i="13" s="1"/>
  <c r="AJ19" i="3" s="1"/>
  <c r="AJ1384" i="20"/>
  <c r="X122" i="13"/>
  <c r="AK19" i="3" s="1"/>
  <c r="AK1384" i="20"/>
  <c r="Y122" i="13"/>
  <c r="AL19" i="3" s="1"/>
  <c r="AI1385" i="20"/>
  <c r="W123" i="13" s="1"/>
  <c r="AJ20" i="3" s="1"/>
  <c r="AJ1385" i="20"/>
  <c r="X123" i="13" s="1"/>
  <c r="AK20" i="3" s="1"/>
  <c r="AK1385" i="20"/>
  <c r="Y123" i="13" s="1"/>
  <c r="AL20" i="3" s="1"/>
  <c r="AI1386" i="20"/>
  <c r="W124" i="13" s="1"/>
  <c r="AJ21" i="3" s="1"/>
  <c r="AJ1386" i="20"/>
  <c r="X124" i="13" s="1"/>
  <c r="AK21" i="3"/>
  <c r="AK1386" i="20"/>
  <c r="Y124" i="13" s="1"/>
  <c r="AL21" i="3" s="1"/>
  <c r="AI1387" i="20"/>
  <c r="W125" i="13"/>
  <c r="AJ22" i="3" s="1"/>
  <c r="AJ1387" i="20"/>
  <c r="X125" i="13"/>
  <c r="AK22" i="3" s="1"/>
  <c r="AK1387" i="20"/>
  <c r="Y125" i="13" s="1"/>
  <c r="AL22" i="3" s="1"/>
  <c r="AI1388" i="20"/>
  <c r="W126" i="13" s="1"/>
  <c r="AJ23" i="3" s="1"/>
  <c r="AJ1388" i="20"/>
  <c r="X126" i="13" s="1"/>
  <c r="AK23" i="3" s="1"/>
  <c r="AK1388" i="20"/>
  <c r="Y126" i="13" s="1"/>
  <c r="AL23" i="3" s="1"/>
  <c r="AI1389" i="20"/>
  <c r="W127" i="13" s="1"/>
  <c r="AJ24" i="3"/>
  <c r="AJ1389" i="20"/>
  <c r="X127" i="13" s="1"/>
  <c r="AK24" i="3" s="1"/>
  <c r="AK1389" i="20"/>
  <c r="Y127" i="13"/>
  <c r="AL24" i="3" s="1"/>
  <c r="AI1390" i="20"/>
  <c r="W128" i="13"/>
  <c r="AJ25" i="3" s="1"/>
  <c r="AJ1390" i="20"/>
  <c r="X128" i="13" s="1"/>
  <c r="AK25" i="3" s="1"/>
  <c r="AK1390" i="20"/>
  <c r="Y128" i="13" s="1"/>
  <c r="AL25" i="3" s="1"/>
  <c r="AI1391" i="20"/>
  <c r="W129" i="13" s="1"/>
  <c r="AJ26" i="3" s="1"/>
  <c r="AJ1391" i="20"/>
  <c r="X129" i="13" s="1"/>
  <c r="AK26" i="3" s="1"/>
  <c r="AK1391" i="20"/>
  <c r="Y129" i="13" s="1"/>
  <c r="AL26" i="3"/>
  <c r="AI1392" i="20"/>
  <c r="W130" i="13" s="1"/>
  <c r="AJ27" i="3" s="1"/>
  <c r="AJ1392" i="20"/>
  <c r="X130" i="13"/>
  <c r="AK27" i="3" s="1"/>
  <c r="AK1392" i="20"/>
  <c r="Y130" i="13"/>
  <c r="AL27" i="3" s="1"/>
  <c r="AI1393" i="20"/>
  <c r="W131" i="13"/>
  <c r="AJ28" i="3" s="1"/>
  <c r="AJ1393" i="20"/>
  <c r="X131" i="13" s="1"/>
  <c r="AK28" i="3" s="1"/>
  <c r="AK1393" i="20"/>
  <c r="Y131" i="13" s="1"/>
  <c r="AL28" i="3" s="1"/>
  <c r="AJ1372" i="20"/>
  <c r="X110" i="13" s="1"/>
  <c r="AK7" i="3" s="1"/>
  <c r="AK1372" i="20"/>
  <c r="Y110" i="13" s="1"/>
  <c r="AL7" i="3" s="1"/>
  <c r="AI1372" i="20"/>
  <c r="W110" i="13" s="1"/>
  <c r="AJ7" i="3" s="1"/>
  <c r="AF1466" i="20"/>
  <c r="R200" i="13"/>
  <c r="AG97" i="3" s="1"/>
  <c r="AG1466" i="20"/>
  <c r="S200" i="13"/>
  <c r="AH97" i="3" s="1"/>
  <c r="AH1466" i="20"/>
  <c r="T200" i="13"/>
  <c r="AI97" i="3" s="1"/>
  <c r="AF1467" i="20"/>
  <c r="R201" i="13" s="1"/>
  <c r="AG98" i="3" s="1"/>
  <c r="AG1467" i="20"/>
  <c r="S201" i="13" s="1"/>
  <c r="AH98" i="3" s="1"/>
  <c r="AH1467" i="20"/>
  <c r="T201" i="13" s="1"/>
  <c r="AI98" i="3" s="1"/>
  <c r="AF1468" i="20"/>
  <c r="R202" i="13" s="1"/>
  <c r="AG99" i="3"/>
  <c r="AG1468" i="20"/>
  <c r="S202" i="13" s="1"/>
  <c r="AH99" i="3" s="1"/>
  <c r="AH1468" i="20"/>
  <c r="T202" i="13"/>
  <c r="AI99" i="3" s="1"/>
  <c r="AF1469" i="20"/>
  <c r="R203" i="13"/>
  <c r="AG100" i="3" s="1"/>
  <c r="AG1469" i="20"/>
  <c r="S203" i="13"/>
  <c r="AH100" i="3" s="1"/>
  <c r="AH1469" i="20"/>
  <c r="T203" i="13" s="1"/>
  <c r="AI100" i="3" s="1"/>
  <c r="AF1470" i="20"/>
  <c r="R204" i="13" s="1"/>
  <c r="AG101" i="3" s="1"/>
  <c r="AG1470" i="20"/>
  <c r="S204" i="13" s="1"/>
  <c r="AH101" i="3" s="1"/>
  <c r="AH1470" i="20"/>
  <c r="T204" i="13" s="1"/>
  <c r="AI101" i="3" s="1"/>
  <c r="AF1471" i="20"/>
  <c r="R205" i="13" s="1"/>
  <c r="AG102" i="3" s="1"/>
  <c r="AG1471" i="20"/>
  <c r="S205" i="13"/>
  <c r="AH102" i="3" s="1"/>
  <c r="AH1471" i="20"/>
  <c r="T205" i="13"/>
  <c r="AI102" i="3" s="1"/>
  <c r="AF1454" i="20"/>
  <c r="R188" i="13"/>
  <c r="AG85" i="3" s="1"/>
  <c r="AG1454" i="20"/>
  <c r="S188" i="13" s="1"/>
  <c r="AH85" i="3" s="1"/>
  <c r="AH1454" i="20"/>
  <c r="T188" i="13" s="1"/>
  <c r="AI85" i="3" s="1"/>
  <c r="AF1455" i="20"/>
  <c r="R189" i="13" s="1"/>
  <c r="AG86" i="3" s="1"/>
  <c r="AG1455" i="20"/>
  <c r="S189" i="13" s="1"/>
  <c r="AH86" i="3"/>
  <c r="AH1455" i="20"/>
  <c r="T189" i="13" s="1"/>
  <c r="AI86" i="3" s="1"/>
  <c r="AF1456" i="20"/>
  <c r="R190" i="13"/>
  <c r="AG87" i="3" s="1"/>
  <c r="AG1456" i="20"/>
  <c r="S190" i="13"/>
  <c r="AH87" i="3" s="1"/>
  <c r="AH1456" i="20"/>
  <c r="T190" i="13"/>
  <c r="AI87" i="3" s="1"/>
  <c r="AF1457" i="20"/>
  <c r="R191" i="13" s="1"/>
  <c r="AG88" i="3" s="1"/>
  <c r="AG1457" i="20"/>
  <c r="S191" i="13" s="1"/>
  <c r="AH88" i="3" s="1"/>
  <c r="AH1457" i="20"/>
  <c r="T191" i="13" s="1"/>
  <c r="AI88" i="3" s="1"/>
  <c r="AF1458" i="20"/>
  <c r="R192" i="13" s="1"/>
  <c r="AG89" i="3" s="1"/>
  <c r="AG1458" i="20"/>
  <c r="S192" i="13" s="1"/>
  <c r="AH89" i="3" s="1"/>
  <c r="AH1458" i="20"/>
  <c r="T192" i="13"/>
  <c r="AI89" i="3" s="1"/>
  <c r="AF1459" i="20"/>
  <c r="R193" i="13"/>
  <c r="AG90" i="3" s="1"/>
  <c r="AG1459" i="20"/>
  <c r="S193" i="13" s="1"/>
  <c r="AH90" i="3" s="1"/>
  <c r="AH1459" i="20"/>
  <c r="T193" i="13" s="1"/>
  <c r="AI90" i="3" s="1"/>
  <c r="AF1460" i="20"/>
  <c r="R194" i="13" s="1"/>
  <c r="AG91" i="3" s="1"/>
  <c r="AG1460" i="20"/>
  <c r="S194" i="13" s="1"/>
  <c r="AH91" i="3" s="1"/>
  <c r="AH1460" i="20"/>
  <c r="T194" i="13" s="1"/>
  <c r="AI91" i="3" s="1"/>
  <c r="AF1461" i="20"/>
  <c r="R195" i="13" s="1"/>
  <c r="AG92" i="3" s="1"/>
  <c r="AG1461" i="20"/>
  <c r="S195" i="13"/>
  <c r="AH92" i="3" s="1"/>
  <c r="AH1461" i="20"/>
  <c r="T195" i="13"/>
  <c r="AI92" i="3" s="1"/>
  <c r="AF1462" i="20"/>
  <c r="R196" i="13" s="1"/>
  <c r="AG93" i="3" s="1"/>
  <c r="AG1462" i="20"/>
  <c r="S196" i="13" s="1"/>
  <c r="AH93" i="3" s="1"/>
  <c r="AH1462" i="20"/>
  <c r="T196" i="13" s="1"/>
  <c r="AI93" i="3" s="1"/>
  <c r="AF1463" i="20"/>
  <c r="R197" i="13" s="1"/>
  <c r="AG94" i="3" s="1"/>
  <c r="AG1463" i="20"/>
  <c r="S197" i="13" s="1"/>
  <c r="AH94" i="3"/>
  <c r="AH1463" i="20"/>
  <c r="T197" i="13" s="1"/>
  <c r="AI94" i="3" s="1"/>
  <c r="AF1464" i="20"/>
  <c r="R198" i="13"/>
  <c r="AG95" i="3" s="1"/>
  <c r="AG1464" i="20"/>
  <c r="S198" i="13"/>
  <c r="AH95" i="3" s="1"/>
  <c r="AH1464" i="20"/>
  <c r="T198" i="13" s="1"/>
  <c r="AI95" i="3" s="1"/>
  <c r="AF1465" i="20"/>
  <c r="R199" i="13" s="1"/>
  <c r="AG96" i="3" s="1"/>
  <c r="AG1465" i="20"/>
  <c r="S199" i="13" s="1"/>
  <c r="AH96" i="3" s="1"/>
  <c r="AH1465" i="20"/>
  <c r="T199" i="13" s="1"/>
  <c r="AI96" i="3" s="1"/>
  <c r="AF1435" i="20"/>
  <c r="R173" i="13" s="1"/>
  <c r="AG70" i="3"/>
  <c r="AG1435" i="20"/>
  <c r="S173" i="13" s="1"/>
  <c r="AH70" i="3" s="1"/>
  <c r="AH1435" i="20"/>
  <c r="T173" i="13"/>
  <c r="AI70" i="3" s="1"/>
  <c r="AF1436" i="20"/>
  <c r="R174" i="13"/>
  <c r="AG71" i="3" s="1"/>
  <c r="AG1436" i="20"/>
  <c r="S174" i="13" s="1"/>
  <c r="AH71" i="3" s="1"/>
  <c r="AH1436" i="20"/>
  <c r="T174" i="13" s="1"/>
  <c r="AI71" i="3" s="1"/>
  <c r="AF1437" i="20"/>
  <c r="R175" i="13" s="1"/>
  <c r="AG72" i="3" s="1"/>
  <c r="AG1437" i="20"/>
  <c r="S175" i="13" s="1"/>
  <c r="AH72" i="3" s="1"/>
  <c r="AH1437" i="20"/>
  <c r="T175" i="13" s="1"/>
  <c r="AI72" i="3"/>
  <c r="AF1438" i="20"/>
  <c r="R176" i="13" s="1"/>
  <c r="AG73" i="3" s="1"/>
  <c r="AG1438" i="20"/>
  <c r="S176" i="13"/>
  <c r="AH73" i="3" s="1"/>
  <c r="AH1438" i="20"/>
  <c r="T176" i="13"/>
  <c r="AI73" i="3" s="1"/>
  <c r="AF1439" i="20"/>
  <c r="R177" i="13" s="1"/>
  <c r="AG74" i="3" s="1"/>
  <c r="AG1439" i="20"/>
  <c r="S177" i="13" s="1"/>
  <c r="AH74" i="3" s="1"/>
  <c r="AH1439" i="20"/>
  <c r="T177" i="13" s="1"/>
  <c r="AI74" i="3" s="1"/>
  <c r="AF1440" i="20"/>
  <c r="R178" i="13" s="1"/>
  <c r="AG75" i="3" s="1"/>
  <c r="AG1440" i="20"/>
  <c r="S178" i="13" s="1"/>
  <c r="AH75" i="3"/>
  <c r="AH1440" i="20"/>
  <c r="T178" i="13" s="1"/>
  <c r="AI75" i="3" s="1"/>
  <c r="AF1441" i="20"/>
  <c r="R179" i="13"/>
  <c r="AG76" i="3" s="1"/>
  <c r="AG1441" i="20"/>
  <c r="S179" i="13"/>
  <c r="AH76" i="3" s="1"/>
  <c r="AH1441" i="20"/>
  <c r="T179" i="13" s="1"/>
  <c r="AI76" i="3" s="1"/>
  <c r="AF1442" i="20"/>
  <c r="R180" i="13" s="1"/>
  <c r="AG77" i="3" s="1"/>
  <c r="AG1442" i="20"/>
  <c r="S180" i="13" s="1"/>
  <c r="AH77" i="3" s="1"/>
  <c r="AH1442" i="20"/>
  <c r="T180" i="13" s="1"/>
  <c r="AI77" i="3" s="1"/>
  <c r="AF1443" i="20"/>
  <c r="R181" i="13" s="1"/>
  <c r="AG78" i="3"/>
  <c r="AG1443" i="20"/>
  <c r="S181" i="13" s="1"/>
  <c r="AH78" i="3" s="1"/>
  <c r="AH1443" i="20"/>
  <c r="T181" i="13"/>
  <c r="AI78" i="3" s="1"/>
  <c r="R182" i="13"/>
  <c r="AG79" i="3"/>
  <c r="S182" i="13"/>
  <c r="AH79" i="3" s="1"/>
  <c r="T182" i="13"/>
  <c r="AI79" i="3" s="1"/>
  <c r="R183" i="13"/>
  <c r="AG80" i="3" s="1"/>
  <c r="S183" i="13"/>
  <c r="AH80" i="3"/>
  <c r="T183" i="13"/>
  <c r="AI80" i="3" s="1"/>
  <c r="R184" i="13"/>
  <c r="AG81" i="3"/>
  <c r="S184" i="13"/>
  <c r="AH81" i="3" s="1"/>
  <c r="T184" i="13"/>
  <c r="AI81" i="3"/>
  <c r="AF1451" i="20"/>
  <c r="R185" i="13" s="1"/>
  <c r="AG82" i="3" s="1"/>
  <c r="AG1451" i="20"/>
  <c r="S185" i="13"/>
  <c r="AH82" i="3" s="1"/>
  <c r="AH1451" i="20"/>
  <c r="T185" i="13"/>
  <c r="AI82" i="3" s="1"/>
  <c r="AF1452" i="20"/>
  <c r="R186" i="13" s="1"/>
  <c r="AG83" i="3" s="1"/>
  <c r="AG1452" i="20"/>
  <c r="S186" i="13" s="1"/>
  <c r="AH83" i="3" s="1"/>
  <c r="AH1452" i="20"/>
  <c r="T186" i="13" s="1"/>
  <c r="AI83" i="3" s="1"/>
  <c r="AF1453" i="20"/>
  <c r="R187" i="13" s="1"/>
  <c r="AG84" i="3" s="1"/>
  <c r="AG1453" i="20"/>
  <c r="S187" i="13" s="1"/>
  <c r="AH84" i="3" s="1"/>
  <c r="AH1453" i="20"/>
  <c r="T187" i="13" s="1"/>
  <c r="AI84" i="3" s="1"/>
  <c r="AF1423" i="20"/>
  <c r="R161" i="13"/>
  <c r="AG58" i="3" s="1"/>
  <c r="AG1423" i="20"/>
  <c r="S161" i="13"/>
  <c r="AH58" i="3" s="1"/>
  <c r="AH1423" i="20"/>
  <c r="T161" i="13" s="1"/>
  <c r="AI58" i="3" s="1"/>
  <c r="AF1424" i="20"/>
  <c r="R162" i="13" s="1"/>
  <c r="AG59" i="3" s="1"/>
  <c r="AG1424" i="20"/>
  <c r="S162" i="13" s="1"/>
  <c r="AH59" i="3" s="1"/>
  <c r="AH1424" i="20"/>
  <c r="T162" i="13" s="1"/>
  <c r="AI59" i="3" s="1"/>
  <c r="AF1425" i="20"/>
  <c r="R163" i="13" s="1"/>
  <c r="AG60" i="3" s="1"/>
  <c r="AG1425" i="20"/>
  <c r="S163" i="13" s="1"/>
  <c r="AH60" i="3" s="1"/>
  <c r="AH1425" i="20"/>
  <c r="T163" i="13"/>
  <c r="AI60" i="3" s="1"/>
  <c r="AF1426" i="20"/>
  <c r="R164" i="13"/>
  <c r="AG61" i="3" s="1"/>
  <c r="AG1426" i="20"/>
  <c r="S164" i="13" s="1"/>
  <c r="AH61" i="3" s="1"/>
  <c r="AH1426" i="20"/>
  <c r="T164" i="13" s="1"/>
  <c r="AI61" i="3" s="1"/>
  <c r="AF1427" i="20"/>
  <c r="R165" i="13" s="1"/>
  <c r="AG62" i="3" s="1"/>
  <c r="AG1427" i="20"/>
  <c r="S165" i="13" s="1"/>
  <c r="AH62" i="3" s="1"/>
  <c r="AH1427" i="20"/>
  <c r="T165" i="13" s="1"/>
  <c r="AI62" i="3" s="1"/>
  <c r="AF1428" i="20"/>
  <c r="R166" i="13" s="1"/>
  <c r="AG63" i="3" s="1"/>
  <c r="AG1428" i="20"/>
  <c r="S166" i="13"/>
  <c r="AH63" i="3" s="1"/>
  <c r="AH1428" i="20"/>
  <c r="T166" i="13"/>
  <c r="AI63" i="3" s="1"/>
  <c r="AF1429" i="20"/>
  <c r="R167" i="13" s="1"/>
  <c r="AG64" i="3" s="1"/>
  <c r="AG1429" i="20"/>
  <c r="S167" i="13" s="1"/>
  <c r="AH64" i="3" s="1"/>
  <c r="AH1429" i="20"/>
  <c r="T167" i="13" s="1"/>
  <c r="AI64" i="3" s="1"/>
  <c r="AF1430" i="20"/>
  <c r="R168" i="13" s="1"/>
  <c r="AG65" i="3" s="1"/>
  <c r="AG1430" i="20"/>
  <c r="S168" i="13" s="1"/>
  <c r="AH65" i="3"/>
  <c r="AH1430" i="20"/>
  <c r="T168" i="13" s="1"/>
  <c r="AI65" i="3" s="1"/>
  <c r="AF1431" i="20"/>
  <c r="R169" i="13"/>
  <c r="AG66" i="3" s="1"/>
  <c r="AG1431" i="20"/>
  <c r="S169" i="13"/>
  <c r="AH66" i="3" s="1"/>
  <c r="AH1431" i="20"/>
  <c r="T169" i="13" s="1"/>
  <c r="AI66" i="3" s="1"/>
  <c r="AF1432" i="20"/>
  <c r="R170" i="13" s="1"/>
  <c r="AG67" i="3" s="1"/>
  <c r="AG1432" i="20"/>
  <c r="S170" i="13" s="1"/>
  <c r="AH67" i="3" s="1"/>
  <c r="AH1432" i="20"/>
  <c r="T170" i="13" s="1"/>
  <c r="AI67" i="3" s="1"/>
  <c r="AF1433" i="20"/>
  <c r="R171" i="13" s="1"/>
  <c r="AG68" i="3"/>
  <c r="AG1433" i="20"/>
  <c r="S171" i="13" s="1"/>
  <c r="AH68" i="3" s="1"/>
  <c r="AH1433" i="20"/>
  <c r="T171" i="13"/>
  <c r="AI68" i="3" s="1"/>
  <c r="AF1434" i="20"/>
  <c r="R172" i="13"/>
  <c r="AG69" i="3" s="1"/>
  <c r="AG1434" i="20"/>
  <c r="S172" i="13" s="1"/>
  <c r="AH69" i="3" s="1"/>
  <c r="AH1434" i="20"/>
  <c r="T172" i="13" s="1"/>
  <c r="AI69" i="3" s="1"/>
  <c r="AF1404" i="20"/>
  <c r="R142" i="13" s="1"/>
  <c r="AG39" i="3" s="1"/>
  <c r="AG1404" i="20"/>
  <c r="S142" i="13" s="1"/>
  <c r="AH39" i="3" s="1"/>
  <c r="AH1404" i="20"/>
  <c r="T142" i="13" s="1"/>
  <c r="AI39" i="3"/>
  <c r="AF1405" i="20"/>
  <c r="R143" i="13" s="1"/>
  <c r="AG40" i="3" s="1"/>
  <c r="AG1405" i="20"/>
  <c r="S143" i="13"/>
  <c r="AH40" i="3" s="1"/>
  <c r="AH1405" i="20"/>
  <c r="T143" i="13"/>
  <c r="AI40" i="3" s="1"/>
  <c r="AF1406" i="20"/>
  <c r="R144" i="13" s="1"/>
  <c r="AG41" i="3" s="1"/>
  <c r="AG1406" i="20"/>
  <c r="S144" i="13" s="1"/>
  <c r="AH41" i="3" s="1"/>
  <c r="AH1406" i="20"/>
  <c r="T144" i="13" s="1"/>
  <c r="AI41" i="3" s="1"/>
  <c r="AF1407" i="20"/>
  <c r="R145" i="13" s="1"/>
  <c r="AG42" i="3" s="1"/>
  <c r="AG1407" i="20"/>
  <c r="S145" i="13" s="1"/>
  <c r="AH42" i="3"/>
  <c r="AH1407" i="20"/>
  <c r="T145" i="13" s="1"/>
  <c r="AI42" i="3" s="1"/>
  <c r="AF1408" i="20"/>
  <c r="R146" i="13"/>
  <c r="AG43" i="3" s="1"/>
  <c r="AG1408" i="20"/>
  <c r="S146" i="13"/>
  <c r="AH43" i="3" s="1"/>
  <c r="AH1408" i="20"/>
  <c r="T146" i="13" s="1"/>
  <c r="AI43" i="3" s="1"/>
  <c r="AF1409" i="20"/>
  <c r="R147" i="13" s="1"/>
  <c r="AG44" i="3" s="1"/>
  <c r="AG1409" i="20"/>
  <c r="S147" i="13" s="1"/>
  <c r="AH44" i="3" s="1"/>
  <c r="AH1409" i="20"/>
  <c r="T147" i="13" s="1"/>
  <c r="AI44" i="3" s="1"/>
  <c r="AF1410" i="20"/>
  <c r="R148" i="13" s="1"/>
  <c r="AG45" i="3"/>
  <c r="AG1410" i="20"/>
  <c r="S148" i="13" s="1"/>
  <c r="AH45" i="3" s="1"/>
  <c r="AH1410" i="20"/>
  <c r="T148" i="13"/>
  <c r="AI45" i="3" s="1"/>
  <c r="AF1411" i="20"/>
  <c r="R149" i="13"/>
  <c r="AG46" i="3" s="1"/>
  <c r="AG1411" i="20"/>
  <c r="S149" i="13" s="1"/>
  <c r="AH46" i="3" s="1"/>
  <c r="AH1411" i="20"/>
  <c r="T149" i="13" s="1"/>
  <c r="AI46" i="3" s="1"/>
  <c r="AF1412" i="20"/>
  <c r="R150" i="13" s="1"/>
  <c r="AG47" i="3" s="1"/>
  <c r="AG1412" i="20"/>
  <c r="S150" i="13" s="1"/>
  <c r="AH47" i="3" s="1"/>
  <c r="AH1412" i="20"/>
  <c r="T150" i="13" s="1"/>
  <c r="AI47" i="3" s="1"/>
  <c r="AF1413" i="20"/>
  <c r="R151" i="13" s="1"/>
  <c r="AG48" i="3" s="1"/>
  <c r="AG1413" i="20"/>
  <c r="S151" i="13"/>
  <c r="AH48" i="3" s="1"/>
  <c r="AH1413" i="20"/>
  <c r="T151" i="13"/>
  <c r="AI48" i="3" s="1"/>
  <c r="AF1414" i="20"/>
  <c r="R152" i="13" s="1"/>
  <c r="AG49" i="3" s="1"/>
  <c r="AG1414" i="20"/>
  <c r="S152" i="13" s="1"/>
  <c r="AH49" i="3" s="1"/>
  <c r="AH1414" i="20"/>
  <c r="T152" i="13" s="1"/>
  <c r="AI49" i="3" s="1"/>
  <c r="AF1415" i="20"/>
  <c r="R153" i="13" s="1"/>
  <c r="AG50" i="3" s="1"/>
  <c r="AG1415" i="20"/>
  <c r="S153" i="13" s="1"/>
  <c r="AH50" i="3" s="1"/>
  <c r="AH1415" i="20"/>
  <c r="T153" i="13" s="1"/>
  <c r="AI50" i="3" s="1"/>
  <c r="AF1416" i="20"/>
  <c r="R154" i="13"/>
  <c r="AG51" i="3" s="1"/>
  <c r="AG1416" i="20"/>
  <c r="S154" i="13"/>
  <c r="AH51" i="3" s="1"/>
  <c r="AH1416" i="20"/>
  <c r="T154" i="13" s="1"/>
  <c r="AI51" i="3" s="1"/>
  <c r="AF1417" i="20"/>
  <c r="R155" i="13" s="1"/>
  <c r="AG52" i="3" s="1"/>
  <c r="AG1417" i="20"/>
  <c r="S155" i="13" s="1"/>
  <c r="AH52" i="3" s="1"/>
  <c r="AH1417" i="20"/>
  <c r="T155" i="13" s="1"/>
  <c r="AI52" i="3" s="1"/>
  <c r="AF1418" i="20"/>
  <c r="R156" i="13" s="1"/>
  <c r="AG53" i="3" s="1"/>
  <c r="AG1418" i="20"/>
  <c r="S156" i="13" s="1"/>
  <c r="AH53" i="3" s="1"/>
  <c r="AH1418" i="20"/>
  <c r="T156" i="13"/>
  <c r="AI53" i="3" s="1"/>
  <c r="AF1419" i="20"/>
  <c r="R157" i="13"/>
  <c r="AG54" i="3" s="1"/>
  <c r="AG1419" i="20"/>
  <c r="S157" i="13" s="1"/>
  <c r="AH54" i="3" s="1"/>
  <c r="AH1419" i="20"/>
  <c r="T157" i="13" s="1"/>
  <c r="AI54" i="3" s="1"/>
  <c r="AF1420" i="20"/>
  <c r="R158" i="13" s="1"/>
  <c r="AG55" i="3" s="1"/>
  <c r="AG1420" i="20"/>
  <c r="S158" i="13" s="1"/>
  <c r="AH55" i="3" s="1"/>
  <c r="AH1420" i="20"/>
  <c r="T158" i="13" s="1"/>
  <c r="AI55" i="3"/>
  <c r="AF1421" i="20"/>
  <c r="R159" i="13" s="1"/>
  <c r="AG56" i="3" s="1"/>
  <c r="AG1421" i="20"/>
  <c r="S159" i="13"/>
  <c r="AH56" i="3" s="1"/>
  <c r="AH1421" i="20"/>
  <c r="T159" i="13"/>
  <c r="AI56" i="3" s="1"/>
  <c r="AF1422" i="20"/>
  <c r="R160" i="13" s="1"/>
  <c r="AG57" i="3" s="1"/>
  <c r="AG1422" i="20"/>
  <c r="S160" i="13" s="1"/>
  <c r="AH57" i="3" s="1"/>
  <c r="AH1422" i="20"/>
  <c r="T160" i="13" s="1"/>
  <c r="AI57" i="3" s="1"/>
  <c r="AF1392" i="20"/>
  <c r="R130" i="13" s="1"/>
  <c r="AG27" i="3" s="1"/>
  <c r="AG1392" i="20"/>
  <c r="S130" i="13" s="1"/>
  <c r="AH27" i="3"/>
  <c r="AH1392" i="20"/>
  <c r="T130" i="13" s="1"/>
  <c r="AI27" i="3" s="1"/>
  <c r="AF1393" i="20"/>
  <c r="R131" i="13"/>
  <c r="AG28" i="3" s="1"/>
  <c r="AG1393" i="20"/>
  <c r="S131" i="13"/>
  <c r="AH28" i="3" s="1"/>
  <c r="AH1393" i="20"/>
  <c r="T131" i="13" s="1"/>
  <c r="AI28" i="3" s="1"/>
  <c r="AF1394" i="20"/>
  <c r="R132" i="13" s="1"/>
  <c r="AG29" i="3" s="1"/>
  <c r="AG1394" i="20"/>
  <c r="S132" i="13" s="1"/>
  <c r="AH29" i="3" s="1"/>
  <c r="AH1394" i="20"/>
  <c r="T132" i="13" s="1"/>
  <c r="AI29" i="3" s="1"/>
  <c r="AF1395" i="20"/>
  <c r="R133" i="13" s="1"/>
  <c r="AG30" i="3"/>
  <c r="AG1395" i="20"/>
  <c r="S133" i="13" s="1"/>
  <c r="AH30" i="3" s="1"/>
  <c r="AH1395" i="20"/>
  <c r="T133" i="13"/>
  <c r="AI30" i="3" s="1"/>
  <c r="AF1396" i="20"/>
  <c r="R134" i="13"/>
  <c r="AG31" i="3" s="1"/>
  <c r="AG1396" i="20"/>
  <c r="S134" i="13" s="1"/>
  <c r="AH31" i="3" s="1"/>
  <c r="AH1396" i="20"/>
  <c r="T134" i="13" s="1"/>
  <c r="AI31" i="3" s="1"/>
  <c r="AF1397" i="20"/>
  <c r="R135" i="13" s="1"/>
  <c r="AG32" i="3" s="1"/>
  <c r="AG1397" i="20"/>
  <c r="S135" i="13" s="1"/>
  <c r="AH32" i="3" s="1"/>
  <c r="AH1397" i="20"/>
  <c r="T135" i="13" s="1"/>
  <c r="AI32" i="3"/>
  <c r="AF1398" i="20"/>
  <c r="R136" i="13" s="1"/>
  <c r="AG33" i="3" s="1"/>
  <c r="AG1398" i="20"/>
  <c r="S136" i="13"/>
  <c r="AH33" i="3" s="1"/>
  <c r="AH1398" i="20"/>
  <c r="T136" i="13"/>
  <c r="AI33" i="3" s="1"/>
  <c r="AF1399" i="20"/>
  <c r="R137" i="13" s="1"/>
  <c r="AG34" i="3" s="1"/>
  <c r="AG1399" i="20"/>
  <c r="S137" i="13" s="1"/>
  <c r="AH34" i="3" s="1"/>
  <c r="AH1399" i="20"/>
  <c r="T137" i="13" s="1"/>
  <c r="AI34" i="3" s="1"/>
  <c r="AF1400" i="20"/>
  <c r="R138" i="13" s="1"/>
  <c r="AG35" i="3" s="1"/>
  <c r="AG1400" i="20"/>
  <c r="S138" i="13" s="1"/>
  <c r="AH35" i="3"/>
  <c r="AH1400" i="20"/>
  <c r="T138" i="13" s="1"/>
  <c r="AI35" i="3" s="1"/>
  <c r="AF1401" i="20"/>
  <c r="R139" i="13"/>
  <c r="AG36" i="3" s="1"/>
  <c r="AG1401" i="20"/>
  <c r="S139" i="13"/>
  <c r="AH36" i="3" s="1"/>
  <c r="AH1401" i="20"/>
  <c r="T139" i="13"/>
  <c r="AI36" i="3" s="1"/>
  <c r="AF1402" i="20"/>
  <c r="R140" i="13" s="1"/>
  <c r="AG37" i="3" s="1"/>
  <c r="AG1402" i="20"/>
  <c r="S140" i="13" s="1"/>
  <c r="AH37" i="3" s="1"/>
  <c r="AH1402" i="20"/>
  <c r="T140" i="13" s="1"/>
  <c r="AI37" i="3" s="1"/>
  <c r="AF1403" i="20"/>
  <c r="R141" i="13" s="1"/>
  <c r="AG38" i="3"/>
  <c r="AG1403" i="20"/>
  <c r="S141" i="13" s="1"/>
  <c r="AH38" i="3" s="1"/>
  <c r="AH1403" i="20"/>
  <c r="T141" i="13"/>
  <c r="AI38" i="3" s="1"/>
  <c r="AF1373" i="20"/>
  <c r="R111" i="13"/>
  <c r="AG8" i="3" s="1"/>
  <c r="AG1373" i="20"/>
  <c r="S111" i="13"/>
  <c r="AH8" i="3" s="1"/>
  <c r="AH1373" i="20"/>
  <c r="T111" i="13" s="1"/>
  <c r="AI8" i="3" s="1"/>
  <c r="AF1374" i="20"/>
  <c r="R112" i="13" s="1"/>
  <c r="AG9" i="3" s="1"/>
  <c r="AG1374" i="20"/>
  <c r="S112" i="13" s="1"/>
  <c r="AH9" i="3" s="1"/>
  <c r="AH1374" i="20"/>
  <c r="T112" i="13" s="1"/>
  <c r="AI9" i="3"/>
  <c r="AF1375" i="20"/>
  <c r="R113" i="13" s="1"/>
  <c r="AG10" i="3" s="1"/>
  <c r="AG1375" i="20"/>
  <c r="S113" i="13"/>
  <c r="AH10" i="3" s="1"/>
  <c r="AH1375" i="20"/>
  <c r="T113" i="13"/>
  <c r="AI10" i="3" s="1"/>
  <c r="AF1376" i="20"/>
  <c r="R114" i="13" s="1"/>
  <c r="AG11" i="3" s="1"/>
  <c r="AG1376" i="20"/>
  <c r="S114" i="13" s="1"/>
  <c r="AH11" i="3" s="1"/>
  <c r="AH1376" i="20"/>
  <c r="T114" i="13" s="1"/>
  <c r="AI11" i="3" s="1"/>
  <c r="AF1377" i="20"/>
  <c r="R115" i="13" s="1"/>
  <c r="AG12" i="3" s="1"/>
  <c r="AG1377" i="20"/>
  <c r="S115" i="13" s="1"/>
  <c r="AH12" i="3" s="1"/>
  <c r="AH1377" i="20"/>
  <c r="T115" i="13" s="1"/>
  <c r="AI12" i="3" s="1"/>
  <c r="AF1378" i="20"/>
  <c r="R116" i="13"/>
  <c r="AG13" i="3" s="1"/>
  <c r="AG1378" i="20"/>
  <c r="S116" i="13"/>
  <c r="AH13" i="3" s="1"/>
  <c r="AH1378" i="20"/>
  <c r="T116" i="13" s="1"/>
  <c r="AI13" i="3" s="1"/>
  <c r="AF1379" i="20"/>
  <c r="R117" i="13" s="1"/>
  <c r="AG14" i="3" s="1"/>
  <c r="AG1379" i="20"/>
  <c r="S117" i="13" s="1"/>
  <c r="AH14" i="3" s="1"/>
  <c r="AH1379" i="20"/>
  <c r="T117" i="13" s="1"/>
  <c r="AI14" i="3" s="1"/>
  <c r="AF1380" i="20"/>
  <c r="R118" i="13" s="1"/>
  <c r="AG15" i="3" s="1"/>
  <c r="AG1380" i="20"/>
  <c r="S118" i="13" s="1"/>
  <c r="AH15" i="3" s="1"/>
  <c r="AH1380" i="20"/>
  <c r="T118" i="13"/>
  <c r="AI15" i="3" s="1"/>
  <c r="AF1381" i="20"/>
  <c r="R119" i="13"/>
  <c r="AG16" i="3" s="1"/>
  <c r="AG1381" i="20"/>
  <c r="S119" i="13" s="1"/>
  <c r="AH16" i="3" s="1"/>
  <c r="AH1381" i="20"/>
  <c r="T119" i="13" s="1"/>
  <c r="AI16" i="3" s="1"/>
  <c r="AF1382" i="20"/>
  <c r="R120" i="13" s="1"/>
  <c r="AG17" i="3" s="1"/>
  <c r="AG1382" i="20"/>
  <c r="S120" i="13" s="1"/>
  <c r="AH17" i="3" s="1"/>
  <c r="AH1382" i="20"/>
  <c r="T120" i="13" s="1"/>
  <c r="AI17" i="3" s="1"/>
  <c r="AF1383" i="20"/>
  <c r="R121" i="13" s="1"/>
  <c r="AG18" i="3" s="1"/>
  <c r="AG1383" i="20"/>
  <c r="S121" i="13"/>
  <c r="AH18" i="3" s="1"/>
  <c r="AH1383" i="20"/>
  <c r="T121" i="13"/>
  <c r="AI18" i="3" s="1"/>
  <c r="AF1384" i="20"/>
  <c r="R122" i="13"/>
  <c r="AG19" i="3" s="1"/>
  <c r="AG1384" i="20"/>
  <c r="S122" i="13" s="1"/>
  <c r="AH19" i="3" s="1"/>
  <c r="AH1384" i="20"/>
  <c r="T122" i="13" s="1"/>
  <c r="AI19" i="3" s="1"/>
  <c r="AF1385" i="20"/>
  <c r="R123" i="13" s="1"/>
  <c r="AG20" i="3" s="1"/>
  <c r="AG1385" i="20"/>
  <c r="S123" i="13" s="1"/>
  <c r="AH20" i="3"/>
  <c r="AH1385" i="20"/>
  <c r="T123" i="13" s="1"/>
  <c r="AI20" i="3" s="1"/>
  <c r="AF1386" i="20"/>
  <c r="R124" i="13"/>
  <c r="AG21" i="3" s="1"/>
  <c r="AG1386" i="20"/>
  <c r="S124" i="13"/>
  <c r="AH21" i="3" s="1"/>
  <c r="AH1386" i="20"/>
  <c r="T124" i="13"/>
  <c r="AI21" i="3" s="1"/>
  <c r="AF1387" i="20"/>
  <c r="R125" i="13" s="1"/>
  <c r="AG22" i="3" s="1"/>
  <c r="AG1387" i="20"/>
  <c r="S125" i="13" s="1"/>
  <c r="AH22" i="3" s="1"/>
  <c r="AH1387" i="20"/>
  <c r="T125" i="13" s="1"/>
  <c r="AI22" i="3" s="1"/>
  <c r="AF1388" i="20"/>
  <c r="R126" i="13" s="1"/>
  <c r="AG23" i="3" s="1"/>
  <c r="AG1388" i="20"/>
  <c r="S126" i="13" s="1"/>
  <c r="AH23" i="3" s="1"/>
  <c r="AH1388" i="20"/>
  <c r="T126" i="13"/>
  <c r="AI23" i="3" s="1"/>
  <c r="AF1389" i="20"/>
  <c r="R127" i="13"/>
  <c r="AG24" i="3" s="1"/>
  <c r="AG1389" i="20"/>
  <c r="S127" i="13" s="1"/>
  <c r="AH24" i="3" s="1"/>
  <c r="AH1389" i="20"/>
  <c r="T127" i="13" s="1"/>
  <c r="AI24" i="3" s="1"/>
  <c r="AF1390" i="20"/>
  <c r="R128" i="13" s="1"/>
  <c r="AG25" i="3" s="1"/>
  <c r="AG1390" i="20"/>
  <c r="S128" i="13" s="1"/>
  <c r="AH25" i="3" s="1"/>
  <c r="AH1390" i="20"/>
  <c r="T128" i="13" s="1"/>
  <c r="AI25" i="3"/>
  <c r="AF1391" i="20"/>
  <c r="R129" i="13" s="1"/>
  <c r="AG26" i="3" s="1"/>
  <c r="AG1391" i="20"/>
  <c r="S129" i="13"/>
  <c r="AH26" i="3" s="1"/>
  <c r="AH1391" i="20"/>
  <c r="T129" i="13"/>
  <c r="AI26" i="3" s="1"/>
  <c r="AG1372" i="20"/>
  <c r="S110" i="13"/>
  <c r="AH7" i="3" s="1"/>
  <c r="AH1372" i="20"/>
  <c r="T110" i="13" s="1"/>
  <c r="AI7" i="3" s="1"/>
  <c r="AF1372" i="20"/>
  <c r="R110" i="13" s="1"/>
  <c r="AG7" i="3" s="1"/>
  <c r="AA1471" i="20"/>
  <c r="K205" i="13" s="1"/>
  <c r="AB102" i="3" s="1"/>
  <c r="AB1471" i="20"/>
  <c r="L205" i="13" s="1"/>
  <c r="AC102" i="3"/>
  <c r="AC1471" i="20"/>
  <c r="M205" i="13" s="1"/>
  <c r="AD102" i="3" s="1"/>
  <c r="AD1471" i="20"/>
  <c r="N205" i="13"/>
  <c r="AE102" i="3" s="1"/>
  <c r="AE1471" i="20"/>
  <c r="O205" i="13"/>
  <c r="AF102" i="3" s="1"/>
  <c r="AA1461" i="20"/>
  <c r="K195" i="13" s="1"/>
  <c r="AB92" i="3" s="1"/>
  <c r="AB1461" i="20"/>
  <c r="L195" i="13" s="1"/>
  <c r="AC92" i="3" s="1"/>
  <c r="AC1461" i="20"/>
  <c r="M195" i="13" s="1"/>
  <c r="AD92" i="3" s="1"/>
  <c r="AD1461" i="20"/>
  <c r="N195" i="13" s="1"/>
  <c r="AE92" i="3" s="1"/>
  <c r="AE1461" i="20"/>
  <c r="O195" i="13" s="1"/>
  <c r="AF92" i="3" s="1"/>
  <c r="AA1462" i="20"/>
  <c r="K196" i="13" s="1"/>
  <c r="AB93" i="3" s="1"/>
  <c r="AB1462" i="20"/>
  <c r="L196" i="13"/>
  <c r="AC93" i="3" s="1"/>
  <c r="AC1462" i="20"/>
  <c r="M196" i="13"/>
  <c r="AD93" i="3" s="1"/>
  <c r="AD1462" i="20"/>
  <c r="N196" i="13" s="1"/>
  <c r="AE93" i="3" s="1"/>
  <c r="AE1462" i="20"/>
  <c r="O196" i="13" s="1"/>
  <c r="AF93" i="3" s="1"/>
  <c r="AA1463" i="20"/>
  <c r="K197" i="13" s="1"/>
  <c r="AB94" i="3" s="1"/>
  <c r="AB1463" i="20"/>
  <c r="L197" i="13" s="1"/>
  <c r="AC94" i="3" s="1"/>
  <c r="AC1463" i="20"/>
  <c r="M197" i="13" s="1"/>
  <c r="AD94" i="3" s="1"/>
  <c r="AD1463" i="20"/>
  <c r="N197" i="13" s="1"/>
  <c r="AE94" i="3" s="1"/>
  <c r="AE1463" i="20"/>
  <c r="O197" i="13"/>
  <c r="AF94" i="3" s="1"/>
  <c r="AA1464" i="20"/>
  <c r="K198" i="13"/>
  <c r="AB95" i="3" s="1"/>
  <c r="AB1464" i="20"/>
  <c r="L198" i="13" s="1"/>
  <c r="AC95" i="3" s="1"/>
  <c r="AC1464" i="20"/>
  <c r="M198" i="13" s="1"/>
  <c r="AD95" i="3" s="1"/>
  <c r="AD1464" i="20"/>
  <c r="N198" i="13" s="1"/>
  <c r="AE95" i="3" s="1"/>
  <c r="AE1464" i="20"/>
  <c r="O198" i="13" s="1"/>
  <c r="AF95" i="3" s="1"/>
  <c r="AA1465" i="20"/>
  <c r="K199" i="13" s="1"/>
  <c r="AB96" i="3" s="1"/>
  <c r="AB1465" i="20"/>
  <c r="L199" i="13" s="1"/>
  <c r="AC96" i="3" s="1"/>
  <c r="AC1465" i="20"/>
  <c r="M199" i="13"/>
  <c r="AD96" i="3" s="1"/>
  <c r="AD1465" i="20"/>
  <c r="N199" i="13"/>
  <c r="AE96" i="3" s="1"/>
  <c r="AE1465" i="20"/>
  <c r="O199" i="13" s="1"/>
  <c r="AF96" i="3" s="1"/>
  <c r="AA1466" i="20"/>
  <c r="K200" i="13" s="1"/>
  <c r="AB97" i="3" s="1"/>
  <c r="AB1466" i="20"/>
  <c r="L200" i="13" s="1"/>
  <c r="AC97" i="3" s="1"/>
  <c r="AC1466" i="20"/>
  <c r="M200" i="13" s="1"/>
  <c r="AD97" i="3" s="1"/>
  <c r="AD1466" i="20"/>
  <c r="N200" i="13" s="1"/>
  <c r="AE97" i="3"/>
  <c r="AE1466" i="20"/>
  <c r="O200" i="13" s="1"/>
  <c r="AF97" i="3" s="1"/>
  <c r="AA1467" i="20"/>
  <c r="K201" i="13"/>
  <c r="AB98" i="3" s="1"/>
  <c r="AB1467" i="20"/>
  <c r="L201" i="13"/>
  <c r="AC98" i="3" s="1"/>
  <c r="AC1467" i="20"/>
  <c r="M201" i="13" s="1"/>
  <c r="AD98" i="3" s="1"/>
  <c r="AD1467" i="20"/>
  <c r="N201" i="13" s="1"/>
  <c r="AE98" i="3" s="1"/>
  <c r="AE1467" i="20"/>
  <c r="O201" i="13" s="1"/>
  <c r="AF98" i="3" s="1"/>
  <c r="AA1468" i="20"/>
  <c r="K202" i="13" s="1"/>
  <c r="AB99" i="3" s="1"/>
  <c r="AB1468" i="20"/>
  <c r="L202" i="13" s="1"/>
  <c r="AC99" i="3"/>
  <c r="AC1468" i="20"/>
  <c r="M202" i="13" s="1"/>
  <c r="AD99" i="3" s="1"/>
  <c r="AD1468" i="20"/>
  <c r="N202" i="13"/>
  <c r="AE99" i="3" s="1"/>
  <c r="AE1468" i="20"/>
  <c r="O202" i="13"/>
  <c r="AF99" i="3" s="1"/>
  <c r="AA1469" i="20"/>
  <c r="K203" i="13" s="1"/>
  <c r="AB100" i="3" s="1"/>
  <c r="AB1469" i="20"/>
  <c r="L203" i="13" s="1"/>
  <c r="AC100" i="3" s="1"/>
  <c r="AC1469" i="20"/>
  <c r="M203" i="13" s="1"/>
  <c r="AD100" i="3" s="1"/>
  <c r="AD1469" i="20"/>
  <c r="N203" i="13" s="1"/>
  <c r="AE100" i="3" s="1"/>
  <c r="AE1469" i="20"/>
  <c r="O203" i="13" s="1"/>
  <c r="AF100" i="3"/>
  <c r="AA1470" i="20"/>
  <c r="K204" i="13" s="1"/>
  <c r="AB101" i="3" s="1"/>
  <c r="AB1470" i="20"/>
  <c r="L204" i="13"/>
  <c r="AC101" i="3" s="1"/>
  <c r="AC1470" i="20"/>
  <c r="M204" i="13"/>
  <c r="AD101" i="3" s="1"/>
  <c r="AD1470" i="20"/>
  <c r="N204" i="13" s="1"/>
  <c r="AE101" i="3" s="1"/>
  <c r="AE1470" i="20"/>
  <c r="O204" i="13" s="1"/>
  <c r="AF101" i="3" s="1"/>
  <c r="AA1436" i="20"/>
  <c r="K174" i="13" s="1"/>
  <c r="AB71" i="3" s="1"/>
  <c r="AB1436" i="20"/>
  <c r="L174" i="13" s="1"/>
  <c r="AC71" i="3" s="1"/>
  <c r="AC1436" i="20"/>
  <c r="M174" i="13" s="1"/>
  <c r="AD71" i="3"/>
  <c r="AD1436" i="20"/>
  <c r="N174" i="13" s="1"/>
  <c r="AE71" i="3" s="1"/>
  <c r="AE1436" i="20"/>
  <c r="O174" i="13"/>
  <c r="AF71" i="3" s="1"/>
  <c r="AA1437" i="20"/>
  <c r="K175" i="13"/>
  <c r="AB72" i="3" s="1"/>
  <c r="AB1331" i="20"/>
  <c r="AB1437" i="20"/>
  <c r="L175" i="13" s="1"/>
  <c r="AC72" i="3" s="1"/>
  <c r="AC1331" i="20"/>
  <c r="AC1437" i="20" s="1"/>
  <c r="M175" i="13" s="1"/>
  <c r="AD72" i="3" s="1"/>
  <c r="AD1437" i="20"/>
  <c r="N175" i="13"/>
  <c r="AE72" i="3" s="1"/>
  <c r="AE1437" i="20"/>
  <c r="O175" i="13" s="1"/>
  <c r="AF72" i="3" s="1"/>
  <c r="AA1438" i="20"/>
  <c r="K176" i="13" s="1"/>
  <c r="AB73" i="3" s="1"/>
  <c r="AB1438" i="20"/>
  <c r="L176" i="13" s="1"/>
  <c r="AC73" i="3" s="1"/>
  <c r="AC1438" i="20"/>
  <c r="M176" i="13" s="1"/>
  <c r="AD73" i="3"/>
  <c r="AD1438" i="20"/>
  <c r="N176" i="13" s="1"/>
  <c r="AE73" i="3" s="1"/>
  <c r="AE1438" i="20"/>
  <c r="O176" i="13"/>
  <c r="AF73" i="3" s="1"/>
  <c r="AA1439" i="20"/>
  <c r="K177" i="13"/>
  <c r="AB74" i="3" s="1"/>
  <c r="AB1439" i="20"/>
  <c r="L177" i="13"/>
  <c r="AC74" i="3" s="1"/>
  <c r="AC1439" i="20"/>
  <c r="M177" i="13" s="1"/>
  <c r="AD74" i="3" s="1"/>
  <c r="AD1439" i="20"/>
  <c r="N177" i="13" s="1"/>
  <c r="AE74" i="3" s="1"/>
  <c r="AE1439" i="20"/>
  <c r="O177" i="13" s="1"/>
  <c r="AF74" i="3" s="1"/>
  <c r="AA1440" i="20"/>
  <c r="K178" i="13" s="1"/>
  <c r="AB75" i="3" s="1"/>
  <c r="AB1440" i="20"/>
  <c r="L178" i="13" s="1"/>
  <c r="AC75" i="3" s="1"/>
  <c r="AC1440" i="20"/>
  <c r="M178" i="13"/>
  <c r="AD75" i="3" s="1"/>
  <c r="AD1440" i="20"/>
  <c r="N178" i="13"/>
  <c r="AE75" i="3" s="1"/>
  <c r="AE1440" i="20"/>
  <c r="O178" i="13"/>
  <c r="AF75" i="3" s="1"/>
  <c r="AA1441" i="20"/>
  <c r="K179" i="13" s="1"/>
  <c r="AB76" i="3" s="1"/>
  <c r="AB1441" i="20"/>
  <c r="L179" i="13" s="1"/>
  <c r="AC76" i="3" s="1"/>
  <c r="AC1441" i="20"/>
  <c r="M179" i="13" s="1"/>
  <c r="AD76" i="3" s="1"/>
  <c r="AD1441" i="20"/>
  <c r="N179" i="13" s="1"/>
  <c r="AE76" i="3"/>
  <c r="AE1441" i="20"/>
  <c r="O179" i="13" s="1"/>
  <c r="AF76" i="3" s="1"/>
  <c r="AA1442" i="20"/>
  <c r="K180" i="13"/>
  <c r="AB77" i="3" s="1"/>
  <c r="AB1442" i="20"/>
  <c r="L180" i="13"/>
  <c r="AC77" i="3" s="1"/>
  <c r="AC1442" i="20"/>
  <c r="M180" i="13"/>
  <c r="AD77" i="3" s="1"/>
  <c r="AD1442" i="20"/>
  <c r="N180" i="13" s="1"/>
  <c r="AE77" i="3" s="1"/>
  <c r="AE1442" i="20"/>
  <c r="O180" i="13" s="1"/>
  <c r="AF77" i="3" s="1"/>
  <c r="AA1443" i="20"/>
  <c r="K181" i="13" s="1"/>
  <c r="AB78" i="3" s="1"/>
  <c r="AB1443" i="20"/>
  <c r="L181" i="13" s="1"/>
  <c r="AC78" i="3" s="1"/>
  <c r="AC1443" i="20"/>
  <c r="M181" i="13" s="1"/>
  <c r="AD78" i="3" s="1"/>
  <c r="AD1443" i="20"/>
  <c r="N181" i="13"/>
  <c r="AE78" i="3" s="1"/>
  <c r="AE1443" i="20"/>
  <c r="O181" i="13"/>
  <c r="AF78" i="3" s="1"/>
  <c r="K182" i="13"/>
  <c r="AB79" i="3"/>
  <c r="L182" i="13"/>
  <c r="AC79" i="3"/>
  <c r="M182" i="13"/>
  <c r="AD79" i="3" s="1"/>
  <c r="N182" i="13"/>
  <c r="AE79" i="3" s="1"/>
  <c r="O182" i="13"/>
  <c r="AF79" i="3"/>
  <c r="K183" i="13"/>
  <c r="AB80" i="3"/>
  <c r="L183" i="13"/>
  <c r="AC80" i="3" s="1"/>
  <c r="M183" i="13"/>
  <c r="AD80" i="3" s="1"/>
  <c r="N183" i="13"/>
  <c r="AE80" i="3"/>
  <c r="O183" i="13"/>
  <c r="AF80" i="3"/>
  <c r="K184" i="13"/>
  <c r="AB81" i="3" s="1"/>
  <c r="L184" i="13"/>
  <c r="AC81" i="3" s="1"/>
  <c r="M184" i="13"/>
  <c r="AD81" i="3"/>
  <c r="N184" i="13"/>
  <c r="AE81" i="3"/>
  <c r="O184" i="13"/>
  <c r="AF81" i="3" s="1"/>
  <c r="AA1451" i="20"/>
  <c r="K185" i="13" s="1"/>
  <c r="AB82" i="3" s="1"/>
  <c r="AB1451" i="20"/>
  <c r="L185" i="13" s="1"/>
  <c r="AC82" i="3" s="1"/>
  <c r="AC1451" i="20"/>
  <c r="M185" i="13" s="1"/>
  <c r="AD82" i="3" s="1"/>
  <c r="AD1451" i="20"/>
  <c r="N185" i="13" s="1"/>
  <c r="AE82" i="3" s="1"/>
  <c r="AE1451" i="20"/>
  <c r="O185" i="13"/>
  <c r="AF82" i="3" s="1"/>
  <c r="AA1452" i="20"/>
  <c r="K186" i="13"/>
  <c r="AB83" i="3" s="1"/>
  <c r="AB1452" i="20"/>
  <c r="L186" i="13"/>
  <c r="AC83" i="3" s="1"/>
  <c r="AC1452" i="20"/>
  <c r="M186" i="13" s="1"/>
  <c r="AD83" i="3" s="1"/>
  <c r="AD1452" i="20"/>
  <c r="N186" i="13" s="1"/>
  <c r="AE83" i="3" s="1"/>
  <c r="AE1452" i="20"/>
  <c r="O186" i="13" s="1"/>
  <c r="AF83" i="3" s="1"/>
  <c r="AA1453" i="20"/>
  <c r="K187" i="13" s="1"/>
  <c r="AB84" i="3"/>
  <c r="AB1453" i="20"/>
  <c r="L187" i="13" s="1"/>
  <c r="AC84" i="3" s="1"/>
  <c r="AC1453" i="20"/>
  <c r="M187" i="13"/>
  <c r="AD84" i="3" s="1"/>
  <c r="AD1453" i="20"/>
  <c r="N187" i="13"/>
  <c r="AE84" i="3" s="1"/>
  <c r="AE1453" i="20"/>
  <c r="O187" i="13"/>
  <c r="AF84" i="3" s="1"/>
  <c r="AA1454" i="20"/>
  <c r="K188" i="13" s="1"/>
  <c r="AB85" i="3" s="1"/>
  <c r="AB1454" i="20"/>
  <c r="L188" i="13" s="1"/>
  <c r="AC85" i="3" s="1"/>
  <c r="AC1454" i="20"/>
  <c r="M188" i="13" s="1"/>
  <c r="AD85" i="3" s="1"/>
  <c r="AD1454" i="20"/>
  <c r="N188" i="13" s="1"/>
  <c r="AE85" i="3" s="1"/>
  <c r="AE1454" i="20"/>
  <c r="O188" i="13" s="1"/>
  <c r="AF85" i="3" s="1"/>
  <c r="AA1455" i="20"/>
  <c r="K189" i="13"/>
  <c r="AB86" i="3" s="1"/>
  <c r="AB1455" i="20"/>
  <c r="L189" i="13"/>
  <c r="AC86" i="3" s="1"/>
  <c r="AC1455" i="20"/>
  <c r="M189" i="13" s="1"/>
  <c r="AD86" i="3" s="1"/>
  <c r="AD1455" i="20"/>
  <c r="N189" i="13" s="1"/>
  <c r="AE86" i="3" s="1"/>
  <c r="AE1455" i="20"/>
  <c r="O189" i="13" s="1"/>
  <c r="AF86" i="3" s="1"/>
  <c r="AA1456" i="20"/>
  <c r="K190" i="13" s="1"/>
  <c r="AB87" i="3" s="1"/>
  <c r="AB1456" i="20"/>
  <c r="L190" i="13" s="1"/>
  <c r="AC87" i="3"/>
  <c r="AC1456" i="20"/>
  <c r="M190" i="13" s="1"/>
  <c r="AD87" i="3" s="1"/>
  <c r="AD1456" i="20"/>
  <c r="N190" i="13"/>
  <c r="AE87" i="3" s="1"/>
  <c r="AE1456" i="20"/>
  <c r="O190" i="13"/>
  <c r="AF87" i="3" s="1"/>
  <c r="AA1457" i="20"/>
  <c r="K191" i="13" s="1"/>
  <c r="AB88" i="3" s="1"/>
  <c r="AB1457" i="20"/>
  <c r="L191" i="13" s="1"/>
  <c r="AC88" i="3" s="1"/>
  <c r="AC1457" i="20"/>
  <c r="M191" i="13" s="1"/>
  <c r="AD88" i="3" s="1"/>
  <c r="AD1457" i="20"/>
  <c r="N191" i="13" s="1"/>
  <c r="AE88" i="3" s="1"/>
  <c r="AE1457" i="20"/>
  <c r="O191" i="13" s="1"/>
  <c r="AF88" i="3"/>
  <c r="AA1458" i="20"/>
  <c r="K192" i="13" s="1"/>
  <c r="AB89" i="3" s="1"/>
  <c r="AB1458" i="20"/>
  <c r="L192" i="13"/>
  <c r="AC89" i="3" s="1"/>
  <c r="AC1458" i="20"/>
  <c r="M192" i="13"/>
  <c r="AD89" i="3" s="1"/>
  <c r="AD1458" i="20"/>
  <c r="N192" i="13" s="1"/>
  <c r="AE89" i="3" s="1"/>
  <c r="AE1458" i="20"/>
  <c r="O192" i="13" s="1"/>
  <c r="AF89" i="3" s="1"/>
  <c r="AA1459" i="20"/>
  <c r="K193" i="13" s="1"/>
  <c r="AB90" i="3" s="1"/>
  <c r="AB1459" i="20"/>
  <c r="L193" i="13" s="1"/>
  <c r="AC90" i="3" s="1"/>
  <c r="AC1459" i="20"/>
  <c r="M193" i="13" s="1"/>
  <c r="AD90" i="3"/>
  <c r="AD1459" i="20"/>
  <c r="N193" i="13" s="1"/>
  <c r="AE90" i="3" s="1"/>
  <c r="AE1459" i="20"/>
  <c r="O193" i="13"/>
  <c r="AF90" i="3" s="1"/>
  <c r="AA1460" i="20"/>
  <c r="K194" i="13"/>
  <c r="AB91" i="3" s="1"/>
  <c r="AB1460" i="20"/>
  <c r="L194" i="13"/>
  <c r="AC91" i="3" s="1"/>
  <c r="AC1460" i="20"/>
  <c r="M194" i="13" s="1"/>
  <c r="AD91" i="3" s="1"/>
  <c r="AD1460" i="20"/>
  <c r="N194" i="13" s="1"/>
  <c r="AE91" i="3" s="1"/>
  <c r="AE1460" i="20"/>
  <c r="O194" i="13" s="1"/>
  <c r="AF91" i="3" s="1"/>
  <c r="AA1415" i="20"/>
  <c r="K153" i="13" s="1"/>
  <c r="AB50" i="3" s="1"/>
  <c r="AB1415" i="20"/>
  <c r="L153" i="13" s="1"/>
  <c r="AC50" i="3" s="1"/>
  <c r="AC1415" i="20"/>
  <c r="M153" i="13"/>
  <c r="AD50" i="3" s="1"/>
  <c r="AD1415" i="20"/>
  <c r="N153" i="13"/>
  <c r="AE50" i="3" s="1"/>
  <c r="AE1415" i="20"/>
  <c r="O153" i="13"/>
  <c r="AF50" i="3" s="1"/>
  <c r="AA1416" i="20"/>
  <c r="K154" i="13" s="1"/>
  <c r="AB51" i="3" s="1"/>
  <c r="AB1416" i="20"/>
  <c r="L154" i="13" s="1"/>
  <c r="AC51" i="3" s="1"/>
  <c r="AC1416" i="20"/>
  <c r="M154" i="13" s="1"/>
  <c r="AD51" i="3" s="1"/>
  <c r="AD1416" i="20"/>
  <c r="N154" i="13" s="1"/>
  <c r="AE51" i="3"/>
  <c r="AE1416" i="20"/>
  <c r="O154" i="13" s="1"/>
  <c r="AF51" i="3" s="1"/>
  <c r="AA1417" i="20"/>
  <c r="K155" i="13"/>
  <c r="AB52" i="3" s="1"/>
  <c r="AB1417" i="20"/>
  <c r="L155" i="13"/>
  <c r="AC52" i="3" s="1"/>
  <c r="AC1417" i="20"/>
  <c r="M155" i="13"/>
  <c r="AD52" i="3" s="1"/>
  <c r="AD1417" i="20"/>
  <c r="N155" i="13" s="1"/>
  <c r="AE52" i="3" s="1"/>
  <c r="AE1417" i="20"/>
  <c r="O155" i="13" s="1"/>
  <c r="AF52" i="3" s="1"/>
  <c r="AA1418" i="20"/>
  <c r="K156" i="13" s="1"/>
  <c r="AB53" i="3" s="1"/>
  <c r="AB1418" i="20"/>
  <c r="L156" i="13" s="1"/>
  <c r="AC53" i="3" s="1"/>
  <c r="AC1418" i="20"/>
  <c r="M156" i="13" s="1"/>
  <c r="AD53" i="3" s="1"/>
  <c r="AD1418" i="20"/>
  <c r="N156" i="13"/>
  <c r="AE53" i="3" s="1"/>
  <c r="AE1418" i="20"/>
  <c r="O156" i="13"/>
  <c r="AF53" i="3" s="1"/>
  <c r="AA1419" i="20"/>
  <c r="K157" i="13"/>
  <c r="AB54" i="3" s="1"/>
  <c r="AB1419" i="20"/>
  <c r="L157" i="13" s="1"/>
  <c r="AC54" i="3" s="1"/>
  <c r="AC1419" i="20"/>
  <c r="M157" i="13" s="1"/>
  <c r="AD54" i="3" s="1"/>
  <c r="AD1419" i="20"/>
  <c r="N157" i="13" s="1"/>
  <c r="AE54" i="3" s="1"/>
  <c r="AE1419" i="20"/>
  <c r="O157" i="13" s="1"/>
  <c r="AF54" i="3"/>
  <c r="AA1420" i="20"/>
  <c r="K158" i="13" s="1"/>
  <c r="AB55" i="3" s="1"/>
  <c r="AB1420" i="20"/>
  <c r="L158" i="13"/>
  <c r="AC55" i="3" s="1"/>
  <c r="AC1420" i="20"/>
  <c r="M158" i="13"/>
  <c r="AD55" i="3" s="1"/>
  <c r="AD1420" i="20"/>
  <c r="N158" i="13"/>
  <c r="AE55" i="3" s="1"/>
  <c r="AE1420" i="20"/>
  <c r="O158" i="13" s="1"/>
  <c r="AF55" i="3" s="1"/>
  <c r="AA1421" i="20"/>
  <c r="K159" i="13" s="1"/>
  <c r="AB56" i="3" s="1"/>
  <c r="AB1421" i="20"/>
  <c r="L159" i="13" s="1"/>
  <c r="AC56" i="3" s="1"/>
  <c r="AC1421" i="20"/>
  <c r="M159" i="13" s="1"/>
  <c r="AD56" i="3" s="1"/>
  <c r="AD1421" i="20"/>
  <c r="N159" i="13" s="1"/>
  <c r="AE56" i="3" s="1"/>
  <c r="AE1421" i="20"/>
  <c r="O159" i="13"/>
  <c r="AF56" i="3" s="1"/>
  <c r="AA1422" i="20"/>
  <c r="K160" i="13"/>
  <c r="AB57" i="3" s="1"/>
  <c r="AB1422" i="20"/>
  <c r="L160" i="13"/>
  <c r="AC57" i="3" s="1"/>
  <c r="AC1422" i="20"/>
  <c r="M160" i="13" s="1"/>
  <c r="AD57" i="3" s="1"/>
  <c r="AD1422" i="20"/>
  <c r="N160" i="13" s="1"/>
  <c r="AE57" i="3" s="1"/>
  <c r="AE1422" i="20"/>
  <c r="O160" i="13" s="1"/>
  <c r="AF57" i="3" s="1"/>
  <c r="AA1423" i="20"/>
  <c r="K161" i="13" s="1"/>
  <c r="AB58" i="3"/>
  <c r="AB1423" i="20"/>
  <c r="L161" i="13" s="1"/>
  <c r="AC58" i="3" s="1"/>
  <c r="AC1423" i="20"/>
  <c r="M161" i="13"/>
  <c r="AD58" i="3" s="1"/>
  <c r="AD1423" i="20"/>
  <c r="N161" i="13"/>
  <c r="AE58" i="3" s="1"/>
  <c r="AE1423" i="20"/>
  <c r="O161" i="13"/>
  <c r="AF58" i="3" s="1"/>
  <c r="AA1424" i="20"/>
  <c r="K162" i="13" s="1"/>
  <c r="AB59" i="3" s="1"/>
  <c r="AB1424" i="20"/>
  <c r="L162" i="13" s="1"/>
  <c r="AC59" i="3" s="1"/>
  <c r="AC1424" i="20"/>
  <c r="M162" i="13" s="1"/>
  <c r="AD59" i="3" s="1"/>
  <c r="AD1424" i="20"/>
  <c r="N162" i="13" s="1"/>
  <c r="AE59" i="3" s="1"/>
  <c r="AE1424" i="20"/>
  <c r="O162" i="13" s="1"/>
  <c r="AF59" i="3" s="1"/>
  <c r="AA1425" i="20"/>
  <c r="K163" i="13"/>
  <c r="AB60" i="3" s="1"/>
  <c r="AB1425" i="20"/>
  <c r="L163" i="13"/>
  <c r="AC60" i="3" s="1"/>
  <c r="AC1425" i="20"/>
  <c r="M163" i="13"/>
  <c r="AD60" i="3" s="1"/>
  <c r="AD1425" i="20"/>
  <c r="N163" i="13" s="1"/>
  <c r="AE60" i="3" s="1"/>
  <c r="AE1425" i="20"/>
  <c r="O163" i="13" s="1"/>
  <c r="AF60" i="3" s="1"/>
  <c r="AA1426" i="20"/>
  <c r="K164" i="13" s="1"/>
  <c r="AB61" i="3" s="1"/>
  <c r="AB1426" i="20"/>
  <c r="L164" i="13" s="1"/>
  <c r="AC61" i="3"/>
  <c r="AC1426" i="20"/>
  <c r="M164" i="13" s="1"/>
  <c r="AD61" i="3" s="1"/>
  <c r="AD1426" i="20"/>
  <c r="N164" i="13"/>
  <c r="AE61" i="3" s="1"/>
  <c r="AE1426" i="20"/>
  <c r="O164" i="13"/>
  <c r="AF61" i="3" s="1"/>
  <c r="AA1427" i="20"/>
  <c r="K165" i="13" s="1"/>
  <c r="AB62" i="3" s="1"/>
  <c r="AB1427" i="20"/>
  <c r="L165" i="13" s="1"/>
  <c r="AC62" i="3" s="1"/>
  <c r="AC1427" i="20"/>
  <c r="M165" i="13" s="1"/>
  <c r="AD62" i="3" s="1"/>
  <c r="AD1427" i="20"/>
  <c r="N165" i="13" s="1"/>
  <c r="AE62" i="3" s="1"/>
  <c r="AE1427" i="20"/>
  <c r="O165" i="13" s="1"/>
  <c r="AF62" i="3"/>
  <c r="AA1428" i="20"/>
  <c r="K166" i="13" s="1"/>
  <c r="AB63" i="3" s="1"/>
  <c r="AB1428" i="20"/>
  <c r="L166" i="13"/>
  <c r="AC63" i="3" s="1"/>
  <c r="AC1428" i="20"/>
  <c r="M166" i="13"/>
  <c r="AD63" i="3" s="1"/>
  <c r="AD1428" i="20"/>
  <c r="N166" i="13"/>
  <c r="AE63" i="3" s="1"/>
  <c r="AE1428" i="20"/>
  <c r="O166" i="13" s="1"/>
  <c r="AF63" i="3" s="1"/>
  <c r="AA1429" i="20"/>
  <c r="K167" i="13" s="1"/>
  <c r="AB64" i="3" s="1"/>
  <c r="AB1429" i="20"/>
  <c r="L167" i="13" s="1"/>
  <c r="AC64" i="3" s="1"/>
  <c r="AC1429" i="20"/>
  <c r="M167" i="13" s="1"/>
  <c r="AD64" i="3" s="1"/>
  <c r="AD1429" i="20"/>
  <c r="N167" i="13" s="1"/>
  <c r="AE64" i="3" s="1"/>
  <c r="AE1429" i="20"/>
  <c r="O167" i="13"/>
  <c r="AF64" i="3" s="1"/>
  <c r="AA1430" i="20"/>
  <c r="K168" i="13"/>
  <c r="AB65" i="3" s="1"/>
  <c r="AB1430" i="20"/>
  <c r="L168" i="13"/>
  <c r="AC65" i="3" s="1"/>
  <c r="AC1430" i="20"/>
  <c r="M168" i="13" s="1"/>
  <c r="AD65" i="3" s="1"/>
  <c r="AD1430" i="20"/>
  <c r="N168" i="13" s="1"/>
  <c r="AE65" i="3" s="1"/>
  <c r="AE1430" i="20"/>
  <c r="O168" i="13" s="1"/>
  <c r="AF65" i="3" s="1"/>
  <c r="AA1431" i="20"/>
  <c r="K169" i="13" s="1"/>
  <c r="AB66" i="3"/>
  <c r="AB1431" i="20"/>
  <c r="L169" i="13" s="1"/>
  <c r="AC66" i="3" s="1"/>
  <c r="AC1431" i="20"/>
  <c r="M169" i="13"/>
  <c r="AD66" i="3" s="1"/>
  <c r="AD1431" i="20"/>
  <c r="N169" i="13"/>
  <c r="AE66" i="3" s="1"/>
  <c r="AE1431" i="20"/>
  <c r="O169" i="13" s="1"/>
  <c r="AF66" i="3" s="1"/>
  <c r="AA1432" i="20"/>
  <c r="K170" i="13" s="1"/>
  <c r="AB67" i="3" s="1"/>
  <c r="AB1432" i="20"/>
  <c r="L170" i="13" s="1"/>
  <c r="AC67" i="3" s="1"/>
  <c r="AC1432" i="20"/>
  <c r="M170" i="13" s="1"/>
  <c r="AD67" i="3" s="1"/>
  <c r="AD1432" i="20"/>
  <c r="N170" i="13" s="1"/>
  <c r="AE67" i="3"/>
  <c r="AE1432" i="20"/>
  <c r="O170" i="13" s="1"/>
  <c r="AF67" i="3" s="1"/>
  <c r="AA1433" i="20"/>
  <c r="K171" i="13"/>
  <c r="AB68" i="3" s="1"/>
  <c r="AB1433" i="20"/>
  <c r="L171" i="13"/>
  <c r="AC68" i="3" s="1"/>
  <c r="AC1433" i="20"/>
  <c r="M171" i="13" s="1"/>
  <c r="AD68" i="3" s="1"/>
  <c r="AD1433" i="20"/>
  <c r="N171" i="13" s="1"/>
  <c r="AE68" i="3" s="1"/>
  <c r="AE1433" i="20"/>
  <c r="O171" i="13" s="1"/>
  <c r="AF68" i="3" s="1"/>
  <c r="AA1434" i="20"/>
  <c r="K172" i="13" s="1"/>
  <c r="AB69" i="3" s="1"/>
  <c r="AB1434" i="20"/>
  <c r="L172" i="13" s="1"/>
  <c r="AC69" i="3" s="1"/>
  <c r="AC1434" i="20"/>
  <c r="M172" i="13" s="1"/>
  <c r="AD69" i="3" s="1"/>
  <c r="AD1434" i="20"/>
  <c r="N172" i="13"/>
  <c r="AE69" i="3" s="1"/>
  <c r="AE1434" i="20"/>
  <c r="O172" i="13"/>
  <c r="AF69" i="3" s="1"/>
  <c r="AA1435" i="20"/>
  <c r="K173" i="13" s="1"/>
  <c r="AB70" i="3" s="1"/>
  <c r="AB1435" i="20"/>
  <c r="L173" i="13" s="1"/>
  <c r="AC70" i="3" s="1"/>
  <c r="AC1435" i="20"/>
  <c r="M173" i="13" s="1"/>
  <c r="AD70" i="3" s="1"/>
  <c r="AD1435" i="20"/>
  <c r="N173" i="13" s="1"/>
  <c r="AE70" i="3" s="1"/>
  <c r="AE1435" i="20"/>
  <c r="O173" i="13" s="1"/>
  <c r="AF70" i="3" s="1"/>
  <c r="AA1395" i="20"/>
  <c r="K133" i="13" s="1"/>
  <c r="AB30" i="3" s="1"/>
  <c r="AB1395" i="20"/>
  <c r="L133" i="13"/>
  <c r="AC30" i="3" s="1"/>
  <c r="AC1395" i="20"/>
  <c r="M133" i="13"/>
  <c r="AD30" i="3" s="1"/>
  <c r="AD1395" i="20"/>
  <c r="N133" i="13"/>
  <c r="AE30" i="3" s="1"/>
  <c r="AE1395" i="20"/>
  <c r="O133" i="13" s="1"/>
  <c r="AF30" i="3" s="1"/>
  <c r="AA1396" i="20"/>
  <c r="K134" i="13" s="1"/>
  <c r="AB31" i="3" s="1"/>
  <c r="AB1396" i="20"/>
  <c r="L134" i="13" s="1"/>
  <c r="AC31" i="3" s="1"/>
  <c r="AC1396" i="20"/>
  <c r="M134" i="13" s="1"/>
  <c r="AD31" i="3"/>
  <c r="AD1396" i="20"/>
  <c r="N134" i="13" s="1"/>
  <c r="AE31" i="3" s="1"/>
  <c r="AE1396" i="20"/>
  <c r="O134" i="13"/>
  <c r="AF31" i="3" s="1"/>
  <c r="AA1397" i="20"/>
  <c r="K135" i="13"/>
  <c r="AB32" i="3" s="1"/>
  <c r="AB1397" i="20"/>
  <c r="L135" i="13" s="1"/>
  <c r="AC32" i="3" s="1"/>
  <c r="AC1397" i="20"/>
  <c r="M135" i="13" s="1"/>
  <c r="AD32" i="3" s="1"/>
  <c r="AD1397" i="20"/>
  <c r="N135" i="13" s="1"/>
  <c r="AE32" i="3" s="1"/>
  <c r="AE1397" i="20"/>
  <c r="O135" i="13" s="1"/>
  <c r="AF32" i="3" s="1"/>
  <c r="AA1398" i="20"/>
  <c r="K136" i="13" s="1"/>
  <c r="AB33" i="3"/>
  <c r="AB1398" i="20"/>
  <c r="L136" i="13" s="1"/>
  <c r="AC33" i="3" s="1"/>
  <c r="AC1398" i="20"/>
  <c r="M136" i="13"/>
  <c r="AD33" i="3" s="1"/>
  <c r="AD1398" i="20"/>
  <c r="N136" i="13"/>
  <c r="AE33" i="3" s="1"/>
  <c r="AE1398" i="20"/>
  <c r="O136" i="13" s="1"/>
  <c r="AF33" i="3" s="1"/>
  <c r="AA1399" i="20"/>
  <c r="K137" i="13" s="1"/>
  <c r="AB34" i="3" s="1"/>
  <c r="AB1399" i="20"/>
  <c r="L137" i="13" s="1"/>
  <c r="AC34" i="3" s="1"/>
  <c r="AC1399" i="20"/>
  <c r="M137" i="13" s="1"/>
  <c r="AD34" i="3" s="1"/>
  <c r="AD1399" i="20"/>
  <c r="N137" i="13" s="1"/>
  <c r="AE34" i="3"/>
  <c r="AE1399" i="20"/>
  <c r="O137" i="13" s="1"/>
  <c r="AF34" i="3" s="1"/>
  <c r="AA1400" i="20"/>
  <c r="K138" i="13"/>
  <c r="AB35" i="3" s="1"/>
  <c r="AB1400" i="20"/>
  <c r="L138" i="13"/>
  <c r="AC35" i="3" s="1"/>
  <c r="AC1400" i="20"/>
  <c r="M138" i="13" s="1"/>
  <c r="AD35" i="3" s="1"/>
  <c r="AD1400" i="20"/>
  <c r="N138" i="13" s="1"/>
  <c r="AE35" i="3" s="1"/>
  <c r="AE1400" i="20"/>
  <c r="O138" i="13" s="1"/>
  <c r="AF35" i="3" s="1"/>
  <c r="AA1401" i="20"/>
  <c r="K139" i="13" s="1"/>
  <c r="AB36" i="3" s="1"/>
  <c r="AB1401" i="20"/>
  <c r="L139" i="13" s="1"/>
  <c r="AC36" i="3" s="1"/>
  <c r="AC1401" i="20"/>
  <c r="M139" i="13" s="1"/>
  <c r="AD36" i="3" s="1"/>
  <c r="AD1401" i="20"/>
  <c r="N139" i="13"/>
  <c r="AE36" i="3" s="1"/>
  <c r="AE1401" i="20"/>
  <c r="O139" i="13"/>
  <c r="AF36" i="3" s="1"/>
  <c r="AA1402" i="20"/>
  <c r="K140" i="13" s="1"/>
  <c r="AB37" i="3" s="1"/>
  <c r="AB1402" i="20"/>
  <c r="L140" i="13" s="1"/>
  <c r="AC37" i="3" s="1"/>
  <c r="AC1402" i="20"/>
  <c r="M140" i="13" s="1"/>
  <c r="AD37" i="3" s="1"/>
  <c r="AD1402" i="20"/>
  <c r="N140" i="13" s="1"/>
  <c r="AE37" i="3" s="1"/>
  <c r="AE1402" i="20"/>
  <c r="O140" i="13" s="1"/>
  <c r="AF37" i="3" s="1"/>
  <c r="AA1403" i="20"/>
  <c r="K141" i="13" s="1"/>
  <c r="AB38" i="3" s="1"/>
  <c r="AB1403" i="20"/>
  <c r="L141" i="13"/>
  <c r="AC38" i="3" s="1"/>
  <c r="AC1403" i="20"/>
  <c r="M141" i="13"/>
  <c r="AD38" i="3" s="1"/>
  <c r="AD1403" i="20"/>
  <c r="N141" i="13" s="1"/>
  <c r="AE38" i="3" s="1"/>
  <c r="AE1403" i="20"/>
  <c r="O141" i="13" s="1"/>
  <c r="AF38" i="3" s="1"/>
  <c r="AA1404" i="20"/>
  <c r="K142" i="13" s="1"/>
  <c r="AB39" i="3" s="1"/>
  <c r="AB1404" i="20"/>
  <c r="L142" i="13" s="1"/>
  <c r="AC39" i="3" s="1"/>
  <c r="AC1404" i="20"/>
  <c r="M142" i="13" s="1"/>
  <c r="AD39" i="3" s="1"/>
  <c r="AD1404" i="20"/>
  <c r="N142" i="13" s="1"/>
  <c r="AE39" i="3" s="1"/>
  <c r="AE1404" i="20"/>
  <c r="O142" i="13"/>
  <c r="AF39" i="3" s="1"/>
  <c r="AA1405" i="20"/>
  <c r="K143" i="13"/>
  <c r="AB40" i="3" s="1"/>
  <c r="AB1405" i="20"/>
  <c r="L143" i="13" s="1"/>
  <c r="AC40" i="3" s="1"/>
  <c r="AC1405" i="20"/>
  <c r="M143" i="13" s="1"/>
  <c r="AD40" i="3" s="1"/>
  <c r="AD1405" i="20"/>
  <c r="N143" i="13" s="1"/>
  <c r="AE40" i="3" s="1"/>
  <c r="AE1405" i="20"/>
  <c r="O143" i="13" s="1"/>
  <c r="AF40" i="3" s="1"/>
  <c r="AA1406" i="20"/>
  <c r="K144" i="13" s="1"/>
  <c r="AB41" i="3"/>
  <c r="AB1406" i="20"/>
  <c r="L144" i="13" s="1"/>
  <c r="AC41" i="3" s="1"/>
  <c r="AC1406" i="20"/>
  <c r="M144" i="13"/>
  <c r="AD41" i="3" s="1"/>
  <c r="AD1406" i="20"/>
  <c r="N144" i="13"/>
  <c r="AE41" i="3" s="1"/>
  <c r="AE1406" i="20"/>
  <c r="O144" i="13" s="1"/>
  <c r="AF41" i="3" s="1"/>
  <c r="AA1407" i="20"/>
  <c r="K145" i="13" s="1"/>
  <c r="AB42" i="3" s="1"/>
  <c r="AB1407" i="20"/>
  <c r="L145" i="13" s="1"/>
  <c r="AC42" i="3" s="1"/>
  <c r="AC1407" i="20"/>
  <c r="M145" i="13" s="1"/>
  <c r="AD42" i="3" s="1"/>
  <c r="AD1407" i="20"/>
  <c r="N145" i="13" s="1"/>
  <c r="AE42" i="3"/>
  <c r="AE1407" i="20"/>
  <c r="O145" i="13" s="1"/>
  <c r="AF42" i="3" s="1"/>
  <c r="AA1408" i="20"/>
  <c r="K146" i="13"/>
  <c r="AB43" i="3" s="1"/>
  <c r="AB1408" i="20"/>
  <c r="L146" i="13"/>
  <c r="AC43" i="3" s="1"/>
  <c r="AC1408" i="20"/>
  <c r="M146" i="13" s="1"/>
  <c r="AD43" i="3" s="1"/>
  <c r="AD1408" i="20"/>
  <c r="N146" i="13" s="1"/>
  <c r="AE43" i="3" s="1"/>
  <c r="AE1408" i="20"/>
  <c r="O146" i="13" s="1"/>
  <c r="AF43" i="3" s="1"/>
  <c r="AA1409" i="20"/>
  <c r="K147" i="13" s="1"/>
  <c r="AB44" i="3" s="1"/>
  <c r="AB1409" i="20"/>
  <c r="L147" i="13" s="1"/>
  <c r="AC44" i="3"/>
  <c r="AC1409" i="20"/>
  <c r="M147" i="13" s="1"/>
  <c r="AD44" i="3" s="1"/>
  <c r="AD1409" i="20"/>
  <c r="N147" i="13"/>
  <c r="AE44" i="3" s="1"/>
  <c r="AE1409" i="20"/>
  <c r="O147" i="13"/>
  <c r="AF44" i="3" s="1"/>
  <c r="AA1410" i="20"/>
  <c r="K148" i="13" s="1"/>
  <c r="AB45" i="3" s="1"/>
  <c r="AB1410" i="20"/>
  <c r="L148" i="13" s="1"/>
  <c r="AC45" i="3" s="1"/>
  <c r="AC1410" i="20"/>
  <c r="M148" i="13" s="1"/>
  <c r="AD45" i="3" s="1"/>
  <c r="AD1410" i="20"/>
  <c r="N148" i="13" s="1"/>
  <c r="AE45" i="3" s="1"/>
  <c r="AE1410" i="20"/>
  <c r="O148" i="13" s="1"/>
  <c r="AF45" i="3"/>
  <c r="AA1411" i="20"/>
  <c r="K149" i="13" s="1"/>
  <c r="AB46" i="3" s="1"/>
  <c r="AB1411" i="20"/>
  <c r="L149" i="13"/>
  <c r="AC46" i="3" s="1"/>
  <c r="AC1411" i="20"/>
  <c r="M149" i="13"/>
  <c r="AD46" i="3" s="1"/>
  <c r="AD1411" i="20"/>
  <c r="N149" i="13"/>
  <c r="AE46" i="3" s="1"/>
  <c r="AE1411" i="20"/>
  <c r="O149" i="13" s="1"/>
  <c r="AF46" i="3" s="1"/>
  <c r="AA1412" i="20"/>
  <c r="K150" i="13" s="1"/>
  <c r="AB47" i="3" s="1"/>
  <c r="AB1412" i="20"/>
  <c r="L150" i="13" s="1"/>
  <c r="AC47" i="3" s="1"/>
  <c r="AC1412" i="20"/>
  <c r="M150" i="13" s="1"/>
  <c r="AD47" i="3" s="1"/>
  <c r="AD1412" i="20"/>
  <c r="N150" i="13" s="1"/>
  <c r="AE47" i="3" s="1"/>
  <c r="AE1412" i="20"/>
  <c r="O150" i="13"/>
  <c r="AF47" i="3" s="1"/>
  <c r="AA1413" i="20"/>
  <c r="K151" i="13"/>
  <c r="AB48" i="3" s="1"/>
  <c r="AB1413" i="20"/>
  <c r="L151" i="13" s="1"/>
  <c r="AC48" i="3" s="1"/>
  <c r="AC1413" i="20"/>
  <c r="M151" i="13" s="1"/>
  <c r="AD48" i="3" s="1"/>
  <c r="AD1413" i="20"/>
  <c r="N151" i="13" s="1"/>
  <c r="AE48" i="3" s="1"/>
  <c r="AE1413" i="20"/>
  <c r="O151" i="13" s="1"/>
  <c r="AF48" i="3" s="1"/>
  <c r="AA1414" i="20"/>
  <c r="K152" i="13"/>
  <c r="AB49" i="3"/>
  <c r="AB1414" i="20"/>
  <c r="L152" i="13" s="1"/>
  <c r="AC49" i="3" s="1"/>
  <c r="AC1414" i="20"/>
  <c r="M152" i="13"/>
  <c r="AD49" i="3" s="1"/>
  <c r="AD1414" i="20"/>
  <c r="N152" i="13"/>
  <c r="AE49" i="3" s="1"/>
  <c r="AE1414" i="20"/>
  <c r="O152" i="13" s="1"/>
  <c r="AF49" i="3" s="1"/>
  <c r="AA1373" i="20"/>
  <c r="K111" i="13" s="1"/>
  <c r="AB8" i="3" s="1"/>
  <c r="AB1373" i="20"/>
  <c r="L111" i="13" s="1"/>
  <c r="AC8" i="3" s="1"/>
  <c r="AC1373" i="20"/>
  <c r="M111" i="13" s="1"/>
  <c r="AD8" i="3" s="1"/>
  <c r="AD1373" i="20"/>
  <c r="N111" i="13" s="1"/>
  <c r="AE8" i="3"/>
  <c r="AE1373" i="20"/>
  <c r="O111" i="13" s="1"/>
  <c r="AF8" i="3" s="1"/>
  <c r="AA1374" i="20"/>
  <c r="K112" i="13"/>
  <c r="AB9" i="3" s="1"/>
  <c r="AB1374" i="20"/>
  <c r="L112" i="13"/>
  <c r="AC9" i="3" s="1"/>
  <c r="AC1374" i="20"/>
  <c r="M112" i="13" s="1"/>
  <c r="AD9" i="3" s="1"/>
  <c r="AD1374" i="20"/>
  <c r="N112" i="13" s="1"/>
  <c r="AE9" i="3" s="1"/>
  <c r="AE1374" i="20"/>
  <c r="O112" i="13" s="1"/>
  <c r="AF9" i="3" s="1"/>
  <c r="AA1375" i="20"/>
  <c r="K113" i="13" s="1"/>
  <c r="AB10" i="3"/>
  <c r="AB1375" i="20"/>
  <c r="L113" i="13" s="1"/>
  <c r="AC10" i="3"/>
  <c r="AC1375" i="20"/>
  <c r="M113" i="13" s="1"/>
  <c r="AD10" i="3" s="1"/>
  <c r="AD1375" i="20"/>
  <c r="N113" i="13"/>
  <c r="AE10" i="3" s="1"/>
  <c r="AE1375" i="20"/>
  <c r="O113" i="13"/>
  <c r="AF10" i="3" s="1"/>
  <c r="AA1376" i="20"/>
  <c r="K114" i="13" s="1"/>
  <c r="AB11" i="3" s="1"/>
  <c r="AB1376" i="20"/>
  <c r="L114" i="13" s="1"/>
  <c r="AC11" i="3" s="1"/>
  <c r="AC1376" i="20"/>
  <c r="M114" i="13" s="1"/>
  <c r="AD11" i="3" s="1"/>
  <c r="AD1376" i="20"/>
  <c r="N114" i="13" s="1"/>
  <c r="AE11" i="3" s="1"/>
  <c r="AE1376" i="20"/>
  <c r="O114" i="13" s="1"/>
  <c r="AF11" i="3"/>
  <c r="AA1377" i="20"/>
  <c r="K115" i="13" s="1"/>
  <c r="AB12" i="3" s="1"/>
  <c r="AB1377" i="20"/>
  <c r="L115" i="13"/>
  <c r="AC12" i="3" s="1"/>
  <c r="AC1377" i="20"/>
  <c r="M115" i="13"/>
  <c r="AD12" i="3" s="1"/>
  <c r="AD1377" i="20"/>
  <c r="N115" i="13" s="1"/>
  <c r="AE12" i="3" s="1"/>
  <c r="AE1377" i="20"/>
  <c r="O115" i="13" s="1"/>
  <c r="AF12" i="3" s="1"/>
  <c r="AA1378" i="20"/>
  <c r="K116" i="13" s="1"/>
  <c r="AB13" i="3" s="1"/>
  <c r="AB1378" i="20"/>
  <c r="L116" i="13" s="1"/>
  <c r="AC13" i="3"/>
  <c r="AC1378" i="20"/>
  <c r="M116" i="13"/>
  <c r="AD13" i="3"/>
  <c r="AD1378" i="20"/>
  <c r="N116" i="13" s="1"/>
  <c r="AE13" i="3" s="1"/>
  <c r="AE1378" i="20"/>
  <c r="O116" i="13"/>
  <c r="AF13" i="3" s="1"/>
  <c r="AA1379" i="20"/>
  <c r="K117" i="13"/>
  <c r="AB14" i="3" s="1"/>
  <c r="AB1379" i="20"/>
  <c r="L117" i="13" s="1"/>
  <c r="AC14" i="3" s="1"/>
  <c r="AC1379" i="20"/>
  <c r="M117" i="13" s="1"/>
  <c r="AD14" i="3" s="1"/>
  <c r="AD1379" i="20"/>
  <c r="N117" i="13" s="1"/>
  <c r="AE14" i="3" s="1"/>
  <c r="AE1379" i="20"/>
  <c r="O117" i="13" s="1"/>
  <c r="AF14" i="3"/>
  <c r="AA1380" i="20"/>
  <c r="K118" i="13"/>
  <c r="AB15" i="3"/>
  <c r="AB1380" i="20"/>
  <c r="L118" i="13" s="1"/>
  <c r="AC15" i="3" s="1"/>
  <c r="AC1380" i="20"/>
  <c r="M118" i="13"/>
  <c r="AD15" i="3" s="1"/>
  <c r="AD1380" i="20"/>
  <c r="N118" i="13"/>
  <c r="AE15" i="3" s="1"/>
  <c r="AE1380" i="20"/>
  <c r="O118" i="13" s="1"/>
  <c r="AF15" i="3" s="1"/>
  <c r="AA1381" i="20"/>
  <c r="K119" i="13" s="1"/>
  <c r="AB16" i="3" s="1"/>
  <c r="AB1381" i="20"/>
  <c r="L119" i="13" s="1"/>
  <c r="AC16" i="3" s="1"/>
  <c r="AC1381" i="20"/>
  <c r="M119" i="13" s="1"/>
  <c r="AD16" i="3"/>
  <c r="AD1381" i="20"/>
  <c r="N119" i="13" s="1"/>
  <c r="AE16" i="3" s="1"/>
  <c r="AE1381" i="20"/>
  <c r="O119" i="13" s="1"/>
  <c r="AF16" i="3" s="1"/>
  <c r="AA1382" i="20"/>
  <c r="K120" i="13"/>
  <c r="AB17" i="3" s="1"/>
  <c r="AB1382" i="20"/>
  <c r="L120" i="13"/>
  <c r="AC17" i="3" s="1"/>
  <c r="AC1382" i="20"/>
  <c r="M120" i="13" s="1"/>
  <c r="AD17" i="3" s="1"/>
  <c r="AD1382" i="20"/>
  <c r="N120" i="13" s="1"/>
  <c r="AE17" i="3" s="1"/>
  <c r="AE1382" i="20"/>
  <c r="O120" i="13" s="1"/>
  <c r="AF17" i="3" s="1"/>
  <c r="AA1383" i="20"/>
  <c r="K121" i="13" s="1"/>
  <c r="AB18" i="3"/>
  <c r="AB1383" i="20"/>
  <c r="L121" i="13" s="1"/>
  <c r="AC18" i="3"/>
  <c r="AC1383" i="20"/>
  <c r="M121" i="13" s="1"/>
  <c r="AD18" i="3" s="1"/>
  <c r="AD1383" i="20"/>
  <c r="N121" i="13"/>
  <c r="AE18" i="3" s="1"/>
  <c r="AE1383" i="20"/>
  <c r="O121" i="13"/>
  <c r="AF18" i="3" s="1"/>
  <c r="AA1384" i="20"/>
  <c r="K122" i="13" s="1"/>
  <c r="AB19" i="3" s="1"/>
  <c r="AB1384" i="20"/>
  <c r="L122" i="13" s="1"/>
  <c r="AC19" i="3" s="1"/>
  <c r="AC1384" i="20"/>
  <c r="M122" i="13" s="1"/>
  <c r="AD19" i="3" s="1"/>
  <c r="AD1384" i="20"/>
  <c r="N122" i="13" s="1"/>
  <c r="AE19" i="3"/>
  <c r="AE1384" i="20"/>
  <c r="O122" i="13" s="1"/>
  <c r="AF19" i="3" s="1"/>
  <c r="AA1385" i="20"/>
  <c r="K123" i="13" s="1"/>
  <c r="AB20" i="3" s="1"/>
  <c r="AB1385" i="20"/>
  <c r="L123" i="13"/>
  <c r="AC20" i="3" s="1"/>
  <c r="AC1385" i="20"/>
  <c r="M123" i="13"/>
  <c r="AD20" i="3" s="1"/>
  <c r="AD1385" i="20"/>
  <c r="N123" i="13" s="1"/>
  <c r="AE20" i="3" s="1"/>
  <c r="AE1385" i="20"/>
  <c r="O123" i="13" s="1"/>
  <c r="AF20" i="3" s="1"/>
  <c r="AA1386" i="20"/>
  <c r="K124" i="13" s="1"/>
  <c r="AB21" i="3" s="1"/>
  <c r="AB1386" i="20"/>
  <c r="L124" i="13" s="1"/>
  <c r="AC21" i="3"/>
  <c r="AC1386" i="20"/>
  <c r="M124" i="13" s="1"/>
  <c r="AD21" i="3"/>
  <c r="AD1386" i="20"/>
  <c r="N124" i="13" s="1"/>
  <c r="AE21" i="3" s="1"/>
  <c r="AE1386" i="20"/>
  <c r="O124" i="13"/>
  <c r="AF21" i="3" s="1"/>
  <c r="AA1387" i="20"/>
  <c r="K125" i="13"/>
  <c r="AB22" i="3" s="1"/>
  <c r="AB1387" i="20"/>
  <c r="L125" i="13" s="1"/>
  <c r="AC22" i="3" s="1"/>
  <c r="AC1387" i="20"/>
  <c r="M125" i="13" s="1"/>
  <c r="AD22" i="3" s="1"/>
  <c r="AD1387" i="20"/>
  <c r="N125" i="13" s="1"/>
  <c r="AE22" i="3" s="1"/>
  <c r="AE1387" i="20"/>
  <c r="O125" i="13" s="1"/>
  <c r="AF22" i="3"/>
  <c r="AA1388" i="20"/>
  <c r="K126" i="13" s="1"/>
  <c r="AB23" i="3" s="1"/>
  <c r="AB1388" i="20"/>
  <c r="L126" i="13" s="1"/>
  <c r="AC23" i="3" s="1"/>
  <c r="AC1388" i="20"/>
  <c r="M126" i="13"/>
  <c r="AD23" i="3" s="1"/>
  <c r="AD1388" i="20"/>
  <c r="N126" i="13"/>
  <c r="AE23" i="3" s="1"/>
  <c r="AE1388" i="20"/>
  <c r="O126" i="13" s="1"/>
  <c r="AF23" i="3" s="1"/>
  <c r="AA1389" i="20"/>
  <c r="K127" i="13" s="1"/>
  <c r="AB24" i="3" s="1"/>
  <c r="AB1389" i="20"/>
  <c r="L127" i="13" s="1"/>
  <c r="AC24" i="3" s="1"/>
  <c r="AC1389" i="20"/>
  <c r="M127" i="13" s="1"/>
  <c r="AD24" i="3"/>
  <c r="AD1389" i="20"/>
  <c r="N127" i="13"/>
  <c r="AE24" i="3"/>
  <c r="AE1389" i="20"/>
  <c r="O127" i="13" s="1"/>
  <c r="AF24" i="3" s="1"/>
  <c r="AA1390" i="20"/>
  <c r="K128" i="13"/>
  <c r="AB25" i="3" s="1"/>
  <c r="AB1390" i="20"/>
  <c r="L128" i="13"/>
  <c r="AC25" i="3" s="1"/>
  <c r="AC1390" i="20"/>
  <c r="M128" i="13" s="1"/>
  <c r="AD25" i="3" s="1"/>
  <c r="AD1390" i="20"/>
  <c r="N128" i="13" s="1"/>
  <c r="AE25" i="3" s="1"/>
  <c r="AE1390" i="20"/>
  <c r="O128" i="13" s="1"/>
  <c r="AF25" i="3" s="1"/>
  <c r="AA1391" i="20"/>
  <c r="K129" i="13" s="1"/>
  <c r="AB26" i="3"/>
  <c r="AB1391" i="20"/>
  <c r="L129" i="13"/>
  <c r="AC26" i="3"/>
  <c r="AC1391" i="20"/>
  <c r="M129" i="13" s="1"/>
  <c r="AD26" i="3" s="1"/>
  <c r="AD1391" i="20"/>
  <c r="N129" i="13"/>
  <c r="AE26" i="3" s="1"/>
  <c r="AE1391" i="20"/>
  <c r="O129" i="13"/>
  <c r="AF26" i="3" s="1"/>
  <c r="AA1392" i="20"/>
  <c r="K130" i="13" s="1"/>
  <c r="AB27" i="3" s="1"/>
  <c r="AB1392" i="20"/>
  <c r="L130" i="13" s="1"/>
  <c r="AC27" i="3" s="1"/>
  <c r="AC1392" i="20"/>
  <c r="M130" i="13" s="1"/>
  <c r="AD27" i="3" s="1"/>
  <c r="AD1392" i="20"/>
  <c r="N130" i="13" s="1"/>
  <c r="AE27" i="3"/>
  <c r="AE1392" i="20"/>
  <c r="O130" i="13"/>
  <c r="AF27" i="3"/>
  <c r="AA1393" i="20"/>
  <c r="K131" i="13" s="1"/>
  <c r="AB28" i="3" s="1"/>
  <c r="AB1393" i="20"/>
  <c r="L131" i="13"/>
  <c r="AC28" i="3" s="1"/>
  <c r="AC1393" i="20"/>
  <c r="M131" i="13"/>
  <c r="AD28" i="3" s="1"/>
  <c r="AD1393" i="20"/>
  <c r="N131" i="13" s="1"/>
  <c r="AE28" i="3" s="1"/>
  <c r="AE1393" i="20"/>
  <c r="O131" i="13" s="1"/>
  <c r="AF28" i="3" s="1"/>
  <c r="AA1394" i="20"/>
  <c r="K132" i="13" s="1"/>
  <c r="AB29" i="3" s="1"/>
  <c r="AB1394" i="20"/>
  <c r="L132" i="13" s="1"/>
  <c r="AC29" i="3"/>
  <c r="AC1394" i="20"/>
  <c r="M132" i="13"/>
  <c r="AD29" i="3"/>
  <c r="AD1394" i="20"/>
  <c r="N132" i="13" s="1"/>
  <c r="AE29" i="3" s="1"/>
  <c r="AE1394" i="20"/>
  <c r="O132" i="13"/>
  <c r="AF29" i="3" s="1"/>
  <c r="AB1372" i="20"/>
  <c r="L110" i="13"/>
  <c r="AC7" i="3" s="1"/>
  <c r="AC1372" i="20"/>
  <c r="M110" i="13" s="1"/>
  <c r="AD7" i="3" s="1"/>
  <c r="AD1372" i="20"/>
  <c r="N110" i="13" s="1"/>
  <c r="AE7" i="3" s="1"/>
  <c r="AE1372" i="20"/>
  <c r="O110" i="13" s="1"/>
  <c r="AF7" i="3" s="1"/>
  <c r="AA1372" i="20"/>
  <c r="K110" i="13" s="1"/>
  <c r="AB7" i="3"/>
  <c r="U1471" i="20"/>
  <c r="B205" i="13" s="1"/>
  <c r="V102" i="3" s="1"/>
  <c r="V1471" i="20"/>
  <c r="C205" i="13" s="1"/>
  <c r="W102" i="3" s="1"/>
  <c r="W1471" i="20"/>
  <c r="D205" i="13"/>
  <c r="X102" i="3" s="1"/>
  <c r="X1471" i="20"/>
  <c r="E205" i="13"/>
  <c r="Y102" i="3" s="1"/>
  <c r="Y1471" i="20"/>
  <c r="F205" i="13" s="1"/>
  <c r="Z102" i="3" s="1"/>
  <c r="Z1471" i="20"/>
  <c r="G205" i="13" s="1"/>
  <c r="AA102" i="3" s="1"/>
  <c r="B184" i="13"/>
  <c r="V81" i="3" s="1"/>
  <c r="C184" i="13"/>
  <c r="W81" i="3" s="1"/>
  <c r="D184" i="13"/>
  <c r="X81" i="3"/>
  <c r="E184" i="13"/>
  <c r="Y81" i="3"/>
  <c r="F184" i="13"/>
  <c r="Z81" i="3" s="1"/>
  <c r="G184" i="13"/>
  <c r="AA81" i="3" s="1"/>
  <c r="U1451" i="20"/>
  <c r="B185" i="13"/>
  <c r="V82" i="3" s="1"/>
  <c r="V1451" i="20"/>
  <c r="C185" i="13"/>
  <c r="W82" i="3" s="1"/>
  <c r="W1451" i="20"/>
  <c r="D185" i="13" s="1"/>
  <c r="X82" i="3" s="1"/>
  <c r="X1451" i="20"/>
  <c r="E185" i="13" s="1"/>
  <c r="Y82" i="3" s="1"/>
  <c r="Y1451" i="20"/>
  <c r="F185" i="13" s="1"/>
  <c r="Z82" i="3" s="1"/>
  <c r="Z1451" i="20"/>
  <c r="G185" i="13"/>
  <c r="AA82" i="3"/>
  <c r="U1452" i="20"/>
  <c r="B186" i="13"/>
  <c r="V83" i="3"/>
  <c r="V1452" i="20"/>
  <c r="C186" i="13"/>
  <c r="W83" i="3" s="1"/>
  <c r="W1452" i="20"/>
  <c r="D186" i="13"/>
  <c r="X83" i="3" s="1"/>
  <c r="X1452" i="20"/>
  <c r="E186" i="13"/>
  <c r="Y83" i="3" s="1"/>
  <c r="Y1452" i="20"/>
  <c r="F186" i="13" s="1"/>
  <c r="Z83" i="3" s="1"/>
  <c r="Z1452" i="20"/>
  <c r="G186" i="13" s="1"/>
  <c r="AA83" i="3" s="1"/>
  <c r="U1453" i="20"/>
  <c r="B187" i="13" s="1"/>
  <c r="V84" i="3" s="1"/>
  <c r="V1453" i="20"/>
  <c r="C187" i="13" s="1"/>
  <c r="W84" i="3"/>
  <c r="W1453" i="20"/>
  <c r="D187" i="13"/>
  <c r="X84" i="3"/>
  <c r="X1453" i="20"/>
  <c r="E187" i="13"/>
  <c r="Y84" i="3" s="1"/>
  <c r="Y1453" i="20"/>
  <c r="F187" i="13"/>
  <c r="Z84" i="3" s="1"/>
  <c r="Z1453" i="20"/>
  <c r="G187" i="13"/>
  <c r="AA84" i="3" s="1"/>
  <c r="U1454" i="20"/>
  <c r="B188" i="13" s="1"/>
  <c r="V85" i="3" s="1"/>
  <c r="V1454" i="20"/>
  <c r="C188" i="13" s="1"/>
  <c r="W85" i="3" s="1"/>
  <c r="W1454" i="20"/>
  <c r="D188" i="13" s="1"/>
  <c r="X85" i="3" s="1"/>
  <c r="X1454" i="20"/>
  <c r="E188" i="13" s="1"/>
  <c r="Y85" i="3" s="1"/>
  <c r="Y1454" i="20"/>
  <c r="F188" i="13"/>
  <c r="Z85" i="3"/>
  <c r="Z1454" i="20"/>
  <c r="G188" i="13"/>
  <c r="AA85" i="3" s="1"/>
  <c r="U1455" i="20"/>
  <c r="B189" i="13"/>
  <c r="V86" i="3" s="1"/>
  <c r="V1455" i="20"/>
  <c r="C189" i="13"/>
  <c r="W86" i="3" s="1"/>
  <c r="W1455" i="20"/>
  <c r="D189" i="13" s="1"/>
  <c r="X86" i="3" s="1"/>
  <c r="X1455" i="20"/>
  <c r="E189" i="13" s="1"/>
  <c r="Y86" i="3" s="1"/>
  <c r="Y1455" i="20"/>
  <c r="F189" i="13" s="1"/>
  <c r="Z86" i="3" s="1"/>
  <c r="Z1455" i="20"/>
  <c r="G189" i="13" s="1"/>
  <c r="AA86" i="3" s="1"/>
  <c r="U1456" i="20"/>
  <c r="B190" i="13"/>
  <c r="V87" i="3"/>
  <c r="V1456" i="20"/>
  <c r="C190" i="13"/>
  <c r="W87" i="3" s="1"/>
  <c r="W1456" i="20"/>
  <c r="D190" i="13"/>
  <c r="X87" i="3" s="1"/>
  <c r="X1456" i="20"/>
  <c r="E190" i="13"/>
  <c r="Y87" i="3" s="1"/>
  <c r="Y1456" i="20"/>
  <c r="F190" i="13" s="1"/>
  <c r="Z87" i="3" s="1"/>
  <c r="Z1456" i="20"/>
  <c r="G190" i="13" s="1"/>
  <c r="AA87" i="3" s="1"/>
  <c r="U1457" i="20"/>
  <c r="B191" i="13" s="1"/>
  <c r="V88" i="3" s="1"/>
  <c r="V1457" i="20"/>
  <c r="C191" i="13" s="1"/>
  <c r="W88" i="3"/>
  <c r="W1457" i="20"/>
  <c r="D191" i="13"/>
  <c r="X88" i="3"/>
  <c r="X1457" i="20"/>
  <c r="E191" i="13"/>
  <c r="Y88" i="3" s="1"/>
  <c r="Y1457" i="20"/>
  <c r="F191" i="13"/>
  <c r="Z88" i="3" s="1"/>
  <c r="Z1457" i="20"/>
  <c r="G191" i="13"/>
  <c r="AA88" i="3" s="1"/>
  <c r="U1458" i="20"/>
  <c r="B192" i="13" s="1"/>
  <c r="V89" i="3" s="1"/>
  <c r="V1458" i="20"/>
  <c r="C192" i="13" s="1"/>
  <c r="W89" i="3" s="1"/>
  <c r="W1458" i="20"/>
  <c r="D192" i="13" s="1"/>
  <c r="X89" i="3" s="1"/>
  <c r="X1458" i="20"/>
  <c r="E192" i="13" s="1"/>
  <c r="Y89" i="3"/>
  <c r="Y1458" i="20"/>
  <c r="F192" i="13"/>
  <c r="Z89" i="3"/>
  <c r="Z1458" i="20"/>
  <c r="G192" i="13"/>
  <c r="AA89" i="3" s="1"/>
  <c r="U1459" i="20"/>
  <c r="B193" i="13"/>
  <c r="V90" i="3" s="1"/>
  <c r="V1459" i="20"/>
  <c r="C193" i="13"/>
  <c r="W90" i="3" s="1"/>
  <c r="W1459" i="20"/>
  <c r="D193" i="13" s="1"/>
  <c r="X90" i="3" s="1"/>
  <c r="X1459" i="20"/>
  <c r="E193" i="13" s="1"/>
  <c r="Y90" i="3" s="1"/>
  <c r="Y1459" i="20"/>
  <c r="F193" i="13" s="1"/>
  <c r="Z90" i="3" s="1"/>
  <c r="Z1459" i="20"/>
  <c r="G193" i="13" s="1"/>
  <c r="AA90" i="3" s="1"/>
  <c r="U1460" i="20"/>
  <c r="B194" i="13" s="1"/>
  <c r="V91" i="3"/>
  <c r="V1460" i="20"/>
  <c r="C194" i="13" s="1"/>
  <c r="W91" i="3" s="1"/>
  <c r="W1460" i="20"/>
  <c r="D194" i="13"/>
  <c r="X91" i="3" s="1"/>
  <c r="X1460" i="20"/>
  <c r="E194" i="13"/>
  <c r="Y91" i="3" s="1"/>
  <c r="Y1460" i="20"/>
  <c r="F194" i="13" s="1"/>
  <c r="Z91" i="3" s="1"/>
  <c r="Z1460" i="20"/>
  <c r="G194" i="13" s="1"/>
  <c r="AA91" i="3" s="1"/>
  <c r="U1461" i="20"/>
  <c r="B195" i="13" s="1"/>
  <c r="V92" i="3" s="1"/>
  <c r="V1461" i="20"/>
  <c r="C195" i="13" s="1"/>
  <c r="W92" i="3"/>
  <c r="W1461" i="20"/>
  <c r="D195" i="13" s="1"/>
  <c r="X92" i="3" s="1"/>
  <c r="X1461" i="20"/>
  <c r="E195" i="13" s="1"/>
  <c r="Y92" i="3" s="1"/>
  <c r="Y1461" i="20"/>
  <c r="F195" i="13"/>
  <c r="Z92" i="3" s="1"/>
  <c r="Z1461" i="20"/>
  <c r="G195" i="13"/>
  <c r="AA92" i="3" s="1"/>
  <c r="U1462" i="20"/>
  <c r="B196" i="13" s="1"/>
  <c r="V93" i="3" s="1"/>
  <c r="V1462" i="20"/>
  <c r="C196" i="13" s="1"/>
  <c r="W93" i="3" s="1"/>
  <c r="W1462" i="20"/>
  <c r="D196" i="13" s="1"/>
  <c r="X93" i="3" s="1"/>
  <c r="X1462" i="20"/>
  <c r="E196" i="13" s="1"/>
  <c r="Y93" i="3" s="1"/>
  <c r="Y1462" i="20"/>
  <c r="F196" i="13" s="1"/>
  <c r="Z93" i="3"/>
  <c r="Z1462" i="20"/>
  <c r="G196" i="13" s="1"/>
  <c r="AA93" i="3" s="1"/>
  <c r="U1463" i="20"/>
  <c r="B197" i="13"/>
  <c r="V94" i="3" s="1"/>
  <c r="V1463" i="20"/>
  <c r="C197" i="13"/>
  <c r="W94" i="3" s="1"/>
  <c r="W1463" i="20"/>
  <c r="D197" i="13" s="1"/>
  <c r="X94" i="3" s="1"/>
  <c r="X1463" i="20"/>
  <c r="E197" i="13" s="1"/>
  <c r="Y94" i="3" s="1"/>
  <c r="Y1463" i="20"/>
  <c r="F197" i="13" s="1"/>
  <c r="Z94" i="3" s="1"/>
  <c r="Z1463" i="20"/>
  <c r="G197" i="13" s="1"/>
  <c r="AA94" i="3"/>
  <c r="U1464" i="20"/>
  <c r="B198" i="13" s="1"/>
  <c r="V95" i="3" s="1"/>
  <c r="V1464" i="20"/>
  <c r="C198" i="13" s="1"/>
  <c r="W95" i="3" s="1"/>
  <c r="W1464" i="20"/>
  <c r="D198" i="13"/>
  <c r="X95" i="3" s="1"/>
  <c r="X1464" i="20"/>
  <c r="E198" i="13"/>
  <c r="Y95" i="3" s="1"/>
  <c r="Y1464" i="20"/>
  <c r="F198" i="13" s="1"/>
  <c r="Z95" i="3" s="1"/>
  <c r="Z1464" i="20"/>
  <c r="G198" i="13" s="1"/>
  <c r="AA95" i="3" s="1"/>
  <c r="U1465" i="20"/>
  <c r="B199" i="13" s="1"/>
  <c r="V96" i="3" s="1"/>
  <c r="V1465" i="20"/>
  <c r="C199" i="13" s="1"/>
  <c r="W96" i="3" s="1"/>
  <c r="W1465" i="20"/>
  <c r="D199" i="13" s="1"/>
  <c r="X96" i="3"/>
  <c r="X1465" i="20"/>
  <c r="E199" i="13" s="1"/>
  <c r="Y96" i="3" s="1"/>
  <c r="Y1465" i="20"/>
  <c r="F199" i="13"/>
  <c r="Z96" i="3" s="1"/>
  <c r="Z1465" i="20"/>
  <c r="G199" i="13"/>
  <c r="AA96" i="3" s="1"/>
  <c r="U1466" i="20"/>
  <c r="B200" i="13" s="1"/>
  <c r="V97" i="3" s="1"/>
  <c r="V1466" i="20"/>
  <c r="C200" i="13" s="1"/>
  <c r="W97" i="3"/>
  <c r="W1466" i="20"/>
  <c r="D200" i="13"/>
  <c r="X97" i="3"/>
  <c r="X1466" i="20"/>
  <c r="E200" i="13"/>
  <c r="Y97" i="3" s="1"/>
  <c r="Y1466" i="20"/>
  <c r="F200" i="13"/>
  <c r="Z97" i="3" s="1"/>
  <c r="Z1466" i="20"/>
  <c r="G200" i="13"/>
  <c r="AA97" i="3" s="1"/>
  <c r="U1467" i="20"/>
  <c r="B201" i="13" s="1"/>
  <c r="V98" i="3" s="1"/>
  <c r="V1467" i="20"/>
  <c r="C201" i="13" s="1"/>
  <c r="W98" i="3" s="1"/>
  <c r="W1467" i="20"/>
  <c r="D201" i="13" s="1"/>
  <c r="X98" i="3" s="1"/>
  <c r="X1467" i="20"/>
  <c r="E201" i="13"/>
  <c r="Y98" i="3"/>
  <c r="Y1467" i="20"/>
  <c r="F201" i="13"/>
  <c r="Z98" i="3"/>
  <c r="Z1467" i="20"/>
  <c r="G201" i="13"/>
  <c r="AA98" i="3" s="1"/>
  <c r="U1468" i="20"/>
  <c r="B202" i="13"/>
  <c r="V99" i="3" s="1"/>
  <c r="V1468" i="20"/>
  <c r="C202" i="13"/>
  <c r="W99" i="3" s="1"/>
  <c r="W1468" i="20"/>
  <c r="D202" i="13" s="1"/>
  <c r="X99" i="3" s="1"/>
  <c r="X1468" i="20"/>
  <c r="E202" i="13" s="1"/>
  <c r="Y99" i="3" s="1"/>
  <c r="Y1468" i="20"/>
  <c r="F202" i="13" s="1"/>
  <c r="Z99" i="3" s="1"/>
  <c r="Z1468" i="20"/>
  <c r="G202" i="13"/>
  <c r="AA99" i="3"/>
  <c r="U1469" i="20"/>
  <c r="B203" i="13"/>
  <c r="V100" i="3"/>
  <c r="V1469" i="20"/>
  <c r="C203" i="13"/>
  <c r="W100" i="3" s="1"/>
  <c r="W1469" i="20"/>
  <c r="D203" i="13"/>
  <c r="X100" i="3" s="1"/>
  <c r="X1469" i="20"/>
  <c r="E203" i="13"/>
  <c r="Y100" i="3" s="1"/>
  <c r="Y1469" i="20"/>
  <c r="F203" i="13" s="1"/>
  <c r="Z100" i="3" s="1"/>
  <c r="Z1469" i="20"/>
  <c r="G203" i="13" s="1"/>
  <c r="AA100" i="3" s="1"/>
  <c r="U1470" i="20"/>
  <c r="B204" i="13" s="1"/>
  <c r="V101" i="3" s="1"/>
  <c r="V1470" i="20"/>
  <c r="C204" i="13"/>
  <c r="W101" i="3"/>
  <c r="W1470" i="20"/>
  <c r="D204" i="13"/>
  <c r="X101" i="3"/>
  <c r="X1470" i="20"/>
  <c r="E204" i="13"/>
  <c r="Y101" i="3" s="1"/>
  <c r="Y1470" i="20"/>
  <c r="F204" i="13"/>
  <c r="Z101" i="3" s="1"/>
  <c r="Z1470" i="20"/>
  <c r="G204" i="13"/>
  <c r="AA101" i="3" s="1"/>
  <c r="U1430" i="20"/>
  <c r="B168" i="13" s="1"/>
  <c r="V65" i="3" s="1"/>
  <c r="V1430" i="20"/>
  <c r="C168" i="13" s="1"/>
  <c r="W65" i="3" s="1"/>
  <c r="W1430" i="20"/>
  <c r="D168" i="13" s="1"/>
  <c r="X65" i="3" s="1"/>
  <c r="X1430" i="20"/>
  <c r="E168" i="13"/>
  <c r="Y65" i="3"/>
  <c r="Y1430" i="20"/>
  <c r="F168" i="13"/>
  <c r="Z65" i="3"/>
  <c r="Z1430" i="20"/>
  <c r="G168" i="13"/>
  <c r="AA65" i="3" s="1"/>
  <c r="U1431" i="20"/>
  <c r="B169" i="13"/>
  <c r="V66" i="3" s="1"/>
  <c r="V1431" i="20"/>
  <c r="C169" i="13"/>
  <c r="W66" i="3" s="1"/>
  <c r="W1431" i="20"/>
  <c r="D169" i="13" s="1"/>
  <c r="X66" i="3" s="1"/>
  <c r="X1431" i="20"/>
  <c r="E169" i="13" s="1"/>
  <c r="Y66" i="3" s="1"/>
  <c r="Y1431" i="20"/>
  <c r="F169" i="13" s="1"/>
  <c r="Z66" i="3" s="1"/>
  <c r="Z1431" i="20"/>
  <c r="G169" i="13"/>
  <c r="AA66" i="3"/>
  <c r="U1432" i="20"/>
  <c r="B170" i="13"/>
  <c r="V67" i="3"/>
  <c r="V1432" i="20"/>
  <c r="C170" i="13"/>
  <c r="W67" i="3" s="1"/>
  <c r="W1432" i="20"/>
  <c r="D170" i="13"/>
  <c r="X67" i="3" s="1"/>
  <c r="X1432" i="20"/>
  <c r="E170" i="13"/>
  <c r="Y67" i="3" s="1"/>
  <c r="Y1432" i="20"/>
  <c r="F170" i="13" s="1"/>
  <c r="Z67" i="3" s="1"/>
  <c r="Z1432" i="20"/>
  <c r="G170" i="13" s="1"/>
  <c r="AA67" i="3" s="1"/>
  <c r="U1433" i="20"/>
  <c r="B171" i="13" s="1"/>
  <c r="V68" i="3" s="1"/>
  <c r="V1433" i="20"/>
  <c r="C171" i="13"/>
  <c r="W68" i="3"/>
  <c r="W1433" i="20"/>
  <c r="D171" i="13"/>
  <c r="X68" i="3"/>
  <c r="X1433" i="20"/>
  <c r="E171" i="13"/>
  <c r="Y68" i="3" s="1"/>
  <c r="Y1433" i="20"/>
  <c r="F171" i="13"/>
  <c r="Z68" i="3" s="1"/>
  <c r="Z1433" i="20"/>
  <c r="G171" i="13"/>
  <c r="AA68" i="3" s="1"/>
  <c r="U1434" i="20"/>
  <c r="B172" i="13" s="1"/>
  <c r="V69" i="3" s="1"/>
  <c r="V1434" i="20"/>
  <c r="C172" i="13" s="1"/>
  <c r="W69" i="3" s="1"/>
  <c r="W1434" i="20"/>
  <c r="D172" i="13" s="1"/>
  <c r="X69" i="3" s="1"/>
  <c r="X1434" i="20"/>
  <c r="E172" i="13"/>
  <c r="Y69" i="3"/>
  <c r="Y1434" i="20"/>
  <c r="F172" i="13"/>
  <c r="Z69" i="3"/>
  <c r="Z1434" i="20"/>
  <c r="G172" i="13"/>
  <c r="AA69" i="3" s="1"/>
  <c r="U1435" i="20"/>
  <c r="B173" i="13"/>
  <c r="V70" i="3" s="1"/>
  <c r="V1435" i="20"/>
  <c r="C173" i="13"/>
  <c r="W70" i="3" s="1"/>
  <c r="W1435" i="20"/>
  <c r="D173" i="13" s="1"/>
  <c r="X70" i="3" s="1"/>
  <c r="X1435" i="20"/>
  <c r="E173" i="13" s="1"/>
  <c r="Y70" i="3" s="1"/>
  <c r="Y1435" i="20"/>
  <c r="F173" i="13" s="1"/>
  <c r="Z70" i="3" s="1"/>
  <c r="Z1435" i="20"/>
  <c r="G173" i="13"/>
  <c r="AA70" i="3"/>
  <c r="U1436" i="20"/>
  <c r="B174" i="13"/>
  <c r="V71" i="3"/>
  <c r="V1436" i="20"/>
  <c r="C174" i="13"/>
  <c r="W71" i="3" s="1"/>
  <c r="W1436" i="20"/>
  <c r="D174" i="13"/>
  <c r="X71" i="3" s="1"/>
  <c r="X1436" i="20"/>
  <c r="E174" i="13"/>
  <c r="Y71" i="3" s="1"/>
  <c r="Y1436" i="20"/>
  <c r="F174" i="13" s="1"/>
  <c r="Z71" i="3" s="1"/>
  <c r="Z1436" i="20"/>
  <c r="G174" i="13" s="1"/>
  <c r="AA71" i="3" s="1"/>
  <c r="U1437" i="20"/>
  <c r="B175" i="13" s="1"/>
  <c r="V72" i="3" s="1"/>
  <c r="V1437" i="20"/>
  <c r="C175" i="13"/>
  <c r="W72" i="3"/>
  <c r="W1331" i="20"/>
  <c r="W1437" i="20"/>
  <c r="D175" i="13"/>
  <c r="X72" i="3" s="1"/>
  <c r="X1331" i="20"/>
  <c r="X1437" i="20" s="1"/>
  <c r="E175" i="13" s="1"/>
  <c r="Y72" i="3" s="1"/>
  <c r="Y1437" i="20"/>
  <c r="F175" i="13"/>
  <c r="Z72" i="3"/>
  <c r="Z1437" i="20"/>
  <c r="G175" i="13"/>
  <c r="AA72" i="3" s="1"/>
  <c r="U1438" i="20"/>
  <c r="B176" i="13"/>
  <c r="V73" i="3" s="1"/>
  <c r="V1438" i="20"/>
  <c r="C176" i="13"/>
  <c r="W73" i="3" s="1"/>
  <c r="W1438" i="20"/>
  <c r="D176" i="13" s="1"/>
  <c r="X73" i="3" s="1"/>
  <c r="X1438" i="20"/>
  <c r="E176" i="13" s="1"/>
  <c r="Y73" i="3" s="1"/>
  <c r="Y1438" i="20"/>
  <c r="F176" i="13" s="1"/>
  <c r="Z73" i="3" s="1"/>
  <c r="Z1438" i="20"/>
  <c r="G176" i="13"/>
  <c r="AA73" i="3"/>
  <c r="U1439" i="20"/>
  <c r="B177" i="13"/>
  <c r="V74" i="3"/>
  <c r="V1439" i="20"/>
  <c r="C177" i="13"/>
  <c r="W74" i="3" s="1"/>
  <c r="W1439" i="20"/>
  <c r="D177" i="13"/>
  <c r="X74" i="3" s="1"/>
  <c r="X1439" i="20"/>
  <c r="E177" i="13"/>
  <c r="Y74" i="3" s="1"/>
  <c r="Y1439" i="20"/>
  <c r="F177" i="13" s="1"/>
  <c r="Z74" i="3" s="1"/>
  <c r="Z1439" i="20"/>
  <c r="G177" i="13" s="1"/>
  <c r="AA74" i="3" s="1"/>
  <c r="U1440" i="20"/>
  <c r="B178" i="13" s="1"/>
  <c r="V75" i="3" s="1"/>
  <c r="V1440" i="20"/>
  <c r="C178" i="13"/>
  <c r="W75" i="3"/>
  <c r="W1440" i="20"/>
  <c r="D178" i="13"/>
  <c r="X75" i="3"/>
  <c r="X1440" i="20"/>
  <c r="E178" i="13"/>
  <c r="Y75" i="3" s="1"/>
  <c r="Y1440" i="20"/>
  <c r="F178" i="13"/>
  <c r="Z75" i="3" s="1"/>
  <c r="Z1440" i="20"/>
  <c r="G178" i="13"/>
  <c r="AA75" i="3" s="1"/>
  <c r="U1441" i="20"/>
  <c r="B179" i="13" s="1"/>
  <c r="V76" i="3" s="1"/>
  <c r="V1441" i="20"/>
  <c r="C179" i="13" s="1"/>
  <c r="W76" i="3" s="1"/>
  <c r="W1441" i="20"/>
  <c r="D179" i="13" s="1"/>
  <c r="X76" i="3" s="1"/>
  <c r="X1441" i="20"/>
  <c r="E179" i="13"/>
  <c r="Y76" i="3"/>
  <c r="Y1441" i="20"/>
  <c r="F179" i="13"/>
  <c r="Z76" i="3"/>
  <c r="Z1441" i="20"/>
  <c r="G179" i="13"/>
  <c r="AA76" i="3" s="1"/>
  <c r="U1442" i="20"/>
  <c r="B180" i="13"/>
  <c r="V77" i="3" s="1"/>
  <c r="V1442" i="20"/>
  <c r="C180" i="13"/>
  <c r="W77" i="3" s="1"/>
  <c r="W1442" i="20"/>
  <c r="D180" i="13" s="1"/>
  <c r="X77" i="3" s="1"/>
  <c r="X1442" i="20"/>
  <c r="E180" i="13" s="1"/>
  <c r="Y77" i="3" s="1"/>
  <c r="Y1442" i="20"/>
  <c r="F180" i="13" s="1"/>
  <c r="Z77" i="3" s="1"/>
  <c r="Z1442" i="20"/>
  <c r="G180" i="13"/>
  <c r="AA77" i="3"/>
  <c r="U1443" i="20"/>
  <c r="B181" i="13"/>
  <c r="V78" i="3"/>
  <c r="V1443" i="20"/>
  <c r="C181" i="13"/>
  <c r="W78" i="3" s="1"/>
  <c r="W1443" i="20"/>
  <c r="D181" i="13"/>
  <c r="X78" i="3" s="1"/>
  <c r="X1443" i="20"/>
  <c r="E181" i="13"/>
  <c r="Y78" i="3" s="1"/>
  <c r="Y1443" i="20"/>
  <c r="F181" i="13" s="1"/>
  <c r="Z78" i="3" s="1"/>
  <c r="Z1443" i="20"/>
  <c r="G181" i="13" s="1"/>
  <c r="AA78" i="3" s="1"/>
  <c r="B182" i="13"/>
  <c r="V79" i="3" s="1"/>
  <c r="C182" i="13"/>
  <c r="W79" i="3" s="1"/>
  <c r="D182" i="13"/>
  <c r="X79" i="3"/>
  <c r="E182" i="13"/>
  <c r="Y79" i="3"/>
  <c r="F182" i="13"/>
  <c r="Z79" i="3" s="1"/>
  <c r="G182" i="13"/>
  <c r="AA79" i="3" s="1"/>
  <c r="B183" i="13"/>
  <c r="V80" i="3"/>
  <c r="C183" i="13"/>
  <c r="W80" i="3"/>
  <c r="D183" i="13"/>
  <c r="X80" i="3" s="1"/>
  <c r="E183" i="13"/>
  <c r="Y80" i="3" s="1"/>
  <c r="F183" i="13"/>
  <c r="Z80" i="3"/>
  <c r="G183" i="13"/>
  <c r="AA80" i="3"/>
  <c r="U1411" i="20"/>
  <c r="B149" i="13" s="1"/>
  <c r="V46" i="3" s="1"/>
  <c r="V1411" i="20"/>
  <c r="C149" i="13"/>
  <c r="W46" i="3"/>
  <c r="W1411" i="20"/>
  <c r="D149" i="13"/>
  <c r="X46" i="3"/>
  <c r="X1411" i="20"/>
  <c r="E149" i="13"/>
  <c r="Y46" i="3" s="1"/>
  <c r="Y1411" i="20"/>
  <c r="F149" i="13"/>
  <c r="Z46" i="3" s="1"/>
  <c r="Z1411" i="20"/>
  <c r="G149" i="13"/>
  <c r="AA46" i="3" s="1"/>
  <c r="U1412" i="20"/>
  <c r="B150" i="13" s="1"/>
  <c r="V47" i="3" s="1"/>
  <c r="V1412" i="20"/>
  <c r="C150" i="13" s="1"/>
  <c r="W47" i="3" s="1"/>
  <c r="W1412" i="20"/>
  <c r="D150" i="13" s="1"/>
  <c r="X47" i="3" s="1"/>
  <c r="X1412" i="20"/>
  <c r="E150" i="13"/>
  <c r="Y47" i="3"/>
  <c r="Y1412" i="20"/>
  <c r="F150" i="13"/>
  <c r="Z47" i="3"/>
  <c r="Z1412" i="20"/>
  <c r="G150" i="13"/>
  <c r="AA47" i="3" s="1"/>
  <c r="U1413" i="20"/>
  <c r="B151" i="13"/>
  <c r="V48" i="3" s="1"/>
  <c r="V1413" i="20"/>
  <c r="C151" i="13"/>
  <c r="W48" i="3" s="1"/>
  <c r="W1413" i="20"/>
  <c r="D151" i="13" s="1"/>
  <c r="X48" i="3" s="1"/>
  <c r="X1413" i="20"/>
  <c r="E151" i="13" s="1"/>
  <c r="Y48" i="3" s="1"/>
  <c r="Y1413" i="20"/>
  <c r="F151" i="13" s="1"/>
  <c r="Z48" i="3" s="1"/>
  <c r="Z1413" i="20"/>
  <c r="G151" i="13"/>
  <c r="AA48" i="3"/>
  <c r="U1414" i="20"/>
  <c r="B152" i="13"/>
  <c r="V49" i="3"/>
  <c r="V1414" i="20"/>
  <c r="C152" i="13"/>
  <c r="W49" i="3" s="1"/>
  <c r="W1414" i="20"/>
  <c r="D152" i="13"/>
  <c r="X49" i="3" s="1"/>
  <c r="X1414" i="20"/>
  <c r="E152" i="13"/>
  <c r="Y49" i="3" s="1"/>
  <c r="Y1414" i="20"/>
  <c r="F152" i="13" s="1"/>
  <c r="Z49" i="3" s="1"/>
  <c r="Z1414" i="20"/>
  <c r="G152" i="13" s="1"/>
  <c r="AA49" i="3" s="1"/>
  <c r="U1415" i="20"/>
  <c r="B153" i="13" s="1"/>
  <c r="V50" i="3" s="1"/>
  <c r="V1415" i="20"/>
  <c r="C153" i="13"/>
  <c r="W50" i="3"/>
  <c r="W1415" i="20"/>
  <c r="D153" i="13"/>
  <c r="X50" i="3"/>
  <c r="X1415" i="20"/>
  <c r="E153" i="13"/>
  <c r="Y50" i="3" s="1"/>
  <c r="Y1415" i="20"/>
  <c r="F153" i="13"/>
  <c r="Z50" i="3" s="1"/>
  <c r="Z1415" i="20"/>
  <c r="G153" i="13"/>
  <c r="AA50" i="3" s="1"/>
  <c r="U1416" i="20"/>
  <c r="B154" i="13" s="1"/>
  <c r="V51" i="3" s="1"/>
  <c r="V1416" i="20"/>
  <c r="C154" i="13" s="1"/>
  <c r="W51" i="3" s="1"/>
  <c r="W1416" i="20"/>
  <c r="D154" i="13" s="1"/>
  <c r="X51" i="3" s="1"/>
  <c r="X1416" i="20"/>
  <c r="E154" i="13"/>
  <c r="Y51" i="3"/>
  <c r="Y1416" i="20"/>
  <c r="F154" i="13"/>
  <c r="Z51" i="3"/>
  <c r="Z1416" i="20"/>
  <c r="G154" i="13"/>
  <c r="AA51" i="3" s="1"/>
  <c r="U1417" i="20"/>
  <c r="B155" i="13"/>
  <c r="V52" i="3" s="1"/>
  <c r="V1417" i="20"/>
  <c r="C155" i="13"/>
  <c r="W52" i="3" s="1"/>
  <c r="W1417" i="20"/>
  <c r="D155" i="13" s="1"/>
  <c r="X52" i="3" s="1"/>
  <c r="X1417" i="20"/>
  <c r="E155" i="13" s="1"/>
  <c r="Y52" i="3" s="1"/>
  <c r="Y1417" i="20"/>
  <c r="F155" i="13" s="1"/>
  <c r="Z52" i="3" s="1"/>
  <c r="Z1417" i="20"/>
  <c r="G155" i="13"/>
  <c r="AA52" i="3"/>
  <c r="U1418" i="20"/>
  <c r="B156" i="13"/>
  <c r="V53" i="3"/>
  <c r="V1418" i="20"/>
  <c r="C156" i="13"/>
  <c r="W53" i="3" s="1"/>
  <c r="W1418" i="20"/>
  <c r="D156" i="13"/>
  <c r="X53" i="3" s="1"/>
  <c r="X1418" i="20"/>
  <c r="E156" i="13"/>
  <c r="Y53" i="3" s="1"/>
  <c r="Y1418" i="20"/>
  <c r="F156" i="13" s="1"/>
  <c r="Z53" i="3" s="1"/>
  <c r="Z1418" i="20"/>
  <c r="G156" i="13" s="1"/>
  <c r="AA53" i="3" s="1"/>
  <c r="U1419" i="20"/>
  <c r="B157" i="13" s="1"/>
  <c r="V54" i="3" s="1"/>
  <c r="V1419" i="20"/>
  <c r="C157" i="13"/>
  <c r="W54" i="3"/>
  <c r="W1419" i="20"/>
  <c r="D157" i="13"/>
  <c r="X54" i="3"/>
  <c r="X1419" i="20"/>
  <c r="E157" i="13"/>
  <c r="Y54" i="3" s="1"/>
  <c r="Y1419" i="20"/>
  <c r="F157" i="13"/>
  <c r="Z54" i="3" s="1"/>
  <c r="Z1419" i="20"/>
  <c r="G157" i="13"/>
  <c r="AA54" i="3" s="1"/>
  <c r="U1420" i="20"/>
  <c r="B158" i="13" s="1"/>
  <c r="V55" i="3" s="1"/>
  <c r="V1420" i="20"/>
  <c r="C158" i="13" s="1"/>
  <c r="W55" i="3" s="1"/>
  <c r="W1420" i="20"/>
  <c r="D158" i="13" s="1"/>
  <c r="X55" i="3" s="1"/>
  <c r="X1420" i="20"/>
  <c r="E158" i="13"/>
  <c r="Y55" i="3"/>
  <c r="Y1420" i="20"/>
  <c r="F158" i="13"/>
  <c r="Z55" i="3"/>
  <c r="Z1420" i="20"/>
  <c r="G158" i="13"/>
  <c r="AA55" i="3" s="1"/>
  <c r="U1421" i="20"/>
  <c r="B159" i="13"/>
  <c r="V56" i="3" s="1"/>
  <c r="V1421" i="20"/>
  <c r="C159" i="13"/>
  <c r="W56" i="3" s="1"/>
  <c r="W1421" i="20"/>
  <c r="D159" i="13" s="1"/>
  <c r="X56" i="3" s="1"/>
  <c r="X1421" i="20"/>
  <c r="E159" i="13" s="1"/>
  <c r="Y56" i="3" s="1"/>
  <c r="Y1421" i="20"/>
  <c r="F159" i="13" s="1"/>
  <c r="Z56" i="3" s="1"/>
  <c r="Z1421" i="20"/>
  <c r="G159" i="13"/>
  <c r="AA56" i="3"/>
  <c r="U1422" i="20"/>
  <c r="B160" i="13"/>
  <c r="V57" i="3"/>
  <c r="V1422" i="20"/>
  <c r="C160" i="13"/>
  <c r="W57" i="3" s="1"/>
  <c r="W1422" i="20"/>
  <c r="D160" i="13"/>
  <c r="X57" i="3" s="1"/>
  <c r="X1422" i="20"/>
  <c r="E160" i="13"/>
  <c r="Y57" i="3" s="1"/>
  <c r="Y1422" i="20"/>
  <c r="F160" i="13" s="1"/>
  <c r="Z57" i="3" s="1"/>
  <c r="Z1422" i="20"/>
  <c r="G160" i="13" s="1"/>
  <c r="AA57" i="3" s="1"/>
  <c r="U1423" i="20"/>
  <c r="B161" i="13" s="1"/>
  <c r="V58" i="3" s="1"/>
  <c r="V1423" i="20"/>
  <c r="C161" i="13"/>
  <c r="W58" i="3"/>
  <c r="W1423" i="20"/>
  <c r="D161" i="13"/>
  <c r="X58" i="3"/>
  <c r="X1423" i="20"/>
  <c r="E161" i="13"/>
  <c r="Y58" i="3" s="1"/>
  <c r="Y1423" i="20"/>
  <c r="F161" i="13"/>
  <c r="Z58" i="3" s="1"/>
  <c r="Z1423" i="20"/>
  <c r="G161" i="13"/>
  <c r="AA58" i="3" s="1"/>
  <c r="U1424" i="20"/>
  <c r="B162" i="13" s="1"/>
  <c r="V59" i="3" s="1"/>
  <c r="V1424" i="20"/>
  <c r="C162" i="13" s="1"/>
  <c r="W59" i="3" s="1"/>
  <c r="W1424" i="20"/>
  <c r="D162" i="13" s="1"/>
  <c r="X59" i="3" s="1"/>
  <c r="X1424" i="20"/>
  <c r="E162" i="13"/>
  <c r="Y59" i="3"/>
  <c r="Y1424" i="20"/>
  <c r="F162" i="13"/>
  <c r="Z59" i="3"/>
  <c r="Z1424" i="20"/>
  <c r="G162" i="13"/>
  <c r="AA59" i="3" s="1"/>
  <c r="U1425" i="20"/>
  <c r="B163" i="13"/>
  <c r="V60" i="3" s="1"/>
  <c r="V1425" i="20"/>
  <c r="C163" i="13"/>
  <c r="W60" i="3" s="1"/>
  <c r="W1425" i="20"/>
  <c r="D163" i="13" s="1"/>
  <c r="X60" i="3" s="1"/>
  <c r="X1425" i="20"/>
  <c r="E163" i="13" s="1"/>
  <c r="Y60" i="3" s="1"/>
  <c r="Y1425" i="20"/>
  <c r="F163" i="13" s="1"/>
  <c r="Z60" i="3" s="1"/>
  <c r="Z1425" i="20"/>
  <c r="G163" i="13"/>
  <c r="AA60" i="3"/>
  <c r="U1426" i="20"/>
  <c r="B164" i="13"/>
  <c r="V61" i="3"/>
  <c r="V1426" i="20"/>
  <c r="C164" i="13"/>
  <c r="W61" i="3" s="1"/>
  <c r="W1426" i="20"/>
  <c r="D164" i="13"/>
  <c r="X61" i="3" s="1"/>
  <c r="X1426" i="20"/>
  <c r="E164" i="13"/>
  <c r="Y61" i="3" s="1"/>
  <c r="Y1426" i="20"/>
  <c r="F164" i="13" s="1"/>
  <c r="Z61" i="3" s="1"/>
  <c r="Z1426" i="20"/>
  <c r="G164" i="13" s="1"/>
  <c r="AA61" i="3" s="1"/>
  <c r="U1427" i="20"/>
  <c r="B165" i="13" s="1"/>
  <c r="V62" i="3" s="1"/>
  <c r="V1427" i="20"/>
  <c r="C165" i="13"/>
  <c r="W62" i="3"/>
  <c r="W1427" i="20"/>
  <c r="D165" i="13"/>
  <c r="X62" i="3"/>
  <c r="X1427" i="20"/>
  <c r="E165" i="13"/>
  <c r="Y62" i="3" s="1"/>
  <c r="Y1427" i="20"/>
  <c r="F165" i="13"/>
  <c r="Z62" i="3" s="1"/>
  <c r="Z1427" i="20"/>
  <c r="G165" i="13"/>
  <c r="AA62" i="3" s="1"/>
  <c r="U1428" i="20"/>
  <c r="B166" i="13" s="1"/>
  <c r="V63" i="3" s="1"/>
  <c r="V1428" i="20"/>
  <c r="C166" i="13" s="1"/>
  <c r="W63" i="3" s="1"/>
  <c r="W1428" i="20"/>
  <c r="D166" i="13" s="1"/>
  <c r="X63" i="3" s="1"/>
  <c r="X1428" i="20"/>
  <c r="E166" i="13"/>
  <c r="Y63" i="3"/>
  <c r="Y1428" i="20"/>
  <c r="F166" i="13"/>
  <c r="Z63" i="3"/>
  <c r="Z1428" i="20"/>
  <c r="G166" i="13"/>
  <c r="AA63" i="3" s="1"/>
  <c r="U1429" i="20"/>
  <c r="B167" i="13"/>
  <c r="V64" i="3" s="1"/>
  <c r="V1429" i="20"/>
  <c r="C167" i="13"/>
  <c r="W64" i="3" s="1"/>
  <c r="W1429" i="20"/>
  <c r="D167" i="13" s="1"/>
  <c r="X64" i="3" s="1"/>
  <c r="X1429" i="20"/>
  <c r="E167" i="13" s="1"/>
  <c r="Y64" i="3" s="1"/>
  <c r="Y1429" i="20"/>
  <c r="F167" i="13" s="1"/>
  <c r="Z64" i="3" s="1"/>
  <c r="Z1429" i="20"/>
  <c r="G167" i="13"/>
  <c r="AA64" i="3"/>
  <c r="U1391" i="20"/>
  <c r="B129" i="13"/>
  <c r="V26" i="3"/>
  <c r="V1391" i="20"/>
  <c r="C129" i="13"/>
  <c r="W26" i="3" s="1"/>
  <c r="W1391" i="20"/>
  <c r="D129" i="13"/>
  <c r="X26" i="3" s="1"/>
  <c r="X1391" i="20"/>
  <c r="E129" i="13"/>
  <c r="Y26" i="3" s="1"/>
  <c r="Y1391" i="20"/>
  <c r="F129" i="13" s="1"/>
  <c r="Z26" i="3" s="1"/>
  <c r="Z1391" i="20"/>
  <c r="G129" i="13" s="1"/>
  <c r="AA26" i="3" s="1"/>
  <c r="U1392" i="20"/>
  <c r="B130" i="13" s="1"/>
  <c r="V27" i="3" s="1"/>
  <c r="V1392" i="20"/>
  <c r="C130" i="13"/>
  <c r="W27" i="3"/>
  <c r="W1392" i="20"/>
  <c r="D130" i="13"/>
  <c r="X27" i="3"/>
  <c r="X1392" i="20"/>
  <c r="E130" i="13"/>
  <c r="Y27" i="3" s="1"/>
  <c r="Y1392" i="20"/>
  <c r="F130" i="13"/>
  <c r="Z27" i="3" s="1"/>
  <c r="Z1392" i="20"/>
  <c r="G130" i="13"/>
  <c r="AA27" i="3" s="1"/>
  <c r="U1393" i="20"/>
  <c r="B131" i="13" s="1"/>
  <c r="V28" i="3" s="1"/>
  <c r="V1393" i="20"/>
  <c r="C131" i="13" s="1"/>
  <c r="W28" i="3" s="1"/>
  <c r="W1393" i="20"/>
  <c r="D131" i="13" s="1"/>
  <c r="X28" i="3" s="1"/>
  <c r="X1393" i="20"/>
  <c r="E131" i="13"/>
  <c r="Y28" i="3"/>
  <c r="Y1393" i="20"/>
  <c r="F131" i="13"/>
  <c r="Z28" i="3"/>
  <c r="Z1393" i="20"/>
  <c r="G131" i="13"/>
  <c r="AA28" i="3" s="1"/>
  <c r="U1394" i="20"/>
  <c r="B132" i="13"/>
  <c r="V29" i="3" s="1"/>
  <c r="V1394" i="20"/>
  <c r="C132" i="13"/>
  <c r="W29" i="3" s="1"/>
  <c r="W1394" i="20"/>
  <c r="D132" i="13" s="1"/>
  <c r="X29" i="3" s="1"/>
  <c r="X1394" i="20"/>
  <c r="E132" i="13" s="1"/>
  <c r="Y29" i="3" s="1"/>
  <c r="Y1394" i="20"/>
  <c r="F132" i="13" s="1"/>
  <c r="Z29" i="3" s="1"/>
  <c r="Z1394" i="20"/>
  <c r="G132" i="13"/>
  <c r="AA29" i="3"/>
  <c r="U1395" i="20"/>
  <c r="B133" i="13"/>
  <c r="V30" i="3"/>
  <c r="V1395" i="20"/>
  <c r="C133" i="13"/>
  <c r="W30" i="3" s="1"/>
  <c r="W1395" i="20"/>
  <c r="D133" i="13"/>
  <c r="X30" i="3" s="1"/>
  <c r="X1395" i="20"/>
  <c r="E133" i="13"/>
  <c r="Y30" i="3" s="1"/>
  <c r="Y1395" i="20"/>
  <c r="F133" i="13" s="1"/>
  <c r="Z30" i="3" s="1"/>
  <c r="Z1395" i="20"/>
  <c r="G133" i="13" s="1"/>
  <c r="AA30" i="3" s="1"/>
  <c r="U1396" i="20"/>
  <c r="B134" i="13" s="1"/>
  <c r="V31" i="3" s="1"/>
  <c r="V1396" i="20"/>
  <c r="C134" i="13"/>
  <c r="W31" i="3"/>
  <c r="W1396" i="20"/>
  <c r="D134" i="13"/>
  <c r="X31" i="3"/>
  <c r="X1396" i="20"/>
  <c r="E134" i="13"/>
  <c r="Y31" i="3" s="1"/>
  <c r="Y1396" i="20"/>
  <c r="F134" i="13"/>
  <c r="Z31" i="3" s="1"/>
  <c r="Z1396" i="20"/>
  <c r="G134" i="13"/>
  <c r="AA31" i="3" s="1"/>
  <c r="U1397" i="20"/>
  <c r="B135" i="13" s="1"/>
  <c r="V32" i="3" s="1"/>
  <c r="V1397" i="20"/>
  <c r="C135" i="13" s="1"/>
  <c r="W32" i="3" s="1"/>
  <c r="W1397" i="20"/>
  <c r="D135" i="13" s="1"/>
  <c r="X32" i="3" s="1"/>
  <c r="X1397" i="20"/>
  <c r="E135" i="13"/>
  <c r="Y32" i="3"/>
  <c r="Y1397" i="20"/>
  <c r="F135" i="13"/>
  <c r="Z32" i="3"/>
  <c r="Z1397" i="20"/>
  <c r="G135" i="13"/>
  <c r="AA32" i="3" s="1"/>
  <c r="U1398" i="20"/>
  <c r="B136" i="13"/>
  <c r="V33" i="3" s="1"/>
  <c r="V1398" i="20"/>
  <c r="C136" i="13"/>
  <c r="W33" i="3" s="1"/>
  <c r="W1398" i="20"/>
  <c r="D136" i="13" s="1"/>
  <c r="X33" i="3" s="1"/>
  <c r="X1398" i="20"/>
  <c r="E136" i="13" s="1"/>
  <c r="Y33" i="3" s="1"/>
  <c r="Y1398" i="20"/>
  <c r="F136" i="13" s="1"/>
  <c r="Z33" i="3" s="1"/>
  <c r="Z1398" i="20"/>
  <c r="G136" i="13"/>
  <c r="AA33" i="3"/>
  <c r="U1399" i="20"/>
  <c r="B137" i="13"/>
  <c r="V34" i="3"/>
  <c r="V1399" i="20"/>
  <c r="C137" i="13"/>
  <c r="W34" i="3" s="1"/>
  <c r="W1399" i="20"/>
  <c r="D137" i="13"/>
  <c r="X34" i="3" s="1"/>
  <c r="X1399" i="20"/>
  <c r="E137" i="13"/>
  <c r="Y34" i="3" s="1"/>
  <c r="Y1399" i="20"/>
  <c r="F137" i="13" s="1"/>
  <c r="Z34" i="3" s="1"/>
  <c r="Z1399" i="20"/>
  <c r="G137" i="13" s="1"/>
  <c r="AA34" i="3" s="1"/>
  <c r="U1400" i="20"/>
  <c r="B138" i="13" s="1"/>
  <c r="V35" i="3" s="1"/>
  <c r="V1400" i="20"/>
  <c r="C138" i="13"/>
  <c r="W35" i="3"/>
  <c r="W1400" i="20"/>
  <c r="D138" i="13"/>
  <c r="X35" i="3"/>
  <c r="X1400" i="20"/>
  <c r="E138" i="13"/>
  <c r="Y35" i="3" s="1"/>
  <c r="Y1400" i="20"/>
  <c r="F138" i="13"/>
  <c r="Z35" i="3" s="1"/>
  <c r="Z1400" i="20"/>
  <c r="G138" i="13"/>
  <c r="AA35" i="3" s="1"/>
  <c r="U1401" i="20"/>
  <c r="B139" i="13" s="1"/>
  <c r="V36" i="3" s="1"/>
  <c r="V1401" i="20"/>
  <c r="C139" i="13" s="1"/>
  <c r="W36" i="3" s="1"/>
  <c r="W1401" i="20"/>
  <c r="D139" i="13" s="1"/>
  <c r="X36" i="3" s="1"/>
  <c r="X1401" i="20"/>
  <c r="E139" i="13"/>
  <c r="Y36" i="3"/>
  <c r="Y1401" i="20"/>
  <c r="F139" i="13"/>
  <c r="Z36" i="3"/>
  <c r="Z1401" i="20"/>
  <c r="G139" i="13"/>
  <c r="AA36" i="3" s="1"/>
  <c r="U1402" i="20"/>
  <c r="B140" i="13"/>
  <c r="V37" i="3" s="1"/>
  <c r="V1402" i="20"/>
  <c r="C140" i="13"/>
  <c r="W37" i="3" s="1"/>
  <c r="W1402" i="20"/>
  <c r="D140" i="13" s="1"/>
  <c r="X37" i="3" s="1"/>
  <c r="X1402" i="20"/>
  <c r="E140" i="13" s="1"/>
  <c r="Y37" i="3" s="1"/>
  <c r="Y1402" i="20"/>
  <c r="F140" i="13" s="1"/>
  <c r="Z37" i="3" s="1"/>
  <c r="Z1402" i="20"/>
  <c r="G140" i="13"/>
  <c r="AA37" i="3"/>
  <c r="U1403" i="20"/>
  <c r="B141" i="13"/>
  <c r="V38" i="3"/>
  <c r="V1403" i="20"/>
  <c r="C141" i="13"/>
  <c r="W38" i="3" s="1"/>
  <c r="W1403" i="20"/>
  <c r="D141" i="13"/>
  <c r="X38" i="3" s="1"/>
  <c r="X1403" i="20"/>
  <c r="E141" i="13"/>
  <c r="Y38" i="3" s="1"/>
  <c r="Y1403" i="20"/>
  <c r="F141" i="13" s="1"/>
  <c r="Z38" i="3" s="1"/>
  <c r="Z1403" i="20"/>
  <c r="G141" i="13" s="1"/>
  <c r="AA38" i="3" s="1"/>
  <c r="U1404" i="20"/>
  <c r="B142" i="13" s="1"/>
  <c r="V39" i="3" s="1"/>
  <c r="V1404" i="20"/>
  <c r="C142" i="13"/>
  <c r="W39" i="3"/>
  <c r="W1404" i="20"/>
  <c r="D142" i="13"/>
  <c r="X39" i="3"/>
  <c r="X1404" i="20"/>
  <c r="E142" i="13"/>
  <c r="Y39" i="3" s="1"/>
  <c r="Y1404" i="20"/>
  <c r="F142" i="13"/>
  <c r="Z39" i="3" s="1"/>
  <c r="Z1404" i="20"/>
  <c r="G142" i="13"/>
  <c r="AA39" i="3" s="1"/>
  <c r="U1405" i="20"/>
  <c r="B143" i="13" s="1"/>
  <c r="V40" i="3" s="1"/>
  <c r="V1405" i="20"/>
  <c r="C143" i="13" s="1"/>
  <c r="W40" i="3" s="1"/>
  <c r="W1405" i="20"/>
  <c r="D143" i="13" s="1"/>
  <c r="X40" i="3" s="1"/>
  <c r="X1405" i="20"/>
  <c r="E143" i="13"/>
  <c r="Y40" i="3"/>
  <c r="Y1405" i="20"/>
  <c r="F143" i="13"/>
  <c r="Z40" i="3"/>
  <c r="Z1405" i="20"/>
  <c r="G143" i="13"/>
  <c r="AA40" i="3" s="1"/>
  <c r="U1406" i="20"/>
  <c r="B144" i="13"/>
  <c r="V41" i="3" s="1"/>
  <c r="V1406" i="20"/>
  <c r="C144" i="13"/>
  <c r="W41" i="3" s="1"/>
  <c r="W1406" i="20"/>
  <c r="D144" i="13" s="1"/>
  <c r="X41" i="3" s="1"/>
  <c r="X1406" i="20"/>
  <c r="E144" i="13" s="1"/>
  <c r="Y41" i="3" s="1"/>
  <c r="Y1406" i="20"/>
  <c r="F144" i="13" s="1"/>
  <c r="Z41" i="3" s="1"/>
  <c r="Z1406" i="20"/>
  <c r="G144" i="13"/>
  <c r="AA41" i="3"/>
  <c r="U1407" i="20"/>
  <c r="B145" i="13"/>
  <c r="V42" i="3"/>
  <c r="V1407" i="20"/>
  <c r="C145" i="13"/>
  <c r="W42" i="3" s="1"/>
  <c r="W1407" i="20"/>
  <c r="D145" i="13"/>
  <c r="X42" i="3" s="1"/>
  <c r="X1407" i="20"/>
  <c r="E145" i="13"/>
  <c r="Y42" i="3" s="1"/>
  <c r="Y1407" i="20"/>
  <c r="F145" i="13" s="1"/>
  <c r="Z42" i="3" s="1"/>
  <c r="Z1407" i="20"/>
  <c r="G145" i="13" s="1"/>
  <c r="AA42" i="3" s="1"/>
  <c r="U1408" i="20"/>
  <c r="B146" i="13" s="1"/>
  <c r="V43" i="3" s="1"/>
  <c r="V1408" i="20"/>
  <c r="C146" i="13"/>
  <c r="W43" i="3"/>
  <c r="W1408" i="20"/>
  <c r="D146" i="13"/>
  <c r="X43" i="3"/>
  <c r="X1408" i="20"/>
  <c r="E146" i="13"/>
  <c r="Y43" i="3" s="1"/>
  <c r="Y1408" i="20"/>
  <c r="F146" i="13"/>
  <c r="Z43" i="3" s="1"/>
  <c r="Z1408" i="20"/>
  <c r="G146" i="13"/>
  <c r="AA43" i="3" s="1"/>
  <c r="U1409" i="20"/>
  <c r="B147" i="13" s="1"/>
  <c r="V44" i="3" s="1"/>
  <c r="V1409" i="20"/>
  <c r="C147" i="13" s="1"/>
  <c r="W44" i="3" s="1"/>
  <c r="W1409" i="20"/>
  <c r="D147" i="13" s="1"/>
  <c r="X44" i="3" s="1"/>
  <c r="X1409" i="20"/>
  <c r="E147" i="13"/>
  <c r="Y44" i="3"/>
  <c r="Y1409" i="20"/>
  <c r="F147" i="13"/>
  <c r="Z44" i="3"/>
  <c r="Z1409" i="20"/>
  <c r="G147" i="13"/>
  <c r="AA44" i="3" s="1"/>
  <c r="U1410" i="20"/>
  <c r="B148" i="13"/>
  <c r="V45" i="3" s="1"/>
  <c r="V1410" i="20"/>
  <c r="C148" i="13"/>
  <c r="W45" i="3" s="1"/>
  <c r="W1410" i="20"/>
  <c r="D148" i="13" s="1"/>
  <c r="X45" i="3" s="1"/>
  <c r="X1410" i="20"/>
  <c r="E148" i="13" s="1"/>
  <c r="Y45" i="3" s="1"/>
  <c r="Y1410" i="20"/>
  <c r="F148" i="13" s="1"/>
  <c r="Z45" i="3" s="1"/>
  <c r="Z1410" i="20"/>
  <c r="G148" i="13"/>
  <c r="AA45" i="3"/>
  <c r="U1373" i="20"/>
  <c r="B111" i="13"/>
  <c r="V8" i="3"/>
  <c r="V1373" i="20"/>
  <c r="C111" i="13"/>
  <c r="W8" i="3" s="1"/>
  <c r="W1373" i="20"/>
  <c r="D111" i="13"/>
  <c r="X8" i="3" s="1"/>
  <c r="X1373" i="20"/>
  <c r="E111" i="13"/>
  <c r="Y8" i="3" s="1"/>
  <c r="Y1373" i="20"/>
  <c r="F111" i="13" s="1"/>
  <c r="Z8" i="3" s="1"/>
  <c r="Z1373" i="20"/>
  <c r="G111" i="13" s="1"/>
  <c r="AA8" i="3" s="1"/>
  <c r="U1374" i="20"/>
  <c r="B112" i="13" s="1"/>
  <c r="V9" i="3" s="1"/>
  <c r="V1374" i="20"/>
  <c r="C112" i="13"/>
  <c r="W9" i="3"/>
  <c r="W1374" i="20"/>
  <c r="D112" i="13"/>
  <c r="X9" i="3"/>
  <c r="X1374" i="20"/>
  <c r="E112" i="13"/>
  <c r="Y9" i="3" s="1"/>
  <c r="Y1374" i="20"/>
  <c r="F112" i="13"/>
  <c r="Z9" i="3" s="1"/>
  <c r="Z1374" i="20"/>
  <c r="G112" i="13"/>
  <c r="AA9" i="3" s="1"/>
  <c r="U1375" i="20"/>
  <c r="B113" i="13" s="1"/>
  <c r="V10" i="3" s="1"/>
  <c r="V1375" i="20"/>
  <c r="C113" i="13" s="1"/>
  <c r="W10" i="3" s="1"/>
  <c r="W1375" i="20"/>
  <c r="D113" i="13" s="1"/>
  <c r="X10" i="3" s="1"/>
  <c r="X1375" i="20"/>
  <c r="E113" i="13"/>
  <c r="Y10" i="3"/>
  <c r="Y1375" i="20"/>
  <c r="F113" i="13"/>
  <c r="Z10" i="3"/>
  <c r="Z1375" i="20"/>
  <c r="G113" i="13"/>
  <c r="AA10" i="3" s="1"/>
  <c r="U1376" i="20"/>
  <c r="B114" i="13"/>
  <c r="V11" i="3" s="1"/>
  <c r="V1376" i="20"/>
  <c r="C114" i="13"/>
  <c r="W11" i="3" s="1"/>
  <c r="W1376" i="20"/>
  <c r="D114" i="13" s="1"/>
  <c r="X11" i="3" s="1"/>
  <c r="X1376" i="20"/>
  <c r="E114" i="13" s="1"/>
  <c r="Y11" i="3" s="1"/>
  <c r="Y1376" i="20"/>
  <c r="F114" i="13" s="1"/>
  <c r="Z11" i="3" s="1"/>
  <c r="Z1376" i="20"/>
  <c r="G114" i="13"/>
  <c r="AA11" i="3"/>
  <c r="U1377" i="20"/>
  <c r="B115" i="13"/>
  <c r="V12" i="3"/>
  <c r="V1377" i="20"/>
  <c r="C115" i="13"/>
  <c r="W12" i="3" s="1"/>
  <c r="W1377" i="20"/>
  <c r="D115" i="13"/>
  <c r="X12" i="3" s="1"/>
  <c r="X1377" i="20"/>
  <c r="E115" i="13"/>
  <c r="Y12" i="3" s="1"/>
  <c r="Y1377" i="20"/>
  <c r="F115" i="13" s="1"/>
  <c r="Z12" i="3" s="1"/>
  <c r="Z1377" i="20"/>
  <c r="G115" i="13" s="1"/>
  <c r="AA12" i="3" s="1"/>
  <c r="U1378" i="20"/>
  <c r="B116" i="13" s="1"/>
  <c r="V13" i="3" s="1"/>
  <c r="V1378" i="20"/>
  <c r="C116" i="13"/>
  <c r="W13" i="3"/>
  <c r="W1378" i="20"/>
  <c r="D116" i="13"/>
  <c r="X13" i="3"/>
  <c r="X1378" i="20"/>
  <c r="E116" i="13"/>
  <c r="Y13" i="3" s="1"/>
  <c r="Y1378" i="20"/>
  <c r="F116" i="13"/>
  <c r="Z13" i="3" s="1"/>
  <c r="Z1378" i="20"/>
  <c r="G116" i="13"/>
  <c r="AA13" i="3" s="1"/>
  <c r="U1379" i="20"/>
  <c r="B117" i="13" s="1"/>
  <c r="V14" i="3" s="1"/>
  <c r="V1379" i="20"/>
  <c r="C117" i="13" s="1"/>
  <c r="W14" i="3" s="1"/>
  <c r="W1379" i="20"/>
  <c r="D117" i="13" s="1"/>
  <c r="X14" i="3" s="1"/>
  <c r="X1379" i="20"/>
  <c r="E117" i="13"/>
  <c r="Y14" i="3"/>
  <c r="Y1379" i="20"/>
  <c r="F117" i="13"/>
  <c r="Z14" i="3"/>
  <c r="Z1379" i="20"/>
  <c r="G117" i="13"/>
  <c r="AA14" i="3" s="1"/>
  <c r="U1380" i="20"/>
  <c r="B118" i="13"/>
  <c r="V15" i="3" s="1"/>
  <c r="V1380" i="20"/>
  <c r="C118" i="13"/>
  <c r="W15" i="3" s="1"/>
  <c r="W1380" i="20"/>
  <c r="D118" i="13" s="1"/>
  <c r="X15" i="3" s="1"/>
  <c r="X1380" i="20"/>
  <c r="E118" i="13" s="1"/>
  <c r="Y15" i="3" s="1"/>
  <c r="Y1380" i="20"/>
  <c r="F118" i="13" s="1"/>
  <c r="Z15" i="3" s="1"/>
  <c r="Z1380" i="20"/>
  <c r="G118" i="13"/>
  <c r="AA15" i="3"/>
  <c r="U1381" i="20"/>
  <c r="B119" i="13"/>
  <c r="V16" i="3"/>
  <c r="V1381" i="20"/>
  <c r="C119" i="13"/>
  <c r="W16" i="3" s="1"/>
  <c r="W1381" i="20"/>
  <c r="D119" i="13"/>
  <c r="X16" i="3" s="1"/>
  <c r="X1381" i="20"/>
  <c r="E119" i="13"/>
  <c r="Y16" i="3" s="1"/>
  <c r="Y1381" i="20"/>
  <c r="F119" i="13" s="1"/>
  <c r="Z16" i="3" s="1"/>
  <c r="Z1381" i="20"/>
  <c r="G119" i="13" s="1"/>
  <c r="AA16" i="3" s="1"/>
  <c r="U1382" i="20"/>
  <c r="B120" i="13" s="1"/>
  <c r="V17" i="3" s="1"/>
  <c r="V1382" i="20"/>
  <c r="C120" i="13"/>
  <c r="W17" i="3"/>
  <c r="W1382" i="20"/>
  <c r="D120" i="13"/>
  <c r="X17" i="3"/>
  <c r="X1382" i="20"/>
  <c r="E120" i="13"/>
  <c r="Y17" i="3" s="1"/>
  <c r="Y1382" i="20"/>
  <c r="F120" i="13"/>
  <c r="Z17" i="3" s="1"/>
  <c r="Z1382" i="20"/>
  <c r="G120" i="13"/>
  <c r="AA17" i="3" s="1"/>
  <c r="U1383" i="20"/>
  <c r="B121" i="13" s="1"/>
  <c r="V18" i="3" s="1"/>
  <c r="V1383" i="20"/>
  <c r="C121" i="13" s="1"/>
  <c r="W18" i="3" s="1"/>
  <c r="W1383" i="20"/>
  <c r="D121" i="13" s="1"/>
  <c r="X18" i="3" s="1"/>
  <c r="X1383" i="20"/>
  <c r="E121" i="13"/>
  <c r="Y18" i="3"/>
  <c r="Y1383" i="20"/>
  <c r="F121" i="13"/>
  <c r="Z18" i="3"/>
  <c r="Z1383" i="20"/>
  <c r="G121" i="13"/>
  <c r="AA18" i="3" s="1"/>
  <c r="U1384" i="20"/>
  <c r="B122" i="13"/>
  <c r="V19" i="3" s="1"/>
  <c r="V1384" i="20"/>
  <c r="C122" i="13"/>
  <c r="W19" i="3" s="1"/>
  <c r="W1384" i="20"/>
  <c r="D122" i="13" s="1"/>
  <c r="X19" i="3" s="1"/>
  <c r="X1384" i="20"/>
  <c r="E122" i="13" s="1"/>
  <c r="Y19" i="3" s="1"/>
  <c r="Y1384" i="20"/>
  <c r="F122" i="13" s="1"/>
  <c r="Z19" i="3" s="1"/>
  <c r="Z1384" i="20"/>
  <c r="G122" i="13"/>
  <c r="AA19" i="3"/>
  <c r="U1385" i="20"/>
  <c r="B123" i="13"/>
  <c r="V20" i="3"/>
  <c r="V1385" i="20"/>
  <c r="C123" i="13"/>
  <c r="W20" i="3" s="1"/>
  <c r="W1385" i="20"/>
  <c r="D123" i="13"/>
  <c r="X20" i="3" s="1"/>
  <c r="X1385" i="20"/>
  <c r="E123" i="13"/>
  <c r="Y20" i="3" s="1"/>
  <c r="Y1385" i="20"/>
  <c r="F123" i="13" s="1"/>
  <c r="Z20" i="3" s="1"/>
  <c r="Z1385" i="20"/>
  <c r="G123" i="13" s="1"/>
  <c r="AA20" i="3" s="1"/>
  <c r="U1386" i="20"/>
  <c r="B124" i="13" s="1"/>
  <c r="V21" i="3" s="1"/>
  <c r="V1386" i="20"/>
  <c r="C124" i="13"/>
  <c r="W21" i="3"/>
  <c r="W1386" i="20"/>
  <c r="D124" i="13" s="1"/>
  <c r="X21" i="3" s="1"/>
  <c r="X1386" i="20"/>
  <c r="E124" i="13"/>
  <c r="Y21" i="3" s="1"/>
  <c r="Y1386" i="20"/>
  <c r="F124" i="13"/>
  <c r="Z21" i="3" s="1"/>
  <c r="Z1386" i="20"/>
  <c r="G124" i="13"/>
  <c r="AA21" i="3" s="1"/>
  <c r="U1387" i="20"/>
  <c r="B125" i="13" s="1"/>
  <c r="V22" i="3" s="1"/>
  <c r="V1387" i="20"/>
  <c r="C125" i="13" s="1"/>
  <c r="W22" i="3" s="1"/>
  <c r="W1387" i="20"/>
  <c r="D125" i="13" s="1"/>
  <c r="X22" i="3" s="1"/>
  <c r="X1387" i="20"/>
  <c r="E125" i="13"/>
  <c r="Y22" i="3"/>
  <c r="Y1387" i="20"/>
  <c r="F125" i="13" s="1"/>
  <c r="Z22" i="3" s="1"/>
  <c r="Z1387" i="20"/>
  <c r="G125" i="13"/>
  <c r="AA22" i="3" s="1"/>
  <c r="U1388" i="20"/>
  <c r="B126" i="13"/>
  <c r="V23" i="3" s="1"/>
  <c r="V1388" i="20"/>
  <c r="C126" i="13"/>
  <c r="W23" i="3" s="1"/>
  <c r="W1388" i="20"/>
  <c r="D126" i="13" s="1"/>
  <c r="X23" i="3" s="1"/>
  <c r="X1388" i="20"/>
  <c r="E126" i="13" s="1"/>
  <c r="Y23" i="3" s="1"/>
  <c r="Y1388" i="20"/>
  <c r="F126" i="13" s="1"/>
  <c r="Z23" i="3" s="1"/>
  <c r="Z1388" i="20"/>
  <c r="G126" i="13"/>
  <c r="AA23" i="3"/>
  <c r="U1389" i="20"/>
  <c r="B127" i="13" s="1"/>
  <c r="V24" i="3" s="1"/>
  <c r="V1389" i="20"/>
  <c r="C127" i="13"/>
  <c r="W24" i="3" s="1"/>
  <c r="W1389" i="20"/>
  <c r="D127" i="13"/>
  <c r="X24" i="3" s="1"/>
  <c r="X1389" i="20"/>
  <c r="E127" i="13"/>
  <c r="Y24" i="3" s="1"/>
  <c r="Y1389" i="20"/>
  <c r="F127" i="13" s="1"/>
  <c r="Z24" i="3" s="1"/>
  <c r="Z1389" i="20"/>
  <c r="G127" i="13" s="1"/>
  <c r="AA24" i="3" s="1"/>
  <c r="U1390" i="20"/>
  <c r="B128" i="13" s="1"/>
  <c r="V25" i="3" s="1"/>
  <c r="V1390" i="20"/>
  <c r="C128" i="13"/>
  <c r="W25" i="3"/>
  <c r="W1390" i="20"/>
  <c r="D128" i="13" s="1"/>
  <c r="X25" i="3" s="1"/>
  <c r="X1390" i="20"/>
  <c r="E128" i="13"/>
  <c r="Y25" i="3" s="1"/>
  <c r="Y1390" i="20"/>
  <c r="F128" i="13"/>
  <c r="Z25" i="3" s="1"/>
  <c r="Z1390" i="20"/>
  <c r="G128" i="13"/>
  <c r="AA25" i="3" s="1"/>
  <c r="V1372" i="20"/>
  <c r="C110" i="13" s="1"/>
  <c r="W7" i="3" s="1"/>
  <c r="W1372" i="20"/>
  <c r="D110" i="13" s="1"/>
  <c r="X7" i="3" s="1"/>
  <c r="X1372" i="20"/>
  <c r="E110" i="13" s="1"/>
  <c r="Y7" i="3" s="1"/>
  <c r="Y1372" i="20"/>
  <c r="F110" i="13"/>
  <c r="Z7" i="3"/>
  <c r="Z1372" i="20"/>
  <c r="G110" i="13" s="1"/>
  <c r="AA7" i="3" s="1"/>
  <c r="U1372" i="20"/>
  <c r="B110" i="13"/>
  <c r="V7" i="3" s="1"/>
  <c r="O1453" i="20"/>
  <c r="R84" i="13"/>
  <c r="P84" i="3" s="1"/>
  <c r="P1453" i="20"/>
  <c r="S84" i="13"/>
  <c r="Q84" i="3" s="1"/>
  <c r="Q1453" i="20"/>
  <c r="T84" i="13" s="1"/>
  <c r="R84" i="3" s="1"/>
  <c r="R1453" i="20"/>
  <c r="U84" i="13" s="1"/>
  <c r="S84" i="3" s="1"/>
  <c r="S1453" i="20"/>
  <c r="V84" i="13" s="1"/>
  <c r="T84" i="3" s="1"/>
  <c r="T1453" i="20"/>
  <c r="W84" i="13"/>
  <c r="U84" i="3"/>
  <c r="O1454" i="20"/>
  <c r="R85" i="13" s="1"/>
  <c r="P85" i="3" s="1"/>
  <c r="P1454" i="20"/>
  <c r="S85" i="13"/>
  <c r="Q85" i="3" s="1"/>
  <c r="Q1454" i="20"/>
  <c r="T85" i="13"/>
  <c r="R85" i="3" s="1"/>
  <c r="R1454" i="20"/>
  <c r="U85" i="13"/>
  <c r="S85" i="3" s="1"/>
  <c r="S1454" i="20"/>
  <c r="V85" i="13" s="1"/>
  <c r="T85" i="3" s="1"/>
  <c r="T1454" i="20"/>
  <c r="W85" i="13" s="1"/>
  <c r="U85" i="3" s="1"/>
  <c r="O1455" i="20"/>
  <c r="R86" i="13" s="1"/>
  <c r="P86" i="3" s="1"/>
  <c r="P1455" i="20"/>
  <c r="S86" i="13"/>
  <c r="Q86" i="3"/>
  <c r="Q1455" i="20"/>
  <c r="T86" i="13" s="1"/>
  <c r="R86" i="3" s="1"/>
  <c r="R1455" i="20"/>
  <c r="U86" i="13"/>
  <c r="S86" i="3" s="1"/>
  <c r="S1455" i="20"/>
  <c r="V86" i="13"/>
  <c r="T86" i="3" s="1"/>
  <c r="T1455" i="20"/>
  <c r="W86" i="13"/>
  <c r="U86" i="3" s="1"/>
  <c r="O1456" i="20"/>
  <c r="R87" i="13" s="1"/>
  <c r="P87" i="3" s="1"/>
  <c r="P1456" i="20"/>
  <c r="S87" i="13" s="1"/>
  <c r="Q87" i="3" s="1"/>
  <c r="Q1456" i="20"/>
  <c r="T87" i="13" s="1"/>
  <c r="R87" i="3" s="1"/>
  <c r="R1456" i="20"/>
  <c r="U87" i="13"/>
  <c r="S87" i="3"/>
  <c r="S1456" i="20"/>
  <c r="V87" i="13" s="1"/>
  <c r="T87" i="3" s="1"/>
  <c r="T1456" i="20"/>
  <c r="W87" i="13"/>
  <c r="U87" i="3" s="1"/>
  <c r="O1457" i="20"/>
  <c r="R88" i="13"/>
  <c r="P88" i="3" s="1"/>
  <c r="P1457" i="20"/>
  <c r="S88" i="13"/>
  <c r="Q88" i="3" s="1"/>
  <c r="Q1457" i="20"/>
  <c r="T88" i="13" s="1"/>
  <c r="R88" i="3" s="1"/>
  <c r="R1457" i="20"/>
  <c r="U88" i="13" s="1"/>
  <c r="S88" i="3" s="1"/>
  <c r="S1457" i="20"/>
  <c r="V88" i="13" s="1"/>
  <c r="T88" i="3" s="1"/>
  <c r="T1457" i="20"/>
  <c r="W88" i="13"/>
  <c r="U88" i="3"/>
  <c r="O1458" i="20"/>
  <c r="R89" i="13" s="1"/>
  <c r="P89" i="3" s="1"/>
  <c r="P1458" i="20"/>
  <c r="S89" i="13"/>
  <c r="Q89" i="3" s="1"/>
  <c r="Q1458" i="20"/>
  <c r="T89" i="13"/>
  <c r="R89" i="3" s="1"/>
  <c r="R1458" i="20"/>
  <c r="U89" i="13"/>
  <c r="S89" i="3" s="1"/>
  <c r="S1458" i="20"/>
  <c r="V89" i="13" s="1"/>
  <c r="T89" i="3" s="1"/>
  <c r="T1458" i="20"/>
  <c r="W89" i="13" s="1"/>
  <c r="U89" i="3" s="1"/>
  <c r="O1459" i="20"/>
  <c r="R90" i="13" s="1"/>
  <c r="P90" i="3" s="1"/>
  <c r="P1459" i="20"/>
  <c r="S90" i="13"/>
  <c r="Q90" i="3"/>
  <c r="Q1459" i="20"/>
  <c r="T90" i="13" s="1"/>
  <c r="R90" i="3" s="1"/>
  <c r="R1459" i="20"/>
  <c r="U90" i="13"/>
  <c r="S90" i="3" s="1"/>
  <c r="S1459" i="20"/>
  <c r="V90" i="13"/>
  <c r="T90" i="3" s="1"/>
  <c r="T1459" i="20"/>
  <c r="W90" i="13"/>
  <c r="U90" i="3" s="1"/>
  <c r="O1460" i="20"/>
  <c r="R91" i="13" s="1"/>
  <c r="P91" i="3" s="1"/>
  <c r="P1460" i="20"/>
  <c r="S91" i="13" s="1"/>
  <c r="Q91" i="3" s="1"/>
  <c r="Q1460" i="20"/>
  <c r="T91" i="13" s="1"/>
  <c r="R91" i="3" s="1"/>
  <c r="R1460" i="20"/>
  <c r="U91" i="13"/>
  <c r="S91" i="3"/>
  <c r="S1460" i="20"/>
  <c r="V91" i="13" s="1"/>
  <c r="T91" i="3" s="1"/>
  <c r="T1460" i="20"/>
  <c r="W91" i="13"/>
  <c r="U91" i="3" s="1"/>
  <c r="O1461" i="20"/>
  <c r="R92" i="13"/>
  <c r="P92" i="3" s="1"/>
  <c r="P1461" i="20"/>
  <c r="S92" i="13"/>
  <c r="Q92" i="3" s="1"/>
  <c r="Q1461" i="20"/>
  <c r="T92" i="13" s="1"/>
  <c r="R92" i="3" s="1"/>
  <c r="R1461" i="20"/>
  <c r="U92" i="13" s="1"/>
  <c r="S92" i="3" s="1"/>
  <c r="S1461" i="20"/>
  <c r="V92" i="13" s="1"/>
  <c r="T92" i="3" s="1"/>
  <c r="T1461" i="20"/>
  <c r="W92" i="13"/>
  <c r="U92" i="3"/>
  <c r="O1462" i="20"/>
  <c r="R93" i="13" s="1"/>
  <c r="P93" i="3" s="1"/>
  <c r="P1462" i="20"/>
  <c r="S93" i="13"/>
  <c r="Q93" i="3" s="1"/>
  <c r="Q1462" i="20"/>
  <c r="T93" i="13"/>
  <c r="R93" i="3" s="1"/>
  <c r="R1462" i="20"/>
  <c r="U93" i="13"/>
  <c r="S93" i="3" s="1"/>
  <c r="S1462" i="20"/>
  <c r="V93" i="13" s="1"/>
  <c r="T93" i="3" s="1"/>
  <c r="T1462" i="20"/>
  <c r="W93" i="13" s="1"/>
  <c r="U93" i="3" s="1"/>
  <c r="O1463" i="20"/>
  <c r="R94" i="13" s="1"/>
  <c r="P94" i="3" s="1"/>
  <c r="P1463" i="20"/>
  <c r="S94" i="13"/>
  <c r="Q94" i="3"/>
  <c r="Q1463" i="20"/>
  <c r="T94" i="13" s="1"/>
  <c r="R94" i="3" s="1"/>
  <c r="R1463" i="20"/>
  <c r="U94" i="13"/>
  <c r="S94" i="3" s="1"/>
  <c r="S1463" i="20"/>
  <c r="V94" i="13"/>
  <c r="T94" i="3" s="1"/>
  <c r="T1463" i="20"/>
  <c r="W94" i="13"/>
  <c r="U94" i="3" s="1"/>
  <c r="O1464" i="20"/>
  <c r="R95" i="13" s="1"/>
  <c r="P95" i="3" s="1"/>
  <c r="P1464" i="20"/>
  <c r="S95" i="13" s="1"/>
  <c r="Q95" i="3" s="1"/>
  <c r="Q1464" i="20"/>
  <c r="T95" i="13" s="1"/>
  <c r="R95" i="3" s="1"/>
  <c r="R1464" i="20"/>
  <c r="U95" i="13"/>
  <c r="S95" i="3"/>
  <c r="S1464" i="20"/>
  <c r="V95" i="13" s="1"/>
  <c r="T95" i="3" s="1"/>
  <c r="T1464" i="20"/>
  <c r="W95" i="13"/>
  <c r="U95" i="3" s="1"/>
  <c r="O1465" i="20"/>
  <c r="R96" i="13"/>
  <c r="P96" i="3" s="1"/>
  <c r="P1465" i="20"/>
  <c r="S96" i="13"/>
  <c r="Q96" i="3" s="1"/>
  <c r="Q1465" i="20"/>
  <c r="T96" i="13" s="1"/>
  <c r="R96" i="3" s="1"/>
  <c r="R1465" i="20"/>
  <c r="U96" i="13" s="1"/>
  <c r="S96" i="3" s="1"/>
  <c r="S1465" i="20"/>
  <c r="V96" i="13" s="1"/>
  <c r="T96" i="3" s="1"/>
  <c r="T1465" i="20"/>
  <c r="W96" i="13"/>
  <c r="U96" i="3"/>
  <c r="O1466" i="20"/>
  <c r="R97" i="13" s="1"/>
  <c r="P97" i="3" s="1"/>
  <c r="P1466" i="20"/>
  <c r="S97" i="13"/>
  <c r="Q97" i="3" s="1"/>
  <c r="Q1466" i="20"/>
  <c r="T97" i="13"/>
  <c r="R97" i="3" s="1"/>
  <c r="R1466" i="20"/>
  <c r="U97" i="13"/>
  <c r="S97" i="3" s="1"/>
  <c r="S1466" i="20"/>
  <c r="V97" i="13" s="1"/>
  <c r="T97" i="3" s="1"/>
  <c r="T1466" i="20"/>
  <c r="W97" i="13" s="1"/>
  <c r="U97" i="3" s="1"/>
  <c r="O1467" i="20"/>
  <c r="R98" i="13" s="1"/>
  <c r="P98" i="3" s="1"/>
  <c r="P1467" i="20"/>
  <c r="S98" i="13"/>
  <c r="Q98" i="3"/>
  <c r="Q1467" i="20"/>
  <c r="T98" i="13" s="1"/>
  <c r="R98" i="3" s="1"/>
  <c r="R1467" i="20"/>
  <c r="U98" i="13"/>
  <c r="S98" i="3" s="1"/>
  <c r="S1467" i="20"/>
  <c r="V98" i="13"/>
  <c r="T98" i="3" s="1"/>
  <c r="T1467" i="20"/>
  <c r="W98" i="13"/>
  <c r="U98" i="3" s="1"/>
  <c r="O1468" i="20"/>
  <c r="R99" i="13" s="1"/>
  <c r="P99" i="3" s="1"/>
  <c r="P1468" i="20"/>
  <c r="S99" i="13" s="1"/>
  <c r="Q99" i="3" s="1"/>
  <c r="Q1468" i="20"/>
  <c r="T99" i="13" s="1"/>
  <c r="R99" i="3" s="1"/>
  <c r="R1468" i="20"/>
  <c r="U99" i="13"/>
  <c r="S99" i="3"/>
  <c r="S1468" i="20"/>
  <c r="V99" i="13" s="1"/>
  <c r="T99" i="3" s="1"/>
  <c r="T1468" i="20"/>
  <c r="W99" i="13"/>
  <c r="U99" i="3" s="1"/>
  <c r="O1469" i="20"/>
  <c r="R100" i="13"/>
  <c r="P100" i="3" s="1"/>
  <c r="P1469" i="20"/>
  <c r="S100" i="13"/>
  <c r="Q100" i="3" s="1"/>
  <c r="Q1469" i="20"/>
  <c r="T100" i="13" s="1"/>
  <c r="R100" i="3" s="1"/>
  <c r="R1469" i="20"/>
  <c r="U100" i="13" s="1"/>
  <c r="S100" i="3" s="1"/>
  <c r="S1469" i="20"/>
  <c r="V100" i="13" s="1"/>
  <c r="T100" i="3" s="1"/>
  <c r="T1469" i="20"/>
  <c r="W100" i="13"/>
  <c r="U100" i="3"/>
  <c r="O1470" i="20"/>
  <c r="R101" i="13" s="1"/>
  <c r="P101" i="3" s="1"/>
  <c r="P1470" i="20"/>
  <c r="S101" i="13"/>
  <c r="Q101" i="3" s="1"/>
  <c r="Q1470" i="20"/>
  <c r="T101" i="13"/>
  <c r="R101" i="3" s="1"/>
  <c r="R1470" i="20"/>
  <c r="U101" i="13"/>
  <c r="S101" i="3" s="1"/>
  <c r="S1470" i="20"/>
  <c r="V101" i="13" s="1"/>
  <c r="T101" i="3" s="1"/>
  <c r="T1470" i="20"/>
  <c r="W101" i="13" s="1"/>
  <c r="U101" i="3" s="1"/>
  <c r="O1471" i="20"/>
  <c r="R102" i="13" s="1"/>
  <c r="P102" i="3" s="1"/>
  <c r="P1471" i="20"/>
  <c r="S102" i="13"/>
  <c r="Q102" i="3"/>
  <c r="Q1471" i="20"/>
  <c r="T102" i="13" s="1"/>
  <c r="R102" i="3" s="1"/>
  <c r="R1471" i="20"/>
  <c r="U102" i="13"/>
  <c r="S102" i="3" s="1"/>
  <c r="S1471" i="20"/>
  <c r="V102" i="13"/>
  <c r="T102" i="3" s="1"/>
  <c r="T1471" i="20"/>
  <c r="W102" i="13"/>
  <c r="U102" i="3" s="1"/>
  <c r="O1432" i="20"/>
  <c r="R67" i="13" s="1"/>
  <c r="P67" i="3" s="1"/>
  <c r="P1432" i="20"/>
  <c r="S67" i="13" s="1"/>
  <c r="Q67" i="3" s="1"/>
  <c r="Q1432" i="20"/>
  <c r="T67" i="13" s="1"/>
  <c r="R67" i="3" s="1"/>
  <c r="R1432" i="20"/>
  <c r="U67" i="13"/>
  <c r="S67" i="3"/>
  <c r="S1432" i="20"/>
  <c r="V67" i="13" s="1"/>
  <c r="T67" i="3" s="1"/>
  <c r="T1432" i="20"/>
  <c r="W67" i="13"/>
  <c r="U67" i="3" s="1"/>
  <c r="O1433" i="20"/>
  <c r="R68" i="13"/>
  <c r="P68" i="3" s="1"/>
  <c r="P1433" i="20"/>
  <c r="S68" i="13"/>
  <c r="Q68" i="3" s="1"/>
  <c r="Q1433" i="20"/>
  <c r="T68" i="13" s="1"/>
  <c r="R68" i="3" s="1"/>
  <c r="R1433" i="20"/>
  <c r="U68" i="13" s="1"/>
  <c r="S68" i="3" s="1"/>
  <c r="S1433" i="20"/>
  <c r="V68" i="13" s="1"/>
  <c r="T68" i="3" s="1"/>
  <c r="T1433" i="20"/>
  <c r="W68" i="13"/>
  <c r="U68" i="3"/>
  <c r="O1434" i="20"/>
  <c r="R69" i="13" s="1"/>
  <c r="P69" i="3" s="1"/>
  <c r="P1434" i="20"/>
  <c r="S69" i="13"/>
  <c r="Q69" i="3" s="1"/>
  <c r="Q1434" i="20"/>
  <c r="T69" i="13"/>
  <c r="R69" i="3" s="1"/>
  <c r="R1434" i="20"/>
  <c r="U69" i="13"/>
  <c r="S69" i="3" s="1"/>
  <c r="S1434" i="20"/>
  <c r="V69" i="13" s="1"/>
  <c r="T69" i="3" s="1"/>
  <c r="T1434" i="20"/>
  <c r="W69" i="13" s="1"/>
  <c r="U69" i="3" s="1"/>
  <c r="O1435" i="20"/>
  <c r="R70" i="13" s="1"/>
  <c r="P70" i="3" s="1"/>
  <c r="P1435" i="20"/>
  <c r="S70" i="13"/>
  <c r="Q70" i="3"/>
  <c r="Q1435" i="20"/>
  <c r="T70" i="13" s="1"/>
  <c r="R70" i="3" s="1"/>
  <c r="R1435" i="20"/>
  <c r="U70" i="13"/>
  <c r="S70" i="3" s="1"/>
  <c r="S1435" i="20"/>
  <c r="V70" i="13"/>
  <c r="T70" i="3" s="1"/>
  <c r="T1435" i="20"/>
  <c r="W70" i="13"/>
  <c r="U70" i="3" s="1"/>
  <c r="O1436" i="20"/>
  <c r="R71" i="13" s="1"/>
  <c r="P71" i="3" s="1"/>
  <c r="P1436" i="20"/>
  <c r="S71" i="13" s="1"/>
  <c r="Q71" i="3" s="1"/>
  <c r="Q1436" i="20"/>
  <c r="T71" i="13" s="1"/>
  <c r="R71" i="3" s="1"/>
  <c r="R1436" i="20"/>
  <c r="U71" i="13"/>
  <c r="S71" i="3"/>
  <c r="S1436" i="20"/>
  <c r="V71" i="13" s="1"/>
  <c r="T71" i="3" s="1"/>
  <c r="T1436" i="20"/>
  <c r="W71" i="13"/>
  <c r="U71" i="3" s="1"/>
  <c r="O1437" i="20"/>
  <c r="R72" i="13"/>
  <c r="P72" i="3" s="1"/>
  <c r="P1437" i="20"/>
  <c r="S72" i="13"/>
  <c r="Q72" i="3" s="1"/>
  <c r="Q1331" i="20"/>
  <c r="Q1437" i="20" s="1"/>
  <c r="T72" i="13" s="1"/>
  <c r="R72" i="3" s="1"/>
  <c r="R1437" i="20"/>
  <c r="U72" i="13" s="1"/>
  <c r="S72" i="3" s="1"/>
  <c r="S1437" i="20"/>
  <c r="V72" i="13"/>
  <c r="T72" i="3" s="1"/>
  <c r="T1437" i="20"/>
  <c r="W72" i="13"/>
  <c r="U72" i="3" s="1"/>
  <c r="O1438" i="20"/>
  <c r="R73" i="13"/>
  <c r="P73" i="3" s="1"/>
  <c r="P1438" i="20"/>
  <c r="S73" i="13" s="1"/>
  <c r="Q73" i="3" s="1"/>
  <c r="Q1438" i="20"/>
  <c r="T73" i="13" s="1"/>
  <c r="R73" i="3" s="1"/>
  <c r="R1438" i="20"/>
  <c r="U73" i="13" s="1"/>
  <c r="S73" i="3" s="1"/>
  <c r="S1438" i="20"/>
  <c r="V73" i="13"/>
  <c r="T73" i="3"/>
  <c r="T1438" i="20"/>
  <c r="W73" i="13" s="1"/>
  <c r="U73" i="3" s="1"/>
  <c r="O1439" i="20"/>
  <c r="R74" i="13"/>
  <c r="P74" i="3" s="1"/>
  <c r="P1439" i="20"/>
  <c r="S74" i="13"/>
  <c r="Q74" i="3" s="1"/>
  <c r="Q1439" i="20"/>
  <c r="T74" i="13"/>
  <c r="R74" i="3" s="1"/>
  <c r="R1439" i="20"/>
  <c r="U74" i="13" s="1"/>
  <c r="S74" i="3" s="1"/>
  <c r="S1439" i="20"/>
  <c r="V74" i="13" s="1"/>
  <c r="T74" i="3" s="1"/>
  <c r="T1439" i="20"/>
  <c r="W74" i="13" s="1"/>
  <c r="U74" i="3" s="1"/>
  <c r="O1440" i="20"/>
  <c r="R75" i="13"/>
  <c r="P75" i="3"/>
  <c r="P1440" i="20"/>
  <c r="S75" i="13" s="1"/>
  <c r="Q75" i="3" s="1"/>
  <c r="Q1440" i="20"/>
  <c r="T75" i="13"/>
  <c r="R75" i="3" s="1"/>
  <c r="R1440" i="20"/>
  <c r="U75" i="13"/>
  <c r="S75" i="3" s="1"/>
  <c r="S1440" i="20"/>
  <c r="V75" i="13"/>
  <c r="T75" i="3" s="1"/>
  <c r="T1440" i="20"/>
  <c r="W75" i="13" s="1"/>
  <c r="U75" i="3" s="1"/>
  <c r="O1441" i="20"/>
  <c r="R76" i="13" s="1"/>
  <c r="P76" i="3" s="1"/>
  <c r="P1441" i="20"/>
  <c r="S76" i="13" s="1"/>
  <c r="Q76" i="3" s="1"/>
  <c r="Q1441" i="20"/>
  <c r="T76" i="13"/>
  <c r="R76" i="3"/>
  <c r="R1441" i="20"/>
  <c r="U76" i="13" s="1"/>
  <c r="S76" i="3" s="1"/>
  <c r="S1441" i="20"/>
  <c r="V76" i="13"/>
  <c r="T76" i="3" s="1"/>
  <c r="T1441" i="20"/>
  <c r="W76" i="13"/>
  <c r="U76" i="3" s="1"/>
  <c r="O1442" i="20"/>
  <c r="R77" i="13"/>
  <c r="P77" i="3" s="1"/>
  <c r="P1442" i="20"/>
  <c r="S77" i="13" s="1"/>
  <c r="Q77" i="3" s="1"/>
  <c r="Q1442" i="20"/>
  <c r="T77" i="13" s="1"/>
  <c r="R77" i="3" s="1"/>
  <c r="R1442" i="20"/>
  <c r="U77" i="13" s="1"/>
  <c r="S77" i="3" s="1"/>
  <c r="S1442" i="20"/>
  <c r="V77" i="13"/>
  <c r="T77" i="3"/>
  <c r="T1442" i="20"/>
  <c r="W77" i="13" s="1"/>
  <c r="U77" i="3" s="1"/>
  <c r="O1443" i="20"/>
  <c r="R78" i="13"/>
  <c r="P78" i="3" s="1"/>
  <c r="P1443" i="20"/>
  <c r="S78" i="13"/>
  <c r="Q78" i="3" s="1"/>
  <c r="Q1443" i="20"/>
  <c r="T78" i="13"/>
  <c r="R78" i="3" s="1"/>
  <c r="R1443" i="20"/>
  <c r="U78" i="13" s="1"/>
  <c r="S78" i="3" s="1"/>
  <c r="S1443" i="20"/>
  <c r="V78" i="13" s="1"/>
  <c r="T78" i="3" s="1"/>
  <c r="T1443" i="20"/>
  <c r="W78" i="13" s="1"/>
  <c r="U78" i="3" s="1"/>
  <c r="R79" i="13"/>
  <c r="P79" i="3"/>
  <c r="S79" i="13"/>
  <c r="Q79" i="3" s="1"/>
  <c r="T79" i="13"/>
  <c r="R79" i="3"/>
  <c r="U79" i="13"/>
  <c r="S79" i="3"/>
  <c r="V79" i="13"/>
  <c r="T79" i="3"/>
  <c r="W79" i="13"/>
  <c r="U79" i="3" s="1"/>
  <c r="R80" i="13"/>
  <c r="P80" i="3"/>
  <c r="S80" i="13"/>
  <c r="Q80" i="3"/>
  <c r="T80" i="13"/>
  <c r="R80" i="3"/>
  <c r="U80" i="13"/>
  <c r="S80" i="3" s="1"/>
  <c r="V80" i="13"/>
  <c r="T80" i="3"/>
  <c r="W80" i="13"/>
  <c r="U80" i="3"/>
  <c r="R81" i="13"/>
  <c r="P81" i="3"/>
  <c r="S81" i="13"/>
  <c r="Q81" i="3" s="1"/>
  <c r="T81" i="13"/>
  <c r="R81" i="3"/>
  <c r="U81" i="13"/>
  <c r="S81" i="3"/>
  <c r="V81" i="13"/>
  <c r="T81" i="3"/>
  <c r="W81" i="13"/>
  <c r="U81" i="3" s="1"/>
  <c r="O1451" i="20"/>
  <c r="R82" i="13"/>
  <c r="P82" i="3" s="1"/>
  <c r="P1451" i="20"/>
  <c r="S82" i="13" s="1"/>
  <c r="Q82" i="3" s="1"/>
  <c r="Q1451" i="20"/>
  <c r="T82" i="13" s="1"/>
  <c r="R82" i="3" s="1"/>
  <c r="R1451" i="20"/>
  <c r="U82" i="13" s="1"/>
  <c r="S82" i="3" s="1"/>
  <c r="S1451" i="20"/>
  <c r="V82" i="13"/>
  <c r="T82" i="3"/>
  <c r="T1451" i="20"/>
  <c r="W82" i="13" s="1"/>
  <c r="U82" i="3" s="1"/>
  <c r="O1452" i="20"/>
  <c r="R83" i="13"/>
  <c r="P83" i="3" s="1"/>
  <c r="P1452" i="20"/>
  <c r="S83" i="13"/>
  <c r="Q83" i="3" s="1"/>
  <c r="Q1452" i="20"/>
  <c r="T83" i="13"/>
  <c r="R83" i="3" s="1"/>
  <c r="R1452" i="20"/>
  <c r="U83" i="13" s="1"/>
  <c r="S83" i="3" s="1"/>
  <c r="S1452" i="20"/>
  <c r="V83" i="13" s="1"/>
  <c r="T83" i="3" s="1"/>
  <c r="T1452" i="20"/>
  <c r="W83" i="13" s="1"/>
  <c r="U83" i="3" s="1"/>
  <c r="O1413" i="20"/>
  <c r="R48" i="13"/>
  <c r="P48" i="3"/>
  <c r="P1413" i="20"/>
  <c r="S48" i="13" s="1"/>
  <c r="Q48" i="3" s="1"/>
  <c r="Q1413" i="20"/>
  <c r="T48" i="13"/>
  <c r="R48" i="3" s="1"/>
  <c r="R1413" i="20"/>
  <c r="U48" i="13"/>
  <c r="S48" i="3" s="1"/>
  <c r="S1413" i="20"/>
  <c r="V48" i="13"/>
  <c r="T48" i="3" s="1"/>
  <c r="T1413" i="20"/>
  <c r="W48" i="13" s="1"/>
  <c r="U48" i="3" s="1"/>
  <c r="O1414" i="20"/>
  <c r="R49" i="13" s="1"/>
  <c r="P49" i="3" s="1"/>
  <c r="P1414" i="20"/>
  <c r="S49" i="13" s="1"/>
  <c r="Q49" i="3" s="1"/>
  <c r="Q1414" i="20"/>
  <c r="T49" i="13"/>
  <c r="R49" i="3"/>
  <c r="R1414" i="20"/>
  <c r="U49" i="13" s="1"/>
  <c r="S49" i="3" s="1"/>
  <c r="S1414" i="20"/>
  <c r="V49" i="13"/>
  <c r="T49" i="3" s="1"/>
  <c r="T1414" i="20"/>
  <c r="W49" i="13"/>
  <c r="U49" i="3" s="1"/>
  <c r="O1415" i="20"/>
  <c r="R50" i="13"/>
  <c r="P50" i="3" s="1"/>
  <c r="P1415" i="20"/>
  <c r="S50" i="13" s="1"/>
  <c r="Q50" i="3" s="1"/>
  <c r="Q1415" i="20"/>
  <c r="T50" i="13" s="1"/>
  <c r="R50" i="3" s="1"/>
  <c r="R1415" i="20"/>
  <c r="U50" i="13" s="1"/>
  <c r="S50" i="3" s="1"/>
  <c r="S1415" i="20"/>
  <c r="V50" i="13"/>
  <c r="T50" i="3"/>
  <c r="T1415" i="20"/>
  <c r="W50" i="13" s="1"/>
  <c r="U50" i="3" s="1"/>
  <c r="O1416" i="20"/>
  <c r="R51" i="13"/>
  <c r="P51" i="3" s="1"/>
  <c r="P1416" i="20"/>
  <c r="S51" i="13"/>
  <c r="Q51" i="3" s="1"/>
  <c r="Q1416" i="20"/>
  <c r="T51" i="13"/>
  <c r="R51" i="3" s="1"/>
  <c r="R1416" i="20"/>
  <c r="U51" i="13" s="1"/>
  <c r="S51" i="3" s="1"/>
  <c r="S1416" i="20"/>
  <c r="V51" i="13" s="1"/>
  <c r="T51" i="3" s="1"/>
  <c r="T1416" i="20"/>
  <c r="W51" i="13" s="1"/>
  <c r="U51" i="3" s="1"/>
  <c r="O1417" i="20"/>
  <c r="R52" i="13"/>
  <c r="P52" i="3"/>
  <c r="P1417" i="20"/>
  <c r="S52" i="13" s="1"/>
  <c r="Q52" i="3" s="1"/>
  <c r="Q1417" i="20"/>
  <c r="T52" i="13"/>
  <c r="R52" i="3" s="1"/>
  <c r="R1417" i="20"/>
  <c r="U52" i="13"/>
  <c r="S52" i="3" s="1"/>
  <c r="S1417" i="20"/>
  <c r="V52" i="13"/>
  <c r="T52" i="3" s="1"/>
  <c r="T1417" i="20"/>
  <c r="W52" i="13" s="1"/>
  <c r="U52" i="3" s="1"/>
  <c r="O1418" i="20"/>
  <c r="R53" i="13" s="1"/>
  <c r="P53" i="3" s="1"/>
  <c r="P1418" i="20"/>
  <c r="S53" i="13" s="1"/>
  <c r="Q53" i="3" s="1"/>
  <c r="Q1418" i="20"/>
  <c r="T53" i="13"/>
  <c r="R53" i="3"/>
  <c r="R1418" i="20"/>
  <c r="U53" i="13" s="1"/>
  <c r="S53" i="3" s="1"/>
  <c r="S1418" i="20"/>
  <c r="V53" i="13"/>
  <c r="T53" i="3" s="1"/>
  <c r="T1418" i="20"/>
  <c r="W53" i="13"/>
  <c r="U53" i="3" s="1"/>
  <c r="O1419" i="20"/>
  <c r="R54" i="13"/>
  <c r="P54" i="3" s="1"/>
  <c r="P1419" i="20"/>
  <c r="S54" i="13" s="1"/>
  <c r="Q54" i="3" s="1"/>
  <c r="Q1419" i="20"/>
  <c r="T54" i="13" s="1"/>
  <c r="R54" i="3" s="1"/>
  <c r="R1419" i="20"/>
  <c r="U54" i="13" s="1"/>
  <c r="S54" i="3" s="1"/>
  <c r="S1419" i="20"/>
  <c r="V54" i="13"/>
  <c r="T54" i="3"/>
  <c r="T1419" i="20"/>
  <c r="W54" i="13" s="1"/>
  <c r="U54" i="3" s="1"/>
  <c r="O1420" i="20"/>
  <c r="R55" i="13"/>
  <c r="P55" i="3" s="1"/>
  <c r="P1420" i="20"/>
  <c r="S55" i="13"/>
  <c r="Q55" i="3" s="1"/>
  <c r="Q1420" i="20"/>
  <c r="T55" i="13"/>
  <c r="R55" i="3" s="1"/>
  <c r="R1420" i="20"/>
  <c r="U55" i="13" s="1"/>
  <c r="S55" i="3" s="1"/>
  <c r="S1420" i="20"/>
  <c r="V55" i="13" s="1"/>
  <c r="T55" i="3" s="1"/>
  <c r="T1420" i="20"/>
  <c r="W55" i="13" s="1"/>
  <c r="U55" i="3" s="1"/>
  <c r="O1421" i="20"/>
  <c r="R56" i="13"/>
  <c r="P56" i="3"/>
  <c r="P1421" i="20"/>
  <c r="S56" i="13" s="1"/>
  <c r="Q56" i="3" s="1"/>
  <c r="Q1421" i="20"/>
  <c r="T56" i="13"/>
  <c r="R56" i="3" s="1"/>
  <c r="R1421" i="20"/>
  <c r="U56" i="13"/>
  <c r="S56" i="3" s="1"/>
  <c r="S1421" i="20"/>
  <c r="V56" i="13"/>
  <c r="T56" i="3" s="1"/>
  <c r="T1421" i="20"/>
  <c r="W56" i="13" s="1"/>
  <c r="U56" i="3" s="1"/>
  <c r="O1422" i="20"/>
  <c r="R57" i="13" s="1"/>
  <c r="P57" i="3" s="1"/>
  <c r="P1422" i="20"/>
  <c r="S57" i="13" s="1"/>
  <c r="Q57" i="3" s="1"/>
  <c r="Q1422" i="20"/>
  <c r="T57" i="13"/>
  <c r="R57" i="3"/>
  <c r="R1422" i="20"/>
  <c r="U57" i="13" s="1"/>
  <c r="S57" i="3" s="1"/>
  <c r="S1422" i="20"/>
  <c r="V57" i="13"/>
  <c r="T57" i="3" s="1"/>
  <c r="T1422" i="20"/>
  <c r="W57" i="13"/>
  <c r="U57" i="3" s="1"/>
  <c r="O1423" i="20"/>
  <c r="R58" i="13"/>
  <c r="P58" i="3" s="1"/>
  <c r="P1423" i="20"/>
  <c r="S58" i="13" s="1"/>
  <c r="Q58" i="3" s="1"/>
  <c r="Q1423" i="20"/>
  <c r="T58" i="13" s="1"/>
  <c r="R58" i="3" s="1"/>
  <c r="R1423" i="20"/>
  <c r="U58" i="13" s="1"/>
  <c r="S58" i="3" s="1"/>
  <c r="S1423" i="20"/>
  <c r="V58" i="13"/>
  <c r="T58" i="3"/>
  <c r="T1423" i="20"/>
  <c r="W58" i="13" s="1"/>
  <c r="U58" i="3" s="1"/>
  <c r="O1424" i="20"/>
  <c r="R59" i="13"/>
  <c r="P59" i="3" s="1"/>
  <c r="Q1424" i="20"/>
  <c r="T59" i="13"/>
  <c r="R59" i="3" s="1"/>
  <c r="R1424" i="20"/>
  <c r="U59" i="13"/>
  <c r="S59" i="3" s="1"/>
  <c r="S1424" i="20"/>
  <c r="V59" i="13" s="1"/>
  <c r="T59" i="3" s="1"/>
  <c r="T1424" i="20"/>
  <c r="W59" i="13" s="1"/>
  <c r="U59" i="3" s="1"/>
  <c r="O1425" i="20"/>
  <c r="R60" i="13" s="1"/>
  <c r="P60" i="3" s="1"/>
  <c r="P1425" i="20"/>
  <c r="S60" i="13"/>
  <c r="Q60" i="3"/>
  <c r="Q1425" i="20"/>
  <c r="T60" i="13" s="1"/>
  <c r="R60" i="3" s="1"/>
  <c r="R1425" i="20"/>
  <c r="U60" i="13"/>
  <c r="S60" i="3" s="1"/>
  <c r="S1425" i="20"/>
  <c r="V60" i="13"/>
  <c r="T60" i="3" s="1"/>
  <c r="T1425" i="20"/>
  <c r="W60" i="13"/>
  <c r="U60" i="3" s="1"/>
  <c r="O1426" i="20"/>
  <c r="R61" i="13" s="1"/>
  <c r="P61" i="3" s="1"/>
  <c r="P1426" i="20"/>
  <c r="S61" i="13" s="1"/>
  <c r="Q61" i="3" s="1"/>
  <c r="Q1426" i="20"/>
  <c r="T61" i="13" s="1"/>
  <c r="R61" i="3" s="1"/>
  <c r="R1426" i="20"/>
  <c r="U61" i="13"/>
  <c r="S61" i="3"/>
  <c r="S1426" i="20"/>
  <c r="V61" i="13" s="1"/>
  <c r="T61" i="3" s="1"/>
  <c r="T1426" i="20"/>
  <c r="W61" i="13"/>
  <c r="U61" i="3" s="1"/>
  <c r="O1427" i="20"/>
  <c r="R62" i="13"/>
  <c r="P62" i="3" s="1"/>
  <c r="P1427" i="20"/>
  <c r="S62" i="13"/>
  <c r="Q62" i="3" s="1"/>
  <c r="Q1427" i="20"/>
  <c r="T62" i="13" s="1"/>
  <c r="R62" i="3" s="1"/>
  <c r="R1427" i="20"/>
  <c r="U62" i="13" s="1"/>
  <c r="S62" i="3" s="1"/>
  <c r="S1427" i="20"/>
  <c r="V62" i="13" s="1"/>
  <c r="T62" i="3" s="1"/>
  <c r="T1427" i="20"/>
  <c r="W62" i="13"/>
  <c r="U62" i="3"/>
  <c r="O1428" i="20"/>
  <c r="R63" i="13" s="1"/>
  <c r="P63" i="3" s="1"/>
  <c r="P1428" i="20"/>
  <c r="S63" i="13"/>
  <c r="Q63" i="3" s="1"/>
  <c r="Q1428" i="20"/>
  <c r="T63" i="13"/>
  <c r="R63" i="3" s="1"/>
  <c r="R1428" i="20"/>
  <c r="U63" i="13"/>
  <c r="S63" i="3" s="1"/>
  <c r="S1428" i="20"/>
  <c r="V63" i="13" s="1"/>
  <c r="T63" i="3" s="1"/>
  <c r="T1428" i="20"/>
  <c r="W63" i="13" s="1"/>
  <c r="U63" i="3" s="1"/>
  <c r="O1429" i="20"/>
  <c r="R64" i="13" s="1"/>
  <c r="P64" i="3" s="1"/>
  <c r="P1429" i="20"/>
  <c r="S64" i="13"/>
  <c r="Q64" i="3"/>
  <c r="Q1429" i="20"/>
  <c r="T64" i="13" s="1"/>
  <c r="R64" i="3" s="1"/>
  <c r="R1429" i="20"/>
  <c r="U64" i="13"/>
  <c r="S64" i="3" s="1"/>
  <c r="S1429" i="20"/>
  <c r="V64" i="13"/>
  <c r="T64" i="3" s="1"/>
  <c r="T1429" i="20"/>
  <c r="W64" i="13"/>
  <c r="U64" i="3" s="1"/>
  <c r="O1430" i="20"/>
  <c r="R65" i="13" s="1"/>
  <c r="P65" i="3" s="1"/>
  <c r="P1430" i="20"/>
  <c r="S65" i="13" s="1"/>
  <c r="Q65" i="3" s="1"/>
  <c r="Q1430" i="20"/>
  <c r="T65" i="13" s="1"/>
  <c r="R65" i="3" s="1"/>
  <c r="R1430" i="20"/>
  <c r="U65" i="13"/>
  <c r="S65" i="3"/>
  <c r="S1430" i="20"/>
  <c r="V65" i="13" s="1"/>
  <c r="T65" i="3" s="1"/>
  <c r="T1430" i="20"/>
  <c r="W65" i="13"/>
  <c r="U65" i="3" s="1"/>
  <c r="O1431" i="20"/>
  <c r="R66" i="13"/>
  <c r="P66" i="3" s="1"/>
  <c r="P1431" i="20"/>
  <c r="S66" i="13"/>
  <c r="Q66" i="3" s="1"/>
  <c r="Q1431" i="20"/>
  <c r="T66" i="13" s="1"/>
  <c r="R66" i="3" s="1"/>
  <c r="R1431" i="20"/>
  <c r="U66" i="13" s="1"/>
  <c r="S66" i="3" s="1"/>
  <c r="S1431" i="20"/>
  <c r="V66" i="13" s="1"/>
  <c r="T66" i="3" s="1"/>
  <c r="T1431" i="20"/>
  <c r="W66" i="13"/>
  <c r="U66" i="3"/>
  <c r="O1393" i="20"/>
  <c r="R28" i="13" s="1"/>
  <c r="P28" i="3" s="1"/>
  <c r="P1393" i="20"/>
  <c r="S28" i="13"/>
  <c r="Q28" i="3" s="1"/>
  <c r="Q1393" i="20"/>
  <c r="T28" i="13"/>
  <c r="R28" i="3" s="1"/>
  <c r="R1393" i="20"/>
  <c r="U28" i="13"/>
  <c r="S28" i="3" s="1"/>
  <c r="S1393" i="20"/>
  <c r="V28" i="13" s="1"/>
  <c r="T28" i="3" s="1"/>
  <c r="T1393" i="20"/>
  <c r="W28" i="13" s="1"/>
  <c r="U28" i="3" s="1"/>
  <c r="O1394" i="20"/>
  <c r="R29" i="13" s="1"/>
  <c r="P29" i="3" s="1"/>
  <c r="P1394" i="20"/>
  <c r="S29" i="13"/>
  <c r="Q29" i="3"/>
  <c r="Q1394" i="20"/>
  <c r="T29" i="13" s="1"/>
  <c r="R29" i="3" s="1"/>
  <c r="R1394" i="20"/>
  <c r="U29" i="13"/>
  <c r="S29" i="3" s="1"/>
  <c r="S1394" i="20"/>
  <c r="V29" i="13"/>
  <c r="T29" i="3" s="1"/>
  <c r="T1394" i="20"/>
  <c r="W29" i="13"/>
  <c r="U29" i="3" s="1"/>
  <c r="O1395" i="20"/>
  <c r="R30" i="13" s="1"/>
  <c r="P30" i="3" s="1"/>
  <c r="P1395" i="20"/>
  <c r="S30" i="13" s="1"/>
  <c r="Q30" i="3" s="1"/>
  <c r="Q1395" i="20"/>
  <c r="T30" i="13" s="1"/>
  <c r="R30" i="3" s="1"/>
  <c r="R1395" i="20"/>
  <c r="U30" i="13"/>
  <c r="S30" i="3"/>
  <c r="S1395" i="20"/>
  <c r="V30" i="13" s="1"/>
  <c r="T30" i="3" s="1"/>
  <c r="T1395" i="20"/>
  <c r="W30" i="13"/>
  <c r="U30" i="3" s="1"/>
  <c r="O1396" i="20"/>
  <c r="R31" i="13"/>
  <c r="P31" i="3" s="1"/>
  <c r="P1396" i="20"/>
  <c r="S31" i="13"/>
  <c r="Q31" i="3" s="1"/>
  <c r="Q1396" i="20"/>
  <c r="T31" i="13" s="1"/>
  <c r="R31" i="3" s="1"/>
  <c r="R1396" i="20"/>
  <c r="U31" i="13" s="1"/>
  <c r="S31" i="3" s="1"/>
  <c r="S1396" i="20"/>
  <c r="V31" i="13" s="1"/>
  <c r="T31" i="3" s="1"/>
  <c r="T1396" i="20"/>
  <c r="W31" i="13"/>
  <c r="U31" i="3"/>
  <c r="O1397" i="20"/>
  <c r="R32" i="13" s="1"/>
  <c r="P32" i="3" s="1"/>
  <c r="P1397" i="20"/>
  <c r="S32" i="13"/>
  <c r="Q32" i="3" s="1"/>
  <c r="Q1397" i="20"/>
  <c r="T32" i="13"/>
  <c r="R32" i="3" s="1"/>
  <c r="R1397" i="20"/>
  <c r="U32" i="13"/>
  <c r="S32" i="3" s="1"/>
  <c r="S1397" i="20"/>
  <c r="V32" i="13" s="1"/>
  <c r="T32" i="3" s="1"/>
  <c r="T1397" i="20"/>
  <c r="W32" i="13" s="1"/>
  <c r="U32" i="3" s="1"/>
  <c r="O1398" i="20"/>
  <c r="R33" i="13" s="1"/>
  <c r="P33" i="3" s="1"/>
  <c r="P1398" i="20"/>
  <c r="S33" i="13"/>
  <c r="Q33" i="3"/>
  <c r="Q1398" i="20"/>
  <c r="T33" i="13" s="1"/>
  <c r="R33" i="3" s="1"/>
  <c r="R1398" i="20"/>
  <c r="U33" i="13"/>
  <c r="S33" i="3" s="1"/>
  <c r="S1398" i="20"/>
  <c r="V33" i="13"/>
  <c r="T33" i="3" s="1"/>
  <c r="T1398" i="20"/>
  <c r="W33" i="13"/>
  <c r="U33" i="3" s="1"/>
  <c r="O1399" i="20"/>
  <c r="R34" i="13" s="1"/>
  <c r="P34" i="3" s="1"/>
  <c r="P1399" i="20"/>
  <c r="S34" i="13" s="1"/>
  <c r="Q34" i="3" s="1"/>
  <c r="Q1399" i="20"/>
  <c r="T34" i="13" s="1"/>
  <c r="R34" i="3" s="1"/>
  <c r="R1399" i="20"/>
  <c r="U34" i="13"/>
  <c r="S34" i="3"/>
  <c r="S1399" i="20"/>
  <c r="V34" i="13" s="1"/>
  <c r="T34" i="3" s="1"/>
  <c r="T1399" i="20"/>
  <c r="W34" i="13"/>
  <c r="U34" i="3" s="1"/>
  <c r="O1400" i="20"/>
  <c r="R35" i="13"/>
  <c r="P35" i="3" s="1"/>
  <c r="P1400" i="20"/>
  <c r="S35" i="13"/>
  <c r="Q35" i="3" s="1"/>
  <c r="Q1400" i="20"/>
  <c r="T35" i="13" s="1"/>
  <c r="R35" i="3" s="1"/>
  <c r="R1400" i="20"/>
  <c r="U35" i="13" s="1"/>
  <c r="S35" i="3" s="1"/>
  <c r="S1400" i="20"/>
  <c r="V35" i="13" s="1"/>
  <c r="T35" i="3" s="1"/>
  <c r="T1400" i="20"/>
  <c r="W35" i="13"/>
  <c r="U35" i="3"/>
  <c r="O1401" i="20"/>
  <c r="R36" i="13" s="1"/>
  <c r="P36" i="3" s="1"/>
  <c r="P1401" i="20"/>
  <c r="S36" i="13"/>
  <c r="Q36" i="3" s="1"/>
  <c r="Q1401" i="20"/>
  <c r="T36" i="13"/>
  <c r="R36" i="3" s="1"/>
  <c r="R1401" i="20"/>
  <c r="U36" i="13"/>
  <c r="S36" i="3" s="1"/>
  <c r="S1401" i="20"/>
  <c r="V36" i="13" s="1"/>
  <c r="T36" i="3" s="1"/>
  <c r="T1401" i="20"/>
  <c r="W36" i="13" s="1"/>
  <c r="U36" i="3" s="1"/>
  <c r="O1402" i="20"/>
  <c r="R37" i="13" s="1"/>
  <c r="P37" i="3" s="1"/>
  <c r="P1402" i="20"/>
  <c r="S37" i="13"/>
  <c r="Q37" i="3"/>
  <c r="Q1402" i="20"/>
  <c r="T37" i="13" s="1"/>
  <c r="R37" i="3" s="1"/>
  <c r="R1402" i="20"/>
  <c r="U37" i="13"/>
  <c r="S37" i="3" s="1"/>
  <c r="S1402" i="20"/>
  <c r="V37" i="13"/>
  <c r="T37" i="3" s="1"/>
  <c r="T1402" i="20"/>
  <c r="W37" i="13"/>
  <c r="U37" i="3" s="1"/>
  <c r="O1403" i="20"/>
  <c r="R38" i="13" s="1"/>
  <c r="P38" i="3" s="1"/>
  <c r="P1403" i="20"/>
  <c r="S38" i="13" s="1"/>
  <c r="Q38" i="3" s="1"/>
  <c r="Q1403" i="20"/>
  <c r="T38" i="13" s="1"/>
  <c r="R38" i="3" s="1"/>
  <c r="R1403" i="20"/>
  <c r="U38" i="13"/>
  <c r="S38" i="3"/>
  <c r="S1403" i="20"/>
  <c r="V38" i="13" s="1"/>
  <c r="T38" i="3" s="1"/>
  <c r="T1403" i="20"/>
  <c r="W38" i="13"/>
  <c r="U38" i="3" s="1"/>
  <c r="O1404" i="20"/>
  <c r="R39" i="13"/>
  <c r="P39" i="3" s="1"/>
  <c r="P1404" i="20"/>
  <c r="S39" i="13"/>
  <c r="Q39" i="3" s="1"/>
  <c r="Q1404" i="20"/>
  <c r="T39" i="13" s="1"/>
  <c r="R39" i="3" s="1"/>
  <c r="R1404" i="20"/>
  <c r="U39" i="13" s="1"/>
  <c r="S39" i="3" s="1"/>
  <c r="S1404" i="20"/>
  <c r="V39" i="13" s="1"/>
  <c r="T39" i="3" s="1"/>
  <c r="T1404" i="20"/>
  <c r="W39" i="13"/>
  <c r="U39" i="3"/>
  <c r="O1405" i="20"/>
  <c r="R40" i="13" s="1"/>
  <c r="P40" i="3" s="1"/>
  <c r="P1405" i="20"/>
  <c r="S40" i="13"/>
  <c r="Q40" i="3" s="1"/>
  <c r="Q1405" i="20"/>
  <c r="T40" i="13"/>
  <c r="R40" i="3" s="1"/>
  <c r="R1405" i="20"/>
  <c r="U40" i="13"/>
  <c r="S40" i="3" s="1"/>
  <c r="S1405" i="20"/>
  <c r="V40" i="13" s="1"/>
  <c r="T40" i="3" s="1"/>
  <c r="T1405" i="20"/>
  <c r="W40" i="13" s="1"/>
  <c r="U40" i="3" s="1"/>
  <c r="O1406" i="20"/>
  <c r="R41" i="13" s="1"/>
  <c r="P41" i="3" s="1"/>
  <c r="P1406" i="20"/>
  <c r="S41" i="13"/>
  <c r="Q41" i="3"/>
  <c r="Q1406" i="20"/>
  <c r="T41" i="13" s="1"/>
  <c r="R41" i="3" s="1"/>
  <c r="R1406" i="20"/>
  <c r="U41" i="13"/>
  <c r="S41" i="3" s="1"/>
  <c r="S1406" i="20"/>
  <c r="V41" i="13"/>
  <c r="T41" i="3" s="1"/>
  <c r="T1406" i="20"/>
  <c r="W41" i="13"/>
  <c r="U41" i="3" s="1"/>
  <c r="O1407" i="20"/>
  <c r="R42" i="13" s="1"/>
  <c r="P42" i="3" s="1"/>
  <c r="P1407" i="20"/>
  <c r="S42" i="13" s="1"/>
  <c r="Q42" i="3" s="1"/>
  <c r="Q1407" i="20"/>
  <c r="T42" i="13" s="1"/>
  <c r="R42" i="3" s="1"/>
  <c r="R1407" i="20"/>
  <c r="U42" i="13"/>
  <c r="S42" i="3"/>
  <c r="S1407" i="20"/>
  <c r="V42" i="13" s="1"/>
  <c r="T42" i="3" s="1"/>
  <c r="T1407" i="20"/>
  <c r="W42" i="13"/>
  <c r="U42" i="3" s="1"/>
  <c r="O1408" i="20"/>
  <c r="R43" i="13"/>
  <c r="P43" i="3" s="1"/>
  <c r="P1408" i="20"/>
  <c r="S43" i="13"/>
  <c r="Q43" i="3" s="1"/>
  <c r="Q1408" i="20"/>
  <c r="T43" i="13" s="1"/>
  <c r="R43" i="3" s="1"/>
  <c r="R1408" i="20"/>
  <c r="U43" i="13" s="1"/>
  <c r="S43" i="3" s="1"/>
  <c r="S1408" i="20"/>
  <c r="V43" i="13" s="1"/>
  <c r="T43" i="3" s="1"/>
  <c r="T1408" i="20"/>
  <c r="W43" i="13"/>
  <c r="U43" i="3"/>
  <c r="O1409" i="20"/>
  <c r="R44" i="13" s="1"/>
  <c r="P44" i="3" s="1"/>
  <c r="P1409" i="20"/>
  <c r="S44" i="13"/>
  <c r="Q44" i="3" s="1"/>
  <c r="Q1409" i="20"/>
  <c r="T44" i="13"/>
  <c r="R44" i="3" s="1"/>
  <c r="R1409" i="20"/>
  <c r="U44" i="13"/>
  <c r="S44" i="3" s="1"/>
  <c r="S1409" i="20"/>
  <c r="V44" i="13" s="1"/>
  <c r="T44" i="3" s="1"/>
  <c r="T1409" i="20"/>
  <c r="W44" i="13" s="1"/>
  <c r="U44" i="3" s="1"/>
  <c r="O1410" i="20"/>
  <c r="R45" i="13" s="1"/>
  <c r="P45" i="3" s="1"/>
  <c r="P1410" i="20"/>
  <c r="S45" i="13"/>
  <c r="Q45" i="3"/>
  <c r="Q1410" i="20"/>
  <c r="T45" i="13" s="1"/>
  <c r="R45" i="3" s="1"/>
  <c r="R1410" i="20"/>
  <c r="U45" i="13"/>
  <c r="S45" i="3" s="1"/>
  <c r="S1410" i="20"/>
  <c r="V45" i="13"/>
  <c r="T45" i="3" s="1"/>
  <c r="T1410" i="20"/>
  <c r="W45" i="13"/>
  <c r="U45" i="3" s="1"/>
  <c r="O1411" i="20"/>
  <c r="R46" i="13" s="1"/>
  <c r="P46" i="3" s="1"/>
  <c r="P1411" i="20"/>
  <c r="S46" i="13" s="1"/>
  <c r="Q46" i="3" s="1"/>
  <c r="Q1411" i="20"/>
  <c r="T46" i="13" s="1"/>
  <c r="R46" i="3" s="1"/>
  <c r="R1411" i="20"/>
  <c r="U46" i="13"/>
  <c r="S46" i="3"/>
  <c r="S1411" i="20"/>
  <c r="V46" i="13" s="1"/>
  <c r="T46" i="3" s="1"/>
  <c r="T1411" i="20"/>
  <c r="W46" i="13"/>
  <c r="U46" i="3" s="1"/>
  <c r="O1412" i="20"/>
  <c r="R47" i="13"/>
  <c r="P47" i="3" s="1"/>
  <c r="P1412" i="20"/>
  <c r="S47" i="13"/>
  <c r="Q47" i="3" s="1"/>
  <c r="Q1412" i="20"/>
  <c r="T47" i="13" s="1"/>
  <c r="R47" i="3" s="1"/>
  <c r="R1412" i="20"/>
  <c r="U47" i="13" s="1"/>
  <c r="S47" i="3" s="1"/>
  <c r="S1412" i="20"/>
  <c r="V47" i="13" s="1"/>
  <c r="T47" i="3" s="1"/>
  <c r="T1412" i="20"/>
  <c r="W47" i="13"/>
  <c r="U47" i="3"/>
  <c r="O1373" i="20"/>
  <c r="R8" i="13" s="1"/>
  <c r="P8" i="3" s="1"/>
  <c r="P1373" i="20"/>
  <c r="S8" i="13"/>
  <c r="Q8" i="3" s="1"/>
  <c r="Q1373" i="20"/>
  <c r="T8" i="13"/>
  <c r="R8" i="3" s="1"/>
  <c r="R1373" i="20"/>
  <c r="U8" i="13"/>
  <c r="S8" i="3" s="1"/>
  <c r="S1373" i="20"/>
  <c r="V8" i="13" s="1"/>
  <c r="T8" i="3" s="1"/>
  <c r="T1373" i="20"/>
  <c r="W8" i="13" s="1"/>
  <c r="U8" i="3" s="1"/>
  <c r="O1374" i="20"/>
  <c r="R9" i="13" s="1"/>
  <c r="P9" i="3" s="1"/>
  <c r="P1374" i="20"/>
  <c r="S9" i="13"/>
  <c r="Q9" i="3"/>
  <c r="Q1374" i="20"/>
  <c r="T9" i="13" s="1"/>
  <c r="R9" i="3" s="1"/>
  <c r="R1374" i="20"/>
  <c r="U9" i="13"/>
  <c r="S9" i="3" s="1"/>
  <c r="S1374" i="20"/>
  <c r="V9" i="13"/>
  <c r="T9" i="3" s="1"/>
  <c r="T1374" i="20"/>
  <c r="W9" i="13"/>
  <c r="U9" i="3" s="1"/>
  <c r="O1375" i="20"/>
  <c r="R10" i="13" s="1"/>
  <c r="P10" i="3" s="1"/>
  <c r="P1375" i="20"/>
  <c r="S10" i="13" s="1"/>
  <c r="Q10" i="3" s="1"/>
  <c r="Q1375" i="20"/>
  <c r="T10" i="13" s="1"/>
  <c r="R10" i="3" s="1"/>
  <c r="R1375" i="20"/>
  <c r="U10" i="13"/>
  <c r="S10" i="3"/>
  <c r="S1375" i="20"/>
  <c r="V10" i="13" s="1"/>
  <c r="T10" i="3" s="1"/>
  <c r="T1375" i="20"/>
  <c r="W10" i="13"/>
  <c r="U10" i="3" s="1"/>
  <c r="O1376" i="20"/>
  <c r="R11" i="13"/>
  <c r="P11" i="3" s="1"/>
  <c r="P1376" i="20"/>
  <c r="S11" i="13"/>
  <c r="Q11" i="3" s="1"/>
  <c r="Q1376" i="20"/>
  <c r="T11" i="13" s="1"/>
  <c r="R11" i="3" s="1"/>
  <c r="R1376" i="20"/>
  <c r="U11" i="13" s="1"/>
  <c r="S11" i="3" s="1"/>
  <c r="S1376" i="20"/>
  <c r="V11" i="13" s="1"/>
  <c r="T11" i="3" s="1"/>
  <c r="T1376" i="20"/>
  <c r="W11" i="13"/>
  <c r="U11" i="3"/>
  <c r="O1377" i="20"/>
  <c r="R12" i="13" s="1"/>
  <c r="P12" i="3" s="1"/>
  <c r="P1377" i="20"/>
  <c r="S12" i="13"/>
  <c r="Q12" i="3" s="1"/>
  <c r="Q1377" i="20"/>
  <c r="T12" i="13"/>
  <c r="R12" i="3" s="1"/>
  <c r="R1377" i="20"/>
  <c r="U12" i="13"/>
  <c r="S12" i="3" s="1"/>
  <c r="S1377" i="20"/>
  <c r="V12" i="13" s="1"/>
  <c r="T12" i="3" s="1"/>
  <c r="T1377" i="20"/>
  <c r="W12" i="13" s="1"/>
  <c r="U12" i="3" s="1"/>
  <c r="O1378" i="20"/>
  <c r="R13" i="13" s="1"/>
  <c r="P13" i="3" s="1"/>
  <c r="P1378" i="20"/>
  <c r="S13" i="13"/>
  <c r="Q13" i="3"/>
  <c r="Q1378" i="20"/>
  <c r="T13" i="13" s="1"/>
  <c r="R13" i="3" s="1"/>
  <c r="R1378" i="20"/>
  <c r="U13" i="13"/>
  <c r="S13" i="3" s="1"/>
  <c r="S1378" i="20"/>
  <c r="V13" i="13"/>
  <c r="T13" i="3" s="1"/>
  <c r="T1378" i="20"/>
  <c r="W13" i="13"/>
  <c r="U13" i="3" s="1"/>
  <c r="O1379" i="20"/>
  <c r="R14" i="13" s="1"/>
  <c r="P14" i="3" s="1"/>
  <c r="P1379" i="20"/>
  <c r="S14" i="13" s="1"/>
  <c r="Q14" i="3" s="1"/>
  <c r="Q1379" i="20"/>
  <c r="T14" i="13" s="1"/>
  <c r="R14" i="3" s="1"/>
  <c r="R1379" i="20"/>
  <c r="U14" i="13"/>
  <c r="S14" i="3"/>
  <c r="S1379" i="20"/>
  <c r="V14" i="13" s="1"/>
  <c r="T14" i="3" s="1"/>
  <c r="T1379" i="20"/>
  <c r="W14" i="13"/>
  <c r="U14" i="3" s="1"/>
  <c r="O1380" i="20"/>
  <c r="R15" i="13"/>
  <c r="P15" i="3" s="1"/>
  <c r="P1380" i="20"/>
  <c r="S15" i="13"/>
  <c r="Q15" i="3" s="1"/>
  <c r="Q1380" i="20"/>
  <c r="T15" i="13" s="1"/>
  <c r="R15" i="3" s="1"/>
  <c r="R1380" i="20"/>
  <c r="U15" i="13" s="1"/>
  <c r="S15" i="3" s="1"/>
  <c r="S1380" i="20"/>
  <c r="V15" i="13" s="1"/>
  <c r="T15" i="3" s="1"/>
  <c r="T1380" i="20"/>
  <c r="W15" i="13"/>
  <c r="U15" i="3"/>
  <c r="O1381" i="20"/>
  <c r="R16" i="13" s="1"/>
  <c r="P16" i="3" s="1"/>
  <c r="P1381" i="20"/>
  <c r="S16" i="13"/>
  <c r="Q16" i="3" s="1"/>
  <c r="Q1381" i="20"/>
  <c r="T16" i="13"/>
  <c r="R16" i="3" s="1"/>
  <c r="R1381" i="20"/>
  <c r="U16" i="13"/>
  <c r="S16" i="3" s="1"/>
  <c r="S1381" i="20"/>
  <c r="V16" i="13" s="1"/>
  <c r="T16" i="3" s="1"/>
  <c r="T1381" i="20"/>
  <c r="W16" i="13" s="1"/>
  <c r="U16" i="3" s="1"/>
  <c r="O1382" i="20"/>
  <c r="R17" i="13" s="1"/>
  <c r="P17" i="3" s="1"/>
  <c r="P1382" i="20"/>
  <c r="S17" i="13"/>
  <c r="Q17" i="3"/>
  <c r="Q1382" i="20"/>
  <c r="T17" i="13" s="1"/>
  <c r="R17" i="3" s="1"/>
  <c r="R1382" i="20"/>
  <c r="U17" i="13"/>
  <c r="S17" i="3" s="1"/>
  <c r="S1382" i="20"/>
  <c r="V17" i="13"/>
  <c r="T17" i="3" s="1"/>
  <c r="T1382" i="20"/>
  <c r="W17" i="13"/>
  <c r="U17" i="3" s="1"/>
  <c r="O1383" i="20"/>
  <c r="R18" i="13" s="1"/>
  <c r="P18" i="3" s="1"/>
  <c r="P1383" i="20"/>
  <c r="S18" i="13" s="1"/>
  <c r="Q18" i="3" s="1"/>
  <c r="Q1383" i="20"/>
  <c r="T18" i="13" s="1"/>
  <c r="R18" i="3" s="1"/>
  <c r="R1383" i="20"/>
  <c r="U18" i="13" s="1"/>
  <c r="S18" i="3"/>
  <c r="S1383" i="20"/>
  <c r="V18" i="13" s="1"/>
  <c r="T18" i="3" s="1"/>
  <c r="T1383" i="20"/>
  <c r="W18" i="13"/>
  <c r="U18" i="3" s="1"/>
  <c r="O1384" i="20"/>
  <c r="R19" i="13"/>
  <c r="P19" i="3" s="1"/>
  <c r="P1384" i="20"/>
  <c r="S19" i="13" s="1"/>
  <c r="Q19" i="3" s="1"/>
  <c r="Q1384" i="20"/>
  <c r="T19" i="13" s="1"/>
  <c r="R19" i="3" s="1"/>
  <c r="R1384" i="20"/>
  <c r="U19" i="13" s="1"/>
  <c r="S19" i="3" s="1"/>
  <c r="S1384" i="20"/>
  <c r="V19" i="13" s="1"/>
  <c r="T19" i="3" s="1"/>
  <c r="T1384" i="20"/>
  <c r="W19" i="13"/>
  <c r="U19" i="3"/>
  <c r="O1385" i="20"/>
  <c r="R20" i="13" s="1"/>
  <c r="P20" i="3" s="1"/>
  <c r="P1385" i="20"/>
  <c r="S20" i="13"/>
  <c r="Q20" i="3" s="1"/>
  <c r="Q1385" i="20"/>
  <c r="T20" i="13"/>
  <c r="R20" i="3" s="1"/>
  <c r="R1385" i="20"/>
  <c r="U20" i="13" s="1"/>
  <c r="S20" i="3" s="1"/>
  <c r="S1385" i="20"/>
  <c r="V20" i="13" s="1"/>
  <c r="T20" i="3" s="1"/>
  <c r="T1385" i="20"/>
  <c r="W20" i="13" s="1"/>
  <c r="U20" i="3" s="1"/>
  <c r="O1386" i="20"/>
  <c r="R21" i="13" s="1"/>
  <c r="P21" i="3" s="1"/>
  <c r="P1386" i="20"/>
  <c r="S21" i="13"/>
  <c r="Q21" i="3"/>
  <c r="Q1386" i="20"/>
  <c r="T21" i="13" s="1"/>
  <c r="R21" i="3" s="1"/>
  <c r="R1386" i="20"/>
  <c r="U21" i="13"/>
  <c r="S21" i="3" s="1"/>
  <c r="S1386" i="20"/>
  <c r="V21" i="13"/>
  <c r="T21" i="3" s="1"/>
  <c r="T1386" i="20"/>
  <c r="W21" i="13" s="1"/>
  <c r="U21" i="3" s="1"/>
  <c r="O1387" i="20"/>
  <c r="R22" i="13" s="1"/>
  <c r="P22" i="3" s="1"/>
  <c r="P1387" i="20"/>
  <c r="S22" i="13" s="1"/>
  <c r="Q22" i="3" s="1"/>
  <c r="Q1387" i="20"/>
  <c r="T22" i="13" s="1"/>
  <c r="R22" i="3" s="1"/>
  <c r="R1387" i="20"/>
  <c r="U22" i="13"/>
  <c r="S22" i="3"/>
  <c r="S1387" i="20"/>
  <c r="V22" i="13" s="1"/>
  <c r="T22" i="3" s="1"/>
  <c r="T1387" i="20"/>
  <c r="W22" i="13"/>
  <c r="U22" i="3" s="1"/>
  <c r="O1388" i="20"/>
  <c r="R23" i="13"/>
  <c r="P23" i="3" s="1"/>
  <c r="P1388" i="20"/>
  <c r="S23" i="13" s="1"/>
  <c r="Q23" i="3" s="1"/>
  <c r="Q1388" i="20"/>
  <c r="T23" i="13" s="1"/>
  <c r="R23" i="3" s="1"/>
  <c r="R1388" i="20"/>
  <c r="U23" i="13" s="1"/>
  <c r="S23" i="3" s="1"/>
  <c r="S1388" i="20"/>
  <c r="V23" i="13" s="1"/>
  <c r="T23" i="3" s="1"/>
  <c r="T1388" i="20"/>
  <c r="W23" i="13"/>
  <c r="U23" i="3"/>
  <c r="O1389" i="20"/>
  <c r="R24" i="13" s="1"/>
  <c r="P24" i="3" s="1"/>
  <c r="P1389" i="20"/>
  <c r="S24" i="13"/>
  <c r="Q24" i="3" s="1"/>
  <c r="Q1389" i="20"/>
  <c r="T24" i="13"/>
  <c r="R24" i="3" s="1"/>
  <c r="R1389" i="20"/>
  <c r="U24" i="13" s="1"/>
  <c r="S24" i="3" s="1"/>
  <c r="S1389" i="20"/>
  <c r="V24" i="13" s="1"/>
  <c r="T24" i="3" s="1"/>
  <c r="T1389" i="20"/>
  <c r="W24" i="13" s="1"/>
  <c r="U24" i="3" s="1"/>
  <c r="O1390" i="20"/>
  <c r="R25" i="13" s="1"/>
  <c r="P25" i="3" s="1"/>
  <c r="P1390" i="20"/>
  <c r="S25" i="13"/>
  <c r="Q25" i="3"/>
  <c r="Q1390" i="20"/>
  <c r="T25" i="13" s="1"/>
  <c r="R25" i="3" s="1"/>
  <c r="R1390" i="20"/>
  <c r="U25" i="13"/>
  <c r="S25" i="3" s="1"/>
  <c r="S1390" i="20"/>
  <c r="V25" i="13"/>
  <c r="T25" i="3" s="1"/>
  <c r="T1390" i="20"/>
  <c r="W25" i="13" s="1"/>
  <c r="U25" i="3" s="1"/>
  <c r="O1391" i="20"/>
  <c r="R26" i="13" s="1"/>
  <c r="P26" i="3" s="1"/>
  <c r="P1391" i="20"/>
  <c r="S26" i="13" s="1"/>
  <c r="Q26" i="3" s="1"/>
  <c r="Q1391" i="20"/>
  <c r="T26" i="13" s="1"/>
  <c r="R26" i="3" s="1"/>
  <c r="R1391" i="20"/>
  <c r="U26" i="13" s="1"/>
  <c r="S26" i="3" s="1"/>
  <c r="S1391" i="20"/>
  <c r="V26" i="13" s="1"/>
  <c r="T26" i="3" s="1"/>
  <c r="T1391" i="20"/>
  <c r="W26" i="13"/>
  <c r="U26" i="3" s="1"/>
  <c r="O1392" i="20"/>
  <c r="R27" i="13"/>
  <c r="P27" i="3" s="1"/>
  <c r="P1392" i="20"/>
  <c r="S27" i="13" s="1"/>
  <c r="Q27" i="3" s="1"/>
  <c r="Q1392" i="20"/>
  <c r="T27" i="13" s="1"/>
  <c r="R27" i="3" s="1"/>
  <c r="R1392" i="20"/>
  <c r="U27" i="13" s="1"/>
  <c r="S27" i="3" s="1"/>
  <c r="S1392" i="20"/>
  <c r="V27" i="13" s="1"/>
  <c r="T27" i="3" s="1"/>
  <c r="T1392" i="20"/>
  <c r="W27" i="13" s="1"/>
  <c r="U27" i="3"/>
  <c r="P1372" i="20"/>
  <c r="S7" i="13" s="1"/>
  <c r="Q7" i="3" s="1"/>
  <c r="Q1372" i="20"/>
  <c r="T7" i="13"/>
  <c r="R7" i="3" s="1"/>
  <c r="R1372" i="20"/>
  <c r="U7" i="13"/>
  <c r="S7" i="3" s="1"/>
  <c r="S1372" i="20"/>
  <c r="V7" i="13" s="1"/>
  <c r="T7" i="3" s="1"/>
  <c r="T1372" i="20"/>
  <c r="W7" i="13" s="1"/>
  <c r="U7" i="3" s="1"/>
  <c r="O1372" i="20"/>
  <c r="R7" i="13" s="1"/>
  <c r="P7" i="3" s="1"/>
  <c r="J1458" i="20"/>
  <c r="K89" i="13" s="1"/>
  <c r="K89" i="3" s="1"/>
  <c r="K1458" i="20"/>
  <c r="L89" i="13" s="1"/>
  <c r="L89" i="3"/>
  <c r="L1458" i="20"/>
  <c r="M89" i="13" s="1"/>
  <c r="M89" i="3" s="1"/>
  <c r="M1458" i="20"/>
  <c r="N89" i="13"/>
  <c r="N89" i="3" s="1"/>
  <c r="N1458" i="20"/>
  <c r="O89" i="13"/>
  <c r="O89" i="3" s="1"/>
  <c r="J1459" i="20"/>
  <c r="K90" i="13" s="1"/>
  <c r="K90" i="3" s="1"/>
  <c r="K1459" i="20"/>
  <c r="L90" i="13" s="1"/>
  <c r="L90" i="3" s="1"/>
  <c r="L1459" i="20"/>
  <c r="M90" i="13" s="1"/>
  <c r="M90" i="3" s="1"/>
  <c r="M1459" i="20"/>
  <c r="N90" i="13" s="1"/>
  <c r="N90" i="3" s="1"/>
  <c r="N1459" i="20"/>
  <c r="O90" i="13" s="1"/>
  <c r="O90" i="3"/>
  <c r="J1460" i="20"/>
  <c r="K91" i="13" s="1"/>
  <c r="K91" i="3" s="1"/>
  <c r="K1460" i="20"/>
  <c r="L91" i="13"/>
  <c r="L91" i="3" s="1"/>
  <c r="L1460" i="20"/>
  <c r="M91" i="13"/>
  <c r="M91" i="3" s="1"/>
  <c r="M1460" i="20"/>
  <c r="N91" i="13" s="1"/>
  <c r="N91" i="3" s="1"/>
  <c r="N1460" i="20"/>
  <c r="O91" i="13" s="1"/>
  <c r="O91" i="3" s="1"/>
  <c r="J1461" i="20"/>
  <c r="K92" i="13" s="1"/>
  <c r="K92" i="3" s="1"/>
  <c r="K1461" i="20"/>
  <c r="L92" i="13" s="1"/>
  <c r="L92" i="3" s="1"/>
  <c r="L1461" i="20"/>
  <c r="M92" i="13" s="1"/>
  <c r="M92" i="3" s="1"/>
  <c r="M1461" i="20"/>
  <c r="N92" i="13" s="1"/>
  <c r="N92" i="3" s="1"/>
  <c r="N1461" i="20"/>
  <c r="O92" i="13"/>
  <c r="O92" i="3" s="1"/>
  <c r="J1462" i="20"/>
  <c r="K93" i="13"/>
  <c r="K93" i="3" s="1"/>
  <c r="K1462" i="20"/>
  <c r="L93" i="13" s="1"/>
  <c r="L93" i="3" s="1"/>
  <c r="L1462" i="20"/>
  <c r="M93" i="13" s="1"/>
  <c r="M93" i="3" s="1"/>
  <c r="M1462" i="20"/>
  <c r="N93" i="13" s="1"/>
  <c r="N93" i="3" s="1"/>
  <c r="N1462" i="20"/>
  <c r="O93" i="13" s="1"/>
  <c r="O93" i="3" s="1"/>
  <c r="J1463" i="20"/>
  <c r="K94" i="13" s="1"/>
  <c r="K94" i="3" s="1"/>
  <c r="K1463" i="20"/>
  <c r="L94" i="13" s="1"/>
  <c r="L94" i="3" s="1"/>
  <c r="L1463" i="20"/>
  <c r="M94" i="13"/>
  <c r="M94" i="3" s="1"/>
  <c r="M1463" i="20"/>
  <c r="N94" i="13"/>
  <c r="N94" i="3" s="1"/>
  <c r="N1463" i="20"/>
  <c r="O94" i="13" s="1"/>
  <c r="O94" i="3" s="1"/>
  <c r="J1464" i="20"/>
  <c r="K95" i="13" s="1"/>
  <c r="K95" i="3" s="1"/>
  <c r="K1464" i="20"/>
  <c r="L95" i="13" s="1"/>
  <c r="L95" i="3" s="1"/>
  <c r="L1464" i="20"/>
  <c r="M95" i="13" s="1"/>
  <c r="M95" i="3" s="1"/>
  <c r="M1464" i="20"/>
  <c r="N95" i="13" s="1"/>
  <c r="N95" i="3" s="1"/>
  <c r="N1464" i="20"/>
  <c r="O95" i="13" s="1"/>
  <c r="O95" i="3" s="1"/>
  <c r="J1465" i="20"/>
  <c r="K96" i="13"/>
  <c r="K96" i="3" s="1"/>
  <c r="K1465" i="20"/>
  <c r="L96" i="13"/>
  <c r="L96" i="3" s="1"/>
  <c r="L1465" i="20"/>
  <c r="M96" i="13" s="1"/>
  <c r="M96" i="3" s="1"/>
  <c r="M1465" i="20"/>
  <c r="N96" i="13" s="1"/>
  <c r="N96" i="3" s="1"/>
  <c r="N1465" i="20"/>
  <c r="O96" i="13" s="1"/>
  <c r="O96" i="3" s="1"/>
  <c r="J1466" i="20"/>
  <c r="K97" i="13" s="1"/>
  <c r="K97" i="3" s="1"/>
  <c r="K1466" i="20"/>
  <c r="L97" i="13" s="1"/>
  <c r="L97" i="3" s="1"/>
  <c r="L1466" i="20"/>
  <c r="M97" i="13" s="1"/>
  <c r="M97" i="3" s="1"/>
  <c r="M1466" i="20"/>
  <c r="N97" i="13"/>
  <c r="N97" i="3" s="1"/>
  <c r="N1466" i="20"/>
  <c r="O97" i="13"/>
  <c r="O97" i="3" s="1"/>
  <c r="J1467" i="20"/>
  <c r="K98" i="13" s="1"/>
  <c r="K98" i="3" s="1"/>
  <c r="K1467" i="20"/>
  <c r="L98" i="13" s="1"/>
  <c r="L98" i="3" s="1"/>
  <c r="L1467" i="20"/>
  <c r="M98" i="13" s="1"/>
  <c r="M98" i="3" s="1"/>
  <c r="M1467" i="20"/>
  <c r="N98" i="13" s="1"/>
  <c r="N98" i="3" s="1"/>
  <c r="N1467" i="20"/>
  <c r="O98" i="13" s="1"/>
  <c r="O98" i="3" s="1"/>
  <c r="J1468" i="20"/>
  <c r="K99" i="13" s="1"/>
  <c r="K99" i="3" s="1"/>
  <c r="K1468" i="20"/>
  <c r="L99" i="13"/>
  <c r="L99" i="3" s="1"/>
  <c r="L1468" i="20"/>
  <c r="M99" i="13"/>
  <c r="M99" i="3" s="1"/>
  <c r="M1468" i="20"/>
  <c r="N99" i="13" s="1"/>
  <c r="N99" i="3" s="1"/>
  <c r="N1468" i="20"/>
  <c r="O99" i="13" s="1"/>
  <c r="O99" i="3" s="1"/>
  <c r="J1469" i="20"/>
  <c r="K100" i="13" s="1"/>
  <c r="K100" i="3" s="1"/>
  <c r="K1469" i="20"/>
  <c r="L100" i="13" s="1"/>
  <c r="L100" i="3" s="1"/>
  <c r="L1469" i="20"/>
  <c r="M100" i="13" s="1"/>
  <c r="M100" i="3"/>
  <c r="M1469" i="20"/>
  <c r="N100" i="13" s="1"/>
  <c r="N100" i="3" s="1"/>
  <c r="N1469" i="20"/>
  <c r="O100" i="13"/>
  <c r="O100" i="3" s="1"/>
  <c r="J1470" i="20"/>
  <c r="K101" i="13"/>
  <c r="K101" i="3" s="1"/>
  <c r="K1470" i="20"/>
  <c r="L101" i="13" s="1"/>
  <c r="L101" i="3" s="1"/>
  <c r="L1470" i="20"/>
  <c r="M101" i="13" s="1"/>
  <c r="M101" i="3" s="1"/>
  <c r="M1470" i="20"/>
  <c r="N101" i="13" s="1"/>
  <c r="N101" i="3" s="1"/>
  <c r="N1470" i="20"/>
  <c r="O101" i="13" s="1"/>
  <c r="O101" i="3" s="1"/>
  <c r="J1471" i="20"/>
  <c r="K102" i="13" s="1"/>
  <c r="K102" i="3"/>
  <c r="K1471" i="20"/>
  <c r="L102" i="13" s="1"/>
  <c r="L102" i="3" s="1"/>
  <c r="L1471" i="20"/>
  <c r="M102" i="13"/>
  <c r="M102" i="3" s="1"/>
  <c r="M1471" i="20"/>
  <c r="N102" i="13"/>
  <c r="N102" i="3" s="1"/>
  <c r="N1471" i="20"/>
  <c r="O102" i="13" s="1"/>
  <c r="O102" i="3" s="1"/>
  <c r="J1438" i="20"/>
  <c r="K73" i="13" s="1"/>
  <c r="K73" i="3" s="1"/>
  <c r="K1438" i="20"/>
  <c r="L73" i="13" s="1"/>
  <c r="L73" i="3" s="1"/>
  <c r="L1438" i="20"/>
  <c r="M73" i="13" s="1"/>
  <c r="M73" i="3" s="1"/>
  <c r="M1438" i="20"/>
  <c r="N73" i="13" s="1"/>
  <c r="N73" i="3"/>
  <c r="N1438" i="20"/>
  <c r="O73" i="13" s="1"/>
  <c r="O73" i="3" s="1"/>
  <c r="J1439" i="20"/>
  <c r="K74" i="13"/>
  <c r="K74" i="3" s="1"/>
  <c r="K1439" i="20"/>
  <c r="L74" i="13"/>
  <c r="L74" i="3" s="1"/>
  <c r="L1439" i="20"/>
  <c r="M74" i="13"/>
  <c r="M74" i="3" s="1"/>
  <c r="M1439" i="20"/>
  <c r="N74" i="13" s="1"/>
  <c r="N74" i="3" s="1"/>
  <c r="N1439" i="20"/>
  <c r="O74" i="13" s="1"/>
  <c r="O74" i="3" s="1"/>
  <c r="J1440" i="20"/>
  <c r="K75" i="13" s="1"/>
  <c r="K75" i="3" s="1"/>
  <c r="K1440" i="20"/>
  <c r="L75" i="13" s="1"/>
  <c r="L75" i="3" s="1"/>
  <c r="L1440" i="20"/>
  <c r="M75" i="13" s="1"/>
  <c r="M75" i="3" s="1"/>
  <c r="M1440" i="20"/>
  <c r="N75" i="13"/>
  <c r="N75" i="3" s="1"/>
  <c r="N1440" i="20"/>
  <c r="O75" i="13"/>
  <c r="O75" i="3" s="1"/>
  <c r="J1441" i="20"/>
  <c r="K76" i="13"/>
  <c r="K76" i="3" s="1"/>
  <c r="K1441" i="20"/>
  <c r="L76" i="13" s="1"/>
  <c r="L76" i="3" s="1"/>
  <c r="L1441" i="20"/>
  <c r="M76" i="13" s="1"/>
  <c r="M76" i="3" s="1"/>
  <c r="M1441" i="20"/>
  <c r="N76" i="13" s="1"/>
  <c r="N76" i="3" s="1"/>
  <c r="N1441" i="20"/>
  <c r="O76" i="13" s="1"/>
  <c r="O76" i="3"/>
  <c r="J1442" i="20"/>
  <c r="K77" i="13" s="1"/>
  <c r="K77" i="3" s="1"/>
  <c r="K1442" i="20"/>
  <c r="L77" i="13"/>
  <c r="L77" i="3" s="1"/>
  <c r="L1442" i="20"/>
  <c r="M77" i="13"/>
  <c r="M77" i="3" s="1"/>
  <c r="M1442" i="20"/>
  <c r="N77" i="13" s="1"/>
  <c r="N77" i="3" s="1"/>
  <c r="N1442" i="20"/>
  <c r="O77" i="13" s="1"/>
  <c r="O77" i="3" s="1"/>
  <c r="J1443" i="20"/>
  <c r="K78" i="13" s="1"/>
  <c r="K78" i="3" s="1"/>
  <c r="K1443" i="20"/>
  <c r="L78" i="13" s="1"/>
  <c r="L78" i="3"/>
  <c r="L1443" i="20"/>
  <c r="M78" i="13" s="1"/>
  <c r="M78" i="3" s="1"/>
  <c r="M1443" i="20"/>
  <c r="N78" i="13" s="1"/>
  <c r="N78" i="3" s="1"/>
  <c r="N1443" i="20"/>
  <c r="O78" i="13"/>
  <c r="O78" i="3" s="1"/>
  <c r="K79" i="13"/>
  <c r="K79" i="3"/>
  <c r="L79" i="13"/>
  <c r="L79" i="3" s="1"/>
  <c r="M79" i="13"/>
  <c r="M79" i="3" s="1"/>
  <c r="N79" i="13"/>
  <c r="N79" i="3" s="1"/>
  <c r="O79" i="13"/>
  <c r="O79" i="3"/>
  <c r="K80" i="13"/>
  <c r="K80" i="3" s="1"/>
  <c r="L80" i="13"/>
  <c r="L80" i="3" s="1"/>
  <c r="M80" i="13"/>
  <c r="M80" i="3" s="1"/>
  <c r="N80" i="13"/>
  <c r="N80" i="3"/>
  <c r="O80" i="13"/>
  <c r="O80" i="3" s="1"/>
  <c r="K81" i="13"/>
  <c r="K81" i="3" s="1"/>
  <c r="L81" i="13"/>
  <c r="L81" i="3" s="1"/>
  <c r="M81" i="13"/>
  <c r="M81" i="3"/>
  <c r="N81" i="13"/>
  <c r="N81" i="3" s="1"/>
  <c r="O81" i="13"/>
  <c r="O81" i="3" s="1"/>
  <c r="J1451" i="20"/>
  <c r="K82" i="13" s="1"/>
  <c r="K82" i="3" s="1"/>
  <c r="K1451" i="20"/>
  <c r="L82" i="13" s="1"/>
  <c r="L82" i="3" s="1"/>
  <c r="L1451" i="20"/>
  <c r="M82" i="13" s="1"/>
  <c r="M82" i="3" s="1"/>
  <c r="M1451" i="20"/>
  <c r="N82" i="13" s="1"/>
  <c r="N82" i="3"/>
  <c r="N1451" i="20"/>
  <c r="O82" i="13" s="1"/>
  <c r="O82" i="3" s="1"/>
  <c r="J1452" i="20"/>
  <c r="K83" i="13"/>
  <c r="K83" i="3" s="1"/>
  <c r="K1452" i="20"/>
  <c r="L83" i="13"/>
  <c r="L83" i="3" s="1"/>
  <c r="L1452" i="20"/>
  <c r="M83" i="13"/>
  <c r="M83" i="3" s="1"/>
  <c r="M1452" i="20"/>
  <c r="N83" i="13" s="1"/>
  <c r="N83" i="3" s="1"/>
  <c r="N1452" i="20"/>
  <c r="O83" i="13" s="1"/>
  <c r="O83" i="3" s="1"/>
  <c r="J1453" i="20"/>
  <c r="K84" i="13" s="1"/>
  <c r="K84" i="3"/>
  <c r="K1453" i="20"/>
  <c r="L84" i="13" s="1"/>
  <c r="L84" i="3"/>
  <c r="L1453" i="20"/>
  <c r="M84" i="13" s="1"/>
  <c r="M84" i="3" s="1"/>
  <c r="M1453" i="20"/>
  <c r="N84" i="13"/>
  <c r="N84" i="3" s="1"/>
  <c r="N1453" i="20"/>
  <c r="O84" i="13"/>
  <c r="O84" i="3" s="1"/>
  <c r="J1454" i="20"/>
  <c r="K85" i="13"/>
  <c r="K85" i="3" s="1"/>
  <c r="K1454" i="20"/>
  <c r="L85" i="13" s="1"/>
  <c r="L85" i="3" s="1"/>
  <c r="L1454" i="20"/>
  <c r="M85" i="13" s="1"/>
  <c r="M85" i="3" s="1"/>
  <c r="M1454" i="20"/>
  <c r="N85" i="13" s="1"/>
  <c r="N85" i="3"/>
  <c r="N1454" i="20"/>
  <c r="O85" i="13" s="1"/>
  <c r="O85" i="3"/>
  <c r="J1455" i="20"/>
  <c r="K86" i="13" s="1"/>
  <c r="K86" i="3" s="1"/>
  <c r="K1455" i="20"/>
  <c r="L86" i="13"/>
  <c r="L86" i="3" s="1"/>
  <c r="L1455" i="20"/>
  <c r="M86" i="13"/>
  <c r="M86" i="3" s="1"/>
  <c r="M1455" i="20"/>
  <c r="N86" i="13"/>
  <c r="N86" i="3" s="1"/>
  <c r="N1455" i="20"/>
  <c r="O86" i="13" s="1"/>
  <c r="O86" i="3" s="1"/>
  <c r="J1456" i="20"/>
  <c r="K87" i="13" s="1"/>
  <c r="K87" i="3" s="1"/>
  <c r="K1456" i="20"/>
  <c r="L87" i="13" s="1"/>
  <c r="L87" i="3"/>
  <c r="L1456" i="20"/>
  <c r="M87" i="13" s="1"/>
  <c r="M87" i="3" s="1"/>
  <c r="M1456" i="20"/>
  <c r="N87" i="13" s="1"/>
  <c r="N87" i="3" s="1"/>
  <c r="N1456" i="20"/>
  <c r="O87" i="13"/>
  <c r="O87" i="3" s="1"/>
  <c r="J1457" i="20"/>
  <c r="K88" i="13"/>
  <c r="K88" i="3" s="1"/>
  <c r="K1457" i="20"/>
  <c r="L88" i="13"/>
  <c r="L88" i="3" s="1"/>
  <c r="L1457" i="20"/>
  <c r="M88" i="13" s="1"/>
  <c r="M88" i="3" s="1"/>
  <c r="M1457" i="20"/>
  <c r="N88" i="13" s="1"/>
  <c r="N88" i="3" s="1"/>
  <c r="N1457" i="20"/>
  <c r="O88" i="13" s="1"/>
  <c r="O88" i="3"/>
  <c r="J1418" i="20"/>
  <c r="K53" i="13" s="1"/>
  <c r="K53" i="3" s="1"/>
  <c r="K1418" i="20"/>
  <c r="L53" i="13" s="1"/>
  <c r="L53" i="3" s="1"/>
  <c r="L1418" i="20"/>
  <c r="M53" i="13"/>
  <c r="M53" i="3" s="1"/>
  <c r="M1418" i="20"/>
  <c r="N53" i="13"/>
  <c r="N53" i="3" s="1"/>
  <c r="N1418" i="20"/>
  <c r="O53" i="13"/>
  <c r="O53" i="3" s="1"/>
  <c r="J1419" i="20"/>
  <c r="K54" i="13" s="1"/>
  <c r="K54" i="3" s="1"/>
  <c r="K1419" i="20"/>
  <c r="L54" i="13" s="1"/>
  <c r="L54" i="3" s="1"/>
  <c r="L1419" i="20"/>
  <c r="M54" i="13" s="1"/>
  <c r="M54" i="3"/>
  <c r="M1419" i="20"/>
  <c r="N54" i="13" s="1"/>
  <c r="N54" i="3" s="1"/>
  <c r="N1419" i="20"/>
  <c r="O54" i="13" s="1"/>
  <c r="O54" i="3" s="1"/>
  <c r="J1420" i="20"/>
  <c r="K55" i="13"/>
  <c r="K55" i="3" s="1"/>
  <c r="K1420" i="20"/>
  <c r="L55" i="13"/>
  <c r="L55" i="3" s="1"/>
  <c r="L1420" i="20"/>
  <c r="M55" i="13" s="1"/>
  <c r="M55" i="3" s="1"/>
  <c r="M1420" i="20"/>
  <c r="N55" i="13" s="1"/>
  <c r="N55" i="3" s="1"/>
  <c r="N1420" i="20"/>
  <c r="O55" i="13" s="1"/>
  <c r="O55" i="3" s="1"/>
  <c r="J1421" i="20"/>
  <c r="K56" i="13" s="1"/>
  <c r="K56" i="3"/>
  <c r="K1421" i="20"/>
  <c r="L56" i="13" s="1"/>
  <c r="L56" i="3"/>
  <c r="L1421" i="20"/>
  <c r="M56" i="13" s="1"/>
  <c r="M56" i="3" s="1"/>
  <c r="M1421" i="20"/>
  <c r="N56" i="13"/>
  <c r="N56" i="3" s="1"/>
  <c r="N1421" i="20"/>
  <c r="O56" i="13"/>
  <c r="O56" i="3" s="1"/>
  <c r="J1422" i="20"/>
  <c r="K57" i="13" s="1"/>
  <c r="K57" i="3" s="1"/>
  <c r="K1422" i="20"/>
  <c r="L57" i="13" s="1"/>
  <c r="L57" i="3" s="1"/>
  <c r="L1422" i="20"/>
  <c r="M57" i="13" s="1"/>
  <c r="M57" i="3" s="1"/>
  <c r="M1422" i="20"/>
  <c r="N57" i="13" s="1"/>
  <c r="N57" i="3"/>
  <c r="N1422" i="20"/>
  <c r="O57" i="13" s="1"/>
  <c r="O57" i="3" s="1"/>
  <c r="J1423" i="20"/>
  <c r="K58" i="13" s="1"/>
  <c r="K58" i="3" s="1"/>
  <c r="K1423" i="20"/>
  <c r="L58" i="13"/>
  <c r="L58" i="3" s="1"/>
  <c r="L1423" i="20"/>
  <c r="M58" i="13"/>
  <c r="M58" i="3" s="1"/>
  <c r="M1423" i="20"/>
  <c r="N58" i="13" s="1"/>
  <c r="N58" i="3" s="1"/>
  <c r="N1423" i="20"/>
  <c r="O58" i="13" s="1"/>
  <c r="O58" i="3" s="1"/>
  <c r="J1424" i="20"/>
  <c r="K59" i="13" s="1"/>
  <c r="K59" i="3" s="1"/>
  <c r="K1424" i="20"/>
  <c r="L59" i="13" s="1"/>
  <c r="L59" i="3"/>
  <c r="L1424" i="20"/>
  <c r="M59" i="13" s="1"/>
  <c r="M59" i="3"/>
  <c r="M1424" i="20"/>
  <c r="N59" i="13" s="1"/>
  <c r="N59" i="3" s="1"/>
  <c r="N1424" i="20"/>
  <c r="O59" i="13"/>
  <c r="O59" i="3" s="1"/>
  <c r="J1425" i="20"/>
  <c r="K60" i="13"/>
  <c r="K60" i="3" s="1"/>
  <c r="K1425" i="20"/>
  <c r="L60" i="13" s="1"/>
  <c r="L60" i="3" s="1"/>
  <c r="L1425" i="20"/>
  <c r="M60" i="13" s="1"/>
  <c r="M60" i="3" s="1"/>
  <c r="M1425" i="20"/>
  <c r="N60" i="13" s="1"/>
  <c r="N60" i="3" s="1"/>
  <c r="N1425" i="20"/>
  <c r="O60" i="13" s="1"/>
  <c r="O60" i="3"/>
  <c r="J1426" i="20"/>
  <c r="K61" i="13" s="1"/>
  <c r="K61" i="3" s="1"/>
  <c r="K1426" i="20"/>
  <c r="L61" i="13" s="1"/>
  <c r="L61" i="3" s="1"/>
  <c r="L1426" i="20"/>
  <c r="M61" i="13"/>
  <c r="M61" i="3" s="1"/>
  <c r="M1426" i="20"/>
  <c r="N61" i="13"/>
  <c r="N61" i="3" s="1"/>
  <c r="N1426" i="20"/>
  <c r="O61" i="13" s="1"/>
  <c r="O61" i="3" s="1"/>
  <c r="J1427" i="20"/>
  <c r="K62" i="13" s="1"/>
  <c r="K62" i="3" s="1"/>
  <c r="K1427" i="20"/>
  <c r="L62" i="13" s="1"/>
  <c r="L62" i="3" s="1"/>
  <c r="L1427" i="20"/>
  <c r="M62" i="13" s="1"/>
  <c r="M62" i="3" s="1"/>
  <c r="M1427" i="20"/>
  <c r="N62" i="13" s="1"/>
  <c r="N62" i="3"/>
  <c r="N1427" i="20"/>
  <c r="O62" i="13" s="1"/>
  <c r="O62" i="3" s="1"/>
  <c r="J1428" i="20"/>
  <c r="K63" i="13"/>
  <c r="K63" i="3" s="1"/>
  <c r="K1428" i="20"/>
  <c r="L63" i="13"/>
  <c r="L63" i="3" s="1"/>
  <c r="L1428" i="20"/>
  <c r="M63" i="13" s="1"/>
  <c r="M63" i="3" s="1"/>
  <c r="M1428" i="20"/>
  <c r="N63" i="13" s="1"/>
  <c r="N63" i="3" s="1"/>
  <c r="N1428" i="20"/>
  <c r="O63" i="13" s="1"/>
  <c r="O63" i="3" s="1"/>
  <c r="J1429" i="20"/>
  <c r="K64" i="13" s="1"/>
  <c r="K64" i="3" s="1"/>
  <c r="K1429" i="20"/>
  <c r="L64" i="13" s="1"/>
  <c r="L64" i="3" s="1"/>
  <c r="L1429" i="20"/>
  <c r="M64" i="13" s="1"/>
  <c r="M64" i="3" s="1"/>
  <c r="M1429" i="20"/>
  <c r="N64" i="13"/>
  <c r="N64" i="3" s="1"/>
  <c r="N1429" i="20"/>
  <c r="O64" i="13"/>
  <c r="O64" i="3" s="1"/>
  <c r="J1430" i="20"/>
  <c r="K65" i="13" s="1"/>
  <c r="K65" i="3" s="1"/>
  <c r="K1430" i="20"/>
  <c r="L65" i="13" s="1"/>
  <c r="L65" i="3" s="1"/>
  <c r="L1430" i="20"/>
  <c r="M65" i="13" s="1"/>
  <c r="M65" i="3" s="1"/>
  <c r="M1430" i="20"/>
  <c r="N65" i="13" s="1"/>
  <c r="N65" i="3" s="1"/>
  <c r="N1430" i="20"/>
  <c r="O65" i="13" s="1"/>
  <c r="O65" i="3"/>
  <c r="J1431" i="20"/>
  <c r="K66" i="13" s="1"/>
  <c r="K66" i="3" s="1"/>
  <c r="K1431" i="20"/>
  <c r="L66" i="13"/>
  <c r="L66" i="3" s="1"/>
  <c r="L1431" i="20"/>
  <c r="M66" i="13"/>
  <c r="M66" i="3" s="1"/>
  <c r="M1431" i="20"/>
  <c r="N66" i="13" s="1"/>
  <c r="N66" i="3" s="1"/>
  <c r="N1431" i="20"/>
  <c r="O66" i="13" s="1"/>
  <c r="O66" i="3" s="1"/>
  <c r="J1432" i="20"/>
  <c r="K67" i="13" s="1"/>
  <c r="K67" i="3" s="1"/>
  <c r="K1432" i="20"/>
  <c r="L67" i="13" s="1"/>
  <c r="L67" i="3" s="1"/>
  <c r="L1432" i="20"/>
  <c r="M67" i="13" s="1"/>
  <c r="M67" i="3" s="1"/>
  <c r="M1432" i="20"/>
  <c r="N67" i="13" s="1"/>
  <c r="N67" i="3" s="1"/>
  <c r="N1432" i="20"/>
  <c r="O67" i="13"/>
  <c r="O67" i="3" s="1"/>
  <c r="J1433" i="20"/>
  <c r="K68" i="13"/>
  <c r="K68" i="3" s="1"/>
  <c r="K1433" i="20"/>
  <c r="L68" i="13" s="1"/>
  <c r="L68" i="3" s="1"/>
  <c r="L1433" i="20"/>
  <c r="M68" i="13" s="1"/>
  <c r="M68" i="3" s="1"/>
  <c r="M1433" i="20"/>
  <c r="N68" i="13" s="1"/>
  <c r="N68" i="3" s="1"/>
  <c r="N1433" i="20"/>
  <c r="O68" i="13" s="1"/>
  <c r="O68" i="3" s="1"/>
  <c r="J1434" i="20"/>
  <c r="K69" i="13"/>
  <c r="K69" i="3" s="1"/>
  <c r="K1434" i="20"/>
  <c r="L69" i="13"/>
  <c r="L69" i="3" s="1"/>
  <c r="L1434" i="20"/>
  <c r="M69" i="13"/>
  <c r="M69" i="3" s="1"/>
  <c r="M1434" i="20"/>
  <c r="N69" i="13" s="1"/>
  <c r="N69" i="3" s="1"/>
  <c r="N1434" i="20"/>
  <c r="O69" i="13" s="1"/>
  <c r="O69" i="3" s="1"/>
  <c r="J1435" i="20"/>
  <c r="K70" i="13" s="1"/>
  <c r="K70" i="3" s="1"/>
  <c r="K1435" i="20"/>
  <c r="L70" i="13" s="1"/>
  <c r="L70" i="3" s="1"/>
  <c r="L1435" i="20"/>
  <c r="M70" i="13" s="1"/>
  <c r="M70" i="3" s="1"/>
  <c r="M1435" i="20"/>
  <c r="N70" i="13"/>
  <c r="N70" i="3" s="1"/>
  <c r="N1435" i="20"/>
  <c r="O70" i="13"/>
  <c r="O70" i="3" s="1"/>
  <c r="J1436" i="20"/>
  <c r="K71" i="13"/>
  <c r="K71" i="3" s="1"/>
  <c r="K1436" i="20"/>
  <c r="L71" i="13" s="1"/>
  <c r="L71" i="3" s="1"/>
  <c r="L1436" i="20"/>
  <c r="M71" i="13" s="1"/>
  <c r="M71" i="3" s="1"/>
  <c r="M1436" i="20"/>
  <c r="N71" i="13" s="1"/>
  <c r="N71" i="3" s="1"/>
  <c r="N1436" i="20"/>
  <c r="O71" i="13" s="1"/>
  <c r="O71" i="3" s="1"/>
  <c r="J1437" i="20"/>
  <c r="K72" i="13" s="1"/>
  <c r="K72" i="3" s="1"/>
  <c r="K1331" i="20"/>
  <c r="K1437" i="20"/>
  <c r="L72" i="13" s="1"/>
  <c r="L72" i="3" s="1"/>
  <c r="L1331" i="20"/>
  <c r="L1437" i="20" s="1"/>
  <c r="M72" i="13" s="1"/>
  <c r="M72" i="3" s="1"/>
  <c r="M1437" i="20"/>
  <c r="N72" i="13"/>
  <c r="N72" i="3" s="1"/>
  <c r="N1437" i="20"/>
  <c r="O72" i="13"/>
  <c r="O72" i="3" s="1"/>
  <c r="J1404" i="20"/>
  <c r="K39" i="13"/>
  <c r="K39" i="3" s="1"/>
  <c r="K1404" i="20"/>
  <c r="L39" i="13" s="1"/>
  <c r="L39" i="3" s="1"/>
  <c r="L1404" i="20"/>
  <c r="M39" i="13" s="1"/>
  <c r="M39" i="3" s="1"/>
  <c r="M1404" i="20"/>
  <c r="N39" i="13" s="1"/>
  <c r="N39" i="3" s="1"/>
  <c r="N1404" i="20"/>
  <c r="O39" i="13" s="1"/>
  <c r="O39" i="3" s="1"/>
  <c r="J1405" i="20"/>
  <c r="K40" i="13" s="1"/>
  <c r="K40" i="3" s="1"/>
  <c r="K1405" i="20"/>
  <c r="L40" i="13"/>
  <c r="L40" i="3" s="1"/>
  <c r="L1405" i="20"/>
  <c r="M40" i="13"/>
  <c r="M40" i="3" s="1"/>
  <c r="M1405" i="20"/>
  <c r="N40" i="13"/>
  <c r="N40" i="3" s="1"/>
  <c r="N1405" i="20"/>
  <c r="O40" i="13" s="1"/>
  <c r="O40" i="3" s="1"/>
  <c r="J1406" i="20"/>
  <c r="K41" i="13" s="1"/>
  <c r="K41" i="3" s="1"/>
  <c r="K1406" i="20"/>
  <c r="L41" i="13" s="1"/>
  <c r="L41" i="3" s="1"/>
  <c r="L1406" i="20"/>
  <c r="M41" i="13" s="1"/>
  <c r="M41" i="3" s="1"/>
  <c r="M1406" i="20"/>
  <c r="N41" i="13" s="1"/>
  <c r="N41" i="3" s="1"/>
  <c r="N1406" i="20"/>
  <c r="O41" i="13"/>
  <c r="O41" i="3" s="1"/>
  <c r="J1407" i="20"/>
  <c r="K42" i="13"/>
  <c r="K42" i="3" s="1"/>
  <c r="K1407" i="20"/>
  <c r="L42" i="13"/>
  <c r="L42" i="3" s="1"/>
  <c r="L1407" i="20"/>
  <c r="M42" i="13" s="1"/>
  <c r="M42" i="3" s="1"/>
  <c r="M1407" i="20"/>
  <c r="N42" i="13" s="1"/>
  <c r="N42" i="3" s="1"/>
  <c r="N1407" i="20"/>
  <c r="O42" i="13" s="1"/>
  <c r="O42" i="3" s="1"/>
  <c r="J1408" i="20"/>
  <c r="K43" i="13" s="1"/>
  <c r="K43" i="3" s="1"/>
  <c r="K1408" i="20"/>
  <c r="L43" i="13" s="1"/>
  <c r="L43" i="3" s="1"/>
  <c r="L1408" i="20"/>
  <c r="M43" i="13"/>
  <c r="M43" i="3" s="1"/>
  <c r="M1408" i="20"/>
  <c r="N43" i="13"/>
  <c r="N43" i="3" s="1"/>
  <c r="N1408" i="20"/>
  <c r="O43" i="13"/>
  <c r="O43" i="3" s="1"/>
  <c r="J1409" i="20"/>
  <c r="K44" i="13" s="1"/>
  <c r="K44" i="3" s="1"/>
  <c r="K1409" i="20"/>
  <c r="L44" i="13" s="1"/>
  <c r="L44" i="3" s="1"/>
  <c r="L1409" i="20"/>
  <c r="M44" i="13" s="1"/>
  <c r="M44" i="3" s="1"/>
  <c r="M1409" i="20"/>
  <c r="N44" i="13" s="1"/>
  <c r="N44" i="3" s="1"/>
  <c r="N1409" i="20"/>
  <c r="O44" i="13"/>
  <c r="O44" i="3"/>
  <c r="J1410" i="20"/>
  <c r="K45" i="13"/>
  <c r="K45" i="3" s="1"/>
  <c r="K1410" i="20"/>
  <c r="L45" i="13"/>
  <c r="L45" i="3" s="1"/>
  <c r="L1410" i="20"/>
  <c r="M45" i="13"/>
  <c r="M45" i="3" s="1"/>
  <c r="M1410" i="20"/>
  <c r="N45" i="13" s="1"/>
  <c r="N45" i="3" s="1"/>
  <c r="N1410" i="20"/>
  <c r="O45" i="13" s="1"/>
  <c r="O45" i="3" s="1"/>
  <c r="J1411" i="20"/>
  <c r="K46" i="13" s="1"/>
  <c r="K46" i="3" s="1"/>
  <c r="K1411" i="20"/>
  <c r="L46" i="13" s="1"/>
  <c r="L46" i="3" s="1"/>
  <c r="L1411" i="20"/>
  <c r="M46" i="13"/>
  <c r="M46" i="3"/>
  <c r="M1411" i="20"/>
  <c r="N46" i="13"/>
  <c r="N46" i="3" s="1"/>
  <c r="N1411" i="20"/>
  <c r="O46" i="13"/>
  <c r="O46" i="3" s="1"/>
  <c r="J1412" i="20"/>
  <c r="K47" i="13"/>
  <c r="K47" i="3" s="1"/>
  <c r="K1412" i="20"/>
  <c r="L47" i="13" s="1"/>
  <c r="L47" i="3" s="1"/>
  <c r="L1412" i="20"/>
  <c r="M47" i="13" s="1"/>
  <c r="M47" i="3" s="1"/>
  <c r="M1412" i="20"/>
  <c r="N47" i="13" s="1"/>
  <c r="N47" i="3" s="1"/>
  <c r="N1412" i="20"/>
  <c r="O47" i="13" s="1"/>
  <c r="O47" i="3" s="1"/>
  <c r="J1413" i="20"/>
  <c r="K48" i="13"/>
  <c r="K48" i="3"/>
  <c r="K1413" i="20"/>
  <c r="L48" i="13"/>
  <c r="L48" i="3" s="1"/>
  <c r="L1413" i="20"/>
  <c r="M48" i="13"/>
  <c r="M48" i="3" s="1"/>
  <c r="M1413" i="20"/>
  <c r="N48" i="13"/>
  <c r="N48" i="3" s="1"/>
  <c r="N1413" i="20"/>
  <c r="O48" i="13" s="1"/>
  <c r="O48" i="3" s="1"/>
  <c r="J1414" i="20"/>
  <c r="K49" i="13" s="1"/>
  <c r="K49" i="3" s="1"/>
  <c r="K1414" i="20"/>
  <c r="L49" i="13" s="1"/>
  <c r="L49" i="3" s="1"/>
  <c r="L1414" i="20"/>
  <c r="M49" i="13" s="1"/>
  <c r="M49" i="3" s="1"/>
  <c r="M1414" i="20"/>
  <c r="N49" i="13"/>
  <c r="N49" i="3"/>
  <c r="N1414" i="20"/>
  <c r="O49" i="13"/>
  <c r="O49" i="3" s="1"/>
  <c r="J1415" i="20"/>
  <c r="K50" i="13"/>
  <c r="K50" i="3" s="1"/>
  <c r="K1415" i="20"/>
  <c r="L50" i="13"/>
  <c r="L50" i="3" s="1"/>
  <c r="L1415" i="20"/>
  <c r="M50" i="13" s="1"/>
  <c r="M50" i="3" s="1"/>
  <c r="M1415" i="20"/>
  <c r="N50" i="13" s="1"/>
  <c r="N50" i="3" s="1"/>
  <c r="N1415" i="20"/>
  <c r="O50" i="13" s="1"/>
  <c r="O50" i="3" s="1"/>
  <c r="J1416" i="20"/>
  <c r="K51" i="13" s="1"/>
  <c r="K51" i="3" s="1"/>
  <c r="K1416" i="20"/>
  <c r="L51" i="13"/>
  <c r="L51" i="3"/>
  <c r="L1416" i="20"/>
  <c r="M51" i="13"/>
  <c r="M51" i="3" s="1"/>
  <c r="M1416" i="20"/>
  <c r="N51" i="13"/>
  <c r="N51" i="3" s="1"/>
  <c r="N1416" i="20"/>
  <c r="O51" i="13"/>
  <c r="O51" i="3" s="1"/>
  <c r="J1417" i="20"/>
  <c r="K52" i="13" s="1"/>
  <c r="K52" i="3" s="1"/>
  <c r="K1417" i="20"/>
  <c r="L52" i="13" s="1"/>
  <c r="L52" i="3" s="1"/>
  <c r="L1417" i="20"/>
  <c r="M52" i="13" s="1"/>
  <c r="M52" i="3" s="1"/>
  <c r="N1417" i="20"/>
  <c r="O52" i="13" s="1"/>
  <c r="O52" i="3" s="1"/>
  <c r="J1392" i="20"/>
  <c r="K27" i="13"/>
  <c r="K27" i="3"/>
  <c r="K1392" i="20"/>
  <c r="L27" i="13"/>
  <c r="L27" i="3" s="1"/>
  <c r="L1392" i="20"/>
  <c r="M27" i="13"/>
  <c r="M27" i="3" s="1"/>
  <c r="M1392" i="20"/>
  <c r="N27" i="13"/>
  <c r="N27" i="3" s="1"/>
  <c r="N1392" i="20"/>
  <c r="O27" i="13" s="1"/>
  <c r="O27" i="3" s="1"/>
  <c r="J1393" i="20"/>
  <c r="K28" i="13" s="1"/>
  <c r="K28" i="3" s="1"/>
  <c r="K1393" i="20"/>
  <c r="L28" i="13" s="1"/>
  <c r="L28" i="3" s="1"/>
  <c r="L1393" i="20"/>
  <c r="M28" i="13" s="1"/>
  <c r="M28" i="3" s="1"/>
  <c r="M1393" i="20"/>
  <c r="N28" i="13"/>
  <c r="N28" i="3"/>
  <c r="N1393" i="20"/>
  <c r="O28" i="13"/>
  <c r="O28" i="3" s="1"/>
  <c r="J1394" i="20"/>
  <c r="K29" i="13"/>
  <c r="K29" i="3" s="1"/>
  <c r="K1394" i="20"/>
  <c r="L29" i="13"/>
  <c r="L29" i="3" s="1"/>
  <c r="L1394" i="20"/>
  <c r="M29" i="13" s="1"/>
  <c r="M29" i="3" s="1"/>
  <c r="M1394" i="20"/>
  <c r="N29" i="13" s="1"/>
  <c r="N29" i="3" s="1"/>
  <c r="N1394" i="20"/>
  <c r="O29" i="13" s="1"/>
  <c r="O29" i="3" s="1"/>
  <c r="J1395" i="20"/>
  <c r="K30" i="13" s="1"/>
  <c r="K30" i="3" s="1"/>
  <c r="K1395" i="20"/>
  <c r="L30" i="13"/>
  <c r="L30" i="3"/>
  <c r="L1395" i="20"/>
  <c r="M30" i="13"/>
  <c r="M30" i="3" s="1"/>
  <c r="M1395" i="20"/>
  <c r="N30" i="13"/>
  <c r="N30" i="3" s="1"/>
  <c r="N1395" i="20"/>
  <c r="O30" i="13"/>
  <c r="O30" i="3" s="1"/>
  <c r="J1396" i="20"/>
  <c r="K31" i="13" s="1"/>
  <c r="K31" i="3" s="1"/>
  <c r="K1396" i="20"/>
  <c r="L31" i="13" s="1"/>
  <c r="L31" i="3" s="1"/>
  <c r="L1396" i="20"/>
  <c r="M31" i="13" s="1"/>
  <c r="M31" i="3" s="1"/>
  <c r="M1396" i="20"/>
  <c r="N31" i="13" s="1"/>
  <c r="N31" i="3" s="1"/>
  <c r="N1396" i="20"/>
  <c r="O31" i="13"/>
  <c r="O31" i="3"/>
  <c r="J1397" i="20"/>
  <c r="K32" i="13"/>
  <c r="K32" i="3"/>
  <c r="K1397" i="20"/>
  <c r="L32" i="13"/>
  <c r="L32" i="3" s="1"/>
  <c r="L1397" i="20"/>
  <c r="M32" i="13"/>
  <c r="M32" i="3" s="1"/>
  <c r="M1397" i="20"/>
  <c r="N32" i="13" s="1"/>
  <c r="N32" i="3" s="1"/>
  <c r="N1397" i="20"/>
  <c r="O32" i="13" s="1"/>
  <c r="O32" i="3" s="1"/>
  <c r="J1398" i="20"/>
  <c r="K33" i="13" s="1"/>
  <c r="K33" i="3" s="1"/>
  <c r="K1398" i="20"/>
  <c r="L33" i="13" s="1"/>
  <c r="L33" i="3" s="1"/>
  <c r="L1398" i="20"/>
  <c r="M33" i="13"/>
  <c r="M33" i="3"/>
  <c r="M1398" i="20"/>
  <c r="N33" i="13"/>
  <c r="N33" i="3"/>
  <c r="N1398" i="20"/>
  <c r="O33" i="13"/>
  <c r="O33" i="3" s="1"/>
  <c r="J1399" i="20"/>
  <c r="K34" i="13"/>
  <c r="K34" i="3" s="1"/>
  <c r="K1399" i="20"/>
  <c r="L34" i="13" s="1"/>
  <c r="L34" i="3" s="1"/>
  <c r="L1399" i="20"/>
  <c r="M34" i="13" s="1"/>
  <c r="M34" i="3" s="1"/>
  <c r="M1399" i="20"/>
  <c r="N34" i="13" s="1"/>
  <c r="N34" i="3" s="1"/>
  <c r="N1399" i="20"/>
  <c r="O34" i="13" s="1"/>
  <c r="O34" i="3" s="1"/>
  <c r="J1400" i="20"/>
  <c r="K35" i="13"/>
  <c r="K35" i="3"/>
  <c r="K1400" i="20"/>
  <c r="L35" i="13"/>
  <c r="L35" i="3"/>
  <c r="L1400" i="20"/>
  <c r="M35" i="13"/>
  <c r="M35" i="3" s="1"/>
  <c r="M1400" i="20"/>
  <c r="N35" i="13"/>
  <c r="N35" i="3" s="1"/>
  <c r="N1400" i="20"/>
  <c r="O35" i="13" s="1"/>
  <c r="O35" i="3" s="1"/>
  <c r="J1401" i="20"/>
  <c r="K36" i="13" s="1"/>
  <c r="K36" i="3" s="1"/>
  <c r="K1401" i="20"/>
  <c r="L36" i="13" s="1"/>
  <c r="L36" i="3" s="1"/>
  <c r="L1401" i="20"/>
  <c r="M36" i="13" s="1"/>
  <c r="M36" i="3" s="1"/>
  <c r="M1401" i="20"/>
  <c r="N36" i="13"/>
  <c r="N36" i="3"/>
  <c r="N1401" i="20"/>
  <c r="O36" i="13"/>
  <c r="O36" i="3"/>
  <c r="J1402" i="20"/>
  <c r="K37" i="13"/>
  <c r="K37" i="3" s="1"/>
  <c r="K1402" i="20"/>
  <c r="L37" i="13"/>
  <c r="L37" i="3" s="1"/>
  <c r="L1402" i="20"/>
  <c r="M37" i="13" s="1"/>
  <c r="M37" i="3" s="1"/>
  <c r="M1402" i="20"/>
  <c r="N37" i="13" s="1"/>
  <c r="N37" i="3" s="1"/>
  <c r="N1402" i="20"/>
  <c r="O37" i="13" s="1"/>
  <c r="O37" i="3" s="1"/>
  <c r="J1403" i="20"/>
  <c r="K38" i="13" s="1"/>
  <c r="K38" i="3" s="1"/>
  <c r="K1403" i="20"/>
  <c r="L38" i="13"/>
  <c r="L38" i="3"/>
  <c r="L1403" i="20"/>
  <c r="M38" i="13"/>
  <c r="M38" i="3"/>
  <c r="M1403" i="20"/>
  <c r="N38" i="13"/>
  <c r="N38" i="3" s="1"/>
  <c r="N1403" i="20"/>
  <c r="O38" i="13"/>
  <c r="O38" i="3" s="1"/>
  <c r="J1373" i="20"/>
  <c r="K8" i="13" s="1"/>
  <c r="K8" i="3" s="1"/>
  <c r="K1373" i="20"/>
  <c r="L8" i="13" s="1"/>
  <c r="L8" i="3" s="1"/>
  <c r="L1373" i="20"/>
  <c r="M8" i="13" s="1"/>
  <c r="M8" i="3" s="1"/>
  <c r="M1373" i="20"/>
  <c r="N8" i="13" s="1"/>
  <c r="N8" i="3" s="1"/>
  <c r="N1373" i="20"/>
  <c r="O8" i="13"/>
  <c r="O8" i="3"/>
  <c r="J1376" i="20"/>
  <c r="K11" i="13"/>
  <c r="K11" i="3"/>
  <c r="K1376" i="20"/>
  <c r="L11" i="13"/>
  <c r="L11" i="3" s="1"/>
  <c r="L1376" i="20"/>
  <c r="M11" i="13"/>
  <c r="M11" i="3" s="1"/>
  <c r="M1376" i="20"/>
  <c r="N11" i="13" s="1"/>
  <c r="N11" i="3" s="1"/>
  <c r="N1376" i="20"/>
  <c r="O11" i="13" s="1"/>
  <c r="O11" i="3" s="1"/>
  <c r="J1377" i="20"/>
  <c r="K12" i="13" s="1"/>
  <c r="K12" i="3" s="1"/>
  <c r="K1377" i="20"/>
  <c r="L12" i="13" s="1"/>
  <c r="L12" i="3" s="1"/>
  <c r="L1377" i="20"/>
  <c r="M12" i="13"/>
  <c r="M12" i="3"/>
  <c r="M1377" i="20"/>
  <c r="N12" i="13"/>
  <c r="N12" i="3"/>
  <c r="N1377" i="20"/>
  <c r="O12" i="13"/>
  <c r="O12" i="3" s="1"/>
  <c r="J1378" i="20"/>
  <c r="K13" i="13"/>
  <c r="K13" i="3" s="1"/>
  <c r="K1378" i="20"/>
  <c r="L13" i="13"/>
  <c r="L13" i="3" s="1"/>
  <c r="L1378" i="20"/>
  <c r="M13" i="13" s="1"/>
  <c r="M13" i="3" s="1"/>
  <c r="M1378" i="20"/>
  <c r="N13" i="13" s="1"/>
  <c r="N13" i="3" s="1"/>
  <c r="N1378" i="20"/>
  <c r="O13" i="13" s="1"/>
  <c r="O13" i="3" s="1"/>
  <c r="J1379" i="20"/>
  <c r="K14" i="13"/>
  <c r="K14" i="3"/>
  <c r="K1379" i="20"/>
  <c r="L14" i="13"/>
  <c r="L14" i="3"/>
  <c r="L1379" i="20"/>
  <c r="M14" i="13"/>
  <c r="M14" i="3" s="1"/>
  <c r="M1379" i="20"/>
  <c r="N14" i="13"/>
  <c r="N14" i="3" s="1"/>
  <c r="N1379" i="20"/>
  <c r="O14" i="13"/>
  <c r="O14" i="3" s="1"/>
  <c r="J1380" i="20"/>
  <c r="K15" i="13" s="1"/>
  <c r="K15" i="3" s="1"/>
  <c r="K1380" i="20"/>
  <c r="L15" i="13" s="1"/>
  <c r="L15" i="3" s="1"/>
  <c r="L1380" i="20"/>
  <c r="M15" i="13" s="1"/>
  <c r="M15" i="3" s="1"/>
  <c r="M1380" i="20"/>
  <c r="N15" i="13"/>
  <c r="N15" i="3"/>
  <c r="N1380" i="20"/>
  <c r="O15" i="13"/>
  <c r="O15" i="3"/>
  <c r="J1381" i="20"/>
  <c r="K16" i="13"/>
  <c r="K16" i="3" s="1"/>
  <c r="K1381" i="20"/>
  <c r="L16" i="13"/>
  <c r="L16" i="3" s="1"/>
  <c r="L1381" i="20"/>
  <c r="M16" i="13"/>
  <c r="M16" i="3" s="1"/>
  <c r="M1381" i="20"/>
  <c r="N16" i="13" s="1"/>
  <c r="N16" i="3" s="1"/>
  <c r="N1381" i="20"/>
  <c r="O16" i="13" s="1"/>
  <c r="O16" i="3" s="1"/>
  <c r="J1382" i="20"/>
  <c r="K17" i="13" s="1"/>
  <c r="K17" i="3" s="1"/>
  <c r="K1382" i="20"/>
  <c r="L17" i="13"/>
  <c r="L17" i="3"/>
  <c r="L1382" i="20"/>
  <c r="M17" i="13"/>
  <c r="M17" i="3"/>
  <c r="M1382" i="20"/>
  <c r="N17" i="13"/>
  <c r="N17" i="3" s="1"/>
  <c r="N1382" i="20"/>
  <c r="O17" i="13"/>
  <c r="O17" i="3" s="1"/>
  <c r="J1383" i="20"/>
  <c r="K18" i="13"/>
  <c r="K18" i="3" s="1"/>
  <c r="K1383" i="20"/>
  <c r="L18" i="13" s="1"/>
  <c r="L18" i="3" s="1"/>
  <c r="L1383" i="20"/>
  <c r="M18" i="13" s="1"/>
  <c r="M18" i="3" s="1"/>
  <c r="M1383" i="20"/>
  <c r="N18" i="13" s="1"/>
  <c r="N18" i="3" s="1"/>
  <c r="N1383" i="20"/>
  <c r="O18" i="13"/>
  <c r="O18" i="3"/>
  <c r="J1384" i="20"/>
  <c r="K19" i="13"/>
  <c r="K19" i="3"/>
  <c r="K1384" i="20"/>
  <c r="L19" i="13"/>
  <c r="L19" i="3" s="1"/>
  <c r="L1384" i="20"/>
  <c r="M19" i="13"/>
  <c r="M19" i="3" s="1"/>
  <c r="M1384" i="20"/>
  <c r="N19" i="13"/>
  <c r="N19" i="3" s="1"/>
  <c r="N1384" i="20"/>
  <c r="O19" i="13" s="1"/>
  <c r="O19" i="3" s="1"/>
  <c r="J1385" i="20"/>
  <c r="K20" i="13" s="1"/>
  <c r="K20" i="3" s="1"/>
  <c r="K1385" i="20"/>
  <c r="L20" i="13" s="1"/>
  <c r="L20" i="3" s="1"/>
  <c r="L1385" i="20"/>
  <c r="M20" i="13"/>
  <c r="M20" i="3"/>
  <c r="M1385" i="20"/>
  <c r="N20" i="13" s="1"/>
  <c r="N20" i="3" s="1"/>
  <c r="N1385" i="20"/>
  <c r="O20" i="13"/>
  <c r="O20" i="3" s="1"/>
  <c r="J1386" i="20"/>
  <c r="K21" i="13"/>
  <c r="K21" i="3" s="1"/>
  <c r="K1386" i="20"/>
  <c r="L21" i="13"/>
  <c r="L21" i="3" s="1"/>
  <c r="L1386" i="20"/>
  <c r="M21" i="13" s="1"/>
  <c r="M21" i="3" s="1"/>
  <c r="M1386" i="20"/>
  <c r="N21" i="13" s="1"/>
  <c r="N21" i="3" s="1"/>
  <c r="N1386" i="20"/>
  <c r="O21" i="13" s="1"/>
  <c r="O21" i="3" s="1"/>
  <c r="J1387" i="20"/>
  <c r="K22" i="13"/>
  <c r="K22" i="3"/>
  <c r="K1387" i="20"/>
  <c r="L22" i="13" s="1"/>
  <c r="L22" i="3" s="1"/>
  <c r="L1387" i="20"/>
  <c r="M22" i="13"/>
  <c r="M22" i="3" s="1"/>
  <c r="M1387" i="20"/>
  <c r="N22" i="13"/>
  <c r="N22" i="3" s="1"/>
  <c r="N1387" i="20"/>
  <c r="O22" i="13"/>
  <c r="O22" i="3" s="1"/>
  <c r="J1388" i="20"/>
  <c r="K23" i="13" s="1"/>
  <c r="K23" i="3" s="1"/>
  <c r="K1388" i="20"/>
  <c r="L23" i="13" s="1"/>
  <c r="L23" i="3" s="1"/>
  <c r="L1388" i="20"/>
  <c r="M23" i="13" s="1"/>
  <c r="M23" i="3" s="1"/>
  <c r="M1388" i="20"/>
  <c r="N23" i="13"/>
  <c r="N23" i="3"/>
  <c r="N1388" i="20"/>
  <c r="O23" i="13" s="1"/>
  <c r="O23" i="3" s="1"/>
  <c r="J1389" i="20"/>
  <c r="K24" i="13"/>
  <c r="K24" i="3" s="1"/>
  <c r="K1389" i="20"/>
  <c r="L24" i="13"/>
  <c r="L24" i="3" s="1"/>
  <c r="L1389" i="20"/>
  <c r="M24" i="13"/>
  <c r="M24" i="3" s="1"/>
  <c r="M1389" i="20"/>
  <c r="N24" i="13" s="1"/>
  <c r="N24" i="3" s="1"/>
  <c r="N1389" i="20"/>
  <c r="O24" i="13" s="1"/>
  <c r="O24" i="3" s="1"/>
  <c r="J1390" i="20"/>
  <c r="K25" i="13" s="1"/>
  <c r="K25" i="3" s="1"/>
  <c r="K1390" i="20"/>
  <c r="L25" i="13"/>
  <c r="L25" i="3"/>
  <c r="L1390" i="20"/>
  <c r="M25" i="13" s="1"/>
  <c r="M25" i="3" s="1"/>
  <c r="M1390" i="20"/>
  <c r="N25" i="13"/>
  <c r="N25" i="3" s="1"/>
  <c r="N1390" i="20"/>
  <c r="O25" i="13"/>
  <c r="O25" i="3" s="1"/>
  <c r="J1391" i="20"/>
  <c r="K26" i="13"/>
  <c r="K26" i="3" s="1"/>
  <c r="K1391" i="20"/>
  <c r="L26" i="13" s="1"/>
  <c r="L26" i="3" s="1"/>
  <c r="L1391" i="20"/>
  <c r="M26" i="13" s="1"/>
  <c r="M26" i="3" s="1"/>
  <c r="M1391" i="20"/>
  <c r="N26" i="13" s="1"/>
  <c r="N26" i="3" s="1"/>
  <c r="N1391" i="20"/>
  <c r="O26" i="13"/>
  <c r="O26" i="3"/>
  <c r="K1372" i="20"/>
  <c r="L7" i="13" s="1"/>
  <c r="L7" i="3" s="1"/>
  <c r="L1372" i="20"/>
  <c r="M7" i="13"/>
  <c r="M7" i="3" s="1"/>
  <c r="M1372" i="20"/>
  <c r="N7" i="13"/>
  <c r="N7" i="3" s="1"/>
  <c r="N1372" i="20"/>
  <c r="O7" i="13"/>
  <c r="O7" i="3" s="1"/>
  <c r="J1372" i="20"/>
  <c r="K7" i="13" s="1"/>
  <c r="K7" i="3" s="1"/>
  <c r="I1372" i="20"/>
  <c r="H7" i="13" s="1"/>
  <c r="J7" i="3" s="1"/>
  <c r="I1373" i="20"/>
  <c r="H8" i="13" s="1"/>
  <c r="J8" i="3" s="1"/>
  <c r="I1374" i="20"/>
  <c r="H9" i="13" s="1"/>
  <c r="J9" i="3" s="1"/>
  <c r="I1375" i="20"/>
  <c r="H10" i="13" s="1"/>
  <c r="J10" i="3" s="1"/>
  <c r="I1376" i="20"/>
  <c r="H11" i="13"/>
  <c r="J11" i="3" s="1"/>
  <c r="I1377" i="20"/>
  <c r="H12" i="13"/>
  <c r="J12" i="3" s="1"/>
  <c r="I1378" i="20"/>
  <c r="H13" i="13" s="1"/>
  <c r="J13" i="3" s="1"/>
  <c r="I1379" i="20"/>
  <c r="H14" i="13" s="1"/>
  <c r="J14" i="3" s="1"/>
  <c r="I1380" i="20"/>
  <c r="H15" i="13" s="1"/>
  <c r="J15" i="3" s="1"/>
  <c r="I1381" i="20"/>
  <c r="H16" i="13" s="1"/>
  <c r="J16" i="3" s="1"/>
  <c r="I1382" i="20"/>
  <c r="H17" i="13" s="1"/>
  <c r="J17" i="3" s="1"/>
  <c r="I1383" i="20"/>
  <c r="H18" i="13" s="1"/>
  <c r="J18" i="3" s="1"/>
  <c r="I1384" i="20"/>
  <c r="H19" i="13"/>
  <c r="J19" i="3" s="1"/>
  <c r="I1385" i="20"/>
  <c r="H20" i="13"/>
  <c r="J20" i="3" s="1"/>
  <c r="I1386" i="20"/>
  <c r="H21" i="13" s="1"/>
  <c r="J21" i="3" s="1"/>
  <c r="I1387" i="20"/>
  <c r="H22" i="13" s="1"/>
  <c r="J22" i="3" s="1"/>
  <c r="I1388" i="20"/>
  <c r="H23" i="13" s="1"/>
  <c r="J23" i="3" s="1"/>
  <c r="I1389" i="20"/>
  <c r="H24" i="13" s="1"/>
  <c r="J24" i="3" s="1"/>
  <c r="I1390" i="20"/>
  <c r="H25" i="13" s="1"/>
  <c r="J25" i="3" s="1"/>
  <c r="I1391" i="20"/>
  <c r="H26" i="13" s="1"/>
  <c r="J26" i="3" s="1"/>
  <c r="I1392" i="20"/>
  <c r="H27" i="13"/>
  <c r="J27" i="3" s="1"/>
  <c r="I1393" i="20"/>
  <c r="H28" i="13"/>
  <c r="J28" i="3" s="1"/>
  <c r="I1394" i="20"/>
  <c r="H29" i="13" s="1"/>
  <c r="J29" i="3" s="1"/>
  <c r="I1395" i="20"/>
  <c r="H30" i="13" s="1"/>
  <c r="J30" i="3" s="1"/>
  <c r="I1396" i="20"/>
  <c r="H31" i="13" s="1"/>
  <c r="J31" i="3" s="1"/>
  <c r="I1397" i="20"/>
  <c r="H32" i="13" s="1"/>
  <c r="J32" i="3" s="1"/>
  <c r="I1398" i="20"/>
  <c r="H33" i="13" s="1"/>
  <c r="J33" i="3" s="1"/>
  <c r="I1399" i="20"/>
  <c r="H34" i="13" s="1"/>
  <c r="J34" i="3" s="1"/>
  <c r="I1400" i="20"/>
  <c r="H35" i="13"/>
  <c r="J35" i="3" s="1"/>
  <c r="I1401" i="20"/>
  <c r="H36" i="13"/>
  <c r="J36" i="3" s="1"/>
  <c r="I1402" i="20"/>
  <c r="H37" i="13" s="1"/>
  <c r="J37" i="3" s="1"/>
  <c r="I1403" i="20"/>
  <c r="H38" i="13" s="1"/>
  <c r="J38" i="3" s="1"/>
  <c r="I1404" i="20"/>
  <c r="H39" i="13" s="1"/>
  <c r="J39" i="3" s="1"/>
  <c r="I1405" i="20"/>
  <c r="H40" i="13" s="1"/>
  <c r="J40" i="3" s="1"/>
  <c r="I1406" i="20"/>
  <c r="H41" i="13" s="1"/>
  <c r="J41" i="3" s="1"/>
  <c r="I1407" i="20"/>
  <c r="H42" i="13" s="1"/>
  <c r="J42" i="3" s="1"/>
  <c r="I1408" i="20"/>
  <c r="H43" i="13"/>
  <c r="J43" i="3" s="1"/>
  <c r="I1409" i="20"/>
  <c r="H44" i="13"/>
  <c r="J44" i="3" s="1"/>
  <c r="I1410" i="20"/>
  <c r="H45" i="13" s="1"/>
  <c r="J45" i="3" s="1"/>
  <c r="I1411" i="20"/>
  <c r="H46" i="13" s="1"/>
  <c r="J46" i="3" s="1"/>
  <c r="I1412" i="20"/>
  <c r="H47" i="13" s="1"/>
  <c r="J47" i="3" s="1"/>
  <c r="I1413" i="20"/>
  <c r="H48" i="13" s="1"/>
  <c r="J48" i="3" s="1"/>
  <c r="I1414" i="20"/>
  <c r="H49" i="13" s="1"/>
  <c r="J49" i="3" s="1"/>
  <c r="I1415" i="20"/>
  <c r="H50" i="13" s="1"/>
  <c r="J50" i="3" s="1"/>
  <c r="I1416" i="20"/>
  <c r="H51" i="13"/>
  <c r="J51" i="3" s="1"/>
  <c r="I1417" i="20"/>
  <c r="H52" i="13"/>
  <c r="J52" i="3" s="1"/>
  <c r="I1418" i="20"/>
  <c r="H53" i="13" s="1"/>
  <c r="J53" i="3" s="1"/>
  <c r="I1419" i="20"/>
  <c r="H54" i="13" s="1"/>
  <c r="J54" i="3" s="1"/>
  <c r="I1420" i="20"/>
  <c r="H55" i="13" s="1"/>
  <c r="J55" i="3" s="1"/>
  <c r="I1421" i="20"/>
  <c r="H56" i="13" s="1"/>
  <c r="J56" i="3" s="1"/>
  <c r="I1422" i="20"/>
  <c r="H57" i="13" s="1"/>
  <c r="J57" i="3" s="1"/>
  <c r="I1423" i="20"/>
  <c r="H58" i="13" s="1"/>
  <c r="J58" i="3" s="1"/>
  <c r="I1424" i="20"/>
  <c r="H59" i="13"/>
  <c r="J59" i="3" s="1"/>
  <c r="I1425" i="20"/>
  <c r="H60" i="13"/>
  <c r="J60" i="3" s="1"/>
  <c r="I1426" i="20"/>
  <c r="H61" i="13" s="1"/>
  <c r="J61" i="3" s="1"/>
  <c r="I1427" i="20"/>
  <c r="H62" i="13" s="1"/>
  <c r="J62" i="3" s="1"/>
  <c r="I1428" i="20"/>
  <c r="H63" i="13" s="1"/>
  <c r="J63" i="3" s="1"/>
  <c r="I1429" i="20"/>
  <c r="H64" i="13" s="1"/>
  <c r="J64" i="3" s="1"/>
  <c r="I1430" i="20"/>
  <c r="H65" i="13" s="1"/>
  <c r="J65" i="3" s="1"/>
  <c r="I1431" i="20"/>
  <c r="H66" i="13" s="1"/>
  <c r="J66" i="3" s="1"/>
  <c r="I1432" i="20"/>
  <c r="H67" i="13"/>
  <c r="J67" i="3" s="1"/>
  <c r="I1433" i="20"/>
  <c r="H68" i="13"/>
  <c r="J68" i="3" s="1"/>
  <c r="I1434" i="20"/>
  <c r="H69" i="13" s="1"/>
  <c r="J69" i="3" s="1"/>
  <c r="I1435" i="20"/>
  <c r="H70" i="13" s="1"/>
  <c r="J70" i="3" s="1"/>
  <c r="I1436" i="20"/>
  <c r="H71" i="13" s="1"/>
  <c r="J71" i="3" s="1"/>
  <c r="I1437" i="20"/>
  <c r="H72" i="13" s="1"/>
  <c r="J72" i="3" s="1"/>
  <c r="I1438" i="20"/>
  <c r="H73" i="13" s="1"/>
  <c r="J73" i="3" s="1"/>
  <c r="I1439" i="20"/>
  <c r="H74" i="13" s="1"/>
  <c r="J74" i="3" s="1"/>
  <c r="I1440" i="20"/>
  <c r="H75" i="13"/>
  <c r="J75" i="3" s="1"/>
  <c r="I1441" i="20"/>
  <c r="H76" i="13"/>
  <c r="J76" i="3" s="1"/>
  <c r="I1442" i="20"/>
  <c r="H77" i="13" s="1"/>
  <c r="J77" i="3" s="1"/>
  <c r="I1443" i="20"/>
  <c r="H78" i="13" s="1"/>
  <c r="J78" i="3" s="1"/>
  <c r="H79" i="13"/>
  <c r="J79" i="3" s="1"/>
  <c r="H80" i="13"/>
  <c r="J80" i="3" s="1"/>
  <c r="H81" i="13"/>
  <c r="J81" i="3"/>
  <c r="I1451" i="20"/>
  <c r="H82" i="13" s="1"/>
  <c r="J82" i="3" s="1"/>
  <c r="I1452" i="20"/>
  <c r="H83" i="13" s="1"/>
  <c r="J83" i="3" s="1"/>
  <c r="I1453" i="20"/>
  <c r="H84" i="13"/>
  <c r="J84" i="3" s="1"/>
  <c r="I1454" i="20"/>
  <c r="H85" i="13"/>
  <c r="J85" i="3" s="1"/>
  <c r="I1455" i="20"/>
  <c r="H86" i="13" s="1"/>
  <c r="J86" i="3" s="1"/>
  <c r="I1456" i="20"/>
  <c r="H87" i="13" s="1"/>
  <c r="J87" i="3" s="1"/>
  <c r="I1457" i="20"/>
  <c r="H88" i="13" s="1"/>
  <c r="J88" i="3" s="1"/>
  <c r="I1458" i="20"/>
  <c r="H89" i="13" s="1"/>
  <c r="J89" i="3" s="1"/>
  <c r="I1459" i="20"/>
  <c r="H90" i="13" s="1"/>
  <c r="J90" i="3" s="1"/>
  <c r="I1460" i="20"/>
  <c r="H91" i="13" s="1"/>
  <c r="J91" i="3" s="1"/>
  <c r="I1461" i="20"/>
  <c r="H92" i="13"/>
  <c r="J92" i="3" s="1"/>
  <c r="I1462" i="20"/>
  <c r="H93" i="13"/>
  <c r="J93" i="3" s="1"/>
  <c r="I1463" i="20"/>
  <c r="H94" i="13" s="1"/>
  <c r="J94" i="3" s="1"/>
  <c r="I1464" i="20"/>
  <c r="H95" i="13" s="1"/>
  <c r="J95" i="3" s="1"/>
  <c r="I1465" i="20"/>
  <c r="H96" i="13" s="1"/>
  <c r="J96" i="3" s="1"/>
  <c r="I1466" i="20"/>
  <c r="H97" i="13" s="1"/>
  <c r="J97" i="3" s="1"/>
  <c r="I1467" i="20"/>
  <c r="H98" i="13" s="1"/>
  <c r="J98" i="3" s="1"/>
  <c r="I1468" i="20"/>
  <c r="H99" i="13" s="1"/>
  <c r="J99" i="3" s="1"/>
  <c r="I1469" i="20"/>
  <c r="H100" i="13"/>
  <c r="J100" i="3" s="1"/>
  <c r="I1470" i="20"/>
  <c r="H101" i="13"/>
  <c r="J101" i="3" s="1"/>
  <c r="I1471" i="20"/>
  <c r="H102" i="13" s="1"/>
  <c r="J102" i="3" s="1"/>
  <c r="D1372" i="20"/>
  <c r="C7" i="13" s="1"/>
  <c r="E7" i="3" s="1"/>
  <c r="E1372" i="20"/>
  <c r="D7" i="13" s="1"/>
  <c r="F7" i="3" s="1"/>
  <c r="F1372" i="20"/>
  <c r="E7" i="13" s="1"/>
  <c r="G7" i="3" s="1"/>
  <c r="G1372" i="20"/>
  <c r="F7" i="13" s="1"/>
  <c r="H7" i="3" s="1"/>
  <c r="H1372" i="20"/>
  <c r="G7" i="13" s="1"/>
  <c r="I7" i="3" s="1"/>
  <c r="D1373" i="20"/>
  <c r="C8" i="13"/>
  <c r="E8" i="3" s="1"/>
  <c r="E1373" i="20"/>
  <c r="D8" i="13"/>
  <c r="F8" i="3" s="1"/>
  <c r="F1373" i="20"/>
  <c r="E8" i="13"/>
  <c r="G8" i="3" s="1"/>
  <c r="G1373" i="20"/>
  <c r="F8" i="13" s="1"/>
  <c r="H8" i="3" s="1"/>
  <c r="H1373" i="20"/>
  <c r="G8" i="13" s="1"/>
  <c r="I8" i="3" s="1"/>
  <c r="D1374" i="20"/>
  <c r="C9" i="13" s="1"/>
  <c r="E9" i="3" s="1"/>
  <c r="E1374" i="20"/>
  <c r="D9" i="13" s="1"/>
  <c r="F9" i="3" s="1"/>
  <c r="F1374" i="20"/>
  <c r="E9" i="13" s="1"/>
  <c r="G9" i="3" s="1"/>
  <c r="G1374" i="20"/>
  <c r="F9" i="13"/>
  <c r="H9" i="3" s="1"/>
  <c r="H1374" i="20"/>
  <c r="G9" i="13"/>
  <c r="I9" i="3" s="1"/>
  <c r="D1375" i="20"/>
  <c r="C10" i="13"/>
  <c r="E10" i="3" s="1"/>
  <c r="E1375" i="20"/>
  <c r="D10" i="13" s="1"/>
  <c r="F10" i="3" s="1"/>
  <c r="F1375" i="20"/>
  <c r="E10" i="13" s="1"/>
  <c r="G10" i="3" s="1"/>
  <c r="G1375" i="20"/>
  <c r="F10" i="13" s="1"/>
  <c r="H10" i="3" s="1"/>
  <c r="H1375" i="20"/>
  <c r="G10" i="13" s="1"/>
  <c r="I10" i="3" s="1"/>
  <c r="D1376" i="20"/>
  <c r="C11" i="13" s="1"/>
  <c r="E11" i="3" s="1"/>
  <c r="E1376" i="20"/>
  <c r="D11" i="13"/>
  <c r="F11" i="3" s="1"/>
  <c r="F1376" i="20"/>
  <c r="E11" i="13"/>
  <c r="G11" i="3" s="1"/>
  <c r="G1376" i="20"/>
  <c r="F11" i="13"/>
  <c r="H11" i="3" s="1"/>
  <c r="H1376" i="20"/>
  <c r="G11" i="13" s="1"/>
  <c r="I11" i="3" s="1"/>
  <c r="D1377" i="20"/>
  <c r="C12" i="13" s="1"/>
  <c r="E12" i="3" s="1"/>
  <c r="E1377" i="20"/>
  <c r="D12" i="13" s="1"/>
  <c r="F12" i="3" s="1"/>
  <c r="F1377" i="20"/>
  <c r="E12" i="13" s="1"/>
  <c r="G12" i="3" s="1"/>
  <c r="G1377" i="20"/>
  <c r="F12" i="13" s="1"/>
  <c r="H12" i="3" s="1"/>
  <c r="H1377" i="20"/>
  <c r="G12" i="13"/>
  <c r="I12" i="3" s="1"/>
  <c r="D1378" i="20"/>
  <c r="C13" i="13"/>
  <c r="E13" i="3" s="1"/>
  <c r="E1378" i="20"/>
  <c r="D13" i="13" s="1"/>
  <c r="F13" i="3" s="1"/>
  <c r="F1378" i="20"/>
  <c r="E13" i="13" s="1"/>
  <c r="G13" i="3" s="1"/>
  <c r="G1378" i="20"/>
  <c r="F13" i="13" s="1"/>
  <c r="H13" i="3" s="1"/>
  <c r="H1378" i="20"/>
  <c r="G13" i="13" s="1"/>
  <c r="I13" i="3" s="1"/>
  <c r="D1379" i="20"/>
  <c r="C14" i="13" s="1"/>
  <c r="E14" i="3" s="1"/>
  <c r="E1379" i="20"/>
  <c r="D14" i="13" s="1"/>
  <c r="F14" i="3" s="1"/>
  <c r="F1379" i="20"/>
  <c r="E14" i="13"/>
  <c r="G14" i="3" s="1"/>
  <c r="G1379" i="20"/>
  <c r="F14" i="13"/>
  <c r="H14" i="3" s="1"/>
  <c r="H1379" i="20"/>
  <c r="G14" i="13" s="1"/>
  <c r="I14" i="3" s="1"/>
  <c r="D1380" i="20"/>
  <c r="C15" i="13" s="1"/>
  <c r="E15" i="3" s="1"/>
  <c r="E1380" i="20"/>
  <c r="D15" i="13" s="1"/>
  <c r="F15" i="3" s="1"/>
  <c r="F1380" i="20"/>
  <c r="E15" i="13" s="1"/>
  <c r="G15" i="3" s="1"/>
  <c r="G1380" i="20"/>
  <c r="F15" i="13" s="1"/>
  <c r="H15" i="3" s="1"/>
  <c r="H1380" i="20"/>
  <c r="G15" i="13" s="1"/>
  <c r="I15" i="3" s="1"/>
  <c r="D1381" i="20"/>
  <c r="C16" i="13"/>
  <c r="E16" i="3" s="1"/>
  <c r="E1381" i="20"/>
  <c r="D16" i="13"/>
  <c r="F16" i="3" s="1"/>
  <c r="F1381" i="20"/>
  <c r="E16" i="13" s="1"/>
  <c r="G16" i="3" s="1"/>
  <c r="G1381" i="20"/>
  <c r="F16" i="13" s="1"/>
  <c r="H16" i="3" s="1"/>
  <c r="H1381" i="20"/>
  <c r="G16" i="13" s="1"/>
  <c r="I16" i="3" s="1"/>
  <c r="D1382" i="20"/>
  <c r="C17" i="13" s="1"/>
  <c r="E17" i="3" s="1"/>
  <c r="E1382" i="20"/>
  <c r="D17" i="13" s="1"/>
  <c r="F17" i="3" s="1"/>
  <c r="F1382" i="20"/>
  <c r="E17" i="13" s="1"/>
  <c r="G17" i="3" s="1"/>
  <c r="G1382" i="20"/>
  <c r="F17" i="13"/>
  <c r="H17" i="3" s="1"/>
  <c r="H1382" i="20"/>
  <c r="G17" i="13"/>
  <c r="I17" i="3" s="1"/>
  <c r="D1383" i="20"/>
  <c r="C18" i="13" s="1"/>
  <c r="E18" i="3" s="1"/>
  <c r="E1383" i="20"/>
  <c r="D18" i="13" s="1"/>
  <c r="F18" i="3" s="1"/>
  <c r="F1383" i="20"/>
  <c r="E18" i="13" s="1"/>
  <c r="G18" i="3" s="1"/>
  <c r="G1383" i="20"/>
  <c r="F18" i="13" s="1"/>
  <c r="H18" i="3" s="1"/>
  <c r="H1383" i="20"/>
  <c r="G18" i="13" s="1"/>
  <c r="I18" i="3" s="1"/>
  <c r="D1384" i="20"/>
  <c r="C19" i="13" s="1"/>
  <c r="E19" i="3" s="1"/>
  <c r="E1384" i="20"/>
  <c r="D19" i="13"/>
  <c r="F19" i="3" s="1"/>
  <c r="F1384" i="20"/>
  <c r="E19" i="13"/>
  <c r="G19" i="3" s="1"/>
  <c r="G1384" i="20"/>
  <c r="F19" i="13" s="1"/>
  <c r="H19" i="3" s="1"/>
  <c r="H1384" i="20"/>
  <c r="G19" i="13" s="1"/>
  <c r="I19" i="3" s="1"/>
  <c r="D1385" i="20"/>
  <c r="C20" i="13" s="1"/>
  <c r="E20" i="3" s="1"/>
  <c r="E1385" i="20"/>
  <c r="D20" i="13" s="1"/>
  <c r="F20" i="3" s="1"/>
  <c r="F1385" i="20"/>
  <c r="E20" i="13" s="1"/>
  <c r="G20" i="3" s="1"/>
  <c r="G1385" i="20"/>
  <c r="F20" i="13" s="1"/>
  <c r="H20" i="3" s="1"/>
  <c r="H1385" i="20"/>
  <c r="G20" i="13"/>
  <c r="I20" i="3" s="1"/>
  <c r="D1386" i="20"/>
  <c r="C21" i="13"/>
  <c r="E21" i="3" s="1"/>
  <c r="E1386" i="20"/>
  <c r="D21" i="13" s="1"/>
  <c r="F21" i="3" s="1"/>
  <c r="F1386" i="20"/>
  <c r="E21" i="13" s="1"/>
  <c r="G21" i="3" s="1"/>
  <c r="G1386" i="20"/>
  <c r="F21" i="13" s="1"/>
  <c r="H21" i="3" s="1"/>
  <c r="H1386" i="20"/>
  <c r="G21" i="13" s="1"/>
  <c r="I21" i="3" s="1"/>
  <c r="D1387" i="20"/>
  <c r="C22" i="13" s="1"/>
  <c r="E22" i="3" s="1"/>
  <c r="E1387" i="20"/>
  <c r="D22" i="13" s="1"/>
  <c r="F22" i="3" s="1"/>
  <c r="F1387" i="20"/>
  <c r="E22" i="13"/>
  <c r="G22" i="3" s="1"/>
  <c r="G1387" i="20"/>
  <c r="F22" i="13"/>
  <c r="H22" i="3" s="1"/>
  <c r="H1387" i="20"/>
  <c r="G22" i="13" s="1"/>
  <c r="I22" i="3" s="1"/>
  <c r="D1388" i="20"/>
  <c r="C23" i="13" s="1"/>
  <c r="E23" i="3" s="1"/>
  <c r="E1388" i="20"/>
  <c r="D23" i="13" s="1"/>
  <c r="F23" i="3" s="1"/>
  <c r="F1388" i="20"/>
  <c r="E23" i="13" s="1"/>
  <c r="G23" i="3" s="1"/>
  <c r="G1388" i="20"/>
  <c r="F23" i="13" s="1"/>
  <c r="H23" i="3" s="1"/>
  <c r="H1388" i="20"/>
  <c r="G23" i="13" s="1"/>
  <c r="I23" i="3" s="1"/>
  <c r="D1389" i="20"/>
  <c r="C24" i="13"/>
  <c r="E24" i="3" s="1"/>
  <c r="E1389" i="20"/>
  <c r="D24" i="13"/>
  <c r="F24" i="3" s="1"/>
  <c r="F1389" i="20"/>
  <c r="E24" i="13" s="1"/>
  <c r="G24" i="3" s="1"/>
  <c r="G1389" i="20"/>
  <c r="F24" i="13" s="1"/>
  <c r="H24" i="3" s="1"/>
  <c r="H1389" i="20"/>
  <c r="G24" i="13" s="1"/>
  <c r="I24" i="3" s="1"/>
  <c r="D1390" i="20"/>
  <c r="C25" i="13" s="1"/>
  <c r="E25" i="3" s="1"/>
  <c r="E1390" i="20"/>
  <c r="D25" i="13" s="1"/>
  <c r="F25" i="3" s="1"/>
  <c r="F1390" i="20"/>
  <c r="E25" i="13" s="1"/>
  <c r="G25" i="3" s="1"/>
  <c r="G1390" i="20"/>
  <c r="F25" i="13"/>
  <c r="H25" i="3" s="1"/>
  <c r="H1390" i="20"/>
  <c r="G25" i="13"/>
  <c r="I25" i="3" s="1"/>
  <c r="D1391" i="20"/>
  <c r="C26" i="13" s="1"/>
  <c r="E26" i="3" s="1"/>
  <c r="E1391" i="20"/>
  <c r="D26" i="13" s="1"/>
  <c r="F26" i="3" s="1"/>
  <c r="F1391" i="20"/>
  <c r="E26" i="13" s="1"/>
  <c r="G26" i="3" s="1"/>
  <c r="G1391" i="20"/>
  <c r="F26" i="13" s="1"/>
  <c r="H26" i="3" s="1"/>
  <c r="H1391" i="20"/>
  <c r="G26" i="13" s="1"/>
  <c r="I26" i="3" s="1"/>
  <c r="D1392" i="20"/>
  <c r="C27" i="13" s="1"/>
  <c r="E27" i="3" s="1"/>
  <c r="E1392" i="20"/>
  <c r="D27" i="13"/>
  <c r="F27" i="3" s="1"/>
  <c r="F1392" i="20"/>
  <c r="E27" i="13"/>
  <c r="G27" i="3" s="1"/>
  <c r="G1392" i="20"/>
  <c r="F27" i="13" s="1"/>
  <c r="H27" i="3" s="1"/>
  <c r="H1392" i="20"/>
  <c r="G27" i="13" s="1"/>
  <c r="I27" i="3" s="1"/>
  <c r="D1393" i="20"/>
  <c r="C28" i="13" s="1"/>
  <c r="E28" i="3" s="1"/>
  <c r="E1393" i="20"/>
  <c r="D28" i="13" s="1"/>
  <c r="F28" i="3" s="1"/>
  <c r="F1393" i="20"/>
  <c r="E28" i="13" s="1"/>
  <c r="G28" i="3" s="1"/>
  <c r="G1393" i="20"/>
  <c r="F28" i="13" s="1"/>
  <c r="H28" i="3" s="1"/>
  <c r="H1393" i="20"/>
  <c r="G28" i="13"/>
  <c r="I28" i="3" s="1"/>
  <c r="D1394" i="20"/>
  <c r="C29" i="13"/>
  <c r="E29" i="3" s="1"/>
  <c r="E1394" i="20"/>
  <c r="D29" i="13" s="1"/>
  <c r="F29" i="3" s="1"/>
  <c r="F1394" i="20"/>
  <c r="E29" i="13" s="1"/>
  <c r="G29" i="3" s="1"/>
  <c r="G1394" i="20"/>
  <c r="F29" i="13" s="1"/>
  <c r="H29" i="3" s="1"/>
  <c r="H1394" i="20"/>
  <c r="G29" i="13" s="1"/>
  <c r="I29" i="3" s="1"/>
  <c r="D1395" i="20"/>
  <c r="C30" i="13" s="1"/>
  <c r="E30" i="3" s="1"/>
  <c r="E1395" i="20"/>
  <c r="D30" i="13" s="1"/>
  <c r="F30" i="3" s="1"/>
  <c r="F1395" i="20"/>
  <c r="E30" i="13"/>
  <c r="G30" i="3" s="1"/>
  <c r="G1395" i="20"/>
  <c r="F30" i="13"/>
  <c r="H30" i="3" s="1"/>
  <c r="H1395" i="20"/>
  <c r="G30" i="13" s="1"/>
  <c r="I30" i="3" s="1"/>
  <c r="D1396" i="20"/>
  <c r="C31" i="13" s="1"/>
  <c r="E31" i="3" s="1"/>
  <c r="E1396" i="20"/>
  <c r="D31" i="13" s="1"/>
  <c r="F31" i="3" s="1"/>
  <c r="F1396" i="20"/>
  <c r="E31" i="13" s="1"/>
  <c r="G31" i="3" s="1"/>
  <c r="G1396" i="20"/>
  <c r="F31" i="13" s="1"/>
  <c r="H31" i="3" s="1"/>
  <c r="H1396" i="20"/>
  <c r="G31" i="13" s="1"/>
  <c r="I31" i="3" s="1"/>
  <c r="D1397" i="20"/>
  <c r="C32" i="13"/>
  <c r="E32" i="3" s="1"/>
  <c r="E1397" i="20"/>
  <c r="D32" i="13"/>
  <c r="F32" i="3" s="1"/>
  <c r="F1397" i="20"/>
  <c r="E32" i="13" s="1"/>
  <c r="G32" i="3" s="1"/>
  <c r="G1397" i="20"/>
  <c r="F32" i="13" s="1"/>
  <c r="H32" i="3" s="1"/>
  <c r="H1397" i="20"/>
  <c r="G32" i="13" s="1"/>
  <c r="I32" i="3" s="1"/>
  <c r="D1398" i="20"/>
  <c r="C33" i="13" s="1"/>
  <c r="E33" i="3" s="1"/>
  <c r="E1398" i="20"/>
  <c r="D33" i="13" s="1"/>
  <c r="F33" i="3" s="1"/>
  <c r="F1398" i="20"/>
  <c r="E33" i="13" s="1"/>
  <c r="G33" i="3" s="1"/>
  <c r="G1398" i="20"/>
  <c r="F33" i="13"/>
  <c r="H33" i="3" s="1"/>
  <c r="H1398" i="20"/>
  <c r="G33" i="13"/>
  <c r="I33" i="3" s="1"/>
  <c r="D1399" i="20"/>
  <c r="C34" i="13" s="1"/>
  <c r="E34" i="3" s="1"/>
  <c r="E1399" i="20"/>
  <c r="D34" i="13" s="1"/>
  <c r="F34" i="3" s="1"/>
  <c r="F1399" i="20"/>
  <c r="E34" i="13" s="1"/>
  <c r="G34" i="3" s="1"/>
  <c r="G1399" i="20"/>
  <c r="F34" i="13" s="1"/>
  <c r="H34" i="3" s="1"/>
  <c r="H1399" i="20"/>
  <c r="G34" i="13" s="1"/>
  <c r="I34" i="3" s="1"/>
  <c r="D1400" i="20"/>
  <c r="C35" i="13" s="1"/>
  <c r="E35" i="3" s="1"/>
  <c r="E1400" i="20"/>
  <c r="D35" i="13"/>
  <c r="F35" i="3" s="1"/>
  <c r="F1400" i="20"/>
  <c r="E35" i="13"/>
  <c r="G35" i="3" s="1"/>
  <c r="G1400" i="20"/>
  <c r="F35" i="13" s="1"/>
  <c r="H35" i="3" s="1"/>
  <c r="H1400" i="20"/>
  <c r="G35" i="13" s="1"/>
  <c r="I35" i="3" s="1"/>
  <c r="D1401" i="20"/>
  <c r="C36" i="13" s="1"/>
  <c r="E36" i="3" s="1"/>
  <c r="E1401" i="20"/>
  <c r="D36" i="13" s="1"/>
  <c r="F36" i="3" s="1"/>
  <c r="F1401" i="20"/>
  <c r="E36" i="13" s="1"/>
  <c r="G36" i="3" s="1"/>
  <c r="G1401" i="20"/>
  <c r="F36" i="13" s="1"/>
  <c r="H36" i="3" s="1"/>
  <c r="H1401" i="20"/>
  <c r="G36" i="13"/>
  <c r="I36" i="3" s="1"/>
  <c r="D1402" i="20"/>
  <c r="C37" i="13"/>
  <c r="E37" i="3" s="1"/>
  <c r="E1402" i="20"/>
  <c r="D37" i="13" s="1"/>
  <c r="F37" i="3" s="1"/>
  <c r="F1402" i="20"/>
  <c r="E37" i="13" s="1"/>
  <c r="G37" i="3" s="1"/>
  <c r="G1402" i="20"/>
  <c r="F37" i="13" s="1"/>
  <c r="H37" i="3" s="1"/>
  <c r="H1402" i="20"/>
  <c r="G37" i="13" s="1"/>
  <c r="I37" i="3" s="1"/>
  <c r="D1403" i="20"/>
  <c r="C38" i="13" s="1"/>
  <c r="E38" i="3" s="1"/>
  <c r="E1403" i="20"/>
  <c r="D38" i="13" s="1"/>
  <c r="F38" i="3" s="1"/>
  <c r="F1403" i="20"/>
  <c r="E38" i="13"/>
  <c r="G38" i="3" s="1"/>
  <c r="G1403" i="20"/>
  <c r="F38" i="13"/>
  <c r="H38" i="3" s="1"/>
  <c r="H1403" i="20"/>
  <c r="G38" i="13" s="1"/>
  <c r="I38" i="3" s="1"/>
  <c r="D1404" i="20"/>
  <c r="C39" i="13" s="1"/>
  <c r="E39" i="3" s="1"/>
  <c r="E1404" i="20"/>
  <c r="D39" i="13" s="1"/>
  <c r="F39" i="3" s="1"/>
  <c r="F1404" i="20"/>
  <c r="E39" i="13" s="1"/>
  <c r="G39" i="3" s="1"/>
  <c r="G1404" i="20"/>
  <c r="F39" i="13" s="1"/>
  <c r="H39" i="3" s="1"/>
  <c r="H1404" i="20"/>
  <c r="G39" i="13" s="1"/>
  <c r="I39" i="3" s="1"/>
  <c r="D1405" i="20"/>
  <c r="C40" i="13"/>
  <c r="E40" i="3" s="1"/>
  <c r="E1405" i="20"/>
  <c r="D40" i="13"/>
  <c r="F40" i="3" s="1"/>
  <c r="F1405" i="20"/>
  <c r="E40" i="13" s="1"/>
  <c r="G40" i="3" s="1"/>
  <c r="G1405" i="20"/>
  <c r="F40" i="13" s="1"/>
  <c r="H40" i="3" s="1"/>
  <c r="H1405" i="20"/>
  <c r="G40" i="13" s="1"/>
  <c r="I40" i="3" s="1"/>
  <c r="D1406" i="20"/>
  <c r="C41" i="13" s="1"/>
  <c r="E41" i="3" s="1"/>
  <c r="E1406" i="20"/>
  <c r="D41" i="13" s="1"/>
  <c r="F41" i="3" s="1"/>
  <c r="F1406" i="20"/>
  <c r="E41" i="13" s="1"/>
  <c r="G41" i="3" s="1"/>
  <c r="G1406" i="20"/>
  <c r="F41" i="13"/>
  <c r="H41" i="3" s="1"/>
  <c r="H1406" i="20"/>
  <c r="G41" i="13"/>
  <c r="I41" i="3" s="1"/>
  <c r="D1407" i="20"/>
  <c r="C42" i="13" s="1"/>
  <c r="E42" i="3" s="1"/>
  <c r="E1407" i="20"/>
  <c r="D42" i="13" s="1"/>
  <c r="F42" i="3" s="1"/>
  <c r="F1407" i="20"/>
  <c r="E42" i="13" s="1"/>
  <c r="G42" i="3" s="1"/>
  <c r="G1407" i="20"/>
  <c r="F42" i="13" s="1"/>
  <c r="H42" i="3" s="1"/>
  <c r="H1407" i="20"/>
  <c r="G42" i="13" s="1"/>
  <c r="I42" i="3" s="1"/>
  <c r="D1408" i="20"/>
  <c r="C43" i="13" s="1"/>
  <c r="E43" i="3" s="1"/>
  <c r="E1408" i="20"/>
  <c r="D43" i="13"/>
  <c r="F43" i="3" s="1"/>
  <c r="F1408" i="20"/>
  <c r="E43" i="13"/>
  <c r="G43" i="3" s="1"/>
  <c r="G1408" i="20"/>
  <c r="F43" i="13" s="1"/>
  <c r="H43" i="3" s="1"/>
  <c r="H1408" i="20"/>
  <c r="G43" i="13" s="1"/>
  <c r="I43" i="3" s="1"/>
  <c r="D1409" i="20"/>
  <c r="C44" i="13" s="1"/>
  <c r="E44" i="3" s="1"/>
  <c r="E1409" i="20"/>
  <c r="D44" i="13" s="1"/>
  <c r="F44" i="3" s="1"/>
  <c r="F1409" i="20"/>
  <c r="E44" i="13" s="1"/>
  <c r="G44" i="3" s="1"/>
  <c r="G1409" i="20"/>
  <c r="F44" i="13" s="1"/>
  <c r="H44" i="3" s="1"/>
  <c r="H1409" i="20"/>
  <c r="G44" i="13"/>
  <c r="I44" i="3" s="1"/>
  <c r="D1410" i="20"/>
  <c r="C45" i="13"/>
  <c r="E45" i="3" s="1"/>
  <c r="E1410" i="20"/>
  <c r="D45" i="13" s="1"/>
  <c r="F45" i="3" s="1"/>
  <c r="F1410" i="20"/>
  <c r="E45" i="13" s="1"/>
  <c r="G45" i="3" s="1"/>
  <c r="G1410" i="20"/>
  <c r="F45" i="13" s="1"/>
  <c r="H45" i="3" s="1"/>
  <c r="H1410" i="20"/>
  <c r="G45" i="13" s="1"/>
  <c r="I45" i="3" s="1"/>
  <c r="D1411" i="20"/>
  <c r="C46" i="13" s="1"/>
  <c r="E46" i="3" s="1"/>
  <c r="E1411" i="20"/>
  <c r="D46" i="13" s="1"/>
  <c r="F46" i="3" s="1"/>
  <c r="F1411" i="20"/>
  <c r="E46" i="13"/>
  <c r="G46" i="3" s="1"/>
  <c r="G1411" i="20"/>
  <c r="F46" i="13"/>
  <c r="H46" i="3" s="1"/>
  <c r="H1411" i="20"/>
  <c r="G46" i="13" s="1"/>
  <c r="I46" i="3" s="1"/>
  <c r="D1412" i="20"/>
  <c r="C47" i="13" s="1"/>
  <c r="E47" i="3" s="1"/>
  <c r="E1412" i="20"/>
  <c r="D47" i="13" s="1"/>
  <c r="F47" i="3" s="1"/>
  <c r="F1412" i="20"/>
  <c r="E47" i="13" s="1"/>
  <c r="G47" i="3" s="1"/>
  <c r="G1412" i="20"/>
  <c r="F47" i="13" s="1"/>
  <c r="H47" i="3" s="1"/>
  <c r="H1412" i="20"/>
  <c r="G47" i="13" s="1"/>
  <c r="I47" i="3" s="1"/>
  <c r="D1413" i="20"/>
  <c r="C48" i="13"/>
  <c r="E48" i="3" s="1"/>
  <c r="E1413" i="20"/>
  <c r="D48" i="13"/>
  <c r="F48" i="3" s="1"/>
  <c r="F1413" i="20"/>
  <c r="E48" i="13" s="1"/>
  <c r="G48" i="3" s="1"/>
  <c r="G1413" i="20"/>
  <c r="F48" i="13" s="1"/>
  <c r="H48" i="3" s="1"/>
  <c r="H1413" i="20"/>
  <c r="G48" i="13" s="1"/>
  <c r="I48" i="3" s="1"/>
  <c r="D1414" i="20"/>
  <c r="C49" i="13" s="1"/>
  <c r="E49" i="3" s="1"/>
  <c r="E1414" i="20"/>
  <c r="D49" i="13" s="1"/>
  <c r="F49" i="3" s="1"/>
  <c r="F1414" i="20"/>
  <c r="E49" i="13" s="1"/>
  <c r="G49" i="3" s="1"/>
  <c r="G1414" i="20"/>
  <c r="F49" i="13"/>
  <c r="H49" i="3" s="1"/>
  <c r="H1414" i="20"/>
  <c r="G49" i="13"/>
  <c r="I49" i="3" s="1"/>
  <c r="D1415" i="20"/>
  <c r="C50" i="13" s="1"/>
  <c r="E50" i="3" s="1"/>
  <c r="E1415" i="20"/>
  <c r="D50" i="13" s="1"/>
  <c r="F50" i="3" s="1"/>
  <c r="F1415" i="20"/>
  <c r="E50" i="13" s="1"/>
  <c r="G50" i="3" s="1"/>
  <c r="G1415" i="20"/>
  <c r="F50" i="13" s="1"/>
  <c r="H50" i="3" s="1"/>
  <c r="H1415" i="20"/>
  <c r="G50" i="13" s="1"/>
  <c r="I50" i="3" s="1"/>
  <c r="D1416" i="20"/>
  <c r="C51" i="13" s="1"/>
  <c r="E51" i="3" s="1"/>
  <c r="E1416" i="20"/>
  <c r="D51" i="13"/>
  <c r="F51" i="3" s="1"/>
  <c r="F1416" i="20"/>
  <c r="E51" i="13"/>
  <c r="G51" i="3" s="1"/>
  <c r="G1416" i="20"/>
  <c r="F51" i="13" s="1"/>
  <c r="H51" i="3" s="1"/>
  <c r="H1416" i="20"/>
  <c r="G51" i="13" s="1"/>
  <c r="I51" i="3" s="1"/>
  <c r="D1417" i="20"/>
  <c r="C52" i="13" s="1"/>
  <c r="E52" i="3" s="1"/>
  <c r="E1417" i="20"/>
  <c r="D52" i="13" s="1"/>
  <c r="F52" i="3" s="1"/>
  <c r="F1417" i="20"/>
  <c r="E52" i="13" s="1"/>
  <c r="G52" i="3" s="1"/>
  <c r="G1417" i="20"/>
  <c r="F52" i="13" s="1"/>
  <c r="H52" i="3" s="1"/>
  <c r="H1417" i="20"/>
  <c r="G52" i="13"/>
  <c r="I52" i="3" s="1"/>
  <c r="D1418" i="20"/>
  <c r="C53" i="13"/>
  <c r="E53" i="3" s="1"/>
  <c r="E1418" i="20"/>
  <c r="D53" i="13" s="1"/>
  <c r="F53" i="3" s="1"/>
  <c r="F1418" i="20"/>
  <c r="E53" i="13" s="1"/>
  <c r="G53" i="3" s="1"/>
  <c r="G1418" i="20"/>
  <c r="F53" i="13" s="1"/>
  <c r="H53" i="3" s="1"/>
  <c r="H1418" i="20"/>
  <c r="G53" i="13" s="1"/>
  <c r="I53" i="3" s="1"/>
  <c r="D1419" i="20"/>
  <c r="C54" i="13" s="1"/>
  <c r="E54" i="3" s="1"/>
  <c r="E1419" i="20"/>
  <c r="D54" i="13" s="1"/>
  <c r="F54" i="3" s="1"/>
  <c r="F1419" i="20"/>
  <c r="E54" i="13"/>
  <c r="G54" i="3" s="1"/>
  <c r="G1419" i="20"/>
  <c r="F54" i="13"/>
  <c r="H54" i="3" s="1"/>
  <c r="H1419" i="20"/>
  <c r="G54" i="13" s="1"/>
  <c r="I54" i="3" s="1"/>
  <c r="D1420" i="20"/>
  <c r="C55" i="13" s="1"/>
  <c r="E55" i="3" s="1"/>
  <c r="E1420" i="20"/>
  <c r="D55" i="13" s="1"/>
  <c r="F55" i="3" s="1"/>
  <c r="F1420" i="20"/>
  <c r="E55" i="13" s="1"/>
  <c r="G55" i="3" s="1"/>
  <c r="G1420" i="20"/>
  <c r="F55" i="13" s="1"/>
  <c r="H55" i="3" s="1"/>
  <c r="H1420" i="20"/>
  <c r="G55" i="13" s="1"/>
  <c r="I55" i="3" s="1"/>
  <c r="D1421" i="20"/>
  <c r="C56" i="13"/>
  <c r="E56" i="3" s="1"/>
  <c r="E1421" i="20"/>
  <c r="D56" i="13"/>
  <c r="F56" i="3" s="1"/>
  <c r="F1421" i="20"/>
  <c r="E56" i="13" s="1"/>
  <c r="G56" i="3" s="1"/>
  <c r="G1421" i="20"/>
  <c r="F56" i="13" s="1"/>
  <c r="H56" i="3" s="1"/>
  <c r="H1421" i="20"/>
  <c r="G56" i="13" s="1"/>
  <c r="I56" i="3" s="1"/>
  <c r="D1422" i="20"/>
  <c r="C57" i="13" s="1"/>
  <c r="E57" i="3" s="1"/>
  <c r="E1422" i="20"/>
  <c r="D57" i="13" s="1"/>
  <c r="F57" i="3" s="1"/>
  <c r="F1422" i="20"/>
  <c r="E57" i="13" s="1"/>
  <c r="G57" i="3" s="1"/>
  <c r="G1422" i="20"/>
  <c r="F57" i="13"/>
  <c r="H57" i="3" s="1"/>
  <c r="H1422" i="20"/>
  <c r="G57" i="13"/>
  <c r="I57" i="3" s="1"/>
  <c r="D1423" i="20"/>
  <c r="C58" i="13"/>
  <c r="E58" i="3" s="1"/>
  <c r="E1423" i="20"/>
  <c r="D58" i="13" s="1"/>
  <c r="F58" i="3" s="1"/>
  <c r="F1423" i="20"/>
  <c r="E58" i="13" s="1"/>
  <c r="G58" i="3" s="1"/>
  <c r="G1423" i="20"/>
  <c r="F58" i="13" s="1"/>
  <c r="H58" i="3" s="1"/>
  <c r="H1423" i="20"/>
  <c r="G58" i="13" s="1"/>
  <c r="I58" i="3" s="1"/>
  <c r="D1424" i="20"/>
  <c r="C59" i="13" s="1"/>
  <c r="E59" i="3" s="1"/>
  <c r="E1424" i="20"/>
  <c r="D59" i="13"/>
  <c r="F59" i="3" s="1"/>
  <c r="F1424" i="20"/>
  <c r="E59" i="13"/>
  <c r="G59" i="3" s="1"/>
  <c r="G1424" i="20"/>
  <c r="F59" i="13" s="1"/>
  <c r="H59" i="3" s="1"/>
  <c r="H1424" i="20"/>
  <c r="G59" i="13" s="1"/>
  <c r="I59" i="3" s="1"/>
  <c r="D1425" i="20"/>
  <c r="C60" i="13" s="1"/>
  <c r="E60" i="3" s="1"/>
  <c r="E1425" i="20"/>
  <c r="D60" i="13" s="1"/>
  <c r="F60" i="3" s="1"/>
  <c r="F1425" i="20"/>
  <c r="E60" i="13" s="1"/>
  <c r="G60" i="3" s="1"/>
  <c r="G1425" i="20"/>
  <c r="F60" i="13" s="1"/>
  <c r="H60" i="3" s="1"/>
  <c r="H1425" i="20"/>
  <c r="G60" i="13"/>
  <c r="I60" i="3" s="1"/>
  <c r="D1426" i="20"/>
  <c r="C61" i="13"/>
  <c r="E61" i="3" s="1"/>
  <c r="E1426" i="20"/>
  <c r="D61" i="13" s="1"/>
  <c r="F61" i="3" s="1"/>
  <c r="F1426" i="20"/>
  <c r="E61" i="13" s="1"/>
  <c r="G61" i="3" s="1"/>
  <c r="G1426" i="20"/>
  <c r="F61" i="13" s="1"/>
  <c r="H61" i="3" s="1"/>
  <c r="H1426" i="20"/>
  <c r="G61" i="13" s="1"/>
  <c r="I61" i="3" s="1"/>
  <c r="D1427" i="20"/>
  <c r="C62" i="13" s="1"/>
  <c r="E62" i="3" s="1"/>
  <c r="E1427" i="20"/>
  <c r="D62" i="13" s="1"/>
  <c r="F62" i="3" s="1"/>
  <c r="F1427" i="20"/>
  <c r="E62" i="13"/>
  <c r="G62" i="3" s="1"/>
  <c r="G1427" i="20"/>
  <c r="F62" i="13"/>
  <c r="H62" i="3" s="1"/>
  <c r="H1427" i="20"/>
  <c r="G62" i="13" s="1"/>
  <c r="I62" i="3" s="1"/>
  <c r="D1428" i="20"/>
  <c r="C63" i="13" s="1"/>
  <c r="E63" i="3" s="1"/>
  <c r="E1428" i="20"/>
  <c r="D63" i="13" s="1"/>
  <c r="F63" i="3" s="1"/>
  <c r="F1428" i="20"/>
  <c r="E63" i="13" s="1"/>
  <c r="G63" i="3" s="1"/>
  <c r="G1428" i="20"/>
  <c r="F63" i="13" s="1"/>
  <c r="H63" i="3" s="1"/>
  <c r="H1428" i="20"/>
  <c r="G63" i="13" s="1"/>
  <c r="I63" i="3" s="1"/>
  <c r="D1429" i="20"/>
  <c r="C64" i="13"/>
  <c r="E64" i="3" s="1"/>
  <c r="E1429" i="20"/>
  <c r="D64" i="13"/>
  <c r="F64" i="3" s="1"/>
  <c r="F1429" i="20"/>
  <c r="E64" i="13" s="1"/>
  <c r="G64" i="3" s="1"/>
  <c r="G1429" i="20"/>
  <c r="F64" i="13" s="1"/>
  <c r="H64" i="3" s="1"/>
  <c r="H1429" i="20"/>
  <c r="G64" i="13" s="1"/>
  <c r="I64" i="3" s="1"/>
  <c r="D1430" i="20"/>
  <c r="C65" i="13" s="1"/>
  <c r="E65" i="3" s="1"/>
  <c r="E1430" i="20"/>
  <c r="D65" i="13" s="1"/>
  <c r="F65" i="3" s="1"/>
  <c r="F1430" i="20"/>
  <c r="E65" i="13" s="1"/>
  <c r="G65" i="3" s="1"/>
  <c r="G1430" i="20"/>
  <c r="F65" i="13"/>
  <c r="H65" i="3" s="1"/>
  <c r="H1430" i="20"/>
  <c r="G65" i="13"/>
  <c r="I65" i="3" s="1"/>
  <c r="D1431" i="20"/>
  <c r="C66" i="13" s="1"/>
  <c r="E66" i="3" s="1"/>
  <c r="E1431" i="20"/>
  <c r="D66" i="13" s="1"/>
  <c r="F66" i="3" s="1"/>
  <c r="F1431" i="20"/>
  <c r="E66" i="13" s="1"/>
  <c r="G66" i="3" s="1"/>
  <c r="G1431" i="20"/>
  <c r="F66" i="13" s="1"/>
  <c r="H66" i="3" s="1"/>
  <c r="H1431" i="20"/>
  <c r="G66" i="13" s="1"/>
  <c r="I66" i="3" s="1"/>
  <c r="D1432" i="20"/>
  <c r="C67" i="13" s="1"/>
  <c r="E67" i="3" s="1"/>
  <c r="E1432" i="20"/>
  <c r="D67" i="13"/>
  <c r="F67" i="3" s="1"/>
  <c r="F1432" i="20"/>
  <c r="E67" i="13"/>
  <c r="G67" i="3" s="1"/>
  <c r="G1432" i="20"/>
  <c r="F67" i="13" s="1"/>
  <c r="H67" i="3" s="1"/>
  <c r="H1432" i="20"/>
  <c r="G67" i="13" s="1"/>
  <c r="I67" i="3" s="1"/>
  <c r="D1433" i="20"/>
  <c r="C68" i="13" s="1"/>
  <c r="E68" i="3" s="1"/>
  <c r="E1433" i="20"/>
  <c r="D68" i="13" s="1"/>
  <c r="F68" i="3" s="1"/>
  <c r="F1433" i="20"/>
  <c r="E68" i="13" s="1"/>
  <c r="G68" i="3" s="1"/>
  <c r="G1433" i="20"/>
  <c r="F68" i="13" s="1"/>
  <c r="H68" i="3" s="1"/>
  <c r="H1433" i="20"/>
  <c r="G68" i="13"/>
  <c r="I68" i="3" s="1"/>
  <c r="D1434" i="20"/>
  <c r="C69" i="13"/>
  <c r="E69" i="3" s="1"/>
  <c r="E1434" i="20"/>
  <c r="D69" i="13" s="1"/>
  <c r="F69" i="3" s="1"/>
  <c r="F1434" i="20"/>
  <c r="E69" i="13" s="1"/>
  <c r="G69" i="3" s="1"/>
  <c r="G1434" i="20"/>
  <c r="F69" i="13" s="1"/>
  <c r="H69" i="3" s="1"/>
  <c r="H1434" i="20"/>
  <c r="G69" i="13" s="1"/>
  <c r="I69" i="3" s="1"/>
  <c r="D1435" i="20"/>
  <c r="C70" i="13" s="1"/>
  <c r="E70" i="3" s="1"/>
  <c r="E1435" i="20"/>
  <c r="D70" i="13" s="1"/>
  <c r="F70" i="3" s="1"/>
  <c r="F1435" i="20"/>
  <c r="E70" i="13"/>
  <c r="G70" i="3" s="1"/>
  <c r="G1435" i="20"/>
  <c r="F70" i="13"/>
  <c r="H70" i="3" s="1"/>
  <c r="H1435" i="20"/>
  <c r="G70" i="13" s="1"/>
  <c r="I70" i="3" s="1"/>
  <c r="D1436" i="20"/>
  <c r="C71" i="13" s="1"/>
  <c r="E71" i="3" s="1"/>
  <c r="E1436" i="20"/>
  <c r="D71" i="13" s="1"/>
  <c r="F71" i="3" s="1"/>
  <c r="F1436" i="20"/>
  <c r="E71" i="13" s="1"/>
  <c r="G71" i="3" s="1"/>
  <c r="G1436" i="20"/>
  <c r="F71" i="13" s="1"/>
  <c r="H71" i="3" s="1"/>
  <c r="H1436" i="20"/>
  <c r="G71" i="13" s="1"/>
  <c r="I71" i="3" s="1"/>
  <c r="D1437" i="20"/>
  <c r="C72" i="13"/>
  <c r="E72" i="3" s="1"/>
  <c r="E1437" i="20"/>
  <c r="D72" i="13"/>
  <c r="F72" i="3" s="1"/>
  <c r="F1331" i="20"/>
  <c r="F1437" i="20"/>
  <c r="E72" i="13" s="1"/>
  <c r="G72" i="3" s="1"/>
  <c r="G1331" i="20"/>
  <c r="G1437" i="20"/>
  <c r="F72" i="13"/>
  <c r="H72" i="3" s="1"/>
  <c r="H1437" i="20"/>
  <c r="G72" i="13"/>
  <c r="I72" i="3" s="1"/>
  <c r="D1438" i="20"/>
  <c r="C73" i="13" s="1"/>
  <c r="E73" i="3" s="1"/>
  <c r="E1438" i="20"/>
  <c r="D73" i="13" s="1"/>
  <c r="F73" i="3" s="1"/>
  <c r="F1438" i="20"/>
  <c r="E73" i="13" s="1"/>
  <c r="G73" i="3" s="1"/>
  <c r="G1438" i="20"/>
  <c r="F73" i="13"/>
  <c r="H73" i="3"/>
  <c r="H1438" i="20"/>
  <c r="G73" i="13" s="1"/>
  <c r="I73" i="3" s="1"/>
  <c r="D1439" i="20"/>
  <c r="C74" i="13"/>
  <c r="E74" i="3" s="1"/>
  <c r="E1439" i="20"/>
  <c r="D74" i="13"/>
  <c r="F74" i="3" s="1"/>
  <c r="F1439" i="20"/>
  <c r="E74" i="13"/>
  <c r="G74" i="3" s="1"/>
  <c r="G1439" i="20"/>
  <c r="F74" i="13" s="1"/>
  <c r="H74" i="3" s="1"/>
  <c r="H1439" i="20"/>
  <c r="G74" i="13" s="1"/>
  <c r="I74" i="3" s="1"/>
  <c r="D1440" i="20"/>
  <c r="C75" i="13" s="1"/>
  <c r="E75" i="3" s="1"/>
  <c r="E1440" i="20"/>
  <c r="D75" i="13"/>
  <c r="F75" i="3"/>
  <c r="F1440" i="20"/>
  <c r="E75" i="13" s="1"/>
  <c r="G75" i="3" s="1"/>
  <c r="G1440" i="20"/>
  <c r="F75" i="13"/>
  <c r="H75" i="3" s="1"/>
  <c r="H1440" i="20"/>
  <c r="G75" i="13"/>
  <c r="I75" i="3" s="1"/>
  <c r="D1441" i="20"/>
  <c r="C76" i="13"/>
  <c r="E76" i="3" s="1"/>
  <c r="E1441" i="20"/>
  <c r="D76" i="13" s="1"/>
  <c r="F76" i="3" s="1"/>
  <c r="F1441" i="20"/>
  <c r="E76" i="13" s="1"/>
  <c r="G76" i="3" s="1"/>
  <c r="G1441" i="20"/>
  <c r="F76" i="13" s="1"/>
  <c r="H76" i="3" s="1"/>
  <c r="H1441" i="20"/>
  <c r="G76" i="13"/>
  <c r="I76" i="3"/>
  <c r="D1442" i="20"/>
  <c r="C77" i="13" s="1"/>
  <c r="E77" i="3" s="1"/>
  <c r="E1442" i="20"/>
  <c r="D77" i="13"/>
  <c r="F77" i="3" s="1"/>
  <c r="F1442" i="20"/>
  <c r="E77" i="13"/>
  <c r="G77" i="3" s="1"/>
  <c r="G1442" i="20"/>
  <c r="F77" i="13"/>
  <c r="H77" i="3" s="1"/>
  <c r="H1442" i="20"/>
  <c r="G77" i="13" s="1"/>
  <c r="I77" i="3" s="1"/>
  <c r="D1443" i="20"/>
  <c r="C78" i="13" s="1"/>
  <c r="E78" i="3" s="1"/>
  <c r="E1443" i="20"/>
  <c r="D78" i="13" s="1"/>
  <c r="F78" i="3" s="1"/>
  <c r="F1443" i="20"/>
  <c r="E78" i="13" s="1"/>
  <c r="G78" i="3" s="1"/>
  <c r="G1443" i="20"/>
  <c r="F78" i="13" s="1"/>
  <c r="H78" i="3" s="1"/>
  <c r="H1443" i="20"/>
  <c r="G78" i="13"/>
  <c r="I78" i="3" s="1"/>
  <c r="C79" i="13"/>
  <c r="E79" i="3"/>
  <c r="D79" i="13"/>
  <c r="F79" i="3" s="1"/>
  <c r="E79" i="13"/>
  <c r="G79" i="3" s="1"/>
  <c r="F79" i="13"/>
  <c r="H79" i="3" s="1"/>
  <c r="G79" i="13"/>
  <c r="I79" i="3"/>
  <c r="C80" i="13"/>
  <c r="E80" i="3" s="1"/>
  <c r="D80" i="13"/>
  <c r="F80" i="3" s="1"/>
  <c r="E80" i="13"/>
  <c r="G80" i="3" s="1"/>
  <c r="F80" i="13"/>
  <c r="H80" i="3"/>
  <c r="G80" i="13"/>
  <c r="I80" i="3" s="1"/>
  <c r="C81" i="13"/>
  <c r="E81" i="3" s="1"/>
  <c r="D81" i="13"/>
  <c r="F81" i="3" s="1"/>
  <c r="E81" i="13"/>
  <c r="G81" i="3"/>
  <c r="F81" i="13"/>
  <c r="H81" i="3" s="1"/>
  <c r="G81" i="13"/>
  <c r="I81" i="3" s="1"/>
  <c r="D1451" i="20"/>
  <c r="C82" i="13" s="1"/>
  <c r="E82" i="3" s="1"/>
  <c r="E1451" i="20"/>
  <c r="D82" i="13" s="1"/>
  <c r="F82" i="3" s="1"/>
  <c r="F1451" i="20"/>
  <c r="E82" i="13" s="1"/>
  <c r="G82" i="3" s="1"/>
  <c r="G1451" i="20"/>
  <c r="F82" i="13" s="1"/>
  <c r="H82" i="3" s="1"/>
  <c r="H1451" i="20"/>
  <c r="G82" i="13" s="1"/>
  <c r="I82" i="3" s="1"/>
  <c r="D1452" i="20"/>
  <c r="C83" i="13"/>
  <c r="E83" i="3" s="1"/>
  <c r="E1452" i="20"/>
  <c r="D83" i="13"/>
  <c r="F83" i="3" s="1"/>
  <c r="F1452" i="20"/>
  <c r="E83" i="13"/>
  <c r="G83" i="3" s="1"/>
  <c r="G1452" i="20"/>
  <c r="F83" i="13" s="1"/>
  <c r="H83" i="3" s="1"/>
  <c r="H1452" i="20"/>
  <c r="G83" i="13" s="1"/>
  <c r="I83" i="3" s="1"/>
  <c r="D1453" i="20"/>
  <c r="C84" i="13" s="1"/>
  <c r="E84" i="3" s="1"/>
  <c r="E1453" i="20"/>
  <c r="D84" i="13" s="1"/>
  <c r="F84" i="3" s="1"/>
  <c r="F1453" i="20"/>
  <c r="E84" i="13" s="1"/>
  <c r="G84" i="3" s="1"/>
  <c r="G1453" i="20"/>
  <c r="F84" i="13"/>
  <c r="H84" i="3" s="1"/>
  <c r="H1453" i="20"/>
  <c r="G84" i="13"/>
  <c r="I84" i="3" s="1"/>
  <c r="D1454" i="20"/>
  <c r="C85" i="13"/>
  <c r="E85" i="3" s="1"/>
  <c r="E1454" i="20"/>
  <c r="D85" i="13" s="1"/>
  <c r="F85" i="3" s="1"/>
  <c r="F1454" i="20"/>
  <c r="E85" i="13" s="1"/>
  <c r="G85" i="3" s="1"/>
  <c r="G1454" i="20"/>
  <c r="F85" i="13" s="1"/>
  <c r="H85" i="3" s="1"/>
  <c r="H1454" i="20"/>
  <c r="G85" i="13" s="1"/>
  <c r="I85" i="3" s="1"/>
  <c r="D1455" i="20"/>
  <c r="C86" i="13" s="1"/>
  <c r="E86" i="3" s="1"/>
  <c r="E1455" i="20"/>
  <c r="D86" i="13"/>
  <c r="F86" i="3" s="1"/>
  <c r="F1455" i="20"/>
  <c r="E86" i="13"/>
  <c r="G86" i="3" s="1"/>
  <c r="G1455" i="20"/>
  <c r="F86" i="13" s="1"/>
  <c r="H86" i="3" s="1"/>
  <c r="H1455" i="20"/>
  <c r="G86" i="13" s="1"/>
  <c r="I86" i="3" s="1"/>
  <c r="D1456" i="20"/>
  <c r="C87" i="13" s="1"/>
  <c r="E87" i="3" s="1"/>
  <c r="E1456" i="20"/>
  <c r="D87" i="13" s="1"/>
  <c r="F87" i="3" s="1"/>
  <c r="F1456" i="20"/>
  <c r="E87" i="13" s="1"/>
  <c r="G87" i="3" s="1"/>
  <c r="G1456" i="20"/>
  <c r="F87" i="13" s="1"/>
  <c r="H87" i="3" s="1"/>
  <c r="H1456" i="20"/>
  <c r="G87" i="13"/>
  <c r="I87" i="3" s="1"/>
  <c r="D1457" i="20"/>
  <c r="C88" i="13"/>
  <c r="E88" i="3" s="1"/>
  <c r="E1457" i="20"/>
  <c r="D88" i="13" s="1"/>
  <c r="F88" i="3" s="1"/>
  <c r="F1457" i="20"/>
  <c r="E88" i="13" s="1"/>
  <c r="G88" i="3" s="1"/>
  <c r="G1457" i="20"/>
  <c r="F88" i="13" s="1"/>
  <c r="H88" i="3" s="1"/>
  <c r="H1457" i="20"/>
  <c r="G88" i="13" s="1"/>
  <c r="I88" i="3" s="1"/>
  <c r="D1458" i="20"/>
  <c r="C89" i="13" s="1"/>
  <c r="E89" i="3" s="1"/>
  <c r="E1458" i="20"/>
  <c r="D89" i="13" s="1"/>
  <c r="F89" i="3" s="1"/>
  <c r="F1458" i="20"/>
  <c r="E89" i="13"/>
  <c r="G89" i="3" s="1"/>
  <c r="G1458" i="20"/>
  <c r="F89" i="13"/>
  <c r="H89" i="3" s="1"/>
  <c r="H1458" i="20"/>
  <c r="G89" i="13" s="1"/>
  <c r="I89" i="3" s="1"/>
  <c r="D1459" i="20"/>
  <c r="C90" i="13" s="1"/>
  <c r="E90" i="3" s="1"/>
  <c r="E1459" i="20"/>
  <c r="D90" i="13" s="1"/>
  <c r="F90" i="3" s="1"/>
  <c r="F1459" i="20"/>
  <c r="E90" i="13" s="1"/>
  <c r="G90" i="3" s="1"/>
  <c r="G1459" i="20"/>
  <c r="F90" i="13" s="1"/>
  <c r="H90" i="3" s="1"/>
  <c r="H1459" i="20"/>
  <c r="G90" i="13" s="1"/>
  <c r="I90" i="3" s="1"/>
  <c r="D1460" i="20"/>
  <c r="C91" i="13"/>
  <c r="E91" i="3" s="1"/>
  <c r="E1460" i="20"/>
  <c r="D91" i="13"/>
  <c r="F91" i="3" s="1"/>
  <c r="F1460" i="20"/>
  <c r="E91" i="13" s="1"/>
  <c r="G91" i="3" s="1"/>
  <c r="G1460" i="20"/>
  <c r="F91" i="13" s="1"/>
  <c r="H91" i="3" s="1"/>
  <c r="H1460" i="20"/>
  <c r="G91" i="13" s="1"/>
  <c r="I91" i="3" s="1"/>
  <c r="D1461" i="20"/>
  <c r="C92" i="13" s="1"/>
  <c r="E92" i="3" s="1"/>
  <c r="E1461" i="20"/>
  <c r="D92" i="13" s="1"/>
  <c r="F92" i="3" s="1"/>
  <c r="F1461" i="20"/>
  <c r="E92" i="13" s="1"/>
  <c r="G92" i="3" s="1"/>
  <c r="G1461" i="20"/>
  <c r="F92" i="13"/>
  <c r="H92" i="3" s="1"/>
  <c r="H1461" i="20"/>
  <c r="G92" i="13"/>
  <c r="I92" i="3" s="1"/>
  <c r="D1462" i="20"/>
  <c r="C93" i="13"/>
  <c r="E93" i="3" s="1"/>
  <c r="E1462" i="20"/>
  <c r="D93" i="13" s="1"/>
  <c r="F93" i="3" s="1"/>
  <c r="F1462" i="20"/>
  <c r="E93" i="13" s="1"/>
  <c r="G93" i="3" s="1"/>
  <c r="G1462" i="20"/>
  <c r="F93" i="13" s="1"/>
  <c r="H93" i="3" s="1"/>
  <c r="H1462" i="20"/>
  <c r="G93" i="13" s="1"/>
  <c r="I93" i="3" s="1"/>
  <c r="D1463" i="20"/>
  <c r="C94" i="13" s="1"/>
  <c r="E94" i="3" s="1"/>
  <c r="E1463" i="20"/>
  <c r="D94" i="13"/>
  <c r="F94" i="3" s="1"/>
  <c r="F1463" i="20"/>
  <c r="E94" i="13"/>
  <c r="G94" i="3" s="1"/>
  <c r="G1463" i="20"/>
  <c r="F94" i="13"/>
  <c r="H94" i="3" s="1"/>
  <c r="H1463" i="20"/>
  <c r="G94" i="13" s="1"/>
  <c r="I94" i="3" s="1"/>
  <c r="D1464" i="20"/>
  <c r="C95" i="13" s="1"/>
  <c r="E95" i="3" s="1"/>
  <c r="E1464" i="20"/>
  <c r="D95" i="13" s="1"/>
  <c r="F95" i="3" s="1"/>
  <c r="F1464" i="20"/>
  <c r="E95" i="13" s="1"/>
  <c r="G95" i="3" s="1"/>
  <c r="G1464" i="20"/>
  <c r="F95" i="13" s="1"/>
  <c r="H95" i="3" s="1"/>
  <c r="H1464" i="20"/>
  <c r="G95" i="13"/>
  <c r="I95" i="3" s="1"/>
  <c r="D1465" i="20"/>
  <c r="C96" i="13"/>
  <c r="E96" i="3" s="1"/>
  <c r="E1465" i="20"/>
  <c r="D96" i="13" s="1"/>
  <c r="F96" i="3" s="1"/>
  <c r="F1465" i="20"/>
  <c r="E96" i="13" s="1"/>
  <c r="G96" i="3" s="1"/>
  <c r="G1465" i="20"/>
  <c r="F96" i="13" s="1"/>
  <c r="H96" i="3" s="1"/>
  <c r="H1465" i="20"/>
  <c r="G96" i="13" s="1"/>
  <c r="I96" i="3" s="1"/>
  <c r="D1466" i="20"/>
  <c r="C97" i="13" s="1"/>
  <c r="E97" i="3" s="1"/>
  <c r="E1466" i="20"/>
  <c r="D97" i="13" s="1"/>
  <c r="F97" i="3" s="1"/>
  <c r="F1466" i="20"/>
  <c r="E97" i="13"/>
  <c r="G97" i="3" s="1"/>
  <c r="G1466" i="20"/>
  <c r="F97" i="13"/>
  <c r="H97" i="3" s="1"/>
  <c r="H1466" i="20"/>
  <c r="G97" i="13" s="1"/>
  <c r="I97" i="3" s="1"/>
  <c r="D1467" i="20"/>
  <c r="C98" i="13" s="1"/>
  <c r="E98" i="3" s="1"/>
  <c r="E1467" i="20"/>
  <c r="D98" i="13" s="1"/>
  <c r="F98" i="3" s="1"/>
  <c r="F1467" i="20"/>
  <c r="E98" i="13" s="1"/>
  <c r="G98" i="3" s="1"/>
  <c r="G1467" i="20"/>
  <c r="F98" i="13" s="1"/>
  <c r="H98" i="3" s="1"/>
  <c r="H1467" i="20"/>
  <c r="G98" i="13" s="1"/>
  <c r="I98" i="3" s="1"/>
  <c r="D1468" i="20"/>
  <c r="C99" i="13"/>
  <c r="E99" i="3" s="1"/>
  <c r="E1468" i="20"/>
  <c r="D99" i="13"/>
  <c r="F99" i="3" s="1"/>
  <c r="F1468" i="20"/>
  <c r="E99" i="13" s="1"/>
  <c r="G99" i="3" s="1"/>
  <c r="G1468" i="20"/>
  <c r="F99" i="13" s="1"/>
  <c r="H99" i="3" s="1"/>
  <c r="H1468" i="20"/>
  <c r="G99" i="13" s="1"/>
  <c r="I99" i="3" s="1"/>
  <c r="D1469" i="20"/>
  <c r="C100" i="13" s="1"/>
  <c r="E100" i="3" s="1"/>
  <c r="E1469" i="20"/>
  <c r="D100" i="13" s="1"/>
  <c r="F100" i="3" s="1"/>
  <c r="F1469" i="20"/>
  <c r="E100" i="13" s="1"/>
  <c r="G100" i="3" s="1"/>
  <c r="G1469" i="20"/>
  <c r="F100" i="13"/>
  <c r="H100" i="3" s="1"/>
  <c r="H1469" i="20"/>
  <c r="G100" i="13"/>
  <c r="I100" i="3" s="1"/>
  <c r="D1470" i="20"/>
  <c r="C101" i="13" s="1"/>
  <c r="E101" i="3" s="1"/>
  <c r="E1470" i="20"/>
  <c r="D101" i="13" s="1"/>
  <c r="F101" i="3" s="1"/>
  <c r="F1470" i="20"/>
  <c r="E101" i="13" s="1"/>
  <c r="G101" i="3" s="1"/>
  <c r="G1470" i="20"/>
  <c r="F101" i="13" s="1"/>
  <c r="H101" i="3" s="1"/>
  <c r="H1470" i="20"/>
  <c r="G101" i="13" s="1"/>
  <c r="I101" i="3" s="1"/>
  <c r="D1471" i="20"/>
  <c r="C102" i="13" s="1"/>
  <c r="E102" i="3" s="1"/>
  <c r="E1471" i="20"/>
  <c r="D102" i="13"/>
  <c r="F102" i="3" s="1"/>
  <c r="F1471" i="20"/>
  <c r="E102" i="13"/>
  <c r="G102" i="3" s="1"/>
  <c r="G1471" i="20"/>
  <c r="F102" i="13" s="1"/>
  <c r="H102" i="3" s="1"/>
  <c r="H1471" i="20"/>
  <c r="G102" i="13" s="1"/>
  <c r="I102" i="3" s="1"/>
  <c r="C1454" i="20"/>
  <c r="B85" i="13" s="1"/>
  <c r="D85" i="3" s="1"/>
  <c r="C85" i="3" s="1"/>
  <c r="E101" i="2" s="1"/>
  <c r="G211" i="2" s="1"/>
  <c r="I211" i="2" s="1"/>
  <c r="C1455" i="20"/>
  <c r="B86" i="13" s="1"/>
  <c r="D86" i="3" s="1"/>
  <c r="C86" i="3" s="1"/>
  <c r="E102" i="2" s="1"/>
  <c r="G212" i="2" s="1"/>
  <c r="I212" i="2" s="1"/>
  <c r="C1456" i="20"/>
  <c r="B87" i="13" s="1"/>
  <c r="D87" i="3" s="1"/>
  <c r="C87" i="3" s="1"/>
  <c r="E103" i="2" s="1"/>
  <c r="G213" i="2" s="1"/>
  <c r="I213" i="2" s="1"/>
  <c r="C1457" i="20"/>
  <c r="B88" i="13" s="1"/>
  <c r="D88" i="3" s="1"/>
  <c r="C88" i="3" s="1"/>
  <c r="E104" i="2" s="1"/>
  <c r="G214" i="2" s="1"/>
  <c r="I214" i="2" s="1"/>
  <c r="C1458" i="20"/>
  <c r="B89" i="13"/>
  <c r="D89" i="3" s="1"/>
  <c r="C89" i="3" s="1"/>
  <c r="E105" i="2" s="1"/>
  <c r="G215" i="2" s="1"/>
  <c r="I215" i="2" s="1"/>
  <c r="C1459" i="20"/>
  <c r="B90" i="13"/>
  <c r="D90" i="3" s="1"/>
  <c r="C90" i="3" s="1"/>
  <c r="E106" i="2" s="1"/>
  <c r="G216" i="2" s="1"/>
  <c r="I216" i="2" s="1"/>
  <c r="C1460" i="20"/>
  <c r="B91" i="13"/>
  <c r="D91" i="3" s="1"/>
  <c r="C91" i="3" s="1"/>
  <c r="E107" i="2" s="1"/>
  <c r="G217" i="2" s="1"/>
  <c r="I217" i="2" s="1"/>
  <c r="C1461" i="20"/>
  <c r="B92" i="13"/>
  <c r="D92" i="3"/>
  <c r="C92" i="3" s="1"/>
  <c r="E108" i="2" s="1"/>
  <c r="G218" i="2" s="1"/>
  <c r="I218" i="2" s="1"/>
  <c r="C1462" i="20"/>
  <c r="B93" i="13" s="1"/>
  <c r="D93" i="3" s="1"/>
  <c r="C93" i="3" s="1"/>
  <c r="E109" i="2" s="1"/>
  <c r="G219" i="2" s="1"/>
  <c r="I219" i="2" s="1"/>
  <c r="C1463" i="20"/>
  <c r="B94" i="13"/>
  <c r="D94" i="3" s="1"/>
  <c r="C94" i="3" s="1"/>
  <c r="E110" i="2" s="1"/>
  <c r="G220" i="2" s="1"/>
  <c r="I220" i="2" s="1"/>
  <c r="C1464" i="20"/>
  <c r="B95" i="13"/>
  <c r="D95" i="3" s="1"/>
  <c r="C95" i="3" s="1"/>
  <c r="E111" i="2" s="1"/>
  <c r="G221" i="2" s="1"/>
  <c r="I221" i="2" s="1"/>
  <c r="C1465" i="20"/>
  <c r="B96" i="13" s="1"/>
  <c r="D96" i="3" s="1"/>
  <c r="C96" i="3" s="1"/>
  <c r="E112" i="2" s="1"/>
  <c r="G222" i="2" s="1"/>
  <c r="I222" i="2" s="1"/>
  <c r="C1466" i="20"/>
  <c r="B97" i="13"/>
  <c r="D97" i="3" s="1"/>
  <c r="C97" i="3" s="1"/>
  <c r="E113" i="2" s="1"/>
  <c r="G223" i="2" s="1"/>
  <c r="I223" i="2" s="1"/>
  <c r="C1467" i="20"/>
  <c r="B98" i="13"/>
  <c r="D98" i="3" s="1"/>
  <c r="C98" i="3" s="1"/>
  <c r="E114" i="2" s="1"/>
  <c r="G224" i="2" s="1"/>
  <c r="I224" i="2" s="1"/>
  <c r="C1468" i="20"/>
  <c r="B99" i="13" s="1"/>
  <c r="D99" i="3" s="1"/>
  <c r="C99" i="3" s="1"/>
  <c r="E115" i="2" s="1"/>
  <c r="G225" i="2" s="1"/>
  <c r="I225" i="2" s="1"/>
  <c r="C1469" i="20"/>
  <c r="B100" i="13" s="1"/>
  <c r="D100" i="3" s="1"/>
  <c r="C100" i="3" s="1"/>
  <c r="E116" i="2" s="1"/>
  <c r="G226" i="2" s="1"/>
  <c r="I226" i="2" s="1"/>
  <c r="C1470" i="20"/>
  <c r="B101" i="13"/>
  <c r="D101" i="3" s="1"/>
  <c r="C101" i="3" s="1"/>
  <c r="E117" i="2" s="1"/>
  <c r="G227" i="2" s="1"/>
  <c r="I227" i="2" s="1"/>
  <c r="C1471" i="20"/>
  <c r="B102" i="13"/>
  <c r="D102" i="3" s="1"/>
  <c r="C102" i="3" s="1"/>
  <c r="E118" i="2" s="1"/>
  <c r="G228" i="2" s="1"/>
  <c r="I228" i="2" s="1"/>
  <c r="C1407" i="20"/>
  <c r="B42" i="13" s="1"/>
  <c r="D42" i="3" s="1"/>
  <c r="C42" i="3" s="1"/>
  <c r="E58" i="2" s="1"/>
  <c r="G168" i="2" s="1"/>
  <c r="I168" i="2" s="1"/>
  <c r="C1408" i="20"/>
  <c r="B43" i="13" s="1"/>
  <c r="D43" i="3" s="1"/>
  <c r="C43" i="3" s="1"/>
  <c r="E59" i="2" s="1"/>
  <c r="G169" i="2" s="1"/>
  <c r="I169" i="2" s="1"/>
  <c r="C1409" i="20"/>
  <c r="B44" i="13"/>
  <c r="D44" i="3" s="1"/>
  <c r="C44" i="3" s="1"/>
  <c r="E60" i="2" s="1"/>
  <c r="G170" i="2" s="1"/>
  <c r="I170" i="2" s="1"/>
  <c r="C1410" i="20"/>
  <c r="B45" i="13"/>
  <c r="D45" i="3" s="1"/>
  <c r="C45" i="3" s="1"/>
  <c r="E61" i="2" s="1"/>
  <c r="G171" i="2" s="1"/>
  <c r="I171" i="2" s="1"/>
  <c r="C1411" i="20"/>
  <c r="B46" i="13"/>
  <c r="D46" i="3"/>
  <c r="C46" i="3" s="1"/>
  <c r="E62" i="2" s="1"/>
  <c r="G172" i="2" s="1"/>
  <c r="I172" i="2" s="1"/>
  <c r="C1412" i="20"/>
  <c r="B47" i="13" s="1"/>
  <c r="D47" i="3" s="1"/>
  <c r="C47" i="3" s="1"/>
  <c r="E63" i="2" s="1"/>
  <c r="G173" i="2" s="1"/>
  <c r="I173" i="2" s="1"/>
  <c r="C1413" i="20"/>
  <c r="B48" i="13"/>
  <c r="D48" i="3" s="1"/>
  <c r="C48" i="3" s="1"/>
  <c r="E64" i="2" s="1"/>
  <c r="G174" i="2" s="1"/>
  <c r="I174" i="2" s="1"/>
  <c r="C1414" i="20"/>
  <c r="B49" i="13"/>
  <c r="D49" i="3" s="1"/>
  <c r="C49" i="3" s="1"/>
  <c r="E65" i="2" s="1"/>
  <c r="G175" i="2" s="1"/>
  <c r="I175" i="2" s="1"/>
  <c r="C1415" i="20"/>
  <c r="B50" i="13"/>
  <c r="D50" i="3"/>
  <c r="C50" i="3" s="1"/>
  <c r="E66" i="2" s="1"/>
  <c r="G176" i="2" s="1"/>
  <c r="I176" i="2" s="1"/>
  <c r="C1416" i="20"/>
  <c r="B51" i="13"/>
  <c r="D51" i="3" s="1"/>
  <c r="C51" i="3" s="1"/>
  <c r="E67" i="2" s="1"/>
  <c r="G177" i="2" s="1"/>
  <c r="I177" i="2" s="1"/>
  <c r="C1417" i="20"/>
  <c r="B52" i="13" s="1"/>
  <c r="D52" i="3" s="1"/>
  <c r="C52" i="3" s="1"/>
  <c r="E68" i="2" s="1"/>
  <c r="G178" i="2" s="1"/>
  <c r="I178" i="2" s="1"/>
  <c r="C1418" i="20"/>
  <c r="B53" i="13" s="1"/>
  <c r="D53" i="3" s="1"/>
  <c r="C53" i="3" s="1"/>
  <c r="E69" i="2" s="1"/>
  <c r="G179" i="2" s="1"/>
  <c r="I179" i="2" s="1"/>
  <c r="C1419" i="20"/>
  <c r="B54" i="13" s="1"/>
  <c r="D54" i="3" s="1"/>
  <c r="C54" i="3" s="1"/>
  <c r="E70" i="2" s="1"/>
  <c r="G180" i="2" s="1"/>
  <c r="I180" i="2" s="1"/>
  <c r="C1420" i="20"/>
  <c r="B55" i="13"/>
  <c r="D55" i="3" s="1"/>
  <c r="C55" i="3" s="1"/>
  <c r="E71" i="2" s="1"/>
  <c r="G181" i="2" s="1"/>
  <c r="I181" i="2" s="1"/>
  <c r="C1421" i="20"/>
  <c r="B56" i="13" s="1"/>
  <c r="D56" i="3" s="1"/>
  <c r="C56" i="3" s="1"/>
  <c r="E72" i="2" s="1"/>
  <c r="G182" i="2" s="1"/>
  <c r="I182" i="2" s="1"/>
  <c r="C1422" i="20"/>
  <c r="B57" i="13" s="1"/>
  <c r="D57" i="3" s="1"/>
  <c r="C57" i="3" s="1"/>
  <c r="E73" i="2" s="1"/>
  <c r="G183" i="2" s="1"/>
  <c r="I183" i="2" s="1"/>
  <c r="C1423" i="20"/>
  <c r="B58" i="13" s="1"/>
  <c r="D58" i="3" s="1"/>
  <c r="C58" i="3" s="1"/>
  <c r="E74" i="2" s="1"/>
  <c r="G184" i="2" s="1"/>
  <c r="I184" i="2" s="1"/>
  <c r="C1424" i="20"/>
  <c r="B59" i="13" s="1"/>
  <c r="D59" i="3" s="1"/>
  <c r="C59" i="3" s="1"/>
  <c r="E75" i="2" s="1"/>
  <c r="G185" i="2" s="1"/>
  <c r="I185" i="2" s="1"/>
  <c r="C1425" i="20"/>
  <c r="B60" i="13"/>
  <c r="D60" i="3" s="1"/>
  <c r="C60" i="3" s="1"/>
  <c r="E76" i="2" s="1"/>
  <c r="G186" i="2" s="1"/>
  <c r="I186" i="2" s="1"/>
  <c r="C1426" i="20"/>
  <c r="B61" i="13"/>
  <c r="D61" i="3" s="1"/>
  <c r="C61" i="3" s="1"/>
  <c r="E77" i="2" s="1"/>
  <c r="G187" i="2" s="1"/>
  <c r="I187" i="2" s="1"/>
  <c r="C1427" i="20"/>
  <c r="B62" i="13" s="1"/>
  <c r="D62" i="3" s="1"/>
  <c r="C62" i="3" s="1"/>
  <c r="E78" i="2" s="1"/>
  <c r="G188" i="2" s="1"/>
  <c r="I188" i="2" s="1"/>
  <c r="C1428" i="20"/>
  <c r="B63" i="13" s="1"/>
  <c r="D63" i="3" s="1"/>
  <c r="C63" i="3" s="1"/>
  <c r="E79" i="2" s="1"/>
  <c r="G189" i="2" s="1"/>
  <c r="I189" i="2" s="1"/>
  <c r="C1429" i="20"/>
  <c r="B64" i="13"/>
  <c r="D64" i="3" s="1"/>
  <c r="C64" i="3" s="1"/>
  <c r="E80" i="2" s="1"/>
  <c r="G190" i="2" s="1"/>
  <c r="I190" i="2" s="1"/>
  <c r="C1430" i="20"/>
  <c r="B65" i="13"/>
  <c r="D65" i="3" s="1"/>
  <c r="C65" i="3" s="1"/>
  <c r="E81" i="2" s="1"/>
  <c r="G191" i="2" s="1"/>
  <c r="I191" i="2" s="1"/>
  <c r="C1431" i="20"/>
  <c r="B66" i="13" s="1"/>
  <c r="D66" i="3" s="1"/>
  <c r="C66" i="3" s="1"/>
  <c r="E82" i="2" s="1"/>
  <c r="G192" i="2" s="1"/>
  <c r="I192" i="2" s="1"/>
  <c r="C1432" i="20"/>
  <c r="B67" i="13" s="1"/>
  <c r="D67" i="3" s="1"/>
  <c r="C67" i="3" s="1"/>
  <c r="E83" i="2" s="1"/>
  <c r="G193" i="2" s="1"/>
  <c r="I193" i="2" s="1"/>
  <c r="C1433" i="20"/>
  <c r="B68" i="13"/>
  <c r="D68" i="3" s="1"/>
  <c r="C68" i="3" s="1"/>
  <c r="E84" i="2" s="1"/>
  <c r="G194" i="2" s="1"/>
  <c r="I194" i="2" s="1"/>
  <c r="C1434" i="20"/>
  <c r="B69" i="13" s="1"/>
  <c r="D69" i="3" s="1"/>
  <c r="C69" i="3" s="1"/>
  <c r="E85" i="2" s="1"/>
  <c r="G195" i="2" s="1"/>
  <c r="I195" i="2" s="1"/>
  <c r="C1435" i="20"/>
  <c r="B70" i="13" s="1"/>
  <c r="D70" i="3" s="1"/>
  <c r="C70" i="3" s="1"/>
  <c r="E86" i="2" s="1"/>
  <c r="G196" i="2" s="1"/>
  <c r="I196" i="2" s="1"/>
  <c r="C1436" i="20"/>
  <c r="B71" i="13" s="1"/>
  <c r="D71" i="3" s="1"/>
  <c r="C71" i="3" s="1"/>
  <c r="E87" i="2" s="1"/>
  <c r="G197" i="2" s="1"/>
  <c r="I197" i="2" s="1"/>
  <c r="C1437" i="20"/>
  <c r="B72" i="13"/>
  <c r="D72" i="3" s="1"/>
  <c r="C72" i="3" s="1"/>
  <c r="E88" i="2" s="1"/>
  <c r="G198" i="2" s="1"/>
  <c r="I198" i="2" s="1"/>
  <c r="C1438" i="20"/>
  <c r="B73" i="13"/>
  <c r="D73" i="3" s="1"/>
  <c r="C73" i="3" s="1"/>
  <c r="E89" i="2" s="1"/>
  <c r="G199" i="2" s="1"/>
  <c r="I199" i="2" s="1"/>
  <c r="C1439" i="20"/>
  <c r="B74" i="13" s="1"/>
  <c r="D74" i="3" s="1"/>
  <c r="C74" i="3" s="1"/>
  <c r="E90" i="2" s="1"/>
  <c r="G200" i="2" s="1"/>
  <c r="I200" i="2" s="1"/>
  <c r="C1440" i="20"/>
  <c r="B75" i="13" s="1"/>
  <c r="D75" i="3" s="1"/>
  <c r="C75" i="3" s="1"/>
  <c r="E91" i="2" s="1"/>
  <c r="G201" i="2" s="1"/>
  <c r="I201" i="2" s="1"/>
  <c r="C1441" i="20"/>
  <c r="B76" i="13"/>
  <c r="D76" i="3" s="1"/>
  <c r="C76" i="3" s="1"/>
  <c r="E92" i="2" s="1"/>
  <c r="G202" i="2" s="1"/>
  <c r="I202" i="2" s="1"/>
  <c r="C1442" i="20"/>
  <c r="B77" i="13" s="1"/>
  <c r="D77" i="3" s="1"/>
  <c r="C77" i="3" s="1"/>
  <c r="E93" i="2" s="1"/>
  <c r="G203" i="2" s="1"/>
  <c r="I203" i="2" s="1"/>
  <c r="C1443" i="20"/>
  <c r="B78" i="13" s="1"/>
  <c r="D78" i="3" s="1"/>
  <c r="C78" i="3" s="1"/>
  <c r="E94" i="2" s="1"/>
  <c r="G204" i="2" s="1"/>
  <c r="I204" i="2" s="1"/>
  <c r="B79" i="13"/>
  <c r="D79" i="3"/>
  <c r="C79" i="3" s="1"/>
  <c r="E95" i="2" s="1"/>
  <c r="G205" i="2" s="1"/>
  <c r="I205" i="2" s="1"/>
  <c r="B80" i="13"/>
  <c r="D80" i="3"/>
  <c r="C80" i="3" s="1"/>
  <c r="E96" i="2" s="1"/>
  <c r="G206" i="2" s="1"/>
  <c r="I206" i="2" s="1"/>
  <c r="B81" i="13"/>
  <c r="D81" i="3" s="1"/>
  <c r="C81" i="3" s="1"/>
  <c r="E97" i="2" s="1"/>
  <c r="G207" i="2" s="1"/>
  <c r="I207" i="2" s="1"/>
  <c r="C1451" i="20"/>
  <c r="B82" i="13" s="1"/>
  <c r="D82" i="3" s="1"/>
  <c r="C82" i="3" s="1"/>
  <c r="E98" i="2" s="1"/>
  <c r="G208" i="2" s="1"/>
  <c r="I208" i="2" s="1"/>
  <c r="C1452" i="20"/>
  <c r="B83" i="13"/>
  <c r="D83" i="3"/>
  <c r="C83" i="3" s="1"/>
  <c r="E99" i="2" s="1"/>
  <c r="G209" i="2" s="1"/>
  <c r="I209" i="2" s="1"/>
  <c r="C1453" i="20"/>
  <c r="B84" i="13" s="1"/>
  <c r="D84" i="3" s="1"/>
  <c r="C84" i="3" s="1"/>
  <c r="E100" i="2" s="1"/>
  <c r="G210" i="2" s="1"/>
  <c r="I210" i="2" s="1"/>
  <c r="C1373" i="20"/>
  <c r="B8" i="13"/>
  <c r="D8" i="3" s="1"/>
  <c r="C8" i="3" s="1"/>
  <c r="E24" i="2" s="1"/>
  <c r="G134" i="2" s="1"/>
  <c r="I134" i="2" s="1"/>
  <c r="C1374" i="20"/>
  <c r="B9" i="13"/>
  <c r="D9" i="3" s="1"/>
  <c r="C9" i="3" s="1"/>
  <c r="E25" i="2" s="1"/>
  <c r="G135" i="2" s="1"/>
  <c r="I135" i="2" s="1"/>
  <c r="C1375" i="20"/>
  <c r="B10" i="13"/>
  <c r="D10" i="3" s="1"/>
  <c r="C10" i="3" s="1"/>
  <c r="E26" i="2" s="1"/>
  <c r="G136" i="2" s="1"/>
  <c r="I136" i="2" s="1"/>
  <c r="C1376" i="20"/>
  <c r="B11" i="13" s="1"/>
  <c r="D11" i="3" s="1"/>
  <c r="C11" i="3" s="1"/>
  <c r="E27" i="2" s="1"/>
  <c r="G137" i="2" s="1"/>
  <c r="I137" i="2" s="1"/>
  <c r="C1377" i="20"/>
  <c r="B12" i="13" s="1"/>
  <c r="D12" i="3" s="1"/>
  <c r="C12" i="3" s="1"/>
  <c r="E28" i="2" s="1"/>
  <c r="G138" i="2" s="1"/>
  <c r="I138" i="2" s="1"/>
  <c r="C1378" i="20"/>
  <c r="B13" i="13"/>
  <c r="D13" i="3" s="1"/>
  <c r="C13" i="3" s="1"/>
  <c r="E29" i="2" s="1"/>
  <c r="G139" i="2" s="1"/>
  <c r="I139" i="2" s="1"/>
  <c r="C1379" i="20"/>
  <c r="B14" i="13" s="1"/>
  <c r="D14" i="3" s="1"/>
  <c r="C14" i="3" s="1"/>
  <c r="E30" i="2" s="1"/>
  <c r="G140" i="2" s="1"/>
  <c r="I140" i="2" s="1"/>
  <c r="C1380" i="20"/>
  <c r="B15" i="13" s="1"/>
  <c r="D15" i="3" s="1"/>
  <c r="C15" i="3" s="1"/>
  <c r="E31" i="2" s="1"/>
  <c r="G141" i="2" s="1"/>
  <c r="I141" i="2" s="1"/>
  <c r="C1381" i="20"/>
  <c r="B16" i="13" s="1"/>
  <c r="D16" i="3" s="1"/>
  <c r="C16" i="3" s="1"/>
  <c r="E32" i="2" s="1"/>
  <c r="G142" i="2" s="1"/>
  <c r="I142" i="2" s="1"/>
  <c r="C1382" i="20"/>
  <c r="B17" i="13"/>
  <c r="D17" i="3" s="1"/>
  <c r="C17" i="3" s="1"/>
  <c r="E33" i="2" s="1"/>
  <c r="G143" i="2" s="1"/>
  <c r="I143" i="2" s="1"/>
  <c r="C1383" i="20"/>
  <c r="B18" i="13"/>
  <c r="D18" i="3" s="1"/>
  <c r="C18" i="3" s="1"/>
  <c r="E34" i="2" s="1"/>
  <c r="G144" i="2" s="1"/>
  <c r="I144" i="2" s="1"/>
  <c r="C1384" i="20"/>
  <c r="B19" i="13"/>
  <c r="D19" i="3"/>
  <c r="C19" i="3" s="1"/>
  <c r="E35" i="2" s="1"/>
  <c r="G145" i="2" s="1"/>
  <c r="I145" i="2" s="1"/>
  <c r="C1385" i="20"/>
  <c r="B20" i="13"/>
  <c r="D20" i="3" s="1"/>
  <c r="C20" i="3" s="1"/>
  <c r="E36" i="2" s="1"/>
  <c r="G146" i="2" s="1"/>
  <c r="I146" i="2" s="1"/>
  <c r="C1386" i="20"/>
  <c r="B21" i="13" s="1"/>
  <c r="D21" i="3" s="1"/>
  <c r="C21" i="3" s="1"/>
  <c r="E37" i="2" s="1"/>
  <c r="G147" i="2" s="1"/>
  <c r="I147" i="2" s="1"/>
  <c r="C1387" i="20"/>
  <c r="B22" i="13"/>
  <c r="D22" i="3" s="1"/>
  <c r="C22" i="3" s="1"/>
  <c r="E38" i="2" s="1"/>
  <c r="G148" i="2" s="1"/>
  <c r="I148" i="2" s="1"/>
  <c r="C1388" i="20"/>
  <c r="B23" i="13"/>
  <c r="D23" i="3"/>
  <c r="C23" i="3" s="1"/>
  <c r="E39" i="2" s="1"/>
  <c r="G149" i="2" s="1"/>
  <c r="I149" i="2" s="1"/>
  <c r="C1389" i="20"/>
  <c r="B24" i="13" s="1"/>
  <c r="D24" i="3" s="1"/>
  <c r="C24" i="3" s="1"/>
  <c r="E40" i="2" s="1"/>
  <c r="G150" i="2" s="1"/>
  <c r="I150" i="2" s="1"/>
  <c r="C1390" i="20"/>
  <c r="B25" i="13"/>
  <c r="D25" i="3" s="1"/>
  <c r="C25" i="3" s="1"/>
  <c r="E41" i="2" s="1"/>
  <c r="G151" i="2" s="1"/>
  <c r="I151" i="2" s="1"/>
  <c r="C1391" i="20"/>
  <c r="B26" i="13"/>
  <c r="D26" i="3" s="1"/>
  <c r="C26" i="3" s="1"/>
  <c r="E42" i="2" s="1"/>
  <c r="G152" i="2" s="1"/>
  <c r="I152" i="2" s="1"/>
  <c r="G154" i="2"/>
  <c r="I154" i="2" s="1"/>
  <c r="C1394" i="20"/>
  <c r="B29" i="13" s="1"/>
  <c r="D29" i="3" s="1"/>
  <c r="C29" i="3" s="1"/>
  <c r="E45" i="2" s="1"/>
  <c r="G155" i="2" s="1"/>
  <c r="I155" i="2" s="1"/>
  <c r="C1395" i="20"/>
  <c r="B30" i="13"/>
  <c r="D30" i="3" s="1"/>
  <c r="C30" i="3" s="1"/>
  <c r="E46" i="2" s="1"/>
  <c r="G156" i="2" s="1"/>
  <c r="I156" i="2" s="1"/>
  <c r="C1396" i="20"/>
  <c r="B31" i="13" s="1"/>
  <c r="D31" i="3" s="1"/>
  <c r="C31" i="3" s="1"/>
  <c r="E47" i="2" s="1"/>
  <c r="G157" i="2" s="1"/>
  <c r="I157" i="2" s="1"/>
  <c r="C1397" i="20"/>
  <c r="B32" i="13"/>
  <c r="D32" i="3" s="1"/>
  <c r="C32" i="3" s="1"/>
  <c r="E48" i="2" s="1"/>
  <c r="G158" i="2" s="1"/>
  <c r="I158" i="2" s="1"/>
  <c r="C1398" i="20"/>
  <c r="B33" i="13" s="1"/>
  <c r="D33" i="3" s="1"/>
  <c r="C33" i="3" s="1"/>
  <c r="E49" i="2" s="1"/>
  <c r="G159" i="2" s="1"/>
  <c r="I159" i="2" s="1"/>
  <c r="C1399" i="20"/>
  <c r="B34" i="13"/>
  <c r="D34" i="3" s="1"/>
  <c r="C34" i="3" s="1"/>
  <c r="E50" i="2" s="1"/>
  <c r="G160" i="2" s="1"/>
  <c r="I160" i="2" s="1"/>
  <c r="C1400" i="20"/>
  <c r="B35" i="13" s="1"/>
  <c r="D35" i="3" s="1"/>
  <c r="C35" i="3" s="1"/>
  <c r="E51" i="2" s="1"/>
  <c r="G161" i="2" s="1"/>
  <c r="I161" i="2" s="1"/>
  <c r="C1401" i="20"/>
  <c r="B36" i="13" s="1"/>
  <c r="D36" i="3" s="1"/>
  <c r="C36" i="3" s="1"/>
  <c r="E52" i="2" s="1"/>
  <c r="G162" i="2" s="1"/>
  <c r="I162" i="2" s="1"/>
  <c r="C1402" i="20"/>
  <c r="B37" i="13" s="1"/>
  <c r="D37" i="3" s="1"/>
  <c r="C37" i="3" s="1"/>
  <c r="E53" i="2" s="1"/>
  <c r="G163" i="2" s="1"/>
  <c r="I163" i="2" s="1"/>
  <c r="C1403" i="20"/>
  <c r="B38" i="13" s="1"/>
  <c r="D38" i="3" s="1"/>
  <c r="C38" i="3" s="1"/>
  <c r="E54" i="2" s="1"/>
  <c r="G164" i="2" s="1"/>
  <c r="I164" i="2" s="1"/>
  <c r="C1404" i="20"/>
  <c r="B39" i="13"/>
  <c r="D39" i="3" s="1"/>
  <c r="C39" i="3" s="1"/>
  <c r="E55" i="2" s="1"/>
  <c r="G165" i="2" s="1"/>
  <c r="I165" i="2" s="1"/>
  <c r="C1405" i="20"/>
  <c r="B40" i="13" s="1"/>
  <c r="D40" i="3" s="1"/>
  <c r="C40" i="3" s="1"/>
  <c r="E56" i="2" s="1"/>
  <c r="G166" i="2" s="1"/>
  <c r="I166" i="2" s="1"/>
  <c r="C1406" i="20"/>
  <c r="B41" i="13" s="1"/>
  <c r="D41" i="3" s="1"/>
  <c r="C41" i="3" s="1"/>
  <c r="E57" i="2" s="1"/>
  <c r="G167" i="2" s="1"/>
  <c r="I167" i="2" s="1"/>
  <c r="G153" i="2"/>
  <c r="I153" i="2"/>
  <c r="C1372" i="20"/>
  <c r="B7" i="13"/>
  <c r="CT1444" i="20"/>
  <c r="CU1444" i="20"/>
  <c r="CV1444" i="20"/>
  <c r="CW1444" i="20"/>
  <c r="CX1444" i="20"/>
  <c r="CT1445" i="20"/>
  <c r="CU1445" i="20"/>
  <c r="CV1445" i="20"/>
  <c r="CW1445" i="20"/>
  <c r="CX1445" i="20"/>
  <c r="CT1446" i="20"/>
  <c r="CU1446" i="20"/>
  <c r="CV1446" i="20"/>
  <c r="CW1446" i="20"/>
  <c r="CX1446" i="20"/>
  <c r="CT1447" i="20"/>
  <c r="CU1447" i="20"/>
  <c r="CV1447" i="20"/>
  <c r="CW1447" i="20"/>
  <c r="CX1447" i="20"/>
  <c r="CT1448" i="20"/>
  <c r="CU1448" i="20"/>
  <c r="CV1448" i="20"/>
  <c r="CW1448" i="20"/>
  <c r="CX1448" i="20"/>
  <c r="CT1449" i="20"/>
  <c r="CU1449" i="20"/>
  <c r="CV1449" i="20"/>
  <c r="CW1449" i="20"/>
  <c r="CX1449" i="20"/>
  <c r="CT1450" i="20"/>
  <c r="CU1450" i="20"/>
  <c r="CV1450" i="20"/>
  <c r="CW1450" i="20"/>
  <c r="CX1450" i="20"/>
  <c r="CM1444" i="20"/>
  <c r="CN1444" i="20"/>
  <c r="CO1444" i="20"/>
  <c r="CP1444" i="20"/>
  <c r="CQ1444" i="20"/>
  <c r="CR1444" i="20"/>
  <c r="CS1444" i="20"/>
  <c r="CM1445" i="20"/>
  <c r="CN1445" i="20"/>
  <c r="CO1445" i="20"/>
  <c r="CP1445" i="20"/>
  <c r="CQ1445" i="20"/>
  <c r="CR1445" i="20"/>
  <c r="CS1445" i="20"/>
  <c r="CM1446" i="20"/>
  <c r="CN1446" i="20"/>
  <c r="CO1446" i="20"/>
  <c r="CP1446" i="20"/>
  <c r="CQ1446" i="20"/>
  <c r="CR1446" i="20"/>
  <c r="CS1446" i="20"/>
  <c r="CM1447" i="20"/>
  <c r="CN1447" i="20"/>
  <c r="CO1447" i="20"/>
  <c r="CP1447" i="20"/>
  <c r="CQ1447" i="20"/>
  <c r="CR1447" i="20"/>
  <c r="CS1447" i="20"/>
  <c r="CM1448" i="20"/>
  <c r="CN1448" i="20"/>
  <c r="CO1448" i="20"/>
  <c r="CP1448" i="20"/>
  <c r="CQ1448" i="20"/>
  <c r="CR1448" i="20"/>
  <c r="CS1448" i="20"/>
  <c r="CM1449" i="20"/>
  <c r="CN1449" i="20"/>
  <c r="CO1449" i="20"/>
  <c r="CP1449" i="20"/>
  <c r="CQ1449" i="20"/>
  <c r="CR1449" i="20"/>
  <c r="CS1449" i="20"/>
  <c r="CM1450" i="20"/>
  <c r="CN1450" i="20"/>
  <c r="CO1450" i="20"/>
  <c r="CP1450" i="20"/>
  <c r="CQ1450" i="20"/>
  <c r="CR1450" i="20"/>
  <c r="CS1450" i="20"/>
  <c r="CE1444" i="20"/>
  <c r="CF1444" i="20"/>
  <c r="CG1444" i="20"/>
  <c r="CH1444" i="20"/>
  <c r="CI1444" i="20"/>
  <c r="CJ1444" i="20"/>
  <c r="CK1444" i="20"/>
  <c r="CL1444" i="20"/>
  <c r="CE1445" i="20"/>
  <c r="CF1445" i="20"/>
  <c r="CG1445" i="20"/>
  <c r="CH1445" i="20"/>
  <c r="CI1445" i="20"/>
  <c r="CJ1445" i="20"/>
  <c r="CK1445" i="20"/>
  <c r="CL1445" i="20"/>
  <c r="CE1446" i="20"/>
  <c r="CF1446" i="20"/>
  <c r="CG1446" i="20"/>
  <c r="CH1446" i="20"/>
  <c r="CI1446" i="20"/>
  <c r="CJ1446" i="20"/>
  <c r="CK1446" i="20"/>
  <c r="CL1446" i="20"/>
  <c r="CE1447" i="20"/>
  <c r="CF1447" i="20"/>
  <c r="CG1447" i="20"/>
  <c r="CH1447" i="20"/>
  <c r="CI1447" i="20"/>
  <c r="CJ1447" i="20"/>
  <c r="CK1447" i="20"/>
  <c r="CL1447" i="20"/>
  <c r="CE1448" i="20"/>
  <c r="CF1448" i="20"/>
  <c r="CG1448" i="20"/>
  <c r="CH1448" i="20"/>
  <c r="CI1448" i="20"/>
  <c r="CJ1448" i="20"/>
  <c r="CK1448" i="20"/>
  <c r="CL1448" i="20"/>
  <c r="CE1449" i="20"/>
  <c r="CF1449" i="20"/>
  <c r="CG1449" i="20"/>
  <c r="CH1449" i="20"/>
  <c r="CI1449" i="20"/>
  <c r="CJ1449" i="20"/>
  <c r="CK1449" i="20"/>
  <c r="CL1449" i="20"/>
  <c r="CE1450" i="20"/>
  <c r="CF1450" i="20"/>
  <c r="CG1450" i="20"/>
  <c r="CH1450" i="20"/>
  <c r="CI1450" i="20"/>
  <c r="CJ1450" i="20"/>
  <c r="CK1450" i="20"/>
  <c r="CL1450" i="20"/>
  <c r="BX1444" i="20"/>
  <c r="BY1444" i="20"/>
  <c r="BZ1444" i="20"/>
  <c r="CA1444" i="20"/>
  <c r="CB1444" i="20"/>
  <c r="CC1444" i="20"/>
  <c r="CD1444" i="20"/>
  <c r="BX1445" i="20"/>
  <c r="BY1445" i="20"/>
  <c r="BZ1445" i="20"/>
  <c r="CA1445" i="20"/>
  <c r="CB1445" i="20"/>
  <c r="CC1445" i="20"/>
  <c r="CD1445" i="20"/>
  <c r="BX1446" i="20"/>
  <c r="BY1446" i="20"/>
  <c r="BZ1446" i="20"/>
  <c r="CA1446" i="20"/>
  <c r="CB1446" i="20"/>
  <c r="CC1446" i="20"/>
  <c r="CD1446" i="20"/>
  <c r="BX1447" i="20"/>
  <c r="BY1447" i="20"/>
  <c r="BZ1447" i="20"/>
  <c r="CA1447" i="20"/>
  <c r="CB1447" i="20"/>
  <c r="CC1447" i="20"/>
  <c r="CD1447" i="20"/>
  <c r="BX1448" i="20"/>
  <c r="BY1448" i="20"/>
  <c r="BZ1448" i="20"/>
  <c r="CA1448" i="20"/>
  <c r="CB1448" i="20"/>
  <c r="CC1448" i="20"/>
  <c r="CD1448" i="20"/>
  <c r="BX1449" i="20"/>
  <c r="BY1449" i="20"/>
  <c r="BZ1449" i="20"/>
  <c r="CA1449" i="20"/>
  <c r="CB1449" i="20"/>
  <c r="CC1449" i="20"/>
  <c r="CD1449" i="20"/>
  <c r="BX1450" i="20"/>
  <c r="BY1450" i="20"/>
  <c r="BZ1450" i="20"/>
  <c r="CA1450" i="20"/>
  <c r="CB1450" i="20"/>
  <c r="CC1450" i="20"/>
  <c r="CD1450" i="20"/>
  <c r="BQ1372" i="20"/>
  <c r="BQ1373" i="20"/>
  <c r="BQ1374" i="20"/>
  <c r="BQ1375" i="20"/>
  <c r="BQ1376" i="20"/>
  <c r="BQ1377" i="20"/>
  <c r="BQ1378" i="20"/>
  <c r="BQ1379" i="20"/>
  <c r="BQ1380" i="20"/>
  <c r="BQ1381" i="20"/>
  <c r="BQ1382" i="20"/>
  <c r="BQ1383" i="20"/>
  <c r="BQ1384" i="20"/>
  <c r="BQ1385" i="20"/>
  <c r="BQ1386" i="20"/>
  <c r="BQ1387" i="20"/>
  <c r="BQ1388" i="20"/>
  <c r="BQ1389" i="20"/>
  <c r="BQ1390" i="20"/>
  <c r="BQ1391" i="20"/>
  <c r="BQ1392" i="20"/>
  <c r="BQ1393" i="20"/>
  <c r="BQ1394" i="20"/>
  <c r="BQ1395" i="20"/>
  <c r="BQ1396" i="20"/>
  <c r="BQ1397" i="20"/>
  <c r="BQ1398" i="20"/>
  <c r="BQ1399" i="20"/>
  <c r="BQ1400" i="20"/>
  <c r="BQ1401" i="20"/>
  <c r="BQ1402" i="20"/>
  <c r="BQ1403" i="20"/>
  <c r="BQ1404" i="20"/>
  <c r="BQ1405" i="20"/>
  <c r="BQ1406" i="20"/>
  <c r="BQ1407" i="20"/>
  <c r="BQ1408" i="20"/>
  <c r="BQ1409" i="20"/>
  <c r="BQ1410" i="20"/>
  <c r="BQ1411" i="20"/>
  <c r="BQ1412" i="20"/>
  <c r="BQ1413" i="20"/>
  <c r="BQ1414" i="20"/>
  <c r="BQ1415" i="20"/>
  <c r="BQ1416" i="20"/>
  <c r="BQ1417" i="20"/>
  <c r="BQ1418" i="20"/>
  <c r="BQ1419" i="20"/>
  <c r="BQ1420" i="20"/>
  <c r="BQ1421" i="20"/>
  <c r="BQ1422" i="20"/>
  <c r="BQ1423" i="20"/>
  <c r="BQ1424" i="20"/>
  <c r="BQ1425" i="20"/>
  <c r="BQ1426" i="20"/>
  <c r="BQ1427" i="20"/>
  <c r="BQ1428" i="20"/>
  <c r="BQ1429" i="20"/>
  <c r="BQ1430" i="20"/>
  <c r="BQ1431" i="20"/>
  <c r="BQ1432" i="20"/>
  <c r="BQ1433" i="20"/>
  <c r="BQ1434" i="20"/>
  <c r="BQ1435" i="20"/>
  <c r="BQ1436" i="20"/>
  <c r="BQ1331" i="20"/>
  <c r="BQ1437" i="20"/>
  <c r="BQ1438" i="20"/>
  <c r="BQ1439" i="20"/>
  <c r="BQ1440" i="20"/>
  <c r="BQ1441" i="20"/>
  <c r="BQ1442" i="20"/>
  <c r="BQ1443" i="20"/>
  <c r="BO1444" i="20"/>
  <c r="BP1444" i="20"/>
  <c r="BQ1444" i="20"/>
  <c r="BR1444" i="20"/>
  <c r="BS1444" i="20"/>
  <c r="BT1444" i="20"/>
  <c r="BU1444" i="20"/>
  <c r="BV1444" i="20"/>
  <c r="BW1444" i="20"/>
  <c r="BO1445" i="20"/>
  <c r="BP1445" i="20"/>
  <c r="BQ1445" i="20"/>
  <c r="BR1445" i="20"/>
  <c r="BS1445" i="20"/>
  <c r="BT1445" i="20"/>
  <c r="BU1445" i="20"/>
  <c r="BV1445" i="20"/>
  <c r="BW1445" i="20"/>
  <c r="BO1446" i="20"/>
  <c r="BP1446" i="20"/>
  <c r="BQ1446" i="20"/>
  <c r="BR1446" i="20"/>
  <c r="BS1446" i="20"/>
  <c r="BT1446" i="20"/>
  <c r="BU1446" i="20"/>
  <c r="BV1446" i="20"/>
  <c r="BW1446" i="20"/>
  <c r="BO1447" i="20"/>
  <c r="BP1447" i="20"/>
  <c r="BQ1447" i="20"/>
  <c r="BR1447" i="20"/>
  <c r="BS1447" i="20"/>
  <c r="BT1447" i="20"/>
  <c r="BU1447" i="20"/>
  <c r="BV1447" i="20"/>
  <c r="BW1447" i="20"/>
  <c r="BO1448" i="20"/>
  <c r="BP1448" i="20"/>
  <c r="BQ1448" i="20"/>
  <c r="BR1448" i="20"/>
  <c r="BS1448" i="20"/>
  <c r="BT1448" i="20"/>
  <c r="BU1448" i="20"/>
  <c r="BV1448" i="20"/>
  <c r="BW1448" i="20"/>
  <c r="BO1449" i="20"/>
  <c r="BP1449" i="20"/>
  <c r="BQ1449" i="20"/>
  <c r="BR1449" i="20"/>
  <c r="BS1449" i="20"/>
  <c r="BT1449" i="20"/>
  <c r="BU1449" i="20"/>
  <c r="BV1449" i="20"/>
  <c r="BW1449" i="20"/>
  <c r="BO1450" i="20"/>
  <c r="BP1450" i="20"/>
  <c r="BQ1450" i="20"/>
  <c r="BR1450" i="20"/>
  <c r="BS1450" i="20"/>
  <c r="BT1450" i="20"/>
  <c r="BU1450" i="20"/>
  <c r="BV1450" i="20"/>
  <c r="BW1450" i="20"/>
  <c r="BQ1451" i="20"/>
  <c r="BQ1452" i="20"/>
  <c r="BQ1453" i="20"/>
  <c r="BQ1454" i="20"/>
  <c r="BQ1455" i="20"/>
  <c r="BQ1456" i="20"/>
  <c r="BQ1457" i="20"/>
  <c r="BQ1458" i="20"/>
  <c r="BQ1459" i="20"/>
  <c r="BQ1460" i="20"/>
  <c r="BQ1461" i="20"/>
  <c r="BQ1462" i="20"/>
  <c r="BQ1463" i="20"/>
  <c r="BQ1464" i="20"/>
  <c r="BQ1465" i="20"/>
  <c r="BV1465" i="20"/>
  <c r="BQ1466" i="20"/>
  <c r="BQ1467" i="20"/>
  <c r="BQ1468" i="20"/>
  <c r="BQ1469" i="20"/>
  <c r="BQ1470" i="20"/>
  <c r="BQ1471" i="20"/>
  <c r="BF1375" i="20"/>
  <c r="F319" i="13"/>
  <c r="BG10" i="3"/>
  <c r="BF1444" i="20"/>
  <c r="BG1444" i="20"/>
  <c r="BH1444" i="20"/>
  <c r="BI1444" i="20"/>
  <c r="BJ1444" i="20"/>
  <c r="BK1444" i="20"/>
  <c r="BL1444" i="20"/>
  <c r="BM1444" i="20"/>
  <c r="BN1444" i="20"/>
  <c r="BF1445" i="20"/>
  <c r="BG1445" i="20"/>
  <c r="BH1445" i="20"/>
  <c r="BI1445" i="20"/>
  <c r="BJ1445" i="20"/>
  <c r="BK1445" i="20"/>
  <c r="BL1445" i="20"/>
  <c r="BM1445" i="20"/>
  <c r="BN1445" i="20"/>
  <c r="BF1446" i="20"/>
  <c r="BG1446" i="20"/>
  <c r="BH1446" i="20"/>
  <c r="BI1446" i="20"/>
  <c r="BJ1446" i="20"/>
  <c r="BK1446" i="20"/>
  <c r="BL1446" i="20"/>
  <c r="BM1446" i="20"/>
  <c r="BN1446" i="20"/>
  <c r="BF1447" i="20"/>
  <c r="BG1447" i="20"/>
  <c r="BH1447" i="20"/>
  <c r="BI1447" i="20"/>
  <c r="BJ1447" i="20"/>
  <c r="BK1447" i="20"/>
  <c r="BL1447" i="20"/>
  <c r="BM1447" i="20"/>
  <c r="BN1447" i="20"/>
  <c r="BF1448" i="20"/>
  <c r="BG1448" i="20"/>
  <c r="BH1448" i="20"/>
  <c r="BI1448" i="20"/>
  <c r="BJ1448" i="20"/>
  <c r="BK1448" i="20"/>
  <c r="BL1448" i="20"/>
  <c r="BM1448" i="20"/>
  <c r="BN1448" i="20"/>
  <c r="BF1449" i="20"/>
  <c r="BG1449" i="20"/>
  <c r="BH1449" i="20"/>
  <c r="BI1449" i="20"/>
  <c r="BJ1449" i="20"/>
  <c r="BK1449" i="20"/>
  <c r="BL1449" i="20"/>
  <c r="BM1449" i="20"/>
  <c r="BN1449" i="20"/>
  <c r="BF1450" i="20"/>
  <c r="BG1450" i="20"/>
  <c r="BH1450" i="20"/>
  <c r="BI1450" i="20"/>
  <c r="BJ1450" i="20"/>
  <c r="BK1450" i="20"/>
  <c r="BL1450" i="20"/>
  <c r="BM1450" i="20"/>
  <c r="BN1450" i="20"/>
  <c r="AX1444" i="20"/>
  <c r="AY1444" i="20"/>
  <c r="AZ1444" i="20"/>
  <c r="BA1444" i="20"/>
  <c r="BB1444" i="20"/>
  <c r="BC1444" i="20"/>
  <c r="BD1444" i="20"/>
  <c r="BE1444" i="20"/>
  <c r="AX1445" i="20"/>
  <c r="AY1445" i="20"/>
  <c r="AZ1445" i="20"/>
  <c r="BA1445" i="20"/>
  <c r="BB1445" i="20"/>
  <c r="BC1445" i="20"/>
  <c r="BD1445" i="20"/>
  <c r="BE1445" i="20"/>
  <c r="AX1446" i="20"/>
  <c r="AY1446" i="20"/>
  <c r="AZ1446" i="20"/>
  <c r="BA1446" i="20"/>
  <c r="BB1446" i="20"/>
  <c r="BC1446" i="20"/>
  <c r="BD1446" i="20"/>
  <c r="BE1446" i="20"/>
  <c r="AX1447" i="20"/>
  <c r="AY1447" i="20"/>
  <c r="AZ1447" i="20"/>
  <c r="BA1447" i="20"/>
  <c r="BB1447" i="20"/>
  <c r="BC1447" i="20"/>
  <c r="BD1447" i="20"/>
  <c r="BE1447" i="20"/>
  <c r="AX1448" i="20"/>
  <c r="AY1448" i="20"/>
  <c r="AZ1448" i="20"/>
  <c r="BA1448" i="20"/>
  <c r="BB1448" i="20"/>
  <c r="BC1448" i="20"/>
  <c r="BD1448" i="20"/>
  <c r="BE1448" i="20"/>
  <c r="AX1449" i="20"/>
  <c r="AY1449" i="20"/>
  <c r="AZ1449" i="20"/>
  <c r="BA1449" i="20"/>
  <c r="BB1449" i="20"/>
  <c r="BC1449" i="20"/>
  <c r="BD1449" i="20"/>
  <c r="BE1449" i="20"/>
  <c r="AX1450" i="20"/>
  <c r="AY1450" i="20"/>
  <c r="AZ1450" i="20"/>
  <c r="BA1450" i="20"/>
  <c r="BB1450" i="20"/>
  <c r="BC1450" i="20"/>
  <c r="BD1450" i="20"/>
  <c r="BE1450" i="20"/>
  <c r="AN1444" i="20"/>
  <c r="AO1444" i="20"/>
  <c r="AP1444" i="20"/>
  <c r="AQ1444" i="20"/>
  <c r="AR1444" i="20"/>
  <c r="AS1444" i="20"/>
  <c r="AT1444" i="20"/>
  <c r="AU1444" i="20"/>
  <c r="AV1444" i="20"/>
  <c r="AW1444" i="20"/>
  <c r="AN1445" i="20"/>
  <c r="AO1445" i="20"/>
  <c r="AP1445" i="20"/>
  <c r="AQ1445" i="20"/>
  <c r="AR1445" i="20"/>
  <c r="AS1445" i="20"/>
  <c r="AT1445" i="20"/>
  <c r="AU1445" i="20"/>
  <c r="AV1445" i="20"/>
  <c r="AW1445" i="20"/>
  <c r="AN1446" i="20"/>
  <c r="AO1446" i="20"/>
  <c r="AP1446" i="20"/>
  <c r="AQ1446" i="20"/>
  <c r="AR1446" i="20"/>
  <c r="AS1446" i="20"/>
  <c r="AT1446" i="20"/>
  <c r="AU1446" i="20"/>
  <c r="AV1446" i="20"/>
  <c r="AW1446" i="20"/>
  <c r="AN1447" i="20"/>
  <c r="AO1447" i="20"/>
  <c r="AP1447" i="20"/>
  <c r="AQ1447" i="20"/>
  <c r="AR1447" i="20"/>
  <c r="AS1447" i="20"/>
  <c r="AT1447" i="20"/>
  <c r="AU1447" i="20"/>
  <c r="AV1447" i="20"/>
  <c r="AW1447" i="20"/>
  <c r="AN1448" i="20"/>
  <c r="AO1448" i="20"/>
  <c r="AP1448" i="20"/>
  <c r="AQ1448" i="20"/>
  <c r="AR1448" i="20"/>
  <c r="AS1448" i="20"/>
  <c r="AT1448" i="20"/>
  <c r="AU1448" i="20"/>
  <c r="AV1448" i="20"/>
  <c r="AW1448" i="20"/>
  <c r="AN1449" i="20"/>
  <c r="AO1449" i="20"/>
  <c r="AP1449" i="20"/>
  <c r="AQ1449" i="20"/>
  <c r="AR1449" i="20"/>
  <c r="AS1449" i="20"/>
  <c r="AT1449" i="20"/>
  <c r="AU1449" i="20"/>
  <c r="AV1449" i="20"/>
  <c r="AW1449" i="20"/>
  <c r="AN1450" i="20"/>
  <c r="AO1450" i="20"/>
  <c r="AP1450" i="20"/>
  <c r="AQ1450" i="20"/>
  <c r="AR1450" i="20"/>
  <c r="AS1450" i="20"/>
  <c r="AT1450" i="20"/>
  <c r="AU1450" i="20"/>
  <c r="AV1450" i="20"/>
  <c r="AW1450" i="20"/>
  <c r="AC1444" i="20"/>
  <c r="AD1444" i="20"/>
  <c r="AE1444" i="20"/>
  <c r="AF1444" i="20"/>
  <c r="AG1444" i="20"/>
  <c r="AH1444" i="20"/>
  <c r="AI1444" i="20"/>
  <c r="AJ1444" i="20"/>
  <c r="AK1444" i="20"/>
  <c r="AL1444" i="20"/>
  <c r="AM1444" i="20"/>
  <c r="AC1445" i="20"/>
  <c r="AD1445" i="20"/>
  <c r="AE1445" i="20"/>
  <c r="AF1445" i="20"/>
  <c r="AG1445" i="20"/>
  <c r="AH1445" i="20"/>
  <c r="AI1445" i="20"/>
  <c r="AJ1445" i="20"/>
  <c r="AK1445" i="20"/>
  <c r="AL1445" i="20"/>
  <c r="AM1445" i="20"/>
  <c r="AC1446" i="20"/>
  <c r="AD1446" i="20"/>
  <c r="AE1446" i="20"/>
  <c r="AF1446" i="20"/>
  <c r="AG1446" i="20"/>
  <c r="AH1446" i="20"/>
  <c r="AI1446" i="20"/>
  <c r="AJ1446" i="20"/>
  <c r="AK1446" i="20"/>
  <c r="AL1446" i="20"/>
  <c r="AM1446" i="20"/>
  <c r="AC1447" i="20"/>
  <c r="AD1447" i="20"/>
  <c r="AE1447" i="20"/>
  <c r="AF1447" i="20"/>
  <c r="AG1447" i="20"/>
  <c r="AH1447" i="20"/>
  <c r="AI1447" i="20"/>
  <c r="AJ1447" i="20"/>
  <c r="AK1447" i="20"/>
  <c r="AL1447" i="20"/>
  <c r="AM1447" i="20"/>
  <c r="AC1448" i="20"/>
  <c r="AD1448" i="20"/>
  <c r="AE1448" i="20"/>
  <c r="AF1448" i="20"/>
  <c r="AG1448" i="20"/>
  <c r="AH1448" i="20"/>
  <c r="AI1448" i="20"/>
  <c r="AJ1448" i="20"/>
  <c r="AK1448" i="20"/>
  <c r="AL1448" i="20"/>
  <c r="AM1448" i="20"/>
  <c r="AC1449" i="20"/>
  <c r="AD1449" i="20"/>
  <c r="AE1449" i="20"/>
  <c r="AF1449" i="20"/>
  <c r="AG1449" i="20"/>
  <c r="AH1449" i="20"/>
  <c r="AI1449" i="20"/>
  <c r="AJ1449" i="20"/>
  <c r="AK1449" i="20"/>
  <c r="AL1449" i="20"/>
  <c r="AM1449" i="20"/>
  <c r="AC1450" i="20"/>
  <c r="AD1450" i="20"/>
  <c r="AE1450" i="20"/>
  <c r="AF1450" i="20"/>
  <c r="AG1450" i="20"/>
  <c r="AH1450" i="20"/>
  <c r="AI1450" i="20"/>
  <c r="AJ1450" i="20"/>
  <c r="AK1450" i="20"/>
  <c r="AL1450" i="20"/>
  <c r="AM1450" i="20"/>
  <c r="S1444" i="20"/>
  <c r="T1444" i="20"/>
  <c r="U1444" i="20"/>
  <c r="V1444" i="20"/>
  <c r="W1444" i="20"/>
  <c r="X1444" i="20"/>
  <c r="Y1444" i="20"/>
  <c r="Z1444" i="20"/>
  <c r="AA1444" i="20"/>
  <c r="AB1444" i="20"/>
  <c r="S1445" i="20"/>
  <c r="T1445" i="20"/>
  <c r="U1445" i="20"/>
  <c r="V1445" i="20"/>
  <c r="W1445" i="20"/>
  <c r="X1445" i="20"/>
  <c r="Y1445" i="20"/>
  <c r="Z1445" i="20"/>
  <c r="AA1445" i="20"/>
  <c r="AB1445" i="20"/>
  <c r="S1446" i="20"/>
  <c r="T1446" i="20"/>
  <c r="U1446" i="20"/>
  <c r="V1446" i="20"/>
  <c r="W1446" i="20"/>
  <c r="X1446" i="20"/>
  <c r="Y1446" i="20"/>
  <c r="Z1446" i="20"/>
  <c r="AA1446" i="20"/>
  <c r="AB1446" i="20"/>
  <c r="S1447" i="20"/>
  <c r="T1447" i="20"/>
  <c r="U1447" i="20"/>
  <c r="V1447" i="20"/>
  <c r="W1447" i="20"/>
  <c r="X1447" i="20"/>
  <c r="Y1447" i="20"/>
  <c r="Z1447" i="20"/>
  <c r="AA1447" i="20"/>
  <c r="AB1447" i="20"/>
  <c r="S1448" i="20"/>
  <c r="T1448" i="20"/>
  <c r="U1448" i="20"/>
  <c r="V1448" i="20"/>
  <c r="W1448" i="20"/>
  <c r="X1448" i="20"/>
  <c r="Y1448" i="20"/>
  <c r="Z1448" i="20"/>
  <c r="AA1448" i="20"/>
  <c r="AB1448" i="20"/>
  <c r="S1449" i="20"/>
  <c r="T1449" i="20"/>
  <c r="U1449" i="20"/>
  <c r="V1449" i="20"/>
  <c r="W1449" i="20"/>
  <c r="X1449" i="20"/>
  <c r="Y1449" i="20"/>
  <c r="Z1449" i="20"/>
  <c r="AA1449" i="20"/>
  <c r="AB1449" i="20"/>
  <c r="S1450" i="20"/>
  <c r="T1450" i="20"/>
  <c r="U1450" i="20"/>
  <c r="V1450" i="20"/>
  <c r="W1450" i="20"/>
  <c r="X1450" i="20"/>
  <c r="Y1450" i="20"/>
  <c r="Z1450" i="20"/>
  <c r="AA1450" i="20"/>
  <c r="AB1450" i="20"/>
  <c r="K1374" i="20"/>
  <c r="L9" i="13"/>
  <c r="L9" i="3" s="1"/>
  <c r="L1374" i="20"/>
  <c r="M9" i="13"/>
  <c r="M9" i="3" s="1"/>
  <c r="M1374" i="20"/>
  <c r="N9" i="13"/>
  <c r="N9" i="3" s="1"/>
  <c r="N1374" i="20"/>
  <c r="O9" i="13" s="1"/>
  <c r="O9" i="3" s="1"/>
  <c r="K1375" i="20"/>
  <c r="L10" i="13" s="1"/>
  <c r="L10" i="3" s="1"/>
  <c r="L1375" i="20"/>
  <c r="M10" i="13" s="1"/>
  <c r="M10" i="3" s="1"/>
  <c r="M1375" i="20"/>
  <c r="N10" i="13"/>
  <c r="N10" i="3"/>
  <c r="N1375" i="20"/>
  <c r="O10" i="13"/>
  <c r="O10" i="3"/>
  <c r="M1417" i="20"/>
  <c r="N52" i="13"/>
  <c r="N52" i="3" s="1"/>
  <c r="P1424" i="20"/>
  <c r="S59" i="13"/>
  <c r="Q59" i="3" s="1"/>
  <c r="K1444" i="20"/>
  <c r="L1444" i="20"/>
  <c r="M1444" i="20"/>
  <c r="N1444" i="20"/>
  <c r="O1444" i="20"/>
  <c r="P1444" i="20"/>
  <c r="Q1444" i="20"/>
  <c r="R1444" i="20"/>
  <c r="K1445" i="20"/>
  <c r="L1445" i="20"/>
  <c r="M1445" i="20"/>
  <c r="N1445" i="20"/>
  <c r="O1445" i="20"/>
  <c r="P1445" i="20"/>
  <c r="Q1445" i="20"/>
  <c r="R1445" i="20"/>
  <c r="K1446" i="20"/>
  <c r="L1446" i="20"/>
  <c r="M1446" i="20"/>
  <c r="N1446" i="20"/>
  <c r="O1446" i="20"/>
  <c r="P1446" i="20"/>
  <c r="Q1446" i="20"/>
  <c r="R1446" i="20"/>
  <c r="K1447" i="20"/>
  <c r="L1447" i="20"/>
  <c r="M1447" i="20"/>
  <c r="N1447" i="20"/>
  <c r="O1447" i="20"/>
  <c r="P1447" i="20"/>
  <c r="Q1447" i="20"/>
  <c r="R1447" i="20"/>
  <c r="K1448" i="20"/>
  <c r="L1448" i="20"/>
  <c r="M1448" i="20"/>
  <c r="N1448" i="20"/>
  <c r="O1448" i="20"/>
  <c r="P1448" i="20"/>
  <c r="Q1448" i="20"/>
  <c r="R1448" i="20"/>
  <c r="K1449" i="20"/>
  <c r="L1449" i="20"/>
  <c r="M1449" i="20"/>
  <c r="N1449" i="20"/>
  <c r="O1449" i="20"/>
  <c r="P1449" i="20"/>
  <c r="Q1449" i="20"/>
  <c r="R1449" i="20"/>
  <c r="K1450" i="20"/>
  <c r="L1450" i="20"/>
  <c r="M1450" i="20"/>
  <c r="N1450" i="20"/>
  <c r="O1450" i="20"/>
  <c r="P1450" i="20"/>
  <c r="Q1450" i="20"/>
  <c r="R1450" i="20"/>
  <c r="J1374" i="20"/>
  <c r="K9" i="13"/>
  <c r="K9" i="3" s="1"/>
  <c r="J1375" i="20"/>
  <c r="K10" i="13" s="1"/>
  <c r="K10" i="3" s="1"/>
  <c r="D1444" i="20"/>
  <c r="E1444" i="20"/>
  <c r="F1444" i="20"/>
  <c r="G1444" i="20"/>
  <c r="H1444" i="20"/>
  <c r="I1444" i="20"/>
  <c r="J1444" i="20"/>
  <c r="D1445" i="20"/>
  <c r="E1445" i="20"/>
  <c r="F1445" i="20"/>
  <c r="G1445" i="20"/>
  <c r="H1445" i="20"/>
  <c r="I1445" i="20"/>
  <c r="J1445" i="20"/>
  <c r="D1446" i="20"/>
  <c r="E1446" i="20"/>
  <c r="F1446" i="20"/>
  <c r="G1446" i="20"/>
  <c r="H1446" i="20"/>
  <c r="I1446" i="20"/>
  <c r="J1446" i="20"/>
  <c r="D1447" i="20"/>
  <c r="E1447" i="20"/>
  <c r="F1447" i="20"/>
  <c r="G1447" i="20"/>
  <c r="H1447" i="20"/>
  <c r="I1447" i="20"/>
  <c r="J1447" i="20"/>
  <c r="D1448" i="20"/>
  <c r="E1448" i="20"/>
  <c r="F1448" i="20"/>
  <c r="G1448" i="20"/>
  <c r="H1448" i="20"/>
  <c r="I1448" i="20"/>
  <c r="J1448" i="20"/>
  <c r="D1449" i="20"/>
  <c r="E1449" i="20"/>
  <c r="F1449" i="20"/>
  <c r="G1449" i="20"/>
  <c r="H1449" i="20"/>
  <c r="I1449" i="20"/>
  <c r="J1449" i="20"/>
  <c r="D1450" i="20"/>
  <c r="E1450" i="20"/>
  <c r="F1450" i="20"/>
  <c r="G1450" i="20"/>
  <c r="H1450" i="20"/>
  <c r="I1450" i="20"/>
  <c r="J1450" i="20"/>
  <c r="C1444" i="20"/>
  <c r="C1445" i="20"/>
  <c r="C1446" i="20"/>
  <c r="C1447" i="20"/>
  <c r="C1448" i="20"/>
  <c r="C1449" i="20"/>
  <c r="C1450" i="20"/>
  <c r="I6" i="5"/>
  <c r="N5" i="2" s="1"/>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6" i="3"/>
  <c r="D5" i="3"/>
  <c r="C5" i="3"/>
  <c r="H170" i="2"/>
  <c r="H169" i="2"/>
  <c r="H168" i="2"/>
  <c r="H167"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26" i="2"/>
  <c r="G126" i="2"/>
  <c r="I126" i="2"/>
  <c r="G11" i="2"/>
  <c r="D4" i="1"/>
  <c r="D7" i="3"/>
  <c r="C7" i="3" s="1"/>
  <c r="E23" i="2" s="1"/>
  <c r="G133" i="2" s="1"/>
  <c r="I133" i="2" s="1"/>
</calcChain>
</file>

<file path=xl/comments1.xml><?xml version="1.0" encoding="utf-8"?>
<comments xmlns="http://schemas.openxmlformats.org/spreadsheetml/2006/main">
  <authors>
    <author>Laura D. Monahan</author>
  </authors>
  <commentList>
    <comment ref="B72" authorId="0" shapeId="0">
      <text>
        <r>
          <rPr>
            <b/>
            <sz val="9"/>
            <color indexed="81"/>
            <rFont val="Tahoma"/>
            <family val="2"/>
          </rPr>
          <t>Laura D. Monahan:</t>
        </r>
        <r>
          <rPr>
            <sz val="9"/>
            <color indexed="81"/>
            <rFont val="Tahoma"/>
            <family val="2"/>
          </rPr>
          <t xml:space="preserve">
Expressed as NO2</t>
        </r>
      </text>
    </comment>
  </commentList>
</comments>
</file>

<file path=xl/comments2.xml><?xml version="1.0" encoding="utf-8"?>
<comments xmlns="http://schemas.openxmlformats.org/spreadsheetml/2006/main">
  <authors>
    <author>Laura D. Monahan</author>
  </authors>
  <commentList>
    <comment ref="A1316" authorId="0" shapeId="0">
      <text>
        <r>
          <rPr>
            <b/>
            <sz val="9"/>
            <color indexed="81"/>
            <rFont val="Tahoma"/>
            <family val="2"/>
          </rPr>
          <t>Laura D. Monahan:</t>
        </r>
        <r>
          <rPr>
            <sz val="9"/>
            <color indexed="81"/>
            <rFont val="Tahoma"/>
            <family val="2"/>
          </rPr>
          <t xml:space="preserve">
See NG Emissions tables - data are for all natural gas combustion sources.</t>
        </r>
      </text>
    </comment>
    <comment ref="A1331" authorId="0" shapeId="0">
      <text>
        <r>
          <rPr>
            <b/>
            <sz val="9"/>
            <color indexed="81"/>
            <rFont val="Tahoma"/>
            <family val="2"/>
          </rPr>
          <t>Laura D. Monahan:</t>
        </r>
        <r>
          <rPr>
            <sz val="9"/>
            <color indexed="81"/>
            <rFont val="Tahoma"/>
            <family val="2"/>
          </rPr>
          <t xml:space="preserve">
Expressed as NO2</t>
        </r>
      </text>
    </comment>
    <comment ref="F1331" authorId="0" shapeId="0">
      <text>
        <r>
          <rPr>
            <b/>
            <sz val="9"/>
            <color indexed="81"/>
            <rFont val="Tahoma"/>
            <family val="2"/>
          </rPr>
          <t>Laura D. Monahan:</t>
        </r>
        <r>
          <rPr>
            <sz val="9"/>
            <color indexed="81"/>
            <rFont val="Tahoma"/>
            <family val="2"/>
          </rPr>
          <t xml:space="preserve">
Assumption 3, Reference 2; See NOX_Controls for more information</t>
        </r>
      </text>
    </comment>
    <comment ref="G1331" authorId="0" shapeId="0">
      <text>
        <r>
          <rPr>
            <b/>
            <sz val="9"/>
            <color indexed="81"/>
            <rFont val="Tahoma"/>
            <family val="2"/>
          </rPr>
          <t>Laura D. Monahan:</t>
        </r>
        <r>
          <rPr>
            <sz val="9"/>
            <color indexed="81"/>
            <rFont val="Tahoma"/>
            <family val="2"/>
          </rPr>
          <t xml:space="preserve">
Assumption 3, Reference 2; See NOX_Controls for more information</t>
        </r>
      </text>
    </comment>
    <comment ref="K1331" authorId="0" shapeId="0">
      <text>
        <r>
          <rPr>
            <b/>
            <sz val="9"/>
            <color indexed="81"/>
            <rFont val="Tahoma"/>
            <family val="2"/>
          </rPr>
          <t>Laura D. Monahan:</t>
        </r>
        <r>
          <rPr>
            <sz val="9"/>
            <color indexed="81"/>
            <rFont val="Tahoma"/>
            <family val="2"/>
          </rPr>
          <t xml:space="preserve">
Assumption 3, Reference 2; See NOX_Controls for more information</t>
        </r>
      </text>
    </comment>
    <comment ref="L1331" authorId="0" shapeId="0">
      <text>
        <r>
          <rPr>
            <b/>
            <sz val="9"/>
            <color indexed="81"/>
            <rFont val="Tahoma"/>
            <family val="2"/>
          </rPr>
          <t>Laura D. Monahan:</t>
        </r>
        <r>
          <rPr>
            <sz val="9"/>
            <color indexed="81"/>
            <rFont val="Tahoma"/>
            <family val="2"/>
          </rPr>
          <t xml:space="preserve">
Assumption 3, Reference 2; See NOX_Controls for more information</t>
        </r>
      </text>
    </comment>
    <comment ref="N1331" authorId="0" shapeId="0">
      <text>
        <r>
          <rPr>
            <b/>
            <sz val="9"/>
            <color indexed="81"/>
            <rFont val="Tahoma"/>
            <family val="2"/>
          </rPr>
          <t>Laura D. Monahan:</t>
        </r>
        <r>
          <rPr>
            <sz val="9"/>
            <color indexed="81"/>
            <rFont val="Tahoma"/>
            <family val="2"/>
          </rPr>
          <t xml:space="preserve">
Two values are available: 5.00 E +01 (Grade: D) and 3.20 E +01 (Grade: C). Grade C was used
</t>
        </r>
      </text>
    </comment>
    <comment ref="AE1331" authorId="0" shapeId="0">
      <text>
        <r>
          <rPr>
            <b/>
            <sz val="9"/>
            <color indexed="81"/>
            <rFont val="Tahoma"/>
            <family val="2"/>
          </rPr>
          <t>Laura D. Monahan:</t>
        </r>
        <r>
          <rPr>
            <sz val="9"/>
            <color indexed="81"/>
            <rFont val="Tahoma"/>
            <family val="2"/>
          </rPr>
          <t xml:space="preserve">
Two values are available: 5.00 E +01 (Grade: D) and 3.20 E +01 (Grade: C). Grade C was used</t>
        </r>
      </text>
    </comment>
    <comment ref="A1437" authorId="0" shapeId="0">
      <text>
        <r>
          <rPr>
            <b/>
            <sz val="9"/>
            <color indexed="81"/>
            <rFont val="Tahoma"/>
            <family val="2"/>
          </rPr>
          <t>Laura D. Monahan:</t>
        </r>
        <r>
          <rPr>
            <sz val="9"/>
            <color indexed="81"/>
            <rFont val="Tahoma"/>
            <family val="2"/>
          </rPr>
          <t xml:space="preserve">
Expressed as NO2</t>
        </r>
      </text>
    </comment>
    <comment ref="N1437" authorId="0" shapeId="0">
      <text>
        <r>
          <rPr>
            <b/>
            <sz val="9"/>
            <color indexed="81"/>
            <rFont val="Tahoma"/>
            <family val="2"/>
          </rPr>
          <t>Laura D. Monahan:</t>
        </r>
        <r>
          <rPr>
            <sz val="9"/>
            <color indexed="81"/>
            <rFont val="Tahoma"/>
            <family val="2"/>
          </rPr>
          <t xml:space="preserve">
Two values are available: 5.00 E +01 (Grade: D) and 3.20 E +01 (Grade: C). Grade C was used</t>
        </r>
      </text>
    </comment>
    <comment ref="AD1437" authorId="0" shapeId="0">
      <text>
        <r>
          <rPr>
            <b/>
            <sz val="9"/>
            <color indexed="81"/>
            <rFont val="Tahoma"/>
            <family val="2"/>
          </rPr>
          <t>Laura D. Monahan:</t>
        </r>
        <r>
          <rPr>
            <sz val="9"/>
            <color indexed="81"/>
            <rFont val="Tahoma"/>
            <family val="2"/>
          </rPr>
          <t xml:space="preserve">
Two values are available: 5.00 E +01 (Grade: D) and 3.20 E +01 (Grade: C). Grade C was used</t>
        </r>
      </text>
    </comment>
  </commentList>
</comments>
</file>

<file path=xl/comments3.xml><?xml version="1.0" encoding="utf-8"?>
<comments xmlns="http://schemas.openxmlformats.org/spreadsheetml/2006/main">
  <authors>
    <author>Laura D. Monahan</author>
  </authors>
  <commentList>
    <comment ref="A72" authorId="0" shapeId="0">
      <text>
        <r>
          <rPr>
            <b/>
            <sz val="9"/>
            <color indexed="81"/>
            <rFont val="Tahoma"/>
            <family val="2"/>
          </rPr>
          <t>Laura D. Monahan:</t>
        </r>
        <r>
          <rPr>
            <sz val="9"/>
            <color indexed="81"/>
            <rFont val="Tahoma"/>
            <family val="2"/>
          </rPr>
          <t xml:space="preserve">
Expressed as NO2</t>
        </r>
      </text>
    </comment>
    <comment ref="J72" authorId="0" shapeId="0">
      <text>
        <r>
          <rPr>
            <b/>
            <sz val="9"/>
            <color indexed="81"/>
            <rFont val="Tahoma"/>
            <family val="2"/>
          </rPr>
          <t>Laura D. Monahan:</t>
        </r>
        <r>
          <rPr>
            <sz val="9"/>
            <color indexed="81"/>
            <rFont val="Tahoma"/>
            <family val="2"/>
          </rPr>
          <t xml:space="preserve">
Expressed as NO2</t>
        </r>
      </text>
    </comment>
    <comment ref="Q72" authorId="0" shapeId="0">
      <text>
        <r>
          <rPr>
            <b/>
            <sz val="9"/>
            <color indexed="81"/>
            <rFont val="Tahoma"/>
            <family val="2"/>
          </rPr>
          <t>Laura D. Monahan:</t>
        </r>
        <r>
          <rPr>
            <sz val="9"/>
            <color indexed="81"/>
            <rFont val="Tahoma"/>
            <family val="2"/>
          </rPr>
          <t xml:space="preserve">
Expressed as NO2</t>
        </r>
      </text>
    </comment>
    <comment ref="A175" authorId="0" shapeId="0">
      <text>
        <r>
          <rPr>
            <b/>
            <sz val="9"/>
            <color indexed="81"/>
            <rFont val="Tahoma"/>
            <family val="2"/>
          </rPr>
          <t>Laura D. Monahan:</t>
        </r>
        <r>
          <rPr>
            <sz val="9"/>
            <color indexed="81"/>
            <rFont val="Tahoma"/>
            <family val="2"/>
          </rPr>
          <t xml:space="preserve">
Expressed as NO2</t>
        </r>
      </text>
    </comment>
    <comment ref="J175" authorId="0" shapeId="0">
      <text>
        <r>
          <rPr>
            <b/>
            <sz val="9"/>
            <color indexed="81"/>
            <rFont val="Tahoma"/>
            <family val="2"/>
          </rPr>
          <t>Laura D. Monahan:</t>
        </r>
        <r>
          <rPr>
            <sz val="9"/>
            <color indexed="81"/>
            <rFont val="Tahoma"/>
            <family val="2"/>
          </rPr>
          <t xml:space="preserve">
Expressed as NO2</t>
        </r>
      </text>
    </comment>
    <comment ref="Q175" authorId="0" shapeId="0">
      <text>
        <r>
          <rPr>
            <b/>
            <sz val="9"/>
            <color indexed="81"/>
            <rFont val="Tahoma"/>
            <family val="2"/>
          </rPr>
          <t>Laura D. Monahan:</t>
        </r>
        <r>
          <rPr>
            <sz val="9"/>
            <color indexed="81"/>
            <rFont val="Tahoma"/>
            <family val="2"/>
          </rPr>
          <t xml:space="preserve">
Expressed as NO2</t>
        </r>
      </text>
    </comment>
    <comment ref="V175" authorId="0" shapeId="0">
      <text>
        <r>
          <rPr>
            <b/>
            <sz val="9"/>
            <color indexed="81"/>
            <rFont val="Tahoma"/>
            <family val="2"/>
          </rPr>
          <t>Laura D. Monahan:</t>
        </r>
        <r>
          <rPr>
            <sz val="9"/>
            <color indexed="81"/>
            <rFont val="Tahoma"/>
            <family val="2"/>
          </rPr>
          <t xml:space="preserve">
Expressed as NO2</t>
        </r>
      </text>
    </comment>
    <comment ref="R178" authorId="0" shapeId="0">
      <text>
        <r>
          <rPr>
            <b/>
            <sz val="9"/>
            <color indexed="81"/>
            <rFont val="Tahoma"/>
            <family val="2"/>
          </rPr>
          <t>Laura D. Monahan:</t>
        </r>
        <r>
          <rPr>
            <sz val="9"/>
            <color indexed="81"/>
            <rFont val="Tahoma"/>
            <family val="2"/>
          </rPr>
          <t xml:space="preserve">
Expressed as NO2</t>
        </r>
      </text>
    </comment>
    <comment ref="A381" authorId="0" shapeId="0">
      <text>
        <r>
          <rPr>
            <b/>
            <sz val="9"/>
            <color indexed="81"/>
            <rFont val="Tahoma"/>
            <family val="2"/>
          </rPr>
          <t>Laura D. Monahan:</t>
        </r>
        <r>
          <rPr>
            <sz val="9"/>
            <color indexed="81"/>
            <rFont val="Tahoma"/>
            <family val="2"/>
          </rPr>
          <t xml:space="preserve">
Expressed as NO2</t>
        </r>
      </text>
    </comment>
    <comment ref="J381" authorId="0" shapeId="0">
      <text>
        <r>
          <rPr>
            <b/>
            <sz val="9"/>
            <color indexed="81"/>
            <rFont val="Tahoma"/>
            <family val="2"/>
          </rPr>
          <t>Laura D. Monahan:</t>
        </r>
        <r>
          <rPr>
            <sz val="9"/>
            <color indexed="81"/>
            <rFont val="Tahoma"/>
            <family val="2"/>
          </rPr>
          <t xml:space="preserve">
Expressed as NO2</t>
        </r>
      </text>
    </comment>
    <comment ref="Q381" authorId="0" shapeId="0">
      <text>
        <r>
          <rPr>
            <b/>
            <sz val="9"/>
            <color indexed="81"/>
            <rFont val="Tahoma"/>
            <family val="2"/>
          </rPr>
          <t>Laura D. Monahan:</t>
        </r>
        <r>
          <rPr>
            <sz val="9"/>
            <color indexed="81"/>
            <rFont val="Tahoma"/>
            <family val="2"/>
          </rPr>
          <t xml:space="preserve">
Expressed as NO2</t>
        </r>
      </text>
    </comment>
    <comment ref="A484" authorId="0" shapeId="0">
      <text>
        <r>
          <rPr>
            <b/>
            <sz val="9"/>
            <color indexed="81"/>
            <rFont val="Tahoma"/>
            <family val="2"/>
          </rPr>
          <t>Laura D. Monahan:</t>
        </r>
        <r>
          <rPr>
            <sz val="9"/>
            <color indexed="81"/>
            <rFont val="Tahoma"/>
            <family val="2"/>
          </rPr>
          <t xml:space="preserve">
Expressed as NO2</t>
        </r>
      </text>
    </comment>
    <comment ref="J484" authorId="0" shapeId="0">
      <text>
        <r>
          <rPr>
            <b/>
            <sz val="9"/>
            <color indexed="81"/>
            <rFont val="Tahoma"/>
            <family val="2"/>
          </rPr>
          <t>Laura D. Monahan:</t>
        </r>
        <r>
          <rPr>
            <sz val="9"/>
            <color indexed="81"/>
            <rFont val="Tahoma"/>
            <family val="2"/>
          </rPr>
          <t xml:space="preserve">
Expressed as NO2</t>
        </r>
      </text>
    </comment>
    <comment ref="A587" authorId="0" shapeId="0">
      <text>
        <r>
          <rPr>
            <b/>
            <sz val="9"/>
            <color indexed="81"/>
            <rFont val="Tahoma"/>
            <family val="2"/>
          </rPr>
          <t>Laura D. Monahan:</t>
        </r>
        <r>
          <rPr>
            <sz val="9"/>
            <color indexed="81"/>
            <rFont val="Tahoma"/>
            <family val="2"/>
          </rPr>
          <t xml:space="preserve">
Expressed as NO2</t>
        </r>
      </text>
    </comment>
    <comment ref="J587" authorId="0" shapeId="0">
      <text>
        <r>
          <rPr>
            <b/>
            <sz val="9"/>
            <color indexed="81"/>
            <rFont val="Tahoma"/>
            <family val="2"/>
          </rPr>
          <t>Laura D. Monahan:</t>
        </r>
        <r>
          <rPr>
            <sz val="9"/>
            <color indexed="81"/>
            <rFont val="Tahoma"/>
            <family val="2"/>
          </rPr>
          <t xml:space="preserve">
Expressed as NO2</t>
        </r>
      </text>
    </comment>
    <comment ref="A690" authorId="0" shapeId="0">
      <text>
        <r>
          <rPr>
            <b/>
            <sz val="9"/>
            <color indexed="81"/>
            <rFont val="Tahoma"/>
            <family val="2"/>
          </rPr>
          <t>Laura D. Monahan:</t>
        </r>
        <r>
          <rPr>
            <sz val="9"/>
            <color indexed="81"/>
            <rFont val="Tahoma"/>
            <family val="2"/>
          </rPr>
          <t xml:space="preserve">
Expressed as NO2</t>
        </r>
      </text>
    </comment>
    <comment ref="J690" authorId="0" shapeId="0">
      <text>
        <r>
          <rPr>
            <b/>
            <sz val="9"/>
            <color indexed="81"/>
            <rFont val="Tahoma"/>
            <family val="2"/>
          </rPr>
          <t>Laura D. Monahan:</t>
        </r>
        <r>
          <rPr>
            <sz val="9"/>
            <color indexed="81"/>
            <rFont val="Tahoma"/>
            <family val="2"/>
          </rPr>
          <t xml:space="preserve">
Expressed as NO2</t>
        </r>
      </text>
    </comment>
    <comment ref="A793" authorId="0" shapeId="0">
      <text>
        <r>
          <rPr>
            <b/>
            <sz val="9"/>
            <color indexed="81"/>
            <rFont val="Tahoma"/>
            <family val="2"/>
          </rPr>
          <t>Laura D. Monahan:</t>
        </r>
        <r>
          <rPr>
            <sz val="9"/>
            <color indexed="81"/>
            <rFont val="Tahoma"/>
            <family val="2"/>
          </rPr>
          <t xml:space="preserve">
Expressed as NO2</t>
        </r>
      </text>
    </comment>
    <comment ref="G793" authorId="0" shapeId="0">
      <text>
        <r>
          <rPr>
            <b/>
            <sz val="9"/>
            <color indexed="81"/>
            <rFont val="Tahoma"/>
            <family val="2"/>
          </rPr>
          <t>Laura D. Monahan:</t>
        </r>
        <r>
          <rPr>
            <sz val="9"/>
            <color indexed="81"/>
            <rFont val="Tahoma"/>
            <family val="2"/>
          </rPr>
          <t xml:space="preserve">
Expressed as NO2</t>
        </r>
      </text>
    </comment>
    <comment ref="M793" authorId="0" shapeId="0">
      <text>
        <r>
          <rPr>
            <b/>
            <sz val="9"/>
            <color indexed="81"/>
            <rFont val="Tahoma"/>
            <family val="2"/>
          </rPr>
          <t>Laura D. Monahan:</t>
        </r>
        <r>
          <rPr>
            <sz val="9"/>
            <color indexed="81"/>
            <rFont val="Tahoma"/>
            <family val="2"/>
          </rPr>
          <t xml:space="preserve">
Expressed as NO2</t>
        </r>
      </text>
    </comment>
  </commentList>
</comments>
</file>

<file path=xl/sharedStrings.xml><?xml version="1.0" encoding="utf-8"?>
<sst xmlns="http://schemas.openxmlformats.org/spreadsheetml/2006/main" count="40590" uniqueCount="1281">
  <si>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</si>
  <si>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</si>
  <si>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</si>
  <si>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</si>
  <si>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</si>
  <si>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</si>
  <si>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</si>
  <si>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</si>
  <si>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</si>
  <si>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</si>
  <si>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</si>
  <si>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</si>
  <si>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</si>
  <si>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</si>
  <si>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</si>
  <si>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</si>
  <si>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</si>
  <si>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</si>
  <si>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</si>
  <si>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</si>
  <si>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</si>
  <si>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</si>
  <si>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</si>
  <si>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</si>
  <si>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</si>
  <si>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</si>
  <si>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</si>
  <si>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</si>
  <si>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</si>
  <si>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</si>
  <si>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</si>
  <si>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</si>
  <si>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</si>
  <si>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</si>
  <si>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</si>
  <si>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</si>
  <si>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</si>
  <si>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</si>
  <si>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</si>
  <si>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</si>
  <si>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</si>
  <si>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</si>
  <si>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</si>
  <si>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</si>
  <si>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</si>
  <si>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</si>
  <si>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</si>
  <si>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</si>
  <si>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</si>
  <si>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</si>
  <si>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</si>
  <si>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</si>
  <si>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</si>
  <si>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</si>
  <si>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</si>
  <si>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</si>
  <si>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</si>
  <si>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</si>
  <si>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</si>
  <si>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</si>
  <si>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</si>
  <si>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</si>
  <si>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</si>
  <si>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</si>
  <si>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</si>
  <si>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</si>
  <si>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</si>
  <si>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</si>
  <si>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</si>
  <si>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</si>
  <si>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</si>
  <si>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</si>
  <si>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</si>
  <si>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</si>
  <si>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</si>
  <si>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</si>
  <si>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</si>
  <si>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</si>
  <si>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</si>
  <si>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</si>
  <si>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</si>
  <si>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</si>
  <si>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</si>
  <si>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</si>
  <si>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Nitrous oxide (laughing gas) [Inorganic emissions to air]</t>
  </si>
  <si>
    <t>Nitrogen oxides [Inorganic emissions to air]</t>
  </si>
  <si>
    <t>Sulphur dioxide [Inorganic emissions to air]</t>
  </si>
  <si>
    <t>Carbon monoxide [Inorganic emissions to air]</t>
  </si>
  <si>
    <t>NMVOC (unspecified) [Group NMVOC to air]</t>
  </si>
  <si>
    <t>Dust (PM2.5) [Particles to air]</t>
  </si>
  <si>
    <t>Ammonia [Inorganic emissions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</si>
  <si>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</si>
  <si>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</si>
  <si>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</si>
  <si>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</si>
  <si>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</si>
  <si>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</si>
  <si>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</si>
  <si>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</si>
  <si>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</si>
  <si>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</si>
  <si>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</si>
  <si>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</si>
  <si>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</si>
  <si>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</si>
  <si>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</si>
  <si>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</si>
  <si>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</si>
  <si>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</si>
  <si>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</si>
  <si>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</si>
  <si>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</si>
  <si>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</si>
  <si>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</si>
  <si>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</si>
  <si>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</si>
  <si>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</si>
  <si>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</si>
  <si>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</si>
  <si>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</si>
  <si>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</si>
  <si>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</si>
  <si>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</si>
  <si>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</si>
  <si>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</si>
  <si>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</si>
  <si>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</si>
  <si>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</si>
  <si>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</si>
  <si>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</si>
  <si>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</si>
  <si>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</si>
  <si>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</si>
  <si>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</si>
  <si>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</si>
  <si>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</si>
  <si>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</si>
  <si>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</si>
  <si>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</si>
  <si>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</si>
  <si>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</si>
  <si>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</si>
  <si>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</si>
  <si>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</si>
  <si>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</si>
  <si>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</si>
  <si>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</si>
  <si>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</si>
  <si>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</si>
  <si>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</si>
  <si>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</si>
  <si>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Separate Publication</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</si>
  <si>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</si>
  <si>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</si>
  <si>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</si>
  <si>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</si>
  <si>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</si>
  <si>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</si>
  <si>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</si>
  <si>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</si>
  <si>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</si>
  <si>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</si>
  <si>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</si>
  <si>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</si>
  <si>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</si>
  <si>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</si>
  <si>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</si>
  <si>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</si>
  <si>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</si>
  <si>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</si>
  <si>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</si>
  <si>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</si>
  <si>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</si>
  <si>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</si>
  <si>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</si>
  <si>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</si>
  <si>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</si>
  <si>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</si>
  <si>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</si>
  <si>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</si>
  <si>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</si>
  <si>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</si>
  <si>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</si>
  <si>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</si>
  <si>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</si>
  <si>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</si>
  <si>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</si>
  <si>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</si>
  <si>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</si>
  <si>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</si>
  <si>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</si>
  <si>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</si>
  <si>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</si>
  <si>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</si>
  <si>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</si>
  <si>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</si>
  <si>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</si>
  <si>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</si>
  <si>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</si>
  <si>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</si>
  <si>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</si>
  <si>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</si>
  <si>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</si>
  <si>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</si>
  <si>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</si>
  <si>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</si>
  <si>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</si>
  <si>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</si>
  <si>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</si>
  <si>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</si>
  <si>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</si>
  <si>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</si>
  <si>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</si>
  <si>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</si>
  <si>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</si>
  <si>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</si>
  <si>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</si>
  <si>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</si>
  <si>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</si>
  <si>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</si>
  <si>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</si>
  <si>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</si>
  <si>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</si>
  <si>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</si>
  <si>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 xml:space="preserve">This unit process is composed of this document and the file, DF_StageX_X_Process_Name_2014.1.doc, which provides additional details regarding calculations, data quality, and references as relevant. </t>
  </si>
  <si>
    <t>SCCID</t>
  </si>
  <si>
    <t>LEVEL1</t>
  </si>
  <si>
    <t>LEVEL2</t>
  </si>
  <si>
    <t>LEVEL3</t>
  </si>
  <si>
    <t>LEVEL4</t>
  </si>
  <si>
    <t>NEI_POLLUTANT_CODE</t>
  </si>
  <si>
    <t>CAS</t>
  </si>
  <si>
    <t>POLLUTANT</t>
  </si>
  <si>
    <t>POLLUTANTID</t>
  </si>
  <si>
    <t>CONTROLCODE</t>
  </si>
  <si>
    <t>CONTROLID</t>
  </si>
  <si>
    <t>CONTROL</t>
  </si>
  <si>
    <t>Primary</t>
  </si>
  <si>
    <t>FACTOR</t>
  </si>
  <si>
    <t>UNIT</t>
  </si>
  <si>
    <t>MEASURE</t>
  </si>
  <si>
    <t>MATERIAL</t>
  </si>
  <si>
    <t>ACTION</t>
  </si>
  <si>
    <t>FORMULA</t>
  </si>
  <si>
    <t>AP42SECTION</t>
  </si>
  <si>
    <t>NOTES</t>
  </si>
  <si>
    <t>REF_DESC</t>
  </si>
  <si>
    <t>QUALITY</t>
  </si>
  <si>
    <t>NUMSOURCES</t>
  </si>
  <si>
    <t>Created</t>
  </si>
  <si>
    <t>REVOKED</t>
  </si>
  <si>
    <t>Dupcount</t>
  </si>
  <si>
    <t>Dupreason</t>
  </si>
  <si>
    <t>Stationary Source Fuel Combustion</t>
  </si>
  <si>
    <t>Natural Gas</t>
  </si>
  <si>
    <t>CO2</t>
  </si>
  <si>
    <t>124-38-9</t>
  </si>
  <si>
    <t>Carbon dioxide</t>
  </si>
  <si>
    <t>UNCONTROLLED</t>
  </si>
  <si>
    <t>Lb</t>
  </si>
  <si>
    <t>Million Cubic Feet</t>
  </si>
  <si>
    <t>Burned</t>
  </si>
  <si>
    <t>EPA.  1995.  Section 1.4, Natural Gas Combustion.  In: Compilation of Air Pollutant Emission Factors, Volume 1: Stationary Point and Area Sources, Fifth Edition, AP-42.  U.S. Environmental Protection Agency, Office of Air Quality Planning and Standards.  Research Triangle Park, North Carolina.</t>
  </si>
  <si>
    <t>D</t>
  </si>
  <si>
    <t>CO</t>
  </si>
  <si>
    <t>630-08-0</t>
  </si>
  <si>
    <t>Carbon monoxide</t>
  </si>
  <si>
    <t>B</t>
  </si>
  <si>
    <t>NOX</t>
  </si>
  <si>
    <t>Nitrogen oxides (NOx)</t>
  </si>
  <si>
    <t>Expressed as NO2.</t>
  </si>
  <si>
    <t>PM-CON</t>
  </si>
  <si>
    <t>PM, condensable</t>
  </si>
  <si>
    <t>PM-FIL</t>
  </si>
  <si>
    <t>PM, filterable</t>
  </si>
  <si>
    <t>C</t>
  </si>
  <si>
    <t>SO2</t>
  </si>
  <si>
    <t>Sulfur dioxide</t>
  </si>
  <si>
    <t>A</t>
  </si>
  <si>
    <t>Total organic compounds (TOC)</t>
  </si>
  <si>
    <t>Methane comprises 34% of organic compounds.</t>
  </si>
  <si>
    <t>83-32-9</t>
  </si>
  <si>
    <t>Acenaphthene</t>
  </si>
  <si>
    <t>&lt;1.800E-6</t>
  </si>
  <si>
    <t>Hazardous Air Pollutant (HAP) as defined by Section 112(b) of the Clean Air Act.  HAP because it is Polycyclic Organic Matter (POM).  POM is a HAP as defined by Section 112(b) of the Clean Air Act.</t>
  </si>
  <si>
    <t>EPA.  March, 1998.  Section 1.4, Natural Gas Combustion.  In: Compilation of Air Pollutant Emission Factors, Volume 1: Stationary Point and Area Sources, Fifth Edition, AP-42, Supplement D.  U.S. Environmental Protection Agency, Office of Air Quality Planning and Standards.  Research Triangle Park, North Carolina.</t>
  </si>
  <si>
    <t>E</t>
  </si>
  <si>
    <t>208-96-8</t>
  </si>
  <si>
    <t>Acenaphthylene</t>
  </si>
  <si>
    <t>120-12-7</t>
  </si>
  <si>
    <t>Anthracene</t>
  </si>
  <si>
    <t>&lt;2.400E-6</t>
  </si>
  <si>
    <t>7440-38-2</t>
  </si>
  <si>
    <t>Arsenic</t>
  </si>
  <si>
    <t>Hazardous Air Pollutant (HAP) as defined by Section 112(b) of the Clean Air Act.</t>
  </si>
  <si>
    <t>7440-39-3</t>
  </si>
  <si>
    <t>Barium</t>
  </si>
  <si>
    <t>71-43-2</t>
  </si>
  <si>
    <t>Benzene</t>
  </si>
  <si>
    <t>56-55-3</t>
  </si>
  <si>
    <t>Benzo (a) anthracene</t>
  </si>
  <si>
    <t>50-32-8</t>
  </si>
  <si>
    <t>Benzo (a) pyrene</t>
  </si>
  <si>
    <t>&lt;1.200E-6</t>
  </si>
  <si>
    <t>205-99-2</t>
  </si>
  <si>
    <t>Benzo (b) fluoranthene</t>
  </si>
  <si>
    <t>191-24-2</t>
  </si>
  <si>
    <t>Benzo (g,h,i) perylene</t>
  </si>
  <si>
    <t>207-08-9</t>
  </si>
  <si>
    <t>Benzo (k) fluoranthene</t>
  </si>
  <si>
    <t>7440-41-7</t>
  </si>
  <si>
    <t>Beryllium</t>
  </si>
  <si>
    <t>&lt;1.200E-5</t>
  </si>
  <si>
    <t>106-97-8</t>
  </si>
  <si>
    <t>n-Butane</t>
  </si>
  <si>
    <t>7440-43-9</t>
  </si>
  <si>
    <t>Cadmium</t>
  </si>
  <si>
    <t>Based on approximately 100% conversion of fuel carbon to CO2.</t>
  </si>
  <si>
    <t>7440-47-3</t>
  </si>
  <si>
    <t>Chromium</t>
  </si>
  <si>
    <t>218-01-9</t>
  </si>
  <si>
    <t>Chrysene</t>
  </si>
  <si>
    <t>7440-48-4</t>
  </si>
  <si>
    <t>Cobalt</t>
  </si>
  <si>
    <t>7440-50-8</t>
  </si>
  <si>
    <t>Copper</t>
  </si>
  <si>
    <t>53-70-3</t>
  </si>
  <si>
    <t>Dibenzo(a,h) anthracene</t>
  </si>
  <si>
    <t>25321-22-6</t>
  </si>
  <si>
    <t>Dichlorobenzene, mixed isomers</t>
  </si>
  <si>
    <t>57-97-6</t>
  </si>
  <si>
    <t>Dimethylbenz(a)anthracene</t>
  </si>
  <si>
    <t>&lt;1.600E-5</t>
  </si>
  <si>
    <t>74-84-0</t>
  </si>
  <si>
    <t>Ethane</t>
  </si>
  <si>
    <t>206-44-0</t>
  </si>
  <si>
    <t>Fluoranthene</t>
  </si>
  <si>
    <t>86-73-7</t>
  </si>
  <si>
    <t>Fluorene</t>
  </si>
  <si>
    <t>50-00-0</t>
  </si>
  <si>
    <t>Formaldehyde</t>
  </si>
  <si>
    <t>193-39-5</t>
  </si>
  <si>
    <t>Indeno(1,2,3-cd)pyrene</t>
  </si>
  <si>
    <t>7439-92-1</t>
  </si>
  <si>
    <t>Lead</t>
  </si>
  <si>
    <t>7439-96-5</t>
  </si>
  <si>
    <t>Manganese</t>
  </si>
  <si>
    <t>7439-97-6</t>
  </si>
  <si>
    <t>Mercury</t>
  </si>
  <si>
    <t>74-82-8</t>
  </si>
  <si>
    <t>Methane</t>
  </si>
  <si>
    <t>91-57-6</t>
  </si>
  <si>
    <t>2-Methyl Naphthalene</t>
  </si>
  <si>
    <t>56-49-5</t>
  </si>
  <si>
    <t>3-Methylcholanthrene</t>
  </si>
  <si>
    <t>7439-98-7</t>
  </si>
  <si>
    <t>Molybdenum</t>
  </si>
  <si>
    <t>110-54-3</t>
  </si>
  <si>
    <t>N-Hexane</t>
  </si>
  <si>
    <t>109-66-0</t>
  </si>
  <si>
    <t>N-Pentane</t>
  </si>
  <si>
    <t>91-20-3</t>
  </si>
  <si>
    <t>Naphthalene</t>
  </si>
  <si>
    <t>7440-02-0</t>
  </si>
  <si>
    <t>Nickel</t>
  </si>
  <si>
    <t>10024-97-2</t>
  </si>
  <si>
    <t>Nitrous oxide</t>
  </si>
  <si>
    <t>LOW NOX BURNERS</t>
  </si>
  <si>
    <t>85-01-8</t>
  </si>
  <si>
    <t>Phenanthrene</t>
  </si>
  <si>
    <t>All PM (total, condensible and filterable) is assumed to be less than 1.0 micrometer in diameter.  Therefore, the PM emission factors presented here may be used to estimate PM10, PM2.5 or PM1 emissions.  Total PM is the sum of the filterable PM and condensible PM.</t>
  </si>
  <si>
    <t>PM-PRI</t>
  </si>
  <si>
    <t>PM, primary</t>
  </si>
  <si>
    <t>74-98-6</t>
  </si>
  <si>
    <t>Propane</t>
  </si>
  <si>
    <t>129-00-0</t>
  </si>
  <si>
    <t>Pyrene</t>
  </si>
  <si>
    <t>7782-49-2</t>
  </si>
  <si>
    <t>Selenium</t>
  </si>
  <si>
    <t>&lt;2.400E-5</t>
  </si>
  <si>
    <t>Based on 100% conversion of fuel sulphur to SO2.</t>
  </si>
  <si>
    <t>108-88-3</t>
  </si>
  <si>
    <t>Toluene</t>
  </si>
  <si>
    <t>7440-62-2</t>
  </si>
  <si>
    <t>Vanadium</t>
  </si>
  <si>
    <t>VOC</t>
  </si>
  <si>
    <t>Volatile organic compounds (VOC)</t>
  </si>
  <si>
    <t>7440-66-6</t>
  </si>
  <si>
    <t>Zinc</t>
  </si>
  <si>
    <t>External Combustion Boilers</t>
  </si>
  <si>
    <t>Electric Generation</t>
  </si>
  <si>
    <t>Boilers &gt; 100 Million Btu/hr except Tangential</t>
  </si>
  <si>
    <t>Factor is for Pre-NSPS and Post-NSPS boilers.  NSPS= New Source Performance Standard as defined in 40 CFR 60 Subparts D and Db.  Post-NSPS units are boilers with greater than 250 MMBtu/hr of heat input that commenced construction modification, or reconstruction after August 17, 1971, and units with heat input capacities between 100 and 250 MMBtu/hr that commenced construction modification, or reconstruction after June 19, 1984.</t>
  </si>
  <si>
    <t>FLUE GAS RECIRCULATION</t>
  </si>
  <si>
    <t>Expressed as NO2.  For large and small wall-fired boilers with SNCR control, apply a 24% reduction to the appropriate NOx emission factor.  For tangential-fired boilers with SNCR control apply a 13% reduction to the appropriate NOx emission factor.  Pre-NSPS.  NSPS=New Source Performance Standard as defined in 40 CFR 60 Subparts D and Db.  Post-NSPS units are boilers with greater than 250 MMBtu/hr of heat input that commenced construction modification, or reconstruction after August 17, 1971,  and units with heat capacities between 100 and 250 MMBtu/hr that commenced construction modification, or reconstruction after June 19, 1984.</t>
  </si>
  <si>
    <t>Factor is for a Pre-NSPS boiler.</t>
  </si>
  <si>
    <t>Expressed as NO2.  For large and small wall-fired boilers with SNCR control, apply a 24% reduction to the appropriate NOx emission factor.  For tangential-fired boilers with SNCR control apply a 13% reduction to the appropriate NOx emission factor.  Post-NSPS.  NSPS=New Source Performance Standard as defined in 40 CFR 60 Subparts D and Db.  Post-NSPS units are boilers with greater than 250 MMBtu/hr of heat input that commenced construction modification, or reconstruction after August 17, 1971,  and units with heat capacities between 100 and 250 MMBtu/hr that commenced construction modification, or reconstruction after June 19, 1984.</t>
  </si>
  <si>
    <t>Factor is for a Post-NSPS boiler.</t>
  </si>
  <si>
    <t>Expressed as NO2.  For large and small wall-fired boilers with SNCR control, apply a 24% reduction to the appropriate NOx emission factor.  For tangential-fired boilers with SNCR control apply a 13% reduction to the appropriate NOx emission factor.</t>
  </si>
  <si>
    <t>All PM (total, condensible and filterable) is assumed to be less than 1.0 micrometer in diameter.  Therefore, the PM emission factors presented here may be used to estimate PM10, PM2.5 or PM1 emissions.</t>
  </si>
  <si>
    <t>PM10-FIL</t>
  </si>
  <si>
    <t>PM10, filterable</t>
  </si>
  <si>
    <t>PM25-FIL</t>
  </si>
  <si>
    <t>PM2.5, filterable</t>
  </si>
  <si>
    <t>Boilers &lt; 100 Million Btu/hr except Tangential</t>
  </si>
  <si>
    <t>Tangentially Fired Units</t>
  </si>
  <si>
    <t>Industrial</t>
  </si>
  <si>
    <t>10-100 Million Btu/hr</t>
  </si>
  <si>
    <t>&gt; 100 Million Btu/hr</t>
  </si>
  <si>
    <t>Factor is for Pre-NSPS and Post-NSPS boilers.  NSPS= New Source Performance Standard as defined in 40 CFR 60 Subparts D and Db.  Post-NSPS units are boilers with greater than 250 MMBtu/hr of heat input that commenced construction modification, or reconstruction after August 17, 1971, and units with heat capacities between 100 and 250 MMBtu/hr that commenced construction modification, or reconstruction after June 19, 1984.</t>
  </si>
  <si>
    <t>&lt; 10 Million Btu/hr</t>
  </si>
  <si>
    <t>Emission factor assumed to be the same as that for 1-03-006-03.</t>
  </si>
  <si>
    <t>Sulfur oxides (SOx)</t>
  </si>
  <si>
    <t>EPA.  October 1992.  Section 1.4, Natural Gas Combustion.  In: Compilation of Air Pollutant Emission Factors, Volume 1: Stationary Point and Area Sources, Fourth Edition, Supplement E, AP-42.  U.S. Environmental Protection Agency, Office of Air Quality Planning and Standards.  Research Triangle Park, North Carolina.</t>
  </si>
  <si>
    <t>Cogeneration</t>
  </si>
  <si>
    <t>Factor derived - same as 10100604.</t>
  </si>
  <si>
    <t>Derived factor - same as 10100604.</t>
  </si>
  <si>
    <t>Commercial/Institutional</t>
  </si>
  <si>
    <t>Emission factor assumed to be the same as that for 1-02-006-02.</t>
  </si>
  <si>
    <t>Emissions</t>
  </si>
  <si>
    <t>External Combustion Boilers, Electric Generation, Natural Gas, Boilers &lt; 100 Million Btu/hr except Tangential, Flue Gas Recirculation</t>
  </si>
  <si>
    <t>External Combustion Boilers, Electric Generation, Natural Gas, Boilers &lt; 100 Million Btu/hr except Tangential, Uncontrolled</t>
  </si>
  <si>
    <t>External Combustion Boilers, Electric Generation, Natural Gas, Boilers &lt; 100 Million Btu/hr except Tangential, Low NOx Burners</t>
  </si>
  <si>
    <t>External Combustion Boilers, Electric Generation, Natural Gas, Tangentially Fired Units, Uncontrolled</t>
  </si>
  <si>
    <t>External Combustion Boilers, Electric Generation, Natural Gas, Tangentially Fired Units, Flue Gas Recirculation</t>
  </si>
  <si>
    <t>External Combustion Boilers, Electric Generation, Natural Gas, Tangentially Fired Units, Low NOx Burners</t>
  </si>
  <si>
    <t>External Combustion Boilers, Industrial, Natural Gas, &gt; 100 Million Btu/hr, Flue Gas Recirculation</t>
  </si>
  <si>
    <t>External Combustion Boilers, Industrial, Natural Gas, &gt; 100 Million Btu/hr, Low NOx Burners</t>
  </si>
  <si>
    <t>External Combustion Boilers, Industrial, Natural Gas, 10-100 Million Btu/hr, Uncontrolled</t>
  </si>
  <si>
    <t>External Combustion Boilers, Industrial, Natural Gas, 10-100 Million Btu/hr, Flue Gas Recirculation</t>
  </si>
  <si>
    <t>External Combustion Boilers, Industrial, Natural Gas, 10-100 Million Btu/hr, Low NOx Burners</t>
  </si>
  <si>
    <t>External Combustion Boilers, Commercial/Institutional, Natural Gas, &gt; 100 Million Btu/hr, Flue Gas Recirculation</t>
  </si>
  <si>
    <t>External Combustion Boilers, Commercial/Institutional, Natural Gas, &gt; 100 Million Btu/hr, Low NOx Burners</t>
  </si>
  <si>
    <t>External Combustion Boilers, Commercial/Institutional, Natural Gas, 10-100 Million Btu/hr, Uncontrolled</t>
  </si>
  <si>
    <t>External Combustion Boilers, Commercial/Institutional, Natural Gas, 10-100 Million Btu/hr, Flue Gas Recirculation</t>
  </si>
  <si>
    <t>External Combustion Boilers, Commercial/Institutional, Natural Gas, 10-100 Million Btu/hr, Low NOx Burners</t>
  </si>
  <si>
    <t>External Combustion Boilers, Commercial/Institutional, Natural Gas, &lt; 10 Million Btu/hr, Flue Gas Recirculation</t>
  </si>
  <si>
    <t>External Combustion Boilers, Commercial/Institutional, Natural Gas, &lt; 10 Million Btu/hr, Low NOx Burners</t>
  </si>
  <si>
    <t>External Combustion Boilers, Commercial/Institutional, Natural Gas, &lt; 10 Million Btu/hr, Uncontrolled</t>
  </si>
  <si>
    <t>External Combustion Boilers, Electric Generation, Natural Gas, Boilers &gt; 100 Million Btu/hr except Tangential, Uncontrolled, Pre-NSPS Boiler</t>
  </si>
  <si>
    <t>External Combustion Boilers, Electric Generation, Natural Gas, Boilers &gt; 100 Million Btu/hr except Tangential, Uncontrolled, Post NSPS Boiler</t>
  </si>
  <si>
    <t>External Combustion Boilers, Industrial, Natural Gas, &gt; 100 Million Btu/hr, Uncontrolled, Pre-NSPS Boiler</t>
  </si>
  <si>
    <t>External Combustion Boilers, Industrial, Natural Gas, &gt; 100 Million Btu/hr, Uncontrolled, Post NSPS Boiler</t>
  </si>
  <si>
    <t>External Combustion Boilers, Commercial/Institutional, Natural Gas, &gt; 100 Million Btu/hr, Uncontrolled, Pre-NSPS Boiler</t>
  </si>
  <si>
    <t>External Combustion Boilers, Commercial/Institutional, Natural Gas, &gt; 100 Million Btu/hr, Uncontrolled, Post-NSPS Boiler</t>
  </si>
  <si>
    <t>NORMALIZED TO 1KG/KG</t>
  </si>
  <si>
    <t>Emission</t>
  </si>
  <si>
    <t>Scenario: Internal Combustion Engines</t>
  </si>
  <si>
    <t>lb</t>
  </si>
  <si>
    <t>http://www.epa.gov/cmop/resources/converter.html</t>
  </si>
  <si>
    <t>Mcf</t>
  </si>
  <si>
    <t>m3</t>
  </si>
  <si>
    <t>f3</t>
  </si>
  <si>
    <t>Fuel</t>
  </si>
  <si>
    <t>Natural Gas Emission Scenarios</t>
  </si>
  <si>
    <t>All input and output values presented are in units of kg per kg natural gas unless stated otherwise</t>
  </si>
  <si>
    <t>Scenario</t>
  </si>
  <si>
    <t>External Combustion Boilers, Electric Generation, Natural Gas, Boilers &gt; 100 Million Btu/hr except Tangential, Flue Gas Recirculation</t>
  </si>
  <si>
    <t>External Combustion Boilers, Electric Generation, Natural Gas, Boilers &gt; 100 Million Btu/hr except Tangential, Low NOx Burners</t>
  </si>
  <si>
    <t>Flue Gas Recirculation</t>
  </si>
  <si>
    <t>Low NOx Burners</t>
  </si>
  <si>
    <t>Output</t>
  </si>
  <si>
    <t>Uncontrolled</t>
  </si>
  <si>
    <t>External combustion boilers, Electric Generation, Natural Gas, &lt; 100 Million Btu/hr except Tangential</t>
  </si>
  <si>
    <t>External combustion boilers, Electric Generation, Natural Gas, &gt; 100 Million Btu/hr except Tangential</t>
  </si>
  <si>
    <t>External combustion boilers, Electric Generation, Natural Gas, Tangentially Fired Units</t>
  </si>
  <si>
    <t>External combustion boilers, Industrial, Natural Gas, &gt; 100 Million Btu/hr</t>
  </si>
  <si>
    <t>External combustion boilers, Industrial, Natural Gas, 10 - 100 Million Btu/hr</t>
  </si>
  <si>
    <t>External combustion boilers, Industrial, Natural Gas, &lt; 10 Million Btu/hr</t>
  </si>
  <si>
    <t>External combustion boilers, Industrial, Natural Gas, Cogeneration</t>
  </si>
  <si>
    <t>External combustion boilers, Commercial/Institutional, Natural Gas, &gt; 100 Million Btu/hr</t>
  </si>
  <si>
    <t>External combustion boilers, Commercial/Institutional, Natural Gas, 10 - 100 Million Btu/hr</t>
  </si>
  <si>
    <t>External combustion boilers, Commercial/Institutional, Natural Gas, &lt; 10 Million Btu/hr</t>
  </si>
  <si>
    <t>WebFIRE</t>
  </si>
  <si>
    <t>U.S. Environmental Protection Agency</t>
  </si>
  <si>
    <t>2012</t>
  </si>
  <si>
    <t>Washington, DC</t>
  </si>
  <si>
    <t>EPA</t>
  </si>
  <si>
    <t>http://cfpub.epa.gov/webfire/</t>
  </si>
  <si>
    <t>November 24, 2014</t>
  </si>
  <si>
    <t>U.S. Environmental Protection Agency (2012). WebFIRE. EPA. Washington, DC. http://cfpub.epa.gov/webfire/ Last Accessed: November 24, 2014</t>
  </si>
  <si>
    <t>Combustion of Natural Gas</t>
  </si>
  <si>
    <t>This unit process includes the emissions associated with the combustion of natural gas.</t>
  </si>
  <si>
    <t>This unit process provides a summary of relevant input and output flows associated with the combustion of natural gas utilized for several downstream processes.</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</si>
  <si>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natural gas</t>
    </r>
    <r>
      <rPr>
        <sz val="10"/>
        <color indexed="8"/>
        <rFont val="Arial"/>
        <family val="2"/>
      </rPr>
      <t>)</t>
    </r>
  </si>
  <si>
    <t>United States</t>
  </si>
  <si>
    <t>N/A</t>
  </si>
  <si>
    <t>No</t>
  </si>
  <si>
    <t>[Technosphere]</t>
  </si>
  <si>
    <t>Internal Combustion Engines</t>
  </si>
  <si>
    <t>Turbine</t>
  </si>
  <si>
    <t>75-07-0</t>
  </si>
  <si>
    <t>Acetaldehyde</t>
  </si>
  <si>
    <t>Million Btus</t>
  </si>
  <si>
    <t>Input</t>
  </si>
  <si>
    <t>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</si>
  <si>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EPA.  2000.  Section 3.1, Stationary Gas Turbines for Electricity Generation.  In: Compilation of Air Pollutant Emission Factors, Volume 1: Stationary Point and Area Sources, Fifth Edition, AP-42.  U.S. Environmental Protection Agency.</t>
  </si>
  <si>
    <t>107-02-8</t>
  </si>
  <si>
    <t>Acrolein</t>
  </si>
  <si>
    <t>CATALYTIC REDUCTION</t>
  </si>
  <si>
    <t>SCONOX catalyst used.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</si>
  <si>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106-99-0</t>
  </si>
  <si>
    <t>1,3-Butadiene</t>
  </si>
  <si>
    <t>&lt; 4.300E-7</t>
  </si>
  <si>
    <t>Compound was not detected.  Emission factor is based on one-half of the detection limit.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</si>
  <si>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</si>
  <si>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STEAM OR WATER INJECTION</t>
  </si>
  <si>
    <t>PRE-COMBUSTION CHAMBER</t>
  </si>
  <si>
    <t>Control is use of lean-premix fuel.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</si>
  <si>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100-41-4</t>
  </si>
  <si>
    <t>Ethylbenzene</t>
  </si>
  <si>
    <t>SCONOX catalyst used.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</si>
  <si>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AFTERBURNER</t>
  </si>
  <si>
    <t>Heat</t>
  </si>
  <si>
    <t>F-factor of natural gas = 8,472 dscf/MMBtu.  HHV = 995 Btu/scf.</t>
  </si>
  <si>
    <t>CARNOT, Tustin, California.  January 1991.  In: Air Toxics Emissions Inventory Testing at Coolwater Generating Station, Combustion Turbine No. 42.  Prepared for Southern California Edison Company.</t>
  </si>
  <si>
    <t>U</t>
  </si>
  <si>
    <t>1330-20-7</t>
  </si>
  <si>
    <t>Isomers of xylene</t>
  </si>
  <si>
    <t>Based on limited source tests on a single turbine with water-steam injection.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</si>
  <si>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EPA.  April, 2000.  Section 3.1, Stationary Gas Turbines for Electricity Generation.  In: Compilation of Air Pollutant Emission Factors, Volume 1: Stationary Point and Area Sources, Fifth Edition, AP-42.  U.S. Environmental Protection Agency, Office of Air Quality Planning and Standards.  Research Triangle Park, North Carolina.</t>
  </si>
  <si>
    <t>Polycyclic aromatic hydrocarbons (PAH)</t>
  </si>
  <si>
    <t>75-56-9</t>
  </si>
  <si>
    <t>Propylene oxide</t>
  </si>
  <si>
    <t>&lt; 2.900E-5</t>
  </si>
  <si>
    <t>9.4E-1*S</t>
  </si>
  <si>
    <t>All sulfur in the fuel is assumed to be converted to SO2.  S=percent sulfur in the fuel.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</si>
  <si>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Reciprocating</t>
  </si>
  <si>
    <t>EPA.  1995.  Section 3.2, Heavy Duty Natural Gas Fired Pipeline Compressor Engines.  In: Compilation of Air Pollutant Emission Factors, Volume 1: Stationary Point and Area Sources, Fifth Edition, AP-42.  U.S. Environmental Protection Agency, Office of Air Quality Planning and Standards.  Research Triangle Park, North Carolina.</t>
  </si>
  <si>
    <t>No data were available for condensable PM emissions.  The presented emission factor reflects emissions from 4SLB engines.  Emission factors were calculated in units of (lb/MMBtu) based on procedures in EPA Method 19.  To convert from (lb/MMBtu) to (lb/106 scf), multiply by the heat content of the fuel. If the heat content is not available, use 1020 Btu/scf. To convert from (lb/MMBtu) to (lb/hp-hr) use the following equation:  lb/hp-hr = (lb/MMBtu)(heat input, MMBtu/hr)(1/operating HP, 1/hp).</t>
  </si>
  <si>
    <t>EPA.  July 2000.  Section 3.2, Natural Gas-fired Reciprocating Engines.  In: Compilation of Air Pollutant Emission Factors, Volume 1: Stationary Point and Area Sources, Fifth Edition, AP-42.  U.S. Environmental Protection Agency, Office of Air Quality Planning and Standards.  Research Triangle Park, North Carolina.</t>
  </si>
  <si>
    <t>PM10-PRI</t>
  </si>
  <si>
    <t>PM10, primary</t>
  </si>
  <si>
    <t>Sum of PM10-FIL and PM-CON emission factors</t>
  </si>
  <si>
    <t>This emission factor was derived from other particulate matter emission factors.  See Notes.</t>
  </si>
  <si>
    <t>PM25-PRI</t>
  </si>
  <si>
    <t>PM2.5, primary</t>
  </si>
  <si>
    <t>Sum of PM25-FIL and PM-CON emission factors</t>
  </si>
  <si>
    <t>reported as TNMOC</t>
  </si>
  <si>
    <t>Compound was not detected.  Emission factor is based on one-half of the detection limit.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</si>
  <si>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This emission factor was derived from other particulate matter emission factors.</t>
  </si>
  <si>
    <t>Turbine: Cogeneration</t>
  </si>
  <si>
    <t>Compound was not detected.  Emission factor is based on one-half of the detection limit.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</si>
  <si>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Reciprocating: Cogeneration</t>
  </si>
  <si>
    <t>2-cycle Lean Burn</t>
  </si>
  <si>
    <t>Based on 100% conversion of fuel sulfur to SO2.  Assumes sulfur content in natural gas of 2,000 gr/10^6 scf.  Emission factors were calculated in units of (lb/MMBtu) based on procedures in EPA Method 19.  To convert from (lb/MMBtu) to (lb/10^6 scf), multiply by the heat content of the fuel.  If the heat content is not available, use 1020 Btu/scf.</t>
  </si>
  <si>
    <t>EPA.  2000.  Section 3.2, Natural Gas-fired Reciprocating Engines.  In: Compilation of Air Pollutant Emission Factors, Volume 1: Stationary Point and Area Sources, Fifth Edition, AP-42.  U.S. Environmental Protection Agency</t>
  </si>
  <si>
    <t>4-cycle Rich Burn</t>
  </si>
  <si>
    <t>4-cycle Lean Burn</t>
  </si>
  <si>
    <t>57-12-5</t>
  </si>
  <si>
    <t>Cyanide</t>
  </si>
  <si>
    <t>SCR (SELECTIVE CATALYTIC REDUCTION)</t>
  </si>
  <si>
    <t>ng</t>
  </si>
  <si>
    <t>Joules</t>
  </si>
  <si>
    <t>Energy</t>
  </si>
  <si>
    <t>Pre-selective catalyst emission reduction.  Lack of Supporting Documentation.</t>
  </si>
  <si>
    <t>Castaldini, C., L.R. Waterland, and H.B. Mason, Electric Power Research Institute (EPRI).  1987.  In: Environmental Assessment of Catalytic Reduction of Natural Gas-fired Engines.  EPRI CS-4360.  Proceedings Symposium on Stationary Combustion NOx Control, 1985, Vol. 2, pp. 5711-16.  Palo Alto, California.</t>
  </si>
  <si>
    <t>7723-14-0</t>
  </si>
  <si>
    <t>Phosphorus (yellow or white)</t>
  </si>
  <si>
    <t>Lack of Supporting Documentation.</t>
  </si>
  <si>
    <t>Based on limited source tests on a single turbine with water-steam injection.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</si>
  <si>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All sulfur in the fuel is assumed to be converted to SO2.  S=percent sulfur in the fuel.  Emission factor based on an average natural gas heating value (HHV) of 1020 Btu/scf at 60 deg. F.  To convert from (lb/MMBtu) to (lb/10^6 scf), multiply by 1020.  Also, this emission factor may be converted to other natural gas heating values by multiplying the given emission factor by the ratio of the specified heating value to the average heating value of 1020 Btu/scf.</t>
  </si>
  <si>
    <t>This factor was present in AIRS Facility Subsystem Source Classification Codes and Emission Factor Listing for Criteria Air Pollutants, March 1990, EPA 450/4-90-003.  These factors may have been (and may still be) in an AP-42 section, or they may have been added to that March 1990 document from other sources.  Please check the latest AP42 to verify.</t>
  </si>
  <si>
    <t>Electric Utility</t>
  </si>
  <si>
    <t>Total: Boilers and IC Engines</t>
  </si>
  <si>
    <t>NH3</t>
  </si>
  <si>
    <t>7664-41-7</t>
  </si>
  <si>
    <t>Ammonia</t>
  </si>
  <si>
    <t>Development and Selection of Ammonia Emission Factors - Final Report. R. Battye, W. Battye, C. Overcash, and S. Fudge; EC/R Incorporated; Durham, NC.  Report prepared for USEPA Office of Research and Development; August, 1994.</t>
  </si>
  <si>
    <t>All Boiler Types</t>
  </si>
  <si>
    <t>All IC Engine Types</t>
  </si>
  <si>
    <t>Internal Combustion Engines, Electric Generation, Natural Gas, Turbine, Uncontrolled</t>
  </si>
  <si>
    <t>Internal Combustion Engines, Electric Generation, Natural Gas, Reciprocating, Uncontrolled</t>
  </si>
  <si>
    <t>Internal Combustion Engines, Industrial, Natural Gas, Turbine, Uncontrolled</t>
  </si>
  <si>
    <t>Internal Combustion Engines, Industrial, Natural Gas, Reciprocating, Uncontrolled</t>
  </si>
  <si>
    <t>Internal Combustion Engines, Industrial, Natural Gas, Turbine:Cogeneration, Uncontrolled</t>
  </si>
  <si>
    <t>Internal Combustion Engines, Industrial, Natural Gas, Reciprocating:Cogeneration, Uncontrolled</t>
  </si>
  <si>
    <t>Internal Combustion Engines, Industrial, Natural Gas, 2-cycle Lean Burn, Uncontrolled</t>
  </si>
  <si>
    <t>Internal Combustion Engines, Industrial, Natural Gas, 4-cycle Rich Burn, Uncontrolled</t>
  </si>
  <si>
    <t>Internal Combustion Engines, Industrial, Natural Gas, 4-cycle Lean Burn, Uncontrolled</t>
  </si>
  <si>
    <t>Internal Combustion Engines, Commercial/Institutional, Natural Gas, Reciprocating, Uncontrolled</t>
  </si>
  <si>
    <t>Internal Combustion Engines, Commercial/Institutional, Natural Gas, Turbine, Uncontrolled</t>
  </si>
  <si>
    <t>Internal Combustion Engines, Commercial/Institutional, Natural Gas, Turbine:Cogeneration, Uncontrolled</t>
  </si>
  <si>
    <t>Internal Combustion Engines, Commercial/Institutional, Natural Gas, Turbine:Cogeneration, Steam or Water Injection</t>
  </si>
  <si>
    <t>Internal Combustion Engines, Commercial/Institutional, Natural Gas, Turbine, Steam or Water Injection</t>
  </si>
  <si>
    <t>Internal Combustion Engines, Industrial, Natural Gas, Turbine:Cogeneration, Steam or Water Injection</t>
  </si>
  <si>
    <t>Internal Combustion Engines, Industrial, Natural Gas, Turbine, Steam or Water Injection</t>
  </si>
  <si>
    <t>Internal Combustion Engines, Commercial/Institutional, Natural Gas, Turbine:Cogeneration,Pre-Combustion Chamber</t>
  </si>
  <si>
    <t>Internal Combustion Engines, Commercial/Institutional, Natural Gas, Turbine, Pre-Combustion Chamber</t>
  </si>
  <si>
    <t>Internal Combustion Engines, Industrial, Natural Gas, Turbine:Cogeneration, Pre-Combustion Chamber</t>
  </si>
  <si>
    <t>Internal Combustion Engines, Industrial, Natural Gas, Turbine, Pre-Combustion Chamber</t>
  </si>
  <si>
    <t>Internal Combustion Engines, Electric Generation, Natural Gas, Turbine, Steam or Water Injection</t>
  </si>
  <si>
    <t>Internal Combustion Engines, Electric Generation, Natural Gas, Turbine, Pre-Combustion Chamber</t>
  </si>
  <si>
    <t>Internal Combustion Engines, Electric Generation, Natural Gas, Turbine, Afterburner</t>
  </si>
  <si>
    <t>Phosphorus</t>
  </si>
  <si>
    <t>cf</t>
  </si>
  <si>
    <t>Btu</t>
  </si>
  <si>
    <t>http://www.eia.gov/kids/energy.cfm?page=about_energy_conversion_calculator-basics#natgascalc</t>
  </si>
  <si>
    <t>MJ</t>
  </si>
  <si>
    <t>J</t>
  </si>
  <si>
    <t>http://www.unitconversion.org/weight/pounds-to-nanograms-conversion.html</t>
  </si>
  <si>
    <t>Internal Combustion Engines, Electric Generation, Natural Gas, Turbine</t>
  </si>
  <si>
    <t>Steam or Water Injection</t>
  </si>
  <si>
    <t>Pre-Combustion Chamber</t>
  </si>
  <si>
    <t>Afterburner</t>
  </si>
  <si>
    <t>Internal Combustion Engines, Electric Generation, Natural Gas, Reciprocating</t>
  </si>
  <si>
    <t>Internal Combustion Engines, Industrial, Natural Gas, Turbine</t>
  </si>
  <si>
    <t>Internal Combustion Engines, Industrial, Natural Gas, Turbine: Cogeneration</t>
  </si>
  <si>
    <t>Internal Combustion Engines,Industrial, Natural Gas, Reciprocating</t>
  </si>
  <si>
    <t>Internal Combustion Engines, Commercial/Institutional, Natural Gas, Reciprocating</t>
  </si>
  <si>
    <t>Internal Combustion Engines, Commercial/Institutional, Natural Gas, Turbine</t>
  </si>
  <si>
    <t>Internal Combustion Engines, Commercial/Institutional, Natural Gas, Turbine: Cogeneration</t>
  </si>
  <si>
    <t>Internal Combustion Engines, Industrial, Natural Gas, Reciprocating: Cogeneration</t>
  </si>
  <si>
    <t>Ammonia emissions data</t>
  </si>
  <si>
    <t>Turbine: Exhaust</t>
  </si>
  <si>
    <t>SELECTIVE NONCATALYTIC REDUCTION FOR NOX</t>
  </si>
  <si>
    <t>Turbine: Evaporative Losses (Fuel Delivery System)</t>
  </si>
  <si>
    <t>Reciprocating: Exhaust</t>
  </si>
  <si>
    <t>Reciprocating: Evaporative Losses (Fuel Delivery System)</t>
  </si>
  <si>
    <t>Reciprocating: Crankcase Blowby</t>
  </si>
  <si>
    <t>EPA.  1995.  Section 3.1, Stationary Gas Turbines for Electricity Generation.  In: Compilation of Air Pollutant Emission Factors, Volume 1: Stationary Point and Area Sources, Fifth Edition, AP-42.  U.S. Environmental Protection Agency, Office of Air Quality Planning and Standards.  Research Triangle Park, North Carolina.</t>
  </si>
  <si>
    <t>Composite.  Radian FIRE database 1993 Release.</t>
  </si>
  <si>
    <t>Gas fired rich-burn reciprocating engine.
Pre-selective catalyst emission reduction.  Lack of Supporting Documentation.</t>
  </si>
  <si>
    <t>Gas fired lean-burn reciprocating engine.
Pre-selective catalyst emission reduction.  Lack of Supporting Documentation.</t>
  </si>
  <si>
    <t>Composite.  Radian FIRE database 1994 release.</t>
  </si>
  <si>
    <t>4-cycle Clean Burn</t>
  </si>
  <si>
    <t>2-cycle Clean Burn</t>
  </si>
  <si>
    <t>Emission factors were calculated in units of (lb/MMBtu) based on procedures in EPA Method 19.  To convert from (lb/MMBtu) to (lb/10^6 scf), multiply by the heat content of the fuel.  If the heat content is not available, use 1020 Btu/scf.</t>
  </si>
  <si>
    <t>Vinyl chloride</t>
  </si>
  <si>
    <t>75-01-4</t>
  </si>
  <si>
    <t>2,2,4-Trimethylpentane</t>
  </si>
  <si>
    <t>540-84-1</t>
  </si>
  <si>
    <t>1,3,5-Trimethylbenzene</t>
  </si>
  <si>
    <t>108-67-8</t>
  </si>
  <si>
    <t>1,2,4-Trimethylbenzene</t>
  </si>
  <si>
    <t>95-63-6</t>
  </si>
  <si>
    <t>1,2,3-Trimethylbenzene</t>
  </si>
  <si>
    <t>526-73-8</t>
  </si>
  <si>
    <t>&lt; 3.180E-5</t>
  </si>
  <si>
    <t>1,1,2-Trichloroethane</t>
  </si>
  <si>
    <t>79-00-5</t>
  </si>
  <si>
    <t>&lt; 4.000E-5</t>
  </si>
  <si>
    <t>1,1,2,2-Tetrachloroethane</t>
  </si>
  <si>
    <t>79-34-5</t>
  </si>
  <si>
    <t>&lt; 2.360E-5</t>
  </si>
  <si>
    <t>Styrene</t>
  </si>
  <si>
    <t>100-42-5</t>
  </si>
  <si>
    <t>&lt; 2.690E-5</t>
  </si>
  <si>
    <t>Propylene dichloride</t>
  </si>
  <si>
    <t>78-87-5</t>
  </si>
  <si>
    <t>Considered &lt;= 1 um in aerodynamic diameter.  Therefore, for filterable PM emissions, PM10(filterable)=PM2.5(filtertable).  Emission factors were calculated in units of (lb/MMBtu) based on procedures in EPA Method 19.  To convert from (lb/MMBtu) to (lb/10^6 scf), multiply by the heat content of the fuel.  If the heat content is not available, use 1020 Btu/scf.</t>
  </si>
  <si>
    <t>Phenol</t>
  </si>
  <si>
    <t>108-95-2</t>
  </si>
  <si>
    <t>Perchloroethylene</t>
  </si>
  <si>
    <t>127-18-4</t>
  </si>
  <si>
    <t>&lt;90% load</t>
  </si>
  <si>
    <t>90% - 105% load</t>
  </si>
  <si>
    <t>N-Octane</t>
  </si>
  <si>
    <t>111-65-9</t>
  </si>
  <si>
    <t>N-Nonane</t>
  </si>
  <si>
    <t>111-84-2</t>
  </si>
  <si>
    <t>Methylcyclohexane</t>
  </si>
  <si>
    <t>108-87-2</t>
  </si>
  <si>
    <t>Methyl alcohol</t>
  </si>
  <si>
    <t>67-56-1</t>
  </si>
  <si>
    <t>Emission factor for methane is determined by subtracting the VOC and ethane emission factors from the TOC emission factor.  Measured emission factor for methane compares well with the calculated emission factor, 1.48 lb/MMBtu vs. 1.45 lb/MMBtu respectively.  Emission factors were calculated in units of (lb/MMBtu) based on procedures in EPA Method 19.  To convert from (lb/MMBtu) to (lb/10^6 scf), multiply by the heat content of the fuel.  If the heat content is not available, use 1020 Btu/scf.</t>
  </si>
  <si>
    <t>Isobutyraldehyde</t>
  </si>
  <si>
    <t>78-84-2</t>
  </si>
  <si>
    <t>Ethylene dichloride</t>
  </si>
  <si>
    <t>107-06-2</t>
  </si>
  <si>
    <t>&lt; 4.430E-5</t>
  </si>
  <si>
    <t>Ethylene dibromide</t>
  </si>
  <si>
    <t>106-93-4</t>
  </si>
  <si>
    <t>Ethyl chloride</t>
  </si>
  <si>
    <t>75-00-3</t>
  </si>
  <si>
    <t>&lt; 2.640E-5</t>
  </si>
  <si>
    <t>1,3-Dichloropropene</t>
  </si>
  <si>
    <t>542-75-6</t>
  </si>
  <si>
    <t>Dichloromethane</t>
  </si>
  <si>
    <t>75-09-2</t>
  </si>
  <si>
    <t>1,1-Dichloroethane</t>
  </si>
  <si>
    <t>75-34-3</t>
  </si>
  <si>
    <t>Cyclopentane</t>
  </si>
  <si>
    <t>287-92-3</t>
  </si>
  <si>
    <t>&lt; 2.850E-5</t>
  </si>
  <si>
    <t>Chloroform</t>
  </si>
  <si>
    <t>67-66-3</t>
  </si>
  <si>
    <t>&lt; 3.040E-5</t>
  </si>
  <si>
    <t>Chlorobenzene</t>
  </si>
  <si>
    <t>108-90-7</t>
  </si>
  <si>
    <t>&lt; 3.670E-5</t>
  </si>
  <si>
    <t>Carbon tetrachloride</t>
  </si>
  <si>
    <t>56-23-5</t>
  </si>
  <si>
    <t>Based on 99.5% of fuel carbon converted to CO2.  Emission factors were calculated in units of (lb/MMBtu) based on procedures in EPA Method 19.  To convert from (lb/MMBtu) to (lb/10^6 scf), multiply by the heat content of the fuel.  If the heat content is not available, use 1020 Btu/scf.</t>
  </si>
  <si>
    <t>Biphenyl</t>
  </si>
  <si>
    <t>92-52-4</t>
  </si>
  <si>
    <t>Benzo (e) pyrene</t>
  </si>
  <si>
    <t>192-97-2</t>
  </si>
  <si>
    <t>NSCR (NON-SELECTIVE CATALYTIC REDUCTION)</t>
  </si>
  <si>
    <t>&lt; 2.300E-5</t>
  </si>
  <si>
    <t>&lt; 1.600E-4</t>
  </si>
  <si>
    <t>Propylene</t>
  </si>
  <si>
    <t>115-07-1</t>
  </si>
  <si>
    <t>&lt; 4.900E-5</t>
  </si>
  <si>
    <t>&lt; 7.200E-6</t>
  </si>
  <si>
    <t>&lt; 9.600E-6</t>
  </si>
  <si>
    <t>&lt; 4.800E-6</t>
  </si>
  <si>
    <t>&lt; 7.180E-6</t>
  </si>
  <si>
    <t>&lt; 1.530E-5</t>
  </si>
  <si>
    <t>&lt; 1.190E-5</t>
  </si>
  <si>
    <t>&lt; 1.300E-5</t>
  </si>
  <si>
    <t>&lt; 9.710E-5</t>
  </si>
  <si>
    <t>&lt; 1.130E-5</t>
  </si>
  <si>
    <t>&lt; 2.130E-5</t>
  </si>
  <si>
    <t>&lt; 2.480E-5</t>
  </si>
  <si>
    <t>&lt; 1.270E-5</t>
  </si>
  <si>
    <t>&lt; 1.370E-5</t>
  </si>
  <si>
    <t>&lt; 1.290E-5</t>
  </si>
  <si>
    <t>&lt; 1.770E-5</t>
  </si>
  <si>
    <t>CLEAN BURN</t>
  </si>
  <si>
    <t>INCREASED AIR/FUEL RATIO WITH INTERCOOLING</t>
  </si>
  <si>
    <t>Horsepower-Hours</t>
  </si>
  <si>
    <t>Factor used to exist in FIRE as a PM10, condensable factor, but was changed  to PM, condensable.</t>
  </si>
  <si>
    <t>No data were available for condensable PM emissions.  The presented emission factor reflects emissions from 4SLB engines.  Emission factors were calculated in units of (lb/MMBtu) based on procedures in EPA Method 19.  To convert from (lb/MMBtu) to (lb/10^6 scf), multiply by the heat content of the fuel.  If the heat content is not available, use 1020 Btu/scf.</t>
  </si>
  <si>
    <t>Perylene</t>
  </si>
  <si>
    <t>198-55-0</t>
  </si>
  <si>
    <t>Isobutane</t>
  </si>
  <si>
    <t>75-28-5</t>
  </si>
  <si>
    <t>Cyclohexane</t>
  </si>
  <si>
    <t>110-82-7</t>
  </si>
  <si>
    <t>&lt;90% load.</t>
  </si>
  <si>
    <t>90% - 105% load.</t>
  </si>
  <si>
    <t>EPA.  In: Air Emissions Species Manual, Volume 1, Volatile Organic Compound Species Profiles.  EPA-450/2-88-003a.  U.S. Environmental Protection Agency.</t>
  </si>
  <si>
    <t>EPA.  September 1985.  In: Compilation of Air Pollutant Emission Factors, Volume 1: Stationary Point and Area Sources, Fourth Edition with Supplements A, B, and C, AP-42.  U.S. Environmental Protection Agency, Office of Air Quality Planning and Standards.  Research Triangle Park, North Carolina.</t>
  </si>
  <si>
    <t>Results of Source Testing at a Power Production Facility.  (Confidential Report No. ERC-77)</t>
  </si>
  <si>
    <t>Ackerman, D.G., et al.  June 1980.  In: Health Impacts, Emissions, and Emission Factors for Noncriteria Pollutants Subject to De Minimis Guidelines and Emitted from Stationary Conventional Combustion Processes.  EPA-450/2-80-074.  U.S. Environmental Protection Agency.  Research Triangle Park, North Carolina.</t>
  </si>
  <si>
    <t>CARB2588 data.</t>
  </si>
  <si>
    <t>The Almega Corporation.  July 1990.  In: AB-2588 Pooled Source Emission Test Program, Volumes I and II.  Report I6551-4.  Project I6551.  Prepared for Western States Petroleum Association.  Glendale, California.</t>
  </si>
  <si>
    <t>Emission factor is average of two factors from the reference.</t>
  </si>
  <si>
    <t>CARB2588 data</t>
  </si>
  <si>
    <t>AMMONIA INJECTION</t>
  </si>
  <si>
    <t>AB-2588 (CARB) Pooled Source Emission Test Program.  Lack of Supporting Documentation.</t>
  </si>
  <si>
    <t>Compilation of CARB2588 data.</t>
  </si>
  <si>
    <t>EPA.  In: PM10 Emission Factor Listing Developed by Technology Transfer.  EPA-450/4-89-022.  U.S. Environmental Protection Agency.</t>
  </si>
  <si>
    <t>EPA.  In: Compilation of Air Pollutant Emission Factors, Volume 1: Stationary Point and Area Sources, Third Edition,  AP-42.  U.S. Environmental Protection Agency, Office of Air Quality Planning and Standards.  Research Triangle Park, North Carolina.  Particulate emission factor is the average of emission factors listed for this process.  This value should only be used in the absence of better information.</t>
  </si>
  <si>
    <t>First control device is water injection.</t>
  </si>
  <si>
    <t>Emissions measured as methane.  First control device is water injection.</t>
  </si>
  <si>
    <t>Measured as methane.</t>
  </si>
  <si>
    <t>std factor assumes fuel has 2000 gr/scf of sulfur and all sulfur is converted to SO2 emitted.  If sulfur content is known, equation is 0.94S lbs/MMBTU, where S=% sulfur in fuel.</t>
  </si>
  <si>
    <t>Control is steam injection at 0.8 water/fuel ratio.</t>
  </si>
  <si>
    <t>Control is steam injection at 1.2 water/fuel ratio.</t>
  </si>
  <si>
    <t>Control is water injection at 0.8 water/fuel ratio.</t>
  </si>
  <si>
    <t>includes both filterable and condensible particulate</t>
  </si>
  <si>
    <t>Emission factor assumed to be the same as that for 1-01-006-01.</t>
  </si>
  <si>
    <t>Emission factors for cogeneration were transferred from other external combustion sources based on process similarity.</t>
  </si>
  <si>
    <t>Includes both filterable and condensible PM-10</t>
  </si>
  <si>
    <t>Includes both filterable and condensible PM</t>
  </si>
  <si>
    <t>Methane comprises 52% of organic compounds.</t>
  </si>
  <si>
    <t>EPA.  May 1988.  In: Locating and Estimating Air Emissions from Sources of Polycyclic Organic Matter (POM).  EPA-450/4-84-007p.  U.S. Environmental Protection Agency.  Research Triangle Park, North Carolina.</t>
  </si>
  <si>
    <t>Represents primarily particulate POM.  Lack of supporting documentation.</t>
  </si>
  <si>
    <t>Polycyclic organic matter (POM)</t>
  </si>
  <si>
    <t>Methane comprises 17% of organic compounds.</t>
  </si>
  <si>
    <t>std factor based on mid-point of range</t>
  </si>
  <si>
    <t>Based on stack tests.  Lack of Supporting Documentation.</t>
  </si>
  <si>
    <t>80% control efficiency.  Lack of Supporting Documentation.</t>
  </si>
  <si>
    <t>WET SCRUBBER - MEDIUM EFFICIENCY</t>
  </si>
  <si>
    <t>Operating level of 100% natural gas.</t>
  </si>
  <si>
    <t>Emissions Test Results from Gas-fired Steam Generators.  (Confidential Report No. ERC-79)</t>
  </si>
  <si>
    <t>Operating level of 40% casing gas and 60% natural gas.</t>
  </si>
  <si>
    <t>Operating level of 50% casing gas and 50% natural gas.</t>
  </si>
  <si>
    <t>Air Toxics Hot Spots Source Testing of a Utility Boiler.  May 1991.  (Confidential Report No. ERC-17)</t>
  </si>
  <si>
    <t>&lt; 1.590E-5</t>
  </si>
  <si>
    <t>Bell, Arlene C. and Richard B. Booth, CARNOT, Tustin, California.  April 1990.  In: Emissions Inventory Testing at El Segundo Generating Station Unit 1.  ESR 53304-2052.  Prepared for Southern California Edison Company.  Rosemead, California.  For Inclusion in Air Toxics Hot Spots Inventory Required under AB-2588.</t>
  </si>
  <si>
    <t>F factor, Natural gas (calculated) = 8487 dscf/MMBtu @ 0% O2 and 60 degrees F.</t>
  </si>
  <si>
    <t>McDannel, M.D. and L.A. Green, CARNOT, Tustin, California.  May 1990.  In: Air Toxics Emissions Inventory Testing at Alamitos Unit 5.  ESR 53304-2053.  Prepared for Southern California Edison Company.  Rosemead, California.  For Inclusion in Air Toxics Hot Spots Inventory Required under AB-2588.</t>
  </si>
  <si>
    <t>F factor, Natural Gas (calculated) = 8449 dscf/MMBtu, HHV = 947 Btu/scf at 60 degrees F.</t>
  </si>
  <si>
    <t>SCC</t>
  </si>
  <si>
    <t>FACTORID</t>
  </si>
  <si>
    <t>UNCONTROLLED pre</t>
  </si>
  <si>
    <t>External Combustion Boilers, Electric Generation, Natural Gas, Boilers &gt; 100 Million Btu/hr except Tangential, Wet Scrubber - Medium Efficiency</t>
  </si>
  <si>
    <t>External Combustion Boilers, Electric Generation, Natural Gas, Boilers &gt; 100 Million Btu/hr except Tangential, SCR</t>
  </si>
  <si>
    <t>External Combustion Boilers, Electric Generation, Natural Gas, Boilers &gt; 100 Million Btu/hr except Tangential, SNCR</t>
  </si>
  <si>
    <t>External Combustion Boilers, Electric Generation, Natural Gas, Boilers &lt; 100 Million Btu/hr except Tangential, SCR</t>
  </si>
  <si>
    <t>External Combustion Boilers, Electric Generation, Natural Gas, Boilers &lt; 100 Million Btu/hr except Tangential, SNCR</t>
  </si>
  <si>
    <t>External Combustion Boilers, Electric Generation, Natural Gas, Tangentially Fired Units, Wet Scrubber - Medium Efficiency</t>
  </si>
  <si>
    <t>External Combustion Boilers, Electric Generation, Natural Gas, Tangentially Fired Units, SCR</t>
  </si>
  <si>
    <t>External Combustion Boilers, Electric Generation, Natural Gas, Tangentially Fired Units, SNCR</t>
  </si>
  <si>
    <t>External Combustion Boilers, Industrial, Natural Gas, &gt; 100 Million Btu/hr, SCR</t>
  </si>
  <si>
    <t>External Combustion Boilers, Industrial, Natural Gas, &gt; 100 Million Btu/hr, SNCR</t>
  </si>
  <si>
    <t>External Combustion Boilers, Industrial, Natural Gas, 10-100 Million Btu/hr, SCR</t>
  </si>
  <si>
    <t>External Combustion Boilers, Industrial, Natural Gas, 10-100 Million Btu/hr, SNCR</t>
  </si>
  <si>
    <t>External Combustion Boilers, Industrial, Natural Gas, &lt; 10 Million Btu/hr, Uncontrolled</t>
  </si>
  <si>
    <t>External Combustion Boilers, Industrial, Natural Gas, &lt; 10 Million Btu/hr, SCR</t>
  </si>
  <si>
    <t>External Combustion Boilers, Industrial, Natural Gas, &lt; 10 Million Btu/hr, SNCR</t>
  </si>
  <si>
    <t>External Combustion Boilers, Industrial, Natural Gas, Cogeneration, Uncontrolled</t>
  </si>
  <si>
    <t>External Combustion Boilers, Industrial, Natural Gas, Cogeneration, SCR</t>
  </si>
  <si>
    <t>External Combustion Boilers, Industrial, Natural Gas, Cogeneration, SNCR</t>
  </si>
  <si>
    <t>External Combustion Boilers, Commercial/Institutional, Natural Gas, &gt; 100 Million Btu/hr, SCR</t>
  </si>
  <si>
    <t>External Combustion Boilers, Commercial/Institutional, Natural Gas, &gt; 100 Million Btu/hr, SNCR</t>
  </si>
  <si>
    <t>External Combustion Boilers, Commercial/Institutional, Natural Gas, 10-100 Million Btu/hr, SCR</t>
  </si>
  <si>
    <t>External Combustion Boilers, Commercial/Institutional, Natural Gas, 10-100 Million Btu/hr, SNCR</t>
  </si>
  <si>
    <t>External Combustion Boilers, Commercial/Institutional, Natural Gas, &lt; 10 Million Btu/hr, SCR</t>
  </si>
  <si>
    <t>External Combustion Boilers, Commercial/Institutional, Natural Gas, &lt; 10 Million Btu/hr, SNCR</t>
  </si>
  <si>
    <t>Internal Combustion Engines, Electric Generation, Natural Gas, Turbine, SCR</t>
  </si>
  <si>
    <t>Internal Combustion Engines, Electric Generation, Natural Gas, Turbine, SNCR</t>
  </si>
  <si>
    <t>Internal Combustion Engines, Electric Generation, Natural Gas, Reciprocating, SCR</t>
  </si>
  <si>
    <t>Internal Combustion Engines, Electric Generation, Natural Gas, Reciprocating, SNCR</t>
  </si>
  <si>
    <t>Internal Combustion Engines, Industrial, Natural Gas, Turbine, Ammonia Injection</t>
  </si>
  <si>
    <t>Internal Combustion Engines, Industrial, Natural Gas, Turbine, Afterburner</t>
  </si>
  <si>
    <t>Internal Combustion Engines, Industrial, Natural Gas, Turbine, SCR</t>
  </si>
  <si>
    <t>Internal Combustion Engines, Industrial, Natural Gas, Turbine, SNCR</t>
  </si>
  <si>
    <t>Internal Combustion Engines, Industrial, Natural Gas, Reciprocating, SCR</t>
  </si>
  <si>
    <t>Internal Combustion Engines, Industrial, Natural Gas, Reciprocating, SNCR</t>
  </si>
  <si>
    <t>Internal Combustion Engines, Industrial, Natural Gas, Turbine:Cogeneration, SCR</t>
  </si>
  <si>
    <t>Internal Combustion Engines, Industrial, Natural Gas, Turbine:Cogeneration, SNCR</t>
  </si>
  <si>
    <t>Internal Combustion Engines, Industrial, Natural Gas, Reciprocating:Cogeneration, SCR</t>
  </si>
  <si>
    <t>Internal Combustion Engines, Industrial, Natural Gas, Reciprocating:Cogeneration, SNCR</t>
  </si>
  <si>
    <t>Internal Combustion Engines, Industrial, Natural Gas, 2-cycle Lean Burn, SCR</t>
  </si>
  <si>
    <t>Internal Combustion Engines, Industrial, Natural Gas, 2-cycle Lean Burn, SNCR</t>
  </si>
  <si>
    <t>Internal Combustion Engines, Industrial, Natural Gas, 4-cycle Rich Burn, SCR</t>
  </si>
  <si>
    <t>Internal Combustion Engines, Industrial, Natural Gas, 4-cycle Rich Burn, SNCR</t>
  </si>
  <si>
    <t>Internal Combustion Engines, Industrial, Natural Gas, 4-cycle Lean Burn, SCR</t>
  </si>
  <si>
    <t>Internal Combustion Engines, Industrial, Natural Gas, 4-cycle Lean Burn, SNCR</t>
  </si>
  <si>
    <t xml:space="preserve">Internal Combustion Engines, Commercial/Institutional, Natural Gas, Reciprocating, SCR </t>
  </si>
  <si>
    <t xml:space="preserve">Internal Combustion Engines, Commercial/Institutional, Natural Gas, Reciprocating, SNCR </t>
  </si>
  <si>
    <t>Internal Combustion Engines, Commercial/Institutional, Natural Gas, Turbine, SCR</t>
  </si>
  <si>
    <t>Internal Combustion Engines, Commercial/Institutional, Natural Gas, Turbine, SNCR</t>
  </si>
  <si>
    <t>Internal Combustion Engines, Commercial/Institutional, Natural Gas, Turbine:Cogeneration, SCR</t>
  </si>
  <si>
    <t>Internal Combustion Engines, Commercial/Institutional, Natural Gas, Turbine:Cogeneration, SNCR</t>
  </si>
  <si>
    <t>DATA FROM AP42</t>
  </si>
  <si>
    <t>Wet Scrubber - Medium Efficiency</t>
  </si>
  <si>
    <t>SCR</t>
  </si>
  <si>
    <t>SNCR</t>
  </si>
  <si>
    <t>Pre-NSPS Boiler, Uncontrolled</t>
  </si>
  <si>
    <t>Post-NSPS Boiler, Uncontrolled</t>
  </si>
  <si>
    <t>Ammonia Injection</t>
  </si>
  <si>
    <t>Internal Combustion Engines, Industrial, Natural Gas, 2-cycle Lean Burn</t>
  </si>
  <si>
    <t>Internal Combustion Engines, Industrial, Natural Gas, 4-cycle Rich Burn</t>
  </si>
  <si>
    <t>Internal Combustion Engines, Industrial, Natural Gas, 4-cycle Lean Burn</t>
  </si>
  <si>
    <t>&gt;PM10</t>
  </si>
  <si>
    <t>PM2.5-PM10</t>
  </si>
  <si>
    <t>PM2.5</t>
  </si>
  <si>
    <t>[kg/kg natural gas] Acenaphthene emissions per kg of combusted natural gas</t>
  </si>
  <si>
    <t>[kg/kg natural gas] Acenaphthylene emissions per kg of combusted natural gas</t>
  </si>
  <si>
    <t>[kg/kg natural gas] Acetaldehyde emissions per kg of combusted natural gas</t>
  </si>
  <si>
    <t>[kg/kg natural gas] Acrolein emissions per kg of combusted natural gas</t>
  </si>
  <si>
    <t>[kg/kg natural gas] Ammonia emissions per kg of combusted natural gas</t>
  </si>
  <si>
    <t>[kg/kg natural gas] Anthracene emissions per kg of combusted natural gas</t>
  </si>
  <si>
    <t>[kg/kg natural gas] Arsenic emissions per kg of combusted natural gas</t>
  </si>
  <si>
    <t>[kg/kg natural gas] Barium emissions per kg of combusted natural gas</t>
  </si>
  <si>
    <t>[kg/kg natural gas] Benzene emissions per kg of combusted natural gas</t>
  </si>
  <si>
    <t>[kg/kg natural gas] Benzo (a) anthracene emissions per kg of combusted natural gas</t>
  </si>
  <si>
    <t>[kg/kg natural gas] Benzo (a) pyrene emissions per kg of combusted natural gas</t>
  </si>
  <si>
    <t>[kg/kg natural gas] Benzo (b) fluoranthene emissions per kg of combusted natural gas</t>
  </si>
  <si>
    <t>[kg/kg natural gas] Benzo (e) pyrene emissions per kg of combusted natural gas</t>
  </si>
  <si>
    <t>[kg/kg natural gas] Benzo (g,h,i) perylene emissions per kg of combusted natural gas</t>
  </si>
  <si>
    <t>[kg/kg natural gas] Benzo (k) fluoranthene emissions per kg of combusted natural gas</t>
  </si>
  <si>
    <t>[kg/kg natural gas] Beryllium emissions per kg of combusted natural gas</t>
  </si>
  <si>
    <t>[kg/kg natural gas] Biphenyl emissions per kg of combusted natural gas</t>
  </si>
  <si>
    <t>[kg/kg natural gas] 1,3-Butadiene emissions per kg of combusted natural gas</t>
  </si>
  <si>
    <t>[kg/kg natural gas] n-Butane emissions per kg of combusted natural gas</t>
  </si>
  <si>
    <t>[kg/kg natural gas] Cadmium emissions per kg of combusted natural gas</t>
  </si>
  <si>
    <t>[kg/kg natural gas] Carbon dioxide emissions per kg of combusted natural gas</t>
  </si>
  <si>
    <t>[kg/kg natural gas] Carbon monoxide emissions per kg of combusted natural gas</t>
  </si>
  <si>
    <t>[kg/kg natural gas] Carbon tetrachloride emissions per kg of combusted natural gas</t>
  </si>
  <si>
    <t>[kg/kg natural gas] Chlorobenzene emissions per kg of combusted natural gas</t>
  </si>
  <si>
    <t>[kg/kg natural gas] Chloroform emissions per kg of combusted natural gas</t>
  </si>
  <si>
    <t>[kg/kg natural gas] Chromium emissions per kg of combusted natural gas</t>
  </si>
  <si>
    <t>[kg/kg natural gas] Chrysene emissions per kg of combusted natural gas</t>
  </si>
  <si>
    <t>[kg/kg natural gas] Cobalt emissions per kg of combusted natural gas</t>
  </si>
  <si>
    <t>[kg/kg natural gas] Copper emissions per kg of combusted natural gas</t>
  </si>
  <si>
    <t>[kg/kg natural gas] Cyanide emissions per kg of combusted natural gas</t>
  </si>
  <si>
    <t>[kg/kg natural gas] Cyclohexane emissions per kg of combusted natural gas</t>
  </si>
  <si>
    <t>[kg/kg natural gas] Cyclopentane emissions per kg of combusted natural gas</t>
  </si>
  <si>
    <t>[kg/kg natural gas] Dibenzo(a,h) anthracene emissions per kg of combusted natural gas</t>
  </si>
  <si>
    <t>[kg/kg natural gas] Dichlorobenzene, mixed isomers emissions per kg of combusted natural gas</t>
  </si>
  <si>
    <t>[kg/kg natural gas] 1,1-Dichloroethane emissions per kg of combusted natural gas</t>
  </si>
  <si>
    <t>[kg/kg natural gas] Dichloromethane emissions per kg of combusted natural gas</t>
  </si>
  <si>
    <t>[kg/kg natural gas] 1,3-Dichloropropene emissions per kg of combusted natural gas</t>
  </si>
  <si>
    <t>[kg/kg natural gas] Dimethylbenz(a)anthracene emissions per kg of combusted natural gas</t>
  </si>
  <si>
    <t>[kg/kg natural gas] Ethane emissions per kg of combusted natural gas</t>
  </si>
  <si>
    <t>[kg/kg natural gas] Ethyl chloride emissions per kg of combusted natural gas</t>
  </si>
  <si>
    <t>[kg/kg natural gas] Ethylbenzene emissions per kg of combusted natural gas</t>
  </si>
  <si>
    <t>[kg/kg natural gas] Ethylene dibromide emissions per kg of combusted natural gas</t>
  </si>
  <si>
    <t>[kg/kg natural gas] Ethylene dichloride emissions per kg of combusted natural gas</t>
  </si>
  <si>
    <t>[kg/kg natural gas] Fluoranthene emissions per kg of combusted natural gas</t>
  </si>
  <si>
    <t>[kg/kg natural gas] Flourene emissions per kg of combusted natural gas</t>
  </si>
  <si>
    <t>[kg/kg natural gas] Formaldehyde emissions per kg of combusted natural gas</t>
  </si>
  <si>
    <t>[kg/kg natural gas] Indeno(1,2,3-cd)pyrene emissions per kg of combusted natural gas</t>
  </si>
  <si>
    <t>[kg/kg natural gas] Isobutane emissions per kg of combusted natural gas</t>
  </si>
  <si>
    <t>[kg/kg natural gas] Isobutyraldehyde emissions per kg of combusted natural gas</t>
  </si>
  <si>
    <t>[kg/kg natural gas] Isomers of xylene emissions per kg of combusted natural gas</t>
  </si>
  <si>
    <t>[kg/kg natural gas] Lead emissions per kg of combusted natural gas</t>
  </si>
  <si>
    <t>[kg/kg natural gas] Manganese emissions per kg of combusted natural gas</t>
  </si>
  <si>
    <t>[kg/kg natural gas] Mercury emissions per kg of combusted natural gas</t>
  </si>
  <si>
    <t>[kg/kg natural gas] Methane emissions per kg of combusted natural gas</t>
  </si>
  <si>
    <t>[kg/kg natural gas] Methyl alcohol emissions per kg of combusted natural gas</t>
  </si>
  <si>
    <t>[kg/kg natural gas] 2-Methyl Naphthalene emissions per kg of combusted natural gas</t>
  </si>
  <si>
    <t>[kg/kg natural gas] 3-Methylcholanthrene emissions per kg of combusted natural gas</t>
  </si>
  <si>
    <t>[kg/kg natural gas] Methylcyclohexane emissions per kg of combusted natural gas</t>
  </si>
  <si>
    <t>[kg/kg natural gas] Molybdenum emissions per kg of combusted natural gas</t>
  </si>
  <si>
    <t>[kg/kg natural gas] N-Hexane emissions per kg of combusted natural gas</t>
  </si>
  <si>
    <t>[kg/kg natural gas] N-Nonane emissions per kg of combusted natural gas</t>
  </si>
  <si>
    <t>[kg/kg natural gas] N-Octance emissions per kg of combusted natural gas</t>
  </si>
  <si>
    <t>[kg/kg natural gas] N-Pentane emissions per kg of combusted natural gas</t>
  </si>
  <si>
    <t>[kg/kg natural gas] Naphthalene emissions per kg of combusted natural gas</t>
  </si>
  <si>
    <t>[kg/kg natural gas] Nickel emissions per kg of combusted natural gas</t>
  </si>
  <si>
    <t>[kg/kg natural gas] Nitrogen oxides (NOx) emissions per kg of combusted natural gas</t>
  </si>
  <si>
    <t>[kg/kg natural gas] Nitrous oxide emissions per kg of combusted natural gas</t>
  </si>
  <si>
    <t>[kg/kg natural gas] Perchloroethylene emissions per kg of combusted natural gas</t>
  </si>
  <si>
    <t>[kg/kg natural gas] Perylene emissions per kg of combusted natural gas</t>
  </si>
  <si>
    <t>[kg/kg natural gas] Phenanthrene emissions per kg of combusted natural gas</t>
  </si>
  <si>
    <t>[kg/kg natural gas] Phenol emissions per kg of combusted natural gas</t>
  </si>
  <si>
    <t>[kg/kg natural gas] Phosphorus emissions per kg of combusted natural gas</t>
  </si>
  <si>
    <t>[kg/kg natural gas] Particulate matter greater than 10 microns emissions per kg of combusted natural gas</t>
  </si>
  <si>
    <t>[kg/kg natural gas] Particulate matter between 2.5 and 10 microns emissions per kg of combusted natural gas</t>
  </si>
  <si>
    <t>[kg/kg natural gas] Particulate matter less than 2.5 microns emissions per kg of combusted natural gas</t>
  </si>
  <si>
    <t>[kg/kg natural gas] Polycyclic aromatic hydrocarbons (PAH) emissions per kg of combusted natural gas</t>
  </si>
  <si>
    <t>[kg/kg natural gas] Propylene oxide emissions per kg of combusted natural gas</t>
  </si>
  <si>
    <t>[kg/kg natural gas] Propane emissions per kg of combusted natural gas</t>
  </si>
  <si>
    <t>[kg/kg natural gas] Propylene dichloride emissions per kg of combusted natural gas</t>
  </si>
  <si>
    <t>[kg/kg natural gas] Pyrene emissions per kg of combusted natural gas</t>
  </si>
  <si>
    <t>[kg/kg natural gas] Selenium emissions per kg of combusted natural gas</t>
  </si>
  <si>
    <t>[kg/kg natural gas] Styrene emissions per kg of combusted natural gas</t>
  </si>
  <si>
    <t>[kg/kg natural gas] Sulfur dioxide emissions per kg of combusted natural gas</t>
  </si>
  <si>
    <t>[kg/kg natural gas] Sulfur oxides (SOx) emissions per kg of combusted natural gas</t>
  </si>
  <si>
    <t>[kg/kg natural gas] 1,1,2,2-Tetrachloroethane emissions per kg of combusted natural gas</t>
  </si>
  <si>
    <t>[kg/kg natural gas] Toluene emissions per kg of combusted natural gas</t>
  </si>
  <si>
    <t>[kg/kg natural gas] Total organic compounds (TOC) emissions per kg of combusted natural gas</t>
  </si>
  <si>
    <t>[kg/kg natural gas] 1,1,2-Trichloroethane emissions per kg of combusted natural gas</t>
  </si>
  <si>
    <t>[kg/kg natural gas] 1,2,3-Trimethylbenzene emissions per kg of combusted natural gas</t>
  </si>
  <si>
    <t>[kg/kg natural gas] 1,2,4-Trimethylbenzene emissions per kg of combusted natural gas</t>
  </si>
  <si>
    <t>[kg/kg natural gas] 1,3,5-Trimethylbenzene emissions per kg of combusted natural gas</t>
  </si>
  <si>
    <t>[kg/kg natural gas] 2,2,4-Trimethylpentane emissions per kg of combusted natural gas</t>
  </si>
  <si>
    <t>[kg/kg natural gas] Vanadium emissions per kg of combusted natural gas</t>
  </si>
  <si>
    <t>[kg/kg natural gas] Vinyl chloride emissions per kg of combusted natural gas</t>
  </si>
  <si>
    <t>[kg/kg natural gas] Volatile organic compounds (VOC) emissions per kg of combusted natural gas</t>
  </si>
  <si>
    <t>[kg/kg natural gas] Zinc emissions per kg of combusted natural gas</t>
  </si>
  <si>
    <t>But_1_3</t>
  </si>
  <si>
    <t>kg/kg</t>
  </si>
  <si>
    <t xml:space="preserve">Ace_ene </t>
  </si>
  <si>
    <t xml:space="preserve">Ace_ylene </t>
  </si>
  <si>
    <t xml:space="preserve">Ace_yde </t>
  </si>
  <si>
    <t xml:space="preserve">Acrolein  </t>
  </si>
  <si>
    <t xml:space="preserve">Anthracene </t>
  </si>
  <si>
    <t xml:space="preserve">Arsenic </t>
  </si>
  <si>
    <t xml:space="preserve">Benzene </t>
  </si>
  <si>
    <t>Benz_cene</t>
  </si>
  <si>
    <t>Benz_b_fluor</t>
  </si>
  <si>
    <t>Benz_per</t>
  </si>
  <si>
    <t>Benz_k_fluor</t>
  </si>
  <si>
    <t>CH4</t>
  </si>
  <si>
    <t>Dib_anth</t>
  </si>
  <si>
    <t>Ethyl_b</t>
  </si>
  <si>
    <t>Fluoran</t>
  </si>
  <si>
    <t>Fluor</t>
  </si>
  <si>
    <t>Form</t>
  </si>
  <si>
    <t>Ind_pyr</t>
  </si>
  <si>
    <t>Iso_xylene</t>
  </si>
  <si>
    <t>N2O</t>
  </si>
  <si>
    <t>NOx</t>
  </si>
  <si>
    <t>Phen</t>
  </si>
  <si>
    <t>PM10_Great</t>
  </si>
  <si>
    <t>PM25_PM10</t>
  </si>
  <si>
    <t>PM25</t>
  </si>
  <si>
    <t>PAH</t>
  </si>
  <si>
    <t>SOX</t>
  </si>
  <si>
    <t xml:space="preserve">TOC </t>
  </si>
  <si>
    <t>Prop_oxide</t>
  </si>
  <si>
    <t>Phos</t>
  </si>
  <si>
    <t>Perchlor_ene</t>
  </si>
  <si>
    <t>Napth</t>
  </si>
  <si>
    <t>N_Hex</t>
  </si>
  <si>
    <t>N_Non</t>
  </si>
  <si>
    <t>N_Oct</t>
  </si>
  <si>
    <t>N_Pent</t>
  </si>
  <si>
    <t>Methyl_hex</t>
  </si>
  <si>
    <t>3_Methyl_ene</t>
  </si>
  <si>
    <t>2_Methyl_Naph</t>
  </si>
  <si>
    <t>Methyl_alch</t>
  </si>
  <si>
    <t>Isobut_hyde</t>
  </si>
  <si>
    <t>Vinyl_Chlor</t>
  </si>
  <si>
    <t>Ethyl_dibrom</t>
  </si>
  <si>
    <t>Ethyl_dichlor</t>
  </si>
  <si>
    <t>Ethyl_chlor</t>
  </si>
  <si>
    <t xml:space="preserve">Benz_a_pyr </t>
  </si>
  <si>
    <t>Benz_e_pyrene</t>
  </si>
  <si>
    <t>n_butane</t>
  </si>
  <si>
    <t>Dichlorobenzene</t>
  </si>
  <si>
    <t>EPA values given as &lt;xxxx were assumed to be the maximum value.</t>
  </si>
  <si>
    <t>C_tetrachlor</t>
  </si>
  <si>
    <t>1_1_Dichlor_eth</t>
  </si>
  <si>
    <t>1_3_Dichlor_pro</t>
  </si>
  <si>
    <t>Dimethyl_a_anth</t>
  </si>
  <si>
    <t>Tetrachlor_eth</t>
  </si>
  <si>
    <t>Trichlor_eth</t>
  </si>
  <si>
    <t>1_3_Trimeth_ben</t>
  </si>
  <si>
    <t>1_4_Trimeth_ben</t>
  </si>
  <si>
    <t>1_5_Trimeth_ben</t>
  </si>
  <si>
    <t>2_4_Trimeth_ben</t>
  </si>
  <si>
    <t>Acenaphthylene [Organic emissions to air (group VOC)]</t>
  </si>
  <si>
    <t>Acetaldehyde (Ethanal) [Group NMVOC to air]</t>
  </si>
  <si>
    <t>Acrolein [Group NMVOC to air]</t>
  </si>
  <si>
    <t>Anthracene [Group PAH to air]</t>
  </si>
  <si>
    <t>Arsenic (+V) [Heavy metals to air]</t>
  </si>
  <si>
    <t>Barium [Inorganic emissions to air]</t>
  </si>
  <si>
    <t>Benzene [Group NMVOC to air]</t>
  </si>
  <si>
    <t>Benzo{a}anthracene [Group PAH to air]</t>
  </si>
  <si>
    <t>Benzo{a}pyrene [Group PAH to air]</t>
  </si>
  <si>
    <t>Benzo{b}fluoranthene [Group PAH to air]</t>
  </si>
  <si>
    <t>Benzo{e}anthracene [Group NMVOC to air]</t>
  </si>
  <si>
    <t>Benzo{ghi}perylene [Group PAH to air]</t>
  </si>
  <si>
    <t>Benzo{k}fluoranthene [Group PAH to air]</t>
  </si>
  <si>
    <t>Beryllium [Inorganic emissions to air]</t>
  </si>
  <si>
    <t>Biphenyl [Group NMVOC to air]</t>
  </si>
  <si>
    <t>1,3-Butadiene [Group NMVOC to air]</t>
  </si>
  <si>
    <t>Butane (n-butane) [Group NMVOC to air]</t>
  </si>
  <si>
    <t>Cadmium [Heavy metals to air]</t>
  </si>
  <si>
    <t>Carbon tetrachloride (tetrachloromethane) [Halogenated organic emissions to air]</t>
  </si>
  <si>
    <t>Chlorobenzene [Halogenated organic emissions to air]</t>
  </si>
  <si>
    <t>Trichloromethane (chloroform) [Halogenated organic emissions to air]</t>
  </si>
  <si>
    <t>Chromium (unspecified) [Heavy metals to air]</t>
  </si>
  <si>
    <t>Chrysene [Group PAH to air]</t>
  </si>
  <si>
    <t>Cobalt [Heavy metals to air]</t>
  </si>
  <si>
    <t>Copper [Inorganic emissions to air]</t>
  </si>
  <si>
    <t>Cyanide (unspecified) [Inorganic emissions to air]</t>
  </si>
  <si>
    <t>Cyclohexane (hexahydro benzene) [Group NMVOC to air]</t>
  </si>
  <si>
    <t>Cyclopentane [Group NMVOC to air]</t>
  </si>
  <si>
    <t>Dibenz(a,h)anthracene [Group PAH to air]</t>
  </si>
  <si>
    <t>Dichlorobenzene (m-DCB; 1,3-Dichlorobenzene) [Halogenated organic emissions to air]</t>
  </si>
  <si>
    <t>Dichloroethane (ethylene dichloride) [Halogenated organic emissions to air]</t>
  </si>
  <si>
    <t>Dichloromethane (methylene chloride) [Halogenated organic emissions to air]</t>
  </si>
  <si>
    <t>1,3-dichloropropene [Organic emissions to air (group VOC)]</t>
  </si>
  <si>
    <t>Dimethylbenz(a)anthracene [Group NMVOC to air]</t>
  </si>
  <si>
    <t>Ethane [Group NMVOC to air]</t>
  </si>
  <si>
    <t>Ethyl chloride [Halogenated organic emissions to air]</t>
  </si>
  <si>
    <t>Ethyl benzene [Group NMVOC to air]</t>
  </si>
  <si>
    <t>Ethylendichloride [Organic intermediate products]</t>
  </si>
  <si>
    <t>Fluoranthene [Group NMVOC to air]</t>
  </si>
  <si>
    <t>Fluorene [Group NMVOC to air]</t>
  </si>
  <si>
    <t>Formaldehyde (methanal) [Group NMVOC to air]</t>
  </si>
  <si>
    <t>Indeno[1,2,3-cd]pyrene [Group PAH to air]</t>
  </si>
  <si>
    <t>iso-Butane [Group NMVOC to air]</t>
  </si>
  <si>
    <t>iso-Butyraldehyde [Group NMVOC to air]</t>
  </si>
  <si>
    <t>Xylene (dimethyl benzene) [Group NMVOC to air]</t>
  </si>
  <si>
    <t>Lead [Heavy metals to air]</t>
  </si>
  <si>
    <t>Manganese [Heavy metals to air]</t>
  </si>
  <si>
    <t>Mercury [Heavy metals to air]</t>
  </si>
  <si>
    <t>Methane [Organic emissions to air]</t>
  </si>
  <si>
    <t>Methanol [Group NMVOC to air]</t>
  </si>
  <si>
    <t>2-Methyl Naphthalene [Group NMVOC to air]</t>
  </si>
  <si>
    <t>3-Methylcholanthrene [Group PAH to air]</t>
  </si>
  <si>
    <t>Methylcyclohexane [Group NMVOC to air]</t>
  </si>
  <si>
    <t>Molybdenum [Heavy metals to air]</t>
  </si>
  <si>
    <t>Hexane (isomers) [Group NMVOC to air]</t>
  </si>
  <si>
    <t>Nonane [Group NMVOC to air]</t>
  </si>
  <si>
    <t>Octane [Group NMVOC to air]</t>
  </si>
  <si>
    <t>Pentane (n-pentane) [Group NMVOC to air]</t>
  </si>
  <si>
    <t>Naphthalene [Group PAH to air]</t>
  </si>
  <si>
    <t>Nickel (+II) [Heavy metals to air]</t>
  </si>
  <si>
    <t>Perylene [Group NMVOC to air]</t>
  </si>
  <si>
    <t>Phenanthrene [Group PAH to air]</t>
  </si>
  <si>
    <t>Phenol (hydroxy benzene) [Group NMVOC to air]</t>
  </si>
  <si>
    <t>Phosphorus [Inorganic emissions to air]</t>
  </si>
  <si>
    <t>Dust (&gt; PM10) [Particles to air]</t>
  </si>
  <si>
    <t>Dust (PM2,5 - PM10) [Particles to air]</t>
  </si>
  <si>
    <t>Polycyclic aromatic hydrocarbons (carcinogenic) [Group PAH to air]</t>
  </si>
  <si>
    <t>Propylene oxide [Group NMVOC to air]</t>
  </si>
  <si>
    <t>Propane [Group NMVOC to air]</t>
  </si>
  <si>
    <t>Dichloropropane [Halogenated organic emissions to air]</t>
  </si>
  <si>
    <t>Pyrene [Group PAH to air]</t>
  </si>
  <si>
    <t>Selenium [Heavy metals to air]</t>
  </si>
  <si>
    <t>Styrene [Group NMVOC to air]</t>
  </si>
  <si>
    <t>Sulphur oxide [Inorganic emissions to air]</t>
  </si>
  <si>
    <t>1,1,2,2-Tetrachloroethane [Halogenated organic emissions to air]</t>
  </si>
  <si>
    <t>Toluene (methyl benzene) [Group NMVOC to air]</t>
  </si>
  <si>
    <t>Total organic carbon [Other emissions to air]</t>
  </si>
  <si>
    <t>1,1,2-Trichloroethane [Halogenated organic emissions to air]</t>
  </si>
  <si>
    <t>1,2,3-Trimethylbenzene [Group NMVOC to air]</t>
  </si>
  <si>
    <t>1,2,4-Trimethylbenzene [Group NMVOC to air]</t>
  </si>
  <si>
    <t>1,3,5-Trimethylbenzene [Group NMVOC to air]</t>
  </si>
  <si>
    <t>2,2,4-Trimethylpentane [Group NMVOC to air]</t>
  </si>
  <si>
    <t>Vanadium (+III) [Heavy metals to air]</t>
  </si>
  <si>
    <t>Vinyl chloride (VCM; chloroethene) [Halogenated organic emissions to air]</t>
  </si>
  <si>
    <t>Zinc [Inorganic emissions to air]</t>
  </si>
  <si>
    <t>Acentaphthene [Group PAH to air]</t>
  </si>
  <si>
    <t>1,2-Dibromoethane [Halogenated organic emissions to air]</t>
  </si>
  <si>
    <t>Tetrachloroethene (perchloroethylene) [Halogenated organic emissions to air]</t>
  </si>
  <si>
    <t>Natural gas [Natural gas products]</t>
  </si>
  <si>
    <t>US: Natural gas, combusted in industrial equipment [Flows]</t>
  </si>
  <si>
    <t>Raw data from EPA WebFIRE</t>
  </si>
  <si>
    <t>Filtered data from EPA WebFIRE</t>
  </si>
  <si>
    <t>Natural Gas Filter</t>
  </si>
  <si>
    <t>NOx reductions as a function of selective catalytic and noncatalytic reduction controls</t>
  </si>
  <si>
    <t>Natural Gas Scenarios</t>
  </si>
  <si>
    <t>Relevant emissions associated with each natural gas scenario</t>
  </si>
  <si>
    <t>Emissions Tables</t>
  </si>
  <si>
    <t>Additional emisssions data obtained from tables from EPA AP-42</t>
  </si>
  <si>
    <t>AP-42, Compilation of Air Pollutant Emission Factors, Version 5, Chapter 1 Section 3</t>
  </si>
  <si>
    <t xml:space="preserve"> EPA’s Office of Air Quality Planning
and Standards, Office of Air and Radiation</t>
  </si>
  <si>
    <t>1999</t>
  </si>
  <si>
    <t>U.S. Environmental Protection Agency Office of Air Quality Planning
and Standards, Office of Air and Radiation (1999). Compilation of Air Pollutant Emission Factors &lt;http://www.epa.gov/ttnchie1/ap42/&gt; Accessed: November 24, 2014</t>
  </si>
  <si>
    <t>http://www.epa.gov/ttnchie1/ap42/</t>
  </si>
  <si>
    <t>All other emissions data</t>
  </si>
  <si>
    <t>Development and Selection of Ammonia Emission Factors - Final Report. R. Battye, W. Battye, C. Overcash, and S. Fudge; EC/R Incorporated; Durham, NC.  Report prepared for USEPA Office of Research and Development; August, 1994.&lt;http://web.sraproject.org/wp-content/uploads/2007/12/developmentandselectionofammoniaemissionfactors.pdf&gt;</t>
  </si>
  <si>
    <t>http://web.sraproject.org/wp-content/uploads/2007/12/developmentandselectionofammoniaemissionfactors.pdf</t>
  </si>
  <si>
    <t>Development and Selection of Ammonia Emission Factors</t>
  </si>
  <si>
    <t>R. Battye, W. Battye, C. Overcash, and S. Fudge</t>
  </si>
  <si>
    <t>1994</t>
  </si>
  <si>
    <t>1, 2</t>
  </si>
  <si>
    <t>1, 2, 3</t>
  </si>
  <si>
    <t>NOx_Controls</t>
  </si>
  <si>
    <t>Additional Data Tables from AP-42 [Reference 2]</t>
  </si>
  <si>
    <t>Emissions data gaps for control technologies were filled with uncontrolled emissions data for all scenarios, unless where noted otherwise.</t>
  </si>
  <si>
    <t>[Reference 2, Assumption 3]</t>
  </si>
  <si>
    <t>Assumed that SCR controls operate at 85 percent efficiency.</t>
  </si>
  <si>
    <t>Website</t>
  </si>
  <si>
    <t>Interactive Units Converter</t>
  </si>
  <si>
    <t>2014</t>
  </si>
  <si>
    <t>November 24, 2015</t>
  </si>
  <si>
    <t>U.S. Environmental Protection Agency (2014). Interactive Units Converter &lt;http://www.epa.gov/cmop/resources/converter.html&gt; Accessed: November 24, 2014</t>
  </si>
  <si>
    <t>Calculators for Energy Used in the United States</t>
  </si>
  <si>
    <t>EIA</t>
  </si>
  <si>
    <t>U.S. Energy Information Administration. Calculators for Energy Used in the United States. &lt;http://www.eia.gov/kids/energy.cfm?page=about_energy_conversion_calculator-basics#natgascalc&gt; Accessed: November 24, 2015</t>
  </si>
  <si>
    <t>Pounds to Nanograms Conversion Calculator</t>
  </si>
  <si>
    <t>UnitConversion.org</t>
  </si>
  <si>
    <t>Accelware</t>
  </si>
  <si>
    <t>UnitConversion.org. Pounds to Nanograms Conversion Calculator. &lt;http://www.eia.gov/kids/energy.cfm?page=about_energy_conversion_calculator-basics#natgascalc&gt; Accessed: November 24, 2015</t>
  </si>
  <si>
    <t>[kg] Natural gas for combustion</t>
  </si>
  <si>
    <t>Scenario Name</t>
  </si>
  <si>
    <t>Processes\NETL Power\Power 2012\Saline Aquifer</t>
  </si>
  <si>
    <t>Database</t>
  </si>
  <si>
    <t>NETL Comp DB with TAR Models Loaded 07132012 - Loaded 10052012 [C:\Users\558108\Documents\GaBi\DB\Converted DBs to GaBi 5.0 Format\NETL Comp DB with TAR Models Loaded 07132012 - Loaded 10052012.GabiDB]</t>
  </si>
  <si>
    <t>Name</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</si>
  <si>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</si>
  <si>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</si>
  <si>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</si>
  <si>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</si>
  <si>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</si>
  <si>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</si>
  <si>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</si>
  <si>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</si>
  <si>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</si>
  <si>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</si>
  <si>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</si>
  <si>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</si>
  <si>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</si>
  <si>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</si>
  <si>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</si>
  <si>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</si>
  <si>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</si>
  <si>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</si>
  <si>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</si>
  <si>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</si>
  <si>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</si>
  <si>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</si>
  <si>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</si>
  <si>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</si>
  <si>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</si>
  <si>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</si>
  <si>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</si>
  <si>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</si>
  <si>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</si>
  <si>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</si>
  <si>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</si>
  <si>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</si>
  <si>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</si>
  <si>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</si>
  <si>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principle/explanations</t>
  </si>
  <si>
    <t>LCI method approaches</t>
  </si>
  <si>
    <t>Deviations from LCI method approaches/explanations</t>
  </si>
  <si>
    <t>Modeling constants</t>
  </si>
  <si>
    <t>Deviation from Modeling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</si>
  <si>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</si>
  <si>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</si>
  <si>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</si>
  <si>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</si>
  <si>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</si>
  <si>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</si>
  <si>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</si>
  <si>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</si>
  <si>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</si>
  <si>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</si>
  <si>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</si>
  <si>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</si>
  <si>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</si>
  <si>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</si>
  <si>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</si>
  <si>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</si>
  <si>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</si>
  <si>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</si>
  <si>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</si>
  <si>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</si>
  <si>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</si>
  <si>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</si>
  <si>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</si>
  <si>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</si>
  <si>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</si>
  <si>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</si>
  <si>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</si>
  <si>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</si>
  <si>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</si>
  <si>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</si>
  <si>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</si>
  <si>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Dataset generator/modeller</t>
  </si>
  <si>
    <t>Data entry by</t>
  </si>
  <si>
    <t>Converted dataset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</si>
  <si>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</si>
  <si>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</si>
  <si>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</si>
  <si>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</si>
  <si>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</si>
  <si>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</si>
  <si>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</si>
  <si>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</si>
  <si>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</si>
  <si>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Free of charge for all users and uses</t>
  </si>
  <si>
    <t>Access and use restrictions</t>
  </si>
  <si>
    <t>Owner of the data set</t>
  </si>
  <si>
    <t>Minimum</t>
  </si>
  <si>
    <t>Maximum</t>
  </si>
  <si>
    <t>Standard deviation</t>
  </si>
  <si>
    <t>Comment, units, defaults</t>
  </si>
  <si>
    <t>No statement</t>
  </si>
  <si>
    <t>Inputs</t>
  </si>
  <si>
    <t>Flow</t>
  </si>
  <si>
    <t>Quantity</t>
  </si>
  <si>
    <t>Tracked flows</t>
  </si>
  <si>
    <t>Comment</t>
  </si>
  <si>
    <t>Outputs</t>
  </si>
  <si>
    <t>Flow costs</t>
  </si>
  <si>
    <t>Inputs/Outputs</t>
  </si>
  <si>
    <t>Price</t>
  </si>
  <si>
    <t>Overhead ratio</t>
  </si>
  <si>
    <t>Cost</t>
  </si>
  <si>
    <t>Machine costs</t>
  </si>
  <si>
    <t>Machine</t>
  </si>
  <si>
    <t>Cycle time</t>
  </si>
  <si>
    <t>Direct cost per hour</t>
  </si>
  <si>
    <t>Personnel costs</t>
  </si>
  <si>
    <t>Employees</t>
  </si>
  <si>
    <t>Hourly wage</t>
  </si>
  <si>
    <t>LCWE</t>
  </si>
  <si>
    <t>Alias/factor</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</si>
  <si>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</si>
  <si>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</si>
  <si>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</si>
  <si>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</si>
  <si>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</si>
  <si>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</si>
  <si>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</si>
  <si>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</si>
  <si>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</si>
  <si>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</si>
  <si>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</si>
  <si>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</si>
  <si>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</si>
  <si>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</si>
  <si>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</si>
  <si>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</si>
  <si>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</si>
  <si>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</si>
  <si>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</si>
  <si>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</si>
  <si>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</si>
  <si>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</si>
  <si>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</si>
  <si>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</si>
  <si>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</si>
  <si>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</si>
  <si>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associated with the combustion of natural gas utilized for several downstream processes. The reference flow of this unit process is: 1 kg of Natural Gas</t>
  </si>
  <si>
    <t>GaBi 5 Import</t>
  </si>
  <si>
    <t>Data Summary page formatted for importation into the GaBi 5</t>
  </si>
  <si>
    <t>GaBi 6</t>
  </si>
  <si>
    <t>cf NG</t>
  </si>
  <si>
    <t>kg NG</t>
  </si>
  <si>
    <t>MJ NG</t>
  </si>
  <si>
    <t>MMBtu NG</t>
  </si>
  <si>
    <t>(Lb/MMscf)</t>
  </si>
  <si>
    <t>MMscf</t>
  </si>
  <si>
    <t>_2_4_Trimeth_be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</si>
</sst>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0E+00"/>
    <numFmt numFmtId="175" formatCode="_(* #,##0.00000000000000000000_);_(* \(#,##0.00000000000000000000\);_(* &quot;-&quot;??_);_(@_)"/>
    <numFmt numFmtId="176" formatCode="[$-409]m/d/yy\ h:mm\ AM/PM;@"/>
  </numFmts>
  <fonts count="6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sz val="14"/>
      <color theme="1"/>
      <name val="Calibri"/>
      <family val="2"/>
      <scheme val="minor"/>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sz val="11"/>
      <color theme="0"/>
      <name val="Calibri"/>
      <family val="2"/>
      <scheme val="minor"/>
    </font>
    <font>
      <sz val="11"/>
      <name val="Calibri"/>
      <family val="2"/>
      <scheme val="minor"/>
    </font>
    <font>
      <sz val="11"/>
      <color theme="2"/>
      <name val="Calibri"/>
      <family val="2"/>
      <scheme val="minor"/>
    </font>
    <font>
      <i/>
      <sz val="11"/>
      <color theme="0" tint="-0.34998626667073579"/>
      <name val="Calibri"/>
      <family val="2"/>
      <scheme val="minor"/>
    </font>
    <font>
      <sz val="11"/>
      <color rgb="FFFF0000"/>
      <name val="Calibri"/>
      <family val="2"/>
      <scheme val="minor"/>
    </font>
    <font>
      <sz val="11"/>
      <color theme="3" tint="0.39997558519241921"/>
      <name val="Calibri"/>
      <family val="2"/>
      <scheme val="minor"/>
    </font>
    <font>
      <i/>
      <sz val="11"/>
      <color theme="1"/>
      <name val="Calibri"/>
      <family val="2"/>
      <scheme val="minor"/>
    </font>
    <font>
      <sz val="11"/>
      <color rgb="FF00B050"/>
      <name val="Calibri"/>
      <family val="2"/>
      <scheme val="minor"/>
    </font>
    <font>
      <i/>
      <sz val="11"/>
      <color rgb="FFFF0000"/>
      <name val="Calibri"/>
      <family val="2"/>
      <scheme val="minor"/>
    </font>
    <font>
      <i/>
      <sz val="11"/>
      <name val="Calibri"/>
      <family val="2"/>
      <scheme val="minor"/>
    </font>
    <font>
      <b/>
      <sz val="22"/>
      <color theme="3"/>
      <name val="Calibri"/>
      <family val="2"/>
      <scheme val="minor"/>
    </font>
    <font>
      <sz val="11"/>
      <color rgb="FF3F3F76"/>
      <name val="Calibri"/>
      <family val="2"/>
      <scheme val="minor"/>
    </font>
  </fonts>
  <fills count="5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rgb="FFFFCC99"/>
      </patternFill>
    </fill>
  </fills>
  <borders count="73">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s>
  <cellStyleXfs count="99">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3" borderId="0" applyNumberFormat="0" applyBorder="0" applyAlignment="0" applyProtection="0"/>
    <xf numFmtId="0" fontId="31" fillId="17" borderId="0" applyNumberFormat="0" applyBorder="0" applyAlignment="0" applyProtection="0"/>
    <xf numFmtId="0" fontId="32" fillId="34" borderId="32" applyNumberFormat="0" applyAlignment="0" applyProtection="0"/>
    <xf numFmtId="0" fontId="33" fillId="35" borderId="33"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4" fillId="0" borderId="0" applyNumberFormat="0" applyFill="0" applyBorder="0" applyAlignment="0" applyProtection="0"/>
    <xf numFmtId="0" fontId="35" fillId="18" borderId="0" applyNumberFormat="0" applyBorder="0" applyAlignment="0" applyProtection="0"/>
    <xf numFmtId="0" fontId="36" fillId="0" borderId="34" applyNumberFormat="0" applyFill="0" applyAlignment="0" applyProtection="0"/>
    <xf numFmtId="0" fontId="37" fillId="0" borderId="35" applyNumberFormat="0" applyFill="0" applyAlignment="0" applyProtection="0"/>
    <xf numFmtId="0" fontId="38" fillId="0" borderId="3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21" borderId="32" applyNumberFormat="0" applyAlignment="0" applyProtection="0"/>
    <xf numFmtId="0" fontId="41" fillId="0" borderId="37" applyNumberFormat="0" applyFill="0" applyAlignment="0" applyProtection="0"/>
    <xf numFmtId="0" fontId="42" fillId="36" borderId="0" applyNumberFormat="0" applyBorder="0" applyAlignment="0" applyProtection="0"/>
    <xf numFmtId="0" fontId="4" fillId="0" borderId="0"/>
    <xf numFmtId="0" fontId="4" fillId="37" borderId="38" applyNumberFormat="0" applyFont="0" applyAlignment="0" applyProtection="0"/>
    <xf numFmtId="0" fontId="4" fillId="37" borderId="38" applyNumberFormat="0" applyFont="0" applyAlignment="0" applyProtection="0"/>
    <xf numFmtId="0" fontId="43" fillId="34" borderId="3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40" applyNumberFormat="0" applyProtection="0">
      <alignment horizontal="center" wrapText="1"/>
    </xf>
    <xf numFmtId="0" fontId="6" fillId="38" borderId="41"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42" applyNumberFormat="0">
      <alignment wrapText="1"/>
    </xf>
    <xf numFmtId="0" fontId="4" fillId="40" borderId="42"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5" fillId="0" borderId="0">
      <alignment horizontal="center" vertical="center"/>
    </xf>
    <xf numFmtId="0" fontId="46" fillId="0" borderId="0" applyNumberFormat="0" applyFill="0" applyBorder="0" applyAlignment="0" applyProtection="0"/>
    <xf numFmtId="0" fontId="47" fillId="0" borderId="43" applyNumberFormat="0" applyFill="0" applyAlignment="0" applyProtection="0"/>
    <xf numFmtId="0" fontId="48"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61" fillId="58" borderId="72" applyNumberFormat="0" applyAlignment="0" applyProtection="0"/>
  </cellStyleXfs>
  <cellXfs count="57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5" fillId="0" borderId="16" xfId="0" applyFont="1" applyBorder="1" applyAlignment="1" applyProtection="1">
      <alignment vertical="top"/>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9" fillId="0" borderId="0" xfId="2" applyFont="1" applyFill="1" applyAlignment="1">
      <alignment horizontal="center"/>
    </xf>
    <xf numFmtId="0" fontId="21" fillId="0" borderId="0" xfId="0" applyFont="1"/>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0" xfId="2" applyFont="1" applyFill="1" applyBorder="1" applyAlignment="1">
      <alignment horizontal="center"/>
    </xf>
    <xf numFmtId="0" fontId="25" fillId="0" borderId="30" xfId="2" applyFont="1" applyBorder="1" applyAlignment="1">
      <alignment wrapText="1"/>
    </xf>
    <xf numFmtId="0" fontId="26" fillId="0" borderId="30" xfId="2" applyFont="1" applyBorder="1" applyAlignment="1">
      <alignment wrapText="1"/>
    </xf>
    <xf numFmtId="0" fontId="6" fillId="0" borderId="29"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0" fillId="0" borderId="0" xfId="0" applyFill="1"/>
    <xf numFmtId="0" fontId="0" fillId="0" borderId="0" xfId="0" applyFont="1"/>
    <xf numFmtId="11" fontId="0" fillId="0" borderId="0" xfId="0" applyNumberFormat="1" applyFont="1"/>
    <xf numFmtId="11" fontId="15" fillId="0" borderId="0" xfId="0" applyNumberFormat="1" applyFont="1" applyAlignment="1">
      <alignment horizontal="center"/>
    </xf>
    <xf numFmtId="0" fontId="20" fillId="0" borderId="0" xfId="0" applyFont="1"/>
    <xf numFmtId="0" fontId="3" fillId="0" borderId="9" xfId="0" applyFont="1" applyBorder="1"/>
    <xf numFmtId="0" fontId="52" fillId="0" borderId="0" xfId="0" applyFont="1" applyFill="1" applyBorder="1" applyAlignment="1">
      <alignment wrapText="1"/>
    </xf>
    <xf numFmtId="0" fontId="4" fillId="0" borderId="0" xfId="2" applyAlignment="1">
      <alignment wrapText="1"/>
    </xf>
    <xf numFmtId="0" fontId="19" fillId="0" borderId="0" xfId="2" applyFont="1" applyFill="1" applyAlignment="1">
      <alignment horizontal="center"/>
    </xf>
    <xf numFmtId="11" fontId="0" fillId="0" borderId="0" xfId="0" applyNumberFormat="1" applyFill="1" applyBorder="1"/>
    <xf numFmtId="11" fontId="0" fillId="0" borderId="0" xfId="0" applyNumberFormat="1" applyFont="1" applyFill="1" applyBorder="1"/>
    <xf numFmtId="0" fontId="0" fillId="0" borderId="0" xfId="0" applyFont="1" applyFill="1"/>
    <xf numFmtId="0" fontId="0" fillId="0" borderId="0" xfId="0" applyFont="1" applyFill="1" applyBorder="1"/>
    <xf numFmtId="0" fontId="54" fillId="0" borderId="0" xfId="0" applyFont="1" applyFill="1"/>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0" fontId="51" fillId="0" borderId="0" xfId="0" applyFont="1"/>
    <xf numFmtId="0" fontId="49" fillId="0" borderId="0" xfId="0" applyFont="1" applyFill="1" applyAlignment="1">
      <alignment wrapText="1"/>
    </xf>
    <xf numFmtId="0" fontId="51" fillId="0" borderId="0" xfId="0" applyFont="1" applyFill="1"/>
    <xf numFmtId="0" fontId="49" fillId="0" borderId="0" xfId="0" applyFont="1" applyFill="1"/>
    <xf numFmtId="11" fontId="51" fillId="0" borderId="0" xfId="0" applyNumberFormat="1" applyFont="1" applyFill="1"/>
    <xf numFmtId="0" fontId="51" fillId="0" borderId="0" xfId="0" applyFont="1" applyFill="1" applyAlignment="1">
      <alignment wrapText="1"/>
    </xf>
    <xf numFmtId="0" fontId="49" fillId="0" borderId="26" xfId="0" applyFont="1" applyFill="1" applyBorder="1" applyAlignment="1">
      <alignment horizontal="center"/>
    </xf>
    <xf numFmtId="0" fontId="51" fillId="0" borderId="0" xfId="0" applyFont="1" applyFill="1" applyBorder="1"/>
    <xf numFmtId="0" fontId="55" fillId="0" borderId="0" xfId="0" applyFont="1" applyFill="1"/>
    <xf numFmtId="175" fontId="15" fillId="0" borderId="0" xfId="1" applyNumberFormat="1" applyFont="1"/>
    <xf numFmtId="11" fontId="4" fillId="0" borderId="0" xfId="2" applyNumberFormat="1" applyFont="1"/>
    <xf numFmtId="0" fontId="0" fillId="0" borderId="0" xfId="0" applyBorder="1"/>
    <xf numFmtId="0" fontId="0" fillId="0" borderId="0" xfId="0" applyFill="1" applyBorder="1"/>
    <xf numFmtId="0" fontId="0" fillId="0" borderId="10" xfId="0" applyBorder="1"/>
    <xf numFmtId="11" fontId="53" fillId="0" borderId="0" xfId="0" applyNumberFormat="1" applyFont="1" applyFill="1" applyBorder="1"/>
    <xf numFmtId="11" fontId="3" fillId="0" borderId="0" xfId="0" applyNumberFormat="1" applyFont="1" applyFill="1" applyBorder="1"/>
    <xf numFmtId="11" fontId="56" fillId="0" borderId="0" xfId="0" applyNumberFormat="1" applyFont="1" applyFill="1" applyBorder="1"/>
    <xf numFmtId="0" fontId="3" fillId="0" borderId="0" xfId="0" applyFont="1" applyFill="1" applyBorder="1"/>
    <xf numFmtId="11" fontId="54" fillId="0" borderId="0" xfId="0" applyNumberFormat="1" applyFont="1" applyFill="1" applyBorder="1"/>
    <xf numFmtId="0" fontId="52" fillId="0" borderId="0" xfId="0" applyFont="1" applyFill="1" applyBorder="1" applyAlignment="1">
      <alignment horizontal="center" wrapText="1"/>
    </xf>
    <xf numFmtId="11" fontId="51" fillId="0" borderId="0" xfId="0" applyNumberFormat="1" applyFont="1" applyFill="1" applyBorder="1"/>
    <xf numFmtId="0" fontId="3" fillId="0" borderId="17" xfId="0" applyFont="1" applyBorder="1" applyAlignment="1"/>
    <xf numFmtId="0" fontId="19" fillId="0" borderId="0" xfId="2" applyFont="1" applyFill="1" applyAlignment="1">
      <alignment horizontal="center"/>
    </xf>
    <xf numFmtId="0" fontId="3" fillId="0" borderId="10" xfId="0" applyFont="1" applyBorder="1"/>
    <xf numFmtId="0" fontId="3" fillId="11" borderId="16" xfId="0" applyFont="1" applyFill="1" applyBorder="1" applyAlignment="1">
      <alignment horizontal="center"/>
    </xf>
    <xf numFmtId="0" fontId="4" fillId="6" borderId="16" xfId="2" applyFont="1" applyFill="1" applyBorder="1" applyAlignment="1">
      <alignment horizontal="right"/>
    </xf>
    <xf numFmtId="164" fontId="15" fillId="6" borderId="16" xfId="0" applyNumberFormat="1" applyFont="1" applyFill="1" applyBorder="1" applyAlignment="1">
      <alignment horizontal="right" wrapText="1"/>
    </xf>
    <xf numFmtId="174" fontId="15" fillId="6" borderId="16" xfId="0" applyNumberFormat="1" applyFont="1" applyFill="1" applyBorder="1"/>
    <xf numFmtId="174" fontId="15" fillId="0" borderId="16" xfId="0" applyNumberFormat="1" applyFont="1" applyFill="1" applyBorder="1"/>
    <xf numFmtId="11" fontId="0" fillId="0" borderId="0" xfId="0" applyNumberFormat="1" applyBorder="1"/>
    <xf numFmtId="0" fontId="15" fillId="0" borderId="16" xfId="0" applyFont="1" applyBorder="1" applyAlignment="1" applyProtection="1">
      <alignment horizontal="center" wrapText="1"/>
      <protection locked="0"/>
    </xf>
    <xf numFmtId="14" fontId="0" fillId="0" borderId="0" xfId="0" applyNumberFormat="1"/>
    <xf numFmtId="11" fontId="0" fillId="0" borderId="0" xfId="0" applyNumberFormat="1"/>
    <xf numFmtId="0" fontId="0" fillId="0" borderId="0" xfId="0" applyAlignment="1">
      <alignment wrapText="1"/>
    </xf>
    <xf numFmtId="11" fontId="57" fillId="0" borderId="0" xfId="0" applyNumberFormat="1" applyFont="1" applyFill="1" applyBorder="1"/>
    <xf numFmtId="0" fontId="51" fillId="0" borderId="0" xfId="0" applyFont="1" applyFill="1" applyBorder="1" applyAlignment="1">
      <alignment wrapText="1"/>
    </xf>
    <xf numFmtId="0" fontId="51" fillId="0" borderId="28" xfId="0" applyFont="1" applyFill="1" applyBorder="1"/>
    <xf numFmtId="0" fontId="51" fillId="0" borderId="31" xfId="0" applyFont="1" applyFill="1" applyBorder="1"/>
    <xf numFmtId="0" fontId="51" fillId="0" borderId="29" xfId="0" applyFont="1" applyFill="1" applyBorder="1"/>
    <xf numFmtId="0" fontId="19" fillId="0" borderId="0" xfId="2" applyFont="1" applyFill="1" applyAlignment="1">
      <alignment horizontal="center"/>
    </xf>
    <xf numFmtId="0" fontId="3" fillId="0" borderId="16" xfId="0" applyFont="1" applyBorder="1" applyAlignment="1">
      <alignment horizontal="center"/>
    </xf>
    <xf numFmtId="0" fontId="51" fillId="0" borderId="8" xfId="0" applyFont="1" applyFill="1" applyBorder="1"/>
    <xf numFmtId="11" fontId="0" fillId="0" borderId="19" xfId="0" applyNumberFormat="1" applyFont="1" applyFill="1" applyBorder="1"/>
    <xf numFmtId="0" fontId="49" fillId="0" borderId="0" xfId="0" applyFont="1" applyFill="1" applyBorder="1" applyAlignment="1">
      <alignment wrapText="1"/>
    </xf>
    <xf numFmtId="11" fontId="0" fillId="0" borderId="16" xfId="0" applyNumberFormat="1" applyFont="1" applyFill="1" applyBorder="1"/>
    <xf numFmtId="0" fontId="3" fillId="0" borderId="49" xfId="0" applyFont="1" applyBorder="1"/>
    <xf numFmtId="0" fontId="3" fillId="0" borderId="50" xfId="0" applyFont="1" applyBorder="1"/>
    <xf numFmtId="0" fontId="0" fillId="0" borderId="51" xfId="0" applyFont="1" applyFill="1" applyBorder="1"/>
    <xf numFmtId="11" fontId="0" fillId="0" borderId="52" xfId="0" applyNumberFormat="1" applyFont="1" applyFill="1" applyBorder="1"/>
    <xf numFmtId="0" fontId="0" fillId="0" borderId="53" xfId="0" applyFont="1" applyFill="1" applyBorder="1"/>
    <xf numFmtId="0" fontId="0" fillId="0" borderId="53" xfId="0" applyFill="1" applyBorder="1"/>
    <xf numFmtId="0" fontId="51" fillId="0" borderId="53" xfId="0" applyFont="1" applyFill="1" applyBorder="1"/>
    <xf numFmtId="0" fontId="0" fillId="0" borderId="54" xfId="0" applyFont="1" applyFill="1" applyBorder="1"/>
    <xf numFmtId="11" fontId="0" fillId="0" borderId="55" xfId="0" applyNumberFormat="1" applyFont="1" applyFill="1" applyBorder="1"/>
    <xf numFmtId="11" fontId="0" fillId="0" borderId="56" xfId="0" applyNumberFormat="1" applyFont="1" applyFill="1" applyBorder="1"/>
    <xf numFmtId="0" fontId="0" fillId="0" borderId="8" xfId="0" applyFont="1" applyFill="1" applyBorder="1"/>
    <xf numFmtId="11" fontId="0" fillId="0" borderId="57" xfId="0" applyNumberFormat="1" applyFont="1" applyFill="1" applyBorder="1"/>
    <xf numFmtId="0" fontId="0" fillId="0" borderId="8" xfId="0" applyFill="1" applyBorder="1"/>
    <xf numFmtId="0" fontId="0" fillId="0" borderId="12" xfId="0" applyFont="1" applyFill="1" applyBorder="1"/>
    <xf numFmtId="11" fontId="0" fillId="0" borderId="58" xfId="0" applyNumberFormat="1" applyFont="1" applyFill="1" applyBorder="1"/>
    <xf numFmtId="11" fontId="51" fillId="0" borderId="16" xfId="0" applyNumberFormat="1" applyFont="1" applyFill="1" applyBorder="1"/>
    <xf numFmtId="11" fontId="51" fillId="0" borderId="52" xfId="0" applyNumberFormat="1" applyFont="1" applyFill="1" applyBorder="1"/>
    <xf numFmtId="11" fontId="51" fillId="0" borderId="55" xfId="0" applyNumberFormat="1" applyFont="1" applyFill="1" applyBorder="1"/>
    <xf numFmtId="11" fontId="51" fillId="0" borderId="56" xfId="0" applyNumberFormat="1" applyFont="1" applyFill="1" applyBorder="1"/>
    <xf numFmtId="0" fontId="3" fillId="0" borderId="59" xfId="0" applyFont="1" applyBorder="1"/>
    <xf numFmtId="11" fontId="0" fillId="0" borderId="16" xfId="0" applyNumberFormat="1" applyFill="1" applyBorder="1"/>
    <xf numFmtId="0" fontId="3" fillId="0" borderId="61" xfId="0" applyFont="1" applyBorder="1"/>
    <xf numFmtId="0" fontId="3" fillId="0" borderId="11" xfId="0" applyFont="1" applyBorder="1"/>
    <xf numFmtId="11" fontId="0" fillId="0" borderId="52" xfId="0" applyNumberFormat="1" applyFill="1" applyBorder="1"/>
    <xf numFmtId="11" fontId="0" fillId="0" borderId="55" xfId="0" applyNumberFormat="1" applyFill="1" applyBorder="1"/>
    <xf numFmtId="11" fontId="0" fillId="0" borderId="56" xfId="0" applyNumberFormat="1" applyFill="1" applyBorder="1"/>
    <xf numFmtId="0" fontId="3" fillId="0" borderId="0" xfId="0" applyFont="1" applyBorder="1"/>
    <xf numFmtId="0" fontId="0" fillId="0" borderId="0" xfId="0" applyFont="1" applyFill="1" applyBorder="1" applyAlignment="1">
      <alignment horizontal="center" wrapText="1"/>
    </xf>
    <xf numFmtId="0" fontId="3" fillId="0" borderId="11" xfId="0" applyFont="1" applyBorder="1" applyAlignment="1"/>
    <xf numFmtId="0" fontId="3" fillId="0" borderId="0" xfId="0" applyFont="1" applyBorder="1" applyAlignment="1"/>
    <xf numFmtId="0" fontId="0" fillId="0" borderId="0" xfId="0" applyFill="1" applyBorder="1" applyAlignment="1">
      <alignment horizontal="center"/>
    </xf>
    <xf numFmtId="11" fontId="0" fillId="0" borderId="16" xfId="0" applyNumberFormat="1" applyBorder="1"/>
    <xf numFmtId="11" fontId="0" fillId="0" borderId="52" xfId="0" applyNumberFormat="1" applyBorder="1"/>
    <xf numFmtId="11" fontId="0" fillId="0" borderId="55" xfId="0" applyNumberFormat="1" applyBorder="1"/>
    <xf numFmtId="11" fontId="0" fillId="0" borderId="56" xfId="0" applyNumberFormat="1" applyBorder="1"/>
    <xf numFmtId="0" fontId="0" fillId="0" borderId="0" xfId="0" applyFill="1" applyBorder="1" applyAlignment="1"/>
    <xf numFmtId="11" fontId="0" fillId="0" borderId="46" xfId="0" applyNumberFormat="1" applyBorder="1"/>
    <xf numFmtId="11" fontId="0" fillId="0" borderId="62" xfId="0" applyNumberFormat="1" applyBorder="1"/>
    <xf numFmtId="0" fontId="0" fillId="0" borderId="11" xfId="0" applyBorder="1"/>
    <xf numFmtId="0" fontId="0" fillId="0" borderId="61" xfId="0" applyFont="1" applyBorder="1"/>
    <xf numFmtId="0" fontId="3" fillId="0" borderId="60" xfId="0" applyFont="1" applyBorder="1"/>
    <xf numFmtId="0" fontId="3" fillId="0" borderId="6" xfId="0" applyFont="1" applyBorder="1"/>
    <xf numFmtId="0" fontId="3" fillId="0" borderId="7" xfId="0" applyFont="1" applyBorder="1"/>
    <xf numFmtId="0" fontId="59" fillId="0" borderId="65" xfId="0" applyFont="1" applyFill="1" applyBorder="1"/>
    <xf numFmtId="11" fontId="56" fillId="0" borderId="66" xfId="0" applyNumberFormat="1" applyFont="1" applyFill="1" applyBorder="1"/>
    <xf numFmtId="11" fontId="56" fillId="0" borderId="67" xfId="0" applyNumberFormat="1" applyFont="1" applyFill="1" applyBorder="1"/>
    <xf numFmtId="0" fontId="59" fillId="0" borderId="53" xfId="0" applyFont="1" applyFill="1" applyBorder="1"/>
    <xf numFmtId="11" fontId="56" fillId="0" borderId="16" xfId="0" applyNumberFormat="1" applyFont="1" applyFill="1" applyBorder="1"/>
    <xf numFmtId="11" fontId="56" fillId="0" borderId="52" xfId="0" applyNumberFormat="1" applyFont="1" applyFill="1" applyBorder="1"/>
    <xf numFmtId="0" fontId="59" fillId="0" borderId="54" xfId="0" applyFont="1" applyFill="1" applyBorder="1"/>
    <xf numFmtId="11" fontId="56" fillId="0" borderId="55" xfId="0" applyNumberFormat="1" applyFont="1" applyFill="1" applyBorder="1"/>
    <xf numFmtId="11" fontId="56" fillId="0" borderId="56" xfId="0" applyNumberFormat="1" applyFont="1" applyFill="1" applyBorder="1"/>
    <xf numFmtId="0" fontId="59" fillId="0" borderId="5" xfId="0" applyFont="1" applyFill="1" applyBorder="1"/>
    <xf numFmtId="11" fontId="56" fillId="0" borderId="63" xfId="0" applyNumberFormat="1" applyFont="1" applyFill="1" applyBorder="1"/>
    <xf numFmtId="11" fontId="56" fillId="0" borderId="64" xfId="0" applyNumberFormat="1" applyFont="1" applyFill="1" applyBorder="1"/>
    <xf numFmtId="0" fontId="59" fillId="0" borderId="8" xfId="0" applyFont="1" applyFill="1" applyBorder="1"/>
    <xf numFmtId="11" fontId="56" fillId="0" borderId="19" xfId="0" applyNumberFormat="1" applyFont="1" applyFill="1" applyBorder="1"/>
    <xf numFmtId="11" fontId="56" fillId="0" borderId="57" xfId="0" applyNumberFormat="1" applyFont="1" applyFill="1" applyBorder="1"/>
    <xf numFmtId="0" fontId="59" fillId="0" borderId="12" xfId="0" applyFont="1" applyFill="1" applyBorder="1"/>
    <xf numFmtId="11" fontId="56" fillId="0" borderId="58" xfId="0" applyNumberFormat="1" applyFont="1" applyFill="1" applyBorder="1"/>
    <xf numFmtId="11" fontId="59" fillId="0" borderId="66" xfId="0" applyNumberFormat="1" applyFont="1" applyFill="1" applyBorder="1"/>
    <xf numFmtId="11" fontId="59" fillId="0" borderId="67" xfId="0" applyNumberFormat="1" applyFont="1" applyFill="1" applyBorder="1"/>
    <xf numFmtId="11" fontId="59" fillId="0" borderId="16" xfId="0" applyNumberFormat="1" applyFont="1" applyFill="1" applyBorder="1"/>
    <xf numFmtId="11" fontId="59" fillId="0" borderId="52" xfId="0" applyNumberFormat="1" applyFont="1" applyFill="1" applyBorder="1"/>
    <xf numFmtId="11" fontId="59" fillId="0" borderId="55" xfId="0" applyNumberFormat="1" applyFont="1" applyFill="1" applyBorder="1"/>
    <xf numFmtId="11" fontId="59" fillId="0" borderId="56" xfId="0" applyNumberFormat="1" applyFont="1" applyFill="1" applyBorder="1"/>
    <xf numFmtId="11" fontId="56" fillId="0" borderId="66" xfId="0" applyNumberFormat="1" applyFont="1" applyBorder="1"/>
    <xf numFmtId="11" fontId="56" fillId="0" borderId="67" xfId="0" applyNumberFormat="1" applyFont="1" applyBorder="1"/>
    <xf numFmtId="11" fontId="56" fillId="0" borderId="16" xfId="0" applyNumberFormat="1" applyFont="1" applyBorder="1"/>
    <xf numFmtId="11" fontId="56" fillId="0" borderId="52" xfId="0" applyNumberFormat="1" applyFont="1" applyBorder="1"/>
    <xf numFmtId="11" fontId="56" fillId="0" borderId="55" xfId="0" applyNumberFormat="1" applyFont="1" applyBorder="1"/>
    <xf numFmtId="11" fontId="56" fillId="0" borderId="56" xfId="0" applyNumberFormat="1" applyFont="1" applyBorder="1"/>
    <xf numFmtId="0" fontId="2" fillId="0" borderId="66" xfId="2" applyFont="1" applyFill="1" applyBorder="1" applyAlignment="1">
      <alignment horizontal="center"/>
    </xf>
    <xf numFmtId="174" fontId="15" fillId="6" borderId="55" xfId="0" applyNumberFormat="1" applyFont="1" applyFill="1" applyBorder="1"/>
    <xf numFmtId="174" fontId="15" fillId="0" borderId="55" xfId="0" applyNumberFormat="1" applyFont="1" applyFill="1" applyBorder="1"/>
    <xf numFmtId="0" fontId="4" fillId="0" borderId="68" xfId="2" applyFont="1" applyFill="1" applyBorder="1" applyAlignment="1">
      <alignment horizontal="left"/>
    </xf>
    <xf numFmtId="0" fontId="54" fillId="0" borderId="0" xfId="0" applyFont="1"/>
    <xf numFmtId="11" fontId="54" fillId="0" borderId="0" xfId="0" applyNumberFormat="1" applyFont="1"/>
    <xf numFmtId="14" fontId="54" fillId="0" borderId="0" xfId="0" applyNumberFormat="1" applyFont="1"/>
    <xf numFmtId="0" fontId="6" fillId="0" borderId="16" xfId="2" applyFont="1" applyFill="1" applyBorder="1" applyAlignment="1">
      <alignment horizontal="center"/>
    </xf>
    <xf numFmtId="11" fontId="4" fillId="0" borderId="16" xfId="2" applyNumberFormat="1" applyFont="1" applyFill="1" applyBorder="1" applyAlignment="1">
      <alignment horizontal="center"/>
    </xf>
    <xf numFmtId="0" fontId="4" fillId="0" borderId="16" xfId="2" applyFont="1" applyFill="1" applyBorder="1" applyAlignment="1">
      <alignment horizontal="center"/>
    </xf>
    <xf numFmtId="0" fontId="4" fillId="0" borderId="69" xfId="2" applyFont="1" applyFill="1" applyBorder="1" applyAlignment="1">
      <alignment horizontal="left"/>
    </xf>
    <xf numFmtId="0" fontId="4" fillId="0" borderId="70" xfId="2" applyFont="1" applyFill="1" applyBorder="1" applyAlignment="1">
      <alignment horizontal="left"/>
    </xf>
    <xf numFmtId="0" fontId="4" fillId="0" borderId="69" xfId="2" applyFont="1" applyBorder="1" applyAlignment="1" applyProtection="1">
      <alignment horizontal="left"/>
      <protection locked="0"/>
    </xf>
    <xf numFmtId="0" fontId="4" fillId="0" borderId="70" xfId="2" applyFont="1" applyBorder="1" applyAlignment="1" applyProtection="1">
      <alignment horizontal="left"/>
      <protection locked="0"/>
    </xf>
    <xf numFmtId="0" fontId="4" fillId="0" borderId="69" xfId="2" applyFont="1" applyBorder="1" applyAlignment="1" applyProtection="1">
      <protection locked="0"/>
    </xf>
    <xf numFmtId="0" fontId="4" fillId="0" borderId="70" xfId="2" applyFont="1" applyBorder="1" applyAlignment="1" applyProtection="1">
      <protection locked="0"/>
    </xf>
    <xf numFmtId="14" fontId="51" fillId="0" borderId="0" xfId="0" applyNumberFormat="1" applyFont="1" applyFill="1"/>
    <xf numFmtId="0" fontId="56" fillId="0" borderId="0" xfId="0" applyFont="1" applyFill="1"/>
    <xf numFmtId="0" fontId="50" fillId="0" borderId="0" xfId="0" applyFont="1" applyFill="1"/>
    <xf numFmtId="0" fontId="58" fillId="0" borderId="0" xfId="0" applyFont="1" applyFill="1"/>
    <xf numFmtId="11" fontId="51" fillId="0" borderId="45" xfId="0" applyNumberFormat="1" applyFont="1" applyFill="1" applyBorder="1"/>
    <xf numFmtId="11" fontId="49" fillId="0" borderId="0" xfId="0" applyNumberFormat="1" applyFont="1" applyFill="1"/>
    <xf numFmtId="0" fontId="4" fillId="0" borderId="16" xfId="2" applyFont="1" applyFill="1" applyBorder="1" applyProtection="1">
      <protection locked="0"/>
    </xf>
    <xf numFmtId="0" fontId="15" fillId="0" borderId="16" xfId="0" applyFont="1" applyFill="1" applyBorder="1"/>
    <xf numFmtId="0" fontId="4" fillId="0" borderId="16" xfId="0" applyFont="1" applyFill="1" applyBorder="1"/>
    <xf numFmtId="0" fontId="12" fillId="0" borderId="16" xfId="0" applyFont="1" applyFill="1" applyBorder="1" applyAlignment="1">
      <alignment horizontal="left" vertical="top" wrapText="1"/>
    </xf>
    <xf numFmtId="0" fontId="15" fillId="0" borderId="71" xfId="0" applyFont="1" applyFill="1" applyBorder="1"/>
    <xf numFmtId="0" fontId="15" fillId="0" borderId="46" xfId="0" applyFont="1" applyFill="1" applyBorder="1"/>
    <xf numFmtId="0" fontId="15" fillId="0" borderId="16" xfId="0" applyFont="1" applyBorder="1" applyAlignment="1">
      <alignment horizontal="left" vertical="center"/>
    </xf>
    <xf numFmtId="0" fontId="15" fillId="0" borderId="16" xfId="0" applyFont="1" applyBorder="1" applyAlignment="1">
      <alignment horizontal="left" vertical="center" wrapText="1"/>
    </xf>
    <xf numFmtId="0" fontId="4" fillId="0" borderId="16" xfId="0" applyFont="1" applyBorder="1" applyAlignment="1">
      <alignment horizontal="left" vertical="center"/>
    </xf>
    <xf numFmtId="0" fontId="15" fillId="0" borderId="16" xfId="0" applyFont="1" applyFill="1" applyBorder="1" applyAlignment="1">
      <alignment horizontal="left" vertical="center"/>
    </xf>
    <xf numFmtId="0" fontId="4" fillId="0" borderId="16" xfId="2" applyFont="1" applyFill="1" applyBorder="1" applyAlignment="1">
      <alignment horizontal="left" vertical="center"/>
    </xf>
    <xf numFmtId="0" fontId="4" fillId="0" borderId="16" xfId="0" applyFont="1" applyFill="1" applyBorder="1" applyAlignment="1">
      <alignment horizontal="left" vertical="center"/>
    </xf>
    <xf numFmtId="0" fontId="15" fillId="0" borderId="16" xfId="0" applyFont="1" applyBorder="1" applyAlignment="1">
      <alignment horizontal="left" wrapText="1"/>
    </xf>
    <xf numFmtId="0" fontId="4" fillId="0" borderId="16" xfId="0" applyFont="1" applyBorder="1" applyAlignment="1">
      <alignment horizontal="left" vertical="center" wrapText="1"/>
    </xf>
    <xf numFmtId="0" fontId="15" fillId="6" borderId="16" xfId="0" applyFont="1" applyFill="1" applyBorder="1" applyAlignment="1">
      <alignment horizontal="left" vertical="center" wrapText="1"/>
    </xf>
    <xf numFmtId="0" fontId="4" fillId="0" borderId="16" xfId="0" applyFont="1" applyFill="1" applyBorder="1" applyAlignment="1" applyProtection="1">
      <alignment horizontal="left" vertical="center"/>
      <protection locked="0"/>
    </xf>
    <xf numFmtId="0" fontId="4" fillId="6" borderId="16" xfId="0" applyFont="1" applyFill="1" applyBorder="1" applyAlignment="1">
      <alignment horizontal="left" vertical="top"/>
    </xf>
    <xf numFmtId="11" fontId="15" fillId="10" borderId="16" xfId="0" applyNumberFormat="1" applyFont="1" applyFill="1" applyBorder="1" applyAlignment="1" applyProtection="1">
      <alignment vertical="top"/>
      <protection hidden="1"/>
    </xf>
    <xf numFmtId="0" fontId="4" fillId="6" borderId="16" xfId="2" applyFont="1" applyFill="1" applyBorder="1" applyAlignment="1">
      <alignment horizontal="left"/>
    </xf>
    <xf numFmtId="0" fontId="4" fillId="9" borderId="1" xfId="2" applyFill="1" applyBorder="1" applyAlignment="1">
      <alignment vertical="top" wrapText="1"/>
    </xf>
    <xf numFmtId="0" fontId="4" fillId="9" borderId="69" xfId="2" applyFill="1" applyBorder="1" applyAlignment="1">
      <alignment vertical="top" wrapText="1"/>
    </xf>
    <xf numFmtId="0" fontId="4" fillId="9" borderId="70" xfId="2" applyFill="1" applyBorder="1" applyAlignment="1">
      <alignment vertical="top" wrapText="1"/>
    </xf>
    <xf numFmtId="0" fontId="4" fillId="5" borderId="69" xfId="2" applyFont="1" applyFill="1" applyBorder="1" applyAlignment="1">
      <alignment horizontal="left" vertical="center"/>
    </xf>
    <xf numFmtId="0" fontId="4" fillId="0" borderId="0" xfId="2" applyFill="1" applyAlignment="1" applyProtection="1">
      <alignment horizontal="center" vertical="center" wrapText="1"/>
      <protection locked="0"/>
    </xf>
    <xf numFmtId="0" fontId="4" fillId="13" borderId="0" xfId="2" applyFill="1" applyAlignment="1" applyProtection="1">
      <alignment horizontal="center" vertical="center" wrapText="1"/>
      <protection locked="0"/>
    </xf>
    <xf numFmtId="0" fontId="4" fillId="13" borderId="0" xfId="2" applyFill="1" applyAlignment="1" applyProtection="1">
      <alignment horizontal="left" vertical="center" wrapText="1"/>
      <protection locked="0"/>
    </xf>
    <xf numFmtId="49" fontId="4" fillId="0" borderId="0" xfId="2" applyNumberFormat="1" applyFill="1" applyAlignment="1" applyProtection="1">
      <alignment horizontal="center" vertical="center" wrapText="1"/>
      <protection locked="0"/>
    </xf>
    <xf numFmtId="0" fontId="22" fillId="0" borderId="0" xfId="3" applyFill="1" applyAlignment="1" applyProtection="1">
      <alignment horizontal="center" vertical="center" wrapText="1"/>
      <protection locked="0"/>
    </xf>
    <xf numFmtId="0" fontId="15" fillId="13" borderId="0" xfId="0" applyFont="1" applyFill="1" applyBorder="1" applyAlignment="1" applyProtection="1">
      <alignment horizontal="left" wrapText="1"/>
      <protection locked="0"/>
    </xf>
    <xf numFmtId="0" fontId="4" fillId="13" borderId="0" xfId="2" applyFont="1" applyFill="1" applyBorder="1" applyAlignment="1">
      <alignment horizontal="left" wrapText="1"/>
    </xf>
    <xf numFmtId="0" fontId="15" fillId="13" borderId="0" xfId="0" applyFont="1" applyFill="1" applyBorder="1" applyAlignment="1" applyProtection="1">
      <alignment horizontal="center" wrapText="1"/>
      <protection locked="0"/>
    </xf>
    <xf numFmtId="0" fontId="15" fillId="13" borderId="0" xfId="0" applyFont="1" applyFill="1" applyBorder="1" applyAlignment="1" applyProtection="1">
      <alignment horizontal="left" vertical="top" wrapText="1"/>
      <protection locked="0"/>
    </xf>
    <xf numFmtId="0" fontId="22" fillId="0" borderId="0" xfId="3" applyAlignment="1" applyProtection="1">
      <alignment horizontal="center" vertical="center" wrapText="1"/>
    </xf>
    <xf numFmtId="0" fontId="22" fillId="0" borderId="0" xfId="3" applyAlignment="1" applyProtection="1">
      <alignment horizontal="center" vertical="center"/>
    </xf>
    <xf numFmtId="49" fontId="15" fillId="0" borderId="0" xfId="0" applyNumberFormat="1" applyFont="1" applyAlignment="1">
      <alignment horizontal="center" vertical="center" wrapText="1"/>
    </xf>
    <xf numFmtId="0" fontId="4" fillId="13" borderId="0" xfId="2" applyFont="1" applyFill="1" applyAlignment="1" applyProtection="1">
      <alignment horizontal="center" vertical="center" wrapText="1"/>
      <protection locked="0"/>
    </xf>
    <xf numFmtId="0" fontId="4" fillId="13" borderId="0" xfId="2" applyFont="1" applyFill="1" applyAlignment="1" applyProtection="1">
      <alignment horizontal="left" vertical="center" wrapText="1"/>
      <protection locked="0"/>
    </xf>
    <xf numFmtId="0" fontId="4" fillId="0" borderId="0" xfId="2" applyBorder="1" applyAlignment="1">
      <alignment horizontal="left" vertical="top" wrapText="1"/>
    </xf>
    <xf numFmtId="0" fontId="15" fillId="0" borderId="0" xfId="0" applyFont="1" applyBorder="1" applyAlignment="1" applyProtection="1">
      <alignment horizontal="left" wrapText="1"/>
      <protection locked="0"/>
    </xf>
    <xf numFmtId="0" fontId="15" fillId="0" borderId="0" xfId="0" applyFont="1" applyBorder="1" applyAlignment="1" applyProtection="1">
      <alignment horizontal="center" wrapText="1"/>
      <protection locked="0"/>
    </xf>
    <xf numFmtId="0" fontId="6" fillId="0" borderId="0" xfId="2" applyFont="1" applyBorder="1" applyAlignment="1">
      <alignment horizontal="left" vertical="top" wrapText="1"/>
    </xf>
    <xf numFmtId="0" fontId="4" fillId="0" borderId="16" xfId="2" applyFont="1" applyBorder="1" applyAlignment="1">
      <alignment horizontal="center" wrapText="1"/>
    </xf>
    <xf numFmtId="0" fontId="60" fillId="0" borderId="0" xfId="0" applyFont="1"/>
    <xf numFmtId="2" fontId="15" fillId="0" borderId="0" xfId="0" applyNumberFormat="1" applyFont="1" applyAlignment="1">
      <alignment horizontal="center"/>
    </xf>
    <xf numFmtId="2" fontId="15" fillId="0" borderId="0" xfId="0" applyNumberFormat="1" applyFont="1" applyFill="1" applyBorder="1" applyAlignment="1">
      <alignment horizontal="center"/>
    </xf>
    <xf numFmtId="2" fontId="4" fillId="0" borderId="0" xfId="2" applyNumberFormat="1" applyFont="1" applyAlignment="1">
      <alignment horizontal="center"/>
    </xf>
    <xf numFmtId="0" fontId="4" fillId="13" borderId="0" xfId="2" applyFont="1" applyFill="1" applyBorder="1" applyAlignment="1" applyProtection="1">
      <alignment horizontal="center" vertical="top" wrapText="1"/>
      <protection locked="0"/>
    </xf>
    <xf numFmtId="0" fontId="15" fillId="0" borderId="0" xfId="0" applyFont="1" applyFill="1" applyAlignment="1" applyProtection="1">
      <alignment horizontal="center" vertical="top" wrapText="1"/>
      <protection locked="0"/>
    </xf>
    <xf numFmtId="0" fontId="15" fillId="13" borderId="0" xfId="0" applyFont="1" applyFill="1" applyAlignment="1" applyProtection="1">
      <alignment horizontal="center" vertical="top" wrapText="1"/>
      <protection locked="0"/>
    </xf>
    <xf numFmtId="0" fontId="15" fillId="13" borderId="0" xfId="0" applyFont="1" applyFill="1" applyBorder="1" applyAlignment="1" applyProtection="1">
      <alignment horizontal="center" vertical="top" wrapText="1"/>
      <protection locked="0"/>
    </xf>
    <xf numFmtId="11" fontId="4" fillId="0" borderId="0" xfId="2" applyNumberFormat="1" applyFont="1" applyAlignment="1">
      <alignment horizontal="center"/>
    </xf>
    <xf numFmtId="0" fontId="3" fillId="0" borderId="10" xfId="0" applyFont="1" applyBorder="1" applyAlignment="1">
      <alignment horizontal="center"/>
    </xf>
    <xf numFmtId="0" fontId="3" fillId="0" borderId="69" xfId="0" applyFont="1" applyBorder="1" applyAlignment="1"/>
    <xf numFmtId="0" fontId="51" fillId="0" borderId="20" xfId="0" applyFont="1" applyFill="1" applyBorder="1" applyAlignment="1">
      <alignment wrapText="1"/>
    </xf>
    <xf numFmtId="0" fontId="51" fillId="0" borderId="20" xfId="0" applyFont="1" applyFill="1" applyBorder="1" applyAlignment="1"/>
    <xf numFmtId="0" fontId="51" fillId="0" borderId="0" xfId="0" applyFont="1" applyFill="1" applyBorder="1" applyAlignment="1"/>
    <xf numFmtId="43" fontId="51" fillId="0" borderId="0" xfId="1" applyFont="1" applyFill="1" applyBorder="1" applyAlignment="1"/>
    <xf numFmtId="43" fontId="51" fillId="0" borderId="0" xfId="1" applyFont="1" applyFill="1" applyBorder="1" applyAlignment="1">
      <alignment wrapText="1"/>
    </xf>
    <xf numFmtId="0" fontId="0" fillId="6" borderId="0" xfId="0" applyFill="1"/>
    <xf numFmtId="0" fontId="61" fillId="58" borderId="72" xfId="98" applyAlignment="1">
      <alignment wrapText="1"/>
    </xf>
    <xf numFmtId="176" fontId="61" fillId="58" borderId="72" xfId="98" applyNumberFormat="1" applyAlignment="1">
      <alignment wrapText="1"/>
    </xf>
    <xf numFmtId="9" fontId="0" fillId="0" borderId="0" xfId="0" applyNumberFormat="1"/>
    <xf numFmtId="0" fontId="61" fillId="58" borderId="72" xfId="98"/>
    <xf numFmtId="10" fontId="61" fillId="58" borderId="72" xfId="98" applyNumberFormat="1"/>
    <xf numFmtId="0" fontId="6" fillId="2" borderId="9" xfId="2" applyFont="1" applyFill="1" applyBorder="1"/>
    <xf numFmtId="11" fontId="15" fillId="0" borderId="0" xfId="0" applyNumberFormat="1" applyFont="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6" borderId="2" xfId="2" applyFont="1" applyFill="1" applyBorder="1" applyAlignment="1">
      <alignment horizontal="left" vertical="center" wrapText="1"/>
    </xf>
    <xf numFmtId="0" fontId="4" fillId="6" borderId="3" xfId="2" applyFont="1" applyFill="1" applyBorder="1" applyAlignment="1">
      <alignment horizontal="left" vertical="center" wrapText="1"/>
    </xf>
    <xf numFmtId="0" fontId="4" fillId="6"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69"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0" fillId="0" borderId="69" xfId="0" applyBorder="1" applyAlignment="1">
      <alignment horizontal="left" vertical="center" wrapText="1"/>
    </xf>
    <xf numFmtId="0" fontId="0" fillId="0" borderId="11" xfId="0" applyBorder="1" applyAlignment="1">
      <alignment horizontal="left" vertical="center" wrapText="1"/>
    </xf>
    <xf numFmtId="0" fontId="4" fillId="5" borderId="69"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2" borderId="9" xfId="2" applyFont="1" applyFill="1" applyBorder="1"/>
    <xf numFmtId="0" fontId="6" fillId="3" borderId="16" xfId="2" applyFont="1" applyFill="1" applyBorder="1" applyAlignment="1">
      <alignment horizontal="left"/>
    </xf>
    <xf numFmtId="0" fontId="4" fillId="6" borderId="16" xfId="2" applyFont="1" applyFill="1"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6" borderId="16" xfId="2" applyFill="1"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6" fillId="3" borderId="16" xfId="2" applyFont="1" applyFill="1" applyBorder="1" applyAlignment="1">
      <alignment horizontal="center"/>
    </xf>
    <xf numFmtId="0" fontId="4" fillId="0" borderId="16" xfId="0"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27" xfId="2" applyFont="1" applyFill="1" applyBorder="1" applyAlignment="1">
      <alignment horizontal="center"/>
    </xf>
    <xf numFmtId="0" fontId="3" fillId="0" borderId="66" xfId="0" applyFont="1" applyBorder="1" applyAlignment="1">
      <alignment horizontal="center"/>
    </xf>
    <xf numFmtId="0" fontId="6" fillId="0" borderId="7" xfId="2" applyFont="1" applyFill="1" applyBorder="1" applyAlignment="1">
      <alignment horizontal="center"/>
    </xf>
    <xf numFmtId="0" fontId="6" fillId="0" borderId="11" xfId="2" applyFont="1" applyFill="1" applyBorder="1" applyAlignment="1">
      <alignment horizontal="center"/>
    </xf>
    <xf numFmtId="0" fontId="20" fillId="0" borderId="16" xfId="0" applyFont="1" applyFill="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28" xfId="2" applyFont="1" applyFill="1" applyBorder="1" applyAlignment="1">
      <alignment horizontal="center" wrapText="1"/>
    </xf>
    <xf numFmtId="0" fontId="6" fillId="10" borderId="29"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28" xfId="2" applyFont="1" applyBorder="1" applyAlignment="1">
      <alignment horizontal="center" wrapText="1"/>
    </xf>
    <xf numFmtId="0" fontId="6" fillId="0" borderId="31" xfId="2" applyFont="1" applyBorder="1" applyAlignment="1">
      <alignment horizontal="center" wrapText="1"/>
    </xf>
    <xf numFmtId="0" fontId="6" fillId="0" borderId="29"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9" fillId="0" borderId="44" xfId="0" applyFont="1" applyFill="1" applyBorder="1" applyAlignment="1">
      <alignment horizontal="center"/>
    </xf>
    <xf numFmtId="0" fontId="51" fillId="0" borderId="6" xfId="0" applyFont="1" applyFill="1" applyBorder="1" applyAlignment="1"/>
    <xf numFmtId="0" fontId="51" fillId="0" borderId="7" xfId="0" applyFont="1" applyFill="1" applyBorder="1" applyAlignment="1"/>
    <xf numFmtId="0" fontId="0" fillId="51" borderId="60" xfId="0" applyFill="1" applyBorder="1" applyAlignment="1">
      <alignment horizontal="center"/>
    </xf>
    <xf numFmtId="0" fontId="0" fillId="51" borderId="6" xfId="0" applyFill="1" applyBorder="1" applyAlignment="1">
      <alignment horizontal="center"/>
    </xf>
    <xf numFmtId="0" fontId="0" fillId="51" borderId="7" xfId="0" applyFill="1" applyBorder="1" applyAlignment="1">
      <alignment horizontal="center"/>
    </xf>
    <xf numFmtId="0" fontId="0" fillId="54" borderId="60" xfId="0" applyFill="1" applyBorder="1" applyAlignment="1">
      <alignment horizontal="center"/>
    </xf>
    <xf numFmtId="0" fontId="0" fillId="54" borderId="6" xfId="0" applyFill="1" applyBorder="1" applyAlignment="1">
      <alignment horizontal="center"/>
    </xf>
    <xf numFmtId="0" fontId="0" fillId="54" borderId="7" xfId="0" applyFill="1" applyBorder="1" applyAlignment="1">
      <alignment horizontal="center"/>
    </xf>
    <xf numFmtId="0" fontId="50" fillId="56" borderId="60" xfId="0" applyFont="1" applyFill="1" applyBorder="1" applyAlignment="1">
      <alignment horizontal="center"/>
    </xf>
    <xf numFmtId="0" fontId="50" fillId="56" borderId="6" xfId="0" applyFont="1" applyFill="1" applyBorder="1" applyAlignment="1">
      <alignment horizontal="center"/>
    </xf>
    <xf numFmtId="0" fontId="50" fillId="56" borderId="7" xfId="0" applyFont="1" applyFill="1" applyBorder="1" applyAlignment="1">
      <alignment horizontal="center"/>
    </xf>
    <xf numFmtId="0" fontId="50" fillId="55" borderId="60" xfId="0" applyFont="1" applyFill="1" applyBorder="1" applyAlignment="1">
      <alignment horizontal="center"/>
    </xf>
    <xf numFmtId="0" fontId="50" fillId="55" borderId="6" xfId="0" applyFont="1" applyFill="1" applyBorder="1" applyAlignment="1">
      <alignment horizontal="center"/>
    </xf>
    <xf numFmtId="0" fontId="50" fillId="55" borderId="7" xfId="0" applyFont="1" applyFill="1" applyBorder="1" applyAlignment="1">
      <alignment horizontal="center"/>
    </xf>
    <xf numFmtId="0" fontId="0" fillId="53" borderId="60" xfId="0" applyFill="1" applyBorder="1" applyAlignment="1">
      <alignment horizontal="center"/>
    </xf>
    <xf numFmtId="0" fontId="0" fillId="53" borderId="6" xfId="0" applyFill="1" applyBorder="1" applyAlignment="1">
      <alignment horizontal="center"/>
    </xf>
    <xf numFmtId="0" fontId="0" fillId="53" borderId="7" xfId="0" applyFill="1" applyBorder="1" applyAlignment="1">
      <alignment horizontal="center"/>
    </xf>
    <xf numFmtId="0" fontId="0" fillId="52" borderId="60" xfId="0" applyFill="1" applyBorder="1" applyAlignment="1">
      <alignment horizontal="center"/>
    </xf>
    <xf numFmtId="0" fontId="0" fillId="52" borderId="6" xfId="0" applyFill="1" applyBorder="1" applyAlignment="1">
      <alignment horizontal="center"/>
    </xf>
    <xf numFmtId="0" fontId="0" fillId="52" borderId="7" xfId="0" applyFill="1" applyBorder="1" applyAlignment="1">
      <alignment horizontal="center"/>
    </xf>
    <xf numFmtId="0" fontId="52" fillId="44" borderId="5" xfId="0" applyFont="1" applyFill="1" applyBorder="1" applyAlignment="1">
      <alignment horizontal="center" wrapText="1"/>
    </xf>
    <xf numFmtId="0" fontId="52" fillId="44" borderId="47" xfId="0" applyFont="1" applyFill="1" applyBorder="1" applyAlignment="1">
      <alignment horizontal="center" wrapText="1"/>
    </xf>
    <xf numFmtId="0" fontId="52" fillId="44" borderId="48" xfId="0" applyFont="1" applyFill="1" applyBorder="1" applyAlignment="1">
      <alignment horizontal="center" wrapText="1"/>
    </xf>
    <xf numFmtId="0" fontId="52" fillId="47" borderId="5" xfId="0" applyFont="1" applyFill="1" applyBorder="1" applyAlignment="1">
      <alignment horizontal="center" wrapText="1"/>
    </xf>
    <xf numFmtId="0" fontId="52" fillId="47" borderId="47" xfId="0" applyFont="1" applyFill="1" applyBorder="1" applyAlignment="1">
      <alignment horizontal="center" wrapText="1"/>
    </xf>
    <xf numFmtId="0" fontId="52" fillId="47" borderId="48" xfId="0" applyFont="1" applyFill="1" applyBorder="1" applyAlignment="1">
      <alignment horizontal="center" wrapText="1"/>
    </xf>
    <xf numFmtId="0" fontId="51" fillId="46" borderId="5" xfId="0" applyFont="1" applyFill="1" applyBorder="1" applyAlignment="1">
      <alignment horizontal="center" wrapText="1"/>
    </xf>
    <xf numFmtId="0" fontId="51" fillId="46" borderId="47" xfId="0" applyFont="1" applyFill="1" applyBorder="1" applyAlignment="1">
      <alignment horizontal="center" wrapText="1"/>
    </xf>
    <xf numFmtId="0" fontId="51" fillId="46" borderId="48" xfId="0" applyFont="1" applyFill="1" applyBorder="1" applyAlignment="1">
      <alignment horizontal="center" wrapText="1"/>
    </xf>
    <xf numFmtId="0" fontId="52" fillId="45" borderId="5" xfId="0" applyFont="1" applyFill="1" applyBorder="1" applyAlignment="1">
      <alignment horizontal="center" wrapText="1"/>
    </xf>
    <xf numFmtId="0" fontId="52" fillId="45" borderId="47" xfId="0" applyFont="1" applyFill="1" applyBorder="1" applyAlignment="1">
      <alignment horizontal="center" wrapText="1"/>
    </xf>
    <xf numFmtId="0" fontId="52" fillId="45" borderId="48" xfId="0" applyFont="1" applyFill="1" applyBorder="1" applyAlignment="1">
      <alignment horizontal="center" wrapText="1"/>
    </xf>
    <xf numFmtId="0" fontId="52" fillId="48" borderId="5" xfId="0" applyFont="1" applyFill="1" applyBorder="1" applyAlignment="1">
      <alignment horizontal="center" wrapText="1"/>
    </xf>
    <xf numFmtId="0" fontId="52" fillId="48" borderId="47" xfId="0" applyFont="1" applyFill="1" applyBorder="1" applyAlignment="1">
      <alignment horizontal="center" wrapText="1"/>
    </xf>
    <xf numFmtId="0" fontId="52" fillId="48" borderId="48" xfId="0" applyFont="1" applyFill="1" applyBorder="1" applyAlignment="1">
      <alignment horizontal="center" wrapText="1"/>
    </xf>
    <xf numFmtId="0" fontId="0" fillId="41" borderId="5" xfId="0" applyFont="1" applyFill="1" applyBorder="1" applyAlignment="1">
      <alignment horizontal="center" wrapText="1"/>
    </xf>
    <xf numFmtId="0" fontId="0" fillId="41" borderId="47" xfId="0" applyFont="1" applyFill="1" applyBorder="1" applyAlignment="1">
      <alignment horizontal="center" wrapText="1"/>
    </xf>
    <xf numFmtId="0" fontId="0" fillId="41" borderId="48" xfId="0" applyFont="1" applyFill="1" applyBorder="1" applyAlignment="1">
      <alignment horizontal="center" wrapText="1"/>
    </xf>
    <xf numFmtId="0" fontId="0" fillId="42" borderId="5" xfId="0" applyFont="1" applyFill="1" applyBorder="1" applyAlignment="1">
      <alignment horizontal="center" wrapText="1"/>
    </xf>
    <xf numFmtId="0" fontId="0" fillId="42" borderId="47" xfId="0" applyFont="1" applyFill="1" applyBorder="1" applyAlignment="1">
      <alignment horizontal="center" wrapText="1"/>
    </xf>
    <xf numFmtId="0" fontId="0" fillId="42" borderId="48" xfId="0" applyFont="1" applyFill="1" applyBorder="1" applyAlignment="1">
      <alignment horizontal="center" wrapText="1"/>
    </xf>
    <xf numFmtId="0" fontId="52" fillId="49" borderId="5" xfId="0" applyFont="1" applyFill="1" applyBorder="1" applyAlignment="1">
      <alignment horizontal="center" wrapText="1"/>
    </xf>
    <xf numFmtId="0" fontId="52" fillId="49" borderId="47" xfId="0" applyFont="1" applyFill="1" applyBorder="1" applyAlignment="1">
      <alignment horizontal="center" wrapText="1"/>
    </xf>
    <xf numFmtId="0" fontId="52" fillId="49" borderId="48" xfId="0" applyFont="1" applyFill="1" applyBorder="1" applyAlignment="1">
      <alignment horizontal="center" wrapText="1"/>
    </xf>
    <xf numFmtId="0" fontId="51" fillId="15" borderId="5" xfId="0" applyFont="1" applyFill="1" applyBorder="1" applyAlignment="1">
      <alignment horizontal="center" wrapText="1"/>
    </xf>
    <xf numFmtId="0" fontId="51" fillId="15" borderId="47" xfId="0" applyFont="1" applyFill="1" applyBorder="1" applyAlignment="1">
      <alignment horizontal="center" wrapText="1"/>
    </xf>
    <xf numFmtId="0" fontId="51" fillId="15" borderId="48" xfId="0" applyFont="1" applyFill="1" applyBorder="1" applyAlignment="1">
      <alignment horizontal="center" wrapText="1"/>
    </xf>
    <xf numFmtId="0" fontId="52" fillId="50" borderId="5" xfId="0" applyFont="1" applyFill="1" applyBorder="1" applyAlignment="1">
      <alignment horizontal="center" wrapText="1"/>
    </xf>
    <xf numFmtId="0" fontId="52" fillId="50" borderId="47" xfId="0" applyFont="1" applyFill="1" applyBorder="1" applyAlignment="1">
      <alignment horizontal="center" wrapText="1"/>
    </xf>
    <xf numFmtId="0" fontId="52" fillId="50" borderId="48" xfId="0" applyFont="1" applyFill="1" applyBorder="1" applyAlignment="1">
      <alignment horizontal="center" wrapText="1"/>
    </xf>
    <xf numFmtId="0" fontId="0" fillId="43" borderId="60" xfId="0" applyFont="1" applyFill="1" applyBorder="1" applyAlignment="1">
      <alignment horizontal="center" wrapText="1"/>
    </xf>
    <xf numFmtId="0" fontId="0" fillId="43" borderId="6" xfId="0" applyFont="1" applyFill="1" applyBorder="1" applyAlignment="1">
      <alignment horizontal="center" wrapText="1"/>
    </xf>
    <xf numFmtId="0" fontId="0" fillId="43" borderId="7" xfId="0" applyFont="1" applyFill="1" applyBorder="1" applyAlignment="1">
      <alignment horizontal="center" wrapText="1"/>
    </xf>
    <xf numFmtId="0" fontId="0" fillId="4" borderId="60"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57" borderId="60" xfId="0" applyFill="1" applyBorder="1" applyAlignment="1">
      <alignment horizontal="center"/>
    </xf>
    <xf numFmtId="0" fontId="0" fillId="57" borderId="6" xfId="0" applyFill="1" applyBorder="1" applyAlignment="1">
      <alignment horizontal="center"/>
    </xf>
    <xf numFmtId="0" fontId="0" fillId="57" borderId="7" xfId="0" applyFill="1" applyBorder="1" applyAlignment="1">
      <alignment horizont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xfId="98" builtinId="20"/>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37">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numFmt numFmtId="19" formatCode="m/d/yyyy"/>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numFmt numFmtId="15" formatCode="0.00E+00"/>
      <fill>
        <patternFill patternType="none">
          <fgColor indexed="64"/>
          <bgColor auto="1"/>
        </patternFill>
      </fill>
    </dxf>
    <dxf>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ont>
        <i val="0"/>
        <strike val="0"/>
        <outline val="0"/>
        <shadow val="0"/>
        <u val="none"/>
        <vertAlign val="baseline"/>
        <sz val="11"/>
        <color auto="1"/>
        <name val="Calibri"/>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9" formatCode="m/d/yyyy"/>
    </dxf>
    <dxf>
      <numFmt numFmtId="15" formatCode="0.00E+00"/>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colors>
    <mruColors>
      <color rgb="FFFEF876"/>
      <color rgb="FFE2D9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36</xdr:row>
      <xdr:rowOff>38100</xdr:rowOff>
    </xdr:from>
    <xdr:to>
      <xdr:col>13</xdr:col>
      <xdr:colOff>0</xdr:colOff>
      <xdr:row>50</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16</xdr:row>
          <xdr:rowOff>66675</xdr:rowOff>
        </xdr:from>
        <xdr:to>
          <xdr:col>3</xdr:col>
          <xdr:colOff>857250</xdr:colOff>
          <xdr:row>16</xdr:row>
          <xdr:rowOff>276225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16</xdr:row>
          <xdr:rowOff>66675</xdr:rowOff>
        </xdr:from>
        <xdr:to>
          <xdr:col>3</xdr:col>
          <xdr:colOff>2619375</xdr:colOff>
          <xdr:row>16</xdr:row>
          <xdr:rowOff>276225</xdr:rowOff>
        </xdr:to>
        <xdr:sp macro="" textlink="">
          <xdr:nvSpPr>
            <xdr:cNvPr id="2053" name="CheckBox4"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3552825</xdr:colOff>
          <xdr:row>16</xdr:row>
          <xdr:rowOff>57150</xdr:rowOff>
        </xdr:from>
        <xdr:to>
          <xdr:col>3</xdr:col>
          <xdr:colOff>4505325</xdr:colOff>
          <xdr:row>16</xdr:row>
          <xdr:rowOff>266700</xdr:rowOff>
        </xdr:to>
        <xdr:sp macro="" textlink="">
          <xdr:nvSpPr>
            <xdr:cNvPr id="2054" name="CheckBox5"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16</xdr:row>
          <xdr:rowOff>57150</xdr:rowOff>
        </xdr:from>
        <xdr:to>
          <xdr:col>4</xdr:col>
          <xdr:colOff>1457325</xdr:colOff>
          <xdr:row>16</xdr:row>
          <xdr:rowOff>257175</xdr:rowOff>
        </xdr:to>
        <xdr:sp macro="" textlink="">
          <xdr:nvSpPr>
            <xdr:cNvPr id="2055" name="CheckBox6"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103</xdr:row>
      <xdr:rowOff>56030</xdr:rowOff>
    </xdr:from>
    <xdr:to>
      <xdr:col>102</xdr:col>
      <xdr:colOff>5740444</xdr:colOff>
      <xdr:row>106</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130970</xdr:colOff>
      <xdr:row>21</xdr:row>
      <xdr:rowOff>83343</xdr:rowOff>
    </xdr:from>
    <xdr:to>
      <xdr:col>4</xdr:col>
      <xdr:colOff>202407</xdr:colOff>
      <xdr:row>23</xdr:row>
      <xdr:rowOff>154780</xdr:rowOff>
    </xdr:to>
    <xdr:sp macro="" textlink="">
      <xdr:nvSpPr>
        <xdr:cNvPr id="8" name="Rectangle 7">
          <a:extLst>
            <a:ext uri="{FF2B5EF4-FFF2-40B4-BE49-F238E27FC236}">
              <a16:creationId xmlns:a16="http://schemas.microsoft.com/office/drawing/2014/main" id="{00000000-0008-0000-0900-000008000000}"/>
            </a:ext>
          </a:extLst>
        </xdr:cNvPr>
        <xdr:cNvSpPr/>
      </xdr:nvSpPr>
      <xdr:spPr>
        <a:xfrm>
          <a:off x="130970" y="3893343"/>
          <a:ext cx="2500312" cy="452437"/>
        </a:xfrm>
        <a:prstGeom prst="rect">
          <a:avLst/>
        </a:prstGeom>
        <a:solidFill>
          <a:srgbClr val="FEF876">
            <a:alpha val="25000"/>
          </a:srgbClr>
        </a:solidFill>
        <a:ln>
          <a:solidFill>
            <a:srgbClr val="FEF8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190501</xdr:colOff>
      <xdr:row>8</xdr:row>
      <xdr:rowOff>119063</xdr:rowOff>
    </xdr:from>
    <xdr:to>
      <xdr:col>8</xdr:col>
      <xdr:colOff>595313</xdr:colOff>
      <xdr:row>9</xdr:row>
      <xdr:rowOff>166689</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90501" y="1452563"/>
          <a:ext cx="5262562" cy="238126"/>
        </a:xfrm>
        <a:prstGeom prst="rect">
          <a:avLst/>
        </a:prstGeom>
        <a:solidFill>
          <a:srgbClr val="FEF876">
            <a:alpha val="25000"/>
          </a:srgbClr>
        </a:solidFill>
        <a:ln>
          <a:solidFill>
            <a:srgbClr val="FEF8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47622</xdr:colOff>
      <xdr:row>44</xdr:row>
      <xdr:rowOff>71438</xdr:rowOff>
    </xdr:from>
    <xdr:to>
      <xdr:col>15</xdr:col>
      <xdr:colOff>103188</xdr:colOff>
      <xdr:row>46</xdr:row>
      <xdr:rowOff>23813</xdr:rowOff>
    </xdr:to>
    <xdr:sp macro="" textlink="">
      <xdr:nvSpPr>
        <xdr:cNvPr id="10" name="Rectangle 9">
          <a:extLst>
            <a:ext uri="{FF2B5EF4-FFF2-40B4-BE49-F238E27FC236}">
              <a16:creationId xmlns:a16="http://schemas.microsoft.com/office/drawing/2014/main" id="{00000000-0008-0000-0900-00000A000000}"/>
            </a:ext>
          </a:extLst>
        </xdr:cNvPr>
        <xdr:cNvSpPr/>
      </xdr:nvSpPr>
      <xdr:spPr>
        <a:xfrm>
          <a:off x="6770685" y="8834438"/>
          <a:ext cx="2500316" cy="333375"/>
        </a:xfrm>
        <a:prstGeom prst="rect">
          <a:avLst/>
        </a:prstGeom>
        <a:solidFill>
          <a:srgbClr val="FEF876">
            <a:alpha val="25000"/>
          </a:srgbClr>
        </a:solidFill>
        <a:ln>
          <a:solidFill>
            <a:srgbClr val="FEF8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597955</xdr:colOff>
      <xdr:row>23</xdr:row>
      <xdr:rowOff>113771</xdr:rowOff>
    </xdr:from>
    <xdr:to>
      <xdr:col>25</xdr:col>
      <xdr:colOff>39688</xdr:colOff>
      <xdr:row>25</xdr:row>
      <xdr:rowOff>66146</xdr:rowOff>
    </xdr:to>
    <xdr:sp macro="" textlink="">
      <xdr:nvSpPr>
        <xdr:cNvPr id="14" name="Rectangle 13">
          <a:extLst>
            <a:ext uri="{FF2B5EF4-FFF2-40B4-BE49-F238E27FC236}">
              <a16:creationId xmlns:a16="http://schemas.microsoft.com/office/drawing/2014/main" id="{00000000-0008-0000-0900-00000E000000}"/>
            </a:ext>
          </a:extLst>
        </xdr:cNvPr>
        <xdr:cNvSpPr/>
      </xdr:nvSpPr>
      <xdr:spPr>
        <a:xfrm>
          <a:off x="12874622" y="4876271"/>
          <a:ext cx="2510899" cy="333375"/>
        </a:xfrm>
        <a:prstGeom prst="rect">
          <a:avLst/>
        </a:prstGeom>
        <a:solidFill>
          <a:srgbClr val="FEF876">
            <a:alpha val="25000"/>
          </a:srgbClr>
        </a:solidFill>
        <a:ln>
          <a:solidFill>
            <a:srgbClr val="FEF8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224515</xdr:colOff>
      <xdr:row>66</xdr:row>
      <xdr:rowOff>30616</xdr:rowOff>
    </xdr:from>
    <xdr:to>
      <xdr:col>11</xdr:col>
      <xdr:colOff>340179</xdr:colOff>
      <xdr:row>67</xdr:row>
      <xdr:rowOff>136071</xdr:rowOff>
    </xdr:to>
    <xdr:sp macro="" textlink="">
      <xdr:nvSpPr>
        <xdr:cNvPr id="15" name="Rectangle 14">
          <a:extLst>
            <a:ext uri="{FF2B5EF4-FFF2-40B4-BE49-F238E27FC236}">
              <a16:creationId xmlns:a16="http://schemas.microsoft.com/office/drawing/2014/main" id="{00000000-0008-0000-0900-00000F000000}"/>
            </a:ext>
          </a:extLst>
        </xdr:cNvPr>
        <xdr:cNvSpPr/>
      </xdr:nvSpPr>
      <xdr:spPr>
        <a:xfrm>
          <a:off x="224515" y="12984616"/>
          <a:ext cx="6851200" cy="295955"/>
        </a:xfrm>
        <a:prstGeom prst="rect">
          <a:avLst/>
        </a:prstGeom>
        <a:solidFill>
          <a:srgbClr val="FEF876">
            <a:alpha val="25000"/>
          </a:srgbClr>
        </a:solidFill>
        <a:ln>
          <a:solidFill>
            <a:srgbClr val="FEF8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455836</xdr:colOff>
      <xdr:row>65</xdr:row>
      <xdr:rowOff>139472</xdr:rowOff>
    </xdr:from>
    <xdr:to>
      <xdr:col>21</xdr:col>
      <xdr:colOff>122465</xdr:colOff>
      <xdr:row>68</xdr:row>
      <xdr:rowOff>27213</xdr:rowOff>
    </xdr:to>
    <xdr:sp macro="" textlink="">
      <xdr:nvSpPr>
        <xdr:cNvPr id="16" name="Rectangle 15">
          <a:extLst>
            <a:ext uri="{FF2B5EF4-FFF2-40B4-BE49-F238E27FC236}">
              <a16:creationId xmlns:a16="http://schemas.microsoft.com/office/drawing/2014/main" id="{00000000-0008-0000-0900-000010000000}"/>
            </a:ext>
          </a:extLst>
        </xdr:cNvPr>
        <xdr:cNvSpPr/>
      </xdr:nvSpPr>
      <xdr:spPr>
        <a:xfrm>
          <a:off x="7803693" y="12902972"/>
          <a:ext cx="5177522" cy="459241"/>
        </a:xfrm>
        <a:prstGeom prst="rect">
          <a:avLst/>
        </a:prstGeom>
        <a:solidFill>
          <a:srgbClr val="FEF876">
            <a:alpha val="25000"/>
          </a:srgbClr>
        </a:solidFill>
        <a:ln>
          <a:solidFill>
            <a:srgbClr val="FEF8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2" name="Table13" displayName="Table13" ref="A1:AD1257" totalsRowShown="0">
  <autoFilter ref="A1:AD1257">
    <filterColumn colId="1">
      <filters>
        <filter val="20100201"/>
        <filter val="20200201"/>
        <filter val="20200203"/>
        <filter val="20300202"/>
        <filter val="20300203"/>
      </filters>
    </filterColumn>
    <filterColumn colId="17">
      <filters>
        <filter val="Million Btus"/>
      </filters>
    </filterColumn>
  </autoFilter>
  <sortState ref="A5:AD1497">
    <sortCondition ref="C4:C1497"/>
  </sortState>
  <tableColumns count="30">
    <tableColumn id="1" name="FACTORID"/>
    <tableColumn id="2" name="SCC"/>
    <tableColumn id="3" name="SCCID"/>
    <tableColumn id="4" name="LEVEL1"/>
    <tableColumn id="5" name="LEVEL2"/>
    <tableColumn id="6" name="LEVEL3"/>
    <tableColumn id="7" name="LEVEL4"/>
    <tableColumn id="8" name="NEI_POLLUTANT_CODE"/>
    <tableColumn id="9" name="CAS"/>
    <tableColumn id="10" name="POLLUTANT"/>
    <tableColumn id="11" name="POLLUTANTID"/>
    <tableColumn id="12" name="CONTROLCODE"/>
    <tableColumn id="13" name="CONTROLID"/>
    <tableColumn id="14" name="CONTROL"/>
    <tableColumn id="15" name="Primary"/>
    <tableColumn id="16" name="FACTOR" dataDxfId="32"/>
    <tableColumn id="17" name="UNIT"/>
    <tableColumn id="18" name="MEASURE"/>
    <tableColumn id="19" name="MATERIAL"/>
    <tableColumn id="20" name="ACTION"/>
    <tableColumn id="21" name="FORMULA"/>
    <tableColumn id="22" name="AP42SECTION"/>
    <tableColumn id="23" name="NOTES"/>
    <tableColumn id="24" name="REF_DESC"/>
    <tableColumn id="25" name="QUALITY"/>
    <tableColumn id="26" name="NUMSOURCES"/>
    <tableColumn id="27" name="Created"/>
    <tableColumn id="28" name="REVOKED" dataDxfId="31"/>
    <tableColumn id="29" name="Dupcount"/>
    <tableColumn id="30" name="Dupreason"/>
  </tableColumns>
  <tableStyleInfo name="TableStyleMedium2" showFirstColumn="0" showLastColumn="0" showRowStripes="1" showColumnStripes="0"/>
</table>
</file>

<file path=xl/tables/table2.xml><?xml version="1.0" encoding="utf-8"?>
<table xmlns="http://schemas.openxmlformats.org/spreadsheetml/2006/main" id="1" name="Table132" displayName="Table132" ref="A1:AC1257" totalsRowShown="0" headerRowDxfId="30" dataDxfId="29">
  <autoFilter ref="A1:AC1257">
    <filterColumn colId="8">
      <filters>
        <filter val="Benzene"/>
        <filter val="Cadmium"/>
        <filter val="Carbon monoxide"/>
        <filter val="Formaldehyde"/>
      </filters>
    </filterColumn>
    <filterColumn colId="12">
      <filters>
        <filter val="AFTERBURNER"/>
        <filter val="CATALYTIC REDUCTION"/>
        <filter val="NSCR (NON-SELECTIVE CATALYTIC REDUCTION)"/>
        <filter val="SCR (SELECTIVE CATALYTIC REDUCTION)"/>
        <filter val="STEAM OR WATER INJECTION"/>
      </filters>
    </filterColumn>
  </autoFilter>
  <sortState ref="A2:AC1294">
    <sortCondition ref="A1:A1294"/>
  </sortState>
  <tableColumns count="29">
    <tableColumn id="1" name="FACTORID" dataDxfId="28"/>
    <tableColumn id="2" name="SCC" dataDxfId="27"/>
    <tableColumn id="4" name="LEVEL1" dataDxfId="26"/>
    <tableColumn id="5" name="LEVEL2" dataDxfId="25"/>
    <tableColumn id="6" name="LEVEL3" dataDxfId="24"/>
    <tableColumn id="7" name="LEVEL4" dataDxfId="23"/>
    <tableColumn id="8" name="NEI_POLLUTANT_CODE" dataDxfId="22"/>
    <tableColumn id="9" name="CAS" dataDxfId="21"/>
    <tableColumn id="10" name="POLLUTANT" dataDxfId="20"/>
    <tableColumn id="11" name="POLLUTANTID" dataDxfId="19"/>
    <tableColumn id="12" name="CONTROLCODE" dataDxfId="18"/>
    <tableColumn id="13" name="CONTROLID" dataDxfId="17"/>
    <tableColumn id="14" name="CONTROL" dataDxfId="16"/>
    <tableColumn id="15" name="Primary" dataDxfId="15"/>
    <tableColumn id="16" name="FACTOR" dataDxfId="14"/>
    <tableColumn id="17" name="UNIT" dataDxfId="13"/>
    <tableColumn id="18" name="MEASURE" dataDxfId="12"/>
    <tableColumn id="19" name="MATERIAL" dataDxfId="11"/>
    <tableColumn id="20" name="ACTION" dataDxfId="10"/>
    <tableColumn id="21" name="FORMULA" dataDxfId="9"/>
    <tableColumn id="22" name="AP42SECTION" dataDxfId="8"/>
    <tableColumn id="23" name="NOTES" dataDxfId="7"/>
    <tableColumn id="24" name="REF_DESC" dataDxfId="6"/>
    <tableColumn id="25" name="QUALITY" dataDxfId="5"/>
    <tableColumn id="26" name="NUMSOURCES" dataDxfId="4"/>
    <tableColumn id="27" name="Created" dataDxfId="3"/>
    <tableColumn id="28" name="REVOKED" dataDxfId="2"/>
    <tableColumn id="29" name="Dupcount" dataDxfId="1"/>
    <tableColumn id="30" name="Dupreas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epa.gov/cmop/resources/converter.html" TargetMode="External"/><Relationship Id="rId2" Type="http://schemas.openxmlformats.org/officeDocument/2006/relationships/hyperlink" Target="http://web.sraproject.org/wp-content/uploads/2007/12/developmentandselectionofammoniaemissionfactors.pdf" TargetMode="External"/><Relationship Id="rId1" Type="http://schemas.openxmlformats.org/officeDocument/2006/relationships/hyperlink" Target="http://cfpub.epa.gov/webfire/" TargetMode="External"/><Relationship Id="rId6" Type="http://schemas.openxmlformats.org/officeDocument/2006/relationships/printerSettings" Target="../printerSettings/printerSettings4.bin"/><Relationship Id="rId5" Type="http://schemas.openxmlformats.org/officeDocument/2006/relationships/hyperlink" Target="http://www.unitconversion.org/weight/pounds-to-nanograms-conversion.html" TargetMode="External"/><Relationship Id="rId4" Type="http://schemas.openxmlformats.org/officeDocument/2006/relationships/hyperlink" Target="http://www.eia.gov/kids/energy.cfm?page=about_energy_conversion_calculator-basi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0"/>
  <sheetViews>
    <sheetView workbookViewId="0">
      <selection activeCell="L26" sqref="L2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417" t="s">
        <v>0</v>
      </c>
      <c r="B1" s="417"/>
      <c r="C1" s="417"/>
      <c r="D1" s="417"/>
      <c r="E1" s="417"/>
      <c r="F1" s="417"/>
      <c r="G1" s="417"/>
      <c r="H1" s="417"/>
      <c r="I1" s="417"/>
      <c r="J1" s="417"/>
      <c r="K1" s="417"/>
      <c r="L1" s="417"/>
      <c r="M1" s="417"/>
      <c r="N1" s="417"/>
      <c r="O1" s="1"/>
    </row>
    <row r="2" spans="1:27" ht="21" thickBot="1" x14ac:dyDescent="0.35">
      <c r="A2" s="417" t="s">
        <v>1</v>
      </c>
      <c r="B2" s="417"/>
      <c r="C2" s="417"/>
      <c r="D2" s="417"/>
      <c r="E2" s="417"/>
      <c r="F2" s="417"/>
      <c r="G2" s="417"/>
      <c r="H2" s="417"/>
      <c r="I2" s="417"/>
      <c r="J2" s="417"/>
      <c r="K2" s="417"/>
      <c r="L2" s="417"/>
      <c r="M2" s="417"/>
      <c r="N2" s="417"/>
      <c r="O2" s="1"/>
    </row>
    <row r="3" spans="1:27" ht="12.75" customHeight="1" thickBot="1" x14ac:dyDescent="0.25">
      <c r="B3" s="2"/>
      <c r="C3" s="4" t="s">
        <v>2</v>
      </c>
      <c r="D3" s="5" t="str">
        <f>'Data Summary'!D4</f>
        <v>Combustion of Natural Gas</v>
      </c>
      <c r="E3" s="6"/>
      <c r="F3" s="6"/>
      <c r="G3" s="6"/>
      <c r="H3" s="6"/>
      <c r="I3" s="6"/>
      <c r="J3" s="6"/>
      <c r="K3" s="6"/>
      <c r="L3" s="6"/>
      <c r="M3" s="7"/>
      <c r="N3" s="2"/>
      <c r="O3" s="2"/>
    </row>
    <row r="4" spans="1:27" ht="42.75" customHeight="1" thickBot="1" x14ac:dyDescent="0.25">
      <c r="B4" s="2"/>
      <c r="C4" s="4" t="s">
        <v>3</v>
      </c>
      <c r="D4" s="418" t="str">
        <f>'Data Summary'!D6</f>
        <v>This unit process includes the emissions associated with the combustion of natural gas.</v>
      </c>
      <c r="E4" s="419"/>
      <c r="F4" s="419"/>
      <c r="G4" s="419"/>
      <c r="H4" s="419"/>
      <c r="I4" s="419"/>
      <c r="J4" s="419"/>
      <c r="K4" s="419"/>
      <c r="L4" s="419"/>
      <c r="M4" s="420"/>
      <c r="N4" s="2"/>
      <c r="O4" s="2"/>
    </row>
    <row r="5" spans="1:27" ht="39" customHeight="1" thickBot="1" x14ac:dyDescent="0.25">
      <c r="B5" s="2"/>
      <c r="C5" s="4" t="s">
        <v>4</v>
      </c>
      <c r="D5" s="421" t="s">
        <v>224</v>
      </c>
      <c r="E5" s="422"/>
      <c r="F5" s="422"/>
      <c r="G5" s="422"/>
      <c r="H5" s="422"/>
      <c r="I5" s="422"/>
      <c r="J5" s="422"/>
      <c r="K5" s="422"/>
      <c r="L5" s="422"/>
      <c r="M5" s="423"/>
      <c r="N5" s="2"/>
      <c r="O5" s="2"/>
    </row>
    <row r="6" spans="1:27" ht="56.25" customHeight="1" thickBot="1" x14ac:dyDescent="0.25">
      <c r="B6" s="2"/>
      <c r="C6" s="8" t="s">
        <v>5</v>
      </c>
      <c r="D6" s="424" t="s">
        <v>6</v>
      </c>
      <c r="E6" s="425"/>
      <c r="F6" s="425"/>
      <c r="G6" s="425"/>
      <c r="H6" s="425"/>
      <c r="I6" s="425"/>
      <c r="J6" s="425"/>
      <c r="K6" s="425"/>
      <c r="L6" s="425"/>
      <c r="M6" s="426"/>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411" t="s">
        <v>10</v>
      </c>
      <c r="C9" s="10" t="s">
        <v>11</v>
      </c>
      <c r="D9" s="413" t="s">
        <v>12</v>
      </c>
      <c r="E9" s="413"/>
      <c r="F9" s="413"/>
      <c r="G9" s="413"/>
      <c r="H9" s="413"/>
      <c r="I9" s="413"/>
      <c r="J9" s="413"/>
      <c r="K9" s="413"/>
      <c r="L9" s="413"/>
      <c r="M9" s="414"/>
      <c r="N9" s="2"/>
      <c r="O9" s="2"/>
      <c r="P9" s="2"/>
      <c r="Q9" s="2"/>
      <c r="R9" s="2"/>
      <c r="S9" s="2"/>
      <c r="T9" s="2"/>
      <c r="U9" s="2"/>
      <c r="V9" s="2"/>
      <c r="W9" s="2"/>
      <c r="X9" s="2"/>
      <c r="Y9" s="2"/>
      <c r="Z9" s="2"/>
      <c r="AA9" s="2"/>
    </row>
    <row r="10" spans="1:27" s="11" customFormat="1" ht="15" customHeight="1" x14ac:dyDescent="0.2">
      <c r="A10" s="2"/>
      <c r="B10" s="412"/>
      <c r="C10" s="12" t="s">
        <v>13</v>
      </c>
      <c r="D10" s="415" t="s">
        <v>14</v>
      </c>
      <c r="E10" s="415"/>
      <c r="F10" s="415"/>
      <c r="G10" s="415"/>
      <c r="H10" s="415"/>
      <c r="I10" s="415"/>
      <c r="J10" s="415"/>
      <c r="K10" s="415"/>
      <c r="L10" s="415"/>
      <c r="M10" s="416"/>
      <c r="N10" s="2"/>
      <c r="O10" s="2"/>
      <c r="P10" s="2"/>
      <c r="Q10" s="2"/>
      <c r="R10" s="2"/>
      <c r="S10" s="2"/>
      <c r="T10" s="2"/>
      <c r="U10" s="2"/>
      <c r="V10" s="2"/>
      <c r="W10" s="2"/>
      <c r="X10" s="2"/>
      <c r="Y10" s="2"/>
      <c r="Z10" s="2"/>
      <c r="AA10" s="2"/>
    </row>
    <row r="11" spans="1:27" s="11" customFormat="1" ht="15" customHeight="1" x14ac:dyDescent="0.2">
      <c r="A11" s="2"/>
      <c r="B11" s="412"/>
      <c r="C11" s="12" t="s">
        <v>15</v>
      </c>
      <c r="D11" s="415" t="s">
        <v>16</v>
      </c>
      <c r="E11" s="415"/>
      <c r="F11" s="415"/>
      <c r="G11" s="415"/>
      <c r="H11" s="415"/>
      <c r="I11" s="415"/>
      <c r="J11" s="415"/>
      <c r="K11" s="415"/>
      <c r="L11" s="415"/>
      <c r="M11" s="416"/>
      <c r="N11" s="2"/>
      <c r="O11" s="2"/>
      <c r="P11" s="2"/>
      <c r="Q11" s="2"/>
      <c r="R11" s="2"/>
      <c r="S11" s="2"/>
      <c r="T11" s="2"/>
      <c r="U11" s="2"/>
      <c r="V11" s="2"/>
      <c r="W11" s="2"/>
      <c r="X11" s="2"/>
      <c r="Y11" s="2"/>
      <c r="Z11" s="2"/>
      <c r="AA11" s="2"/>
    </row>
    <row r="12" spans="1:27" s="11" customFormat="1" ht="15" customHeight="1" x14ac:dyDescent="0.2">
      <c r="A12" s="2"/>
      <c r="B12" s="412"/>
      <c r="C12" s="12" t="s">
        <v>17</v>
      </c>
      <c r="D12" s="415" t="s">
        <v>18</v>
      </c>
      <c r="E12" s="415"/>
      <c r="F12" s="415"/>
      <c r="G12" s="415"/>
      <c r="H12" s="415"/>
      <c r="I12" s="415"/>
      <c r="J12" s="415"/>
      <c r="K12" s="415"/>
      <c r="L12" s="415"/>
      <c r="M12" s="416"/>
      <c r="N12" s="2"/>
      <c r="O12" s="2"/>
      <c r="P12" s="2"/>
      <c r="Q12" s="2"/>
      <c r="R12" s="2"/>
      <c r="S12" s="2"/>
      <c r="T12" s="2"/>
      <c r="U12" s="2"/>
      <c r="V12" s="2"/>
      <c r="W12" s="2"/>
      <c r="X12" s="2"/>
      <c r="Y12" s="2"/>
      <c r="Z12" s="2"/>
      <c r="AA12" s="2"/>
    </row>
    <row r="13" spans="1:27" ht="15" customHeight="1" x14ac:dyDescent="0.2">
      <c r="B13" s="429"/>
      <c r="C13" s="13" t="s">
        <v>254</v>
      </c>
      <c r="D13" s="431" t="s">
        <v>1090</v>
      </c>
      <c r="E13" s="431"/>
      <c r="F13" s="431"/>
      <c r="G13" s="431"/>
      <c r="H13" s="431"/>
      <c r="I13" s="431"/>
      <c r="J13" s="431"/>
      <c r="K13" s="431"/>
      <c r="L13" s="431"/>
      <c r="M13" s="432"/>
      <c r="N13" s="2"/>
      <c r="O13" s="2"/>
    </row>
    <row r="14" spans="1:27" ht="15" customHeight="1" x14ac:dyDescent="0.2">
      <c r="B14" s="429"/>
      <c r="C14" s="13" t="s">
        <v>1092</v>
      </c>
      <c r="D14" s="431" t="s">
        <v>1091</v>
      </c>
      <c r="E14" s="431"/>
      <c r="F14" s="431"/>
      <c r="G14" s="431"/>
      <c r="H14" s="431"/>
      <c r="I14" s="431"/>
      <c r="J14" s="431"/>
      <c r="K14" s="431"/>
      <c r="L14" s="431"/>
      <c r="M14" s="432"/>
      <c r="N14" s="2"/>
      <c r="O14" s="2"/>
    </row>
    <row r="15" spans="1:27" ht="15" customHeight="1" x14ac:dyDescent="0.2">
      <c r="B15" s="429"/>
      <c r="C15" s="13" t="s">
        <v>1111</v>
      </c>
      <c r="D15" s="431" t="s">
        <v>1093</v>
      </c>
      <c r="E15" s="433"/>
      <c r="F15" s="433"/>
      <c r="G15" s="433"/>
      <c r="H15" s="433"/>
      <c r="I15" s="433"/>
      <c r="J15" s="433"/>
      <c r="K15" s="433"/>
      <c r="L15" s="433"/>
      <c r="M15" s="434"/>
      <c r="N15" s="2"/>
      <c r="O15" s="2"/>
    </row>
    <row r="16" spans="1:27" ht="15" customHeight="1" x14ac:dyDescent="0.2">
      <c r="B16" s="429"/>
      <c r="C16" s="13" t="s">
        <v>1094</v>
      </c>
      <c r="D16" s="431" t="s">
        <v>1095</v>
      </c>
      <c r="E16" s="433"/>
      <c r="F16" s="433"/>
      <c r="G16" s="433"/>
      <c r="H16" s="433"/>
      <c r="I16" s="433"/>
      <c r="J16" s="433"/>
      <c r="K16" s="433"/>
      <c r="L16" s="433"/>
      <c r="M16" s="434"/>
      <c r="N16" s="2"/>
      <c r="O16" s="2"/>
    </row>
    <row r="17" spans="2:16" ht="15" customHeight="1" x14ac:dyDescent="0.2">
      <c r="B17" s="429"/>
      <c r="C17" s="13" t="s">
        <v>1096</v>
      </c>
      <c r="D17" s="431" t="s">
        <v>1097</v>
      </c>
      <c r="E17" s="431"/>
      <c r="F17" s="431"/>
      <c r="G17" s="431"/>
      <c r="H17" s="431"/>
      <c r="I17" s="431"/>
      <c r="J17" s="431"/>
      <c r="K17" s="431"/>
      <c r="L17" s="431"/>
      <c r="M17" s="432"/>
      <c r="N17" s="2"/>
      <c r="O17" s="2"/>
    </row>
    <row r="18" spans="2:16" ht="15" customHeight="1" x14ac:dyDescent="0.2">
      <c r="B18" s="429"/>
      <c r="C18" s="14" t="s">
        <v>19</v>
      </c>
      <c r="D18" s="435" t="s">
        <v>20</v>
      </c>
      <c r="E18" s="435"/>
      <c r="F18" s="435"/>
      <c r="G18" s="435"/>
      <c r="H18" s="435"/>
      <c r="I18" s="435"/>
      <c r="J18" s="435"/>
      <c r="K18" s="435"/>
      <c r="L18" s="435"/>
      <c r="M18" s="436"/>
      <c r="N18" s="2"/>
      <c r="O18" s="2"/>
    </row>
    <row r="19" spans="2:16" ht="15" customHeight="1" x14ac:dyDescent="0.2">
      <c r="B19" s="429"/>
      <c r="C19" s="367" t="s">
        <v>21</v>
      </c>
      <c r="D19" s="435" t="s">
        <v>21</v>
      </c>
      <c r="E19" s="435"/>
      <c r="F19" s="435"/>
      <c r="G19" s="435"/>
      <c r="H19" s="435"/>
      <c r="I19" s="435"/>
      <c r="J19" s="435"/>
      <c r="K19" s="435"/>
      <c r="L19" s="435"/>
      <c r="M19" s="436"/>
      <c r="N19" s="2"/>
      <c r="O19" s="2"/>
    </row>
    <row r="20" spans="2:16" ht="15" customHeight="1" thickBot="1" x14ac:dyDescent="0.25">
      <c r="B20" s="430"/>
      <c r="C20" s="15"/>
      <c r="D20" s="437"/>
      <c r="E20" s="437"/>
      <c r="F20" s="437"/>
      <c r="G20" s="437"/>
      <c r="H20" s="437"/>
      <c r="I20" s="437"/>
      <c r="J20" s="437"/>
      <c r="K20" s="437"/>
      <c r="L20" s="437"/>
      <c r="M20" s="438"/>
      <c r="N20" s="2"/>
      <c r="O20" s="2"/>
    </row>
    <row r="21" spans="2:16" x14ac:dyDescent="0.2">
      <c r="B21" s="9"/>
      <c r="C21" s="9"/>
      <c r="D21" s="9"/>
      <c r="E21" s="9"/>
      <c r="F21" s="9"/>
      <c r="G21" s="9"/>
      <c r="H21" s="9"/>
      <c r="I21" s="9"/>
      <c r="J21" s="9"/>
      <c r="K21" s="9"/>
      <c r="L21" s="9"/>
      <c r="M21" s="9"/>
      <c r="N21" s="2"/>
      <c r="O21" s="2"/>
    </row>
    <row r="22" spans="2:16" x14ac:dyDescent="0.2">
      <c r="B22" s="9"/>
      <c r="C22" s="409" t="s">
        <v>1271</v>
      </c>
      <c r="D22" s="439" t="s">
        <v>1272</v>
      </c>
      <c r="E22" s="439"/>
      <c r="F22" s="439"/>
      <c r="G22" s="439"/>
      <c r="H22" s="439"/>
      <c r="I22" s="439"/>
      <c r="J22" s="439"/>
      <c r="K22" s="439"/>
      <c r="L22" s="439"/>
      <c r="M22" s="9"/>
      <c r="N22" s="2"/>
      <c r="O22" s="2"/>
    </row>
    <row r="23" spans="2:16" x14ac:dyDescent="0.2">
      <c r="B23" s="9" t="s">
        <v>22</v>
      </c>
      <c r="C23" s="9"/>
      <c r="D23" s="9"/>
      <c r="E23" s="9"/>
      <c r="F23" s="9"/>
      <c r="G23" s="9"/>
      <c r="H23" s="9"/>
      <c r="I23" s="9"/>
      <c r="J23" s="9"/>
      <c r="K23" s="9"/>
      <c r="L23" s="9"/>
      <c r="M23" s="9"/>
      <c r="N23" s="2"/>
      <c r="O23" s="2"/>
    </row>
    <row r="24" spans="2:16" x14ac:dyDescent="0.2">
      <c r="B24" s="9"/>
      <c r="C24" s="16">
        <v>41967</v>
      </c>
      <c r="D24" s="9"/>
      <c r="E24" s="9"/>
      <c r="F24" s="9"/>
      <c r="G24" s="9"/>
      <c r="H24" s="9"/>
      <c r="I24" s="9"/>
      <c r="J24" s="9"/>
      <c r="K24" s="9"/>
      <c r="L24" s="9"/>
      <c r="M24" s="9"/>
      <c r="N24" s="2"/>
      <c r="O24" s="2"/>
    </row>
    <row r="25" spans="2:16" x14ac:dyDescent="0.2">
      <c r="B25" s="9" t="s">
        <v>23</v>
      </c>
      <c r="C25" s="9"/>
      <c r="D25" s="9"/>
      <c r="E25" s="9"/>
      <c r="F25" s="9"/>
      <c r="G25" s="9"/>
      <c r="H25" s="9"/>
      <c r="I25" s="9"/>
      <c r="J25" s="9"/>
      <c r="K25" s="9"/>
      <c r="L25" s="9"/>
      <c r="M25" s="9"/>
      <c r="N25" s="2"/>
      <c r="O25" s="2"/>
    </row>
    <row r="26" spans="2:16" x14ac:dyDescent="0.2">
      <c r="B26" s="9"/>
      <c r="C26" s="17" t="s">
        <v>24</v>
      </c>
      <c r="D26" s="9"/>
      <c r="E26" s="9"/>
      <c r="F26" s="9"/>
      <c r="G26" s="9"/>
      <c r="H26" s="9"/>
      <c r="I26" s="9"/>
      <c r="J26" s="9"/>
      <c r="K26" s="9"/>
      <c r="L26" s="9"/>
      <c r="M26" s="9"/>
      <c r="N26" s="2"/>
      <c r="O26" s="2"/>
    </row>
    <row r="27" spans="2:16" x14ac:dyDescent="0.2">
      <c r="B27" s="9" t="s">
        <v>25</v>
      </c>
      <c r="C27" s="17"/>
      <c r="D27" s="9"/>
      <c r="E27" s="9"/>
      <c r="F27" s="9"/>
      <c r="G27" s="9"/>
      <c r="H27" s="9"/>
      <c r="I27" s="9"/>
      <c r="J27" s="9"/>
      <c r="K27" s="9"/>
      <c r="L27" s="9"/>
      <c r="M27" s="9"/>
      <c r="N27" s="2"/>
      <c r="O27" s="2"/>
    </row>
    <row r="28" spans="2:16" x14ac:dyDescent="0.2">
      <c r="B28" s="9"/>
      <c r="C28" s="17" t="s">
        <v>26</v>
      </c>
      <c r="D28" s="9"/>
      <c r="E28" s="9"/>
      <c r="F28" s="9"/>
      <c r="G28" s="9"/>
      <c r="H28" s="9"/>
      <c r="I28" s="9"/>
      <c r="J28" s="9"/>
      <c r="K28" s="9"/>
      <c r="L28" s="9"/>
      <c r="M28" s="9"/>
      <c r="N28" s="2"/>
      <c r="O28" s="2"/>
    </row>
    <row r="29" spans="2:16" x14ac:dyDescent="0.2">
      <c r="B29" s="9" t="s">
        <v>27</v>
      </c>
      <c r="C29" s="9"/>
      <c r="D29" s="9"/>
      <c r="E29" s="9"/>
      <c r="F29" s="9"/>
      <c r="G29" s="9"/>
      <c r="H29" s="9"/>
      <c r="I29" s="9"/>
      <c r="J29" s="9"/>
      <c r="K29" s="9"/>
      <c r="L29" s="9"/>
      <c r="M29" s="9"/>
      <c r="N29" s="2"/>
      <c r="O29" s="2"/>
    </row>
    <row r="30" spans="2:16" ht="38.25" customHeight="1" x14ac:dyDescent="0.2">
      <c r="B30" s="9"/>
      <c r="C30" s="427" t="str">
        <f>"This document should be cited as: NETL (2015). NETL Life Cycle Inventory Data – Unit Process: "&amp;D3&amp;". U.S. Department of Energy, National Energy Technology Laboratory. Last Updated: January 2015 (version 01). www.netl.doe.gov/LCA (http://www.netl.doe.gov/LCA)"</f>
        <v>This document should be cited as: NETL (2015). NETL Life Cycle Inventory Data – Unit Process: Combustion of Natural Gas. U.S. Department of Energy, National Energy Technology Laboratory. Last Updated: January 2015 (version 01). www.netl.doe.gov/LCA (http://www.netl.doe.gov/LCA)</v>
      </c>
      <c r="D30" s="427"/>
      <c r="E30" s="427"/>
      <c r="F30" s="427"/>
      <c r="G30" s="427"/>
      <c r="H30" s="427"/>
      <c r="I30" s="427"/>
      <c r="J30" s="427"/>
      <c r="K30" s="427"/>
      <c r="L30" s="427"/>
      <c r="M30" s="427"/>
      <c r="N30" s="2"/>
      <c r="O30" s="2"/>
    </row>
    <row r="31" spans="2:16" x14ac:dyDescent="0.2">
      <c r="B31" s="9" t="s">
        <v>28</v>
      </c>
      <c r="C31" s="9"/>
      <c r="D31" s="9"/>
      <c r="E31" s="9"/>
      <c r="F31" s="9"/>
      <c r="G31" s="17"/>
      <c r="H31" s="17"/>
      <c r="I31" s="17"/>
      <c r="J31" s="17"/>
      <c r="K31" s="17"/>
      <c r="L31" s="17"/>
      <c r="M31" s="17"/>
      <c r="N31" s="2"/>
      <c r="O31" s="2"/>
    </row>
    <row r="32" spans="2:16" x14ac:dyDescent="0.2">
      <c r="B32" s="17"/>
      <c r="C32" s="17" t="s">
        <v>29</v>
      </c>
      <c r="D32" s="17"/>
      <c r="E32" s="18" t="s">
        <v>30</v>
      </c>
      <c r="F32" s="19"/>
      <c r="G32" s="17" t="s">
        <v>31</v>
      </c>
      <c r="H32" s="17"/>
      <c r="I32" s="17"/>
      <c r="J32" s="17"/>
      <c r="K32" s="17"/>
      <c r="L32" s="17"/>
      <c r="M32" s="17"/>
      <c r="N32" s="2"/>
      <c r="O32" s="2"/>
      <c r="P32" s="17"/>
    </row>
    <row r="33" spans="2:16" x14ac:dyDescent="0.2">
      <c r="B33" s="17"/>
      <c r="C33" s="17" t="s">
        <v>32</v>
      </c>
      <c r="D33" s="17"/>
      <c r="E33" s="17"/>
      <c r="F33" s="17"/>
      <c r="G33" s="17"/>
      <c r="H33" s="17"/>
      <c r="I33" s="17"/>
      <c r="J33" s="17"/>
      <c r="K33" s="17"/>
      <c r="L33" s="17"/>
      <c r="M33" s="17"/>
      <c r="N33" s="2"/>
      <c r="O33" s="2"/>
      <c r="P33" s="17"/>
    </row>
    <row r="34" spans="2:16" x14ac:dyDescent="0.2">
      <c r="B34" s="17"/>
      <c r="C34" s="17" t="s">
        <v>33</v>
      </c>
      <c r="D34" s="17"/>
      <c r="E34" s="17"/>
      <c r="F34" s="17"/>
      <c r="G34" s="17"/>
      <c r="H34" s="17"/>
      <c r="I34" s="17"/>
      <c r="J34" s="17"/>
      <c r="K34" s="17"/>
      <c r="L34" s="17"/>
      <c r="M34" s="17"/>
      <c r="N34" s="17"/>
      <c r="O34" s="17"/>
      <c r="P34" s="17"/>
    </row>
    <row r="35" spans="2:16" x14ac:dyDescent="0.2">
      <c r="B35" s="17"/>
      <c r="C35" s="428" t="s">
        <v>34</v>
      </c>
      <c r="D35" s="428"/>
      <c r="E35" s="428"/>
      <c r="F35" s="428"/>
      <c r="G35" s="428"/>
      <c r="H35" s="428"/>
      <c r="I35" s="428"/>
      <c r="J35" s="428"/>
      <c r="K35" s="428"/>
      <c r="L35" s="428"/>
      <c r="M35" s="428"/>
      <c r="N35" s="17"/>
      <c r="O35" s="17"/>
      <c r="P35" s="17"/>
    </row>
    <row r="36" spans="2:16" x14ac:dyDescent="0.2">
      <c r="B36" s="17"/>
      <c r="C36" s="17"/>
      <c r="D36" s="17"/>
      <c r="E36" s="17"/>
      <c r="F36" s="17"/>
      <c r="G36" s="17"/>
      <c r="H36" s="17"/>
      <c r="I36" s="17"/>
      <c r="J36" s="17"/>
      <c r="K36" s="17"/>
      <c r="L36" s="17"/>
      <c r="M36" s="17"/>
      <c r="N36" s="17"/>
      <c r="O36" s="17"/>
    </row>
    <row r="37" spans="2:16" x14ac:dyDescent="0.2">
      <c r="B37" s="9" t="s">
        <v>35</v>
      </c>
      <c r="C37" s="17"/>
      <c r="D37" s="17"/>
      <c r="E37" s="17"/>
      <c r="F37" s="17"/>
      <c r="G37" s="17"/>
      <c r="H37" s="17"/>
      <c r="I37" s="17"/>
      <c r="J37" s="17"/>
      <c r="K37" s="17"/>
      <c r="L37" s="17"/>
      <c r="M37" s="17"/>
      <c r="N37" s="17"/>
      <c r="O37" s="17"/>
    </row>
    <row r="38" spans="2:16" x14ac:dyDescent="0.2">
      <c r="B38" s="17"/>
      <c r="C38" s="17"/>
      <c r="D38" s="17"/>
      <c r="E38" s="17"/>
      <c r="F38" s="17"/>
      <c r="G38" s="17"/>
      <c r="H38" s="17"/>
      <c r="I38" s="17"/>
      <c r="J38" s="17"/>
      <c r="K38" s="17"/>
      <c r="L38" s="17"/>
      <c r="M38" s="17"/>
      <c r="N38" s="17"/>
      <c r="O38" s="17"/>
    </row>
    <row r="39" spans="2:16" x14ac:dyDescent="0.2">
      <c r="B39" s="17"/>
      <c r="C39" s="17"/>
      <c r="D39" s="17"/>
      <c r="E39" s="17"/>
      <c r="F39" s="17"/>
      <c r="G39" s="17"/>
      <c r="H39" s="17"/>
      <c r="I39" s="17"/>
      <c r="J39" s="17"/>
      <c r="K39" s="17"/>
      <c r="L39" s="17"/>
      <c r="M39" s="17"/>
      <c r="N39" s="17"/>
      <c r="O39" s="17"/>
    </row>
    <row r="40" spans="2:16" x14ac:dyDescent="0.2">
      <c r="B40" s="17"/>
      <c r="C40" s="17"/>
      <c r="D40" s="17"/>
      <c r="E40" s="17"/>
      <c r="F40" s="17"/>
      <c r="G40" s="17"/>
      <c r="H40" s="17"/>
      <c r="I40" s="17"/>
      <c r="J40" s="17"/>
      <c r="K40" s="17"/>
      <c r="L40" s="17"/>
      <c r="M40" s="17"/>
      <c r="N40" s="17"/>
      <c r="O40" s="17"/>
    </row>
    <row r="41" spans="2:16" x14ac:dyDescent="0.2">
      <c r="B41" s="17"/>
      <c r="C41" s="17"/>
      <c r="D41" s="17"/>
      <c r="E41" s="17"/>
      <c r="F41" s="17"/>
      <c r="G41" s="17"/>
      <c r="H41" s="17"/>
      <c r="I41" s="17"/>
      <c r="J41" s="17"/>
      <c r="K41" s="17"/>
      <c r="L41" s="17"/>
      <c r="M41" s="17"/>
      <c r="N41" s="17"/>
      <c r="O41" s="17"/>
    </row>
    <row r="42" spans="2:16" x14ac:dyDescent="0.2">
      <c r="B42" s="17"/>
      <c r="C42" s="17"/>
      <c r="D42" s="17"/>
      <c r="E42" s="17"/>
      <c r="F42" s="17"/>
      <c r="G42" s="17"/>
      <c r="H42" s="17"/>
      <c r="I42" s="17"/>
      <c r="J42" s="17"/>
      <c r="K42" s="17"/>
      <c r="L42" s="17"/>
      <c r="M42" s="17"/>
      <c r="N42" s="17"/>
      <c r="O42" s="17"/>
    </row>
    <row r="43" spans="2:16" x14ac:dyDescent="0.2">
      <c r="B43" s="17"/>
      <c r="C43" s="17"/>
      <c r="D43" s="17"/>
      <c r="E43" s="17"/>
      <c r="F43" s="17"/>
      <c r="G43" s="17"/>
      <c r="H43" s="17"/>
      <c r="I43" s="17"/>
      <c r="J43" s="17"/>
      <c r="K43" s="17"/>
      <c r="L43" s="17"/>
      <c r="M43" s="17"/>
      <c r="N43" s="17"/>
      <c r="O43" s="17"/>
    </row>
    <row r="44" spans="2:16" x14ac:dyDescent="0.2">
      <c r="B44" s="17"/>
      <c r="C44" s="17"/>
      <c r="D44" s="17"/>
      <c r="E44" s="17"/>
      <c r="F44" s="17"/>
      <c r="G44" s="17"/>
      <c r="H44" s="17"/>
      <c r="I44" s="17"/>
      <c r="J44" s="17"/>
      <c r="K44" s="17"/>
      <c r="L44" s="17"/>
      <c r="M44" s="17"/>
      <c r="N44" s="17"/>
      <c r="O44" s="17"/>
    </row>
    <row r="45" spans="2:16" x14ac:dyDescent="0.2">
      <c r="B45" s="17"/>
      <c r="C45" s="17"/>
      <c r="D45" s="17"/>
      <c r="E45" s="17"/>
      <c r="F45" s="17"/>
      <c r="G45" s="17"/>
      <c r="H45" s="17"/>
      <c r="I45" s="17"/>
      <c r="J45" s="17"/>
      <c r="K45" s="17"/>
      <c r="L45" s="17"/>
      <c r="M45" s="17"/>
      <c r="N45" s="17"/>
      <c r="O45" s="17"/>
    </row>
    <row r="46" spans="2:16" x14ac:dyDescent="0.2">
      <c r="B46" s="17"/>
      <c r="C46" s="17"/>
      <c r="D46" s="17"/>
      <c r="E46" s="17"/>
      <c r="F46" s="17"/>
      <c r="G46" s="17"/>
      <c r="H46" s="17"/>
      <c r="I46" s="17"/>
      <c r="J46" s="17"/>
      <c r="K46" s="17"/>
      <c r="L46" s="17"/>
      <c r="M46" s="17"/>
      <c r="N46" s="17"/>
      <c r="O46" s="17"/>
    </row>
    <row r="47" spans="2:16" x14ac:dyDescent="0.2">
      <c r="B47" s="17"/>
      <c r="C47" s="17"/>
      <c r="D47" s="17"/>
      <c r="E47" s="17"/>
      <c r="F47" s="17"/>
      <c r="G47" s="17"/>
      <c r="H47" s="17"/>
      <c r="I47" s="17"/>
      <c r="J47" s="17"/>
      <c r="K47" s="17"/>
      <c r="L47" s="17"/>
      <c r="M47" s="17"/>
      <c r="N47" s="17"/>
      <c r="O47" s="17"/>
    </row>
    <row r="48" spans="2:16"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9" t="s">
        <v>36</v>
      </c>
      <c r="C53" s="17"/>
      <c r="D53" s="17"/>
      <c r="E53" s="17"/>
      <c r="F53" s="17"/>
      <c r="G53" s="17"/>
      <c r="H53" s="17"/>
      <c r="I53" s="17"/>
      <c r="J53" s="17"/>
      <c r="K53" s="17"/>
      <c r="L53" s="17"/>
      <c r="M53" s="17"/>
      <c r="N53" s="17"/>
      <c r="O53" s="17"/>
    </row>
    <row r="54" spans="2:15" x14ac:dyDescent="0.2">
      <c r="B54" s="17"/>
      <c r="C54" s="20" t="s">
        <v>37</v>
      </c>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row r="508" spans="2:15" x14ac:dyDescent="0.2">
      <c r="B508" s="17"/>
      <c r="C508" s="17"/>
      <c r="D508" s="17"/>
      <c r="E508" s="17"/>
      <c r="F508" s="17"/>
      <c r="G508" s="17"/>
      <c r="H508" s="17"/>
      <c r="I508" s="17"/>
      <c r="J508" s="17"/>
      <c r="K508" s="17"/>
      <c r="L508" s="17"/>
      <c r="M508" s="17"/>
      <c r="N508" s="17"/>
      <c r="O508" s="17"/>
    </row>
    <row r="509" spans="2:15" x14ac:dyDescent="0.2">
      <c r="B509" s="17"/>
      <c r="C509" s="17"/>
      <c r="D509" s="17"/>
      <c r="E509" s="17"/>
      <c r="F509" s="17"/>
      <c r="G509" s="17"/>
      <c r="H509" s="17"/>
      <c r="I509" s="17"/>
      <c r="J509" s="17"/>
      <c r="K509" s="17"/>
      <c r="L509" s="17"/>
      <c r="M509" s="17"/>
      <c r="N509" s="17"/>
      <c r="O509" s="17"/>
    </row>
    <row r="510" spans="2:15" x14ac:dyDescent="0.2">
      <c r="B510" s="17"/>
      <c r="C510" s="17"/>
      <c r="D510" s="17"/>
      <c r="E510" s="17"/>
      <c r="F510" s="17"/>
      <c r="G510" s="17"/>
      <c r="H510" s="17"/>
      <c r="I510" s="17"/>
      <c r="J510" s="17"/>
      <c r="K510" s="17"/>
      <c r="L510" s="17"/>
      <c r="M510" s="17"/>
      <c r="N510" s="17"/>
      <c r="O510" s="17"/>
    </row>
  </sheetData>
  <mergeCells count="22">
    <mergeCell ref="C30:M30"/>
    <mergeCell ref="C35:M35"/>
    <mergeCell ref="B13:B20"/>
    <mergeCell ref="D13:M13"/>
    <mergeCell ref="D16:M16"/>
    <mergeCell ref="D17:M17"/>
    <mergeCell ref="D18:M18"/>
    <mergeCell ref="D19:M19"/>
    <mergeCell ref="D20:M20"/>
    <mergeCell ref="D14:M14"/>
    <mergeCell ref="D15:M15"/>
    <mergeCell ref="D22:L22"/>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
  <sheetViews>
    <sheetView topLeftCell="A43" zoomScale="70" zoomScaleNormal="70" workbookViewId="0">
      <selection activeCell="AA65" sqref="AA65"/>
    </sheetView>
  </sheetViews>
  <sheetFormatPr defaultRowHeight="15" x14ac:dyDescent="0.25"/>
  <sheetData>
    <row r="1" spans="15:15" ht="45" customHeight="1" x14ac:dyDescent="0.45">
      <c r="O1" s="387" t="s">
        <v>1112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13" sqref="D13"/>
    </sheetView>
  </sheetViews>
  <sheetFormatPr defaultColWidth="9.140625" defaultRowHeight="12.75" x14ac:dyDescent="0.2"/>
  <cols>
    <col min="1" max="2" width="9.140625" style="173"/>
    <col min="3" max="3" width="12.5703125" style="173" customWidth="1"/>
    <col min="4" max="4" width="27.85546875" style="173" bestFit="1" customWidth="1"/>
    <col min="5" max="5" width="16.42578125" style="173" bestFit="1" customWidth="1"/>
    <col min="6" max="6" width="23.42578125" style="173" customWidth="1"/>
    <col min="7" max="7" width="11" style="173" bestFit="1" customWidth="1"/>
    <col min="8" max="259" width="9.140625" style="173"/>
    <col min="260" max="260" width="13.42578125" style="173" bestFit="1" customWidth="1"/>
    <col min="261" max="261" width="16.42578125" style="173" bestFit="1" customWidth="1"/>
    <col min="262" max="262" width="23.42578125" style="173" customWidth="1"/>
    <col min="263" max="263" width="11" style="173" bestFit="1" customWidth="1"/>
    <col min="264" max="515" width="9.140625" style="173"/>
    <col min="516" max="516" width="13.42578125" style="173" bestFit="1" customWidth="1"/>
    <col min="517" max="517" width="16.42578125" style="173" bestFit="1" customWidth="1"/>
    <col min="518" max="518" width="23.42578125" style="173" customWidth="1"/>
    <col min="519" max="519" width="11" style="173" bestFit="1" customWidth="1"/>
    <col min="520" max="771" width="9.140625" style="173"/>
    <col min="772" max="772" width="13.42578125" style="173" bestFit="1" customWidth="1"/>
    <col min="773" max="773" width="16.42578125" style="173" bestFit="1" customWidth="1"/>
    <col min="774" max="774" width="23.42578125" style="173" customWidth="1"/>
    <col min="775" max="775" width="11" style="173" bestFit="1" customWidth="1"/>
    <col min="776" max="1027" width="9.140625" style="173"/>
    <col min="1028" max="1028" width="13.42578125" style="173" bestFit="1" customWidth="1"/>
    <col min="1029" max="1029" width="16.42578125" style="173" bestFit="1" customWidth="1"/>
    <col min="1030" max="1030" width="23.42578125" style="173" customWidth="1"/>
    <col min="1031" max="1031" width="11" style="173" bestFit="1" customWidth="1"/>
    <col min="1032" max="1283" width="9.140625" style="173"/>
    <col min="1284" max="1284" width="13.42578125" style="173" bestFit="1" customWidth="1"/>
    <col min="1285" max="1285" width="16.42578125" style="173" bestFit="1" customWidth="1"/>
    <col min="1286" max="1286" width="23.42578125" style="173" customWidth="1"/>
    <col min="1287" max="1287" width="11" style="173" bestFit="1" customWidth="1"/>
    <col min="1288" max="1539" width="9.140625" style="173"/>
    <col min="1540" max="1540" width="13.42578125" style="173" bestFit="1" customWidth="1"/>
    <col min="1541" max="1541" width="16.42578125" style="173" bestFit="1" customWidth="1"/>
    <col min="1542" max="1542" width="23.42578125" style="173" customWidth="1"/>
    <col min="1543" max="1543" width="11" style="173" bestFit="1" customWidth="1"/>
    <col min="1544" max="1795" width="9.140625" style="173"/>
    <col min="1796" max="1796" width="13.42578125" style="173" bestFit="1" customWidth="1"/>
    <col min="1797" max="1797" width="16.42578125" style="173" bestFit="1" customWidth="1"/>
    <col min="1798" max="1798" width="23.42578125" style="173" customWidth="1"/>
    <col min="1799" max="1799" width="11" style="173" bestFit="1" customWidth="1"/>
    <col min="1800" max="2051" width="9.140625" style="173"/>
    <col min="2052" max="2052" width="13.42578125" style="173" bestFit="1" customWidth="1"/>
    <col min="2053" max="2053" width="16.42578125" style="173" bestFit="1" customWidth="1"/>
    <col min="2054" max="2054" width="23.42578125" style="173" customWidth="1"/>
    <col min="2055" max="2055" width="11" style="173" bestFit="1" customWidth="1"/>
    <col min="2056" max="2307" width="9.140625" style="173"/>
    <col min="2308" max="2308" width="13.42578125" style="173" bestFit="1" customWidth="1"/>
    <col min="2309" max="2309" width="16.42578125" style="173" bestFit="1" customWidth="1"/>
    <col min="2310" max="2310" width="23.42578125" style="173" customWidth="1"/>
    <col min="2311" max="2311" width="11" style="173" bestFit="1" customWidth="1"/>
    <col min="2312" max="2563" width="9.140625" style="173"/>
    <col min="2564" max="2564" width="13.42578125" style="173" bestFit="1" customWidth="1"/>
    <col min="2565" max="2565" width="16.42578125" style="173" bestFit="1" customWidth="1"/>
    <col min="2566" max="2566" width="23.42578125" style="173" customWidth="1"/>
    <col min="2567" max="2567" width="11" style="173" bestFit="1" customWidth="1"/>
    <col min="2568" max="2819" width="9.140625" style="173"/>
    <col min="2820" max="2820" width="13.42578125" style="173" bestFit="1" customWidth="1"/>
    <col min="2821" max="2821" width="16.42578125" style="173" bestFit="1" customWidth="1"/>
    <col min="2822" max="2822" width="23.42578125" style="173" customWidth="1"/>
    <col min="2823" max="2823" width="11" style="173" bestFit="1" customWidth="1"/>
    <col min="2824" max="3075" width="9.140625" style="173"/>
    <col min="3076" max="3076" width="13.42578125" style="173" bestFit="1" customWidth="1"/>
    <col min="3077" max="3077" width="16.42578125" style="173" bestFit="1" customWidth="1"/>
    <col min="3078" max="3078" width="23.42578125" style="173" customWidth="1"/>
    <col min="3079" max="3079" width="11" style="173" bestFit="1" customWidth="1"/>
    <col min="3080" max="3331" width="9.140625" style="173"/>
    <col min="3332" max="3332" width="13.42578125" style="173" bestFit="1" customWidth="1"/>
    <col min="3333" max="3333" width="16.42578125" style="173" bestFit="1" customWidth="1"/>
    <col min="3334" max="3334" width="23.42578125" style="173" customWidth="1"/>
    <col min="3335" max="3335" width="11" style="173" bestFit="1" customWidth="1"/>
    <col min="3336" max="3587" width="9.140625" style="173"/>
    <col min="3588" max="3588" width="13.42578125" style="173" bestFit="1" customWidth="1"/>
    <col min="3589" max="3589" width="16.42578125" style="173" bestFit="1" customWidth="1"/>
    <col min="3590" max="3590" width="23.42578125" style="173" customWidth="1"/>
    <col min="3591" max="3591" width="11" style="173" bestFit="1" customWidth="1"/>
    <col min="3592" max="3843" width="9.140625" style="173"/>
    <col min="3844" max="3844" width="13.42578125" style="173" bestFit="1" customWidth="1"/>
    <col min="3845" max="3845" width="16.42578125" style="173" bestFit="1" customWidth="1"/>
    <col min="3846" max="3846" width="23.42578125" style="173" customWidth="1"/>
    <col min="3847" max="3847" width="11" style="173" bestFit="1" customWidth="1"/>
    <col min="3848" max="4099" width="9.140625" style="173"/>
    <col min="4100" max="4100" width="13.42578125" style="173" bestFit="1" customWidth="1"/>
    <col min="4101" max="4101" width="16.42578125" style="173" bestFit="1" customWidth="1"/>
    <col min="4102" max="4102" width="23.42578125" style="173" customWidth="1"/>
    <col min="4103" max="4103" width="11" style="173" bestFit="1" customWidth="1"/>
    <col min="4104" max="4355" width="9.140625" style="173"/>
    <col min="4356" max="4356" width="13.42578125" style="173" bestFit="1" customWidth="1"/>
    <col min="4357" max="4357" width="16.42578125" style="173" bestFit="1" customWidth="1"/>
    <col min="4358" max="4358" width="23.42578125" style="173" customWidth="1"/>
    <col min="4359" max="4359" width="11" style="173" bestFit="1" customWidth="1"/>
    <col min="4360" max="4611" width="9.140625" style="173"/>
    <col min="4612" max="4612" width="13.42578125" style="173" bestFit="1" customWidth="1"/>
    <col min="4613" max="4613" width="16.42578125" style="173" bestFit="1" customWidth="1"/>
    <col min="4614" max="4614" width="23.42578125" style="173" customWidth="1"/>
    <col min="4615" max="4615" width="11" style="173" bestFit="1" customWidth="1"/>
    <col min="4616" max="4867" width="9.140625" style="173"/>
    <col min="4868" max="4868" width="13.42578125" style="173" bestFit="1" customWidth="1"/>
    <col min="4869" max="4869" width="16.42578125" style="173" bestFit="1" customWidth="1"/>
    <col min="4870" max="4870" width="23.42578125" style="173" customWidth="1"/>
    <col min="4871" max="4871" width="11" style="173" bestFit="1" customWidth="1"/>
    <col min="4872" max="5123" width="9.140625" style="173"/>
    <col min="5124" max="5124" width="13.42578125" style="173" bestFit="1" customWidth="1"/>
    <col min="5125" max="5125" width="16.42578125" style="173" bestFit="1" customWidth="1"/>
    <col min="5126" max="5126" width="23.42578125" style="173" customWidth="1"/>
    <col min="5127" max="5127" width="11" style="173" bestFit="1" customWidth="1"/>
    <col min="5128" max="5379" width="9.140625" style="173"/>
    <col min="5380" max="5380" width="13.42578125" style="173" bestFit="1" customWidth="1"/>
    <col min="5381" max="5381" width="16.42578125" style="173" bestFit="1" customWidth="1"/>
    <col min="5382" max="5382" width="23.42578125" style="173" customWidth="1"/>
    <col min="5383" max="5383" width="11" style="173" bestFit="1" customWidth="1"/>
    <col min="5384" max="5635" width="9.140625" style="173"/>
    <col min="5636" max="5636" width="13.42578125" style="173" bestFit="1" customWidth="1"/>
    <col min="5637" max="5637" width="16.42578125" style="173" bestFit="1" customWidth="1"/>
    <col min="5638" max="5638" width="23.42578125" style="173" customWidth="1"/>
    <col min="5639" max="5639" width="11" style="173" bestFit="1" customWidth="1"/>
    <col min="5640" max="5891" width="9.140625" style="173"/>
    <col min="5892" max="5892" width="13.42578125" style="173" bestFit="1" customWidth="1"/>
    <col min="5893" max="5893" width="16.42578125" style="173" bestFit="1" customWidth="1"/>
    <col min="5894" max="5894" width="23.42578125" style="173" customWidth="1"/>
    <col min="5895" max="5895" width="11" style="173" bestFit="1" customWidth="1"/>
    <col min="5896" max="6147" width="9.140625" style="173"/>
    <col min="6148" max="6148" width="13.42578125" style="173" bestFit="1" customWidth="1"/>
    <col min="6149" max="6149" width="16.42578125" style="173" bestFit="1" customWidth="1"/>
    <col min="6150" max="6150" width="23.42578125" style="173" customWidth="1"/>
    <col min="6151" max="6151" width="11" style="173" bestFit="1" customWidth="1"/>
    <col min="6152" max="6403" width="9.140625" style="173"/>
    <col min="6404" max="6404" width="13.42578125" style="173" bestFit="1" customWidth="1"/>
    <col min="6405" max="6405" width="16.42578125" style="173" bestFit="1" customWidth="1"/>
    <col min="6406" max="6406" width="23.42578125" style="173" customWidth="1"/>
    <col min="6407" max="6407" width="11" style="173" bestFit="1" customWidth="1"/>
    <col min="6408" max="6659" width="9.140625" style="173"/>
    <col min="6660" max="6660" width="13.42578125" style="173" bestFit="1" customWidth="1"/>
    <col min="6661" max="6661" width="16.42578125" style="173" bestFit="1" customWidth="1"/>
    <col min="6662" max="6662" width="23.42578125" style="173" customWidth="1"/>
    <col min="6663" max="6663" width="11" style="173" bestFit="1" customWidth="1"/>
    <col min="6664" max="6915" width="9.140625" style="173"/>
    <col min="6916" max="6916" width="13.42578125" style="173" bestFit="1" customWidth="1"/>
    <col min="6917" max="6917" width="16.42578125" style="173" bestFit="1" customWidth="1"/>
    <col min="6918" max="6918" width="23.42578125" style="173" customWidth="1"/>
    <col min="6919" max="6919" width="11" style="173" bestFit="1" customWidth="1"/>
    <col min="6920" max="7171" width="9.140625" style="173"/>
    <col min="7172" max="7172" width="13.42578125" style="173" bestFit="1" customWidth="1"/>
    <col min="7173" max="7173" width="16.42578125" style="173" bestFit="1" customWidth="1"/>
    <col min="7174" max="7174" width="23.42578125" style="173" customWidth="1"/>
    <col min="7175" max="7175" width="11" style="173" bestFit="1" customWidth="1"/>
    <col min="7176" max="7427" width="9.140625" style="173"/>
    <col min="7428" max="7428" width="13.42578125" style="173" bestFit="1" customWidth="1"/>
    <col min="7429" max="7429" width="16.42578125" style="173" bestFit="1" customWidth="1"/>
    <col min="7430" max="7430" width="23.42578125" style="173" customWidth="1"/>
    <col min="7431" max="7431" width="11" style="173" bestFit="1" customWidth="1"/>
    <col min="7432" max="7683" width="9.140625" style="173"/>
    <col min="7684" max="7684" width="13.42578125" style="173" bestFit="1" customWidth="1"/>
    <col min="7685" max="7685" width="16.42578125" style="173" bestFit="1" customWidth="1"/>
    <col min="7686" max="7686" width="23.42578125" style="173" customWidth="1"/>
    <col min="7687" max="7687" width="11" style="173" bestFit="1" customWidth="1"/>
    <col min="7688" max="7939" width="9.140625" style="173"/>
    <col min="7940" max="7940" width="13.42578125" style="173" bestFit="1" customWidth="1"/>
    <col min="7941" max="7941" width="16.42578125" style="173" bestFit="1" customWidth="1"/>
    <col min="7942" max="7942" width="23.42578125" style="173" customWidth="1"/>
    <col min="7943" max="7943" width="11" style="173" bestFit="1" customWidth="1"/>
    <col min="7944" max="8195" width="9.140625" style="173"/>
    <col min="8196" max="8196" width="13.42578125" style="173" bestFit="1" customWidth="1"/>
    <col min="8197" max="8197" width="16.42578125" style="173" bestFit="1" customWidth="1"/>
    <col min="8198" max="8198" width="23.42578125" style="173" customWidth="1"/>
    <col min="8199" max="8199" width="11" style="173" bestFit="1" customWidth="1"/>
    <col min="8200" max="8451" width="9.140625" style="173"/>
    <col min="8452" max="8452" width="13.42578125" style="173" bestFit="1" customWidth="1"/>
    <col min="8453" max="8453" width="16.42578125" style="173" bestFit="1" customWidth="1"/>
    <col min="8454" max="8454" width="23.42578125" style="173" customWidth="1"/>
    <col min="8455" max="8455" width="11" style="173" bestFit="1" customWidth="1"/>
    <col min="8456" max="8707" width="9.140625" style="173"/>
    <col min="8708" max="8708" width="13.42578125" style="173" bestFit="1" customWidth="1"/>
    <col min="8709" max="8709" width="16.42578125" style="173" bestFit="1" customWidth="1"/>
    <col min="8710" max="8710" width="23.42578125" style="173" customWidth="1"/>
    <col min="8711" max="8711" width="11" style="173" bestFit="1" customWidth="1"/>
    <col min="8712" max="8963" width="9.140625" style="173"/>
    <col min="8964" max="8964" width="13.42578125" style="173" bestFit="1" customWidth="1"/>
    <col min="8965" max="8965" width="16.42578125" style="173" bestFit="1" customWidth="1"/>
    <col min="8966" max="8966" width="23.42578125" style="173" customWidth="1"/>
    <col min="8967" max="8967" width="11" style="173" bestFit="1" customWidth="1"/>
    <col min="8968" max="9219" width="9.140625" style="173"/>
    <col min="9220" max="9220" width="13.42578125" style="173" bestFit="1" customWidth="1"/>
    <col min="9221" max="9221" width="16.42578125" style="173" bestFit="1" customWidth="1"/>
    <col min="9222" max="9222" width="23.42578125" style="173" customWidth="1"/>
    <col min="9223" max="9223" width="11" style="173" bestFit="1" customWidth="1"/>
    <col min="9224" max="9475" width="9.140625" style="173"/>
    <col min="9476" max="9476" width="13.42578125" style="173" bestFit="1" customWidth="1"/>
    <col min="9477" max="9477" width="16.42578125" style="173" bestFit="1" customWidth="1"/>
    <col min="9478" max="9478" width="23.42578125" style="173" customWidth="1"/>
    <col min="9479" max="9479" width="11" style="173" bestFit="1" customWidth="1"/>
    <col min="9480" max="9731" width="9.140625" style="173"/>
    <col min="9732" max="9732" width="13.42578125" style="173" bestFit="1" customWidth="1"/>
    <col min="9733" max="9733" width="16.42578125" style="173" bestFit="1" customWidth="1"/>
    <col min="9734" max="9734" width="23.42578125" style="173" customWidth="1"/>
    <col min="9735" max="9735" width="11" style="173" bestFit="1" customWidth="1"/>
    <col min="9736" max="9987" width="9.140625" style="173"/>
    <col min="9988" max="9988" width="13.42578125" style="173" bestFit="1" customWidth="1"/>
    <col min="9989" max="9989" width="16.42578125" style="173" bestFit="1" customWidth="1"/>
    <col min="9990" max="9990" width="23.42578125" style="173" customWidth="1"/>
    <col min="9991" max="9991" width="11" style="173" bestFit="1" customWidth="1"/>
    <col min="9992" max="10243" width="9.140625" style="173"/>
    <col min="10244" max="10244" width="13.42578125" style="173" bestFit="1" customWidth="1"/>
    <col min="10245" max="10245" width="16.42578125" style="173" bestFit="1" customWidth="1"/>
    <col min="10246" max="10246" width="23.42578125" style="173" customWidth="1"/>
    <col min="10247" max="10247" width="11" style="173" bestFit="1" customWidth="1"/>
    <col min="10248" max="10499" width="9.140625" style="173"/>
    <col min="10500" max="10500" width="13.42578125" style="173" bestFit="1" customWidth="1"/>
    <col min="10501" max="10501" width="16.42578125" style="173" bestFit="1" customWidth="1"/>
    <col min="10502" max="10502" width="23.42578125" style="173" customWidth="1"/>
    <col min="10503" max="10503" width="11" style="173" bestFit="1" customWidth="1"/>
    <col min="10504" max="10755" width="9.140625" style="173"/>
    <col min="10756" max="10756" width="13.42578125" style="173" bestFit="1" customWidth="1"/>
    <col min="10757" max="10757" width="16.42578125" style="173" bestFit="1" customWidth="1"/>
    <col min="10758" max="10758" width="23.42578125" style="173" customWidth="1"/>
    <col min="10759" max="10759" width="11" style="173" bestFit="1" customWidth="1"/>
    <col min="10760" max="11011" width="9.140625" style="173"/>
    <col min="11012" max="11012" width="13.42578125" style="173" bestFit="1" customWidth="1"/>
    <col min="11013" max="11013" width="16.42578125" style="173" bestFit="1" customWidth="1"/>
    <col min="11014" max="11014" width="23.42578125" style="173" customWidth="1"/>
    <col min="11015" max="11015" width="11" style="173" bestFit="1" customWidth="1"/>
    <col min="11016" max="11267" width="9.140625" style="173"/>
    <col min="11268" max="11268" width="13.42578125" style="173" bestFit="1" customWidth="1"/>
    <col min="11269" max="11269" width="16.42578125" style="173" bestFit="1" customWidth="1"/>
    <col min="11270" max="11270" width="23.42578125" style="173" customWidth="1"/>
    <col min="11271" max="11271" width="11" style="173" bestFit="1" customWidth="1"/>
    <col min="11272" max="11523" width="9.140625" style="173"/>
    <col min="11524" max="11524" width="13.42578125" style="173" bestFit="1" customWidth="1"/>
    <col min="11525" max="11525" width="16.42578125" style="173" bestFit="1" customWidth="1"/>
    <col min="11526" max="11526" width="23.42578125" style="173" customWidth="1"/>
    <col min="11527" max="11527" width="11" style="173" bestFit="1" customWidth="1"/>
    <col min="11528" max="11779" width="9.140625" style="173"/>
    <col min="11780" max="11780" width="13.42578125" style="173" bestFit="1" customWidth="1"/>
    <col min="11781" max="11781" width="16.42578125" style="173" bestFit="1" customWidth="1"/>
    <col min="11782" max="11782" width="23.42578125" style="173" customWidth="1"/>
    <col min="11783" max="11783" width="11" style="173" bestFit="1" customWidth="1"/>
    <col min="11784" max="12035" width="9.140625" style="173"/>
    <col min="12036" max="12036" width="13.42578125" style="173" bestFit="1" customWidth="1"/>
    <col min="12037" max="12037" width="16.42578125" style="173" bestFit="1" customWidth="1"/>
    <col min="12038" max="12038" width="23.42578125" style="173" customWidth="1"/>
    <col min="12039" max="12039" width="11" style="173" bestFit="1" customWidth="1"/>
    <col min="12040" max="12291" width="9.140625" style="173"/>
    <col min="12292" max="12292" width="13.42578125" style="173" bestFit="1" customWidth="1"/>
    <col min="12293" max="12293" width="16.42578125" style="173" bestFit="1" customWidth="1"/>
    <col min="12294" max="12294" width="23.42578125" style="173" customWidth="1"/>
    <col min="12295" max="12295" width="11" style="173" bestFit="1" customWidth="1"/>
    <col min="12296" max="12547" width="9.140625" style="173"/>
    <col min="12548" max="12548" width="13.42578125" style="173" bestFit="1" customWidth="1"/>
    <col min="12549" max="12549" width="16.42578125" style="173" bestFit="1" customWidth="1"/>
    <col min="12550" max="12550" width="23.42578125" style="173" customWidth="1"/>
    <col min="12551" max="12551" width="11" style="173" bestFit="1" customWidth="1"/>
    <col min="12552" max="12803" width="9.140625" style="173"/>
    <col min="12804" max="12804" width="13.42578125" style="173" bestFit="1" customWidth="1"/>
    <col min="12805" max="12805" width="16.42578125" style="173" bestFit="1" customWidth="1"/>
    <col min="12806" max="12806" width="23.42578125" style="173" customWidth="1"/>
    <col min="12807" max="12807" width="11" style="173" bestFit="1" customWidth="1"/>
    <col min="12808" max="13059" width="9.140625" style="173"/>
    <col min="13060" max="13060" width="13.42578125" style="173" bestFit="1" customWidth="1"/>
    <col min="13061" max="13061" width="16.42578125" style="173" bestFit="1" customWidth="1"/>
    <col min="13062" max="13062" width="23.42578125" style="173" customWidth="1"/>
    <col min="13063" max="13063" width="11" style="173" bestFit="1" customWidth="1"/>
    <col min="13064" max="13315" width="9.140625" style="173"/>
    <col min="13316" max="13316" width="13.42578125" style="173" bestFit="1" customWidth="1"/>
    <col min="13317" max="13317" width="16.42578125" style="173" bestFit="1" customWidth="1"/>
    <col min="13318" max="13318" width="23.42578125" style="173" customWidth="1"/>
    <col min="13319" max="13319" width="11" style="173" bestFit="1" customWidth="1"/>
    <col min="13320" max="13571" width="9.140625" style="173"/>
    <col min="13572" max="13572" width="13.42578125" style="173" bestFit="1" customWidth="1"/>
    <col min="13573" max="13573" width="16.42578125" style="173" bestFit="1" customWidth="1"/>
    <col min="13574" max="13574" width="23.42578125" style="173" customWidth="1"/>
    <col min="13575" max="13575" width="11" style="173" bestFit="1" customWidth="1"/>
    <col min="13576" max="13827" width="9.140625" style="173"/>
    <col min="13828" max="13828" width="13.42578125" style="173" bestFit="1" customWidth="1"/>
    <col min="13829" max="13829" width="16.42578125" style="173" bestFit="1" customWidth="1"/>
    <col min="13830" max="13830" width="23.42578125" style="173" customWidth="1"/>
    <col min="13831" max="13831" width="11" style="173" bestFit="1" customWidth="1"/>
    <col min="13832" max="14083" width="9.140625" style="173"/>
    <col min="14084" max="14084" width="13.42578125" style="173" bestFit="1" customWidth="1"/>
    <col min="14085" max="14085" width="16.42578125" style="173" bestFit="1" customWidth="1"/>
    <col min="14086" max="14086" width="23.42578125" style="173" customWidth="1"/>
    <col min="14087" max="14087" width="11" style="173" bestFit="1" customWidth="1"/>
    <col min="14088" max="14339" width="9.140625" style="173"/>
    <col min="14340" max="14340" width="13.42578125" style="173" bestFit="1" customWidth="1"/>
    <col min="14341" max="14341" width="16.42578125" style="173" bestFit="1" customWidth="1"/>
    <col min="14342" max="14342" width="23.42578125" style="173" customWidth="1"/>
    <col min="14343" max="14343" width="11" style="173" bestFit="1" customWidth="1"/>
    <col min="14344" max="14595" width="9.140625" style="173"/>
    <col min="14596" max="14596" width="13.42578125" style="173" bestFit="1" customWidth="1"/>
    <col min="14597" max="14597" width="16.42578125" style="173" bestFit="1" customWidth="1"/>
    <col min="14598" max="14598" width="23.42578125" style="173" customWidth="1"/>
    <col min="14599" max="14599" width="11" style="173" bestFit="1" customWidth="1"/>
    <col min="14600" max="14851" width="9.140625" style="173"/>
    <col min="14852" max="14852" width="13.42578125" style="173" bestFit="1" customWidth="1"/>
    <col min="14853" max="14853" width="16.42578125" style="173" bestFit="1" customWidth="1"/>
    <col min="14854" max="14854" width="23.42578125" style="173" customWidth="1"/>
    <col min="14855" max="14855" width="11" style="173" bestFit="1" customWidth="1"/>
    <col min="14856" max="15107" width="9.140625" style="173"/>
    <col min="15108" max="15108" width="13.42578125" style="173" bestFit="1" customWidth="1"/>
    <col min="15109" max="15109" width="16.42578125" style="173" bestFit="1" customWidth="1"/>
    <col min="15110" max="15110" width="23.42578125" style="173" customWidth="1"/>
    <col min="15111" max="15111" width="11" style="173" bestFit="1" customWidth="1"/>
    <col min="15112" max="15363" width="9.140625" style="173"/>
    <col min="15364" max="15364" width="13.42578125" style="173" bestFit="1" customWidth="1"/>
    <col min="15365" max="15365" width="16.42578125" style="173" bestFit="1" customWidth="1"/>
    <col min="15366" max="15366" width="23.42578125" style="173" customWidth="1"/>
    <col min="15367" max="15367" width="11" style="173" bestFit="1" customWidth="1"/>
    <col min="15368" max="15619" width="9.140625" style="173"/>
    <col min="15620" max="15620" width="13.42578125" style="173" bestFit="1" customWidth="1"/>
    <col min="15621" max="15621" width="16.42578125" style="173" bestFit="1" customWidth="1"/>
    <col min="15622" max="15622" width="23.42578125" style="173" customWidth="1"/>
    <col min="15623" max="15623" width="11" style="173" bestFit="1" customWidth="1"/>
    <col min="15624" max="15875" width="9.140625" style="173"/>
    <col min="15876" max="15876" width="13.42578125" style="173" bestFit="1" customWidth="1"/>
    <col min="15877" max="15877" width="16.42578125" style="173" bestFit="1" customWidth="1"/>
    <col min="15878" max="15878" width="23.42578125" style="173" customWidth="1"/>
    <col min="15879" max="15879" width="11" style="173" bestFit="1" customWidth="1"/>
    <col min="15880" max="16131" width="9.140625" style="173"/>
    <col min="16132" max="16132" width="13.42578125" style="173" bestFit="1" customWidth="1"/>
    <col min="16133" max="16133" width="16.42578125" style="173" bestFit="1" customWidth="1"/>
    <col min="16134" max="16134" width="23.42578125" style="173" customWidth="1"/>
    <col min="16135" max="16135" width="11" style="173" bestFit="1" customWidth="1"/>
    <col min="16136" max="16384" width="9.140625" style="173"/>
  </cols>
  <sheetData>
    <row r="1" spans="1:38" ht="20.25" x14ac:dyDescent="0.3">
      <c r="A1" s="174"/>
      <c r="B1" s="175"/>
      <c r="C1" s="174"/>
      <c r="D1" s="175"/>
      <c r="E1" s="174"/>
      <c r="F1" s="174"/>
      <c r="G1" s="174"/>
      <c r="H1" s="71" t="s">
        <v>19</v>
      </c>
      <c r="I1" s="176"/>
      <c r="J1" s="176"/>
      <c r="K1" s="176"/>
      <c r="L1" s="176"/>
      <c r="M1" s="176"/>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x14ac:dyDescent="0.2">
      <c r="A2" s="176"/>
      <c r="B2" s="573"/>
      <c r="C2" s="573"/>
      <c r="D2" s="573"/>
      <c r="E2" s="573"/>
      <c r="F2" s="177"/>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x14ac:dyDescent="0.2">
      <c r="A3" s="176"/>
      <c r="B3" s="574" t="s">
        <v>222</v>
      </c>
      <c r="C3" s="574"/>
      <c r="D3" s="574"/>
      <c r="E3" s="574"/>
      <c r="F3" s="178" t="s">
        <v>63</v>
      </c>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38" x14ac:dyDescent="0.2">
      <c r="A4" s="176"/>
      <c r="B4" s="388">
        <v>1</v>
      </c>
      <c r="C4" s="388" t="s">
        <v>41</v>
      </c>
      <c r="D4" s="189">
        <f>CONVERT(1,"kg","lbm")</f>
        <v>2.2046226218487757</v>
      </c>
      <c r="E4" s="388" t="s">
        <v>448</v>
      </c>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row>
    <row r="5" spans="1:38" x14ac:dyDescent="0.2">
      <c r="A5" s="176"/>
      <c r="B5" s="388">
        <v>1</v>
      </c>
      <c r="C5" s="388" t="s">
        <v>1275</v>
      </c>
      <c r="D5" s="189">
        <v>1.4702999999999999</v>
      </c>
      <c r="E5" s="388" t="s">
        <v>451</v>
      </c>
      <c r="F5" s="173">
        <v>4</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x14ac:dyDescent="0.2">
      <c r="A6" s="176"/>
      <c r="B6" s="388">
        <v>1</v>
      </c>
      <c r="C6" s="388" t="s">
        <v>451</v>
      </c>
      <c r="D6" s="189">
        <f>CONVERT(1,"m","ft")^3</f>
        <v>35.314666721488592</v>
      </c>
      <c r="E6" s="388" t="s">
        <v>452</v>
      </c>
      <c r="F6" s="173">
        <v>4</v>
      </c>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row>
    <row r="7" spans="1:38" x14ac:dyDescent="0.2">
      <c r="A7" s="176"/>
      <c r="B7" s="388">
        <v>1</v>
      </c>
      <c r="C7" s="388" t="s">
        <v>452</v>
      </c>
      <c r="D7" s="189">
        <f>1/1000000</f>
        <v>9.9999999999999995E-7</v>
      </c>
      <c r="E7" s="388" t="s">
        <v>450</v>
      </c>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row>
    <row r="8" spans="1:38" x14ac:dyDescent="0.2">
      <c r="A8" s="176"/>
      <c r="B8" s="389">
        <v>1</v>
      </c>
      <c r="C8" s="388" t="s">
        <v>1274</v>
      </c>
      <c r="D8" s="189">
        <v>1025</v>
      </c>
      <c r="E8" s="388" t="s">
        <v>596</v>
      </c>
      <c r="F8" s="173">
        <v>5</v>
      </c>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row>
    <row r="9" spans="1:38" x14ac:dyDescent="0.2">
      <c r="A9" s="176"/>
      <c r="B9" s="388">
        <v>1</v>
      </c>
      <c r="C9" s="388" t="s">
        <v>1276</v>
      </c>
      <c r="D9" s="189">
        <v>0.92200000000000004</v>
      </c>
      <c r="E9" s="388" t="s">
        <v>595</v>
      </c>
      <c r="F9" s="173">
        <v>5</v>
      </c>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row>
    <row r="10" spans="1:38" x14ac:dyDescent="0.2">
      <c r="A10" s="176"/>
      <c r="B10" s="390">
        <v>1</v>
      </c>
      <c r="C10" s="390" t="s">
        <v>599</v>
      </c>
      <c r="D10" s="395">
        <v>9.9999999999999995E-7</v>
      </c>
      <c r="E10" s="390" t="s">
        <v>598</v>
      </c>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row>
    <row r="11" spans="1:38" x14ac:dyDescent="0.2">
      <c r="A11" s="176"/>
      <c r="B11" s="390">
        <v>1</v>
      </c>
      <c r="C11" s="388" t="s">
        <v>552</v>
      </c>
      <c r="D11" s="189">
        <f>CONVERT(1,"ng","lbm")</f>
        <v>2.2046226218487761E-12</v>
      </c>
      <c r="E11" s="388" t="s">
        <v>448</v>
      </c>
      <c r="F11" s="173">
        <v>6</v>
      </c>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row>
    <row r="12" spans="1:38" x14ac:dyDescent="0.2">
      <c r="A12" s="176"/>
      <c r="B12" s="180">
        <v>1</v>
      </c>
      <c r="C12" s="173" t="s">
        <v>1277</v>
      </c>
      <c r="D12" s="410">
        <f>CONVERT(10^6,"BTU","MJ")*D9/10^6</f>
        <v>9.7276149611564004E-4</v>
      </c>
      <c r="E12" s="173" t="s">
        <v>1279</v>
      </c>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row>
    <row r="13" spans="1:38" x14ac:dyDescent="0.2">
      <c r="A13" s="176"/>
      <c r="D13" s="215"/>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row>
    <row r="14" spans="1:38" x14ac:dyDescent="0.2">
      <c r="A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row>
    <row r="15" spans="1:38" x14ac:dyDescent="0.2">
      <c r="A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row>
    <row r="16" spans="1:38" x14ac:dyDescent="0.2">
      <c r="A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row>
    <row r="17" spans="1:38" x14ac:dyDescent="0.2">
      <c r="A17" s="176"/>
      <c r="F17" s="410"/>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row>
    <row r="18" spans="1:38" x14ac:dyDescent="0.2">
      <c r="A18" s="176"/>
      <c r="C18" s="410"/>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row>
    <row r="19" spans="1:38" x14ac:dyDescent="0.2">
      <c r="A19" s="176"/>
      <c r="C19" s="41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row>
    <row r="20" spans="1:38" x14ac:dyDescent="0.2">
      <c r="A20" s="176"/>
      <c r="C20" s="410"/>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row>
    <row r="21" spans="1:38" x14ac:dyDescent="0.2">
      <c r="A21" s="176"/>
      <c r="C21" s="410"/>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row>
    <row r="22" spans="1:38" x14ac:dyDescent="0.2">
      <c r="A22" s="176"/>
      <c r="D22" s="215"/>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row>
    <row r="23" spans="1:38" x14ac:dyDescent="0.2">
      <c r="A23" s="176"/>
      <c r="B23" s="176"/>
      <c r="C23" s="410"/>
      <c r="D23" s="216"/>
      <c r="E23" s="176"/>
      <c r="F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row>
    <row r="24" spans="1:38" x14ac:dyDescent="0.2">
      <c r="A24" s="176"/>
      <c r="B24" s="176"/>
      <c r="C24" s="176"/>
      <c r="D24" s="176"/>
      <c r="E24" s="176"/>
      <c r="F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row>
    <row r="25" spans="1:38" x14ac:dyDescent="0.2">
      <c r="A25" s="176"/>
      <c r="B25" s="153"/>
      <c r="C25" s="181"/>
      <c r="D25" s="153"/>
      <c r="E25" s="153"/>
      <c r="F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row>
    <row r="26" spans="1:38" x14ac:dyDescent="0.2">
      <c r="A26" s="176"/>
      <c r="B26" s="182"/>
      <c r="C26" s="183"/>
      <c r="D26" s="153"/>
      <c r="E26" s="153"/>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row>
    <row r="27" spans="1:38" x14ac:dyDescent="0.2">
      <c r="A27" s="176"/>
      <c r="B27" s="182"/>
      <c r="C27" s="183"/>
      <c r="D27" s="153"/>
      <c r="E27" s="153"/>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row>
    <row r="28" spans="1:38" x14ac:dyDescent="0.2">
      <c r="A28" s="176"/>
      <c r="B28" s="182"/>
      <c r="C28" s="183"/>
      <c r="D28" s="153"/>
      <c r="E28" s="153"/>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row>
    <row r="29" spans="1:38" x14ac:dyDescent="0.2">
      <c r="B29" s="182"/>
      <c r="C29" s="176"/>
      <c r="D29" s="176"/>
      <c r="E29" s="176"/>
    </row>
    <row r="30" spans="1:38" x14ac:dyDescent="0.2">
      <c r="B30" s="182"/>
      <c r="C30" s="176"/>
      <c r="D30" s="176"/>
      <c r="E30" s="176"/>
    </row>
    <row r="31" spans="1:38" x14ac:dyDescent="0.2">
      <c r="B31" s="179"/>
      <c r="C31" s="176"/>
      <c r="D31" s="176"/>
      <c r="E31" s="176"/>
    </row>
    <row r="37" spans="10:10" x14ac:dyDescent="0.2">
      <c r="J37" s="184"/>
    </row>
  </sheetData>
  <mergeCells count="2">
    <mergeCell ref="B2:E2"/>
    <mergeCell ref="B3:E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5"/>
  <sheetViews>
    <sheetView topLeftCell="A13" workbookViewId="0">
      <selection activeCell="C31" sqref="C31"/>
    </sheetView>
  </sheetViews>
  <sheetFormatPr defaultColWidth="9.140625" defaultRowHeight="12.75" x14ac:dyDescent="0.2"/>
  <cols>
    <col min="1" max="1" width="9.140625" style="3"/>
    <col min="2" max="2" width="14.85546875" style="3" customWidth="1"/>
    <col min="3" max="3" width="51.85546875" style="3" customWidth="1"/>
    <col min="4" max="12" width="16.57031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1" t="s">
        <v>21</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77" t="s">
        <v>223</v>
      </c>
      <c r="D3" s="177" t="s">
        <v>9</v>
      </c>
    </row>
    <row r="4" spans="1:38" ht="15" x14ac:dyDescent="0.2">
      <c r="C4" s="185">
        <v>1</v>
      </c>
      <c r="D4" s="433" t="s">
        <v>989</v>
      </c>
      <c r="E4" s="433"/>
      <c r="F4" s="433"/>
      <c r="G4" s="433"/>
      <c r="H4" s="433"/>
      <c r="I4" s="433"/>
      <c r="J4" s="433"/>
      <c r="K4" s="433"/>
      <c r="L4" s="433"/>
    </row>
    <row r="5" spans="1:38" ht="15" x14ac:dyDescent="0.2">
      <c r="C5" s="185">
        <v>2</v>
      </c>
      <c r="D5" s="433" t="s">
        <v>1113</v>
      </c>
      <c r="E5" s="433"/>
      <c r="F5" s="433"/>
      <c r="G5" s="433"/>
      <c r="H5" s="433"/>
      <c r="I5" s="433"/>
      <c r="J5" s="433"/>
      <c r="K5" s="433"/>
      <c r="L5" s="433"/>
    </row>
    <row r="6" spans="1:38" ht="15" x14ac:dyDescent="0.2">
      <c r="C6" s="185">
        <v>3</v>
      </c>
      <c r="D6" s="433" t="s">
        <v>1115</v>
      </c>
      <c r="E6" s="433"/>
      <c r="F6" s="433"/>
      <c r="G6" s="433"/>
      <c r="H6" s="433"/>
      <c r="I6" s="433"/>
      <c r="J6" s="433"/>
      <c r="K6" s="433"/>
      <c r="L6" s="433"/>
    </row>
    <row r="7" spans="1:38" ht="50.25" customHeight="1" x14ac:dyDescent="0.2">
      <c r="C7" s="185">
        <v>4</v>
      </c>
      <c r="D7" s="433" t="s">
        <v>526</v>
      </c>
      <c r="E7" s="433"/>
      <c r="F7" s="433"/>
      <c r="G7" s="433"/>
      <c r="H7" s="433"/>
      <c r="I7" s="433"/>
      <c r="J7" s="433"/>
      <c r="K7" s="433"/>
      <c r="L7" s="433"/>
    </row>
    <row r="8" spans="1:38" ht="15" x14ac:dyDescent="0.2">
      <c r="C8" s="185"/>
      <c r="D8" s="433"/>
      <c r="E8" s="433"/>
      <c r="F8" s="433"/>
      <c r="G8" s="433"/>
      <c r="H8" s="433"/>
      <c r="I8" s="433"/>
      <c r="J8" s="433"/>
      <c r="K8" s="433"/>
      <c r="L8" s="433"/>
    </row>
    <row r="9" spans="1:38" ht="15" x14ac:dyDescent="0.2">
      <c r="C9" s="185"/>
      <c r="D9" s="433"/>
      <c r="E9" s="433"/>
      <c r="F9" s="433"/>
      <c r="G9" s="433"/>
      <c r="H9" s="433"/>
      <c r="I9" s="433"/>
      <c r="J9" s="433"/>
      <c r="K9" s="433"/>
      <c r="L9" s="433"/>
    </row>
    <row r="10" spans="1:38" ht="15" x14ac:dyDescent="0.2">
      <c r="C10" s="185"/>
      <c r="D10" s="433"/>
      <c r="E10" s="433"/>
      <c r="F10" s="433"/>
      <c r="G10" s="433"/>
      <c r="H10" s="433"/>
      <c r="I10" s="433"/>
      <c r="J10" s="433"/>
      <c r="K10" s="433"/>
      <c r="L10" s="433"/>
    </row>
    <row r="11" spans="1:38" ht="15" x14ac:dyDescent="0.2">
      <c r="C11" s="185"/>
      <c r="D11" s="433"/>
      <c r="E11" s="433"/>
      <c r="F11" s="433"/>
      <c r="G11" s="433"/>
      <c r="H11" s="433"/>
      <c r="I11" s="433"/>
      <c r="J11" s="433"/>
      <c r="K11" s="433"/>
      <c r="L11" s="433"/>
    </row>
    <row r="12" spans="1:38" ht="15" x14ac:dyDescent="0.2">
      <c r="C12" s="185"/>
      <c r="D12" s="575"/>
      <c r="E12" s="576"/>
      <c r="F12" s="576"/>
      <c r="G12" s="576"/>
      <c r="H12" s="576"/>
      <c r="I12" s="576"/>
      <c r="J12" s="576"/>
      <c r="K12" s="576"/>
      <c r="L12" s="576"/>
    </row>
    <row r="13" spans="1:38" ht="15" x14ac:dyDescent="0.2">
      <c r="C13" s="185"/>
      <c r="D13" s="575"/>
      <c r="E13" s="576"/>
      <c r="F13" s="576"/>
      <c r="G13" s="576"/>
      <c r="H13" s="576"/>
      <c r="I13" s="576"/>
      <c r="J13" s="576"/>
      <c r="K13" s="576"/>
      <c r="L13" s="576"/>
    </row>
    <row r="18" spans="3:3" x14ac:dyDescent="0.2">
      <c r="C18" s="193"/>
    </row>
    <row r="19" spans="3:3" x14ac:dyDescent="0.2">
      <c r="C19" s="193"/>
    </row>
    <row r="20" spans="3:3" x14ac:dyDescent="0.2">
      <c r="C20" s="193"/>
    </row>
    <row r="21" spans="3:3" x14ac:dyDescent="0.2">
      <c r="C21" s="193"/>
    </row>
    <row r="22" spans="3:3" x14ac:dyDescent="0.2">
      <c r="C22" s="193"/>
    </row>
    <row r="23" spans="3:3" x14ac:dyDescent="0.2">
      <c r="C23" s="193"/>
    </row>
    <row r="24" spans="3:3" x14ac:dyDescent="0.2">
      <c r="C24" s="193"/>
    </row>
    <row r="25" spans="3:3" x14ac:dyDescent="0.2">
      <c r="C25" s="193"/>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1"/>
  <sheetViews>
    <sheetView workbookViewId="0">
      <selection sqref="A1:XFD1048576"/>
    </sheetView>
  </sheetViews>
  <sheetFormatPr defaultRowHeight="15" x14ac:dyDescent="0.25"/>
  <cols>
    <col min="1" max="1" width="39.85546875" customWidth="1"/>
    <col min="2" max="2" width="17.140625" customWidth="1"/>
    <col min="3" max="3" width="32.42578125" customWidth="1"/>
    <col min="6" max="6" width="23" bestFit="1" customWidth="1"/>
  </cols>
  <sheetData>
    <row r="1" spans="1:6" x14ac:dyDescent="0.25">
      <c r="A1" s="403" t="s">
        <v>1273</v>
      </c>
    </row>
    <row r="2" spans="1:6" x14ac:dyDescent="0.25">
      <c r="A2" t="s">
        <v>1130</v>
      </c>
      <c r="C2" t="s">
        <v>1131</v>
      </c>
      <c r="D2" t="s">
        <v>1132</v>
      </c>
    </row>
    <row r="3" spans="1:6" x14ac:dyDescent="0.25">
      <c r="A3" t="s">
        <v>1133</v>
      </c>
      <c r="C3" s="404" t="s">
        <v>481</v>
      </c>
      <c r="E3" t="s">
        <v>1134</v>
      </c>
      <c r="F3" s="405">
        <v>42040.413425925923</v>
      </c>
    </row>
    <row r="4" spans="1:6" x14ac:dyDescent="0.25">
      <c r="A4" t="s">
        <v>1135</v>
      </c>
    </row>
    <row r="5" spans="1:6" x14ac:dyDescent="0.25">
      <c r="A5" t="s">
        <v>1136</v>
      </c>
    </row>
    <row r="6" spans="1:6" x14ac:dyDescent="0.25">
      <c r="A6" t="s">
        <v>1137</v>
      </c>
    </row>
    <row r="7" spans="1:6" x14ac:dyDescent="0.25">
      <c r="A7" t="s">
        <v>1138</v>
      </c>
    </row>
    <row r="8" spans="1:6" x14ac:dyDescent="0.25">
      <c r="A8" t="s">
        <v>1139</v>
      </c>
    </row>
    <row r="9" spans="1:6" x14ac:dyDescent="0.25">
      <c r="A9" t="s">
        <v>1140</v>
      </c>
    </row>
    <row r="10" spans="1:6" x14ac:dyDescent="0.25">
      <c r="A10" t="s">
        <v>1141</v>
      </c>
    </row>
    <row r="12" spans="1:6" x14ac:dyDescent="0.25">
      <c r="A12" t="s">
        <v>1142</v>
      </c>
    </row>
    <row r="14" spans="1:6" x14ac:dyDescent="0.25">
      <c r="A14" t="s">
        <v>1143</v>
      </c>
    </row>
    <row r="15" spans="1:6" x14ac:dyDescent="0.25">
      <c r="A15" t="s">
        <v>1144</v>
      </c>
    </row>
    <row r="16" spans="1:6" ht="45" x14ac:dyDescent="0.25">
      <c r="A16" s="404" t="s">
        <v>482</v>
      </c>
    </row>
    <row r="17" spans="1:4" ht="90" x14ac:dyDescent="0.25">
      <c r="A17" s="404" t="s">
        <v>1270</v>
      </c>
    </row>
    <row r="18" spans="1:4" x14ac:dyDescent="0.25">
      <c r="A18" t="s">
        <v>1145</v>
      </c>
    </row>
    <row r="19" spans="1:4" x14ac:dyDescent="0.25">
      <c r="A19" t="s">
        <v>1146</v>
      </c>
      <c r="B19" t="s">
        <v>1147</v>
      </c>
    </row>
    <row r="20" spans="1:4" x14ac:dyDescent="0.25">
      <c r="A20" t="s">
        <v>1147</v>
      </c>
    </row>
    <row r="22" spans="1:4" x14ac:dyDescent="0.25">
      <c r="A22" t="s">
        <v>1148</v>
      </c>
    </row>
    <row r="24" spans="1:4" x14ac:dyDescent="0.25">
      <c r="A24" t="s">
        <v>1149</v>
      </c>
    </row>
    <row r="25" spans="1:4" x14ac:dyDescent="0.25">
      <c r="A25" t="s">
        <v>1150</v>
      </c>
      <c r="B25" s="404">
        <v>2012</v>
      </c>
      <c r="C25" t="s">
        <v>1151</v>
      </c>
      <c r="D25">
        <v>0</v>
      </c>
    </row>
    <row r="26" spans="1:4" x14ac:dyDescent="0.25">
      <c r="A26" t="s">
        <v>1149</v>
      </c>
    </row>
    <row r="27" spans="1:4" x14ac:dyDescent="0.25">
      <c r="A27" t="s">
        <v>1152</v>
      </c>
    </row>
    <row r="28" spans="1:4" x14ac:dyDescent="0.25">
      <c r="A28" t="s">
        <v>1153</v>
      </c>
    </row>
    <row r="29" spans="1:4" x14ac:dyDescent="0.25">
      <c r="A29" t="s">
        <v>1154</v>
      </c>
    </row>
    <row r="30" spans="1:4" x14ac:dyDescent="0.25">
      <c r="A30" t="s">
        <v>1155</v>
      </c>
    </row>
    <row r="31" spans="1:4" x14ac:dyDescent="0.25">
      <c r="A31" s="404" t="s">
        <v>485</v>
      </c>
    </row>
    <row r="32" spans="1:4" x14ac:dyDescent="0.25">
      <c r="A32" s="404" t="s">
        <v>486</v>
      </c>
    </row>
    <row r="33" spans="1:2" x14ac:dyDescent="0.25">
      <c r="A33" t="s">
        <v>1156</v>
      </c>
    </row>
    <row r="34" spans="1:2" x14ac:dyDescent="0.25">
      <c r="A34" t="s">
        <v>1157</v>
      </c>
    </row>
    <row r="36" spans="1:2" x14ac:dyDescent="0.25">
      <c r="A36" t="s">
        <v>1158</v>
      </c>
    </row>
    <row r="38" spans="1:2" x14ac:dyDescent="0.25">
      <c r="A38" t="s">
        <v>1159</v>
      </c>
    </row>
    <row r="40" spans="1:2" x14ac:dyDescent="0.25">
      <c r="A40" t="s">
        <v>1160</v>
      </c>
      <c r="B40" t="s">
        <v>1161</v>
      </c>
    </row>
    <row r="41" spans="1:2" x14ac:dyDescent="0.25">
      <c r="A41" t="s">
        <v>1162</v>
      </c>
    </row>
    <row r="43" spans="1:2" x14ac:dyDescent="0.25">
      <c r="A43" t="s">
        <v>1163</v>
      </c>
    </row>
    <row r="44" spans="1:2" x14ac:dyDescent="0.25">
      <c r="A44" t="s">
        <v>1164</v>
      </c>
    </row>
    <row r="46" spans="1:2" x14ac:dyDescent="0.25">
      <c r="A46" t="s">
        <v>1165</v>
      </c>
    </row>
    <row r="47" spans="1:2" x14ac:dyDescent="0.25">
      <c r="A47" t="s">
        <v>1166</v>
      </c>
    </row>
    <row r="48" spans="1:2" x14ac:dyDescent="0.25">
      <c r="A48" t="s">
        <v>1167</v>
      </c>
    </row>
    <row r="49" spans="1:1" x14ac:dyDescent="0.25">
      <c r="A49" s="403" t="s">
        <v>1168</v>
      </c>
    </row>
    <row r="50" spans="1:1" x14ac:dyDescent="0.25">
      <c r="A50" s="404" t="s">
        <v>113</v>
      </c>
    </row>
    <row r="51" spans="1:1" x14ac:dyDescent="0.25">
      <c r="A51" s="404" t="s">
        <v>106</v>
      </c>
    </row>
    <row r="52" spans="1:1" x14ac:dyDescent="0.25">
      <c r="A52" t="s">
        <v>1169</v>
      </c>
    </row>
    <row r="53" spans="1:1" x14ac:dyDescent="0.25">
      <c r="A53" s="403" t="s">
        <v>1170</v>
      </c>
    </row>
    <row r="55" spans="1:1" x14ac:dyDescent="0.25">
      <c r="A55" s="403" t="s">
        <v>1171</v>
      </c>
    </row>
    <row r="57" spans="1:1" x14ac:dyDescent="0.25">
      <c r="A57" s="403" t="s">
        <v>1172</v>
      </c>
    </row>
    <row r="59" spans="1:1" x14ac:dyDescent="0.25">
      <c r="A59" t="s">
        <v>1173</v>
      </c>
    </row>
    <row r="61" spans="1:1" x14ac:dyDescent="0.25">
      <c r="A61" t="s">
        <v>1174</v>
      </c>
    </row>
    <row r="62" spans="1:1" x14ac:dyDescent="0.25">
      <c r="A62" t="s">
        <v>1175</v>
      </c>
    </row>
    <row r="64" spans="1:1" x14ac:dyDescent="0.25">
      <c r="A64" t="s">
        <v>1176</v>
      </c>
    </row>
    <row r="66" spans="1:3" x14ac:dyDescent="0.25">
      <c r="A66" t="s">
        <v>1177</v>
      </c>
    </row>
    <row r="68" spans="1:3" x14ac:dyDescent="0.25">
      <c r="A68" t="s">
        <v>1178</v>
      </c>
    </row>
    <row r="70" spans="1:3" x14ac:dyDescent="0.25">
      <c r="A70" t="s">
        <v>1179</v>
      </c>
    </row>
    <row r="72" spans="1:3" x14ac:dyDescent="0.25">
      <c r="A72" t="s">
        <v>1180</v>
      </c>
    </row>
    <row r="74" spans="1:3" x14ac:dyDescent="0.25">
      <c r="A74" t="s">
        <v>1181</v>
      </c>
    </row>
    <row r="76" spans="1:3" x14ac:dyDescent="0.25">
      <c r="A76" t="s">
        <v>1182</v>
      </c>
    </row>
    <row r="78" spans="1:3" x14ac:dyDescent="0.25">
      <c r="A78" t="s">
        <v>1183</v>
      </c>
      <c r="B78" s="406">
        <v>0</v>
      </c>
      <c r="C78" t="s">
        <v>1184</v>
      </c>
    </row>
    <row r="80" spans="1:3" x14ac:dyDescent="0.25">
      <c r="A80" t="s">
        <v>1185</v>
      </c>
    </row>
    <row r="82" spans="1:6" x14ac:dyDescent="0.25">
      <c r="A82" t="s">
        <v>1186</v>
      </c>
    </row>
    <row r="84" spans="1:6" x14ac:dyDescent="0.25">
      <c r="A84" t="s">
        <v>1187</v>
      </c>
    </row>
    <row r="86" spans="1:6" x14ac:dyDescent="0.25">
      <c r="A86" t="s">
        <v>1188</v>
      </c>
    </row>
    <row r="88" spans="1:6" x14ac:dyDescent="0.25">
      <c r="A88" t="s">
        <v>94</v>
      </c>
    </row>
    <row r="89" spans="1:6" x14ac:dyDescent="0.25">
      <c r="A89" t="s">
        <v>1189</v>
      </c>
    </row>
    <row r="91" spans="1:6" x14ac:dyDescent="0.25">
      <c r="A91" t="s">
        <v>1190</v>
      </c>
    </row>
    <row r="92" spans="1:6" x14ac:dyDescent="0.25">
      <c r="A92" t="s">
        <v>1191</v>
      </c>
    </row>
    <row r="94" spans="1:6" x14ac:dyDescent="0.25">
      <c r="A94" t="s">
        <v>1192</v>
      </c>
    </row>
    <row r="95" spans="1:6" x14ac:dyDescent="0.25">
      <c r="A95" t="s">
        <v>1193</v>
      </c>
      <c r="B95" t="s">
        <v>1194</v>
      </c>
      <c r="C95" t="s">
        <v>1195</v>
      </c>
      <c r="D95" t="s">
        <v>1196</v>
      </c>
      <c r="E95" t="s">
        <v>1197</v>
      </c>
      <c r="F95" t="s">
        <v>1198</v>
      </c>
    </row>
    <row r="96" spans="1:6" x14ac:dyDescent="0.25">
      <c r="A96" t="s">
        <v>1199</v>
      </c>
    </row>
    <row r="97" spans="1:1" x14ac:dyDescent="0.25">
      <c r="A97" t="s">
        <v>1200</v>
      </c>
    </row>
    <row r="98" spans="1:1" x14ac:dyDescent="0.25">
      <c r="A98" t="s">
        <v>1201</v>
      </c>
    </row>
    <row r="100" spans="1:1" x14ac:dyDescent="0.25">
      <c r="A100" t="s">
        <v>1202</v>
      </c>
    </row>
    <row r="102" spans="1:1" x14ac:dyDescent="0.25">
      <c r="A102" t="s">
        <v>1203</v>
      </c>
    </row>
    <row r="104" spans="1:1" x14ac:dyDescent="0.25">
      <c r="A104" s="403" t="s">
        <v>1204</v>
      </c>
    </row>
    <row r="105" spans="1:1" x14ac:dyDescent="0.25">
      <c r="A105" s="403" t="s">
        <v>1204</v>
      </c>
    </row>
    <row r="107" spans="1:1" x14ac:dyDescent="0.25">
      <c r="A107" t="s">
        <v>1205</v>
      </c>
    </row>
    <row r="108" spans="1:1" x14ac:dyDescent="0.25">
      <c r="A108" t="s">
        <v>1205</v>
      </c>
    </row>
    <row r="109" spans="1:1" x14ac:dyDescent="0.25">
      <c r="A109" s="403" t="s">
        <v>1206</v>
      </c>
    </row>
    <row r="110" spans="1:1" x14ac:dyDescent="0.25">
      <c r="A110" t="s">
        <v>1207</v>
      </c>
    </row>
    <row r="112" spans="1:1" x14ac:dyDescent="0.25">
      <c r="A112" t="s">
        <v>1208</v>
      </c>
    </row>
    <row r="113" spans="1:10" x14ac:dyDescent="0.25">
      <c r="A113" t="s">
        <v>1209</v>
      </c>
      <c r="B113" t="s">
        <v>1210</v>
      </c>
    </row>
    <row r="114" spans="1:10" x14ac:dyDescent="0.25">
      <c r="A114" s="403" t="s">
        <v>1211</v>
      </c>
    </row>
    <row r="115" spans="1:10" x14ac:dyDescent="0.25">
      <c r="A115" t="s">
        <v>1212</v>
      </c>
    </row>
    <row r="116" spans="1:10" x14ac:dyDescent="0.25">
      <c r="A116" t="s">
        <v>1213</v>
      </c>
    </row>
    <row r="117" spans="1:10" x14ac:dyDescent="0.25">
      <c r="A117" t="s">
        <v>1214</v>
      </c>
    </row>
    <row r="119" spans="1:10" x14ac:dyDescent="0.25">
      <c r="A119" t="s">
        <v>141</v>
      </c>
      <c r="B119" t="s">
        <v>487</v>
      </c>
    </row>
    <row r="120" spans="1:10" x14ac:dyDescent="0.25">
      <c r="A120" t="s">
        <v>1215</v>
      </c>
      <c r="B120" s="403" t="s">
        <v>1216</v>
      </c>
    </row>
    <row r="121" spans="1:10" x14ac:dyDescent="0.25">
      <c r="A121" t="s">
        <v>1217</v>
      </c>
    </row>
    <row r="123" spans="1:10" x14ac:dyDescent="0.25">
      <c r="A123" t="s">
        <v>1218</v>
      </c>
    </row>
    <row r="124" spans="1:10" x14ac:dyDescent="0.25">
      <c r="A124" t="s">
        <v>69</v>
      </c>
    </row>
    <row r="125" spans="1:10" x14ac:dyDescent="0.25">
      <c r="A125" t="s">
        <v>69</v>
      </c>
      <c r="B125" t="s">
        <v>58</v>
      </c>
      <c r="C125" t="s">
        <v>59</v>
      </c>
      <c r="D125" t="s">
        <v>1219</v>
      </c>
      <c r="E125" t="s">
        <v>1220</v>
      </c>
      <c r="F125" t="s">
        <v>1221</v>
      </c>
      <c r="G125" t="s">
        <v>1222</v>
      </c>
    </row>
    <row r="126" spans="1:10" x14ac:dyDescent="0.25">
      <c r="A126" s="407" t="s">
        <v>940</v>
      </c>
      <c r="B126" s="407"/>
      <c r="C126" s="407">
        <v>4.2393504057720465E-11</v>
      </c>
      <c r="D126" s="407"/>
      <c r="E126" s="407"/>
      <c r="F126" s="408">
        <v>0</v>
      </c>
      <c r="G126" s="407" t="s">
        <v>842</v>
      </c>
      <c r="H126" s="407"/>
      <c r="I126" s="407"/>
      <c r="J126" s="407"/>
    </row>
    <row r="127" spans="1:10" x14ac:dyDescent="0.25">
      <c r="A127" s="407" t="s">
        <v>941</v>
      </c>
      <c r="B127" s="407"/>
      <c r="C127" s="407">
        <v>4.2393504057720465E-11</v>
      </c>
      <c r="D127" s="407"/>
      <c r="E127" s="407"/>
      <c r="F127" s="408">
        <v>0</v>
      </c>
      <c r="G127" s="407" t="s">
        <v>843</v>
      </c>
      <c r="H127" s="407"/>
      <c r="I127" s="407"/>
      <c r="J127" s="407"/>
    </row>
    <row r="128" spans="1:10" x14ac:dyDescent="0.25">
      <c r="A128" s="407" t="s">
        <v>942</v>
      </c>
      <c r="B128" s="407"/>
      <c r="C128" s="407">
        <v>9.6562981464807725E-7</v>
      </c>
      <c r="D128" s="407"/>
      <c r="E128" s="407"/>
      <c r="F128" s="408">
        <v>0</v>
      </c>
      <c r="G128" s="407" t="s">
        <v>844</v>
      </c>
      <c r="H128" s="407"/>
      <c r="I128" s="407"/>
      <c r="J128" s="407"/>
    </row>
    <row r="129" spans="1:10" x14ac:dyDescent="0.25">
      <c r="A129" s="407" t="s">
        <v>943</v>
      </c>
      <c r="B129" s="407"/>
      <c r="C129" s="407">
        <v>1.5450077034369238E-7</v>
      </c>
      <c r="D129" s="407"/>
      <c r="E129" s="407"/>
      <c r="F129" s="408">
        <v>0</v>
      </c>
      <c r="G129" s="407" t="s">
        <v>845</v>
      </c>
      <c r="H129" s="407"/>
      <c r="I129" s="407"/>
      <c r="J129" s="407"/>
    </row>
    <row r="130" spans="1:10" x14ac:dyDescent="0.25">
      <c r="A130" s="407" t="s">
        <v>565</v>
      </c>
      <c r="B130" s="407"/>
      <c r="C130" s="407">
        <v>0</v>
      </c>
      <c r="D130" s="407"/>
      <c r="E130" s="407"/>
      <c r="F130" s="408">
        <v>0</v>
      </c>
      <c r="G130" s="407" t="s">
        <v>846</v>
      </c>
      <c r="H130" s="407"/>
      <c r="I130" s="407"/>
      <c r="J130" s="407"/>
    </row>
    <row r="131" spans="1:10" x14ac:dyDescent="0.25">
      <c r="A131" s="407" t="s">
        <v>944</v>
      </c>
      <c r="B131" s="407"/>
      <c r="C131" s="407">
        <v>5.6524672076960611E-11</v>
      </c>
      <c r="D131" s="407"/>
      <c r="E131" s="407"/>
      <c r="F131" s="408">
        <v>0</v>
      </c>
      <c r="G131" s="407" t="s">
        <v>847</v>
      </c>
      <c r="H131" s="407"/>
      <c r="I131" s="407"/>
      <c r="J131" s="407"/>
    </row>
    <row r="132" spans="1:10" x14ac:dyDescent="0.25">
      <c r="A132" s="407" t="s">
        <v>945</v>
      </c>
      <c r="B132" s="407"/>
      <c r="C132" s="407">
        <v>4.7103893397467188E-9</v>
      </c>
      <c r="D132" s="407"/>
      <c r="E132" s="407"/>
      <c r="F132" s="408">
        <v>0</v>
      </c>
      <c r="G132" s="407" t="s">
        <v>848</v>
      </c>
      <c r="H132" s="407"/>
      <c r="I132" s="407"/>
      <c r="J132" s="407"/>
    </row>
    <row r="133" spans="1:10" x14ac:dyDescent="0.25">
      <c r="A133" s="407" t="s">
        <v>296</v>
      </c>
      <c r="B133" s="407"/>
      <c r="C133" s="407">
        <v>1.0362856547442783E-7</v>
      </c>
      <c r="D133" s="407"/>
      <c r="E133" s="407"/>
      <c r="F133" s="408">
        <v>0</v>
      </c>
      <c r="G133" s="407" t="s">
        <v>849</v>
      </c>
      <c r="H133" s="407"/>
      <c r="I133" s="407"/>
      <c r="J133" s="407"/>
    </row>
    <row r="134" spans="1:10" x14ac:dyDescent="0.25">
      <c r="A134" s="407" t="s">
        <v>946</v>
      </c>
      <c r="B134" s="407"/>
      <c r="C134" s="407">
        <v>2.8968894439442325E-7</v>
      </c>
      <c r="D134" s="407"/>
      <c r="E134" s="407"/>
      <c r="F134" s="408">
        <v>0</v>
      </c>
      <c r="G134" s="407" t="s">
        <v>850</v>
      </c>
      <c r="H134" s="407"/>
      <c r="I134" s="407"/>
      <c r="J134" s="407"/>
    </row>
    <row r="135" spans="1:10" x14ac:dyDescent="0.25">
      <c r="A135" s="407" t="s">
        <v>947</v>
      </c>
      <c r="B135" s="407"/>
      <c r="C135" s="407">
        <v>7.2422236098605813E-8</v>
      </c>
      <c r="D135" s="407"/>
      <c r="E135" s="407"/>
      <c r="F135" s="408">
        <v>0</v>
      </c>
      <c r="G135" s="407" t="s">
        <v>851</v>
      </c>
      <c r="H135" s="407"/>
      <c r="I135" s="407"/>
      <c r="J135" s="407"/>
    </row>
    <row r="136" spans="1:10" x14ac:dyDescent="0.25">
      <c r="A136" s="407" t="s">
        <v>985</v>
      </c>
      <c r="B136" s="407"/>
      <c r="C136" s="407">
        <v>2.8262336038480305E-11</v>
      </c>
      <c r="D136" s="407"/>
      <c r="E136" s="407"/>
      <c r="F136" s="408">
        <v>0</v>
      </c>
      <c r="G136" s="407" t="s">
        <v>852</v>
      </c>
      <c r="H136" s="407"/>
      <c r="I136" s="407"/>
      <c r="J136" s="407"/>
    </row>
    <row r="137" spans="1:10" x14ac:dyDescent="0.25">
      <c r="A137" s="407" t="s">
        <v>948</v>
      </c>
      <c r="B137" s="407"/>
      <c r="C137" s="407">
        <v>4.2393504057720465E-11</v>
      </c>
      <c r="D137" s="407"/>
      <c r="E137" s="407"/>
      <c r="F137" s="408">
        <v>0</v>
      </c>
      <c r="G137" s="407" t="s">
        <v>853</v>
      </c>
      <c r="H137" s="407"/>
      <c r="I137" s="407"/>
      <c r="J137" s="407"/>
    </row>
    <row r="138" spans="1:10" x14ac:dyDescent="0.25">
      <c r="A138" s="407" t="s">
        <v>986</v>
      </c>
      <c r="B138" s="407"/>
      <c r="C138" s="407">
        <v>0</v>
      </c>
      <c r="D138" s="407"/>
      <c r="E138" s="407"/>
      <c r="F138" s="408">
        <v>0</v>
      </c>
      <c r="G138" s="407" t="s">
        <v>854</v>
      </c>
      <c r="H138" s="407"/>
      <c r="I138" s="407"/>
      <c r="J138" s="407"/>
    </row>
    <row r="139" spans="1:10" x14ac:dyDescent="0.25">
      <c r="A139" s="407" t="s">
        <v>949</v>
      </c>
      <c r="B139" s="407"/>
      <c r="C139" s="407">
        <v>2.8262336038480305E-11</v>
      </c>
      <c r="D139" s="407"/>
      <c r="E139" s="407"/>
      <c r="F139" s="408">
        <v>0</v>
      </c>
      <c r="G139" s="407" t="s">
        <v>855</v>
      </c>
      <c r="H139" s="407"/>
      <c r="I139" s="407"/>
      <c r="J139" s="407"/>
    </row>
    <row r="140" spans="1:10" x14ac:dyDescent="0.25">
      <c r="A140" s="407" t="s">
        <v>950</v>
      </c>
      <c r="B140" s="407"/>
      <c r="C140" s="407">
        <v>4.2393504057720465E-11</v>
      </c>
      <c r="D140" s="407"/>
      <c r="E140" s="407"/>
      <c r="F140" s="408">
        <v>0</v>
      </c>
      <c r="G140" s="407" t="s">
        <v>856</v>
      </c>
      <c r="H140" s="407"/>
      <c r="I140" s="407"/>
      <c r="J140" s="407"/>
    </row>
    <row r="141" spans="1:10" x14ac:dyDescent="0.25">
      <c r="A141" s="407" t="s">
        <v>311</v>
      </c>
      <c r="B141" s="407"/>
      <c r="C141" s="407">
        <v>2.8262336038480316E-10</v>
      </c>
      <c r="D141" s="407"/>
      <c r="E141" s="407"/>
      <c r="F141" s="408">
        <v>0</v>
      </c>
      <c r="G141" s="407" t="s">
        <v>857</v>
      </c>
      <c r="H141" s="407"/>
      <c r="I141" s="407"/>
      <c r="J141" s="407"/>
    </row>
    <row r="142" spans="1:10" x14ac:dyDescent="0.25">
      <c r="A142" s="407" t="s">
        <v>694</v>
      </c>
      <c r="B142" s="407"/>
      <c r="C142" s="407">
        <v>0</v>
      </c>
      <c r="D142" s="407"/>
      <c r="E142" s="407"/>
      <c r="F142" s="408">
        <v>0</v>
      </c>
      <c r="G142" s="407" t="s">
        <v>858</v>
      </c>
      <c r="H142" s="407"/>
      <c r="I142" s="407"/>
      <c r="J142" s="407"/>
    </row>
    <row r="143" spans="1:10" x14ac:dyDescent="0.25">
      <c r="A143" s="407" t="s">
        <v>938</v>
      </c>
      <c r="B143" s="407"/>
      <c r="C143" s="407">
        <v>1.0380520507466832E-8</v>
      </c>
      <c r="D143" s="407"/>
      <c r="E143" s="407"/>
      <c r="F143" s="408">
        <v>0</v>
      </c>
      <c r="G143" s="407" t="s">
        <v>859</v>
      </c>
      <c r="H143" s="407"/>
      <c r="I143" s="407"/>
      <c r="J143" s="407"/>
    </row>
    <row r="144" spans="1:10" x14ac:dyDescent="0.25">
      <c r="A144" s="407" t="s">
        <v>987</v>
      </c>
      <c r="B144" s="407"/>
      <c r="C144" s="407">
        <v>4.9459088067340545E-5</v>
      </c>
      <c r="D144" s="407"/>
      <c r="E144" s="407"/>
      <c r="F144" s="408">
        <v>0</v>
      </c>
      <c r="G144" s="407" t="s">
        <v>860</v>
      </c>
      <c r="H144" s="407"/>
      <c r="I144" s="407"/>
      <c r="J144" s="407"/>
    </row>
    <row r="145" spans="1:10" x14ac:dyDescent="0.25">
      <c r="A145" s="407" t="s">
        <v>316</v>
      </c>
      <c r="B145" s="407"/>
      <c r="C145" s="407">
        <v>1.672953653877794E-7</v>
      </c>
      <c r="D145" s="407"/>
      <c r="E145" s="407"/>
      <c r="F145" s="408">
        <v>0</v>
      </c>
      <c r="G145" s="407" t="s">
        <v>861</v>
      </c>
      <c r="H145" s="407"/>
      <c r="I145" s="407"/>
      <c r="J145" s="407"/>
    </row>
    <row r="146" spans="1:10" x14ac:dyDescent="0.25">
      <c r="A146" s="407" t="s">
        <v>264</v>
      </c>
      <c r="B146" s="407"/>
      <c r="C146" s="407">
        <v>2.6554819902822127</v>
      </c>
      <c r="D146" s="407"/>
      <c r="E146" s="407"/>
      <c r="F146" s="408">
        <v>0</v>
      </c>
      <c r="G146" s="407" t="s">
        <v>862</v>
      </c>
      <c r="H146" s="407"/>
      <c r="I146" s="407"/>
      <c r="J146" s="407"/>
    </row>
    <row r="147" spans="1:10" x14ac:dyDescent="0.25">
      <c r="A147" s="407" t="s">
        <v>255</v>
      </c>
      <c r="B147" s="407"/>
      <c r="C147" s="407">
        <v>1.9795411200285587E-3</v>
      </c>
      <c r="D147" s="407"/>
      <c r="E147" s="407"/>
      <c r="F147" s="408">
        <v>0</v>
      </c>
      <c r="G147" s="407" t="s">
        <v>863</v>
      </c>
      <c r="H147" s="407"/>
      <c r="I147" s="407"/>
      <c r="J147" s="407"/>
    </row>
    <row r="148" spans="1:10" x14ac:dyDescent="0.25">
      <c r="A148" s="407" t="s">
        <v>990</v>
      </c>
      <c r="B148" s="407"/>
      <c r="C148" s="407">
        <v>0</v>
      </c>
      <c r="D148" s="407"/>
      <c r="E148" s="407"/>
      <c r="F148" s="408">
        <v>0</v>
      </c>
      <c r="G148" s="407" t="s">
        <v>864</v>
      </c>
      <c r="H148" s="407"/>
      <c r="I148" s="407"/>
      <c r="J148" s="407"/>
    </row>
    <row r="149" spans="1:10" x14ac:dyDescent="0.25">
      <c r="A149" s="407" t="s">
        <v>688</v>
      </c>
      <c r="B149" s="407"/>
      <c r="C149" s="407">
        <v>0</v>
      </c>
      <c r="D149" s="407"/>
      <c r="E149" s="407"/>
      <c r="F149" s="408">
        <v>0</v>
      </c>
      <c r="G149" s="407" t="s">
        <v>865</v>
      </c>
      <c r="H149" s="407"/>
      <c r="I149" s="407"/>
      <c r="J149" s="407"/>
    </row>
    <row r="150" spans="1:10" x14ac:dyDescent="0.25">
      <c r="A150" s="407" t="s">
        <v>685</v>
      </c>
      <c r="B150" s="407"/>
      <c r="C150" s="407">
        <v>0</v>
      </c>
      <c r="D150" s="407"/>
      <c r="E150" s="407"/>
      <c r="F150" s="408">
        <v>0</v>
      </c>
      <c r="G150" s="407" t="s">
        <v>866</v>
      </c>
      <c r="H150" s="407"/>
      <c r="I150" s="407"/>
      <c r="J150" s="407"/>
    </row>
    <row r="151" spans="1:10" x14ac:dyDescent="0.25">
      <c r="A151" s="407" t="s">
        <v>319</v>
      </c>
      <c r="B151" s="407"/>
      <c r="C151" s="407">
        <v>3.2107191337048571E-7</v>
      </c>
      <c r="D151" s="407"/>
      <c r="E151" s="407"/>
      <c r="F151" s="408">
        <v>0</v>
      </c>
      <c r="G151" s="407" t="s">
        <v>867</v>
      </c>
      <c r="H151" s="407"/>
      <c r="I151" s="407"/>
      <c r="J151" s="407"/>
    </row>
    <row r="152" spans="1:10" x14ac:dyDescent="0.25">
      <c r="A152" s="407" t="s">
        <v>321</v>
      </c>
      <c r="B152" s="407"/>
      <c r="C152" s="407">
        <v>4.2393504057720465E-11</v>
      </c>
      <c r="D152" s="407"/>
      <c r="E152" s="407"/>
      <c r="F152" s="408">
        <v>0</v>
      </c>
      <c r="G152" s="407" t="s">
        <v>868</v>
      </c>
      <c r="H152" s="407"/>
      <c r="I152" s="407"/>
      <c r="J152" s="407"/>
    </row>
    <row r="153" spans="1:10" x14ac:dyDescent="0.25">
      <c r="A153" s="407" t="s">
        <v>323</v>
      </c>
      <c r="B153" s="407"/>
      <c r="C153" s="407">
        <v>1.978363522693622E-9</v>
      </c>
      <c r="D153" s="407"/>
      <c r="E153" s="407"/>
      <c r="F153" s="408">
        <v>0</v>
      </c>
      <c r="G153" s="407" t="s">
        <v>869</v>
      </c>
      <c r="H153" s="407"/>
      <c r="I153" s="407"/>
      <c r="J153" s="407"/>
    </row>
    <row r="154" spans="1:10" x14ac:dyDescent="0.25">
      <c r="A154" s="407" t="s">
        <v>325</v>
      </c>
      <c r="B154" s="407"/>
      <c r="C154" s="407">
        <v>1.6705395793411743E-6</v>
      </c>
      <c r="D154" s="407"/>
      <c r="E154" s="407"/>
      <c r="F154" s="408">
        <v>0</v>
      </c>
      <c r="G154" s="407" t="s">
        <v>870</v>
      </c>
      <c r="H154" s="407"/>
      <c r="I154" s="407"/>
      <c r="J154" s="407"/>
    </row>
    <row r="155" spans="1:10" x14ac:dyDescent="0.25">
      <c r="A155" s="407" t="s">
        <v>550</v>
      </c>
      <c r="B155" s="407"/>
      <c r="C155" s="407">
        <v>0</v>
      </c>
      <c r="D155" s="407"/>
      <c r="E155" s="407"/>
      <c r="F155" s="408">
        <v>0</v>
      </c>
      <c r="G155" s="407" t="s">
        <v>871</v>
      </c>
      <c r="H155" s="407"/>
      <c r="I155" s="407"/>
      <c r="J155" s="407"/>
    </row>
    <row r="156" spans="1:10" x14ac:dyDescent="0.25">
      <c r="A156" s="407" t="s">
        <v>728</v>
      </c>
      <c r="B156" s="407"/>
      <c r="C156" s="407">
        <v>0</v>
      </c>
      <c r="D156" s="407"/>
      <c r="E156" s="407"/>
      <c r="F156" s="408">
        <v>0</v>
      </c>
      <c r="G156" s="407" t="s">
        <v>872</v>
      </c>
      <c r="H156" s="407"/>
      <c r="I156" s="407"/>
      <c r="J156" s="407"/>
    </row>
    <row r="157" spans="1:10" x14ac:dyDescent="0.25">
      <c r="A157" s="407" t="s">
        <v>682</v>
      </c>
      <c r="B157" s="407"/>
      <c r="C157" s="407">
        <v>0</v>
      </c>
      <c r="D157" s="407"/>
      <c r="E157" s="407"/>
      <c r="F157" s="408">
        <v>0</v>
      </c>
      <c r="G157" s="407" t="s">
        <v>873</v>
      </c>
      <c r="H157" s="407"/>
      <c r="I157" s="407"/>
      <c r="J157" s="407"/>
    </row>
    <row r="158" spans="1:10" x14ac:dyDescent="0.25">
      <c r="A158" s="407" t="s">
        <v>952</v>
      </c>
      <c r="B158" s="407"/>
      <c r="C158" s="407">
        <v>2.8262336038480305E-11</v>
      </c>
      <c r="D158" s="407"/>
      <c r="E158" s="407"/>
      <c r="F158" s="408">
        <v>0</v>
      </c>
      <c r="G158" s="407" t="s">
        <v>874</v>
      </c>
      <c r="H158" s="407"/>
      <c r="I158" s="407"/>
      <c r="J158" s="407"/>
    </row>
    <row r="159" spans="1:10" x14ac:dyDescent="0.25">
      <c r="A159" s="407" t="s">
        <v>988</v>
      </c>
      <c r="B159" s="407"/>
      <c r="C159" s="407">
        <v>2.826233603848031E-8</v>
      </c>
      <c r="D159" s="407"/>
      <c r="E159" s="407"/>
      <c r="F159" s="408">
        <v>0</v>
      </c>
      <c r="G159" s="407" t="s">
        <v>875</v>
      </c>
      <c r="H159" s="407"/>
      <c r="I159" s="407"/>
      <c r="J159" s="407"/>
    </row>
    <row r="160" spans="1:10" x14ac:dyDescent="0.25">
      <c r="A160" s="407" t="s">
        <v>991</v>
      </c>
      <c r="B160" s="407"/>
      <c r="C160" s="407">
        <v>0</v>
      </c>
      <c r="D160" s="407"/>
      <c r="E160" s="407"/>
      <c r="F160" s="408">
        <v>0</v>
      </c>
      <c r="G160" s="407" t="s">
        <v>876</v>
      </c>
      <c r="H160" s="407"/>
      <c r="I160" s="407"/>
      <c r="J160" s="407"/>
    </row>
    <row r="161" spans="1:10" x14ac:dyDescent="0.25">
      <c r="A161" s="407" t="s">
        <v>678</v>
      </c>
      <c r="B161" s="407"/>
      <c r="C161" s="407">
        <v>0</v>
      </c>
      <c r="D161" s="407"/>
      <c r="E161" s="407"/>
      <c r="F161" s="408">
        <v>0</v>
      </c>
      <c r="G161" s="407" t="s">
        <v>877</v>
      </c>
      <c r="H161" s="407"/>
      <c r="I161" s="407"/>
      <c r="J161" s="407"/>
    </row>
    <row r="162" spans="1:10" x14ac:dyDescent="0.25">
      <c r="A162" s="407" t="s">
        <v>992</v>
      </c>
      <c r="B162" s="407"/>
      <c r="C162" s="407">
        <v>0</v>
      </c>
      <c r="D162" s="407"/>
      <c r="E162" s="407"/>
      <c r="F162" s="408">
        <v>0</v>
      </c>
      <c r="G162" s="407" t="s">
        <v>878</v>
      </c>
      <c r="H162" s="407"/>
      <c r="I162" s="407"/>
      <c r="J162" s="407"/>
    </row>
    <row r="163" spans="1:10" x14ac:dyDescent="0.25">
      <c r="A163" s="407" t="s">
        <v>993</v>
      </c>
      <c r="B163" s="407"/>
      <c r="C163" s="407">
        <v>3.7683114717973746E-10</v>
      </c>
      <c r="D163" s="407"/>
      <c r="E163" s="407"/>
      <c r="F163" s="408">
        <v>0</v>
      </c>
      <c r="G163" s="407" t="s">
        <v>879</v>
      </c>
      <c r="H163" s="407"/>
      <c r="I163" s="407"/>
      <c r="J163" s="407"/>
    </row>
    <row r="164" spans="1:10" x14ac:dyDescent="0.25">
      <c r="A164" s="407" t="s">
        <v>334</v>
      </c>
      <c r="B164" s="407"/>
      <c r="C164" s="407">
        <v>7.3011034766074144E-5</v>
      </c>
      <c r="D164" s="407"/>
      <c r="E164" s="407"/>
      <c r="F164" s="408">
        <v>0</v>
      </c>
      <c r="G164" s="407" t="s">
        <v>880</v>
      </c>
      <c r="H164" s="407"/>
      <c r="I164" s="407"/>
      <c r="J164" s="407"/>
    </row>
    <row r="165" spans="1:10" x14ac:dyDescent="0.25">
      <c r="A165" s="407" t="s">
        <v>984</v>
      </c>
      <c r="B165" s="407"/>
      <c r="C165" s="407">
        <v>0</v>
      </c>
      <c r="D165" s="407"/>
      <c r="E165" s="407"/>
      <c r="F165" s="408">
        <v>0</v>
      </c>
      <c r="G165" s="407" t="s">
        <v>881</v>
      </c>
      <c r="H165" s="407"/>
      <c r="I165" s="407"/>
      <c r="J165" s="407"/>
    </row>
    <row r="166" spans="1:10" x14ac:dyDescent="0.25">
      <c r="A166" s="407" t="s">
        <v>953</v>
      </c>
      <c r="B166" s="407"/>
      <c r="C166" s="407">
        <v>7.7250385171846182E-7</v>
      </c>
      <c r="D166" s="407"/>
      <c r="E166" s="407"/>
      <c r="F166" s="408">
        <v>0</v>
      </c>
      <c r="G166" s="407" t="s">
        <v>882</v>
      </c>
      <c r="H166" s="407"/>
      <c r="I166" s="407"/>
      <c r="J166" s="407"/>
    </row>
    <row r="167" spans="1:10" x14ac:dyDescent="0.25">
      <c r="A167" s="407" t="s">
        <v>982</v>
      </c>
      <c r="B167" s="407"/>
      <c r="C167" s="407">
        <v>0</v>
      </c>
      <c r="D167" s="407"/>
      <c r="E167" s="407"/>
      <c r="F167" s="408">
        <v>0</v>
      </c>
      <c r="G167" s="407" t="s">
        <v>883</v>
      </c>
      <c r="H167" s="407"/>
      <c r="I167" s="407"/>
      <c r="J167" s="407"/>
    </row>
    <row r="168" spans="1:10" x14ac:dyDescent="0.25">
      <c r="A168" s="407" t="s">
        <v>983</v>
      </c>
      <c r="B168" s="407"/>
      <c r="C168" s="407">
        <v>0</v>
      </c>
      <c r="D168" s="407"/>
      <c r="E168" s="407"/>
      <c r="F168" s="408">
        <v>0</v>
      </c>
      <c r="G168" s="407" t="s">
        <v>884</v>
      </c>
      <c r="H168" s="407"/>
      <c r="I168" s="407"/>
      <c r="J168" s="407"/>
    </row>
    <row r="169" spans="1:10" x14ac:dyDescent="0.25">
      <c r="A169" s="407" t="s">
        <v>954</v>
      </c>
      <c r="B169" s="407"/>
      <c r="C169" s="407">
        <v>2.896889443944232E-8</v>
      </c>
      <c r="D169" s="407"/>
      <c r="E169" s="407"/>
      <c r="F169" s="408">
        <v>0</v>
      </c>
      <c r="G169" s="407" t="s">
        <v>885</v>
      </c>
      <c r="H169" s="407"/>
      <c r="I169" s="407"/>
      <c r="J169" s="407"/>
    </row>
    <row r="170" spans="1:10" x14ac:dyDescent="0.25">
      <c r="A170" s="407" t="s">
        <v>955</v>
      </c>
      <c r="B170" s="407"/>
      <c r="C170" s="407">
        <v>6.5945450756454072E-11</v>
      </c>
      <c r="D170" s="407"/>
      <c r="E170" s="407"/>
      <c r="F170" s="408">
        <v>0</v>
      </c>
      <c r="G170" s="407" t="s">
        <v>886</v>
      </c>
      <c r="H170" s="407"/>
      <c r="I170" s="407"/>
      <c r="J170" s="407"/>
    </row>
    <row r="171" spans="1:10" x14ac:dyDescent="0.25">
      <c r="A171" s="407" t="s">
        <v>956</v>
      </c>
      <c r="B171" s="407"/>
      <c r="C171" s="407">
        <v>1.7139929210003372E-5</v>
      </c>
      <c r="D171" s="407"/>
      <c r="E171" s="407"/>
      <c r="F171" s="408">
        <v>0</v>
      </c>
      <c r="G171" s="407" t="s">
        <v>887</v>
      </c>
      <c r="H171" s="407"/>
      <c r="I171" s="407"/>
      <c r="J171" s="407"/>
    </row>
    <row r="172" spans="1:10" x14ac:dyDescent="0.25">
      <c r="A172" s="407" t="s">
        <v>957</v>
      </c>
      <c r="B172" s="407"/>
      <c r="C172" s="407">
        <v>4.2393504057720465E-11</v>
      </c>
      <c r="D172" s="407"/>
      <c r="E172" s="407"/>
      <c r="F172" s="408">
        <v>0</v>
      </c>
      <c r="G172" s="407" t="s">
        <v>888</v>
      </c>
      <c r="H172" s="407"/>
      <c r="I172" s="407"/>
      <c r="J172" s="407"/>
    </row>
    <row r="173" spans="1:10" x14ac:dyDescent="0.25">
      <c r="A173" s="407" t="s">
        <v>726</v>
      </c>
      <c r="B173" s="407"/>
      <c r="C173" s="407">
        <v>0</v>
      </c>
      <c r="D173" s="407"/>
      <c r="E173" s="407"/>
      <c r="F173" s="408">
        <v>0</v>
      </c>
      <c r="G173" s="407" t="s">
        <v>889</v>
      </c>
      <c r="H173" s="407"/>
      <c r="I173" s="407"/>
      <c r="J173" s="407"/>
    </row>
    <row r="174" spans="1:10" x14ac:dyDescent="0.25">
      <c r="A174" s="407" t="s">
        <v>980</v>
      </c>
      <c r="B174" s="407"/>
      <c r="C174" s="407">
        <v>0</v>
      </c>
      <c r="D174" s="407"/>
      <c r="E174" s="407"/>
      <c r="F174" s="408">
        <v>0</v>
      </c>
      <c r="G174" s="407" t="s">
        <v>890</v>
      </c>
      <c r="H174" s="407"/>
      <c r="I174" s="407"/>
      <c r="J174" s="407"/>
    </row>
    <row r="175" spans="1:10" x14ac:dyDescent="0.25">
      <c r="A175" s="407" t="s">
        <v>958</v>
      </c>
      <c r="B175" s="407"/>
      <c r="C175" s="407">
        <v>1.5450077034369236E-6</v>
      </c>
      <c r="D175" s="407"/>
      <c r="E175" s="407"/>
      <c r="F175" s="408">
        <v>0</v>
      </c>
      <c r="G175" s="407" t="s">
        <v>891</v>
      </c>
      <c r="H175" s="407"/>
      <c r="I175" s="407"/>
      <c r="J175" s="407"/>
    </row>
    <row r="176" spans="1:10" x14ac:dyDescent="0.25">
      <c r="A176" s="407" t="s">
        <v>344</v>
      </c>
      <c r="B176" s="407"/>
      <c r="C176" s="407">
        <v>1.1775973349366798E-8</v>
      </c>
      <c r="D176" s="407"/>
      <c r="E176" s="407"/>
      <c r="F176" s="408">
        <v>0</v>
      </c>
      <c r="G176" s="407" t="s">
        <v>892</v>
      </c>
      <c r="H176" s="407"/>
      <c r="I176" s="407"/>
      <c r="J176" s="407"/>
    </row>
    <row r="177" spans="1:10" x14ac:dyDescent="0.25">
      <c r="A177" s="407" t="s">
        <v>346</v>
      </c>
      <c r="B177" s="407"/>
      <c r="C177" s="407">
        <v>1.9360877783693948E-6</v>
      </c>
      <c r="D177" s="407"/>
      <c r="E177" s="407"/>
      <c r="F177" s="408">
        <v>0</v>
      </c>
      <c r="G177" s="407" t="s">
        <v>893</v>
      </c>
      <c r="H177" s="407"/>
      <c r="I177" s="407"/>
      <c r="J177" s="407"/>
    </row>
    <row r="178" spans="1:10" x14ac:dyDescent="0.25">
      <c r="A178" s="407" t="s">
        <v>348</v>
      </c>
      <c r="B178" s="407"/>
      <c r="C178" s="407">
        <v>1.6005314177791884E-7</v>
      </c>
      <c r="D178" s="407"/>
      <c r="E178" s="407"/>
      <c r="F178" s="408">
        <v>0</v>
      </c>
      <c r="G178" s="407" t="s">
        <v>894</v>
      </c>
      <c r="H178" s="407"/>
      <c r="I178" s="407"/>
      <c r="J178" s="407"/>
    </row>
    <row r="179" spans="1:10" x14ac:dyDescent="0.25">
      <c r="A179" s="407" t="s">
        <v>951</v>
      </c>
      <c r="B179" s="407"/>
      <c r="C179" s="407">
        <v>2.0761041014933664E-4</v>
      </c>
      <c r="D179" s="407"/>
      <c r="E179" s="407"/>
      <c r="F179" s="408">
        <v>0</v>
      </c>
      <c r="G179" s="407" t="s">
        <v>895</v>
      </c>
      <c r="H179" s="407"/>
      <c r="I179" s="407"/>
      <c r="J179" s="407"/>
    </row>
    <row r="180" spans="1:10" x14ac:dyDescent="0.25">
      <c r="A180" s="407" t="s">
        <v>979</v>
      </c>
      <c r="B180" s="407"/>
      <c r="C180" s="407">
        <v>0</v>
      </c>
      <c r="D180" s="407"/>
      <c r="E180" s="407"/>
      <c r="F180" s="408">
        <v>0</v>
      </c>
      <c r="G180" s="407" t="s">
        <v>896</v>
      </c>
      <c r="H180" s="407"/>
      <c r="I180" s="407"/>
      <c r="J180" s="407"/>
    </row>
    <row r="181" spans="1:10" x14ac:dyDescent="0.25">
      <c r="A181" s="407" t="s">
        <v>978</v>
      </c>
      <c r="B181" s="407"/>
      <c r="C181" s="407">
        <v>5.6524672076960631E-10</v>
      </c>
      <c r="D181" s="407"/>
      <c r="E181" s="407"/>
      <c r="F181" s="408">
        <v>0</v>
      </c>
      <c r="G181" s="407" t="s">
        <v>897</v>
      </c>
      <c r="H181" s="407"/>
      <c r="I181" s="407"/>
      <c r="J181" s="407"/>
    </row>
    <row r="182" spans="1:10" x14ac:dyDescent="0.25">
      <c r="A182" s="407" t="s">
        <v>977</v>
      </c>
      <c r="B182" s="407"/>
      <c r="C182" s="407">
        <v>4.2393504057720465E-11</v>
      </c>
      <c r="D182" s="407"/>
      <c r="E182" s="407"/>
      <c r="F182" s="408">
        <v>0</v>
      </c>
      <c r="G182" s="407" t="s">
        <v>898</v>
      </c>
      <c r="H182" s="407"/>
      <c r="I182" s="407"/>
      <c r="J182" s="407"/>
    </row>
    <row r="183" spans="1:10" x14ac:dyDescent="0.25">
      <c r="A183" s="407" t="s">
        <v>976</v>
      </c>
      <c r="B183" s="407"/>
      <c r="C183" s="407">
        <v>0</v>
      </c>
      <c r="D183" s="407"/>
      <c r="E183" s="407"/>
      <c r="F183" s="408">
        <v>0</v>
      </c>
      <c r="G183" s="407" t="s">
        <v>899</v>
      </c>
      <c r="H183" s="407"/>
      <c r="I183" s="407"/>
      <c r="J183" s="407"/>
    </row>
    <row r="184" spans="1:10" x14ac:dyDescent="0.25">
      <c r="A184" s="407" t="s">
        <v>356</v>
      </c>
      <c r="B184" s="407"/>
      <c r="C184" s="407">
        <v>2.5907141368606958E-8</v>
      </c>
      <c r="D184" s="407"/>
      <c r="E184" s="407"/>
      <c r="F184" s="408">
        <v>0</v>
      </c>
      <c r="G184" s="407" t="s">
        <v>900</v>
      </c>
      <c r="H184" s="407"/>
      <c r="I184" s="407"/>
      <c r="J184" s="407"/>
    </row>
    <row r="185" spans="1:10" x14ac:dyDescent="0.25">
      <c r="A185" s="407" t="s">
        <v>972</v>
      </c>
      <c r="B185" s="407"/>
      <c r="C185" s="407">
        <v>4.2393504057720468E-5</v>
      </c>
      <c r="D185" s="407"/>
      <c r="E185" s="407"/>
      <c r="F185" s="408">
        <v>0</v>
      </c>
      <c r="G185" s="407" t="s">
        <v>901</v>
      </c>
      <c r="H185" s="407"/>
      <c r="I185" s="407"/>
      <c r="J185" s="407"/>
    </row>
    <row r="186" spans="1:10" x14ac:dyDescent="0.25">
      <c r="A186" s="407" t="s">
        <v>973</v>
      </c>
      <c r="B186" s="407"/>
      <c r="C186" s="407">
        <v>0</v>
      </c>
      <c r="D186" s="407"/>
      <c r="E186" s="407"/>
      <c r="F186" s="408">
        <v>0</v>
      </c>
      <c r="G186" s="407" t="s">
        <v>902</v>
      </c>
      <c r="H186" s="407"/>
      <c r="I186" s="407"/>
      <c r="J186" s="407"/>
    </row>
    <row r="187" spans="1:10" x14ac:dyDescent="0.25">
      <c r="A187" s="407" t="s">
        <v>974</v>
      </c>
      <c r="B187" s="407"/>
      <c r="C187" s="407">
        <v>0</v>
      </c>
      <c r="D187" s="407"/>
      <c r="E187" s="407"/>
      <c r="F187" s="408">
        <v>0</v>
      </c>
      <c r="G187" s="407" t="s">
        <v>903</v>
      </c>
      <c r="H187" s="407"/>
      <c r="I187" s="407"/>
      <c r="J187" s="407"/>
    </row>
    <row r="188" spans="1:10" x14ac:dyDescent="0.25">
      <c r="A188" s="407" t="s">
        <v>975</v>
      </c>
      <c r="B188" s="407"/>
      <c r="C188" s="407">
        <v>6.1235061416707351E-5</v>
      </c>
      <c r="D188" s="407"/>
      <c r="E188" s="407"/>
      <c r="F188" s="408">
        <v>0</v>
      </c>
      <c r="G188" s="407" t="s">
        <v>904</v>
      </c>
      <c r="H188" s="407"/>
      <c r="I188" s="407"/>
      <c r="J188" s="407"/>
    </row>
    <row r="189" spans="1:10" x14ac:dyDescent="0.25">
      <c r="A189" s="407" t="s">
        <v>971</v>
      </c>
      <c r="B189" s="407"/>
      <c r="C189" s="407">
        <v>3.1382968976062515E-8</v>
      </c>
      <c r="D189" s="407"/>
      <c r="E189" s="407"/>
      <c r="F189" s="408">
        <v>0</v>
      </c>
      <c r="G189" s="407" t="s">
        <v>905</v>
      </c>
      <c r="H189" s="407"/>
      <c r="I189" s="407"/>
      <c r="J189" s="407"/>
    </row>
    <row r="190" spans="1:10" x14ac:dyDescent="0.25">
      <c r="A190" s="407" t="s">
        <v>364</v>
      </c>
      <c r="B190" s="407"/>
      <c r="C190" s="407">
        <v>2.7761857171132224E-6</v>
      </c>
      <c r="D190" s="407"/>
      <c r="E190" s="407"/>
      <c r="F190" s="408">
        <v>0</v>
      </c>
      <c r="G190" s="407" t="s">
        <v>906</v>
      </c>
      <c r="H190" s="407"/>
      <c r="I190" s="407"/>
      <c r="J190" s="407"/>
    </row>
    <row r="191" spans="1:10" x14ac:dyDescent="0.25">
      <c r="A191" s="407" t="s">
        <v>960</v>
      </c>
      <c r="B191" s="407"/>
      <c r="C191" s="407">
        <v>7.725038517184619E-3</v>
      </c>
      <c r="D191" s="407"/>
      <c r="E191" s="407"/>
      <c r="F191" s="408">
        <v>0</v>
      </c>
      <c r="G191" s="407" t="s">
        <v>907</v>
      </c>
      <c r="H191" s="407"/>
      <c r="I191" s="407"/>
      <c r="J191" s="407"/>
    </row>
    <row r="192" spans="1:10" x14ac:dyDescent="0.25">
      <c r="A192" s="407" t="s">
        <v>959</v>
      </c>
      <c r="B192" s="407"/>
      <c r="C192" s="407">
        <v>7.2422236098605814E-5</v>
      </c>
      <c r="D192" s="407"/>
      <c r="E192" s="407"/>
      <c r="F192" s="408">
        <v>0</v>
      </c>
      <c r="G192" s="407" t="s">
        <v>908</v>
      </c>
      <c r="H192" s="407"/>
      <c r="I192" s="407"/>
      <c r="J192" s="407"/>
    </row>
    <row r="193" spans="1:10" x14ac:dyDescent="0.25">
      <c r="A193" s="407" t="s">
        <v>970</v>
      </c>
      <c r="B193" s="407"/>
      <c r="C193" s="407">
        <v>0</v>
      </c>
      <c r="D193" s="407"/>
      <c r="E193" s="407"/>
      <c r="F193" s="408">
        <v>0</v>
      </c>
      <c r="G193" s="407" t="s">
        <v>909</v>
      </c>
      <c r="H193" s="407"/>
      <c r="I193" s="407"/>
      <c r="J193" s="407"/>
    </row>
    <row r="194" spans="1:10" x14ac:dyDescent="0.25">
      <c r="A194" s="407" t="s">
        <v>724</v>
      </c>
      <c r="B194" s="407"/>
      <c r="C194" s="407">
        <v>0</v>
      </c>
      <c r="D194" s="407"/>
      <c r="E194" s="407"/>
      <c r="F194" s="408">
        <v>0</v>
      </c>
      <c r="G194" s="407" t="s">
        <v>910</v>
      </c>
      <c r="H194" s="407"/>
      <c r="I194" s="407"/>
      <c r="J194" s="407"/>
    </row>
    <row r="195" spans="1:10" x14ac:dyDescent="0.25">
      <c r="A195" s="407" t="s">
        <v>961</v>
      </c>
      <c r="B195" s="407"/>
      <c r="C195" s="407">
        <v>4.0038309387847115E-10</v>
      </c>
      <c r="D195" s="407"/>
      <c r="E195" s="407"/>
      <c r="F195" s="408">
        <v>0</v>
      </c>
      <c r="G195" s="407" t="s">
        <v>911</v>
      </c>
      <c r="H195" s="407"/>
      <c r="I195" s="407"/>
      <c r="J195" s="407"/>
    </row>
    <row r="196" spans="1:10" x14ac:dyDescent="0.25">
      <c r="A196" s="407" t="s">
        <v>651</v>
      </c>
      <c r="B196" s="407"/>
      <c r="C196" s="407">
        <v>3.0658746615076457E-7</v>
      </c>
      <c r="D196" s="407"/>
      <c r="E196" s="407"/>
      <c r="F196" s="408">
        <v>0</v>
      </c>
      <c r="G196" s="407" t="s">
        <v>912</v>
      </c>
      <c r="H196" s="407"/>
      <c r="I196" s="407"/>
      <c r="J196" s="407"/>
    </row>
    <row r="197" spans="1:10" x14ac:dyDescent="0.25">
      <c r="A197" s="407" t="s">
        <v>969</v>
      </c>
      <c r="B197" s="407"/>
      <c r="C197" s="407">
        <v>0</v>
      </c>
      <c r="D197" s="407"/>
      <c r="E197" s="407"/>
      <c r="F197" s="408">
        <v>0</v>
      </c>
      <c r="G197" s="407" t="s">
        <v>913</v>
      </c>
      <c r="H197" s="407"/>
      <c r="I197" s="407"/>
      <c r="J197" s="407"/>
    </row>
    <row r="198" spans="1:10" x14ac:dyDescent="0.25">
      <c r="A198" s="407" t="s">
        <v>962</v>
      </c>
      <c r="B198" s="407"/>
      <c r="C198" s="407">
        <v>4.474879411372481E-5</v>
      </c>
      <c r="D198" s="407"/>
      <c r="E198" s="407"/>
      <c r="F198" s="408">
        <v>0</v>
      </c>
      <c r="G198" s="407" t="s">
        <v>914</v>
      </c>
      <c r="H198" s="407"/>
      <c r="I198" s="407"/>
      <c r="J198" s="407"/>
    </row>
    <row r="199" spans="1:10" x14ac:dyDescent="0.25">
      <c r="A199" s="407" t="s">
        <v>963</v>
      </c>
      <c r="B199" s="407"/>
      <c r="C199" s="407">
        <v>0</v>
      </c>
      <c r="D199" s="407"/>
      <c r="E199" s="407"/>
      <c r="F199" s="408">
        <v>0</v>
      </c>
      <c r="G199" s="407" t="s">
        <v>915</v>
      </c>
      <c r="H199" s="407"/>
      <c r="I199" s="407"/>
      <c r="J199" s="407"/>
    </row>
    <row r="200" spans="1:10" x14ac:dyDescent="0.25">
      <c r="A200" s="407" t="s">
        <v>964</v>
      </c>
      <c r="B200" s="407"/>
      <c r="C200" s="407">
        <v>0</v>
      </c>
      <c r="D200" s="407"/>
      <c r="E200" s="407"/>
      <c r="F200" s="408">
        <v>0</v>
      </c>
      <c r="G200" s="407" t="s">
        <v>916</v>
      </c>
      <c r="H200" s="407"/>
      <c r="I200" s="407"/>
      <c r="J200" s="407"/>
    </row>
    <row r="201" spans="1:10" x14ac:dyDescent="0.25">
      <c r="A201" s="407" t="s">
        <v>965</v>
      </c>
      <c r="B201" s="407"/>
      <c r="C201" s="407">
        <v>5.3109639805644255E-8</v>
      </c>
      <c r="D201" s="407"/>
      <c r="E201" s="407"/>
      <c r="F201" s="408">
        <v>0</v>
      </c>
      <c r="G201" s="407" t="s">
        <v>917</v>
      </c>
      <c r="H201" s="407"/>
      <c r="I201" s="407"/>
      <c r="J201" s="407"/>
    </row>
    <row r="202" spans="1:10" x14ac:dyDescent="0.25">
      <c r="A202" s="407" t="s">
        <v>968</v>
      </c>
      <c r="B202" s="407"/>
      <c r="C202" s="407">
        <v>7.0008161561985616E-7</v>
      </c>
      <c r="D202" s="407"/>
      <c r="E202" s="407"/>
      <c r="F202" s="408">
        <v>0</v>
      </c>
      <c r="G202" s="407" t="s">
        <v>918</v>
      </c>
      <c r="H202" s="407"/>
      <c r="I202" s="407"/>
      <c r="J202" s="407"/>
    </row>
    <row r="203" spans="1:10" x14ac:dyDescent="0.25">
      <c r="A203" s="407" t="s">
        <v>374</v>
      </c>
      <c r="B203" s="407"/>
      <c r="C203" s="407">
        <v>3.7683114717973752E-5</v>
      </c>
      <c r="D203" s="407"/>
      <c r="E203" s="407"/>
      <c r="F203" s="408">
        <v>0</v>
      </c>
      <c r="G203" s="407" t="s">
        <v>919</v>
      </c>
      <c r="H203" s="407"/>
      <c r="I203" s="407"/>
      <c r="J203" s="407"/>
    </row>
    <row r="204" spans="1:10" x14ac:dyDescent="0.25">
      <c r="A204" s="407" t="s">
        <v>701</v>
      </c>
      <c r="B204" s="407"/>
      <c r="C204" s="407">
        <v>0</v>
      </c>
      <c r="D204" s="407"/>
      <c r="E204" s="407"/>
      <c r="F204" s="408">
        <v>0</v>
      </c>
      <c r="G204" s="407" t="s">
        <v>920</v>
      </c>
      <c r="H204" s="407"/>
      <c r="I204" s="407"/>
      <c r="J204" s="407"/>
    </row>
    <row r="205" spans="1:10" x14ac:dyDescent="0.25">
      <c r="A205" s="407" t="s">
        <v>376</v>
      </c>
      <c r="B205" s="407"/>
      <c r="C205" s="407">
        <v>1.1775973349366799E-10</v>
      </c>
      <c r="D205" s="407"/>
      <c r="E205" s="407"/>
      <c r="F205" s="408">
        <v>0</v>
      </c>
      <c r="G205" s="407" t="s">
        <v>921</v>
      </c>
      <c r="H205" s="407"/>
      <c r="I205" s="407"/>
      <c r="J205" s="407"/>
    </row>
    <row r="206" spans="1:10" x14ac:dyDescent="0.25">
      <c r="A206" s="407" t="s">
        <v>378</v>
      </c>
      <c r="B206" s="407"/>
      <c r="C206" s="407">
        <v>5.6524672076960631E-10</v>
      </c>
      <c r="D206" s="407"/>
      <c r="E206" s="407"/>
      <c r="F206" s="408">
        <v>0</v>
      </c>
      <c r="G206" s="407" t="s">
        <v>922</v>
      </c>
      <c r="H206" s="407"/>
      <c r="I206" s="407"/>
      <c r="J206" s="407"/>
    </row>
    <row r="207" spans="1:10" x14ac:dyDescent="0.25">
      <c r="A207" s="407" t="s">
        <v>645</v>
      </c>
      <c r="B207" s="407"/>
      <c r="C207" s="407">
        <v>0</v>
      </c>
      <c r="D207" s="407"/>
      <c r="E207" s="407"/>
      <c r="F207" s="408">
        <v>0</v>
      </c>
      <c r="G207" s="407" t="s">
        <v>923</v>
      </c>
      <c r="H207" s="407"/>
      <c r="I207" s="407"/>
      <c r="J207" s="407"/>
    </row>
    <row r="208" spans="1:10" x14ac:dyDescent="0.25">
      <c r="A208" s="407" t="s">
        <v>276</v>
      </c>
      <c r="B208" s="407"/>
      <c r="C208" s="407">
        <v>1.4131168019240155E-5</v>
      </c>
      <c r="D208" s="407"/>
      <c r="E208" s="407"/>
      <c r="F208" s="408">
        <v>0</v>
      </c>
      <c r="G208" s="407" t="s">
        <v>924</v>
      </c>
      <c r="H208" s="407"/>
      <c r="I208" s="407"/>
      <c r="J208" s="407"/>
    </row>
    <row r="209" spans="1:10" x14ac:dyDescent="0.25">
      <c r="A209" s="407" t="s">
        <v>966</v>
      </c>
      <c r="B209" s="407"/>
      <c r="C209" s="407">
        <v>0</v>
      </c>
      <c r="D209" s="407"/>
      <c r="E209" s="407"/>
      <c r="F209" s="408">
        <v>0</v>
      </c>
      <c r="G209" s="407" t="s">
        <v>925</v>
      </c>
      <c r="H209" s="407"/>
      <c r="I209" s="407"/>
      <c r="J209" s="407"/>
    </row>
    <row r="210" spans="1:10" x14ac:dyDescent="0.25">
      <c r="A210" s="407" t="s">
        <v>994</v>
      </c>
      <c r="B210" s="407"/>
      <c r="C210" s="407">
        <v>0</v>
      </c>
      <c r="D210" s="407"/>
      <c r="E210" s="407"/>
      <c r="F210" s="408">
        <v>0</v>
      </c>
      <c r="G210" s="407" t="s">
        <v>926</v>
      </c>
      <c r="H210" s="407"/>
      <c r="I210" s="407"/>
      <c r="J210" s="407"/>
    </row>
    <row r="211" spans="1:10" x14ac:dyDescent="0.25">
      <c r="A211" s="407" t="s">
        <v>382</v>
      </c>
      <c r="B211" s="407"/>
      <c r="C211" s="407">
        <v>3.1382968976062504E-6</v>
      </c>
      <c r="D211" s="407"/>
      <c r="E211" s="407"/>
      <c r="F211" s="408">
        <v>0</v>
      </c>
      <c r="G211" s="407" t="s">
        <v>927</v>
      </c>
      <c r="H211" s="407"/>
      <c r="I211" s="407"/>
      <c r="J211" s="407"/>
    </row>
    <row r="212" spans="1:10" x14ac:dyDescent="0.25">
      <c r="A212" s="407" t="s">
        <v>967</v>
      </c>
      <c r="B212" s="407"/>
      <c r="C212" s="407">
        <v>2.655481990282212E-4</v>
      </c>
      <c r="D212" s="407"/>
      <c r="E212" s="407"/>
      <c r="F212" s="408">
        <v>0</v>
      </c>
      <c r="G212" s="407" t="s">
        <v>928</v>
      </c>
      <c r="H212" s="407"/>
      <c r="I212" s="407"/>
      <c r="J212" s="407"/>
    </row>
    <row r="213" spans="1:10" x14ac:dyDescent="0.25">
      <c r="A213" s="407" t="s">
        <v>995</v>
      </c>
      <c r="B213" s="407"/>
      <c r="C213" s="407">
        <v>0</v>
      </c>
      <c r="D213" s="407"/>
      <c r="E213" s="407"/>
      <c r="F213" s="408">
        <v>0</v>
      </c>
      <c r="G213" s="407" t="s">
        <v>929</v>
      </c>
      <c r="H213" s="407"/>
      <c r="I213" s="407"/>
      <c r="J213" s="407"/>
    </row>
    <row r="214" spans="1:10" x14ac:dyDescent="0.25">
      <c r="A214" s="407" t="s">
        <v>996</v>
      </c>
      <c r="B214" s="407"/>
      <c r="C214" s="407">
        <v>0</v>
      </c>
      <c r="D214" s="407"/>
      <c r="E214" s="407"/>
      <c r="F214" s="408">
        <v>0</v>
      </c>
      <c r="G214" s="407" t="s">
        <v>930</v>
      </c>
      <c r="H214" s="407"/>
      <c r="I214" s="407"/>
      <c r="J214" s="407"/>
    </row>
    <row r="215" spans="1:10" x14ac:dyDescent="0.25">
      <c r="A215" s="407" t="s">
        <v>997</v>
      </c>
      <c r="B215" s="407"/>
      <c r="C215" s="407">
        <v>0</v>
      </c>
      <c r="D215" s="407"/>
      <c r="E215" s="407"/>
      <c r="F215" s="408">
        <v>0</v>
      </c>
      <c r="G215" s="407" t="s">
        <v>931</v>
      </c>
      <c r="H215" s="407"/>
      <c r="I215" s="407"/>
      <c r="J215" s="407"/>
    </row>
    <row r="216" spans="1:10" x14ac:dyDescent="0.25">
      <c r="A216" s="407" t="s">
        <v>998</v>
      </c>
      <c r="B216" s="407"/>
      <c r="C216" s="407">
        <v>0</v>
      </c>
      <c r="D216" s="407"/>
      <c r="E216" s="407"/>
      <c r="F216" s="408">
        <v>0</v>
      </c>
      <c r="G216" s="407" t="s">
        <v>932</v>
      </c>
      <c r="H216" s="407"/>
      <c r="I216" s="407"/>
      <c r="J216" s="407"/>
    </row>
    <row r="217" spans="1:10" x14ac:dyDescent="0.25">
      <c r="A217" s="407" t="s">
        <v>1280</v>
      </c>
      <c r="B217" s="407"/>
      <c r="C217" s="407">
        <v>0</v>
      </c>
      <c r="D217" s="407"/>
      <c r="E217" s="407"/>
      <c r="F217" s="408">
        <v>0</v>
      </c>
      <c r="G217" s="407" t="s">
        <v>933</v>
      </c>
      <c r="H217" s="407"/>
      <c r="I217" s="407"/>
      <c r="J217" s="407"/>
    </row>
    <row r="218" spans="1:10" x14ac:dyDescent="0.25">
      <c r="A218" s="407" t="s">
        <v>384</v>
      </c>
      <c r="B218" s="407"/>
      <c r="C218" s="407">
        <v>5.4169477407087274E-8</v>
      </c>
      <c r="D218" s="407"/>
      <c r="E218" s="407"/>
      <c r="F218" s="408">
        <v>0</v>
      </c>
      <c r="G218" s="407" t="s">
        <v>934</v>
      </c>
      <c r="H218" s="407"/>
      <c r="I218" s="407"/>
      <c r="J218" s="407"/>
    </row>
    <row r="219" spans="1:10" x14ac:dyDescent="0.25">
      <c r="A219" s="407" t="s">
        <v>981</v>
      </c>
      <c r="B219" s="407"/>
      <c r="C219" s="407">
        <v>0</v>
      </c>
      <c r="D219" s="407"/>
      <c r="E219" s="407"/>
      <c r="F219" s="408">
        <v>0</v>
      </c>
      <c r="G219" s="407" t="s">
        <v>935</v>
      </c>
      <c r="H219" s="407"/>
      <c r="I219" s="407"/>
      <c r="J219" s="407"/>
    </row>
    <row r="220" spans="1:10" x14ac:dyDescent="0.25">
      <c r="A220" s="407" t="s">
        <v>385</v>
      </c>
      <c r="B220" s="407"/>
      <c r="C220" s="407">
        <v>5.0695565269024061E-5</v>
      </c>
      <c r="D220" s="407"/>
      <c r="E220" s="407"/>
      <c r="F220" s="408">
        <v>0</v>
      </c>
      <c r="G220" s="407" t="s">
        <v>936</v>
      </c>
      <c r="H220" s="407"/>
      <c r="I220" s="407"/>
      <c r="J220" s="407"/>
    </row>
    <row r="221" spans="1:10" x14ac:dyDescent="0.25">
      <c r="A221" s="407" t="s">
        <v>388</v>
      </c>
      <c r="B221" s="407"/>
      <c r="C221" s="407">
        <v>6.8300645426327433E-7</v>
      </c>
      <c r="D221" s="407"/>
      <c r="E221" s="407"/>
      <c r="F221" s="408">
        <v>0</v>
      </c>
      <c r="G221" s="407" t="s">
        <v>937</v>
      </c>
      <c r="H221" s="407"/>
      <c r="I221" s="407"/>
      <c r="J221" s="407"/>
    </row>
    <row r="222" spans="1:10" x14ac:dyDescent="0.25">
      <c r="A222" s="407" t="s">
        <v>254</v>
      </c>
      <c r="B222" s="407"/>
      <c r="C222" s="407">
        <v>0</v>
      </c>
      <c r="D222" s="407"/>
      <c r="E222" s="407"/>
      <c r="F222" s="408">
        <v>0</v>
      </c>
      <c r="G222" s="407" t="s">
        <v>1128</v>
      </c>
      <c r="H222" s="407"/>
      <c r="I222" s="407"/>
      <c r="J222" s="407"/>
    </row>
    <row r="223" spans="1:10" x14ac:dyDescent="0.25">
      <c r="A223" t="s">
        <v>94</v>
      </c>
      <c r="B223" s="407" t="s">
        <v>102</v>
      </c>
    </row>
    <row r="224" spans="1:10" x14ac:dyDescent="0.25">
      <c r="A224" t="s">
        <v>1224</v>
      </c>
    </row>
    <row r="225" spans="1:10" x14ac:dyDescent="0.25">
      <c r="A225" s="403" t="s">
        <v>69</v>
      </c>
      <c r="B225" t="s">
        <v>1225</v>
      </c>
      <c r="C225" t="s">
        <v>1226</v>
      </c>
      <c r="D225" t="s">
        <v>77</v>
      </c>
      <c r="E225" t="s">
        <v>76</v>
      </c>
      <c r="F225" t="s">
        <v>62</v>
      </c>
      <c r="G225" t="s">
        <v>1227</v>
      </c>
      <c r="H225" t="s">
        <v>1221</v>
      </c>
      <c r="I225" t="s">
        <v>75</v>
      </c>
      <c r="J225" t="s">
        <v>1228</v>
      </c>
    </row>
    <row r="226" spans="1:10" x14ac:dyDescent="0.25">
      <c r="A226" s="407" t="s">
        <v>254</v>
      </c>
      <c r="B226" s="407" t="s">
        <v>1088</v>
      </c>
      <c r="C226" s="407"/>
      <c r="D226" s="407">
        <v>0</v>
      </c>
      <c r="E226" s="407">
        <v>1</v>
      </c>
      <c r="F226" s="407"/>
      <c r="G226" s="407" t="s">
        <v>99</v>
      </c>
      <c r="H226" s="408">
        <v>0</v>
      </c>
      <c r="I226" s="407" t="s">
        <v>488</v>
      </c>
      <c r="J226" s="407" t="s">
        <v>488</v>
      </c>
    </row>
    <row r="227" spans="1:10" x14ac:dyDescent="0.25">
      <c r="A227" t="s">
        <v>1229</v>
      </c>
    </row>
    <row r="228" spans="1:10" x14ac:dyDescent="0.25">
      <c r="A228" s="403" t="s">
        <v>69</v>
      </c>
      <c r="B228" t="s">
        <v>1225</v>
      </c>
      <c r="C228" t="s">
        <v>1226</v>
      </c>
      <c r="D228" t="s">
        <v>77</v>
      </c>
      <c r="E228" t="s">
        <v>76</v>
      </c>
      <c r="F228" t="s">
        <v>62</v>
      </c>
      <c r="G228" t="s">
        <v>1227</v>
      </c>
      <c r="H228" t="s">
        <v>1221</v>
      </c>
      <c r="I228" t="s">
        <v>75</v>
      </c>
      <c r="J228" t="s">
        <v>1228</v>
      </c>
    </row>
    <row r="229" spans="1:10" x14ac:dyDescent="0.25">
      <c r="A229" s="407"/>
      <c r="B229" s="407" t="s">
        <v>1089</v>
      </c>
      <c r="C229" s="407"/>
      <c r="D229" s="407">
        <v>1</v>
      </c>
      <c r="E229" s="407">
        <v>1</v>
      </c>
      <c r="F229" s="407"/>
      <c r="G229" s="407" t="s">
        <v>99</v>
      </c>
      <c r="H229" s="408">
        <v>0</v>
      </c>
      <c r="I229" s="407" t="s">
        <v>81</v>
      </c>
      <c r="J229" s="407" t="s">
        <v>81</v>
      </c>
    </row>
    <row r="230" spans="1:10" x14ac:dyDescent="0.25">
      <c r="A230" s="407" t="s">
        <v>940</v>
      </c>
      <c r="B230" s="407" t="s">
        <v>1085</v>
      </c>
      <c r="C230" s="407"/>
      <c r="D230" s="407">
        <v>4.2393504057720465E-11</v>
      </c>
      <c r="E230" s="407">
        <v>1</v>
      </c>
      <c r="F230" s="407" t="s">
        <v>41</v>
      </c>
      <c r="G230" s="407"/>
      <c r="H230" s="408">
        <v>0</v>
      </c>
      <c r="I230" s="407" t="s">
        <v>83</v>
      </c>
      <c r="J230" s="407" t="s">
        <v>83</v>
      </c>
    </row>
    <row r="231" spans="1:10" x14ac:dyDescent="0.25">
      <c r="A231" s="407" t="s">
        <v>941</v>
      </c>
      <c r="B231" s="407" t="s">
        <v>1000</v>
      </c>
      <c r="C231" s="407"/>
      <c r="D231" s="407">
        <v>4.2393504057720465E-11</v>
      </c>
      <c r="E231" s="407">
        <v>1</v>
      </c>
      <c r="F231" s="407" t="s">
        <v>41</v>
      </c>
      <c r="G231" s="407"/>
      <c r="H231" s="408">
        <v>0</v>
      </c>
      <c r="I231" s="407" t="s">
        <v>83</v>
      </c>
      <c r="J231" s="407" t="s">
        <v>83</v>
      </c>
    </row>
    <row r="232" spans="1:10" x14ac:dyDescent="0.25">
      <c r="A232" s="407" t="s">
        <v>942</v>
      </c>
      <c r="B232" s="407" t="s">
        <v>1001</v>
      </c>
      <c r="C232" s="407"/>
      <c r="D232" s="407">
        <v>9.6562981464807725E-7</v>
      </c>
      <c r="E232" s="407">
        <v>1</v>
      </c>
      <c r="F232" s="407" t="s">
        <v>41</v>
      </c>
      <c r="G232" s="407"/>
      <c r="H232" s="408">
        <v>0</v>
      </c>
      <c r="I232" s="407" t="s">
        <v>83</v>
      </c>
      <c r="J232" s="407" t="s">
        <v>83</v>
      </c>
    </row>
    <row r="233" spans="1:10" x14ac:dyDescent="0.25">
      <c r="A233" s="407" t="s">
        <v>943</v>
      </c>
      <c r="B233" s="407" t="s">
        <v>1002</v>
      </c>
      <c r="C233" s="407"/>
      <c r="D233" s="407">
        <v>1.5450077034369238E-7</v>
      </c>
      <c r="E233" s="407">
        <v>1</v>
      </c>
      <c r="F233" s="407" t="s">
        <v>41</v>
      </c>
      <c r="G233" s="407"/>
      <c r="H233" s="408">
        <v>0</v>
      </c>
      <c r="I233" s="407" t="s">
        <v>83</v>
      </c>
      <c r="J233" s="407" t="s">
        <v>83</v>
      </c>
    </row>
    <row r="234" spans="1:10" x14ac:dyDescent="0.25">
      <c r="A234" s="407" t="s">
        <v>565</v>
      </c>
      <c r="B234" s="407" t="s">
        <v>90</v>
      </c>
      <c r="C234" s="407"/>
      <c r="D234" s="407">
        <v>0</v>
      </c>
      <c r="E234" s="407">
        <v>1</v>
      </c>
      <c r="F234" s="407" t="s">
        <v>41</v>
      </c>
      <c r="G234" s="407"/>
      <c r="H234" s="408">
        <v>0</v>
      </c>
      <c r="I234" s="407" t="s">
        <v>83</v>
      </c>
      <c r="J234" s="407" t="s">
        <v>83</v>
      </c>
    </row>
    <row r="235" spans="1:10" x14ac:dyDescent="0.25">
      <c r="A235" s="407" t="s">
        <v>944</v>
      </c>
      <c r="B235" s="407" t="s">
        <v>1003</v>
      </c>
      <c r="C235" s="407"/>
      <c r="D235" s="407">
        <v>5.6524672076960611E-11</v>
      </c>
      <c r="E235" s="407">
        <v>1</v>
      </c>
      <c r="F235" s="407" t="s">
        <v>41</v>
      </c>
      <c r="G235" s="407"/>
      <c r="H235" s="408">
        <v>0</v>
      </c>
      <c r="I235" s="407" t="s">
        <v>83</v>
      </c>
      <c r="J235" s="407" t="s">
        <v>83</v>
      </c>
    </row>
    <row r="236" spans="1:10" x14ac:dyDescent="0.25">
      <c r="A236" s="407" t="s">
        <v>945</v>
      </c>
      <c r="B236" s="407" t="s">
        <v>1004</v>
      </c>
      <c r="C236" s="407"/>
      <c r="D236" s="407">
        <v>4.7103893397467188E-9</v>
      </c>
      <c r="E236" s="407">
        <v>1</v>
      </c>
      <c r="F236" s="407" t="s">
        <v>41</v>
      </c>
      <c r="G236" s="407"/>
      <c r="H236" s="408">
        <v>0</v>
      </c>
      <c r="I236" s="407" t="s">
        <v>83</v>
      </c>
      <c r="J236" s="407" t="s">
        <v>83</v>
      </c>
    </row>
    <row r="237" spans="1:10" x14ac:dyDescent="0.25">
      <c r="A237" s="407" t="s">
        <v>296</v>
      </c>
      <c r="B237" s="407" t="s">
        <v>1005</v>
      </c>
      <c r="C237" s="407"/>
      <c r="D237" s="407">
        <v>1.0362856547442783E-7</v>
      </c>
      <c r="E237" s="407">
        <v>1</v>
      </c>
      <c r="F237" s="407" t="s">
        <v>41</v>
      </c>
      <c r="G237" s="407"/>
      <c r="H237" s="408">
        <v>0</v>
      </c>
      <c r="I237" s="407" t="s">
        <v>83</v>
      </c>
      <c r="J237" s="407" t="s">
        <v>83</v>
      </c>
    </row>
    <row r="238" spans="1:10" x14ac:dyDescent="0.25">
      <c r="A238" s="407" t="s">
        <v>946</v>
      </c>
      <c r="B238" s="407" t="s">
        <v>1006</v>
      </c>
      <c r="C238" s="407"/>
      <c r="D238" s="407">
        <v>2.8968894439442325E-7</v>
      </c>
      <c r="E238" s="407">
        <v>1</v>
      </c>
      <c r="F238" s="407" t="s">
        <v>41</v>
      </c>
      <c r="G238" s="407"/>
      <c r="H238" s="408">
        <v>0</v>
      </c>
      <c r="I238" s="407" t="s">
        <v>83</v>
      </c>
      <c r="J238" s="407" t="s">
        <v>83</v>
      </c>
    </row>
    <row r="239" spans="1:10" x14ac:dyDescent="0.25">
      <c r="A239" s="407" t="s">
        <v>947</v>
      </c>
      <c r="B239" s="407" t="s">
        <v>1007</v>
      </c>
      <c r="C239" s="407"/>
      <c r="D239" s="407">
        <v>7.2422236098605813E-8</v>
      </c>
      <c r="E239" s="407">
        <v>1</v>
      </c>
      <c r="F239" s="407" t="s">
        <v>41</v>
      </c>
      <c r="G239" s="407"/>
      <c r="H239" s="408">
        <v>0</v>
      </c>
      <c r="I239" s="407" t="s">
        <v>83</v>
      </c>
      <c r="J239" s="407" t="s">
        <v>83</v>
      </c>
    </row>
    <row r="240" spans="1:10" x14ac:dyDescent="0.25">
      <c r="A240" s="407" t="s">
        <v>985</v>
      </c>
      <c r="B240" s="407" t="s">
        <v>1008</v>
      </c>
      <c r="C240" s="407"/>
      <c r="D240" s="407">
        <v>2.8262336038480305E-11</v>
      </c>
      <c r="E240" s="407">
        <v>1</v>
      </c>
      <c r="F240" s="407" t="s">
        <v>41</v>
      </c>
      <c r="G240" s="407"/>
      <c r="H240" s="408">
        <v>0</v>
      </c>
      <c r="I240" s="407" t="s">
        <v>83</v>
      </c>
      <c r="J240" s="407" t="s">
        <v>83</v>
      </c>
    </row>
    <row r="241" spans="1:10" x14ac:dyDescent="0.25">
      <c r="A241" s="407" t="s">
        <v>948</v>
      </c>
      <c r="B241" s="407" t="s">
        <v>1009</v>
      </c>
      <c r="C241" s="407"/>
      <c r="D241" s="407">
        <v>4.2393504057720465E-11</v>
      </c>
      <c r="E241" s="407">
        <v>1</v>
      </c>
      <c r="F241" s="407" t="s">
        <v>41</v>
      </c>
      <c r="G241" s="407"/>
      <c r="H241" s="408">
        <v>0</v>
      </c>
      <c r="I241" s="407" t="s">
        <v>83</v>
      </c>
      <c r="J241" s="407" t="s">
        <v>83</v>
      </c>
    </row>
    <row r="242" spans="1:10" x14ac:dyDescent="0.25">
      <c r="A242" s="407" t="s">
        <v>986</v>
      </c>
      <c r="B242" s="407" t="s">
        <v>1010</v>
      </c>
      <c r="C242" s="407"/>
      <c r="D242" s="407">
        <v>0</v>
      </c>
      <c r="E242" s="407">
        <v>1</v>
      </c>
      <c r="F242" s="407" t="s">
        <v>41</v>
      </c>
      <c r="G242" s="407"/>
      <c r="H242" s="408">
        <v>0</v>
      </c>
      <c r="I242" s="407" t="s">
        <v>83</v>
      </c>
      <c r="J242" s="407" t="s">
        <v>83</v>
      </c>
    </row>
    <row r="243" spans="1:10" x14ac:dyDescent="0.25">
      <c r="A243" s="407" t="s">
        <v>949</v>
      </c>
      <c r="B243" s="407" t="s">
        <v>1011</v>
      </c>
      <c r="C243" s="407"/>
      <c r="D243" s="407">
        <v>2.8262336038480305E-11</v>
      </c>
      <c r="E243" s="407">
        <v>1</v>
      </c>
      <c r="F243" s="407" t="s">
        <v>41</v>
      </c>
      <c r="G243" s="407"/>
      <c r="H243" s="408">
        <v>0</v>
      </c>
      <c r="I243" s="407" t="s">
        <v>83</v>
      </c>
      <c r="J243" s="407" t="s">
        <v>83</v>
      </c>
    </row>
    <row r="244" spans="1:10" x14ac:dyDescent="0.25">
      <c r="A244" s="407" t="s">
        <v>950</v>
      </c>
      <c r="B244" s="407" t="s">
        <v>1012</v>
      </c>
      <c r="C244" s="407"/>
      <c r="D244" s="407">
        <v>4.2393504057720465E-11</v>
      </c>
      <c r="E244" s="407">
        <v>1</v>
      </c>
      <c r="F244" s="407" t="s">
        <v>41</v>
      </c>
      <c r="G244" s="407"/>
      <c r="H244" s="408">
        <v>0</v>
      </c>
      <c r="I244" s="407" t="s">
        <v>83</v>
      </c>
      <c r="J244" s="407" t="s">
        <v>83</v>
      </c>
    </row>
    <row r="245" spans="1:10" x14ac:dyDescent="0.25">
      <c r="A245" s="407" t="s">
        <v>311</v>
      </c>
      <c r="B245" s="407" t="s">
        <v>1013</v>
      </c>
      <c r="C245" s="407"/>
      <c r="D245" s="407">
        <v>2.8262336038480316E-10</v>
      </c>
      <c r="E245" s="407">
        <v>1</v>
      </c>
      <c r="F245" s="407" t="s">
        <v>41</v>
      </c>
      <c r="G245" s="407"/>
      <c r="H245" s="408">
        <v>0</v>
      </c>
      <c r="I245" s="407" t="s">
        <v>83</v>
      </c>
      <c r="J245" s="407" t="s">
        <v>83</v>
      </c>
    </row>
    <row r="246" spans="1:10" x14ac:dyDescent="0.25">
      <c r="A246" s="407" t="s">
        <v>694</v>
      </c>
      <c r="B246" s="407" t="s">
        <v>1014</v>
      </c>
      <c r="C246" s="407"/>
      <c r="D246" s="407">
        <v>0</v>
      </c>
      <c r="E246" s="407">
        <v>1</v>
      </c>
      <c r="F246" s="407" t="s">
        <v>41</v>
      </c>
      <c r="G246" s="407"/>
      <c r="H246" s="408">
        <v>0</v>
      </c>
      <c r="I246" s="407" t="s">
        <v>83</v>
      </c>
      <c r="J246" s="407" t="s">
        <v>83</v>
      </c>
    </row>
    <row r="247" spans="1:10" x14ac:dyDescent="0.25">
      <c r="A247" s="407" t="s">
        <v>938</v>
      </c>
      <c r="B247" s="407" t="s">
        <v>1015</v>
      </c>
      <c r="C247" s="407"/>
      <c r="D247" s="407">
        <v>1.0380520507466832E-8</v>
      </c>
      <c r="E247" s="407">
        <v>1</v>
      </c>
      <c r="F247" s="407" t="s">
        <v>41</v>
      </c>
      <c r="G247" s="407"/>
      <c r="H247" s="408">
        <v>0</v>
      </c>
      <c r="I247" s="407" t="s">
        <v>83</v>
      </c>
      <c r="J247" s="407" t="s">
        <v>83</v>
      </c>
    </row>
    <row r="248" spans="1:10" x14ac:dyDescent="0.25">
      <c r="A248" s="407" t="s">
        <v>987</v>
      </c>
      <c r="B248" s="407" t="s">
        <v>1016</v>
      </c>
      <c r="C248" s="407"/>
      <c r="D248" s="407">
        <v>4.9459088067340545E-5</v>
      </c>
      <c r="E248" s="407">
        <v>1</v>
      </c>
      <c r="F248" s="407" t="s">
        <v>41</v>
      </c>
      <c r="G248" s="407"/>
      <c r="H248" s="408">
        <v>0</v>
      </c>
      <c r="I248" s="407" t="s">
        <v>83</v>
      </c>
      <c r="J248" s="407" t="s">
        <v>83</v>
      </c>
    </row>
    <row r="249" spans="1:10" x14ac:dyDescent="0.25">
      <c r="A249" s="407" t="s">
        <v>316</v>
      </c>
      <c r="B249" s="407" t="s">
        <v>1017</v>
      </c>
      <c r="C249" s="407"/>
      <c r="D249" s="407">
        <v>1.672953653877794E-7</v>
      </c>
      <c r="E249" s="407">
        <v>1</v>
      </c>
      <c r="F249" s="407" t="s">
        <v>41</v>
      </c>
      <c r="G249" s="407"/>
      <c r="H249" s="408">
        <v>0</v>
      </c>
      <c r="I249" s="407" t="s">
        <v>83</v>
      </c>
      <c r="J249" s="407" t="s">
        <v>83</v>
      </c>
    </row>
    <row r="250" spans="1:10" x14ac:dyDescent="0.25">
      <c r="A250" s="407" t="s">
        <v>264</v>
      </c>
      <c r="B250" s="407" t="s">
        <v>82</v>
      </c>
      <c r="C250" s="407"/>
      <c r="D250" s="407">
        <v>2.6554819902822127</v>
      </c>
      <c r="E250" s="407">
        <v>1</v>
      </c>
      <c r="F250" s="407" t="s">
        <v>41</v>
      </c>
      <c r="G250" s="407"/>
      <c r="H250" s="408">
        <v>0</v>
      </c>
      <c r="I250" s="407" t="s">
        <v>83</v>
      </c>
      <c r="J250" s="407" t="s">
        <v>83</v>
      </c>
    </row>
    <row r="251" spans="1:10" x14ac:dyDescent="0.25">
      <c r="A251" s="407" t="s">
        <v>255</v>
      </c>
      <c r="B251" s="407" t="s">
        <v>87</v>
      </c>
      <c r="C251" s="407"/>
      <c r="D251" s="407">
        <v>1.9795411200285587E-3</v>
      </c>
      <c r="E251" s="407">
        <v>1</v>
      </c>
      <c r="F251" s="407" t="s">
        <v>41</v>
      </c>
      <c r="G251" s="407"/>
      <c r="H251" s="408">
        <v>0</v>
      </c>
      <c r="I251" s="407" t="s">
        <v>83</v>
      </c>
      <c r="J251" s="407" t="s">
        <v>83</v>
      </c>
    </row>
    <row r="252" spans="1:10" x14ac:dyDescent="0.25">
      <c r="A252" s="407" t="s">
        <v>990</v>
      </c>
      <c r="B252" s="407" t="s">
        <v>1018</v>
      </c>
      <c r="C252" s="407"/>
      <c r="D252" s="407">
        <v>0</v>
      </c>
      <c r="E252" s="407">
        <v>1</v>
      </c>
      <c r="F252" s="407" t="s">
        <v>41</v>
      </c>
      <c r="G252" s="407"/>
      <c r="H252" s="408">
        <v>0</v>
      </c>
      <c r="I252" s="407" t="s">
        <v>83</v>
      </c>
      <c r="J252" s="407" t="s">
        <v>83</v>
      </c>
    </row>
    <row r="253" spans="1:10" x14ac:dyDescent="0.25">
      <c r="A253" s="407" t="s">
        <v>688</v>
      </c>
      <c r="B253" s="407" t="s">
        <v>1019</v>
      </c>
      <c r="C253" s="407"/>
      <c r="D253" s="407">
        <v>0</v>
      </c>
      <c r="E253" s="407">
        <v>1</v>
      </c>
      <c r="F253" s="407" t="s">
        <v>41</v>
      </c>
      <c r="G253" s="407"/>
      <c r="H253" s="408">
        <v>0</v>
      </c>
      <c r="I253" s="407" t="s">
        <v>83</v>
      </c>
      <c r="J253" s="407" t="s">
        <v>83</v>
      </c>
    </row>
    <row r="254" spans="1:10" x14ac:dyDescent="0.25">
      <c r="A254" s="407" t="s">
        <v>685</v>
      </c>
      <c r="B254" s="407" t="s">
        <v>1020</v>
      </c>
      <c r="C254" s="407"/>
      <c r="D254" s="407">
        <v>0</v>
      </c>
      <c r="E254" s="407">
        <v>1</v>
      </c>
      <c r="F254" s="407" t="s">
        <v>41</v>
      </c>
      <c r="G254" s="407"/>
      <c r="H254" s="408">
        <v>0</v>
      </c>
      <c r="I254" s="407" t="s">
        <v>83</v>
      </c>
      <c r="J254" s="407" t="s">
        <v>83</v>
      </c>
    </row>
    <row r="255" spans="1:10" x14ac:dyDescent="0.25">
      <c r="A255" s="407" t="s">
        <v>319</v>
      </c>
      <c r="B255" s="407" t="s">
        <v>1021</v>
      </c>
      <c r="C255" s="407"/>
      <c r="D255" s="407">
        <v>3.2107191337048571E-7</v>
      </c>
      <c r="E255" s="407">
        <v>1</v>
      </c>
      <c r="F255" s="407" t="s">
        <v>41</v>
      </c>
      <c r="G255" s="407"/>
      <c r="H255" s="408">
        <v>0</v>
      </c>
      <c r="I255" s="407" t="s">
        <v>83</v>
      </c>
      <c r="J255" s="407" t="s">
        <v>83</v>
      </c>
    </row>
    <row r="256" spans="1:10" x14ac:dyDescent="0.25">
      <c r="A256" s="407" t="s">
        <v>321</v>
      </c>
      <c r="B256" s="407" t="s">
        <v>1022</v>
      </c>
      <c r="C256" s="407"/>
      <c r="D256" s="407">
        <v>4.2393504057720465E-11</v>
      </c>
      <c r="E256" s="407">
        <v>1</v>
      </c>
      <c r="F256" s="407" t="s">
        <v>41</v>
      </c>
      <c r="G256" s="407"/>
      <c r="H256" s="408">
        <v>0</v>
      </c>
      <c r="I256" s="407" t="s">
        <v>83</v>
      </c>
      <c r="J256" s="407" t="s">
        <v>83</v>
      </c>
    </row>
    <row r="257" spans="1:10" x14ac:dyDescent="0.25">
      <c r="A257" s="407" t="s">
        <v>323</v>
      </c>
      <c r="B257" s="407" t="s">
        <v>1023</v>
      </c>
      <c r="C257" s="407"/>
      <c r="D257" s="407">
        <v>1.978363522693622E-9</v>
      </c>
      <c r="E257" s="407">
        <v>1</v>
      </c>
      <c r="F257" s="407" t="s">
        <v>41</v>
      </c>
      <c r="G257" s="407"/>
      <c r="H257" s="408">
        <v>0</v>
      </c>
      <c r="I257" s="407" t="s">
        <v>83</v>
      </c>
      <c r="J257" s="407" t="s">
        <v>83</v>
      </c>
    </row>
    <row r="258" spans="1:10" x14ac:dyDescent="0.25">
      <c r="A258" s="407" t="s">
        <v>325</v>
      </c>
      <c r="B258" s="407" t="s">
        <v>1024</v>
      </c>
      <c r="C258" s="407"/>
      <c r="D258" s="407">
        <v>1.6705395793411743E-6</v>
      </c>
      <c r="E258" s="407">
        <v>1</v>
      </c>
      <c r="F258" s="407" t="s">
        <v>41</v>
      </c>
      <c r="G258" s="407"/>
      <c r="H258" s="408">
        <v>0</v>
      </c>
      <c r="I258" s="407" t="s">
        <v>83</v>
      </c>
      <c r="J258" s="407" t="s">
        <v>83</v>
      </c>
    </row>
    <row r="259" spans="1:10" x14ac:dyDescent="0.25">
      <c r="A259" s="407" t="s">
        <v>550</v>
      </c>
      <c r="B259" s="407" t="s">
        <v>1025</v>
      </c>
      <c r="C259" s="407"/>
      <c r="D259" s="407">
        <v>0</v>
      </c>
      <c r="E259" s="407">
        <v>1</v>
      </c>
      <c r="F259" s="407" t="s">
        <v>41</v>
      </c>
      <c r="G259" s="407"/>
      <c r="H259" s="408">
        <v>0</v>
      </c>
      <c r="I259" s="407" t="s">
        <v>83</v>
      </c>
      <c r="J259" s="407" t="s">
        <v>83</v>
      </c>
    </row>
    <row r="260" spans="1:10" x14ac:dyDescent="0.25">
      <c r="A260" s="407" t="s">
        <v>728</v>
      </c>
      <c r="B260" s="407" t="s">
        <v>1026</v>
      </c>
      <c r="C260" s="407"/>
      <c r="D260" s="407">
        <v>0</v>
      </c>
      <c r="E260" s="407">
        <v>1</v>
      </c>
      <c r="F260" s="407" t="s">
        <v>41</v>
      </c>
      <c r="G260" s="407"/>
      <c r="H260" s="408">
        <v>0</v>
      </c>
      <c r="I260" s="407" t="s">
        <v>83</v>
      </c>
      <c r="J260" s="407" t="s">
        <v>83</v>
      </c>
    </row>
    <row r="261" spans="1:10" x14ac:dyDescent="0.25">
      <c r="A261" s="407" t="s">
        <v>682</v>
      </c>
      <c r="B261" s="407" t="s">
        <v>1027</v>
      </c>
      <c r="C261" s="407"/>
      <c r="D261" s="407">
        <v>0</v>
      </c>
      <c r="E261" s="407">
        <v>1</v>
      </c>
      <c r="F261" s="407" t="s">
        <v>41</v>
      </c>
      <c r="G261" s="407"/>
      <c r="H261" s="408">
        <v>0</v>
      </c>
      <c r="I261" s="407" t="s">
        <v>83</v>
      </c>
      <c r="J261" s="407" t="s">
        <v>83</v>
      </c>
    </row>
    <row r="262" spans="1:10" x14ac:dyDescent="0.25">
      <c r="A262" s="407" t="s">
        <v>952</v>
      </c>
      <c r="B262" s="407" t="s">
        <v>1028</v>
      </c>
      <c r="C262" s="407"/>
      <c r="D262" s="407">
        <v>2.8262336038480305E-11</v>
      </c>
      <c r="E262" s="407">
        <v>1</v>
      </c>
      <c r="F262" s="407" t="s">
        <v>41</v>
      </c>
      <c r="G262" s="407"/>
      <c r="H262" s="408">
        <v>0</v>
      </c>
      <c r="I262" s="407" t="s">
        <v>83</v>
      </c>
      <c r="J262" s="407" t="s">
        <v>83</v>
      </c>
    </row>
    <row r="263" spans="1:10" x14ac:dyDescent="0.25">
      <c r="A263" s="407" t="s">
        <v>988</v>
      </c>
      <c r="B263" s="407" t="s">
        <v>1029</v>
      </c>
      <c r="C263" s="407"/>
      <c r="D263" s="407">
        <v>2.826233603848031E-8</v>
      </c>
      <c r="E263" s="407">
        <v>1</v>
      </c>
      <c r="F263" s="407" t="s">
        <v>41</v>
      </c>
      <c r="G263" s="407"/>
      <c r="H263" s="408">
        <v>0</v>
      </c>
      <c r="I263" s="407" t="s">
        <v>83</v>
      </c>
      <c r="J263" s="407" t="s">
        <v>83</v>
      </c>
    </row>
    <row r="264" spans="1:10" x14ac:dyDescent="0.25">
      <c r="A264" s="407" t="s">
        <v>991</v>
      </c>
      <c r="B264" s="407" t="s">
        <v>1030</v>
      </c>
      <c r="C264" s="407"/>
      <c r="D264" s="407">
        <v>0</v>
      </c>
      <c r="E264" s="407">
        <v>1</v>
      </c>
      <c r="F264" s="407" t="s">
        <v>41</v>
      </c>
      <c r="G264" s="407"/>
      <c r="H264" s="408">
        <v>0</v>
      </c>
      <c r="I264" s="407" t="s">
        <v>83</v>
      </c>
      <c r="J264" s="407" t="s">
        <v>83</v>
      </c>
    </row>
    <row r="265" spans="1:10" x14ac:dyDescent="0.25">
      <c r="A265" s="407" t="s">
        <v>678</v>
      </c>
      <c r="B265" s="407" t="s">
        <v>1031</v>
      </c>
      <c r="C265" s="407"/>
      <c r="D265" s="407">
        <v>0</v>
      </c>
      <c r="E265" s="407">
        <v>1</v>
      </c>
      <c r="F265" s="407" t="s">
        <v>41</v>
      </c>
      <c r="G265" s="407"/>
      <c r="H265" s="408">
        <v>0</v>
      </c>
      <c r="I265" s="407" t="s">
        <v>83</v>
      </c>
      <c r="J265" s="407" t="s">
        <v>83</v>
      </c>
    </row>
    <row r="266" spans="1:10" x14ac:dyDescent="0.25">
      <c r="A266" s="407" t="s">
        <v>992</v>
      </c>
      <c r="B266" s="407" t="s">
        <v>1032</v>
      </c>
      <c r="C266" s="407"/>
      <c r="D266" s="407">
        <v>0</v>
      </c>
      <c r="E266" s="407">
        <v>1</v>
      </c>
      <c r="F266" s="407" t="s">
        <v>41</v>
      </c>
      <c r="G266" s="407"/>
      <c r="H266" s="408">
        <v>0</v>
      </c>
      <c r="I266" s="407" t="s">
        <v>83</v>
      </c>
      <c r="J266" s="407" t="s">
        <v>83</v>
      </c>
    </row>
    <row r="267" spans="1:10" x14ac:dyDescent="0.25">
      <c r="A267" s="407" t="s">
        <v>993</v>
      </c>
      <c r="B267" s="407" t="s">
        <v>1033</v>
      </c>
      <c r="C267" s="407"/>
      <c r="D267" s="407">
        <v>3.7683114717973746E-10</v>
      </c>
      <c r="E267" s="407">
        <v>1</v>
      </c>
      <c r="F267" s="407" t="s">
        <v>41</v>
      </c>
      <c r="G267" s="407"/>
      <c r="H267" s="408">
        <v>0</v>
      </c>
      <c r="I267" s="407" t="s">
        <v>83</v>
      </c>
      <c r="J267" s="407" t="s">
        <v>83</v>
      </c>
    </row>
    <row r="268" spans="1:10" x14ac:dyDescent="0.25">
      <c r="A268" s="407" t="s">
        <v>334</v>
      </c>
      <c r="B268" s="407" t="s">
        <v>1034</v>
      </c>
      <c r="C268" s="407"/>
      <c r="D268" s="407">
        <v>7.3011034766074144E-5</v>
      </c>
      <c r="E268" s="407">
        <v>1</v>
      </c>
      <c r="F268" s="407" t="s">
        <v>41</v>
      </c>
      <c r="G268" s="407"/>
      <c r="H268" s="408">
        <v>0</v>
      </c>
      <c r="I268" s="407" t="s">
        <v>83</v>
      </c>
      <c r="J268" s="407" t="s">
        <v>83</v>
      </c>
    </row>
    <row r="269" spans="1:10" x14ac:dyDescent="0.25">
      <c r="A269" s="407" t="s">
        <v>984</v>
      </c>
      <c r="B269" s="407" t="s">
        <v>1035</v>
      </c>
      <c r="C269" s="407"/>
      <c r="D269" s="407">
        <v>0</v>
      </c>
      <c r="E269" s="407">
        <v>1</v>
      </c>
      <c r="F269" s="407" t="s">
        <v>41</v>
      </c>
      <c r="G269" s="407"/>
      <c r="H269" s="408">
        <v>0</v>
      </c>
      <c r="I269" s="407" t="s">
        <v>83</v>
      </c>
      <c r="J269" s="407" t="s">
        <v>83</v>
      </c>
    </row>
    <row r="270" spans="1:10" x14ac:dyDescent="0.25">
      <c r="A270" s="407" t="s">
        <v>953</v>
      </c>
      <c r="B270" s="407" t="s">
        <v>1036</v>
      </c>
      <c r="C270" s="407"/>
      <c r="D270" s="407">
        <v>7.7250385171846182E-7</v>
      </c>
      <c r="E270" s="407">
        <v>1</v>
      </c>
      <c r="F270" s="407" t="s">
        <v>41</v>
      </c>
      <c r="G270" s="407"/>
      <c r="H270" s="408">
        <v>0</v>
      </c>
      <c r="I270" s="407" t="s">
        <v>83</v>
      </c>
      <c r="J270" s="407" t="s">
        <v>83</v>
      </c>
    </row>
    <row r="271" spans="1:10" x14ac:dyDescent="0.25">
      <c r="A271" s="407" t="s">
        <v>982</v>
      </c>
      <c r="B271" s="407" t="s">
        <v>1086</v>
      </c>
      <c r="C271" s="407"/>
      <c r="D271" s="407">
        <v>0</v>
      </c>
      <c r="E271" s="407">
        <v>1</v>
      </c>
      <c r="F271" s="407" t="s">
        <v>41</v>
      </c>
      <c r="G271" s="407"/>
      <c r="H271" s="408">
        <v>0</v>
      </c>
      <c r="I271" s="407" t="s">
        <v>83</v>
      </c>
      <c r="J271" s="407" t="s">
        <v>83</v>
      </c>
    </row>
    <row r="272" spans="1:10" x14ac:dyDescent="0.25">
      <c r="A272" s="407" t="s">
        <v>983</v>
      </c>
      <c r="B272" s="407" t="s">
        <v>1037</v>
      </c>
      <c r="C272" s="407"/>
      <c r="D272" s="407">
        <v>0</v>
      </c>
      <c r="E272" s="407">
        <v>1</v>
      </c>
      <c r="F272" s="407" t="s">
        <v>41</v>
      </c>
      <c r="G272" s="407"/>
      <c r="H272" s="408">
        <v>0</v>
      </c>
      <c r="I272" s="407" t="s">
        <v>83</v>
      </c>
      <c r="J272" s="407" t="s">
        <v>83</v>
      </c>
    </row>
    <row r="273" spans="1:10" x14ac:dyDescent="0.25">
      <c r="A273" s="407" t="s">
        <v>954</v>
      </c>
      <c r="B273" s="407" t="s">
        <v>1038</v>
      </c>
      <c r="C273" s="407"/>
      <c r="D273" s="407">
        <v>2.896889443944232E-8</v>
      </c>
      <c r="E273" s="407">
        <v>1</v>
      </c>
      <c r="F273" s="407" t="s">
        <v>41</v>
      </c>
      <c r="G273" s="407"/>
      <c r="H273" s="408">
        <v>0</v>
      </c>
      <c r="I273" s="407" t="s">
        <v>83</v>
      </c>
      <c r="J273" s="407" t="s">
        <v>83</v>
      </c>
    </row>
    <row r="274" spans="1:10" x14ac:dyDescent="0.25">
      <c r="A274" s="407" t="s">
        <v>955</v>
      </c>
      <c r="B274" s="407" t="s">
        <v>1039</v>
      </c>
      <c r="C274" s="407"/>
      <c r="D274" s="407">
        <v>6.5945450756454072E-11</v>
      </c>
      <c r="E274" s="407">
        <v>1</v>
      </c>
      <c r="F274" s="407" t="s">
        <v>41</v>
      </c>
      <c r="G274" s="407"/>
      <c r="H274" s="408">
        <v>0</v>
      </c>
      <c r="I274" s="407" t="s">
        <v>83</v>
      </c>
      <c r="J274" s="407" t="s">
        <v>83</v>
      </c>
    </row>
    <row r="275" spans="1:10" x14ac:dyDescent="0.25">
      <c r="A275" s="407" t="s">
        <v>956</v>
      </c>
      <c r="B275" s="407" t="s">
        <v>1040</v>
      </c>
      <c r="C275" s="407"/>
      <c r="D275" s="407">
        <v>1.7139929210003372E-5</v>
      </c>
      <c r="E275" s="407">
        <v>1</v>
      </c>
      <c r="F275" s="407" t="s">
        <v>41</v>
      </c>
      <c r="G275" s="407"/>
      <c r="H275" s="408">
        <v>0</v>
      </c>
      <c r="I275" s="407" t="s">
        <v>83</v>
      </c>
      <c r="J275" s="407" t="s">
        <v>83</v>
      </c>
    </row>
    <row r="276" spans="1:10" x14ac:dyDescent="0.25">
      <c r="A276" s="407" t="s">
        <v>957</v>
      </c>
      <c r="B276" s="407" t="s">
        <v>1041</v>
      </c>
      <c r="C276" s="407"/>
      <c r="D276" s="407">
        <v>4.2393504057720465E-11</v>
      </c>
      <c r="E276" s="407">
        <v>1</v>
      </c>
      <c r="F276" s="407" t="s">
        <v>41</v>
      </c>
      <c r="G276" s="407"/>
      <c r="H276" s="408">
        <v>0</v>
      </c>
      <c r="I276" s="407" t="s">
        <v>83</v>
      </c>
      <c r="J276" s="407" t="s">
        <v>83</v>
      </c>
    </row>
    <row r="277" spans="1:10" x14ac:dyDescent="0.25">
      <c r="A277" s="407" t="s">
        <v>726</v>
      </c>
      <c r="B277" s="407" t="s">
        <v>1042</v>
      </c>
      <c r="C277" s="407"/>
      <c r="D277" s="407">
        <v>0</v>
      </c>
      <c r="E277" s="407">
        <v>1</v>
      </c>
      <c r="F277" s="407" t="s">
        <v>41</v>
      </c>
      <c r="G277" s="407"/>
      <c r="H277" s="408">
        <v>0</v>
      </c>
      <c r="I277" s="407" t="s">
        <v>83</v>
      </c>
      <c r="J277" s="407" t="s">
        <v>83</v>
      </c>
    </row>
    <row r="278" spans="1:10" x14ac:dyDescent="0.25">
      <c r="A278" s="407" t="s">
        <v>980</v>
      </c>
      <c r="B278" s="407" t="s">
        <v>1043</v>
      </c>
      <c r="C278" s="407"/>
      <c r="D278" s="407">
        <v>0</v>
      </c>
      <c r="E278" s="407">
        <v>1</v>
      </c>
      <c r="F278" s="407" t="s">
        <v>41</v>
      </c>
      <c r="G278" s="407"/>
      <c r="H278" s="408">
        <v>0</v>
      </c>
      <c r="I278" s="407" t="s">
        <v>83</v>
      </c>
      <c r="J278" s="407" t="s">
        <v>83</v>
      </c>
    </row>
    <row r="279" spans="1:10" x14ac:dyDescent="0.25">
      <c r="A279" s="407" t="s">
        <v>958</v>
      </c>
      <c r="B279" s="407" t="s">
        <v>1044</v>
      </c>
      <c r="C279" s="407"/>
      <c r="D279" s="407">
        <v>1.5450077034369236E-6</v>
      </c>
      <c r="E279" s="407">
        <v>1</v>
      </c>
      <c r="F279" s="407" t="s">
        <v>41</v>
      </c>
      <c r="G279" s="407"/>
      <c r="H279" s="408">
        <v>0</v>
      </c>
      <c r="I279" s="407" t="s">
        <v>83</v>
      </c>
      <c r="J279" s="407" t="s">
        <v>83</v>
      </c>
    </row>
    <row r="280" spans="1:10" x14ac:dyDescent="0.25">
      <c r="A280" s="407" t="s">
        <v>344</v>
      </c>
      <c r="B280" s="407" t="s">
        <v>1045</v>
      </c>
      <c r="C280" s="407"/>
      <c r="D280" s="407">
        <v>1.1775973349366798E-8</v>
      </c>
      <c r="E280" s="407">
        <v>1</v>
      </c>
      <c r="F280" s="407" t="s">
        <v>41</v>
      </c>
      <c r="G280" s="407"/>
      <c r="H280" s="408">
        <v>0</v>
      </c>
      <c r="I280" s="407" t="s">
        <v>83</v>
      </c>
      <c r="J280" s="407" t="s">
        <v>83</v>
      </c>
    </row>
    <row r="281" spans="1:10" x14ac:dyDescent="0.25">
      <c r="A281" s="407" t="s">
        <v>346</v>
      </c>
      <c r="B281" s="407" t="s">
        <v>1046</v>
      </c>
      <c r="C281" s="407"/>
      <c r="D281" s="407">
        <v>1.9360877783693948E-6</v>
      </c>
      <c r="E281" s="407">
        <v>1</v>
      </c>
      <c r="F281" s="407" t="s">
        <v>41</v>
      </c>
      <c r="G281" s="407"/>
      <c r="H281" s="408">
        <v>0</v>
      </c>
      <c r="I281" s="407" t="s">
        <v>83</v>
      </c>
      <c r="J281" s="407" t="s">
        <v>83</v>
      </c>
    </row>
    <row r="282" spans="1:10" x14ac:dyDescent="0.25">
      <c r="A282" s="407" t="s">
        <v>348</v>
      </c>
      <c r="B282" s="407" t="s">
        <v>1047</v>
      </c>
      <c r="C282" s="407"/>
      <c r="D282" s="407">
        <v>1.6005314177791884E-7</v>
      </c>
      <c r="E282" s="407">
        <v>1</v>
      </c>
      <c r="F282" s="407" t="s">
        <v>41</v>
      </c>
      <c r="G282" s="407"/>
      <c r="H282" s="408">
        <v>0</v>
      </c>
      <c r="I282" s="407" t="s">
        <v>83</v>
      </c>
      <c r="J282" s="407" t="s">
        <v>83</v>
      </c>
    </row>
    <row r="283" spans="1:10" x14ac:dyDescent="0.25">
      <c r="A283" s="407" t="s">
        <v>951</v>
      </c>
      <c r="B283" s="407" t="s">
        <v>1048</v>
      </c>
      <c r="C283" s="407"/>
      <c r="D283" s="407">
        <v>2.0761041014933664E-4</v>
      </c>
      <c r="E283" s="407">
        <v>1</v>
      </c>
      <c r="F283" s="407" t="s">
        <v>41</v>
      </c>
      <c r="G283" s="407"/>
      <c r="H283" s="408">
        <v>0</v>
      </c>
      <c r="I283" s="407" t="s">
        <v>83</v>
      </c>
      <c r="J283" s="407" t="s">
        <v>83</v>
      </c>
    </row>
    <row r="284" spans="1:10" x14ac:dyDescent="0.25">
      <c r="A284" s="407" t="s">
        <v>979</v>
      </c>
      <c r="B284" s="407" t="s">
        <v>1049</v>
      </c>
      <c r="C284" s="407"/>
      <c r="D284" s="407">
        <v>0</v>
      </c>
      <c r="E284" s="407">
        <v>1</v>
      </c>
      <c r="F284" s="407" t="s">
        <v>41</v>
      </c>
      <c r="G284" s="407"/>
      <c r="H284" s="408">
        <v>0</v>
      </c>
      <c r="I284" s="407" t="s">
        <v>83</v>
      </c>
      <c r="J284" s="407" t="s">
        <v>83</v>
      </c>
    </row>
    <row r="285" spans="1:10" x14ac:dyDescent="0.25">
      <c r="A285" s="407" t="s">
        <v>978</v>
      </c>
      <c r="B285" s="407" t="s">
        <v>1050</v>
      </c>
      <c r="C285" s="407"/>
      <c r="D285" s="407">
        <v>5.6524672076960631E-10</v>
      </c>
      <c r="E285" s="407">
        <v>1</v>
      </c>
      <c r="F285" s="407" t="s">
        <v>41</v>
      </c>
      <c r="G285" s="407"/>
      <c r="H285" s="408">
        <v>0</v>
      </c>
      <c r="I285" s="407" t="s">
        <v>83</v>
      </c>
      <c r="J285" s="407" t="s">
        <v>83</v>
      </c>
    </row>
    <row r="286" spans="1:10" x14ac:dyDescent="0.25">
      <c r="A286" s="407" t="s">
        <v>977</v>
      </c>
      <c r="B286" s="407" t="s">
        <v>1051</v>
      </c>
      <c r="C286" s="407"/>
      <c r="D286" s="407">
        <v>4.2393504057720465E-11</v>
      </c>
      <c r="E286" s="407">
        <v>1</v>
      </c>
      <c r="F286" s="407" t="s">
        <v>41</v>
      </c>
      <c r="G286" s="407"/>
      <c r="H286" s="408">
        <v>0</v>
      </c>
      <c r="I286" s="407" t="s">
        <v>83</v>
      </c>
      <c r="J286" s="407" t="s">
        <v>83</v>
      </c>
    </row>
    <row r="287" spans="1:10" x14ac:dyDescent="0.25">
      <c r="A287" s="407" t="s">
        <v>976</v>
      </c>
      <c r="B287" s="407" t="s">
        <v>1052</v>
      </c>
      <c r="C287" s="407"/>
      <c r="D287" s="407">
        <v>0</v>
      </c>
      <c r="E287" s="407">
        <v>1</v>
      </c>
      <c r="F287" s="407" t="s">
        <v>41</v>
      </c>
      <c r="G287" s="407"/>
      <c r="H287" s="408">
        <v>0</v>
      </c>
      <c r="I287" s="407" t="s">
        <v>83</v>
      </c>
      <c r="J287" s="407" t="s">
        <v>83</v>
      </c>
    </row>
    <row r="288" spans="1:10" x14ac:dyDescent="0.25">
      <c r="A288" s="407" t="s">
        <v>356</v>
      </c>
      <c r="B288" s="407" t="s">
        <v>1053</v>
      </c>
      <c r="C288" s="407"/>
      <c r="D288" s="407">
        <v>2.5907141368606958E-8</v>
      </c>
      <c r="E288" s="407">
        <v>1</v>
      </c>
      <c r="F288" s="407" t="s">
        <v>41</v>
      </c>
      <c r="G288" s="407"/>
      <c r="H288" s="408">
        <v>0</v>
      </c>
      <c r="I288" s="407" t="s">
        <v>83</v>
      </c>
      <c r="J288" s="407" t="s">
        <v>83</v>
      </c>
    </row>
    <row r="289" spans="1:10" x14ac:dyDescent="0.25">
      <c r="A289" s="407" t="s">
        <v>972</v>
      </c>
      <c r="B289" s="407" t="s">
        <v>1054</v>
      </c>
      <c r="C289" s="407"/>
      <c r="D289" s="407">
        <v>4.2393504057720468E-5</v>
      </c>
      <c r="E289" s="407">
        <v>1</v>
      </c>
      <c r="F289" s="407" t="s">
        <v>41</v>
      </c>
      <c r="G289" s="407"/>
      <c r="H289" s="408">
        <v>0</v>
      </c>
      <c r="I289" s="407" t="s">
        <v>83</v>
      </c>
      <c r="J289" s="407" t="s">
        <v>83</v>
      </c>
    </row>
    <row r="290" spans="1:10" x14ac:dyDescent="0.25">
      <c r="A290" s="407" t="s">
        <v>973</v>
      </c>
      <c r="B290" s="407" t="s">
        <v>1055</v>
      </c>
      <c r="C290" s="407"/>
      <c r="D290" s="407">
        <v>0</v>
      </c>
      <c r="E290" s="407">
        <v>1</v>
      </c>
      <c r="F290" s="407" t="s">
        <v>41</v>
      </c>
      <c r="G290" s="407"/>
      <c r="H290" s="408">
        <v>0</v>
      </c>
      <c r="I290" s="407" t="s">
        <v>83</v>
      </c>
      <c r="J290" s="407" t="s">
        <v>83</v>
      </c>
    </row>
    <row r="291" spans="1:10" x14ac:dyDescent="0.25">
      <c r="A291" s="407" t="s">
        <v>974</v>
      </c>
      <c r="B291" s="407" t="s">
        <v>1056</v>
      </c>
      <c r="C291" s="407"/>
      <c r="D291" s="407">
        <v>0</v>
      </c>
      <c r="E291" s="407">
        <v>1</v>
      </c>
      <c r="F291" s="407" t="s">
        <v>41</v>
      </c>
      <c r="G291" s="407"/>
      <c r="H291" s="408">
        <v>0</v>
      </c>
      <c r="I291" s="407" t="s">
        <v>83</v>
      </c>
      <c r="J291" s="407" t="s">
        <v>83</v>
      </c>
    </row>
    <row r="292" spans="1:10" x14ac:dyDescent="0.25">
      <c r="A292" s="407" t="s">
        <v>975</v>
      </c>
      <c r="B292" s="407" t="s">
        <v>1057</v>
      </c>
      <c r="C292" s="407"/>
      <c r="D292" s="407">
        <v>6.1235061416707351E-5</v>
      </c>
      <c r="E292" s="407">
        <v>1</v>
      </c>
      <c r="F292" s="407" t="s">
        <v>41</v>
      </c>
      <c r="G292" s="407"/>
      <c r="H292" s="408">
        <v>0</v>
      </c>
      <c r="I292" s="407" t="s">
        <v>83</v>
      </c>
      <c r="J292" s="407" t="s">
        <v>83</v>
      </c>
    </row>
    <row r="293" spans="1:10" x14ac:dyDescent="0.25">
      <c r="A293" s="407" t="s">
        <v>971</v>
      </c>
      <c r="B293" s="407" t="s">
        <v>1058</v>
      </c>
      <c r="C293" s="407"/>
      <c r="D293" s="407">
        <v>3.1382968976062515E-8</v>
      </c>
      <c r="E293" s="407">
        <v>1</v>
      </c>
      <c r="F293" s="407" t="s">
        <v>41</v>
      </c>
      <c r="G293" s="407"/>
      <c r="H293" s="408">
        <v>0</v>
      </c>
      <c r="I293" s="407" t="s">
        <v>83</v>
      </c>
      <c r="J293" s="407" t="s">
        <v>83</v>
      </c>
    </row>
    <row r="294" spans="1:10" x14ac:dyDescent="0.25">
      <c r="A294" s="407" t="s">
        <v>364</v>
      </c>
      <c r="B294" s="407" t="s">
        <v>1059</v>
      </c>
      <c r="C294" s="407"/>
      <c r="D294" s="407">
        <v>2.7761857171132224E-6</v>
      </c>
      <c r="E294" s="407">
        <v>1</v>
      </c>
      <c r="F294" s="407" t="s">
        <v>41</v>
      </c>
      <c r="G294" s="407"/>
      <c r="H294" s="408">
        <v>0</v>
      </c>
      <c r="I294" s="407" t="s">
        <v>83</v>
      </c>
      <c r="J294" s="407" t="s">
        <v>83</v>
      </c>
    </row>
    <row r="295" spans="1:10" x14ac:dyDescent="0.25">
      <c r="A295" s="407" t="s">
        <v>960</v>
      </c>
      <c r="B295" s="407" t="s">
        <v>85</v>
      </c>
      <c r="C295" s="407"/>
      <c r="D295" s="407">
        <v>7.725038517184619E-3</v>
      </c>
      <c r="E295" s="407">
        <v>1</v>
      </c>
      <c r="F295" s="407" t="s">
        <v>41</v>
      </c>
      <c r="G295" s="407"/>
      <c r="H295" s="408">
        <v>0</v>
      </c>
      <c r="I295" s="407" t="s">
        <v>83</v>
      </c>
      <c r="J295" s="407" t="s">
        <v>83</v>
      </c>
    </row>
    <row r="296" spans="1:10" x14ac:dyDescent="0.25">
      <c r="A296" s="407" t="s">
        <v>959</v>
      </c>
      <c r="B296" s="407" t="s">
        <v>84</v>
      </c>
      <c r="C296" s="407"/>
      <c r="D296" s="407">
        <v>7.2422236098605814E-5</v>
      </c>
      <c r="E296" s="407">
        <v>1</v>
      </c>
      <c r="F296" s="407" t="s">
        <v>41</v>
      </c>
      <c r="G296" s="407"/>
      <c r="H296" s="408">
        <v>0</v>
      </c>
      <c r="I296" s="407" t="s">
        <v>83</v>
      </c>
      <c r="J296" s="407" t="s">
        <v>83</v>
      </c>
    </row>
    <row r="297" spans="1:10" x14ac:dyDescent="0.25">
      <c r="A297" s="407" t="s">
        <v>970</v>
      </c>
      <c r="B297" s="407" t="s">
        <v>1087</v>
      </c>
      <c r="C297" s="407"/>
      <c r="D297" s="407">
        <v>0</v>
      </c>
      <c r="E297" s="407">
        <v>1</v>
      </c>
      <c r="F297" s="407" t="s">
        <v>41</v>
      </c>
      <c r="G297" s="407"/>
      <c r="H297" s="408">
        <v>0</v>
      </c>
      <c r="I297" s="407" t="s">
        <v>83</v>
      </c>
      <c r="J297" s="407" t="s">
        <v>83</v>
      </c>
    </row>
    <row r="298" spans="1:10" x14ac:dyDescent="0.25">
      <c r="A298" s="407" t="s">
        <v>724</v>
      </c>
      <c r="B298" s="407" t="s">
        <v>1060</v>
      </c>
      <c r="C298" s="407"/>
      <c r="D298" s="407">
        <v>0</v>
      </c>
      <c r="E298" s="407">
        <v>1</v>
      </c>
      <c r="F298" s="407" t="s">
        <v>41</v>
      </c>
      <c r="G298" s="407"/>
      <c r="H298" s="408">
        <v>0</v>
      </c>
      <c r="I298" s="407" t="s">
        <v>83</v>
      </c>
      <c r="J298" s="407" t="s">
        <v>83</v>
      </c>
    </row>
    <row r="299" spans="1:10" x14ac:dyDescent="0.25">
      <c r="A299" s="407" t="s">
        <v>961</v>
      </c>
      <c r="B299" s="407" t="s">
        <v>1061</v>
      </c>
      <c r="C299" s="407"/>
      <c r="D299" s="407">
        <v>4.0038309387847115E-10</v>
      </c>
      <c r="E299" s="407">
        <v>1</v>
      </c>
      <c r="F299" s="407" t="s">
        <v>41</v>
      </c>
      <c r="G299" s="407"/>
      <c r="H299" s="408">
        <v>0</v>
      </c>
      <c r="I299" s="407" t="s">
        <v>83</v>
      </c>
      <c r="J299" s="407" t="s">
        <v>83</v>
      </c>
    </row>
    <row r="300" spans="1:10" x14ac:dyDescent="0.25">
      <c r="A300" s="407" t="s">
        <v>651</v>
      </c>
      <c r="B300" s="407" t="s">
        <v>1062</v>
      </c>
      <c r="C300" s="407"/>
      <c r="D300" s="407">
        <v>3.0658746615076457E-7</v>
      </c>
      <c r="E300" s="407">
        <v>1</v>
      </c>
      <c r="F300" s="407" t="s">
        <v>41</v>
      </c>
      <c r="G300" s="407"/>
      <c r="H300" s="408">
        <v>0</v>
      </c>
      <c r="I300" s="407" t="s">
        <v>83</v>
      </c>
      <c r="J300" s="407" t="s">
        <v>83</v>
      </c>
    </row>
    <row r="301" spans="1:10" x14ac:dyDescent="0.25">
      <c r="A301" s="407" t="s">
        <v>969</v>
      </c>
      <c r="B301" s="407" t="s">
        <v>1063</v>
      </c>
      <c r="C301" s="407"/>
      <c r="D301" s="407">
        <v>0</v>
      </c>
      <c r="E301" s="407">
        <v>1</v>
      </c>
      <c r="F301" s="407" t="s">
        <v>41</v>
      </c>
      <c r="G301" s="407"/>
      <c r="H301" s="408">
        <v>0</v>
      </c>
      <c r="I301" s="407" t="s">
        <v>83</v>
      </c>
      <c r="J301" s="407" t="s">
        <v>83</v>
      </c>
    </row>
    <row r="302" spans="1:10" x14ac:dyDescent="0.25">
      <c r="A302" s="407" t="s">
        <v>962</v>
      </c>
      <c r="B302" s="407" t="s">
        <v>1064</v>
      </c>
      <c r="C302" s="407"/>
      <c r="D302" s="407">
        <v>4.474879411372481E-5</v>
      </c>
      <c r="E302" s="407">
        <v>1</v>
      </c>
      <c r="F302" s="407" t="s">
        <v>41</v>
      </c>
      <c r="G302" s="407"/>
      <c r="H302" s="408">
        <v>0</v>
      </c>
      <c r="I302" s="407" t="s">
        <v>83</v>
      </c>
      <c r="J302" s="407" t="s">
        <v>83</v>
      </c>
    </row>
    <row r="303" spans="1:10" x14ac:dyDescent="0.25">
      <c r="A303" s="407" t="s">
        <v>963</v>
      </c>
      <c r="B303" s="407" t="s">
        <v>1065</v>
      </c>
      <c r="C303" s="407"/>
      <c r="D303" s="407">
        <v>0</v>
      </c>
      <c r="E303" s="407">
        <v>1</v>
      </c>
      <c r="F303" s="407" t="s">
        <v>41</v>
      </c>
      <c r="G303" s="407"/>
      <c r="H303" s="408">
        <v>0</v>
      </c>
      <c r="I303" s="407" t="s">
        <v>83</v>
      </c>
      <c r="J303" s="407" t="s">
        <v>83</v>
      </c>
    </row>
    <row r="304" spans="1:10" x14ac:dyDescent="0.25">
      <c r="A304" s="407" t="s">
        <v>964</v>
      </c>
      <c r="B304" s="407" t="s">
        <v>89</v>
      </c>
      <c r="C304" s="407"/>
      <c r="D304" s="407">
        <v>0</v>
      </c>
      <c r="E304" s="407">
        <v>1</v>
      </c>
      <c r="F304" s="407" t="s">
        <v>41</v>
      </c>
      <c r="G304" s="407"/>
      <c r="H304" s="408">
        <v>0</v>
      </c>
      <c r="I304" s="407" t="s">
        <v>83</v>
      </c>
      <c r="J304" s="407" t="s">
        <v>83</v>
      </c>
    </row>
    <row r="305" spans="1:10" x14ac:dyDescent="0.25">
      <c r="A305" s="407" t="s">
        <v>965</v>
      </c>
      <c r="B305" s="407" t="s">
        <v>1066</v>
      </c>
      <c r="C305" s="407"/>
      <c r="D305" s="407">
        <v>5.3109639805644255E-8</v>
      </c>
      <c r="E305" s="407">
        <v>1</v>
      </c>
      <c r="F305" s="407" t="s">
        <v>41</v>
      </c>
      <c r="G305" s="407"/>
      <c r="H305" s="408">
        <v>0</v>
      </c>
      <c r="I305" s="407" t="s">
        <v>83</v>
      </c>
      <c r="J305" s="407" t="s">
        <v>83</v>
      </c>
    </row>
    <row r="306" spans="1:10" x14ac:dyDescent="0.25">
      <c r="A306" s="407" t="s">
        <v>968</v>
      </c>
      <c r="B306" s="407" t="s">
        <v>1067</v>
      </c>
      <c r="C306" s="407"/>
      <c r="D306" s="407">
        <v>7.0008161561985616E-7</v>
      </c>
      <c r="E306" s="407">
        <v>1</v>
      </c>
      <c r="F306" s="407" t="s">
        <v>41</v>
      </c>
      <c r="G306" s="407"/>
      <c r="H306" s="408">
        <v>0</v>
      </c>
      <c r="I306" s="407" t="s">
        <v>83</v>
      </c>
      <c r="J306" s="407" t="s">
        <v>83</v>
      </c>
    </row>
    <row r="307" spans="1:10" x14ac:dyDescent="0.25">
      <c r="A307" s="407" t="s">
        <v>374</v>
      </c>
      <c r="B307" s="407" t="s">
        <v>1068</v>
      </c>
      <c r="C307" s="407"/>
      <c r="D307" s="407">
        <v>3.7683114717973752E-5</v>
      </c>
      <c r="E307" s="407">
        <v>1</v>
      </c>
      <c r="F307" s="407" t="s">
        <v>41</v>
      </c>
      <c r="G307" s="407"/>
      <c r="H307" s="408">
        <v>0</v>
      </c>
      <c r="I307" s="407" t="s">
        <v>83</v>
      </c>
      <c r="J307" s="407" t="s">
        <v>83</v>
      </c>
    </row>
    <row r="308" spans="1:10" x14ac:dyDescent="0.25">
      <c r="A308" s="407" t="s">
        <v>701</v>
      </c>
      <c r="B308" s="407" t="s">
        <v>1069</v>
      </c>
      <c r="C308" s="407"/>
      <c r="D308" s="407">
        <v>0</v>
      </c>
      <c r="E308" s="407">
        <v>1</v>
      </c>
      <c r="F308" s="407" t="s">
        <v>41</v>
      </c>
      <c r="G308" s="407"/>
      <c r="H308" s="408">
        <v>0</v>
      </c>
      <c r="I308" s="407" t="s">
        <v>83</v>
      </c>
      <c r="J308" s="407" t="s">
        <v>83</v>
      </c>
    </row>
    <row r="309" spans="1:10" x14ac:dyDescent="0.25">
      <c r="A309" s="407" t="s">
        <v>376</v>
      </c>
      <c r="B309" s="407" t="s">
        <v>1070</v>
      </c>
      <c r="C309" s="407"/>
      <c r="D309" s="407">
        <v>1.1775973349366799E-10</v>
      </c>
      <c r="E309" s="407">
        <v>1</v>
      </c>
      <c r="F309" s="407" t="s">
        <v>41</v>
      </c>
      <c r="G309" s="407"/>
      <c r="H309" s="408">
        <v>0</v>
      </c>
      <c r="I309" s="407" t="s">
        <v>83</v>
      </c>
      <c r="J309" s="407" t="s">
        <v>83</v>
      </c>
    </row>
    <row r="310" spans="1:10" x14ac:dyDescent="0.25">
      <c r="A310" s="407" t="s">
        <v>378</v>
      </c>
      <c r="B310" s="407" t="s">
        <v>1071</v>
      </c>
      <c r="C310" s="407"/>
      <c r="D310" s="407">
        <v>5.6524672076960631E-10</v>
      </c>
      <c r="E310" s="407">
        <v>1</v>
      </c>
      <c r="F310" s="407" t="s">
        <v>41</v>
      </c>
      <c r="G310" s="407"/>
      <c r="H310" s="408">
        <v>0</v>
      </c>
      <c r="I310" s="407" t="s">
        <v>83</v>
      </c>
      <c r="J310" s="407" t="s">
        <v>83</v>
      </c>
    </row>
    <row r="311" spans="1:10" x14ac:dyDescent="0.25">
      <c r="A311" s="407" t="s">
        <v>645</v>
      </c>
      <c r="B311" s="407" t="s">
        <v>1072</v>
      </c>
      <c r="C311" s="407"/>
      <c r="D311" s="407">
        <v>0</v>
      </c>
      <c r="E311" s="407">
        <v>1</v>
      </c>
      <c r="F311" s="407" t="s">
        <v>41</v>
      </c>
      <c r="G311" s="407"/>
      <c r="H311" s="408">
        <v>0</v>
      </c>
      <c r="I311" s="407" t="s">
        <v>83</v>
      </c>
      <c r="J311" s="407" t="s">
        <v>83</v>
      </c>
    </row>
    <row r="312" spans="1:10" x14ac:dyDescent="0.25">
      <c r="A312" s="407" t="s">
        <v>276</v>
      </c>
      <c r="B312" s="407" t="s">
        <v>86</v>
      </c>
      <c r="C312" s="407"/>
      <c r="D312" s="407">
        <v>1.4131168019240155E-5</v>
      </c>
      <c r="E312" s="407">
        <v>1</v>
      </c>
      <c r="F312" s="407" t="s">
        <v>41</v>
      </c>
      <c r="G312" s="407"/>
      <c r="H312" s="408">
        <v>0</v>
      </c>
      <c r="I312" s="407" t="s">
        <v>83</v>
      </c>
      <c r="J312" s="407" t="s">
        <v>83</v>
      </c>
    </row>
    <row r="313" spans="1:10" x14ac:dyDescent="0.25">
      <c r="A313" s="407" t="s">
        <v>966</v>
      </c>
      <c r="B313" s="407" t="s">
        <v>1073</v>
      </c>
      <c r="C313" s="407"/>
      <c r="D313" s="407">
        <v>0</v>
      </c>
      <c r="E313" s="407">
        <v>1</v>
      </c>
      <c r="F313" s="407" t="s">
        <v>41</v>
      </c>
      <c r="G313" s="407"/>
      <c r="H313" s="408">
        <v>0</v>
      </c>
      <c r="I313" s="407" t="s">
        <v>83</v>
      </c>
      <c r="J313" s="407" t="s">
        <v>83</v>
      </c>
    </row>
    <row r="314" spans="1:10" x14ac:dyDescent="0.25">
      <c r="A314" s="407" t="s">
        <v>994</v>
      </c>
      <c r="B314" s="407" t="s">
        <v>1074</v>
      </c>
      <c r="C314" s="407"/>
      <c r="D314" s="407">
        <v>0</v>
      </c>
      <c r="E314" s="407">
        <v>1</v>
      </c>
      <c r="F314" s="407" t="s">
        <v>41</v>
      </c>
      <c r="G314" s="407"/>
      <c r="H314" s="408">
        <v>0</v>
      </c>
      <c r="I314" s="407" t="s">
        <v>83</v>
      </c>
      <c r="J314" s="407" t="s">
        <v>83</v>
      </c>
    </row>
    <row r="315" spans="1:10" x14ac:dyDescent="0.25">
      <c r="A315" s="407" t="s">
        <v>382</v>
      </c>
      <c r="B315" s="407" t="s">
        <v>1075</v>
      </c>
      <c r="C315" s="407"/>
      <c r="D315" s="407">
        <v>3.1382968976062504E-6</v>
      </c>
      <c r="E315" s="407">
        <v>1</v>
      </c>
      <c r="F315" s="407" t="s">
        <v>41</v>
      </c>
      <c r="G315" s="407"/>
      <c r="H315" s="408">
        <v>0</v>
      </c>
      <c r="I315" s="407" t="s">
        <v>83</v>
      </c>
      <c r="J315" s="407" t="s">
        <v>83</v>
      </c>
    </row>
    <row r="316" spans="1:10" x14ac:dyDescent="0.25">
      <c r="A316" s="407" t="s">
        <v>967</v>
      </c>
      <c r="B316" s="407" t="s">
        <v>1076</v>
      </c>
      <c r="C316" s="407"/>
      <c r="D316" s="407">
        <v>2.655481990282212E-4</v>
      </c>
      <c r="E316" s="407">
        <v>1</v>
      </c>
      <c r="F316" s="407" t="s">
        <v>41</v>
      </c>
      <c r="G316" s="407"/>
      <c r="H316" s="408">
        <v>0</v>
      </c>
      <c r="I316" s="407" t="s">
        <v>83</v>
      </c>
      <c r="J316" s="407" t="s">
        <v>83</v>
      </c>
    </row>
    <row r="317" spans="1:10" x14ac:dyDescent="0.25">
      <c r="A317" s="407" t="s">
        <v>995</v>
      </c>
      <c r="B317" s="407" t="s">
        <v>1077</v>
      </c>
      <c r="C317" s="407"/>
      <c r="D317" s="407">
        <v>0</v>
      </c>
      <c r="E317" s="407">
        <v>1</v>
      </c>
      <c r="F317" s="407" t="s">
        <v>41</v>
      </c>
      <c r="G317" s="407"/>
      <c r="H317" s="408">
        <v>0</v>
      </c>
      <c r="I317" s="407" t="s">
        <v>83</v>
      </c>
      <c r="J317" s="407" t="s">
        <v>83</v>
      </c>
    </row>
    <row r="318" spans="1:10" x14ac:dyDescent="0.25">
      <c r="A318" s="407" t="s">
        <v>996</v>
      </c>
      <c r="B318" s="407" t="s">
        <v>1078</v>
      </c>
      <c r="C318" s="407"/>
      <c r="D318" s="407">
        <v>0</v>
      </c>
      <c r="E318" s="407">
        <v>1</v>
      </c>
      <c r="F318" s="407" t="s">
        <v>41</v>
      </c>
      <c r="G318" s="407"/>
      <c r="H318" s="408">
        <v>0</v>
      </c>
      <c r="I318" s="407" t="s">
        <v>83</v>
      </c>
      <c r="J318" s="407" t="s">
        <v>83</v>
      </c>
    </row>
    <row r="319" spans="1:10" x14ac:dyDescent="0.25">
      <c r="A319" s="407" t="s">
        <v>997</v>
      </c>
      <c r="B319" s="407" t="s">
        <v>1079</v>
      </c>
      <c r="C319" s="407"/>
      <c r="D319" s="407">
        <v>0</v>
      </c>
      <c r="E319" s="407">
        <v>1</v>
      </c>
      <c r="F319" s="407" t="s">
        <v>41</v>
      </c>
      <c r="G319" s="407"/>
      <c r="H319" s="408">
        <v>0</v>
      </c>
      <c r="I319" s="407" t="s">
        <v>83</v>
      </c>
      <c r="J319" s="407" t="s">
        <v>83</v>
      </c>
    </row>
    <row r="320" spans="1:10" x14ac:dyDescent="0.25">
      <c r="A320" s="407" t="s">
        <v>998</v>
      </c>
      <c r="B320" s="407" t="s">
        <v>1080</v>
      </c>
      <c r="C320" s="407"/>
      <c r="D320" s="407">
        <v>0</v>
      </c>
      <c r="E320" s="407">
        <v>1</v>
      </c>
      <c r="F320" s="407" t="s">
        <v>41</v>
      </c>
      <c r="G320" s="407"/>
      <c r="H320" s="408">
        <v>0</v>
      </c>
      <c r="I320" s="407" t="s">
        <v>83</v>
      </c>
      <c r="J320" s="407" t="s">
        <v>83</v>
      </c>
    </row>
    <row r="321" spans="1:10" x14ac:dyDescent="0.25">
      <c r="A321" s="407" t="s">
        <v>999</v>
      </c>
      <c r="B321" s="407" t="s">
        <v>1081</v>
      </c>
      <c r="C321" s="407"/>
      <c r="D321" s="407" t="e">
        <v>#N/A</v>
      </c>
      <c r="E321" s="407">
        <v>1</v>
      </c>
      <c r="F321" s="407" t="s">
        <v>41</v>
      </c>
      <c r="G321" s="407"/>
      <c r="H321" s="408">
        <v>0</v>
      </c>
      <c r="I321" s="407" t="s">
        <v>83</v>
      </c>
      <c r="J321" s="407" t="s">
        <v>83</v>
      </c>
    </row>
    <row r="322" spans="1:10" x14ac:dyDescent="0.25">
      <c r="A322" s="407" t="s">
        <v>384</v>
      </c>
      <c r="B322" s="407" t="s">
        <v>1082</v>
      </c>
      <c r="C322" s="407"/>
      <c r="D322" s="407">
        <v>5.4169477407087274E-8</v>
      </c>
      <c r="E322" s="407">
        <v>1</v>
      </c>
      <c r="F322" s="407" t="s">
        <v>41</v>
      </c>
      <c r="G322" s="407"/>
      <c r="H322" s="408">
        <v>0</v>
      </c>
      <c r="I322" s="407" t="s">
        <v>83</v>
      </c>
      <c r="J322" s="407" t="s">
        <v>83</v>
      </c>
    </row>
    <row r="323" spans="1:10" x14ac:dyDescent="0.25">
      <c r="A323" s="407" t="s">
        <v>981</v>
      </c>
      <c r="B323" s="407" t="s">
        <v>1083</v>
      </c>
      <c r="C323" s="407"/>
      <c r="D323" s="407">
        <v>0</v>
      </c>
      <c r="E323" s="407">
        <v>1</v>
      </c>
      <c r="F323" s="407" t="s">
        <v>41</v>
      </c>
      <c r="G323" s="407"/>
      <c r="H323" s="408">
        <v>0</v>
      </c>
      <c r="I323" s="407" t="s">
        <v>83</v>
      </c>
      <c r="J323" s="407" t="s">
        <v>83</v>
      </c>
    </row>
    <row r="324" spans="1:10" x14ac:dyDescent="0.25">
      <c r="A324" s="407" t="s">
        <v>385</v>
      </c>
      <c r="B324" s="407" t="s">
        <v>88</v>
      </c>
      <c r="C324" s="407"/>
      <c r="D324" s="407">
        <v>5.0695565269024061E-5</v>
      </c>
      <c r="E324" s="407">
        <v>1</v>
      </c>
      <c r="F324" s="407" t="s">
        <v>41</v>
      </c>
      <c r="G324" s="407"/>
      <c r="H324" s="408">
        <v>0</v>
      </c>
      <c r="I324" s="407" t="s">
        <v>83</v>
      </c>
      <c r="J324" s="407" t="s">
        <v>83</v>
      </c>
    </row>
    <row r="325" spans="1:10" x14ac:dyDescent="0.25">
      <c r="A325" s="407" t="s">
        <v>388</v>
      </c>
      <c r="B325" s="407" t="s">
        <v>1084</v>
      </c>
      <c r="C325" s="407"/>
      <c r="D325" s="407">
        <v>6.8300645426327433E-7</v>
      </c>
      <c r="E325" s="407">
        <v>1</v>
      </c>
      <c r="F325" s="407" t="s">
        <v>41</v>
      </c>
      <c r="G325" s="407"/>
      <c r="H325" s="408">
        <v>0</v>
      </c>
      <c r="I325" s="407" t="s">
        <v>83</v>
      </c>
      <c r="J325" s="407" t="s">
        <v>83</v>
      </c>
    </row>
    <row r="326" spans="1:10" x14ac:dyDescent="0.25">
      <c r="A326" t="s">
        <v>1228</v>
      </c>
    </row>
    <row r="328" spans="1:10" x14ac:dyDescent="0.25">
      <c r="A328" t="s">
        <v>1230</v>
      </c>
    </row>
    <row r="329" spans="1:10" x14ac:dyDescent="0.25">
      <c r="A329" s="403" t="s">
        <v>69</v>
      </c>
      <c r="B329" t="s">
        <v>1225</v>
      </c>
      <c r="C329" t="s">
        <v>1231</v>
      </c>
      <c r="D329" t="s">
        <v>77</v>
      </c>
      <c r="E329" t="s">
        <v>1232</v>
      </c>
      <c r="F329" t="s">
        <v>62</v>
      </c>
      <c r="G329" t="s">
        <v>1233</v>
      </c>
      <c r="H329" t="s">
        <v>1234</v>
      </c>
      <c r="I329" t="s">
        <v>62</v>
      </c>
    </row>
    <row r="330" spans="1:10" x14ac:dyDescent="0.25">
      <c r="A330" t="s">
        <v>1235</v>
      </c>
    </row>
    <row r="331" spans="1:10" x14ac:dyDescent="0.25">
      <c r="A331" s="403" t="s">
        <v>69</v>
      </c>
      <c r="B331" t="s">
        <v>1236</v>
      </c>
      <c r="C331" t="s">
        <v>1237</v>
      </c>
      <c r="D331" t="s">
        <v>62</v>
      </c>
      <c r="E331" s="403" t="s">
        <v>1238</v>
      </c>
      <c r="F331" t="s">
        <v>62</v>
      </c>
      <c r="G331" t="s">
        <v>1233</v>
      </c>
      <c r="H331" t="s">
        <v>1234</v>
      </c>
      <c r="I331" t="s">
        <v>62</v>
      </c>
    </row>
    <row r="332" spans="1:10" x14ac:dyDescent="0.25">
      <c r="A332" t="s">
        <v>1239</v>
      </c>
    </row>
    <row r="333" spans="1:10" x14ac:dyDescent="0.25">
      <c r="A333" s="403" t="s">
        <v>69</v>
      </c>
      <c r="B333" t="s">
        <v>1240</v>
      </c>
      <c r="C333" t="s">
        <v>1237</v>
      </c>
      <c r="D333" t="s">
        <v>62</v>
      </c>
      <c r="E333" t="s">
        <v>1241</v>
      </c>
      <c r="F333" t="s">
        <v>62</v>
      </c>
      <c r="G333" t="s">
        <v>1233</v>
      </c>
      <c r="H333" t="s">
        <v>1234</v>
      </c>
      <c r="I333" t="s">
        <v>62</v>
      </c>
    </row>
    <row r="334" spans="1:10" x14ac:dyDescent="0.25">
      <c r="A334" t="s">
        <v>1242</v>
      </c>
    </row>
    <row r="335" spans="1:10" x14ac:dyDescent="0.25">
      <c r="A335" t="s">
        <v>1243</v>
      </c>
      <c r="B335">
        <v>1</v>
      </c>
    </row>
    <row r="336" spans="1:10" x14ac:dyDescent="0.25">
      <c r="A336" t="s">
        <v>1150</v>
      </c>
      <c r="B336">
        <v>2012</v>
      </c>
    </row>
    <row r="337" spans="1:10" x14ac:dyDescent="0.25">
      <c r="A337" t="s">
        <v>94</v>
      </c>
      <c r="B337" t="s">
        <v>1223</v>
      </c>
    </row>
    <row r="338" spans="1:10" x14ac:dyDescent="0.25">
      <c r="A338" t="s">
        <v>1228</v>
      </c>
    </row>
    <row r="340" spans="1:10" x14ac:dyDescent="0.25">
      <c r="A340" t="s">
        <v>1244</v>
      </c>
    </row>
    <row r="341" spans="1:10" x14ac:dyDescent="0.25">
      <c r="A341" t="s">
        <v>1225</v>
      </c>
      <c r="B341" t="s">
        <v>1226</v>
      </c>
      <c r="C341" t="s">
        <v>1245</v>
      </c>
      <c r="D341" t="s">
        <v>62</v>
      </c>
      <c r="E341" t="s">
        <v>1221</v>
      </c>
      <c r="F341" t="s">
        <v>75</v>
      </c>
      <c r="G341" t="s">
        <v>1246</v>
      </c>
      <c r="H341" t="s">
        <v>62</v>
      </c>
      <c r="I341" t="s">
        <v>1221</v>
      </c>
      <c r="J341" t="s">
        <v>75</v>
      </c>
    </row>
    <row r="342" spans="1:10" x14ac:dyDescent="0.25">
      <c r="A342" t="s">
        <v>1247</v>
      </c>
      <c r="B342" t="s">
        <v>1248</v>
      </c>
      <c r="C342">
        <v>0</v>
      </c>
      <c r="D342" t="s">
        <v>1249</v>
      </c>
      <c r="E342" s="406">
        <v>0</v>
      </c>
      <c r="F342" t="s">
        <v>1250</v>
      </c>
      <c r="G342">
        <v>0</v>
      </c>
      <c r="H342" t="s">
        <v>1249</v>
      </c>
      <c r="I342" s="406">
        <v>0</v>
      </c>
      <c r="J342" t="s">
        <v>1250</v>
      </c>
    </row>
    <row r="343" spans="1:10" x14ac:dyDescent="0.25">
      <c r="A343" t="s">
        <v>1251</v>
      </c>
      <c r="B343" t="s">
        <v>1248</v>
      </c>
      <c r="C343">
        <v>0</v>
      </c>
      <c r="D343" t="s">
        <v>1249</v>
      </c>
      <c r="E343" s="406">
        <v>0</v>
      </c>
      <c r="F343" t="s">
        <v>1250</v>
      </c>
      <c r="G343">
        <v>0</v>
      </c>
      <c r="H343" t="s">
        <v>1249</v>
      </c>
      <c r="I343" s="406">
        <v>0</v>
      </c>
      <c r="J343" t="s">
        <v>1250</v>
      </c>
    </row>
    <row r="344" spans="1:10" x14ac:dyDescent="0.25">
      <c r="A344" t="s">
        <v>1252</v>
      </c>
      <c r="B344" t="s">
        <v>1248</v>
      </c>
      <c r="C344">
        <v>0</v>
      </c>
      <c r="D344" t="s">
        <v>1249</v>
      </c>
      <c r="E344" s="406">
        <v>0</v>
      </c>
      <c r="F344" t="s">
        <v>1250</v>
      </c>
      <c r="G344">
        <v>0</v>
      </c>
      <c r="H344" t="s">
        <v>1249</v>
      </c>
      <c r="I344" s="406">
        <v>0</v>
      </c>
      <c r="J344" t="s">
        <v>1250</v>
      </c>
    </row>
    <row r="345" spans="1:10" x14ac:dyDescent="0.25">
      <c r="A345" t="s">
        <v>1253</v>
      </c>
      <c r="B345" t="s">
        <v>1248</v>
      </c>
      <c r="C345">
        <v>0</v>
      </c>
      <c r="D345" t="s">
        <v>1249</v>
      </c>
      <c r="E345" s="406">
        <v>0</v>
      </c>
      <c r="F345" t="s">
        <v>1250</v>
      </c>
      <c r="G345">
        <v>0</v>
      </c>
      <c r="H345" t="s">
        <v>1249</v>
      </c>
      <c r="I345" s="406">
        <v>0</v>
      </c>
      <c r="J345" t="s">
        <v>1250</v>
      </c>
    </row>
    <row r="346" spans="1:10" x14ac:dyDescent="0.25">
      <c r="A346" t="s">
        <v>1254</v>
      </c>
      <c r="B346" t="s">
        <v>1248</v>
      </c>
      <c r="C346">
        <v>0</v>
      </c>
      <c r="D346" t="s">
        <v>1249</v>
      </c>
      <c r="E346" s="406">
        <v>0</v>
      </c>
      <c r="F346" t="s">
        <v>1250</v>
      </c>
      <c r="G346">
        <v>0</v>
      </c>
      <c r="H346" t="s">
        <v>1249</v>
      </c>
      <c r="I346" s="406">
        <v>0</v>
      </c>
      <c r="J346" t="s">
        <v>1250</v>
      </c>
    </row>
    <row r="347" spans="1:10" x14ac:dyDescent="0.25">
      <c r="A347" t="s">
        <v>1255</v>
      </c>
    </row>
    <row r="348" spans="1:10" x14ac:dyDescent="0.25">
      <c r="A348" t="s">
        <v>1225</v>
      </c>
      <c r="B348" t="s">
        <v>1226</v>
      </c>
      <c r="C348" t="s">
        <v>1245</v>
      </c>
      <c r="D348" t="s">
        <v>62</v>
      </c>
      <c r="E348" t="s">
        <v>1221</v>
      </c>
      <c r="F348" t="s">
        <v>75</v>
      </c>
      <c r="G348" t="s">
        <v>1246</v>
      </c>
      <c r="H348" t="s">
        <v>62</v>
      </c>
      <c r="I348" t="s">
        <v>1221</v>
      </c>
      <c r="J348" t="s">
        <v>75</v>
      </c>
    </row>
    <row r="349" spans="1:10" x14ac:dyDescent="0.25">
      <c r="A349" t="s">
        <v>1256</v>
      </c>
      <c r="B349" t="s">
        <v>1257</v>
      </c>
      <c r="C349">
        <v>0</v>
      </c>
      <c r="D349" t="s">
        <v>1258</v>
      </c>
      <c r="E349" s="406">
        <v>0</v>
      </c>
      <c r="F349" t="s">
        <v>1250</v>
      </c>
      <c r="G349">
        <v>0</v>
      </c>
      <c r="H349" t="s">
        <v>1258</v>
      </c>
      <c r="I349" s="406">
        <v>0</v>
      </c>
      <c r="J349" t="s">
        <v>1250</v>
      </c>
    </row>
    <row r="350" spans="1:10" x14ac:dyDescent="0.25">
      <c r="A350" t="s">
        <v>1259</v>
      </c>
      <c r="B350" t="s">
        <v>1257</v>
      </c>
      <c r="C350">
        <v>0</v>
      </c>
      <c r="D350" t="s">
        <v>1258</v>
      </c>
      <c r="E350" s="406">
        <v>0</v>
      </c>
      <c r="F350" t="s">
        <v>1250</v>
      </c>
      <c r="G350">
        <v>0</v>
      </c>
      <c r="H350" t="s">
        <v>1258</v>
      </c>
      <c r="I350" s="406">
        <v>0</v>
      </c>
      <c r="J350" t="s">
        <v>1250</v>
      </c>
    </row>
    <row r="351" spans="1:10" x14ac:dyDescent="0.25">
      <c r="A351" t="s">
        <v>1260</v>
      </c>
      <c r="B351" t="s">
        <v>1248</v>
      </c>
      <c r="C351">
        <v>0</v>
      </c>
      <c r="D351" t="s">
        <v>1249</v>
      </c>
      <c r="E351" s="406">
        <v>0</v>
      </c>
      <c r="F351" t="s">
        <v>1250</v>
      </c>
      <c r="G351">
        <v>0</v>
      </c>
      <c r="H351" t="s">
        <v>1249</v>
      </c>
      <c r="I351" s="406">
        <v>0</v>
      </c>
      <c r="J351" t="s">
        <v>1250</v>
      </c>
    </row>
    <row r="352" spans="1:10" x14ac:dyDescent="0.25">
      <c r="A352" t="s">
        <v>1261</v>
      </c>
    </row>
    <row r="353" spans="1:10" x14ac:dyDescent="0.25">
      <c r="A353" t="s">
        <v>1225</v>
      </c>
      <c r="B353" t="s">
        <v>1226</v>
      </c>
      <c r="C353" t="s">
        <v>1245</v>
      </c>
      <c r="D353" t="s">
        <v>62</v>
      </c>
      <c r="E353" t="s">
        <v>1221</v>
      </c>
      <c r="F353" t="s">
        <v>75</v>
      </c>
      <c r="G353" t="s">
        <v>1246</v>
      </c>
      <c r="H353" t="s">
        <v>62</v>
      </c>
      <c r="I353" t="s">
        <v>1221</v>
      </c>
      <c r="J353" t="s">
        <v>75</v>
      </c>
    </row>
    <row r="354" spans="1:10" x14ac:dyDescent="0.25">
      <c r="A354" t="s">
        <v>1262</v>
      </c>
      <c r="B354" t="s">
        <v>1248</v>
      </c>
      <c r="C354">
        <v>0</v>
      </c>
      <c r="D354" t="s">
        <v>1249</v>
      </c>
      <c r="E354" s="406">
        <v>0</v>
      </c>
      <c r="F354" t="s">
        <v>1250</v>
      </c>
      <c r="G354">
        <v>0</v>
      </c>
      <c r="H354" t="s">
        <v>1249</v>
      </c>
      <c r="I354" s="406">
        <v>0</v>
      </c>
      <c r="J354" t="s">
        <v>1250</v>
      </c>
    </row>
    <row r="355" spans="1:10" x14ac:dyDescent="0.25">
      <c r="A355" t="s">
        <v>1263</v>
      </c>
      <c r="B355" t="s">
        <v>1248</v>
      </c>
      <c r="C355">
        <v>0</v>
      </c>
      <c r="D355" t="s">
        <v>1249</v>
      </c>
      <c r="E355" s="406">
        <v>0</v>
      </c>
      <c r="F355" t="s">
        <v>1250</v>
      </c>
      <c r="G355">
        <v>0</v>
      </c>
      <c r="H355" t="s">
        <v>1249</v>
      </c>
      <c r="I355" s="406">
        <v>0</v>
      </c>
      <c r="J355" t="s">
        <v>1250</v>
      </c>
    </row>
    <row r="356" spans="1:10" x14ac:dyDescent="0.25">
      <c r="A356" t="s">
        <v>1264</v>
      </c>
      <c r="B356" t="s">
        <v>1248</v>
      </c>
      <c r="C356">
        <v>0</v>
      </c>
      <c r="D356" t="s">
        <v>1249</v>
      </c>
      <c r="E356" s="406">
        <v>0</v>
      </c>
      <c r="F356" t="s">
        <v>1250</v>
      </c>
      <c r="G356">
        <v>0</v>
      </c>
      <c r="H356" t="s">
        <v>1249</v>
      </c>
      <c r="I356" s="406">
        <v>0</v>
      </c>
      <c r="J356" t="s">
        <v>1250</v>
      </c>
    </row>
    <row r="357" spans="1:10" x14ac:dyDescent="0.25">
      <c r="A357" t="s">
        <v>1265</v>
      </c>
      <c r="B357" t="s">
        <v>1248</v>
      </c>
      <c r="C357">
        <v>0</v>
      </c>
      <c r="D357" t="s">
        <v>1249</v>
      </c>
      <c r="E357" s="406">
        <v>0</v>
      </c>
      <c r="F357" t="s">
        <v>1250</v>
      </c>
      <c r="G357">
        <v>0</v>
      </c>
      <c r="H357" t="s">
        <v>1249</v>
      </c>
      <c r="I357" s="406">
        <v>0</v>
      </c>
      <c r="J357" t="s">
        <v>1250</v>
      </c>
    </row>
    <row r="358" spans="1:10" x14ac:dyDescent="0.25">
      <c r="A358" t="s">
        <v>1266</v>
      </c>
      <c r="B358" t="s">
        <v>1248</v>
      </c>
      <c r="C358">
        <v>0</v>
      </c>
      <c r="D358" t="s">
        <v>1249</v>
      </c>
      <c r="E358" s="406">
        <v>0</v>
      </c>
      <c r="F358" t="s">
        <v>1250</v>
      </c>
      <c r="G358">
        <v>0</v>
      </c>
      <c r="H358" t="s">
        <v>1249</v>
      </c>
      <c r="I358" s="406">
        <v>0</v>
      </c>
      <c r="J358" t="s">
        <v>1250</v>
      </c>
    </row>
    <row r="359" spans="1:10" x14ac:dyDescent="0.25">
      <c r="A359" t="s">
        <v>1267</v>
      </c>
      <c r="B359" t="s">
        <v>1248</v>
      </c>
      <c r="C359">
        <v>0</v>
      </c>
      <c r="D359" t="s">
        <v>1249</v>
      </c>
      <c r="E359" s="406">
        <v>0</v>
      </c>
      <c r="F359" t="s">
        <v>1250</v>
      </c>
      <c r="G359">
        <v>0</v>
      </c>
      <c r="H359" t="s">
        <v>1249</v>
      </c>
      <c r="I359" s="406">
        <v>0</v>
      </c>
      <c r="J359" t="s">
        <v>1250</v>
      </c>
    </row>
    <row r="360" spans="1:10" x14ac:dyDescent="0.25">
      <c r="A360" t="s">
        <v>1268</v>
      </c>
      <c r="B360" t="s">
        <v>1248</v>
      </c>
      <c r="C360">
        <v>0</v>
      </c>
      <c r="D360" t="s">
        <v>1249</v>
      </c>
      <c r="E360" s="406">
        <v>0</v>
      </c>
      <c r="F360" t="s">
        <v>1250</v>
      </c>
      <c r="G360">
        <v>0</v>
      </c>
      <c r="H360" t="s">
        <v>1249</v>
      </c>
      <c r="I360" s="406">
        <v>0</v>
      </c>
      <c r="J360" t="s">
        <v>1250</v>
      </c>
    </row>
    <row r="361" spans="1:10" x14ac:dyDescent="0.25">
      <c r="A361" t="s">
        <v>1269</v>
      </c>
      <c r="B361" t="s">
        <v>1248</v>
      </c>
      <c r="C361">
        <v>0</v>
      </c>
      <c r="D361" t="s">
        <v>1249</v>
      </c>
      <c r="E361" s="406">
        <v>0</v>
      </c>
      <c r="F361" t="s">
        <v>1250</v>
      </c>
      <c r="G361">
        <v>0</v>
      </c>
      <c r="H361" t="s">
        <v>1249</v>
      </c>
      <c r="I361" s="406">
        <v>0</v>
      </c>
      <c r="J361" t="s">
        <v>1250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96"/>
  <sheetViews>
    <sheetView tabSelected="1" zoomScale="85" zoomScaleNormal="85" workbookViewId="0">
      <selection activeCell="D19" sqref="D19"/>
    </sheetView>
  </sheetViews>
  <sheetFormatPr defaultColWidth="9.140625" defaultRowHeight="15" x14ac:dyDescent="0.25"/>
  <cols>
    <col min="1" max="1" width="1.85546875" customWidth="1"/>
    <col min="2" max="2" width="3.5703125" customWidth="1"/>
    <col min="3" max="3" width="29.140625" bestFit="1" customWidth="1"/>
    <col min="4" max="4" width="74.28515625" customWidth="1"/>
    <col min="5" max="5" width="32.7109375" customWidth="1"/>
    <col min="6" max="6" width="11.42578125" customWidth="1"/>
    <col min="7" max="7" width="12.140625" customWidth="1"/>
    <col min="8" max="8" width="16" customWidth="1"/>
    <col min="9" max="9" width="11.1406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417" t="s">
        <v>0</v>
      </c>
      <c r="C1" s="417"/>
      <c r="D1" s="417"/>
      <c r="E1" s="417"/>
      <c r="F1" s="417"/>
      <c r="G1" s="417"/>
      <c r="H1" s="417"/>
      <c r="I1" s="417"/>
      <c r="J1" s="417"/>
      <c r="K1" s="417"/>
      <c r="L1" s="417"/>
      <c r="M1" s="417"/>
      <c r="N1" s="417"/>
      <c r="O1" s="417"/>
      <c r="P1" s="417"/>
      <c r="Q1" s="417"/>
      <c r="R1" s="2"/>
      <c r="S1" s="2"/>
      <c r="T1" s="2"/>
      <c r="U1" s="2"/>
      <c r="V1" s="2"/>
      <c r="W1" s="2"/>
      <c r="X1" s="2"/>
      <c r="Y1" s="2"/>
    </row>
    <row r="2" spans="1:25" ht="20.25" x14ac:dyDescent="0.3">
      <c r="A2" s="2"/>
      <c r="B2" s="417" t="s">
        <v>38</v>
      </c>
      <c r="C2" s="417"/>
      <c r="D2" s="417"/>
      <c r="E2" s="417"/>
      <c r="F2" s="417"/>
      <c r="G2" s="417"/>
      <c r="H2" s="417"/>
      <c r="I2" s="417"/>
      <c r="J2" s="417"/>
      <c r="K2" s="417"/>
      <c r="L2" s="417"/>
      <c r="M2" s="417"/>
      <c r="N2" s="417"/>
      <c r="O2" s="417"/>
      <c r="P2" s="417"/>
      <c r="Q2" s="417"/>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440" t="s">
        <v>39</v>
      </c>
      <c r="C4" s="440"/>
      <c r="D4" s="21" t="s">
        <v>481</v>
      </c>
      <c r="E4" s="22"/>
      <c r="F4" s="2"/>
      <c r="G4" s="2"/>
      <c r="H4" s="2"/>
      <c r="I4" s="2"/>
      <c r="J4" s="2"/>
      <c r="K4" s="2"/>
      <c r="L4" s="2"/>
      <c r="M4" s="2"/>
      <c r="N4" s="2"/>
      <c r="O4" s="2"/>
      <c r="P4" s="2"/>
      <c r="Q4" s="2"/>
      <c r="R4" s="2"/>
      <c r="S4" s="2"/>
      <c r="T4" s="2"/>
      <c r="U4" s="2"/>
      <c r="V4" s="2"/>
      <c r="W4" s="2"/>
      <c r="X4" s="2"/>
      <c r="Y4" s="2"/>
    </row>
    <row r="5" spans="1:25" ht="15.75" thickBot="1" x14ac:dyDescent="0.3">
      <c r="A5" s="2"/>
      <c r="B5" s="440" t="s">
        <v>40</v>
      </c>
      <c r="C5" s="440"/>
      <c r="D5" s="23">
        <v>1</v>
      </c>
      <c r="E5" s="24" t="s">
        <v>41</v>
      </c>
      <c r="F5" s="25" t="s">
        <v>42</v>
      </c>
      <c r="G5" s="442" t="s">
        <v>254</v>
      </c>
      <c r="H5" s="442"/>
      <c r="I5" s="442"/>
      <c r="J5" s="442"/>
      <c r="K5" s="26"/>
      <c r="L5" s="26"/>
      <c r="M5" s="27" t="s">
        <v>17</v>
      </c>
      <c r="N5" s="28" t="str">
        <f>DQI!I6</f>
        <v>3,3,2,2,1</v>
      </c>
      <c r="O5" s="29"/>
      <c r="P5" s="17" t="s">
        <v>43</v>
      </c>
      <c r="Q5" s="2"/>
      <c r="R5" s="2"/>
      <c r="S5" s="2"/>
      <c r="T5" s="2"/>
      <c r="U5" s="2"/>
      <c r="V5" s="2"/>
      <c r="W5" s="2"/>
      <c r="X5" s="2"/>
      <c r="Y5" s="2"/>
    </row>
    <row r="6" spans="1:25" ht="27.75" customHeight="1" x14ac:dyDescent="0.25">
      <c r="A6" s="2"/>
      <c r="B6" s="443" t="s">
        <v>44</v>
      </c>
      <c r="C6" s="444"/>
      <c r="D6" s="445" t="s">
        <v>482</v>
      </c>
      <c r="E6" s="446"/>
      <c r="F6" s="446"/>
      <c r="G6" s="446"/>
      <c r="H6" s="446"/>
      <c r="I6" s="446"/>
      <c r="J6" s="446"/>
      <c r="K6" s="446"/>
      <c r="L6" s="446"/>
      <c r="M6" s="446"/>
      <c r="N6" s="446"/>
      <c r="O6" s="447"/>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448" t="s">
        <v>45</v>
      </c>
      <c r="C8" s="449"/>
      <c r="D8" s="449"/>
      <c r="E8" s="449"/>
      <c r="F8" s="449"/>
      <c r="G8" s="449"/>
      <c r="H8" s="449"/>
      <c r="I8" s="449"/>
      <c r="J8" s="449"/>
      <c r="K8" s="449"/>
      <c r="L8" s="449"/>
      <c r="M8" s="449"/>
      <c r="N8" s="449"/>
      <c r="O8" s="449"/>
      <c r="P8" s="450"/>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440" t="s">
        <v>46</v>
      </c>
      <c r="C10" s="440"/>
      <c r="D10" s="451" t="s">
        <v>485</v>
      </c>
      <c r="E10" s="452"/>
      <c r="F10" s="2"/>
      <c r="G10" s="32" t="s">
        <v>47</v>
      </c>
      <c r="H10" s="33"/>
      <c r="I10" s="33"/>
      <c r="J10" s="33"/>
      <c r="K10" s="33"/>
      <c r="L10" s="33"/>
      <c r="M10" s="33"/>
      <c r="N10" s="33"/>
      <c r="O10" s="34"/>
      <c r="P10" s="2"/>
      <c r="Q10" s="2"/>
      <c r="R10" s="2"/>
      <c r="S10" s="2"/>
      <c r="T10" s="2"/>
      <c r="U10" s="2"/>
      <c r="V10" s="2"/>
      <c r="W10" s="2"/>
      <c r="X10" s="2"/>
      <c r="Y10" s="2"/>
    </row>
    <row r="11" spans="1:25" x14ac:dyDescent="0.25">
      <c r="A11" s="2"/>
      <c r="B11" s="453" t="s">
        <v>48</v>
      </c>
      <c r="C11" s="454"/>
      <c r="D11" s="455" t="s">
        <v>486</v>
      </c>
      <c r="E11" s="452"/>
      <c r="F11" s="2"/>
      <c r="G11" s="35" t="str">
        <f>CONCATENATE("Reference Flow: ",D5," ",E5," of ",G5)</f>
        <v>Reference Flow: 1 kg of Natural Gas</v>
      </c>
      <c r="H11" s="36"/>
      <c r="I11" s="36"/>
      <c r="J11" s="36"/>
      <c r="K11" s="36"/>
      <c r="L11" s="36"/>
      <c r="M11" s="36"/>
      <c r="N11" s="36"/>
      <c r="O11" s="37"/>
      <c r="P11" s="2"/>
      <c r="Q11" s="2"/>
      <c r="R11" s="2"/>
      <c r="S11" s="2"/>
      <c r="T11" s="2"/>
      <c r="U11" s="2"/>
      <c r="V11" s="2"/>
      <c r="W11" s="2"/>
      <c r="X11" s="2"/>
      <c r="Y11" s="2"/>
    </row>
    <row r="12" spans="1:25" x14ac:dyDescent="0.25">
      <c r="A12" s="2"/>
      <c r="B12" s="440" t="s">
        <v>49</v>
      </c>
      <c r="C12" s="440"/>
      <c r="D12" s="441">
        <v>2012</v>
      </c>
      <c r="E12" s="441"/>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440" t="s">
        <v>50</v>
      </c>
      <c r="C13" s="440"/>
      <c r="D13" s="456" t="s">
        <v>113</v>
      </c>
      <c r="E13" s="456"/>
      <c r="F13" s="2"/>
      <c r="G13" s="457" t="s">
        <v>483</v>
      </c>
      <c r="H13" s="458"/>
      <c r="I13" s="458"/>
      <c r="J13" s="458"/>
      <c r="K13" s="458"/>
      <c r="L13" s="458"/>
      <c r="M13" s="458"/>
      <c r="N13" s="458"/>
      <c r="O13" s="459"/>
      <c r="P13" s="2"/>
      <c r="Q13" s="2"/>
      <c r="R13" s="2"/>
      <c r="S13" s="2"/>
      <c r="T13" s="2"/>
      <c r="U13" s="2"/>
      <c r="V13" s="2"/>
      <c r="W13" s="2"/>
      <c r="X13" s="2"/>
      <c r="Y13" s="2"/>
    </row>
    <row r="14" spans="1:25" x14ac:dyDescent="0.25">
      <c r="A14" s="2"/>
      <c r="B14" s="440" t="s">
        <v>51</v>
      </c>
      <c r="C14" s="440"/>
      <c r="D14" s="456" t="s">
        <v>106</v>
      </c>
      <c r="E14" s="456"/>
      <c r="F14" s="2"/>
      <c r="G14" s="457"/>
      <c r="H14" s="458"/>
      <c r="I14" s="458"/>
      <c r="J14" s="458"/>
      <c r="K14" s="458"/>
      <c r="L14" s="458"/>
      <c r="M14" s="458"/>
      <c r="N14" s="458"/>
      <c r="O14" s="459"/>
      <c r="P14" s="2"/>
      <c r="Q14" s="2"/>
      <c r="R14" s="2"/>
      <c r="S14" s="2"/>
      <c r="T14" s="2"/>
      <c r="U14" s="2"/>
      <c r="V14" s="2"/>
      <c r="W14" s="2"/>
      <c r="X14" s="2"/>
      <c r="Y14" s="2"/>
    </row>
    <row r="15" spans="1:25" x14ac:dyDescent="0.25">
      <c r="A15" s="2"/>
      <c r="B15" s="440" t="s">
        <v>52</v>
      </c>
      <c r="C15" s="440"/>
      <c r="D15" s="456" t="s">
        <v>487</v>
      </c>
      <c r="E15" s="456"/>
      <c r="F15" s="2"/>
      <c r="G15" s="457"/>
      <c r="H15" s="458"/>
      <c r="I15" s="458"/>
      <c r="J15" s="458"/>
      <c r="K15" s="458"/>
      <c r="L15" s="458"/>
      <c r="M15" s="458"/>
      <c r="N15" s="458"/>
      <c r="O15" s="459"/>
      <c r="P15" s="2"/>
      <c r="Q15" s="2"/>
      <c r="R15" s="2"/>
      <c r="S15" s="2"/>
      <c r="T15" s="2"/>
      <c r="U15" s="2"/>
      <c r="V15" s="2"/>
      <c r="W15" s="2"/>
      <c r="X15" s="2"/>
      <c r="Y15" s="2"/>
    </row>
    <row r="16" spans="1:25" x14ac:dyDescent="0.25">
      <c r="A16" s="2"/>
      <c r="B16" s="440" t="s">
        <v>53</v>
      </c>
      <c r="C16" s="440"/>
      <c r="D16" s="441" t="s">
        <v>102</v>
      </c>
      <c r="E16" s="441"/>
      <c r="F16" s="2"/>
      <c r="G16" s="457"/>
      <c r="H16" s="458"/>
      <c r="I16" s="458"/>
      <c r="J16" s="458"/>
      <c r="K16" s="458"/>
      <c r="L16" s="458"/>
      <c r="M16" s="458"/>
      <c r="N16" s="458"/>
      <c r="O16" s="459"/>
      <c r="P16" s="2"/>
      <c r="Q16" s="2"/>
      <c r="R16" s="2"/>
      <c r="S16" s="2"/>
      <c r="T16" s="2"/>
      <c r="U16" s="2"/>
      <c r="V16" s="2"/>
      <c r="W16" s="2"/>
      <c r="X16" s="2"/>
      <c r="Y16" s="2"/>
    </row>
    <row r="17" spans="1:25" ht="25.5" customHeight="1" x14ac:dyDescent="0.25">
      <c r="A17" s="2"/>
      <c r="B17" s="467" t="s">
        <v>54</v>
      </c>
      <c r="C17" s="468"/>
      <c r="D17" s="460"/>
      <c r="E17" s="460"/>
      <c r="F17" s="2"/>
      <c r="G17" s="38" t="s">
        <v>484</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448" t="s">
        <v>55</v>
      </c>
      <c r="C20" s="449"/>
      <c r="D20" s="449"/>
      <c r="E20" s="449"/>
      <c r="F20" s="449"/>
      <c r="G20" s="449"/>
      <c r="H20" s="449"/>
      <c r="I20" s="449"/>
      <c r="J20" s="449"/>
      <c r="K20" s="449"/>
      <c r="L20" s="449"/>
      <c r="M20" s="449"/>
      <c r="N20" s="449"/>
      <c r="O20" s="449"/>
      <c r="P20" s="450"/>
      <c r="Q20" s="31"/>
      <c r="R20" s="31"/>
      <c r="S20" s="31"/>
      <c r="T20" s="31"/>
      <c r="U20" s="31"/>
      <c r="V20" s="31"/>
      <c r="W20" s="31"/>
      <c r="X20" s="31"/>
      <c r="Y20" s="31"/>
    </row>
    <row r="21" spans="1:25" x14ac:dyDescent="0.25">
      <c r="A21" s="2"/>
      <c r="B21" s="9"/>
      <c r="C21" s="2"/>
      <c r="D21" s="2"/>
      <c r="E21" s="2"/>
      <c r="F21" s="2"/>
      <c r="G21" s="41" t="s">
        <v>56</v>
      </c>
      <c r="H21" s="2"/>
      <c r="I21" s="2"/>
      <c r="J21" s="2"/>
      <c r="K21" s="2"/>
      <c r="L21" s="2"/>
      <c r="M21" s="2"/>
      <c r="N21" s="2"/>
      <c r="O21" s="2"/>
      <c r="P21" s="2"/>
      <c r="Q21" s="2"/>
      <c r="R21" s="2"/>
      <c r="S21" s="2"/>
      <c r="T21" s="2"/>
      <c r="U21" s="2"/>
      <c r="V21" s="2"/>
      <c r="W21" s="2"/>
      <c r="X21" s="2"/>
      <c r="Y21" s="2"/>
    </row>
    <row r="22" spans="1:25" x14ac:dyDescent="0.25">
      <c r="A22" s="2"/>
      <c r="B22" s="9"/>
      <c r="C22" s="42" t="s">
        <v>57</v>
      </c>
      <c r="D22" s="42" t="s">
        <v>58</v>
      </c>
      <c r="E22" s="42" t="s">
        <v>59</v>
      </c>
      <c r="F22" s="42" t="s">
        <v>60</v>
      </c>
      <c r="G22" s="42" t="s">
        <v>61</v>
      </c>
      <c r="H22" s="42" t="s">
        <v>62</v>
      </c>
      <c r="I22" s="42" t="s">
        <v>63</v>
      </c>
      <c r="J22" s="461" t="s">
        <v>64</v>
      </c>
      <c r="K22" s="462"/>
      <c r="L22" s="462"/>
      <c r="M22" s="462"/>
      <c r="N22" s="462"/>
      <c r="O22" s="462"/>
      <c r="P22" s="463"/>
      <c r="Q22" s="2"/>
      <c r="R22" s="2"/>
      <c r="S22" s="2"/>
      <c r="T22" s="2"/>
      <c r="U22" s="2"/>
      <c r="V22" s="2"/>
      <c r="W22" s="2"/>
      <c r="X22" s="2"/>
      <c r="Y22" s="2"/>
    </row>
    <row r="23" spans="1:25" x14ac:dyDescent="0.25">
      <c r="A23" s="2"/>
      <c r="B23" s="17">
        <f>LEN(C23)</f>
        <v>8</v>
      </c>
      <c r="C23" s="346" t="s">
        <v>940</v>
      </c>
      <c r="D23" s="330"/>
      <c r="E23" s="331">
        <f>PS!C7</f>
        <v>4.2393504057720465E-11</v>
      </c>
      <c r="F23" s="330"/>
      <c r="G23" s="330"/>
      <c r="H23" s="332" t="s">
        <v>939</v>
      </c>
      <c r="I23" s="332" t="s">
        <v>1109</v>
      </c>
      <c r="J23" s="326" t="s">
        <v>842</v>
      </c>
      <c r="K23" s="333"/>
      <c r="L23" s="333"/>
      <c r="M23" s="333"/>
      <c r="N23" s="333"/>
      <c r="O23" s="333"/>
      <c r="P23" s="334"/>
      <c r="Q23" s="2"/>
      <c r="R23" s="2"/>
      <c r="S23" s="2"/>
      <c r="T23" s="2"/>
      <c r="U23" s="2"/>
      <c r="V23" s="2"/>
      <c r="W23" s="2"/>
      <c r="X23" s="2"/>
      <c r="Y23" s="2"/>
    </row>
    <row r="24" spans="1:25" x14ac:dyDescent="0.25">
      <c r="A24" s="2"/>
      <c r="B24" s="17">
        <f t="shared" ref="B24:B87" si="0">LEN(C24)</f>
        <v>10</v>
      </c>
      <c r="C24" s="346" t="s">
        <v>941</v>
      </c>
      <c r="D24" s="330"/>
      <c r="E24" s="331">
        <f>PS!C8</f>
        <v>4.2393504057720465E-11</v>
      </c>
      <c r="F24" s="330"/>
      <c r="G24" s="330"/>
      <c r="H24" s="332" t="s">
        <v>939</v>
      </c>
      <c r="I24" s="332" t="s">
        <v>1109</v>
      </c>
      <c r="J24" s="326" t="s">
        <v>843</v>
      </c>
      <c r="K24" s="333"/>
      <c r="L24" s="333"/>
      <c r="M24" s="333"/>
      <c r="N24" s="333"/>
      <c r="O24" s="333"/>
      <c r="P24" s="334"/>
      <c r="Q24" s="2"/>
      <c r="R24" s="2"/>
      <c r="S24" s="2"/>
      <c r="T24" s="2"/>
      <c r="U24" s="2"/>
      <c r="V24" s="2"/>
      <c r="W24" s="2"/>
      <c r="X24" s="2"/>
      <c r="Y24" s="2"/>
    </row>
    <row r="25" spans="1:25" x14ac:dyDescent="0.25">
      <c r="A25" s="2"/>
      <c r="B25" s="17">
        <f t="shared" si="0"/>
        <v>8</v>
      </c>
      <c r="C25" s="346" t="s">
        <v>942</v>
      </c>
      <c r="D25" s="330"/>
      <c r="E25" s="331">
        <f>PS!C9</f>
        <v>0</v>
      </c>
      <c r="F25" s="330"/>
      <c r="G25" s="330"/>
      <c r="H25" s="332" t="s">
        <v>939</v>
      </c>
      <c r="I25" s="332" t="s">
        <v>1109</v>
      </c>
      <c r="J25" s="326" t="s">
        <v>844</v>
      </c>
      <c r="K25" s="333"/>
      <c r="L25" s="333"/>
      <c r="M25" s="333"/>
      <c r="N25" s="333"/>
      <c r="O25" s="333"/>
      <c r="P25" s="334"/>
      <c r="Q25" s="2"/>
      <c r="R25" s="2"/>
      <c r="S25" s="2"/>
      <c r="T25" s="2"/>
      <c r="U25" s="2"/>
      <c r="V25" s="2"/>
      <c r="W25" s="2"/>
      <c r="X25" s="2"/>
      <c r="Y25" s="2"/>
    </row>
    <row r="26" spans="1:25" x14ac:dyDescent="0.25">
      <c r="A26" s="2"/>
      <c r="B26" s="17">
        <f t="shared" si="0"/>
        <v>10</v>
      </c>
      <c r="C26" s="346" t="s">
        <v>943</v>
      </c>
      <c r="D26" s="330"/>
      <c r="E26" s="331">
        <f>PS!C10</f>
        <v>0</v>
      </c>
      <c r="F26" s="330"/>
      <c r="G26" s="330"/>
      <c r="H26" s="332" t="s">
        <v>939</v>
      </c>
      <c r="I26" s="332" t="s">
        <v>1109</v>
      </c>
      <c r="J26" s="326" t="s">
        <v>845</v>
      </c>
      <c r="K26" s="333"/>
      <c r="L26" s="333"/>
      <c r="M26" s="333"/>
      <c r="N26" s="333"/>
      <c r="O26" s="333"/>
      <c r="P26" s="334"/>
      <c r="Q26" s="2"/>
      <c r="R26" s="2"/>
      <c r="S26" s="2"/>
      <c r="T26" s="2"/>
      <c r="U26" s="2"/>
      <c r="V26" s="2"/>
      <c r="W26" s="2"/>
      <c r="X26" s="2"/>
      <c r="Y26" s="2"/>
    </row>
    <row r="27" spans="1:25" x14ac:dyDescent="0.25">
      <c r="A27" s="2"/>
      <c r="B27" s="17">
        <f t="shared" si="0"/>
        <v>3</v>
      </c>
      <c r="C27" s="346" t="s">
        <v>565</v>
      </c>
      <c r="D27" s="330"/>
      <c r="E27" s="331">
        <f>PS!C11</f>
        <v>7.5366229435947505E-5</v>
      </c>
      <c r="F27" s="330"/>
      <c r="G27" s="330"/>
      <c r="H27" s="332" t="s">
        <v>939</v>
      </c>
      <c r="I27" s="332" t="s">
        <v>1110</v>
      </c>
      <c r="J27" s="326" t="s">
        <v>846</v>
      </c>
      <c r="K27" s="333"/>
      <c r="L27" s="333"/>
      <c r="M27" s="333"/>
      <c r="N27" s="333"/>
      <c r="O27" s="333"/>
      <c r="P27" s="334"/>
      <c r="Q27" s="2"/>
      <c r="R27" s="2"/>
      <c r="S27" s="2"/>
      <c r="T27" s="2"/>
      <c r="U27" s="2"/>
      <c r="V27" s="2"/>
      <c r="W27" s="2"/>
      <c r="X27" s="2"/>
      <c r="Y27" s="2"/>
    </row>
    <row r="28" spans="1:25" x14ac:dyDescent="0.25">
      <c r="A28" s="2"/>
      <c r="B28" s="17">
        <f t="shared" si="0"/>
        <v>11</v>
      </c>
      <c r="C28" s="346" t="s">
        <v>944</v>
      </c>
      <c r="D28" s="330"/>
      <c r="E28" s="331">
        <f>PS!C12</f>
        <v>5.6524672076960611E-11</v>
      </c>
      <c r="F28" s="330"/>
      <c r="G28" s="330"/>
      <c r="H28" s="332" t="s">
        <v>939</v>
      </c>
      <c r="I28" s="332" t="s">
        <v>1109</v>
      </c>
      <c r="J28" s="326" t="s">
        <v>847</v>
      </c>
      <c r="K28" s="333"/>
      <c r="L28" s="333"/>
      <c r="M28" s="333"/>
      <c r="N28" s="333"/>
      <c r="O28" s="333"/>
      <c r="P28" s="334"/>
      <c r="Q28" s="2"/>
      <c r="R28" s="2"/>
      <c r="S28" s="2"/>
      <c r="T28" s="2"/>
      <c r="U28" s="2"/>
      <c r="V28" s="2"/>
      <c r="W28" s="2"/>
      <c r="X28" s="2"/>
      <c r="Y28" s="2"/>
    </row>
    <row r="29" spans="1:25" x14ac:dyDescent="0.25">
      <c r="A29" s="2"/>
      <c r="B29" s="17">
        <f t="shared" si="0"/>
        <v>8</v>
      </c>
      <c r="C29" s="347" t="s">
        <v>945</v>
      </c>
      <c r="D29" s="330"/>
      <c r="E29" s="331">
        <f>PS!C13</f>
        <v>4.7103893397467188E-9</v>
      </c>
      <c r="F29" s="330"/>
      <c r="G29" s="330"/>
      <c r="H29" s="332" t="s">
        <v>939</v>
      </c>
      <c r="I29" s="332" t="s">
        <v>1109</v>
      </c>
      <c r="J29" s="326" t="s">
        <v>848</v>
      </c>
      <c r="K29" s="333"/>
      <c r="L29" s="333"/>
      <c r="M29" s="333"/>
      <c r="N29" s="333"/>
      <c r="O29" s="333"/>
      <c r="P29" s="334"/>
      <c r="Q29" s="2"/>
      <c r="R29" s="2"/>
      <c r="S29" s="2"/>
      <c r="T29" s="2"/>
      <c r="U29" s="2"/>
      <c r="V29" s="2"/>
      <c r="W29" s="2"/>
      <c r="X29" s="2"/>
      <c r="Y29" s="2"/>
    </row>
    <row r="30" spans="1:25" x14ac:dyDescent="0.25">
      <c r="A30" s="2"/>
      <c r="B30" s="17">
        <f t="shared" si="0"/>
        <v>6</v>
      </c>
      <c r="C30" s="347" t="s">
        <v>296</v>
      </c>
      <c r="D30" s="330"/>
      <c r="E30" s="331">
        <f>PS!C14</f>
        <v>1.0362856547442783E-7</v>
      </c>
      <c r="F30" s="330"/>
      <c r="G30" s="330"/>
      <c r="H30" s="332" t="s">
        <v>939</v>
      </c>
      <c r="I30" s="332" t="s">
        <v>1109</v>
      </c>
      <c r="J30" s="326" t="s">
        <v>849</v>
      </c>
      <c r="K30" s="333"/>
      <c r="L30" s="333"/>
      <c r="M30" s="333"/>
      <c r="N30" s="333"/>
      <c r="O30" s="333"/>
      <c r="P30" s="334"/>
      <c r="Q30" s="2"/>
      <c r="R30" s="2"/>
      <c r="S30" s="2"/>
      <c r="T30" s="2"/>
      <c r="U30" s="2"/>
      <c r="V30" s="2"/>
      <c r="W30" s="2"/>
      <c r="X30" s="2"/>
      <c r="Y30" s="2"/>
    </row>
    <row r="31" spans="1:25" x14ac:dyDescent="0.25">
      <c r="A31" s="2"/>
      <c r="B31" s="17">
        <f t="shared" si="0"/>
        <v>8</v>
      </c>
      <c r="C31" s="346" t="s">
        <v>946</v>
      </c>
      <c r="D31" s="330"/>
      <c r="E31" s="331">
        <f>PS!C15</f>
        <v>4.9459088067340543E-8</v>
      </c>
      <c r="F31" s="330"/>
      <c r="G31" s="330"/>
      <c r="H31" s="332" t="s">
        <v>939</v>
      </c>
      <c r="I31" s="332" t="s">
        <v>1109</v>
      </c>
      <c r="J31" s="326" t="s">
        <v>850</v>
      </c>
      <c r="K31" s="333"/>
      <c r="L31" s="333"/>
      <c r="M31" s="333"/>
      <c r="N31" s="333"/>
      <c r="O31" s="333"/>
      <c r="P31" s="334"/>
      <c r="Q31" s="2"/>
      <c r="R31" s="2"/>
      <c r="S31" s="2"/>
      <c r="T31" s="2"/>
      <c r="U31" s="2"/>
      <c r="V31" s="2"/>
      <c r="W31" s="2"/>
      <c r="X31" s="2"/>
      <c r="Y31" s="2"/>
    </row>
    <row r="32" spans="1:25" x14ac:dyDescent="0.25">
      <c r="A32" s="2"/>
      <c r="B32" s="17">
        <f t="shared" si="0"/>
        <v>9</v>
      </c>
      <c r="C32" s="346" t="s">
        <v>947</v>
      </c>
      <c r="D32" s="330"/>
      <c r="E32" s="331">
        <f>PS!C16</f>
        <v>4.2393504057720465E-11</v>
      </c>
      <c r="F32" s="330"/>
      <c r="G32" s="330"/>
      <c r="H32" s="332" t="s">
        <v>939</v>
      </c>
      <c r="I32" s="332" t="s">
        <v>1109</v>
      </c>
      <c r="J32" s="326" t="s">
        <v>851</v>
      </c>
      <c r="K32" s="333"/>
      <c r="L32" s="333"/>
      <c r="M32" s="333"/>
      <c r="N32" s="333"/>
      <c r="O32" s="333"/>
      <c r="P32" s="334"/>
      <c r="Q32" s="2"/>
      <c r="R32" s="2"/>
      <c r="S32" s="2"/>
      <c r="T32" s="2"/>
      <c r="U32" s="2"/>
      <c r="V32" s="2"/>
      <c r="W32" s="2"/>
      <c r="X32" s="2"/>
      <c r="Y32" s="2"/>
    </row>
    <row r="33" spans="1:25" x14ac:dyDescent="0.25">
      <c r="A33" s="2"/>
      <c r="B33" s="17">
        <f t="shared" si="0"/>
        <v>11</v>
      </c>
      <c r="C33" s="346" t="s">
        <v>985</v>
      </c>
      <c r="D33" s="330"/>
      <c r="E33" s="331">
        <f>PS!C17</f>
        <v>2.8262336038480305E-11</v>
      </c>
      <c r="F33" s="330"/>
      <c r="G33" s="330"/>
      <c r="H33" s="332" t="s">
        <v>939</v>
      </c>
      <c r="I33" s="332" t="s">
        <v>1109</v>
      </c>
      <c r="J33" s="326" t="s">
        <v>852</v>
      </c>
      <c r="K33" s="333"/>
      <c r="L33" s="333"/>
      <c r="M33" s="333"/>
      <c r="N33" s="333"/>
      <c r="O33" s="333"/>
      <c r="P33" s="334"/>
      <c r="Q33" s="2"/>
      <c r="R33" s="2"/>
      <c r="S33" s="2"/>
      <c r="T33" s="2"/>
      <c r="U33" s="2"/>
      <c r="V33" s="2"/>
      <c r="W33" s="2"/>
      <c r="X33" s="2"/>
      <c r="Y33" s="2"/>
    </row>
    <row r="34" spans="1:25" x14ac:dyDescent="0.25">
      <c r="A34" s="2"/>
      <c r="B34" s="17">
        <f t="shared" si="0"/>
        <v>12</v>
      </c>
      <c r="C34" s="346" t="s">
        <v>948</v>
      </c>
      <c r="D34" s="330"/>
      <c r="E34" s="331">
        <f>PS!C18</f>
        <v>4.2393504057720465E-11</v>
      </c>
      <c r="F34" s="330"/>
      <c r="G34" s="330"/>
      <c r="H34" s="332" t="s">
        <v>939</v>
      </c>
      <c r="I34" s="332" t="s">
        <v>1109</v>
      </c>
      <c r="J34" s="326" t="s">
        <v>853</v>
      </c>
      <c r="K34" s="333"/>
      <c r="L34" s="333"/>
      <c r="M34" s="333"/>
      <c r="N34" s="333"/>
      <c r="O34" s="333"/>
      <c r="P34" s="334"/>
      <c r="Q34" s="2"/>
      <c r="R34" s="2"/>
      <c r="S34" s="2"/>
      <c r="T34" s="2"/>
      <c r="U34" s="2"/>
      <c r="V34" s="2"/>
      <c r="W34" s="2"/>
      <c r="X34" s="2"/>
      <c r="Y34" s="2"/>
    </row>
    <row r="35" spans="1:25" x14ac:dyDescent="0.25">
      <c r="A35" s="2"/>
      <c r="B35" s="17">
        <f t="shared" si="0"/>
        <v>13</v>
      </c>
      <c r="C35" s="346" t="s">
        <v>986</v>
      </c>
      <c r="D35" s="330"/>
      <c r="E35" s="331">
        <f>PS!C19</f>
        <v>0</v>
      </c>
      <c r="F35" s="330"/>
      <c r="G35" s="330"/>
      <c r="H35" s="332" t="s">
        <v>939</v>
      </c>
      <c r="I35" s="332" t="s">
        <v>1109</v>
      </c>
      <c r="J35" s="326" t="s">
        <v>854</v>
      </c>
      <c r="K35" s="333"/>
      <c r="L35" s="333"/>
      <c r="M35" s="333"/>
      <c r="N35" s="333"/>
      <c r="O35" s="333"/>
      <c r="P35" s="334"/>
      <c r="Q35" s="2"/>
      <c r="R35" s="2"/>
      <c r="S35" s="2"/>
      <c r="T35" s="2"/>
      <c r="U35" s="2"/>
      <c r="V35" s="2"/>
      <c r="W35" s="2"/>
      <c r="X35" s="2"/>
      <c r="Y35" s="2"/>
    </row>
    <row r="36" spans="1:25" x14ac:dyDescent="0.25">
      <c r="A36" s="2"/>
      <c r="B36" s="17">
        <f t="shared" si="0"/>
        <v>8</v>
      </c>
      <c r="C36" s="346" t="s">
        <v>949</v>
      </c>
      <c r="D36" s="330"/>
      <c r="E36" s="331">
        <f>PS!C20</f>
        <v>2.8262336038480305E-11</v>
      </c>
      <c r="F36" s="330"/>
      <c r="G36" s="330"/>
      <c r="H36" s="332" t="s">
        <v>939</v>
      </c>
      <c r="I36" s="332" t="s">
        <v>1109</v>
      </c>
      <c r="J36" s="326" t="s">
        <v>855</v>
      </c>
      <c r="K36" s="333"/>
      <c r="L36" s="333"/>
      <c r="M36" s="333"/>
      <c r="N36" s="333"/>
      <c r="O36" s="333"/>
      <c r="P36" s="334"/>
      <c r="Q36" s="2"/>
      <c r="R36" s="2"/>
      <c r="S36" s="2"/>
      <c r="T36" s="2"/>
      <c r="U36" s="2"/>
      <c r="V36" s="2"/>
      <c r="W36" s="2"/>
      <c r="X36" s="2"/>
      <c r="Y36" s="2"/>
    </row>
    <row r="37" spans="1:25" x14ac:dyDescent="0.25">
      <c r="A37" s="2"/>
      <c r="B37" s="17">
        <f t="shared" si="0"/>
        <v>12</v>
      </c>
      <c r="C37" s="346" t="s">
        <v>950</v>
      </c>
      <c r="D37" s="330"/>
      <c r="E37" s="331">
        <f>PS!C21</f>
        <v>4.2393504057720465E-11</v>
      </c>
      <c r="F37" s="330"/>
      <c r="G37" s="330"/>
      <c r="H37" s="332" t="s">
        <v>939</v>
      </c>
      <c r="I37" s="332" t="s">
        <v>1109</v>
      </c>
      <c r="J37" s="326" t="s">
        <v>856</v>
      </c>
      <c r="K37" s="333"/>
      <c r="L37" s="333"/>
      <c r="M37" s="333"/>
      <c r="N37" s="333"/>
      <c r="O37" s="333"/>
      <c r="P37" s="334"/>
      <c r="Q37" s="2"/>
      <c r="R37" s="2"/>
      <c r="S37" s="2"/>
      <c r="T37" s="2"/>
      <c r="U37" s="2"/>
      <c r="V37" s="2"/>
      <c r="W37" s="2"/>
      <c r="X37" s="2"/>
      <c r="Y37" s="2"/>
    </row>
    <row r="38" spans="1:25" x14ac:dyDescent="0.25">
      <c r="A38" s="2"/>
      <c r="B38" s="17">
        <f t="shared" si="0"/>
        <v>9</v>
      </c>
      <c r="C38" s="347" t="s">
        <v>311</v>
      </c>
      <c r="D38" s="330"/>
      <c r="E38" s="331">
        <f>PS!C22</f>
        <v>2.8262336038480316E-10</v>
      </c>
      <c r="F38" s="330"/>
      <c r="G38" s="330"/>
      <c r="H38" s="332" t="s">
        <v>939</v>
      </c>
      <c r="I38" s="332" t="s">
        <v>1109</v>
      </c>
      <c r="J38" s="326" t="s">
        <v>857</v>
      </c>
      <c r="K38" s="333"/>
      <c r="L38" s="333"/>
      <c r="M38" s="333"/>
      <c r="N38" s="333"/>
      <c r="O38" s="333"/>
      <c r="P38" s="334"/>
      <c r="Q38" s="2"/>
      <c r="R38" s="2"/>
      <c r="S38" s="2"/>
      <c r="T38" s="2"/>
      <c r="U38" s="2"/>
      <c r="V38" s="2"/>
      <c r="W38" s="2"/>
      <c r="X38" s="2"/>
      <c r="Y38" s="2"/>
    </row>
    <row r="39" spans="1:25" x14ac:dyDescent="0.25">
      <c r="A39" s="2"/>
      <c r="B39" s="17">
        <f t="shared" si="0"/>
        <v>8</v>
      </c>
      <c r="C39" s="346" t="s">
        <v>694</v>
      </c>
      <c r="D39" s="330"/>
      <c r="E39" s="331">
        <f>PS!C23</f>
        <v>0</v>
      </c>
      <c r="F39" s="330"/>
      <c r="G39" s="330"/>
      <c r="H39" s="332" t="s">
        <v>939</v>
      </c>
      <c r="I39" s="332" t="s">
        <v>1109</v>
      </c>
      <c r="J39" s="326" t="s">
        <v>858</v>
      </c>
      <c r="K39" s="333"/>
      <c r="L39" s="333"/>
      <c r="M39" s="333"/>
      <c r="N39" s="333"/>
      <c r="O39" s="333"/>
      <c r="P39" s="334"/>
      <c r="Q39" s="2"/>
      <c r="R39" s="2"/>
      <c r="S39" s="2"/>
      <c r="T39" s="2"/>
      <c r="U39" s="2"/>
      <c r="V39" s="2"/>
      <c r="W39" s="2"/>
      <c r="X39" s="2"/>
      <c r="Y39" s="2"/>
    </row>
    <row r="40" spans="1:25" x14ac:dyDescent="0.25">
      <c r="A40" s="2"/>
      <c r="B40" s="17">
        <f t="shared" si="0"/>
        <v>7</v>
      </c>
      <c r="C40" s="346" t="s">
        <v>938</v>
      </c>
      <c r="D40" s="330"/>
      <c r="E40" s="331">
        <f>PS!C24</f>
        <v>0</v>
      </c>
      <c r="F40" s="330"/>
      <c r="G40" s="330"/>
      <c r="H40" s="332" t="s">
        <v>939</v>
      </c>
      <c r="I40" s="332" t="s">
        <v>1109</v>
      </c>
      <c r="J40" s="326" t="s">
        <v>859</v>
      </c>
      <c r="K40" s="333"/>
      <c r="L40" s="333"/>
      <c r="M40" s="333"/>
      <c r="N40" s="333"/>
      <c r="O40" s="333"/>
      <c r="P40" s="334"/>
      <c r="Q40" s="2"/>
      <c r="R40" s="2"/>
      <c r="S40" s="2"/>
      <c r="T40" s="2"/>
      <c r="U40" s="2"/>
      <c r="V40" s="2"/>
      <c r="W40" s="2"/>
      <c r="X40" s="2"/>
      <c r="Y40" s="2"/>
    </row>
    <row r="41" spans="1:25" x14ac:dyDescent="0.25">
      <c r="A41" s="2"/>
      <c r="B41" s="17">
        <f t="shared" si="0"/>
        <v>8</v>
      </c>
      <c r="C41" s="346" t="s">
        <v>987</v>
      </c>
      <c r="D41" s="330"/>
      <c r="E41" s="331">
        <f>PS!C25</f>
        <v>4.9459088067340545E-5</v>
      </c>
      <c r="F41" s="330"/>
      <c r="G41" s="330"/>
      <c r="H41" s="332" t="s">
        <v>939</v>
      </c>
      <c r="I41" s="332" t="s">
        <v>1109</v>
      </c>
      <c r="J41" s="326" t="s">
        <v>860</v>
      </c>
      <c r="K41" s="333"/>
      <c r="L41" s="333"/>
      <c r="M41" s="333"/>
      <c r="N41" s="333"/>
      <c r="O41" s="333"/>
      <c r="P41" s="334"/>
      <c r="Q41" s="2"/>
      <c r="R41" s="2"/>
      <c r="S41" s="2"/>
      <c r="T41" s="2"/>
      <c r="U41" s="2"/>
      <c r="V41" s="2"/>
      <c r="W41" s="2"/>
      <c r="X41" s="2"/>
      <c r="Y41" s="2"/>
    </row>
    <row r="42" spans="1:25" x14ac:dyDescent="0.25">
      <c r="A42" s="2"/>
      <c r="B42" s="17">
        <f t="shared" si="0"/>
        <v>7</v>
      </c>
      <c r="C42" s="347" t="s">
        <v>316</v>
      </c>
      <c r="D42" s="330"/>
      <c r="E42" s="331">
        <f>PS!C26</f>
        <v>2.5907141368606958E-8</v>
      </c>
      <c r="F42" s="330"/>
      <c r="G42" s="330"/>
      <c r="H42" s="332" t="s">
        <v>939</v>
      </c>
      <c r="I42" s="332" t="s">
        <v>1109</v>
      </c>
      <c r="J42" s="326" t="s">
        <v>861</v>
      </c>
      <c r="K42" s="333"/>
      <c r="L42" s="333"/>
      <c r="M42" s="333"/>
      <c r="N42" s="333"/>
      <c r="O42" s="333"/>
      <c r="P42" s="334"/>
      <c r="Q42" s="2"/>
      <c r="R42" s="2"/>
      <c r="S42" s="2"/>
      <c r="T42" s="2"/>
      <c r="U42" s="2"/>
      <c r="V42" s="2"/>
      <c r="W42" s="2"/>
      <c r="X42" s="2"/>
      <c r="Y42" s="2"/>
    </row>
    <row r="43" spans="1:25" x14ac:dyDescent="0.25">
      <c r="A43" s="2"/>
      <c r="B43" s="17">
        <f t="shared" si="0"/>
        <v>2</v>
      </c>
      <c r="C43" s="348" t="s">
        <v>264</v>
      </c>
      <c r="D43" s="330"/>
      <c r="E43" s="331">
        <f>PS!C28</f>
        <v>1.9783635226936222E-3</v>
      </c>
      <c r="F43" s="330"/>
      <c r="G43" s="330"/>
      <c r="H43" s="332" t="s">
        <v>939</v>
      </c>
      <c r="I43" s="332" t="s">
        <v>1109</v>
      </c>
      <c r="J43" s="326" t="s">
        <v>862</v>
      </c>
      <c r="K43" s="333"/>
      <c r="L43" s="333"/>
      <c r="M43" s="333"/>
      <c r="N43" s="333"/>
      <c r="O43" s="333"/>
      <c r="P43" s="334"/>
      <c r="Q43" s="2"/>
      <c r="R43" s="2"/>
      <c r="S43" s="2"/>
      <c r="T43" s="2"/>
      <c r="U43" s="2"/>
      <c r="V43" s="2"/>
      <c r="W43" s="2"/>
      <c r="X43" s="2"/>
      <c r="Y43" s="2"/>
    </row>
    <row r="44" spans="1:25" x14ac:dyDescent="0.25">
      <c r="A44" s="2"/>
      <c r="B44" s="17">
        <f t="shared" si="0"/>
        <v>3</v>
      </c>
      <c r="C44" s="348" t="s">
        <v>255</v>
      </c>
      <c r="D44" s="330"/>
      <c r="E44" s="331">
        <f>PS!C27</f>
        <v>2.8262336038480314</v>
      </c>
      <c r="F44" s="330"/>
      <c r="G44" s="330"/>
      <c r="H44" s="332" t="s">
        <v>939</v>
      </c>
      <c r="I44" s="332" t="s">
        <v>1109</v>
      </c>
      <c r="J44" s="326" t="s">
        <v>863</v>
      </c>
      <c r="K44" s="333"/>
      <c r="L44" s="333"/>
      <c r="M44" s="333"/>
      <c r="N44" s="333"/>
      <c r="O44" s="333"/>
      <c r="P44" s="334"/>
      <c r="Q44" s="2"/>
      <c r="R44" s="2"/>
      <c r="S44" s="2"/>
      <c r="T44" s="2"/>
      <c r="U44" s="2"/>
      <c r="V44" s="2"/>
      <c r="W44" s="2"/>
      <c r="X44" s="2"/>
      <c r="Y44" s="2"/>
    </row>
    <row r="45" spans="1:25" x14ac:dyDescent="0.25">
      <c r="A45" s="2"/>
      <c r="B45" s="17">
        <f t="shared" si="0"/>
        <v>12</v>
      </c>
      <c r="C45" s="346" t="s">
        <v>990</v>
      </c>
      <c r="D45" s="330"/>
      <c r="E45" s="331">
        <f>PS!C29</f>
        <v>0</v>
      </c>
      <c r="F45" s="330"/>
      <c r="G45" s="330"/>
      <c r="H45" s="332" t="s">
        <v>939</v>
      </c>
      <c r="I45" s="332" t="s">
        <v>1109</v>
      </c>
      <c r="J45" s="326" t="s">
        <v>864</v>
      </c>
      <c r="K45" s="333"/>
      <c r="L45" s="333"/>
      <c r="M45" s="333"/>
      <c r="N45" s="333"/>
      <c r="O45" s="333"/>
      <c r="P45" s="334"/>
      <c r="Q45" s="2"/>
      <c r="R45" s="2"/>
      <c r="S45" s="2"/>
      <c r="T45" s="2"/>
      <c r="U45" s="2"/>
      <c r="V45" s="2"/>
      <c r="W45" s="2"/>
      <c r="X45" s="2"/>
      <c r="Y45" s="2"/>
    </row>
    <row r="46" spans="1:25" x14ac:dyDescent="0.25">
      <c r="A46" s="2"/>
      <c r="B46" s="17">
        <f t="shared" si="0"/>
        <v>13</v>
      </c>
      <c r="C46" s="346" t="s">
        <v>688</v>
      </c>
      <c r="D46" s="330"/>
      <c r="E46" s="331">
        <f>PS!C30</f>
        <v>0</v>
      </c>
      <c r="F46" s="330"/>
      <c r="G46" s="330"/>
      <c r="H46" s="332" t="s">
        <v>939</v>
      </c>
      <c r="I46" s="332" t="s">
        <v>1109</v>
      </c>
      <c r="J46" s="326" t="s">
        <v>865</v>
      </c>
      <c r="K46" s="333"/>
      <c r="L46" s="333"/>
      <c r="M46" s="333"/>
      <c r="N46" s="333"/>
      <c r="O46" s="333"/>
      <c r="P46" s="334"/>
      <c r="Q46" s="2"/>
      <c r="R46" s="2"/>
      <c r="S46" s="2"/>
      <c r="T46" s="2"/>
      <c r="U46" s="2"/>
      <c r="V46" s="2"/>
      <c r="W46" s="2"/>
      <c r="X46" s="2"/>
      <c r="Y46" s="2"/>
    </row>
    <row r="47" spans="1:25" x14ac:dyDescent="0.25">
      <c r="A47" s="2"/>
      <c r="B47" s="17">
        <f t="shared" si="0"/>
        <v>10</v>
      </c>
      <c r="C47" s="346" t="s">
        <v>685</v>
      </c>
      <c r="D47" s="330"/>
      <c r="E47" s="331">
        <f>PS!C31</f>
        <v>0</v>
      </c>
      <c r="F47" s="330"/>
      <c r="G47" s="330"/>
      <c r="H47" s="332" t="s">
        <v>939</v>
      </c>
      <c r="I47" s="332" t="s">
        <v>1109</v>
      </c>
      <c r="J47" s="326" t="s">
        <v>866</v>
      </c>
      <c r="K47" s="333"/>
      <c r="L47" s="333"/>
      <c r="M47" s="333"/>
      <c r="N47" s="333"/>
      <c r="O47" s="333"/>
      <c r="P47" s="334"/>
      <c r="Q47" s="2"/>
      <c r="R47" s="2"/>
      <c r="S47" s="2"/>
      <c r="T47" s="2"/>
      <c r="U47" s="2"/>
      <c r="V47" s="2"/>
      <c r="W47" s="2"/>
      <c r="X47" s="2"/>
      <c r="Y47" s="2"/>
    </row>
    <row r="48" spans="1:25" x14ac:dyDescent="0.25">
      <c r="A48" s="2"/>
      <c r="B48" s="17">
        <f t="shared" si="0"/>
        <v>8</v>
      </c>
      <c r="C48" s="347" t="s">
        <v>319</v>
      </c>
      <c r="D48" s="330"/>
      <c r="E48" s="331">
        <f>PS!C32</f>
        <v>3.2972725378227027E-8</v>
      </c>
      <c r="F48" s="330"/>
      <c r="G48" s="330"/>
      <c r="H48" s="332" t="s">
        <v>939</v>
      </c>
      <c r="I48" s="332" t="s">
        <v>1109</v>
      </c>
      <c r="J48" s="326" t="s">
        <v>867</v>
      </c>
      <c r="K48" s="333"/>
      <c r="L48" s="333"/>
      <c r="M48" s="333"/>
      <c r="N48" s="333"/>
      <c r="O48" s="333"/>
      <c r="P48" s="334"/>
      <c r="Q48" s="2"/>
      <c r="R48" s="2"/>
      <c r="S48" s="2"/>
      <c r="T48" s="2"/>
      <c r="U48" s="2"/>
      <c r="V48" s="2"/>
      <c r="W48" s="2"/>
      <c r="X48" s="2"/>
      <c r="Y48" s="2"/>
    </row>
    <row r="49" spans="1:25" x14ac:dyDescent="0.25">
      <c r="A49" s="2"/>
      <c r="B49" s="17">
        <f t="shared" si="0"/>
        <v>8</v>
      </c>
      <c r="C49" s="346" t="s">
        <v>321</v>
      </c>
      <c r="D49" s="330"/>
      <c r="E49" s="331">
        <f>PS!C33</f>
        <v>4.2393504057720465E-11</v>
      </c>
      <c r="F49" s="330"/>
      <c r="G49" s="330"/>
      <c r="H49" s="332" t="s">
        <v>939</v>
      </c>
      <c r="I49" s="332" t="s">
        <v>1109</v>
      </c>
      <c r="J49" s="326" t="s">
        <v>868</v>
      </c>
      <c r="K49" s="333"/>
      <c r="L49" s="333"/>
      <c r="M49" s="333"/>
      <c r="N49" s="333"/>
      <c r="O49" s="333"/>
      <c r="P49" s="334"/>
      <c r="Q49" s="2"/>
      <c r="R49" s="2"/>
      <c r="S49" s="2"/>
      <c r="T49" s="2"/>
      <c r="U49" s="2"/>
      <c r="V49" s="2"/>
      <c r="W49" s="2"/>
      <c r="X49" s="2"/>
      <c r="Y49" s="2"/>
    </row>
    <row r="50" spans="1:25" x14ac:dyDescent="0.25">
      <c r="A50" s="2"/>
      <c r="B50" s="17">
        <f t="shared" si="0"/>
        <v>6</v>
      </c>
      <c r="C50" s="348" t="s">
        <v>323</v>
      </c>
      <c r="D50" s="330"/>
      <c r="E50" s="331">
        <f>PS!C34</f>
        <v>1.978363522693622E-9</v>
      </c>
      <c r="F50" s="330"/>
      <c r="G50" s="330"/>
      <c r="H50" s="332" t="s">
        <v>939</v>
      </c>
      <c r="I50" s="332" t="s">
        <v>1109</v>
      </c>
      <c r="J50" s="326" t="s">
        <v>869</v>
      </c>
      <c r="K50" s="333"/>
      <c r="L50" s="333"/>
      <c r="M50" s="333"/>
      <c r="N50" s="333"/>
      <c r="O50" s="333"/>
      <c r="P50" s="334"/>
      <c r="Q50" s="2"/>
      <c r="R50" s="2"/>
      <c r="S50" s="2"/>
      <c r="T50" s="2"/>
      <c r="U50" s="2"/>
      <c r="V50" s="2"/>
      <c r="W50" s="2"/>
      <c r="X50" s="2"/>
      <c r="Y50" s="2"/>
    </row>
    <row r="51" spans="1:25" x14ac:dyDescent="0.25">
      <c r="A51" s="2"/>
      <c r="B51" s="17">
        <f t="shared" si="0"/>
        <v>6</v>
      </c>
      <c r="C51" s="346" t="s">
        <v>325</v>
      </c>
      <c r="D51" s="330"/>
      <c r="E51" s="331">
        <f>PS!C35</f>
        <v>2.0019154693923555E-8</v>
      </c>
      <c r="F51" s="330"/>
      <c r="G51" s="330"/>
      <c r="H51" s="332" t="s">
        <v>939</v>
      </c>
      <c r="I51" s="332" t="s">
        <v>1109</v>
      </c>
      <c r="J51" s="326" t="s">
        <v>870</v>
      </c>
      <c r="K51" s="333"/>
      <c r="L51" s="333"/>
      <c r="M51" s="333"/>
      <c r="N51" s="333"/>
      <c r="O51" s="333"/>
      <c r="P51" s="334"/>
      <c r="Q51" s="2"/>
      <c r="R51" s="2"/>
      <c r="S51" s="2"/>
      <c r="T51" s="2"/>
      <c r="U51" s="2"/>
      <c r="V51" s="2"/>
      <c r="W51" s="2"/>
      <c r="X51" s="2"/>
      <c r="Y51" s="2"/>
    </row>
    <row r="52" spans="1:25" x14ac:dyDescent="0.25">
      <c r="A52" s="2"/>
      <c r="B52" s="17">
        <f t="shared" si="0"/>
        <v>7</v>
      </c>
      <c r="C52" s="346" t="s">
        <v>550</v>
      </c>
      <c r="D52" s="330"/>
      <c r="E52" s="331">
        <f>PS!C36</f>
        <v>0</v>
      </c>
      <c r="F52" s="330"/>
      <c r="G52" s="330"/>
      <c r="H52" s="332" t="s">
        <v>939</v>
      </c>
      <c r="I52" s="332" t="s">
        <v>1109</v>
      </c>
      <c r="J52" s="326" t="s">
        <v>871</v>
      </c>
      <c r="K52" s="333"/>
      <c r="L52" s="333"/>
      <c r="M52" s="333"/>
      <c r="N52" s="333"/>
      <c r="O52" s="333"/>
      <c r="P52" s="334"/>
      <c r="Q52" s="2"/>
      <c r="R52" s="2"/>
      <c r="S52" s="2"/>
      <c r="T52" s="2"/>
      <c r="U52" s="2"/>
      <c r="V52" s="2"/>
      <c r="W52" s="2"/>
      <c r="X52" s="2"/>
      <c r="Y52" s="2"/>
    </row>
    <row r="53" spans="1:25" x14ac:dyDescent="0.25">
      <c r="A53" s="2"/>
      <c r="B53" s="17">
        <f t="shared" si="0"/>
        <v>11</v>
      </c>
      <c r="C53" s="347" t="s">
        <v>728</v>
      </c>
      <c r="D53" s="330"/>
      <c r="E53" s="331">
        <f>PS!C37</f>
        <v>0</v>
      </c>
      <c r="F53" s="330"/>
      <c r="G53" s="330"/>
      <c r="H53" s="332" t="s">
        <v>939</v>
      </c>
      <c r="I53" s="332" t="s">
        <v>1109</v>
      </c>
      <c r="J53" s="326" t="s">
        <v>872</v>
      </c>
      <c r="K53" s="333"/>
      <c r="L53" s="333"/>
      <c r="M53" s="333"/>
      <c r="N53" s="333"/>
      <c r="O53" s="333"/>
      <c r="P53" s="334"/>
      <c r="Q53" s="2"/>
      <c r="R53" s="2"/>
      <c r="S53" s="2"/>
      <c r="T53" s="2"/>
      <c r="U53" s="2"/>
      <c r="V53" s="2"/>
      <c r="W53" s="2"/>
      <c r="X53" s="2"/>
      <c r="Y53" s="2"/>
    </row>
    <row r="54" spans="1:25" x14ac:dyDescent="0.25">
      <c r="A54" s="2"/>
      <c r="B54" s="17">
        <f t="shared" si="0"/>
        <v>12</v>
      </c>
      <c r="C54" s="347" t="s">
        <v>682</v>
      </c>
      <c r="D54" s="330"/>
      <c r="E54" s="331">
        <f>PS!C38</f>
        <v>0</v>
      </c>
      <c r="F54" s="330"/>
      <c r="G54" s="330"/>
      <c r="H54" s="332" t="s">
        <v>939</v>
      </c>
      <c r="I54" s="332" t="s">
        <v>1109</v>
      </c>
      <c r="J54" s="326" t="s">
        <v>873</v>
      </c>
      <c r="K54" s="333"/>
      <c r="L54" s="333"/>
      <c r="M54" s="333"/>
      <c r="N54" s="333"/>
      <c r="O54" s="333"/>
      <c r="P54" s="334"/>
      <c r="Q54" s="2"/>
      <c r="R54" s="2"/>
      <c r="S54" s="2"/>
      <c r="T54" s="2"/>
      <c r="U54" s="2"/>
      <c r="V54" s="2"/>
      <c r="W54" s="2"/>
      <c r="X54" s="2"/>
      <c r="Y54" s="2"/>
    </row>
    <row r="55" spans="1:25" x14ac:dyDescent="0.25">
      <c r="A55" s="2"/>
      <c r="B55" s="17">
        <f t="shared" si="0"/>
        <v>8</v>
      </c>
      <c r="C55" s="346" t="s">
        <v>952</v>
      </c>
      <c r="D55" s="330"/>
      <c r="E55" s="331">
        <f>PS!C39</f>
        <v>2.8262336038480305E-11</v>
      </c>
      <c r="F55" s="330"/>
      <c r="G55" s="330"/>
      <c r="H55" s="332" t="s">
        <v>939</v>
      </c>
      <c r="I55" s="332" t="s">
        <v>1109</v>
      </c>
      <c r="J55" s="326" t="s">
        <v>874</v>
      </c>
      <c r="K55" s="333"/>
      <c r="L55" s="333"/>
      <c r="M55" s="333"/>
      <c r="N55" s="333"/>
      <c r="O55" s="333"/>
      <c r="P55" s="334"/>
      <c r="Q55" s="2"/>
      <c r="R55" s="2"/>
      <c r="S55" s="2"/>
      <c r="T55" s="2"/>
      <c r="U55" s="2"/>
      <c r="V55" s="2"/>
      <c r="W55" s="2"/>
      <c r="X55" s="2"/>
      <c r="Y55" s="2"/>
    </row>
    <row r="56" spans="1:25" x14ac:dyDescent="0.25">
      <c r="A56" s="2"/>
      <c r="B56" s="17">
        <f t="shared" si="0"/>
        <v>15</v>
      </c>
      <c r="C56" s="346" t="s">
        <v>988</v>
      </c>
      <c r="D56" s="330"/>
      <c r="E56" s="331">
        <f>PS!C40</f>
        <v>2.826233603848031E-8</v>
      </c>
      <c r="F56" s="330"/>
      <c r="G56" s="330"/>
      <c r="H56" s="332" t="s">
        <v>939</v>
      </c>
      <c r="I56" s="332" t="s">
        <v>1109</v>
      </c>
      <c r="J56" s="326" t="s">
        <v>875</v>
      </c>
      <c r="K56" s="333"/>
      <c r="L56" s="333"/>
      <c r="M56" s="333"/>
      <c r="N56" s="333"/>
      <c r="O56" s="333"/>
      <c r="P56" s="334"/>
      <c r="Q56" s="2"/>
      <c r="R56" s="2"/>
      <c r="S56" s="2"/>
      <c r="T56" s="2"/>
      <c r="U56" s="2"/>
      <c r="V56" s="2"/>
      <c r="W56" s="2"/>
      <c r="X56" s="2"/>
      <c r="Y56" s="2"/>
    </row>
    <row r="57" spans="1:25" x14ac:dyDescent="0.25">
      <c r="A57" s="2"/>
      <c r="B57" s="17">
        <f t="shared" si="0"/>
        <v>15</v>
      </c>
      <c r="C57" s="346" t="s">
        <v>991</v>
      </c>
      <c r="D57" s="330"/>
      <c r="E57" s="331">
        <f>PS!C41</f>
        <v>0</v>
      </c>
      <c r="F57" s="330"/>
      <c r="G57" s="330"/>
      <c r="H57" s="332" t="s">
        <v>939</v>
      </c>
      <c r="I57" s="332" t="s">
        <v>1109</v>
      </c>
      <c r="J57" s="326" t="s">
        <v>876</v>
      </c>
      <c r="K57" s="333"/>
      <c r="L57" s="333"/>
      <c r="M57" s="333"/>
      <c r="N57" s="333"/>
      <c r="O57" s="333"/>
      <c r="P57" s="334"/>
      <c r="Q57" s="2"/>
      <c r="R57" s="2"/>
      <c r="S57" s="2"/>
      <c r="T57" s="2"/>
      <c r="U57" s="2"/>
      <c r="V57" s="2"/>
      <c r="W57" s="2"/>
      <c r="X57" s="2"/>
      <c r="Y57" s="2"/>
    </row>
    <row r="58" spans="1:25" x14ac:dyDescent="0.25">
      <c r="A58" s="2"/>
      <c r="B58" s="17">
        <f t="shared" si="0"/>
        <v>15</v>
      </c>
      <c r="C58" s="346" t="s">
        <v>678</v>
      </c>
      <c r="D58" s="330"/>
      <c r="E58" s="331">
        <f>PS!C42</f>
        <v>0</v>
      </c>
      <c r="F58" s="330"/>
      <c r="G58" s="330"/>
      <c r="H58" s="332" t="s">
        <v>939</v>
      </c>
      <c r="I58" s="332" t="s">
        <v>1109</v>
      </c>
      <c r="J58" s="326" t="s">
        <v>877</v>
      </c>
      <c r="K58" s="333"/>
      <c r="L58" s="333"/>
      <c r="M58" s="333"/>
      <c r="N58" s="333"/>
      <c r="O58" s="333"/>
      <c r="P58" s="334"/>
      <c r="Q58" s="2"/>
      <c r="R58" s="2"/>
      <c r="S58" s="2"/>
      <c r="T58" s="2"/>
      <c r="U58" s="2"/>
      <c r="V58" s="2"/>
      <c r="W58" s="2"/>
      <c r="X58" s="2"/>
      <c r="Y58" s="2"/>
    </row>
    <row r="59" spans="1:25" x14ac:dyDescent="0.25">
      <c r="A59" s="2"/>
      <c r="B59" s="17">
        <f t="shared" si="0"/>
        <v>15</v>
      </c>
      <c r="C59" s="346" t="s">
        <v>992</v>
      </c>
      <c r="D59" s="330"/>
      <c r="E59" s="331">
        <f>PS!C43</f>
        <v>0</v>
      </c>
      <c r="F59" s="330"/>
      <c r="G59" s="330"/>
      <c r="H59" s="332" t="s">
        <v>939</v>
      </c>
      <c r="I59" s="332" t="s">
        <v>1109</v>
      </c>
      <c r="J59" s="326" t="s">
        <v>878</v>
      </c>
      <c r="K59" s="333"/>
      <c r="L59" s="333"/>
      <c r="M59" s="333"/>
      <c r="N59" s="333"/>
      <c r="O59" s="333"/>
      <c r="P59" s="334"/>
      <c r="Q59" s="2"/>
      <c r="R59" s="2"/>
      <c r="S59" s="2"/>
      <c r="T59" s="2"/>
      <c r="U59" s="2"/>
      <c r="V59" s="2"/>
      <c r="W59" s="2"/>
      <c r="X59" s="2"/>
      <c r="Y59" s="2"/>
    </row>
    <row r="60" spans="1:25" x14ac:dyDescent="0.25">
      <c r="A60" s="2"/>
      <c r="B60" s="17">
        <f t="shared" si="0"/>
        <v>15</v>
      </c>
      <c r="C60" s="346" t="s">
        <v>993</v>
      </c>
      <c r="D60" s="330"/>
      <c r="E60" s="331">
        <f>PS!C44</f>
        <v>3.7683114717973746E-10</v>
      </c>
      <c r="F60" s="330"/>
      <c r="G60" s="330"/>
      <c r="H60" s="332" t="s">
        <v>939</v>
      </c>
      <c r="I60" s="332" t="s">
        <v>1109</v>
      </c>
      <c r="J60" s="326" t="s">
        <v>879</v>
      </c>
      <c r="K60" s="333"/>
      <c r="L60" s="333"/>
      <c r="M60" s="333"/>
      <c r="N60" s="333"/>
      <c r="O60" s="333"/>
      <c r="P60" s="334"/>
      <c r="Q60" s="2"/>
      <c r="R60" s="2"/>
      <c r="S60" s="2"/>
      <c r="T60" s="2"/>
      <c r="U60" s="2"/>
      <c r="V60" s="2"/>
      <c r="W60" s="2"/>
      <c r="X60" s="2"/>
      <c r="Y60" s="2"/>
    </row>
    <row r="61" spans="1:25" x14ac:dyDescent="0.25">
      <c r="A61" s="2"/>
      <c r="B61" s="17">
        <f t="shared" si="0"/>
        <v>6</v>
      </c>
      <c r="C61" s="349" t="s">
        <v>334</v>
      </c>
      <c r="D61" s="330"/>
      <c r="E61" s="331">
        <f>PS!C45</f>
        <v>7.3011034766074144E-5</v>
      </c>
      <c r="F61" s="330"/>
      <c r="G61" s="330"/>
      <c r="H61" s="332" t="s">
        <v>939</v>
      </c>
      <c r="I61" s="332" t="s">
        <v>1109</v>
      </c>
      <c r="J61" s="326" t="s">
        <v>880</v>
      </c>
      <c r="K61" s="333"/>
      <c r="L61" s="333"/>
      <c r="M61" s="333"/>
      <c r="N61" s="333"/>
      <c r="O61" s="333"/>
      <c r="P61" s="334"/>
      <c r="Q61" s="2"/>
      <c r="R61" s="2"/>
      <c r="S61" s="2"/>
      <c r="T61" s="2"/>
      <c r="U61" s="2"/>
      <c r="V61" s="2"/>
      <c r="W61" s="2"/>
      <c r="X61" s="2"/>
      <c r="Y61" s="2"/>
    </row>
    <row r="62" spans="1:25" x14ac:dyDescent="0.25">
      <c r="A62" s="2"/>
      <c r="B62" s="17">
        <f t="shared" si="0"/>
        <v>11</v>
      </c>
      <c r="C62" s="346" t="s">
        <v>984</v>
      </c>
      <c r="D62" s="330"/>
      <c r="E62" s="331">
        <f>PS!C46</f>
        <v>0</v>
      </c>
      <c r="F62" s="330"/>
      <c r="G62" s="330"/>
      <c r="H62" s="332" t="s">
        <v>939</v>
      </c>
      <c r="I62" s="332" t="s">
        <v>1109</v>
      </c>
      <c r="J62" s="326" t="s">
        <v>881</v>
      </c>
      <c r="K62" s="333"/>
      <c r="L62" s="333"/>
      <c r="M62" s="333"/>
      <c r="N62" s="333"/>
      <c r="O62" s="333"/>
      <c r="P62" s="334"/>
      <c r="Q62" s="2"/>
      <c r="R62" s="2"/>
      <c r="S62" s="2"/>
      <c r="T62" s="2"/>
      <c r="U62" s="2"/>
      <c r="V62" s="2"/>
      <c r="W62" s="2"/>
      <c r="X62" s="2"/>
      <c r="Y62" s="2"/>
    </row>
    <row r="63" spans="1:25" x14ac:dyDescent="0.25">
      <c r="A63" s="2"/>
      <c r="B63" s="17">
        <f t="shared" si="0"/>
        <v>7</v>
      </c>
      <c r="C63" s="346" t="s">
        <v>953</v>
      </c>
      <c r="D63" s="330"/>
      <c r="E63" s="331">
        <f>PS!C47</f>
        <v>0</v>
      </c>
      <c r="F63" s="330"/>
      <c r="G63" s="330"/>
      <c r="H63" s="332" t="s">
        <v>939</v>
      </c>
      <c r="I63" s="332" t="s">
        <v>1109</v>
      </c>
      <c r="J63" s="326" t="s">
        <v>882</v>
      </c>
      <c r="K63" s="333"/>
      <c r="L63" s="333"/>
      <c r="M63" s="333"/>
      <c r="N63" s="333"/>
      <c r="O63" s="333"/>
      <c r="P63" s="334"/>
      <c r="Q63" s="2"/>
      <c r="R63" s="2"/>
      <c r="S63" s="2"/>
      <c r="T63" s="2"/>
      <c r="U63" s="2"/>
      <c r="V63" s="2"/>
      <c r="W63" s="2"/>
      <c r="X63" s="2"/>
      <c r="Y63" s="2"/>
    </row>
    <row r="64" spans="1:25" x14ac:dyDescent="0.25">
      <c r="A64" s="2"/>
      <c r="B64" s="17">
        <f t="shared" si="0"/>
        <v>12</v>
      </c>
      <c r="C64" s="346" t="s">
        <v>982</v>
      </c>
      <c r="D64" s="330"/>
      <c r="E64" s="331">
        <f>PS!C48</f>
        <v>0</v>
      </c>
      <c r="F64" s="330"/>
      <c r="G64" s="330"/>
      <c r="H64" s="332" t="s">
        <v>939</v>
      </c>
      <c r="I64" s="332" t="s">
        <v>1109</v>
      </c>
      <c r="J64" s="326" t="s">
        <v>883</v>
      </c>
      <c r="K64" s="333"/>
      <c r="L64" s="333"/>
      <c r="M64" s="333"/>
      <c r="N64" s="333"/>
      <c r="O64" s="333"/>
      <c r="P64" s="334"/>
      <c r="Q64" s="2"/>
      <c r="R64" s="2"/>
      <c r="S64" s="2"/>
      <c r="T64" s="2"/>
      <c r="U64" s="2"/>
      <c r="V64" s="2"/>
      <c r="W64" s="2"/>
      <c r="X64" s="2"/>
      <c r="Y64" s="2"/>
    </row>
    <row r="65" spans="1:25" x14ac:dyDescent="0.25">
      <c r="A65" s="2"/>
      <c r="B65" s="17">
        <f t="shared" si="0"/>
        <v>13</v>
      </c>
      <c r="C65" s="346" t="s">
        <v>983</v>
      </c>
      <c r="D65" s="330"/>
      <c r="E65" s="331">
        <f>PS!C49</f>
        <v>0</v>
      </c>
      <c r="F65" s="330"/>
      <c r="G65" s="330"/>
      <c r="H65" s="332" t="s">
        <v>939</v>
      </c>
      <c r="I65" s="332" t="s">
        <v>1109</v>
      </c>
      <c r="J65" s="326" t="s">
        <v>884</v>
      </c>
      <c r="K65" s="333"/>
      <c r="L65" s="333"/>
      <c r="M65" s="333"/>
      <c r="N65" s="333"/>
      <c r="O65" s="333"/>
      <c r="P65" s="334"/>
      <c r="Q65" s="2"/>
      <c r="R65" s="2"/>
      <c r="S65" s="2"/>
      <c r="T65" s="2"/>
      <c r="U65" s="2"/>
      <c r="V65" s="2"/>
      <c r="W65" s="2"/>
      <c r="X65" s="2"/>
      <c r="Y65" s="2"/>
    </row>
    <row r="66" spans="1:25" x14ac:dyDescent="0.25">
      <c r="A66" s="2"/>
      <c r="B66" s="17">
        <f t="shared" si="0"/>
        <v>7</v>
      </c>
      <c r="C66" s="346" t="s">
        <v>954</v>
      </c>
      <c r="D66" s="330"/>
      <c r="E66" s="331">
        <f>PS!C50</f>
        <v>7.0655840096200789E-11</v>
      </c>
      <c r="F66" s="330"/>
      <c r="G66" s="330"/>
      <c r="H66" s="332" t="s">
        <v>939</v>
      </c>
      <c r="I66" s="332" t="s">
        <v>1109</v>
      </c>
      <c r="J66" s="326" t="s">
        <v>885</v>
      </c>
      <c r="K66" s="333"/>
      <c r="L66" s="333"/>
      <c r="M66" s="333"/>
      <c r="N66" s="333"/>
      <c r="O66" s="333"/>
      <c r="P66" s="334"/>
      <c r="Q66" s="2"/>
      <c r="R66" s="2"/>
      <c r="S66" s="2"/>
      <c r="T66" s="2"/>
      <c r="U66" s="2"/>
      <c r="V66" s="2"/>
      <c r="W66" s="2"/>
      <c r="X66" s="2"/>
      <c r="Y66" s="2"/>
    </row>
    <row r="67" spans="1:25" x14ac:dyDescent="0.25">
      <c r="A67" s="2"/>
      <c r="B67" s="17">
        <f t="shared" si="0"/>
        <v>5</v>
      </c>
      <c r="C67" s="346" t="s">
        <v>955</v>
      </c>
      <c r="D67" s="330"/>
      <c r="E67" s="331">
        <f>PS!C51</f>
        <v>6.5945450756454072E-11</v>
      </c>
      <c r="F67" s="330"/>
      <c r="G67" s="330"/>
      <c r="H67" s="332" t="s">
        <v>939</v>
      </c>
      <c r="I67" s="332" t="s">
        <v>1109</v>
      </c>
      <c r="J67" s="326" t="s">
        <v>886</v>
      </c>
      <c r="K67" s="333"/>
      <c r="L67" s="333"/>
      <c r="M67" s="333"/>
      <c r="N67" s="333"/>
      <c r="O67" s="333"/>
      <c r="P67" s="334"/>
      <c r="Q67" s="2"/>
      <c r="R67" s="2"/>
      <c r="S67" s="2"/>
      <c r="T67" s="2"/>
      <c r="U67" s="2"/>
      <c r="V67" s="2"/>
      <c r="W67" s="2"/>
      <c r="X67" s="2"/>
      <c r="Y67" s="2"/>
    </row>
    <row r="68" spans="1:25" x14ac:dyDescent="0.25">
      <c r="A68" s="2"/>
      <c r="B68" s="17">
        <f t="shared" si="0"/>
        <v>4</v>
      </c>
      <c r="C68" s="346" t="s">
        <v>956</v>
      </c>
      <c r="D68" s="330"/>
      <c r="E68" s="331">
        <f>PS!C52</f>
        <v>1.7663960024050194E-6</v>
      </c>
      <c r="F68" s="330"/>
      <c r="G68" s="330"/>
      <c r="H68" s="332" t="s">
        <v>939</v>
      </c>
      <c r="I68" s="332" t="s">
        <v>1109</v>
      </c>
      <c r="J68" s="326" t="s">
        <v>887</v>
      </c>
      <c r="K68" s="333"/>
      <c r="L68" s="333"/>
      <c r="M68" s="333"/>
      <c r="N68" s="333"/>
      <c r="O68" s="333"/>
      <c r="P68" s="334"/>
      <c r="Q68" s="2"/>
      <c r="R68" s="2"/>
      <c r="S68" s="2"/>
      <c r="T68" s="2"/>
      <c r="U68" s="2"/>
      <c r="V68" s="2"/>
      <c r="W68" s="2"/>
      <c r="X68" s="2"/>
      <c r="Y68" s="2"/>
    </row>
    <row r="69" spans="1:25" x14ac:dyDescent="0.25">
      <c r="A69" s="2"/>
      <c r="B69" s="17">
        <f t="shared" si="0"/>
        <v>7</v>
      </c>
      <c r="C69" s="346" t="s">
        <v>957</v>
      </c>
      <c r="D69" s="330"/>
      <c r="E69" s="331">
        <f>PS!C53</f>
        <v>4.2393504057720465E-11</v>
      </c>
      <c r="F69" s="330"/>
      <c r="G69" s="330"/>
      <c r="H69" s="332" t="s">
        <v>939</v>
      </c>
      <c r="I69" s="332" t="s">
        <v>1109</v>
      </c>
      <c r="J69" s="326" t="s">
        <v>888</v>
      </c>
      <c r="K69" s="333"/>
      <c r="L69" s="333"/>
      <c r="M69" s="333"/>
      <c r="N69" s="333"/>
      <c r="O69" s="333"/>
      <c r="P69" s="334"/>
      <c r="Q69" s="2"/>
      <c r="R69" s="2"/>
      <c r="S69" s="2"/>
      <c r="T69" s="2"/>
      <c r="U69" s="2"/>
      <c r="V69" s="2"/>
      <c r="W69" s="2"/>
      <c r="X69" s="2"/>
      <c r="Y69" s="2"/>
    </row>
    <row r="70" spans="1:25" x14ac:dyDescent="0.25">
      <c r="A70" s="2"/>
      <c r="B70" s="17">
        <f t="shared" si="0"/>
        <v>9</v>
      </c>
      <c r="C70" s="346" t="s">
        <v>726</v>
      </c>
      <c r="D70" s="330"/>
      <c r="E70" s="331">
        <f>PS!C54</f>
        <v>0</v>
      </c>
      <c r="F70" s="330"/>
      <c r="G70" s="330"/>
      <c r="H70" s="332" t="s">
        <v>939</v>
      </c>
      <c r="I70" s="332" t="s">
        <v>1109</v>
      </c>
      <c r="J70" s="326" t="s">
        <v>889</v>
      </c>
      <c r="K70" s="333"/>
      <c r="L70" s="333"/>
      <c r="M70" s="333"/>
      <c r="N70" s="333"/>
      <c r="O70" s="333"/>
      <c r="P70" s="334"/>
      <c r="Q70" s="2"/>
      <c r="R70" s="2"/>
      <c r="S70" s="2"/>
      <c r="T70" s="2"/>
      <c r="U70" s="2"/>
      <c r="V70" s="2"/>
      <c r="W70" s="2"/>
      <c r="X70" s="2"/>
      <c r="Y70" s="2"/>
    </row>
    <row r="71" spans="1:25" x14ac:dyDescent="0.25">
      <c r="A71" s="2"/>
      <c r="B71" s="17">
        <f>LEN(C71)</f>
        <v>11</v>
      </c>
      <c r="C71" s="346" t="s">
        <v>980</v>
      </c>
      <c r="D71" s="330"/>
      <c r="E71" s="331">
        <f>PS!C55</f>
        <v>0</v>
      </c>
      <c r="F71" s="330"/>
      <c r="G71" s="330"/>
      <c r="H71" s="332" t="s">
        <v>939</v>
      </c>
      <c r="I71" s="332" t="s">
        <v>1109</v>
      </c>
      <c r="J71" s="326" t="s">
        <v>890</v>
      </c>
      <c r="K71" s="333"/>
      <c r="L71" s="333"/>
      <c r="M71" s="333"/>
      <c r="N71" s="333"/>
      <c r="O71" s="333"/>
      <c r="P71" s="334"/>
      <c r="Q71" s="2"/>
      <c r="R71" s="2"/>
      <c r="S71" s="2"/>
      <c r="T71" s="2"/>
      <c r="U71" s="2"/>
      <c r="V71" s="2"/>
      <c r="W71" s="2"/>
      <c r="X71" s="2"/>
      <c r="Y71" s="2"/>
    </row>
    <row r="72" spans="1:25" x14ac:dyDescent="0.25">
      <c r="A72" s="2"/>
      <c r="B72" s="17">
        <f t="shared" si="0"/>
        <v>10</v>
      </c>
      <c r="C72" s="346" t="s">
        <v>958</v>
      </c>
      <c r="D72" s="330"/>
      <c r="E72" s="331">
        <f>PS!C56</f>
        <v>0</v>
      </c>
      <c r="F72" s="330"/>
      <c r="G72" s="330"/>
      <c r="H72" s="332" t="s">
        <v>939</v>
      </c>
      <c r="I72" s="332" t="s">
        <v>1109</v>
      </c>
      <c r="J72" s="326" t="s">
        <v>891</v>
      </c>
      <c r="K72" s="333"/>
      <c r="L72" s="333"/>
      <c r="M72" s="333"/>
      <c r="N72" s="333"/>
      <c r="O72" s="333"/>
      <c r="P72" s="334"/>
      <c r="Q72" s="2"/>
      <c r="R72" s="2"/>
      <c r="S72" s="2"/>
      <c r="T72" s="2"/>
      <c r="U72" s="2"/>
      <c r="V72" s="2"/>
      <c r="W72" s="2"/>
      <c r="X72" s="2"/>
      <c r="Y72" s="2"/>
    </row>
    <row r="73" spans="1:25" x14ac:dyDescent="0.25">
      <c r="A73" s="2"/>
      <c r="B73" s="17">
        <f t="shared" si="0"/>
        <v>4</v>
      </c>
      <c r="C73" s="347" t="s">
        <v>344</v>
      </c>
      <c r="D73" s="330"/>
      <c r="E73" s="331">
        <f>PS!C57</f>
        <v>1.1775973349366798E-8</v>
      </c>
      <c r="F73" s="330"/>
      <c r="G73" s="330"/>
      <c r="H73" s="332" t="s">
        <v>939</v>
      </c>
      <c r="I73" s="332" t="s">
        <v>1109</v>
      </c>
      <c r="J73" s="326" t="s">
        <v>892</v>
      </c>
      <c r="K73" s="333"/>
      <c r="L73" s="333"/>
      <c r="M73" s="333"/>
      <c r="N73" s="333"/>
      <c r="O73" s="333"/>
      <c r="P73" s="334"/>
      <c r="Q73" s="2"/>
      <c r="R73" s="2"/>
      <c r="S73" s="2"/>
      <c r="T73" s="2"/>
      <c r="U73" s="2"/>
      <c r="V73" s="2"/>
      <c r="W73" s="2"/>
      <c r="X73" s="2"/>
      <c r="Y73" s="2"/>
    </row>
    <row r="74" spans="1:25" x14ac:dyDescent="0.25">
      <c r="A74" s="2"/>
      <c r="B74" s="17">
        <f t="shared" si="0"/>
        <v>9</v>
      </c>
      <c r="C74" s="347" t="s">
        <v>346</v>
      </c>
      <c r="D74" s="330"/>
      <c r="E74" s="331">
        <f>PS!C58</f>
        <v>8.9497397455187669E-9</v>
      </c>
      <c r="F74" s="330"/>
      <c r="G74" s="330"/>
      <c r="H74" s="332" t="s">
        <v>939</v>
      </c>
      <c r="I74" s="332" t="s">
        <v>1109</v>
      </c>
      <c r="J74" s="326" t="s">
        <v>893</v>
      </c>
      <c r="K74" s="333"/>
      <c r="L74" s="333"/>
      <c r="M74" s="333"/>
      <c r="N74" s="333"/>
      <c r="O74" s="333"/>
      <c r="P74" s="334"/>
      <c r="Q74" s="2"/>
      <c r="R74" s="2"/>
      <c r="S74" s="2"/>
      <c r="T74" s="2"/>
      <c r="U74" s="2"/>
      <c r="V74" s="2"/>
      <c r="W74" s="2"/>
      <c r="X74" s="2"/>
      <c r="Y74" s="2"/>
    </row>
    <row r="75" spans="1:25" x14ac:dyDescent="0.25">
      <c r="A75" s="2"/>
      <c r="B75" s="17">
        <f t="shared" si="0"/>
        <v>7</v>
      </c>
      <c r="C75" s="346" t="s">
        <v>348</v>
      </c>
      <c r="D75" s="330"/>
      <c r="E75" s="331">
        <f>PS!C59</f>
        <v>6.1235061416707326E-9</v>
      </c>
      <c r="F75" s="330"/>
      <c r="G75" s="330"/>
      <c r="H75" s="332" t="s">
        <v>939</v>
      </c>
      <c r="I75" s="332" t="s">
        <v>1109</v>
      </c>
      <c r="J75" s="326" t="s">
        <v>894</v>
      </c>
      <c r="K75" s="333"/>
      <c r="L75" s="333"/>
      <c r="M75" s="333"/>
      <c r="N75" s="333"/>
      <c r="O75" s="333"/>
      <c r="P75" s="334"/>
      <c r="Q75" s="2"/>
      <c r="R75" s="2"/>
      <c r="S75" s="2"/>
      <c r="T75" s="2"/>
      <c r="U75" s="2"/>
      <c r="V75" s="2"/>
      <c r="W75" s="2"/>
      <c r="X75" s="2"/>
      <c r="Y75" s="2"/>
    </row>
    <row r="76" spans="1:25" x14ac:dyDescent="0.25">
      <c r="A76" s="2"/>
      <c r="B76" s="17">
        <f t="shared" si="0"/>
        <v>3</v>
      </c>
      <c r="C76" s="346" t="s">
        <v>951</v>
      </c>
      <c r="D76" s="330"/>
      <c r="E76" s="331">
        <f>PS!C60</f>
        <v>5.4169477407087261E-5</v>
      </c>
      <c r="F76" s="330"/>
      <c r="G76" s="330"/>
      <c r="H76" s="332" t="s">
        <v>939</v>
      </c>
      <c r="I76" s="332" t="s">
        <v>1109</v>
      </c>
      <c r="J76" s="326" t="s">
        <v>895</v>
      </c>
      <c r="K76" s="333"/>
      <c r="L76" s="333"/>
      <c r="M76" s="333"/>
      <c r="N76" s="333"/>
      <c r="O76" s="333"/>
      <c r="P76" s="334"/>
      <c r="Q76" s="2"/>
      <c r="R76" s="2"/>
      <c r="S76" s="2"/>
      <c r="T76" s="2"/>
      <c r="U76" s="2"/>
      <c r="V76" s="2"/>
      <c r="W76" s="2"/>
      <c r="X76" s="2"/>
      <c r="Y76" s="2"/>
    </row>
    <row r="77" spans="1:25" x14ac:dyDescent="0.25">
      <c r="A77" s="2"/>
      <c r="B77" s="17">
        <f t="shared" si="0"/>
        <v>11</v>
      </c>
      <c r="C77" s="346" t="s">
        <v>979</v>
      </c>
      <c r="D77" s="330"/>
      <c r="E77" s="331">
        <f>PS!C61</f>
        <v>0</v>
      </c>
      <c r="F77" s="330"/>
      <c r="G77" s="330"/>
      <c r="H77" s="332" t="s">
        <v>939</v>
      </c>
      <c r="I77" s="332" t="s">
        <v>1109</v>
      </c>
      <c r="J77" s="326" t="s">
        <v>896</v>
      </c>
      <c r="K77" s="333"/>
      <c r="L77" s="333"/>
      <c r="M77" s="333"/>
      <c r="N77" s="333"/>
      <c r="O77" s="333"/>
      <c r="P77" s="334"/>
      <c r="Q77" s="2"/>
      <c r="R77" s="2"/>
      <c r="S77" s="2"/>
      <c r="T77" s="2"/>
      <c r="U77" s="2"/>
      <c r="V77" s="2"/>
      <c r="W77" s="2"/>
      <c r="X77" s="2"/>
      <c r="Y77" s="2"/>
    </row>
    <row r="78" spans="1:25" x14ac:dyDescent="0.25">
      <c r="A78" s="2"/>
      <c r="B78" s="17">
        <f t="shared" si="0"/>
        <v>13</v>
      </c>
      <c r="C78" s="346" t="s">
        <v>978</v>
      </c>
      <c r="D78" s="330"/>
      <c r="E78" s="331">
        <f>PS!C62</f>
        <v>5.6524672076960631E-10</v>
      </c>
      <c r="F78" s="330"/>
      <c r="G78" s="330"/>
      <c r="H78" s="332" t="s">
        <v>939</v>
      </c>
      <c r="I78" s="332" t="s">
        <v>1109</v>
      </c>
      <c r="J78" s="326" t="s">
        <v>897</v>
      </c>
      <c r="K78" s="333"/>
      <c r="L78" s="333"/>
      <c r="M78" s="333"/>
      <c r="N78" s="333"/>
      <c r="O78" s="333"/>
      <c r="P78" s="334"/>
      <c r="Q78" s="2"/>
      <c r="R78" s="2"/>
      <c r="S78" s="2"/>
      <c r="T78" s="2"/>
      <c r="U78" s="2"/>
      <c r="V78" s="2"/>
      <c r="W78" s="2"/>
      <c r="X78" s="2"/>
      <c r="Y78" s="2"/>
    </row>
    <row r="79" spans="1:25" x14ac:dyDescent="0.25">
      <c r="A79" s="2"/>
      <c r="B79" s="17">
        <f t="shared" si="0"/>
        <v>12</v>
      </c>
      <c r="C79" s="347" t="s">
        <v>977</v>
      </c>
      <c r="D79" s="330"/>
      <c r="E79" s="331">
        <f>PS!C63</f>
        <v>4.2393504057720465E-11</v>
      </c>
      <c r="F79" s="330"/>
      <c r="G79" s="330"/>
      <c r="H79" s="332" t="s">
        <v>939</v>
      </c>
      <c r="I79" s="332" t="s">
        <v>1109</v>
      </c>
      <c r="J79" s="326" t="s">
        <v>898</v>
      </c>
      <c r="K79" s="333"/>
      <c r="L79" s="333"/>
      <c r="M79" s="333"/>
      <c r="N79" s="333"/>
      <c r="O79" s="333"/>
      <c r="P79" s="334"/>
      <c r="Q79" s="2"/>
      <c r="R79" s="2"/>
      <c r="S79" s="2"/>
      <c r="T79" s="2"/>
      <c r="U79" s="2"/>
      <c r="V79" s="2"/>
      <c r="W79" s="2"/>
      <c r="X79" s="2"/>
      <c r="Y79" s="2"/>
    </row>
    <row r="80" spans="1:25" x14ac:dyDescent="0.25">
      <c r="A80" s="2"/>
      <c r="B80" s="17">
        <f t="shared" si="0"/>
        <v>10</v>
      </c>
      <c r="C80" s="347" t="s">
        <v>976</v>
      </c>
      <c r="D80" s="330"/>
      <c r="E80" s="331">
        <f>PS!C64</f>
        <v>0</v>
      </c>
      <c r="F80" s="330"/>
      <c r="G80" s="330"/>
      <c r="H80" s="332" t="s">
        <v>939</v>
      </c>
      <c r="I80" s="332" t="s">
        <v>1109</v>
      </c>
      <c r="J80" s="326" t="s">
        <v>899</v>
      </c>
      <c r="K80" s="333"/>
      <c r="L80" s="333"/>
      <c r="M80" s="333"/>
      <c r="N80" s="333"/>
      <c r="O80" s="333"/>
      <c r="P80" s="334"/>
      <c r="Q80" s="2"/>
      <c r="R80" s="2"/>
      <c r="S80" s="2"/>
      <c r="T80" s="2"/>
      <c r="U80" s="2"/>
      <c r="V80" s="2"/>
      <c r="W80" s="2"/>
      <c r="X80" s="2"/>
      <c r="Y80" s="2"/>
    </row>
    <row r="81" spans="1:25" x14ac:dyDescent="0.25">
      <c r="A81" s="2"/>
      <c r="B81" s="17">
        <f t="shared" si="0"/>
        <v>10</v>
      </c>
      <c r="C81" s="43" t="s">
        <v>356</v>
      </c>
      <c r="D81" s="330"/>
      <c r="E81" s="331">
        <f>PS!C65</f>
        <v>2.5907141368606958E-8</v>
      </c>
      <c r="F81" s="330"/>
      <c r="G81" s="330"/>
      <c r="H81" s="332" t="s">
        <v>939</v>
      </c>
      <c r="I81" s="332" t="s">
        <v>1109</v>
      </c>
      <c r="J81" s="326" t="s">
        <v>900</v>
      </c>
      <c r="K81" s="333"/>
      <c r="L81" s="333"/>
      <c r="M81" s="333"/>
      <c r="N81" s="333"/>
      <c r="O81" s="333"/>
      <c r="P81" s="334"/>
      <c r="Q81" s="2"/>
      <c r="R81" s="2"/>
      <c r="S81" s="2"/>
      <c r="T81" s="2"/>
      <c r="U81" s="2"/>
      <c r="V81" s="2"/>
      <c r="W81" s="2"/>
      <c r="X81" s="2"/>
      <c r="Y81" s="2"/>
    </row>
    <row r="82" spans="1:25" x14ac:dyDescent="0.25">
      <c r="A82" s="2"/>
      <c r="B82" s="17">
        <f t="shared" si="0"/>
        <v>5</v>
      </c>
      <c r="C82" s="43" t="s">
        <v>972</v>
      </c>
      <c r="D82" s="44"/>
      <c r="E82" s="331">
        <f>PS!C66</f>
        <v>4.2393504057720468E-5</v>
      </c>
      <c r="F82" s="45"/>
      <c r="G82" s="46"/>
      <c r="H82" s="332" t="s">
        <v>939</v>
      </c>
      <c r="I82" s="332" t="s">
        <v>1109</v>
      </c>
      <c r="J82" s="326" t="s">
        <v>901</v>
      </c>
      <c r="K82" s="337"/>
      <c r="L82" s="337"/>
      <c r="M82" s="337"/>
      <c r="N82" s="337"/>
      <c r="O82" s="337"/>
      <c r="P82" s="338"/>
      <c r="Q82" s="2"/>
      <c r="R82" s="2"/>
      <c r="S82" s="2"/>
      <c r="T82" s="2"/>
      <c r="U82" s="2"/>
      <c r="V82" s="2"/>
      <c r="W82" s="2"/>
      <c r="X82" s="2"/>
      <c r="Y82" s="2"/>
    </row>
    <row r="83" spans="1:25" x14ac:dyDescent="0.25">
      <c r="A83" s="2"/>
      <c r="B83" s="17">
        <f t="shared" si="0"/>
        <v>5</v>
      </c>
      <c r="C83" s="43" t="s">
        <v>973</v>
      </c>
      <c r="D83" s="44"/>
      <c r="E83" s="331">
        <f>PS!C67</f>
        <v>0</v>
      </c>
      <c r="F83" s="45"/>
      <c r="G83" s="46"/>
      <c r="H83" s="332" t="s">
        <v>939</v>
      </c>
      <c r="I83" s="332" t="s">
        <v>1109</v>
      </c>
      <c r="J83" s="326" t="s">
        <v>902</v>
      </c>
      <c r="K83" s="337"/>
      <c r="L83" s="337"/>
      <c r="M83" s="337"/>
      <c r="N83" s="337"/>
      <c r="O83" s="337"/>
      <c r="P83" s="338"/>
      <c r="Q83" s="2"/>
      <c r="R83" s="2"/>
      <c r="S83" s="2"/>
      <c r="T83" s="2"/>
      <c r="U83" s="2"/>
      <c r="V83" s="2"/>
      <c r="W83" s="2"/>
      <c r="X83" s="2"/>
      <c r="Y83" s="2"/>
    </row>
    <row r="84" spans="1:25" x14ac:dyDescent="0.25">
      <c r="A84" s="2"/>
      <c r="B84" s="17">
        <f t="shared" si="0"/>
        <v>5</v>
      </c>
      <c r="C84" s="43" t="s">
        <v>974</v>
      </c>
      <c r="D84" s="44"/>
      <c r="E84" s="331">
        <f>PS!C68</f>
        <v>0</v>
      </c>
      <c r="F84" s="45"/>
      <c r="G84" s="46"/>
      <c r="H84" s="332" t="s">
        <v>939</v>
      </c>
      <c r="I84" s="332" t="s">
        <v>1109</v>
      </c>
      <c r="J84" s="326" t="s">
        <v>903</v>
      </c>
      <c r="K84" s="337"/>
      <c r="L84" s="337"/>
      <c r="M84" s="337"/>
      <c r="N84" s="337"/>
      <c r="O84" s="337"/>
      <c r="P84" s="338"/>
      <c r="Q84" s="2"/>
      <c r="R84" s="2"/>
      <c r="S84" s="2"/>
      <c r="T84" s="2"/>
      <c r="U84" s="2"/>
      <c r="V84" s="2"/>
      <c r="W84" s="2"/>
      <c r="X84" s="2"/>
      <c r="Y84" s="2"/>
    </row>
    <row r="85" spans="1:25" x14ac:dyDescent="0.25">
      <c r="A85" s="2"/>
      <c r="B85" s="17">
        <f t="shared" si="0"/>
        <v>6</v>
      </c>
      <c r="C85" s="43" t="s">
        <v>975</v>
      </c>
      <c r="D85" s="44"/>
      <c r="E85" s="331">
        <f>PS!C69</f>
        <v>6.1235061416707351E-5</v>
      </c>
      <c r="F85" s="45"/>
      <c r="G85" s="46"/>
      <c r="H85" s="332" t="s">
        <v>939</v>
      </c>
      <c r="I85" s="332" t="s">
        <v>1109</v>
      </c>
      <c r="J85" s="326" t="s">
        <v>904</v>
      </c>
      <c r="K85" s="337"/>
      <c r="L85" s="337"/>
      <c r="M85" s="337"/>
      <c r="N85" s="337"/>
      <c r="O85" s="337"/>
      <c r="P85" s="338"/>
      <c r="Q85" s="2"/>
      <c r="R85" s="2"/>
      <c r="S85" s="2"/>
      <c r="T85" s="2"/>
      <c r="U85" s="2"/>
      <c r="V85" s="2"/>
      <c r="W85" s="2"/>
      <c r="X85" s="2"/>
      <c r="Y85" s="2"/>
    </row>
    <row r="86" spans="1:25" x14ac:dyDescent="0.25">
      <c r="A86" s="2"/>
      <c r="B86" s="17">
        <f t="shared" si="0"/>
        <v>5</v>
      </c>
      <c r="C86" s="43" t="s">
        <v>971</v>
      </c>
      <c r="D86" s="44"/>
      <c r="E86" s="331">
        <f>PS!C70</f>
        <v>1.4366687486227491E-8</v>
      </c>
      <c r="F86" s="45"/>
      <c r="G86" s="46"/>
      <c r="H86" s="332" t="s">
        <v>939</v>
      </c>
      <c r="I86" s="332" t="s">
        <v>1109</v>
      </c>
      <c r="J86" s="326" t="s">
        <v>905</v>
      </c>
      <c r="K86" s="200"/>
      <c r="L86" s="200"/>
      <c r="M86" s="200"/>
      <c r="N86" s="200"/>
      <c r="O86" s="200"/>
      <c r="P86" s="201"/>
      <c r="Q86" s="2"/>
      <c r="R86" s="2"/>
      <c r="S86" s="2"/>
      <c r="T86" s="2"/>
      <c r="U86" s="2"/>
      <c r="V86" s="2"/>
      <c r="W86" s="2"/>
      <c r="X86" s="2"/>
      <c r="Y86" s="2"/>
    </row>
    <row r="87" spans="1:25" x14ac:dyDescent="0.25">
      <c r="A87" s="2"/>
      <c r="B87" s="17">
        <f t="shared" si="0"/>
        <v>6</v>
      </c>
      <c r="C87" s="43" t="s">
        <v>364</v>
      </c>
      <c r="D87" s="44"/>
      <c r="E87" s="331">
        <f>PS!C71</f>
        <v>4.9459088067340543E-8</v>
      </c>
      <c r="F87" s="45"/>
      <c r="G87" s="46"/>
      <c r="H87" s="332" t="s">
        <v>939</v>
      </c>
      <c r="I87" s="332" t="s">
        <v>1109</v>
      </c>
      <c r="J87" s="326" t="s">
        <v>906</v>
      </c>
      <c r="K87" s="200"/>
      <c r="L87" s="200"/>
      <c r="M87" s="200"/>
      <c r="N87" s="200"/>
      <c r="O87" s="200"/>
      <c r="P87" s="201"/>
      <c r="Q87" s="2"/>
      <c r="R87" s="2"/>
      <c r="S87" s="2"/>
      <c r="T87" s="2"/>
      <c r="U87" s="2"/>
      <c r="V87" s="2"/>
      <c r="W87" s="2"/>
      <c r="X87" s="2"/>
      <c r="Y87" s="2"/>
    </row>
    <row r="88" spans="1:25" x14ac:dyDescent="0.25">
      <c r="A88" s="2"/>
      <c r="B88" s="17">
        <f t="shared" ref="B88:B93" si="1">LEN(C88)</f>
        <v>3</v>
      </c>
      <c r="C88" s="43" t="s">
        <v>960</v>
      </c>
      <c r="D88" s="44"/>
      <c r="E88" s="331">
        <f>PS!C72</f>
        <v>6.5945450756454077E-3</v>
      </c>
      <c r="F88" s="45"/>
      <c r="G88" s="46"/>
      <c r="H88" s="332" t="s">
        <v>939</v>
      </c>
      <c r="I88" s="332" t="s">
        <v>1109</v>
      </c>
      <c r="J88" s="326" t="s">
        <v>907</v>
      </c>
      <c r="K88" s="337"/>
      <c r="L88" s="337"/>
      <c r="M88" s="337"/>
      <c r="N88" s="337"/>
      <c r="O88" s="337"/>
      <c r="P88" s="338"/>
      <c r="Q88" s="2"/>
      <c r="R88" s="2"/>
      <c r="S88" s="2"/>
      <c r="T88" s="2"/>
      <c r="U88" s="2"/>
      <c r="V88" s="2"/>
      <c r="W88" s="2"/>
      <c r="X88" s="2"/>
      <c r="Y88" s="2"/>
    </row>
    <row r="89" spans="1:25" x14ac:dyDescent="0.25">
      <c r="A89" s="2"/>
      <c r="B89" s="17">
        <f t="shared" si="1"/>
        <v>3</v>
      </c>
      <c r="C89" s="43" t="s">
        <v>959</v>
      </c>
      <c r="D89" s="44"/>
      <c r="E89" s="331">
        <f>PS!C73</f>
        <v>5.1814282737213906E-5</v>
      </c>
      <c r="F89" s="45"/>
      <c r="G89" s="46"/>
      <c r="H89" s="332" t="s">
        <v>939</v>
      </c>
      <c r="I89" s="332" t="s">
        <v>1109</v>
      </c>
      <c r="J89" s="326" t="s">
        <v>908</v>
      </c>
      <c r="K89" s="335"/>
      <c r="L89" s="335"/>
      <c r="M89" s="335"/>
      <c r="N89" s="335"/>
      <c r="O89" s="335"/>
      <c r="P89" s="336"/>
      <c r="Q89" s="2"/>
      <c r="R89" s="2"/>
      <c r="S89" s="2"/>
      <c r="T89" s="2"/>
      <c r="U89" s="2"/>
      <c r="V89" s="2"/>
      <c r="W89" s="2"/>
      <c r="X89" s="2"/>
      <c r="Y89" s="2"/>
    </row>
    <row r="90" spans="1:25" x14ac:dyDescent="0.25">
      <c r="A90" s="2"/>
      <c r="B90" s="17">
        <f t="shared" si="1"/>
        <v>12</v>
      </c>
      <c r="C90" s="43" t="s">
        <v>970</v>
      </c>
      <c r="D90" s="44"/>
      <c r="E90" s="331">
        <f>PS!C74</f>
        <v>0</v>
      </c>
      <c r="F90" s="45"/>
      <c r="G90" s="46"/>
      <c r="H90" s="332" t="s">
        <v>939</v>
      </c>
      <c r="I90" s="332" t="s">
        <v>1109</v>
      </c>
      <c r="J90" s="326" t="s">
        <v>909</v>
      </c>
      <c r="K90" s="335"/>
      <c r="L90" s="335"/>
      <c r="M90" s="335"/>
      <c r="N90" s="335"/>
      <c r="O90" s="335"/>
      <c r="P90" s="336"/>
      <c r="Q90" s="2"/>
      <c r="R90" s="2"/>
      <c r="S90" s="2"/>
      <c r="T90" s="2"/>
      <c r="U90" s="2"/>
      <c r="V90" s="2"/>
      <c r="W90" s="2"/>
      <c r="X90" s="2"/>
      <c r="Y90" s="2"/>
    </row>
    <row r="91" spans="1:25" x14ac:dyDescent="0.25">
      <c r="A91" s="2"/>
      <c r="B91" s="17">
        <f t="shared" si="1"/>
        <v>8</v>
      </c>
      <c r="C91" s="43" t="s">
        <v>724</v>
      </c>
      <c r="D91" s="44"/>
      <c r="E91" s="331">
        <f>PS!C75</f>
        <v>0</v>
      </c>
      <c r="F91" s="45"/>
      <c r="G91" s="46"/>
      <c r="H91" s="332" t="s">
        <v>939</v>
      </c>
      <c r="I91" s="332" t="s">
        <v>1109</v>
      </c>
      <c r="J91" s="326" t="s">
        <v>910</v>
      </c>
      <c r="K91" s="335"/>
      <c r="L91" s="335"/>
      <c r="M91" s="335"/>
      <c r="N91" s="335"/>
      <c r="O91" s="335"/>
      <c r="P91" s="336"/>
      <c r="Q91" s="2"/>
      <c r="R91" s="2"/>
      <c r="S91" s="2"/>
      <c r="T91" s="2"/>
      <c r="U91" s="2"/>
      <c r="V91" s="2"/>
      <c r="W91" s="2"/>
      <c r="X91" s="2"/>
      <c r="Y91" s="2"/>
    </row>
    <row r="92" spans="1:25" x14ac:dyDescent="0.25">
      <c r="A92" s="2"/>
      <c r="B92" s="17">
        <f t="shared" si="1"/>
        <v>4</v>
      </c>
      <c r="C92" s="350" t="s">
        <v>961</v>
      </c>
      <c r="D92" s="44"/>
      <c r="E92" s="331">
        <f>PS!C76</f>
        <v>4.0038309387847115E-10</v>
      </c>
      <c r="F92" s="45"/>
      <c r="G92" s="46"/>
      <c r="H92" s="332" t="s">
        <v>939</v>
      </c>
      <c r="I92" s="332" t="s">
        <v>1109</v>
      </c>
      <c r="J92" s="326" t="s">
        <v>911</v>
      </c>
      <c r="K92" s="335"/>
      <c r="L92" s="335"/>
      <c r="M92" s="335"/>
      <c r="N92" s="335"/>
      <c r="O92" s="335"/>
      <c r="P92" s="336"/>
      <c r="Q92" s="2"/>
      <c r="R92" s="2"/>
      <c r="S92" s="2"/>
      <c r="T92" s="2"/>
      <c r="U92" s="2"/>
      <c r="V92" s="2"/>
      <c r="W92" s="2"/>
      <c r="X92" s="2"/>
      <c r="Y92" s="2"/>
    </row>
    <row r="93" spans="1:25" x14ac:dyDescent="0.25">
      <c r="A93" s="2"/>
      <c r="B93" s="17">
        <f t="shared" si="1"/>
        <v>6</v>
      </c>
      <c r="C93" s="43" t="s">
        <v>651</v>
      </c>
      <c r="D93" s="44"/>
      <c r="E93" s="331">
        <f>PS!C77</f>
        <v>0</v>
      </c>
      <c r="F93" s="45"/>
      <c r="G93" s="46"/>
      <c r="H93" s="332" t="s">
        <v>939</v>
      </c>
      <c r="I93" s="332" t="s">
        <v>1109</v>
      </c>
      <c r="J93" s="326" t="s">
        <v>912</v>
      </c>
      <c r="K93" s="335"/>
      <c r="L93" s="335"/>
      <c r="M93" s="335"/>
      <c r="N93" s="335"/>
      <c r="O93" s="335"/>
      <c r="P93" s="336"/>
      <c r="Q93" s="2"/>
      <c r="R93" s="2"/>
      <c r="S93" s="2"/>
      <c r="T93" s="2"/>
      <c r="U93" s="2"/>
      <c r="V93" s="2"/>
      <c r="W93" s="2"/>
      <c r="X93" s="2"/>
      <c r="Y93" s="2"/>
    </row>
    <row r="94" spans="1:25" x14ac:dyDescent="0.25">
      <c r="A94" s="2"/>
      <c r="B94" s="17">
        <f>LEN(C94)</f>
        <v>4</v>
      </c>
      <c r="C94" s="43" t="s">
        <v>969</v>
      </c>
      <c r="D94" s="44"/>
      <c r="E94" s="331">
        <f>PS!C78</f>
        <v>0</v>
      </c>
      <c r="F94" s="45"/>
      <c r="G94" s="46"/>
      <c r="H94" s="332" t="s">
        <v>939</v>
      </c>
      <c r="I94" s="332" t="s">
        <v>1109</v>
      </c>
      <c r="J94" s="326" t="s">
        <v>913</v>
      </c>
      <c r="K94" s="335"/>
      <c r="L94" s="335"/>
      <c r="M94" s="335"/>
      <c r="N94" s="335"/>
      <c r="O94" s="335"/>
      <c r="P94" s="336"/>
      <c r="Q94" s="2"/>
      <c r="R94" s="2"/>
      <c r="S94" s="2"/>
      <c r="T94" s="2"/>
      <c r="U94" s="2"/>
      <c r="V94" s="2"/>
      <c r="W94" s="2"/>
      <c r="X94" s="2"/>
      <c r="Y94" s="2"/>
    </row>
    <row r="95" spans="1:25" x14ac:dyDescent="0.25">
      <c r="A95" s="2"/>
      <c r="B95" s="17">
        <f t="shared" ref="B95:B114" si="2">LEN(C95)</f>
        <v>10</v>
      </c>
      <c r="C95" s="346" t="s">
        <v>962</v>
      </c>
      <c r="D95" s="44"/>
      <c r="E95" s="331">
        <f>PS!C79</f>
        <v>0</v>
      </c>
      <c r="F95" s="45"/>
      <c r="G95" s="46"/>
      <c r="H95" s="332" t="s">
        <v>939</v>
      </c>
      <c r="I95" s="332" t="s">
        <v>1109</v>
      </c>
      <c r="J95" s="326" t="s">
        <v>914</v>
      </c>
      <c r="K95" s="335"/>
      <c r="L95" s="335"/>
      <c r="M95" s="335"/>
      <c r="N95" s="335"/>
      <c r="O95" s="335"/>
      <c r="P95" s="336"/>
      <c r="Q95" s="2"/>
      <c r="R95" s="2"/>
      <c r="S95" s="2"/>
      <c r="T95" s="2"/>
      <c r="U95" s="2"/>
      <c r="V95" s="2"/>
      <c r="W95" s="2"/>
      <c r="X95" s="2"/>
      <c r="Y95" s="2"/>
    </row>
    <row r="96" spans="1:25" x14ac:dyDescent="0.25">
      <c r="A96" s="2"/>
      <c r="B96" s="17">
        <f t="shared" si="2"/>
        <v>9</v>
      </c>
      <c r="C96" s="346" t="s">
        <v>963</v>
      </c>
      <c r="D96" s="44"/>
      <c r="E96" s="331">
        <f>PS!C80</f>
        <v>0</v>
      </c>
      <c r="F96" s="45"/>
      <c r="G96" s="46"/>
      <c r="H96" s="332" t="s">
        <v>939</v>
      </c>
      <c r="I96" s="332" t="s">
        <v>1109</v>
      </c>
      <c r="J96" s="326" t="s">
        <v>915</v>
      </c>
      <c r="K96" s="335"/>
      <c r="L96" s="335"/>
      <c r="M96" s="335"/>
      <c r="N96" s="335"/>
      <c r="O96" s="335"/>
      <c r="P96" s="336"/>
      <c r="Q96" s="2"/>
      <c r="R96" s="2"/>
      <c r="S96" s="2"/>
      <c r="T96" s="2"/>
      <c r="U96" s="2"/>
      <c r="V96" s="2"/>
      <c r="W96" s="2"/>
      <c r="X96" s="2"/>
      <c r="Y96" s="2"/>
    </row>
    <row r="97" spans="1:25" x14ac:dyDescent="0.25">
      <c r="A97" s="2"/>
      <c r="B97" s="17">
        <f t="shared" si="2"/>
        <v>4</v>
      </c>
      <c r="C97" s="348" t="s">
        <v>964</v>
      </c>
      <c r="D97" s="44"/>
      <c r="E97" s="331">
        <f>PS!C81</f>
        <v>4.474879411372481E-5</v>
      </c>
      <c r="F97" s="45"/>
      <c r="G97" s="46"/>
      <c r="H97" s="332" t="s">
        <v>939</v>
      </c>
      <c r="I97" s="332" t="s">
        <v>1109</v>
      </c>
      <c r="J97" s="326" t="s">
        <v>916</v>
      </c>
      <c r="K97" s="335"/>
      <c r="L97" s="335"/>
      <c r="M97" s="335"/>
      <c r="N97" s="335"/>
      <c r="O97" s="335"/>
      <c r="P97" s="336"/>
      <c r="Q97" s="2"/>
      <c r="R97" s="2"/>
      <c r="S97" s="2"/>
      <c r="T97" s="2"/>
      <c r="U97" s="2"/>
      <c r="V97" s="2"/>
      <c r="W97" s="2"/>
      <c r="X97" s="2"/>
      <c r="Y97" s="2"/>
    </row>
    <row r="98" spans="1:25" x14ac:dyDescent="0.25">
      <c r="A98" s="2"/>
      <c r="B98" s="17">
        <f>LEN(C98)</f>
        <v>3</v>
      </c>
      <c r="C98" s="346" t="s">
        <v>965</v>
      </c>
      <c r="D98" s="44"/>
      <c r="E98" s="331">
        <f>PS!C82</f>
        <v>0</v>
      </c>
      <c r="F98" s="45"/>
      <c r="G98" s="46"/>
      <c r="H98" s="332" t="s">
        <v>939</v>
      </c>
      <c r="I98" s="332" t="s">
        <v>1109</v>
      </c>
      <c r="J98" s="326" t="s">
        <v>917</v>
      </c>
      <c r="K98" s="335"/>
      <c r="L98" s="335"/>
      <c r="M98" s="335"/>
      <c r="N98" s="335"/>
      <c r="O98" s="335"/>
      <c r="P98" s="336"/>
      <c r="Q98" s="2"/>
      <c r="R98" s="2"/>
      <c r="S98" s="2"/>
      <c r="T98" s="2"/>
      <c r="U98" s="2"/>
      <c r="V98" s="2"/>
      <c r="W98" s="2"/>
      <c r="X98" s="2"/>
      <c r="Y98" s="2"/>
    </row>
    <row r="99" spans="1:25" x14ac:dyDescent="0.25">
      <c r="A99" s="2"/>
      <c r="B99" s="17">
        <f t="shared" si="2"/>
        <v>10</v>
      </c>
      <c r="C99" s="346" t="s">
        <v>968</v>
      </c>
      <c r="D99" s="44"/>
      <c r="E99" s="331">
        <f>PS!C83</f>
        <v>0</v>
      </c>
      <c r="F99" s="45"/>
      <c r="G99" s="46"/>
      <c r="H99" s="332" t="s">
        <v>939</v>
      </c>
      <c r="I99" s="332" t="s">
        <v>1109</v>
      </c>
      <c r="J99" s="326" t="s">
        <v>918</v>
      </c>
      <c r="K99" s="335"/>
      <c r="L99" s="335"/>
      <c r="M99" s="335"/>
      <c r="N99" s="335"/>
      <c r="O99" s="335"/>
      <c r="P99" s="336"/>
      <c r="Q99" s="2"/>
      <c r="R99" s="2"/>
      <c r="S99" s="2"/>
      <c r="T99" s="2"/>
      <c r="U99" s="2"/>
      <c r="V99" s="2"/>
      <c r="W99" s="2"/>
      <c r="X99" s="2"/>
      <c r="Y99" s="2"/>
    </row>
    <row r="100" spans="1:25" x14ac:dyDescent="0.25">
      <c r="A100" s="2"/>
      <c r="B100" s="17">
        <f t="shared" si="2"/>
        <v>7</v>
      </c>
      <c r="C100" s="346" t="s">
        <v>374</v>
      </c>
      <c r="D100" s="44"/>
      <c r="E100" s="331">
        <f>PS!C84</f>
        <v>3.7683114717973752E-5</v>
      </c>
      <c r="F100" s="45"/>
      <c r="G100" s="46"/>
      <c r="H100" s="332" t="s">
        <v>939</v>
      </c>
      <c r="I100" s="332" t="s">
        <v>1109</v>
      </c>
      <c r="J100" s="326" t="s">
        <v>919</v>
      </c>
      <c r="K100" s="335"/>
      <c r="L100" s="335"/>
      <c r="M100" s="335"/>
      <c r="N100" s="335"/>
      <c r="O100" s="335"/>
      <c r="P100" s="336"/>
      <c r="Q100" s="2"/>
      <c r="R100" s="2"/>
      <c r="S100" s="2"/>
      <c r="T100" s="2"/>
      <c r="U100" s="2"/>
      <c r="V100" s="2"/>
      <c r="W100" s="2"/>
      <c r="X100" s="2"/>
      <c r="Y100" s="2"/>
    </row>
    <row r="101" spans="1:25" x14ac:dyDescent="0.25">
      <c r="A101" s="2"/>
      <c r="B101" s="17">
        <f>LEN(C101)</f>
        <v>9</v>
      </c>
      <c r="C101" s="346" t="s">
        <v>701</v>
      </c>
      <c r="D101" s="44"/>
      <c r="E101" s="331">
        <f>PS!C85</f>
        <v>0</v>
      </c>
      <c r="F101" s="45"/>
      <c r="G101" s="46"/>
      <c r="H101" s="332" t="s">
        <v>939</v>
      </c>
      <c r="I101" s="332" t="s">
        <v>1109</v>
      </c>
      <c r="J101" s="326" t="s">
        <v>920</v>
      </c>
      <c r="K101" s="335"/>
      <c r="L101" s="335"/>
      <c r="M101" s="335"/>
      <c r="N101" s="335"/>
      <c r="O101" s="335"/>
      <c r="P101" s="336"/>
      <c r="Q101" s="2"/>
      <c r="R101" s="2"/>
      <c r="S101" s="2"/>
      <c r="T101" s="2"/>
      <c r="U101" s="2"/>
      <c r="V101" s="2"/>
      <c r="W101" s="2"/>
      <c r="X101" s="2"/>
      <c r="Y101" s="2"/>
    </row>
    <row r="102" spans="1:25" x14ac:dyDescent="0.25">
      <c r="A102" s="2"/>
      <c r="B102" s="17">
        <f t="shared" si="2"/>
        <v>6</v>
      </c>
      <c r="C102" s="346" t="s">
        <v>376</v>
      </c>
      <c r="D102" s="44"/>
      <c r="E102" s="331">
        <f>PS!C86</f>
        <v>1.1775973349366799E-10</v>
      </c>
      <c r="F102" s="45"/>
      <c r="G102" s="46"/>
      <c r="H102" s="332" t="s">
        <v>939</v>
      </c>
      <c r="I102" s="332" t="s">
        <v>1109</v>
      </c>
      <c r="J102" s="326" t="s">
        <v>921</v>
      </c>
      <c r="K102" s="335"/>
      <c r="L102" s="335"/>
      <c r="M102" s="335"/>
      <c r="N102" s="335"/>
      <c r="O102" s="335"/>
      <c r="P102" s="336"/>
      <c r="Q102" s="2"/>
      <c r="R102" s="2"/>
      <c r="S102" s="2"/>
      <c r="T102" s="2"/>
      <c r="U102" s="2"/>
      <c r="V102" s="2"/>
      <c r="W102" s="2"/>
      <c r="X102" s="2"/>
      <c r="Y102" s="2"/>
    </row>
    <row r="103" spans="1:25" x14ac:dyDescent="0.25">
      <c r="A103" s="2"/>
      <c r="B103" s="17">
        <f t="shared" si="2"/>
        <v>8</v>
      </c>
      <c r="C103" s="347" t="s">
        <v>378</v>
      </c>
      <c r="D103" s="44"/>
      <c r="E103" s="331">
        <f>PS!C87</f>
        <v>5.6524672076960631E-10</v>
      </c>
      <c r="F103" s="45"/>
      <c r="G103" s="46"/>
      <c r="H103" s="332" t="s">
        <v>939</v>
      </c>
      <c r="I103" s="332" t="s">
        <v>1109</v>
      </c>
      <c r="J103" s="326" t="s">
        <v>922</v>
      </c>
      <c r="K103" s="335"/>
      <c r="L103" s="335"/>
      <c r="M103" s="335"/>
      <c r="N103" s="335"/>
      <c r="O103" s="335"/>
      <c r="P103" s="336"/>
      <c r="Q103" s="2"/>
      <c r="R103" s="2"/>
      <c r="S103" s="2"/>
      <c r="T103" s="2"/>
      <c r="U103" s="2"/>
      <c r="V103" s="2"/>
      <c r="W103" s="2"/>
      <c r="X103" s="2"/>
      <c r="Y103" s="2"/>
    </row>
    <row r="104" spans="1:25" x14ac:dyDescent="0.25">
      <c r="A104" s="2"/>
      <c r="B104" s="17">
        <f t="shared" si="2"/>
        <v>7</v>
      </c>
      <c r="C104" s="347" t="s">
        <v>645</v>
      </c>
      <c r="D104" s="44"/>
      <c r="E104" s="331">
        <f>PS!C88</f>
        <v>0</v>
      </c>
      <c r="F104" s="45"/>
      <c r="G104" s="46"/>
      <c r="H104" s="332" t="s">
        <v>939</v>
      </c>
      <c r="I104" s="332" t="s">
        <v>1109</v>
      </c>
      <c r="J104" s="326" t="s">
        <v>923</v>
      </c>
      <c r="K104" s="335"/>
      <c r="L104" s="335"/>
      <c r="M104" s="335"/>
      <c r="N104" s="335"/>
      <c r="O104" s="335"/>
      <c r="P104" s="336"/>
      <c r="Q104" s="2"/>
      <c r="R104" s="2"/>
      <c r="S104" s="2"/>
      <c r="T104" s="2"/>
      <c r="U104" s="2"/>
      <c r="V104" s="2"/>
      <c r="W104" s="2"/>
      <c r="X104" s="2"/>
      <c r="Y104" s="2"/>
    </row>
    <row r="105" spans="1:25" x14ac:dyDescent="0.25">
      <c r="A105" s="2"/>
      <c r="B105" s="17">
        <f t="shared" si="2"/>
        <v>3</v>
      </c>
      <c r="C105" s="347" t="s">
        <v>276</v>
      </c>
      <c r="D105" s="44"/>
      <c r="E105" s="331">
        <f>PS!C89</f>
        <v>1.4131168019240155E-5</v>
      </c>
      <c r="F105" s="45"/>
      <c r="G105" s="46"/>
      <c r="H105" s="332" t="s">
        <v>939</v>
      </c>
      <c r="I105" s="332" t="s">
        <v>1109</v>
      </c>
      <c r="J105" s="326" t="s">
        <v>924</v>
      </c>
      <c r="K105" s="335"/>
      <c r="L105" s="335"/>
      <c r="M105" s="335"/>
      <c r="N105" s="335"/>
      <c r="O105" s="335"/>
      <c r="P105" s="336"/>
      <c r="Q105" s="2"/>
      <c r="R105" s="2"/>
      <c r="S105" s="2"/>
      <c r="T105" s="2"/>
      <c r="U105" s="2"/>
      <c r="V105" s="2"/>
      <c r="W105" s="2"/>
      <c r="X105" s="2"/>
      <c r="Y105" s="2"/>
    </row>
    <row r="106" spans="1:25" x14ac:dyDescent="0.25">
      <c r="A106" s="2"/>
      <c r="B106" s="17">
        <f t="shared" si="2"/>
        <v>3</v>
      </c>
      <c r="C106" s="346" t="s">
        <v>966</v>
      </c>
      <c r="D106" s="44"/>
      <c r="E106" s="331">
        <f>PS!C90</f>
        <v>0</v>
      </c>
      <c r="F106" s="45"/>
      <c r="G106" s="46"/>
      <c r="H106" s="332" t="s">
        <v>939</v>
      </c>
      <c r="I106" s="332" t="s">
        <v>1109</v>
      </c>
      <c r="J106" s="326" t="s">
        <v>925</v>
      </c>
      <c r="K106" s="335"/>
      <c r="L106" s="335"/>
      <c r="M106" s="335"/>
      <c r="N106" s="335"/>
      <c r="O106" s="335"/>
      <c r="P106" s="336"/>
      <c r="Q106" s="2"/>
      <c r="R106" s="2"/>
      <c r="S106" s="2"/>
      <c r="T106" s="2"/>
      <c r="U106" s="2"/>
      <c r="V106" s="2"/>
      <c r="W106" s="2"/>
      <c r="X106" s="2"/>
      <c r="Y106" s="2"/>
    </row>
    <row r="107" spans="1:25" x14ac:dyDescent="0.25">
      <c r="A107" s="2"/>
      <c r="B107" s="17">
        <f t="shared" si="2"/>
        <v>14</v>
      </c>
      <c r="C107" s="346" t="s">
        <v>994</v>
      </c>
      <c r="D107" s="44"/>
      <c r="E107" s="331">
        <f>PS!C91</f>
        <v>0</v>
      </c>
      <c r="F107" s="45"/>
      <c r="G107" s="46"/>
      <c r="H107" s="332" t="s">
        <v>939</v>
      </c>
      <c r="I107" s="332" t="s">
        <v>1109</v>
      </c>
      <c r="J107" s="326" t="s">
        <v>926</v>
      </c>
      <c r="K107" s="335"/>
      <c r="L107" s="335"/>
      <c r="M107" s="335"/>
      <c r="N107" s="335"/>
      <c r="O107" s="335"/>
      <c r="P107" s="336"/>
      <c r="Q107" s="2"/>
      <c r="R107" s="2"/>
      <c r="S107" s="2"/>
      <c r="T107" s="2"/>
      <c r="U107" s="2"/>
      <c r="V107" s="2"/>
      <c r="W107" s="2"/>
      <c r="X107" s="2"/>
      <c r="Y107" s="2"/>
    </row>
    <row r="108" spans="1:25" x14ac:dyDescent="0.25">
      <c r="A108" s="2"/>
      <c r="B108" s="17">
        <f t="shared" si="2"/>
        <v>7</v>
      </c>
      <c r="C108" s="346" t="s">
        <v>382</v>
      </c>
      <c r="D108" s="44"/>
      <c r="E108" s="331">
        <f>PS!C92</f>
        <v>8.0076618775694218E-8</v>
      </c>
      <c r="F108" s="45"/>
      <c r="G108" s="46"/>
      <c r="H108" s="332" t="s">
        <v>939</v>
      </c>
      <c r="I108" s="332" t="s">
        <v>1109</v>
      </c>
      <c r="J108" s="326" t="s">
        <v>927</v>
      </c>
      <c r="K108" s="335"/>
      <c r="L108" s="335"/>
      <c r="M108" s="335"/>
      <c r="N108" s="335"/>
      <c r="O108" s="335"/>
      <c r="P108" s="336"/>
      <c r="Q108" s="2"/>
      <c r="R108" s="2"/>
      <c r="S108" s="2"/>
      <c r="T108" s="2"/>
      <c r="U108" s="2"/>
      <c r="V108" s="2"/>
      <c r="W108" s="2"/>
      <c r="X108" s="2"/>
      <c r="Y108" s="2"/>
    </row>
    <row r="109" spans="1:25" x14ac:dyDescent="0.25">
      <c r="A109" s="2"/>
      <c r="B109" s="17">
        <f t="shared" si="2"/>
        <v>4</v>
      </c>
      <c r="C109" s="346" t="s">
        <v>967</v>
      </c>
      <c r="D109" s="44"/>
      <c r="E109" s="331">
        <f>PS!C93</f>
        <v>2.5907141368606954E-4</v>
      </c>
      <c r="F109" s="45"/>
      <c r="G109" s="46"/>
      <c r="H109" s="332" t="s">
        <v>939</v>
      </c>
      <c r="I109" s="332" t="s">
        <v>1109</v>
      </c>
      <c r="J109" s="326" t="s">
        <v>928</v>
      </c>
      <c r="K109" s="335"/>
      <c r="L109" s="335"/>
      <c r="M109" s="335"/>
      <c r="N109" s="335"/>
      <c r="O109" s="335"/>
      <c r="P109" s="336"/>
      <c r="Q109" s="2"/>
      <c r="R109" s="2"/>
      <c r="S109" s="2"/>
      <c r="T109" s="2"/>
      <c r="U109" s="2"/>
      <c r="V109" s="2"/>
      <c r="W109" s="2"/>
      <c r="X109" s="2"/>
      <c r="Y109" s="2"/>
    </row>
    <row r="110" spans="1:25" x14ac:dyDescent="0.25">
      <c r="A110" s="2"/>
      <c r="B110" s="17">
        <f t="shared" si="2"/>
        <v>12</v>
      </c>
      <c r="C110" s="346" t="s">
        <v>995</v>
      </c>
      <c r="D110" s="44"/>
      <c r="E110" s="331">
        <f>PS!C94</f>
        <v>0</v>
      </c>
      <c r="F110" s="45"/>
      <c r="G110" s="46"/>
      <c r="H110" s="332" t="s">
        <v>939</v>
      </c>
      <c r="I110" s="332" t="s">
        <v>1109</v>
      </c>
      <c r="J110" s="326" t="s">
        <v>929</v>
      </c>
      <c r="K110" s="335"/>
      <c r="L110" s="335"/>
      <c r="M110" s="335"/>
      <c r="N110" s="335"/>
      <c r="O110" s="335"/>
      <c r="P110" s="336"/>
      <c r="Q110" s="2"/>
      <c r="R110" s="2"/>
      <c r="S110" s="2"/>
      <c r="T110" s="2"/>
      <c r="U110" s="2"/>
      <c r="V110" s="2"/>
      <c r="W110" s="2"/>
      <c r="X110" s="2"/>
      <c r="Y110" s="2"/>
    </row>
    <row r="111" spans="1:25" x14ac:dyDescent="0.25">
      <c r="A111" s="2"/>
      <c r="B111" s="17">
        <f t="shared" si="2"/>
        <v>15</v>
      </c>
      <c r="C111" s="347" t="s">
        <v>996</v>
      </c>
      <c r="D111" s="44"/>
      <c r="E111" s="331">
        <f>PS!C95</f>
        <v>0</v>
      </c>
      <c r="F111" s="45"/>
      <c r="G111" s="46"/>
      <c r="H111" s="332" t="s">
        <v>939</v>
      </c>
      <c r="I111" s="332" t="s">
        <v>1109</v>
      </c>
      <c r="J111" s="326" t="s">
        <v>930</v>
      </c>
      <c r="K111" s="335"/>
      <c r="L111" s="335"/>
      <c r="M111" s="335"/>
      <c r="N111" s="335"/>
      <c r="O111" s="335"/>
      <c r="P111" s="336"/>
      <c r="Q111" s="2"/>
      <c r="R111" s="2"/>
      <c r="S111" s="2"/>
      <c r="T111" s="2"/>
      <c r="U111" s="2"/>
      <c r="V111" s="2"/>
      <c r="W111" s="2"/>
      <c r="X111" s="2"/>
      <c r="Y111" s="2"/>
    </row>
    <row r="112" spans="1:25" x14ac:dyDescent="0.25">
      <c r="A112" s="2"/>
      <c r="B112" s="17">
        <f t="shared" si="2"/>
        <v>15</v>
      </c>
      <c r="C112" s="347" t="s">
        <v>997</v>
      </c>
      <c r="D112" s="44"/>
      <c r="E112" s="331">
        <f>PS!C96</f>
        <v>0</v>
      </c>
      <c r="F112" s="45"/>
      <c r="G112" s="46"/>
      <c r="H112" s="332" t="s">
        <v>939</v>
      </c>
      <c r="I112" s="332" t="s">
        <v>1109</v>
      </c>
      <c r="J112" s="326" t="s">
        <v>931</v>
      </c>
      <c r="K112" s="335"/>
      <c r="L112" s="335"/>
      <c r="M112" s="335"/>
      <c r="N112" s="335"/>
      <c r="O112" s="335"/>
      <c r="P112" s="336"/>
      <c r="Q112" s="2"/>
      <c r="R112" s="2"/>
      <c r="S112" s="2"/>
      <c r="T112" s="2"/>
      <c r="U112" s="2"/>
      <c r="V112" s="2"/>
      <c r="W112" s="2"/>
      <c r="X112" s="2"/>
      <c r="Y112" s="2"/>
    </row>
    <row r="113" spans="1:25" x14ac:dyDescent="0.25">
      <c r="A113" s="2"/>
      <c r="B113" s="17">
        <f t="shared" si="2"/>
        <v>15</v>
      </c>
      <c r="C113" s="347" t="s">
        <v>998</v>
      </c>
      <c r="D113" s="44"/>
      <c r="E113" s="331">
        <f>PS!C97</f>
        <v>0</v>
      </c>
      <c r="F113" s="45"/>
      <c r="G113" s="46"/>
      <c r="H113" s="332" t="s">
        <v>939</v>
      </c>
      <c r="I113" s="332" t="s">
        <v>1109</v>
      </c>
      <c r="J113" s="326" t="s">
        <v>932</v>
      </c>
      <c r="K113" s="335"/>
      <c r="L113" s="335"/>
      <c r="M113" s="335"/>
      <c r="N113" s="335"/>
      <c r="O113" s="335"/>
      <c r="P113" s="336"/>
      <c r="Q113" s="2"/>
      <c r="R113" s="2"/>
      <c r="S113" s="2"/>
      <c r="T113" s="2"/>
      <c r="U113" s="2"/>
      <c r="V113" s="2"/>
      <c r="W113" s="2"/>
      <c r="X113" s="2"/>
      <c r="Y113" s="2"/>
    </row>
    <row r="114" spans="1:25" x14ac:dyDescent="0.25">
      <c r="A114" s="2"/>
      <c r="B114" s="17">
        <f t="shared" si="2"/>
        <v>15</v>
      </c>
      <c r="C114" s="347" t="s">
        <v>1280</v>
      </c>
      <c r="D114" s="44"/>
      <c r="E114" s="331">
        <f>PS!C98</f>
        <v>0</v>
      </c>
      <c r="F114" s="45"/>
      <c r="G114" s="46"/>
      <c r="H114" s="332" t="s">
        <v>939</v>
      </c>
      <c r="I114" s="332" t="s">
        <v>1109</v>
      </c>
      <c r="J114" s="326" t="s">
        <v>933</v>
      </c>
      <c r="K114" s="335"/>
      <c r="L114" s="335"/>
      <c r="M114" s="335"/>
      <c r="N114" s="335"/>
      <c r="O114" s="335"/>
      <c r="P114" s="336"/>
      <c r="Q114" s="2"/>
      <c r="R114" s="2"/>
      <c r="S114" s="2"/>
      <c r="T114" s="2"/>
      <c r="U114" s="2"/>
      <c r="V114" s="2"/>
      <c r="W114" s="2"/>
      <c r="X114" s="2"/>
      <c r="Y114" s="2"/>
    </row>
    <row r="115" spans="1:25" x14ac:dyDescent="0.25">
      <c r="A115" s="2"/>
      <c r="B115" s="17">
        <f>LEN(C115)</f>
        <v>8</v>
      </c>
      <c r="C115" s="345" t="s">
        <v>384</v>
      </c>
      <c r="D115" s="44"/>
      <c r="E115" s="331">
        <f>PS!C99</f>
        <v>5.4169477407087274E-8</v>
      </c>
      <c r="F115" s="45"/>
      <c r="G115" s="46"/>
      <c r="H115" s="332" t="s">
        <v>939</v>
      </c>
      <c r="I115" s="332" t="s">
        <v>1109</v>
      </c>
      <c r="J115" s="326" t="s">
        <v>934</v>
      </c>
      <c r="K115" s="335"/>
      <c r="L115" s="335"/>
      <c r="M115" s="335"/>
      <c r="N115" s="335"/>
      <c r="O115" s="335"/>
      <c r="P115" s="336"/>
      <c r="Q115" s="2"/>
      <c r="R115" s="2"/>
      <c r="S115" s="2"/>
      <c r="T115" s="2"/>
      <c r="U115" s="2"/>
      <c r="V115" s="2"/>
      <c r="W115" s="2"/>
      <c r="X115" s="2"/>
      <c r="Y115" s="2"/>
    </row>
    <row r="116" spans="1:25" x14ac:dyDescent="0.25">
      <c r="A116" s="2"/>
      <c r="B116" s="17">
        <f t="shared" ref="B116:B118" si="3">LEN(C116)</f>
        <v>11</v>
      </c>
      <c r="C116" s="345" t="s">
        <v>981</v>
      </c>
      <c r="D116" s="44"/>
      <c r="E116" s="331">
        <f>PS!C100</f>
        <v>0</v>
      </c>
      <c r="F116" s="45"/>
      <c r="G116" s="46"/>
      <c r="H116" s="332" t="s">
        <v>939</v>
      </c>
      <c r="I116" s="332" t="s">
        <v>1109</v>
      </c>
      <c r="J116" s="326" t="s">
        <v>935</v>
      </c>
      <c r="K116" s="335"/>
      <c r="L116" s="335"/>
      <c r="M116" s="335"/>
      <c r="N116" s="335"/>
      <c r="O116" s="335"/>
      <c r="P116" s="336"/>
      <c r="Q116" s="2"/>
      <c r="R116" s="2"/>
      <c r="S116" s="2"/>
      <c r="T116" s="2"/>
      <c r="U116" s="2"/>
      <c r="V116" s="2"/>
      <c r="W116" s="2"/>
      <c r="X116" s="2"/>
      <c r="Y116" s="2"/>
    </row>
    <row r="117" spans="1:25" x14ac:dyDescent="0.25">
      <c r="A117" s="2"/>
      <c r="B117" s="17">
        <f t="shared" si="3"/>
        <v>3</v>
      </c>
      <c r="C117" s="347" t="s">
        <v>385</v>
      </c>
      <c r="D117" s="44"/>
      <c r="E117" s="331">
        <f>PS!C101</f>
        <v>1.2953570684303477E-4</v>
      </c>
      <c r="F117" s="45"/>
      <c r="G117" s="46"/>
      <c r="H117" s="332" t="s">
        <v>939</v>
      </c>
      <c r="I117" s="332" t="s">
        <v>1109</v>
      </c>
      <c r="J117" s="326" t="s">
        <v>936</v>
      </c>
      <c r="K117" s="335"/>
      <c r="L117" s="335"/>
      <c r="M117" s="335"/>
      <c r="N117" s="335"/>
      <c r="O117" s="335"/>
      <c r="P117" s="336"/>
      <c r="Q117" s="2"/>
      <c r="R117" s="2"/>
      <c r="S117" s="2"/>
      <c r="T117" s="2"/>
      <c r="U117" s="2"/>
      <c r="V117" s="2"/>
      <c r="W117" s="2"/>
      <c r="X117" s="2"/>
      <c r="Y117" s="2"/>
    </row>
    <row r="118" spans="1:25" x14ac:dyDescent="0.25">
      <c r="A118" s="2"/>
      <c r="B118" s="17">
        <f t="shared" si="3"/>
        <v>4</v>
      </c>
      <c r="C118" s="347" t="s">
        <v>388</v>
      </c>
      <c r="D118" s="44"/>
      <c r="E118" s="331">
        <f>PS!C102</f>
        <v>6.8300645426327433E-7</v>
      </c>
      <c r="F118" s="45"/>
      <c r="G118" s="46"/>
      <c r="H118" s="332" t="s">
        <v>939</v>
      </c>
      <c r="I118" s="332" t="s">
        <v>1109</v>
      </c>
      <c r="J118" s="326" t="s">
        <v>937</v>
      </c>
      <c r="K118" s="335"/>
      <c r="L118" s="335"/>
      <c r="M118" s="335"/>
      <c r="N118" s="335"/>
      <c r="O118" s="335"/>
      <c r="P118" s="336"/>
      <c r="Q118" s="2"/>
      <c r="R118" s="2"/>
      <c r="S118" s="2"/>
      <c r="T118" s="2"/>
      <c r="U118" s="2"/>
      <c r="V118" s="2"/>
      <c r="W118" s="2"/>
      <c r="X118" s="2"/>
      <c r="Y118" s="2"/>
    </row>
    <row r="119" spans="1:25" x14ac:dyDescent="0.25">
      <c r="A119" s="2"/>
      <c r="B119" s="17"/>
      <c r="C119" s="43"/>
      <c r="D119" s="44"/>
      <c r="E119" s="331"/>
      <c r="F119" s="45"/>
      <c r="G119" s="46"/>
      <c r="H119" s="332"/>
      <c r="I119" s="332"/>
      <c r="J119" s="335"/>
      <c r="K119" s="335"/>
      <c r="L119" s="335"/>
      <c r="M119" s="335"/>
      <c r="N119" s="335"/>
      <c r="O119" s="335"/>
      <c r="P119" s="336"/>
      <c r="Q119" s="2"/>
      <c r="R119" s="2"/>
      <c r="S119" s="2"/>
      <c r="T119" s="2"/>
      <c r="U119" s="2"/>
      <c r="V119" s="2"/>
      <c r="W119" s="2"/>
      <c r="X119" s="2"/>
      <c r="Y119" s="2"/>
    </row>
    <row r="120" spans="1:25" x14ac:dyDescent="0.25">
      <c r="A120" s="2"/>
      <c r="B120" s="17"/>
      <c r="C120" s="43"/>
      <c r="D120" s="44"/>
      <c r="E120" s="331"/>
      <c r="F120" s="45"/>
      <c r="G120" s="46"/>
      <c r="H120" s="47"/>
      <c r="I120" s="45"/>
      <c r="J120" s="200"/>
      <c r="K120" s="200"/>
      <c r="L120" s="200"/>
      <c r="M120" s="200"/>
      <c r="N120" s="200"/>
      <c r="O120" s="200"/>
      <c r="P120" s="201"/>
      <c r="Q120" s="2"/>
      <c r="R120" s="2"/>
      <c r="S120" s="2"/>
      <c r="T120" s="2"/>
      <c r="U120" s="2"/>
      <c r="V120" s="2"/>
      <c r="W120" s="2"/>
      <c r="X120" s="2"/>
      <c r="Y120" s="2"/>
    </row>
    <row r="121" spans="1:25" x14ac:dyDescent="0.25">
      <c r="A121" s="2"/>
      <c r="B121" s="9"/>
      <c r="C121" s="48" t="s">
        <v>65</v>
      </c>
      <c r="D121" s="49" t="s">
        <v>66</v>
      </c>
      <c r="E121" s="50"/>
      <c r="F121" s="50"/>
      <c r="G121" s="50"/>
      <c r="H121" s="51"/>
      <c r="I121" s="52"/>
      <c r="J121" s="53"/>
      <c r="K121" s="53"/>
      <c r="L121" s="53"/>
      <c r="M121" s="53"/>
      <c r="N121" s="53"/>
      <c r="O121" s="53"/>
      <c r="P121" s="54"/>
      <c r="Q121" s="2"/>
      <c r="R121" s="2"/>
      <c r="S121" s="2"/>
      <c r="T121" s="2"/>
      <c r="U121" s="2"/>
      <c r="V121" s="2"/>
      <c r="W121" s="2"/>
      <c r="X121" s="2"/>
      <c r="Y121" s="2"/>
    </row>
    <row r="122" spans="1:25" ht="15.75" thickBot="1" x14ac:dyDescent="0.3">
      <c r="A122" s="2"/>
      <c r="B122" s="9"/>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thickBot="1" x14ac:dyDescent="0.3">
      <c r="A123" s="31"/>
      <c r="B123" s="448" t="s">
        <v>67</v>
      </c>
      <c r="C123" s="449"/>
      <c r="D123" s="449"/>
      <c r="E123" s="449"/>
      <c r="F123" s="449"/>
      <c r="G123" s="449"/>
      <c r="H123" s="449"/>
      <c r="I123" s="449"/>
      <c r="J123" s="449"/>
      <c r="K123" s="449"/>
      <c r="L123" s="449"/>
      <c r="M123" s="449"/>
      <c r="N123" s="449"/>
      <c r="O123" s="449"/>
      <c r="P123" s="450"/>
      <c r="Q123" s="31"/>
      <c r="R123" s="31"/>
      <c r="S123" s="31"/>
      <c r="T123" s="31"/>
      <c r="U123" s="31"/>
      <c r="V123" s="31"/>
      <c r="W123" s="31"/>
      <c r="X123" s="31"/>
      <c r="Y123" s="31"/>
    </row>
    <row r="124" spans="1:25" x14ac:dyDescent="0.25">
      <c r="A124" s="2"/>
      <c r="B124" s="9"/>
      <c r="C124" s="2"/>
      <c r="D124" s="2"/>
      <c r="E124" s="2"/>
      <c r="F124" s="2"/>
      <c r="G124" s="2"/>
      <c r="H124" s="41" t="s">
        <v>68</v>
      </c>
      <c r="I124" s="2"/>
      <c r="J124" s="2"/>
      <c r="K124" s="2"/>
      <c r="L124" s="2"/>
      <c r="M124" s="2"/>
      <c r="N124" s="2"/>
      <c r="O124" s="2"/>
      <c r="P124" s="2"/>
      <c r="Q124" s="2"/>
      <c r="R124" s="2"/>
      <c r="S124" s="2"/>
      <c r="T124" s="2"/>
      <c r="U124" s="2"/>
      <c r="V124" s="2"/>
      <c r="W124" s="2"/>
      <c r="X124" s="2"/>
      <c r="Y124" s="2"/>
    </row>
    <row r="125" spans="1:25" x14ac:dyDescent="0.25">
      <c r="A125" s="2"/>
      <c r="B125" s="9"/>
      <c r="C125" s="42" t="s">
        <v>69</v>
      </c>
      <c r="D125" s="42" t="s">
        <v>70</v>
      </c>
      <c r="E125" s="42" t="s">
        <v>59</v>
      </c>
      <c r="F125" s="42" t="s">
        <v>71</v>
      </c>
      <c r="G125" s="42" t="s">
        <v>69</v>
      </c>
      <c r="H125" s="42" t="s">
        <v>62</v>
      </c>
      <c r="I125" s="42" t="s">
        <v>72</v>
      </c>
      <c r="J125" s="42" t="s">
        <v>73</v>
      </c>
      <c r="K125" s="42" t="s">
        <v>74</v>
      </c>
      <c r="L125" s="42" t="s">
        <v>75</v>
      </c>
      <c r="M125" s="42" t="s">
        <v>63</v>
      </c>
      <c r="N125" s="464" t="s">
        <v>64</v>
      </c>
      <c r="O125" s="464"/>
      <c r="P125" s="464"/>
      <c r="Q125" s="2"/>
      <c r="R125" s="2"/>
      <c r="S125" s="2"/>
      <c r="T125" s="2"/>
      <c r="U125" s="2"/>
      <c r="V125" s="2"/>
      <c r="W125" s="2"/>
      <c r="X125" s="31"/>
      <c r="Y125" s="31"/>
    </row>
    <row r="126" spans="1:25" ht="14.25" customHeight="1" x14ac:dyDescent="0.25">
      <c r="A126" s="2"/>
      <c r="B126" s="9"/>
      <c r="C126" s="55"/>
      <c r="D126" s="361" t="s">
        <v>1088</v>
      </c>
      <c r="E126" s="56">
        <v>1</v>
      </c>
      <c r="F126" s="56" t="s">
        <v>41</v>
      </c>
      <c r="G126" s="57">
        <f>IF($C126="",1,VLOOKUP($C126,$C$22:$H$121,3,FALSE))</f>
        <v>1</v>
      </c>
      <c r="H126" s="58" t="str">
        <f>IF($C126="","",VLOOKUP($C126,$C$22:$H$121,6,FALSE))</f>
        <v/>
      </c>
      <c r="I126" s="59">
        <f>IF(D126="","",E126*G126*$D$5)</f>
        <v>1</v>
      </c>
      <c r="J126" s="56"/>
      <c r="K126" s="60" t="s">
        <v>99</v>
      </c>
      <c r="L126" s="56"/>
      <c r="M126" s="61"/>
      <c r="N126" s="465" t="s">
        <v>488</v>
      </c>
      <c r="O126" s="465"/>
      <c r="P126" s="465"/>
      <c r="Q126" s="2"/>
      <c r="R126" s="2"/>
      <c r="S126" s="2"/>
      <c r="T126" s="2"/>
      <c r="U126" s="2"/>
      <c r="V126" s="2"/>
      <c r="W126" s="2"/>
      <c r="X126" s="31"/>
      <c r="Y126" s="31"/>
    </row>
    <row r="127" spans="1:25" x14ac:dyDescent="0.25">
      <c r="A127" s="2"/>
      <c r="B127" s="9"/>
      <c r="C127" s="62" t="s">
        <v>65</v>
      </c>
      <c r="D127" s="49" t="s">
        <v>66</v>
      </c>
      <c r="E127" s="63" t="s">
        <v>76</v>
      </c>
      <c r="F127" s="49"/>
      <c r="G127" s="49"/>
      <c r="H127" s="49"/>
      <c r="I127" s="63" t="s">
        <v>77</v>
      </c>
      <c r="J127" s="49"/>
      <c r="K127" s="63"/>
      <c r="L127" s="49" t="s">
        <v>78</v>
      </c>
      <c r="M127" s="64"/>
      <c r="N127" s="466"/>
      <c r="O127" s="466"/>
      <c r="P127" s="466"/>
      <c r="Q127" s="2"/>
      <c r="R127" s="2"/>
      <c r="S127" s="2"/>
      <c r="T127" s="2"/>
      <c r="U127" s="2"/>
      <c r="V127" s="2"/>
      <c r="W127" s="2"/>
      <c r="X127" s="31"/>
      <c r="Y127" s="31"/>
    </row>
    <row r="128" spans="1:25" ht="15.75" thickBot="1" x14ac:dyDescent="0.3">
      <c r="A128" s="2"/>
      <c r="B128" s="9"/>
      <c r="C128" s="2"/>
      <c r="D128" s="2"/>
      <c r="E128" s="2"/>
      <c r="F128" s="2"/>
      <c r="G128" s="2"/>
      <c r="H128" s="2"/>
      <c r="I128" s="2"/>
      <c r="J128" s="2"/>
      <c r="K128" s="2"/>
      <c r="L128" s="2"/>
      <c r="M128" s="2"/>
      <c r="N128" s="2"/>
      <c r="O128" s="2"/>
      <c r="P128" s="2"/>
      <c r="Q128" s="2"/>
      <c r="R128" s="2"/>
      <c r="S128" s="2"/>
      <c r="T128" s="2"/>
      <c r="U128" s="2"/>
      <c r="V128" s="2"/>
      <c r="W128" s="2"/>
      <c r="X128" s="31"/>
      <c r="Y128" s="31"/>
    </row>
    <row r="129" spans="1:25" ht="15.75" thickBot="1" x14ac:dyDescent="0.3">
      <c r="A129" s="31"/>
      <c r="B129" s="448" t="s">
        <v>79</v>
      </c>
      <c r="C129" s="449"/>
      <c r="D129" s="449"/>
      <c r="E129" s="449"/>
      <c r="F129" s="449"/>
      <c r="G129" s="449"/>
      <c r="H129" s="449"/>
      <c r="I129" s="449"/>
      <c r="J129" s="449"/>
      <c r="K129" s="449"/>
      <c r="L129" s="449"/>
      <c r="M129" s="449"/>
      <c r="N129" s="449"/>
      <c r="O129" s="449"/>
      <c r="P129" s="450"/>
      <c r="Q129" s="31"/>
      <c r="R129" s="31"/>
      <c r="S129" s="31"/>
      <c r="T129" s="31"/>
      <c r="U129" s="31"/>
      <c r="V129" s="31"/>
      <c r="W129" s="31"/>
      <c r="X129" s="31"/>
      <c r="Y129" s="31"/>
    </row>
    <row r="130" spans="1:25" x14ac:dyDescent="0.25">
      <c r="A130" s="2"/>
      <c r="B130" s="9"/>
      <c r="C130" s="2"/>
      <c r="D130" s="2"/>
      <c r="E130" s="2"/>
      <c r="F130" s="2"/>
      <c r="G130" s="2"/>
      <c r="H130" s="41" t="s">
        <v>80</v>
      </c>
      <c r="I130" s="2"/>
      <c r="J130" s="2"/>
      <c r="K130" s="2"/>
      <c r="L130" s="2"/>
      <c r="M130" s="2"/>
      <c r="N130" s="2"/>
      <c r="O130" s="2"/>
      <c r="P130" s="2"/>
      <c r="Q130" s="2"/>
      <c r="R130" s="2"/>
      <c r="S130" s="2"/>
      <c r="T130" s="2"/>
      <c r="U130" s="2"/>
      <c r="V130" s="2"/>
      <c r="W130" s="2"/>
      <c r="X130" s="31"/>
      <c r="Y130" s="31"/>
    </row>
    <row r="131" spans="1:25" x14ac:dyDescent="0.25">
      <c r="A131" s="2"/>
      <c r="B131" s="9"/>
      <c r="C131" s="42" t="s">
        <v>69</v>
      </c>
      <c r="D131" s="42" t="s">
        <v>70</v>
      </c>
      <c r="E131" s="42" t="s">
        <v>59</v>
      </c>
      <c r="F131" s="42" t="s">
        <v>71</v>
      </c>
      <c r="G131" s="42" t="s">
        <v>69</v>
      </c>
      <c r="H131" s="42" t="s">
        <v>62</v>
      </c>
      <c r="I131" s="42" t="s">
        <v>72</v>
      </c>
      <c r="J131" s="42" t="s">
        <v>73</v>
      </c>
      <c r="K131" s="42" t="s">
        <v>74</v>
      </c>
      <c r="L131" s="42" t="s">
        <v>75</v>
      </c>
      <c r="M131" s="42" t="s">
        <v>63</v>
      </c>
      <c r="N131" s="464" t="s">
        <v>64</v>
      </c>
      <c r="O131" s="464"/>
      <c r="P131" s="464"/>
      <c r="Q131" s="2"/>
      <c r="R131" s="2"/>
      <c r="S131" s="2"/>
      <c r="T131" s="2"/>
      <c r="U131" s="2"/>
      <c r="V131" s="2"/>
      <c r="W131" s="2"/>
      <c r="X131" s="31"/>
      <c r="Y131" s="31"/>
    </row>
    <row r="132" spans="1:25" x14ac:dyDescent="0.25">
      <c r="A132" s="2"/>
      <c r="B132" s="9"/>
      <c r="C132" s="330"/>
      <c r="D132" s="363" t="s">
        <v>1089</v>
      </c>
      <c r="E132" s="65">
        <v>1</v>
      </c>
      <c r="F132" s="65" t="s">
        <v>41</v>
      </c>
      <c r="G132" s="57">
        <f t="shared" ref="G132:G197" si="4">IF($C132="",1,VLOOKUP($C132,$C$22:$H$121,3,FALSE))</f>
        <v>1</v>
      </c>
      <c r="H132" s="58" t="str">
        <f t="shared" ref="H132:H196" si="5">IF($C132="","",VLOOKUP($C132,$C$22:$H$121,6,FALSE))</f>
        <v/>
      </c>
      <c r="I132" s="362">
        <f>IF(D132="","",E132*G132*$D$5)</f>
        <v>1</v>
      </c>
      <c r="J132" s="330"/>
      <c r="K132" s="332" t="s">
        <v>99</v>
      </c>
      <c r="L132" s="330"/>
      <c r="M132" s="330"/>
      <c r="N132" s="469" t="s">
        <v>81</v>
      </c>
      <c r="O132" s="469"/>
      <c r="P132" s="469"/>
      <c r="Q132" s="2"/>
      <c r="R132" s="2"/>
      <c r="S132" s="2"/>
      <c r="T132" s="2"/>
      <c r="U132" s="2"/>
      <c r="V132" s="2"/>
      <c r="W132" s="2"/>
      <c r="X132" s="31"/>
      <c r="Y132" s="31"/>
    </row>
    <row r="133" spans="1:25" x14ac:dyDescent="0.25">
      <c r="A133" s="2"/>
      <c r="B133" s="9"/>
      <c r="C133" s="346" t="s">
        <v>940</v>
      </c>
      <c r="D133" s="351" t="s">
        <v>1085</v>
      </c>
      <c r="E133" s="65">
        <v>1</v>
      </c>
      <c r="F133" s="65" t="s">
        <v>41</v>
      </c>
      <c r="G133" s="57">
        <f t="shared" si="4"/>
        <v>4.2393504057720465E-11</v>
      </c>
      <c r="H133" s="58" t="str">
        <f t="shared" si="5"/>
        <v>kg/kg</v>
      </c>
      <c r="I133" s="362">
        <f>IF(D133="","",E133*G133*$D$5)</f>
        <v>4.2393504057720465E-11</v>
      </c>
      <c r="J133" s="65" t="s">
        <v>41</v>
      </c>
      <c r="K133" s="60"/>
      <c r="L133" s="56"/>
      <c r="M133" s="332" t="s">
        <v>1109</v>
      </c>
      <c r="N133" s="469" t="s">
        <v>83</v>
      </c>
      <c r="O133" s="469"/>
      <c r="P133" s="469"/>
      <c r="Q133" s="2"/>
      <c r="R133" s="2"/>
      <c r="S133" s="2"/>
      <c r="T133" s="2"/>
      <c r="U133" s="2"/>
      <c r="V133" s="2"/>
      <c r="W133" s="2"/>
      <c r="X133" s="31"/>
      <c r="Y133" s="31"/>
    </row>
    <row r="134" spans="1:25" x14ac:dyDescent="0.25">
      <c r="A134" s="2"/>
      <c r="B134" s="9"/>
      <c r="C134" s="346" t="s">
        <v>941</v>
      </c>
      <c r="D134" s="352" t="s">
        <v>1000</v>
      </c>
      <c r="E134" s="65">
        <v>1</v>
      </c>
      <c r="F134" s="65" t="s">
        <v>41</v>
      </c>
      <c r="G134" s="57">
        <f t="shared" si="4"/>
        <v>4.2393504057720465E-11</v>
      </c>
      <c r="H134" s="58" t="str">
        <f t="shared" si="5"/>
        <v>kg/kg</v>
      </c>
      <c r="I134" s="362">
        <f t="shared" ref="I134:I197" si="6">IF(D134="","",E134*G134*$D$5)</f>
        <v>4.2393504057720465E-11</v>
      </c>
      <c r="J134" s="65" t="s">
        <v>41</v>
      </c>
      <c r="K134" s="60"/>
      <c r="L134" s="56"/>
      <c r="M134" s="332" t="s">
        <v>1109</v>
      </c>
      <c r="N134" s="469" t="s">
        <v>83</v>
      </c>
      <c r="O134" s="469"/>
      <c r="P134" s="469"/>
      <c r="Q134" s="2"/>
      <c r="R134" s="2"/>
      <c r="S134" s="2"/>
      <c r="T134" s="2"/>
      <c r="U134" s="2"/>
      <c r="V134" s="2"/>
      <c r="W134" s="2"/>
      <c r="X134" s="31"/>
      <c r="Y134" s="31"/>
    </row>
    <row r="135" spans="1:25" x14ac:dyDescent="0.25">
      <c r="A135" s="2"/>
      <c r="B135" s="9"/>
      <c r="C135" s="346" t="s">
        <v>942</v>
      </c>
      <c r="D135" s="352" t="s">
        <v>1001</v>
      </c>
      <c r="E135" s="65">
        <v>1</v>
      </c>
      <c r="F135" s="65" t="s">
        <v>41</v>
      </c>
      <c r="G135" s="57">
        <f t="shared" si="4"/>
        <v>0</v>
      </c>
      <c r="H135" s="58" t="str">
        <f t="shared" si="5"/>
        <v>kg/kg</v>
      </c>
      <c r="I135" s="362">
        <f t="shared" si="6"/>
        <v>0</v>
      </c>
      <c r="J135" s="65" t="s">
        <v>41</v>
      </c>
      <c r="K135" s="60"/>
      <c r="L135" s="56"/>
      <c r="M135" s="332" t="s">
        <v>1109</v>
      </c>
      <c r="N135" s="469" t="s">
        <v>83</v>
      </c>
      <c r="O135" s="469"/>
      <c r="P135" s="469"/>
      <c r="Q135" s="2"/>
      <c r="R135" s="2"/>
      <c r="S135" s="2"/>
      <c r="T135" s="2"/>
      <c r="U135" s="2"/>
      <c r="V135" s="2"/>
      <c r="W135" s="2"/>
      <c r="X135" s="31"/>
      <c r="Y135" s="31"/>
    </row>
    <row r="136" spans="1:25" x14ac:dyDescent="0.25">
      <c r="A136" s="2"/>
      <c r="B136" s="9"/>
      <c r="C136" s="346" t="s">
        <v>943</v>
      </c>
      <c r="D136" s="352" t="s">
        <v>1002</v>
      </c>
      <c r="E136" s="65">
        <v>1</v>
      </c>
      <c r="F136" s="65" t="s">
        <v>41</v>
      </c>
      <c r="G136" s="57">
        <f t="shared" si="4"/>
        <v>0</v>
      </c>
      <c r="H136" s="58" t="str">
        <f t="shared" si="5"/>
        <v>kg/kg</v>
      </c>
      <c r="I136" s="362">
        <f t="shared" si="6"/>
        <v>0</v>
      </c>
      <c r="J136" s="65" t="s">
        <v>41</v>
      </c>
      <c r="K136" s="60"/>
      <c r="L136" s="56"/>
      <c r="M136" s="332" t="s">
        <v>1109</v>
      </c>
      <c r="N136" s="469" t="s">
        <v>83</v>
      </c>
      <c r="O136" s="469"/>
      <c r="P136" s="469"/>
      <c r="Q136" s="2"/>
      <c r="R136" s="2"/>
      <c r="S136" s="2"/>
      <c r="T136" s="2"/>
      <c r="U136" s="2"/>
      <c r="V136" s="2"/>
      <c r="W136" s="2"/>
      <c r="X136" s="31"/>
      <c r="Y136" s="31"/>
    </row>
    <row r="137" spans="1:25" x14ac:dyDescent="0.25">
      <c r="A137" s="2"/>
      <c r="B137" s="9"/>
      <c r="C137" s="346" t="s">
        <v>565</v>
      </c>
      <c r="D137" s="352" t="s">
        <v>90</v>
      </c>
      <c r="E137" s="65">
        <v>1</v>
      </c>
      <c r="F137" s="65" t="s">
        <v>41</v>
      </c>
      <c r="G137" s="57">
        <f t="shared" si="4"/>
        <v>7.5366229435947505E-5</v>
      </c>
      <c r="H137" s="58" t="str">
        <f t="shared" si="5"/>
        <v>kg/kg</v>
      </c>
      <c r="I137" s="362">
        <f t="shared" si="6"/>
        <v>7.5366229435947505E-5</v>
      </c>
      <c r="J137" s="65" t="s">
        <v>41</v>
      </c>
      <c r="K137" s="60"/>
      <c r="L137" s="56"/>
      <c r="M137" s="332" t="s">
        <v>1110</v>
      </c>
      <c r="N137" s="469" t="s">
        <v>83</v>
      </c>
      <c r="O137" s="469"/>
      <c r="P137" s="469"/>
      <c r="Q137" s="2"/>
      <c r="R137" s="2"/>
      <c r="S137" s="2"/>
      <c r="T137" s="2"/>
      <c r="U137" s="2"/>
      <c r="V137" s="2"/>
      <c r="W137" s="2"/>
      <c r="X137" s="31"/>
      <c r="Y137" s="31"/>
    </row>
    <row r="138" spans="1:25" x14ac:dyDescent="0.25">
      <c r="A138" s="2"/>
      <c r="B138" s="9"/>
      <c r="C138" s="346" t="s">
        <v>944</v>
      </c>
      <c r="D138" s="352" t="s">
        <v>1003</v>
      </c>
      <c r="E138" s="65">
        <v>1</v>
      </c>
      <c r="F138" s="65" t="s">
        <v>41</v>
      </c>
      <c r="G138" s="57">
        <f t="shared" si="4"/>
        <v>5.6524672076960611E-11</v>
      </c>
      <c r="H138" s="58" t="str">
        <f t="shared" si="5"/>
        <v>kg/kg</v>
      </c>
      <c r="I138" s="362">
        <f>IF(D138="","",E138*G138*$D$5)</f>
        <v>5.6524672076960611E-11</v>
      </c>
      <c r="J138" s="65" t="s">
        <v>41</v>
      </c>
      <c r="K138" s="60"/>
      <c r="L138" s="56"/>
      <c r="M138" s="332" t="s">
        <v>1109</v>
      </c>
      <c r="N138" s="469" t="s">
        <v>83</v>
      </c>
      <c r="O138" s="469"/>
      <c r="P138" s="469"/>
      <c r="Q138" s="2"/>
      <c r="R138" s="2"/>
      <c r="S138" s="2"/>
      <c r="T138" s="2"/>
      <c r="U138" s="2"/>
      <c r="V138" s="2"/>
      <c r="W138" s="2"/>
      <c r="X138" s="31"/>
      <c r="Y138" s="31"/>
    </row>
    <row r="139" spans="1:25" x14ac:dyDescent="0.25">
      <c r="A139" s="2"/>
      <c r="B139" s="9"/>
      <c r="C139" s="347" t="s">
        <v>945</v>
      </c>
      <c r="D139" s="353" t="s">
        <v>1004</v>
      </c>
      <c r="E139" s="65">
        <v>1</v>
      </c>
      <c r="F139" s="65" t="s">
        <v>41</v>
      </c>
      <c r="G139" s="57">
        <f t="shared" si="4"/>
        <v>4.7103893397467188E-9</v>
      </c>
      <c r="H139" s="58" t="str">
        <f t="shared" si="5"/>
        <v>kg/kg</v>
      </c>
      <c r="I139" s="362">
        <f t="shared" si="6"/>
        <v>4.7103893397467188E-9</v>
      </c>
      <c r="J139" s="65" t="s">
        <v>41</v>
      </c>
      <c r="K139" s="60"/>
      <c r="L139" s="56"/>
      <c r="M139" s="332" t="s">
        <v>1109</v>
      </c>
      <c r="N139" s="469" t="s">
        <v>83</v>
      </c>
      <c r="O139" s="469"/>
      <c r="P139" s="469"/>
      <c r="Q139" s="2"/>
      <c r="R139" s="2"/>
      <c r="S139" s="2"/>
      <c r="T139" s="2"/>
      <c r="U139" s="2"/>
      <c r="V139" s="2"/>
      <c r="W139" s="2"/>
      <c r="X139" s="31"/>
      <c r="Y139" s="31"/>
    </row>
    <row r="140" spans="1:25" x14ac:dyDescent="0.25">
      <c r="A140" s="2"/>
      <c r="B140" s="9"/>
      <c r="C140" s="347" t="s">
        <v>296</v>
      </c>
      <c r="D140" s="352" t="s">
        <v>1005</v>
      </c>
      <c r="E140" s="65">
        <v>1</v>
      </c>
      <c r="F140" s="65" t="s">
        <v>41</v>
      </c>
      <c r="G140" s="57">
        <f t="shared" si="4"/>
        <v>1.0362856547442783E-7</v>
      </c>
      <c r="H140" s="58" t="str">
        <f t="shared" si="5"/>
        <v>kg/kg</v>
      </c>
      <c r="I140" s="362">
        <f t="shared" si="6"/>
        <v>1.0362856547442783E-7</v>
      </c>
      <c r="J140" s="65" t="s">
        <v>41</v>
      </c>
      <c r="K140" s="60"/>
      <c r="L140" s="56"/>
      <c r="M140" s="332" t="s">
        <v>1109</v>
      </c>
      <c r="N140" s="469" t="s">
        <v>83</v>
      </c>
      <c r="O140" s="469"/>
      <c r="P140" s="469"/>
      <c r="Q140" s="2"/>
      <c r="R140" s="2"/>
      <c r="S140" s="2"/>
      <c r="T140" s="2"/>
      <c r="U140" s="2"/>
      <c r="V140" s="2"/>
      <c r="W140" s="2"/>
      <c r="X140" s="31"/>
      <c r="Y140" s="31"/>
    </row>
    <row r="141" spans="1:25" x14ac:dyDescent="0.25">
      <c r="A141" s="2"/>
      <c r="B141" s="9"/>
      <c r="C141" s="346" t="s">
        <v>946</v>
      </c>
      <c r="D141" s="353" t="s">
        <v>1006</v>
      </c>
      <c r="E141" s="65">
        <v>1</v>
      </c>
      <c r="F141" s="65" t="s">
        <v>41</v>
      </c>
      <c r="G141" s="57">
        <f t="shared" si="4"/>
        <v>4.9459088067340543E-8</v>
      </c>
      <c r="H141" s="58" t="str">
        <f t="shared" si="5"/>
        <v>kg/kg</v>
      </c>
      <c r="I141" s="362">
        <f t="shared" si="6"/>
        <v>4.9459088067340543E-8</v>
      </c>
      <c r="J141" s="65" t="s">
        <v>41</v>
      </c>
      <c r="K141" s="60"/>
      <c r="L141" s="56"/>
      <c r="M141" s="332" t="s">
        <v>1109</v>
      </c>
      <c r="N141" s="469" t="s">
        <v>83</v>
      </c>
      <c r="O141" s="469"/>
      <c r="P141" s="469"/>
      <c r="Q141" s="2"/>
      <c r="R141" s="2"/>
      <c r="S141" s="2"/>
      <c r="T141" s="2"/>
      <c r="U141" s="2"/>
      <c r="V141" s="2"/>
      <c r="W141" s="2"/>
      <c r="X141" s="31"/>
      <c r="Y141" s="31"/>
    </row>
    <row r="142" spans="1:25" x14ac:dyDescent="0.25">
      <c r="A142" s="2"/>
      <c r="B142" s="9"/>
      <c r="C142" s="346" t="s">
        <v>947</v>
      </c>
      <c r="D142" s="353" t="s">
        <v>1007</v>
      </c>
      <c r="E142" s="65">
        <v>1</v>
      </c>
      <c r="F142" s="65" t="s">
        <v>41</v>
      </c>
      <c r="G142" s="57">
        <f t="shared" si="4"/>
        <v>4.2393504057720465E-11</v>
      </c>
      <c r="H142" s="58" t="str">
        <f t="shared" si="5"/>
        <v>kg/kg</v>
      </c>
      <c r="I142" s="362">
        <f t="shared" si="6"/>
        <v>4.2393504057720465E-11</v>
      </c>
      <c r="J142" s="65" t="s">
        <v>41</v>
      </c>
      <c r="K142" s="60"/>
      <c r="L142" s="56"/>
      <c r="M142" s="332" t="s">
        <v>1109</v>
      </c>
      <c r="N142" s="469" t="s">
        <v>83</v>
      </c>
      <c r="O142" s="469"/>
      <c r="P142" s="469"/>
      <c r="Q142" s="2"/>
      <c r="R142" s="2"/>
      <c r="S142" s="2"/>
      <c r="T142" s="2"/>
      <c r="U142" s="2"/>
      <c r="V142" s="2"/>
      <c r="W142" s="2"/>
      <c r="X142" s="31"/>
      <c r="Y142" s="31"/>
    </row>
    <row r="143" spans="1:25" x14ac:dyDescent="0.25">
      <c r="A143" s="2"/>
      <c r="B143" s="9"/>
      <c r="C143" s="346" t="s">
        <v>985</v>
      </c>
      <c r="D143" s="351" t="s">
        <v>1008</v>
      </c>
      <c r="E143" s="65">
        <v>1</v>
      </c>
      <c r="F143" s="65" t="s">
        <v>41</v>
      </c>
      <c r="G143" s="57">
        <f t="shared" si="4"/>
        <v>2.8262336038480305E-11</v>
      </c>
      <c r="H143" s="58" t="str">
        <f t="shared" si="5"/>
        <v>kg/kg</v>
      </c>
      <c r="I143" s="362">
        <f t="shared" si="6"/>
        <v>2.8262336038480305E-11</v>
      </c>
      <c r="J143" s="65" t="s">
        <v>41</v>
      </c>
      <c r="K143" s="60"/>
      <c r="L143" s="56"/>
      <c r="M143" s="332" t="s">
        <v>1109</v>
      </c>
      <c r="N143" s="469" t="s">
        <v>83</v>
      </c>
      <c r="O143" s="469"/>
      <c r="P143" s="469"/>
      <c r="Q143" s="2"/>
      <c r="R143" s="2"/>
      <c r="S143" s="2"/>
      <c r="T143" s="2"/>
      <c r="U143" s="2"/>
      <c r="V143" s="2"/>
      <c r="W143" s="2"/>
      <c r="X143" s="31"/>
      <c r="Y143" s="31"/>
    </row>
    <row r="144" spans="1:25" x14ac:dyDescent="0.25">
      <c r="A144" s="2"/>
      <c r="B144" s="9"/>
      <c r="C144" s="346" t="s">
        <v>948</v>
      </c>
      <c r="D144" s="351" t="s">
        <v>1009</v>
      </c>
      <c r="E144" s="65">
        <v>1</v>
      </c>
      <c r="F144" s="65" t="s">
        <v>41</v>
      </c>
      <c r="G144" s="57">
        <f t="shared" si="4"/>
        <v>4.2393504057720465E-11</v>
      </c>
      <c r="H144" s="58" t="str">
        <f t="shared" si="5"/>
        <v>kg/kg</v>
      </c>
      <c r="I144" s="362">
        <f t="shared" si="6"/>
        <v>4.2393504057720465E-11</v>
      </c>
      <c r="J144" s="65" t="s">
        <v>41</v>
      </c>
      <c r="K144" s="60"/>
      <c r="L144" s="56"/>
      <c r="M144" s="332" t="s">
        <v>1109</v>
      </c>
      <c r="N144" s="469" t="s">
        <v>83</v>
      </c>
      <c r="O144" s="469"/>
      <c r="P144" s="469"/>
      <c r="Q144" s="2"/>
      <c r="R144" s="2"/>
      <c r="S144" s="2"/>
      <c r="T144" s="2"/>
      <c r="U144" s="2"/>
      <c r="V144" s="2"/>
      <c r="W144" s="2"/>
      <c r="X144" s="31"/>
      <c r="Y144" s="31"/>
    </row>
    <row r="145" spans="1:25" x14ac:dyDescent="0.25">
      <c r="A145" s="2"/>
      <c r="B145" s="9"/>
      <c r="C145" s="346" t="s">
        <v>986</v>
      </c>
      <c r="D145" s="353" t="s">
        <v>1010</v>
      </c>
      <c r="E145" s="65">
        <v>1</v>
      </c>
      <c r="F145" s="65" t="s">
        <v>41</v>
      </c>
      <c r="G145" s="57">
        <f t="shared" si="4"/>
        <v>0</v>
      </c>
      <c r="H145" s="58" t="str">
        <f t="shared" si="5"/>
        <v>kg/kg</v>
      </c>
      <c r="I145" s="362">
        <f t="shared" si="6"/>
        <v>0</v>
      </c>
      <c r="J145" s="65" t="s">
        <v>41</v>
      </c>
      <c r="K145" s="60"/>
      <c r="L145" s="56"/>
      <c r="M145" s="332" t="s">
        <v>1109</v>
      </c>
      <c r="N145" s="469" t="s">
        <v>83</v>
      </c>
      <c r="O145" s="469"/>
      <c r="P145" s="469"/>
      <c r="Q145" s="2"/>
      <c r="R145" s="2"/>
      <c r="S145" s="2"/>
      <c r="T145" s="2"/>
      <c r="U145" s="2"/>
      <c r="V145" s="2"/>
      <c r="W145" s="2"/>
      <c r="X145" s="31"/>
      <c r="Y145" s="31"/>
    </row>
    <row r="146" spans="1:25" x14ac:dyDescent="0.25">
      <c r="A146" s="2"/>
      <c r="B146" s="9"/>
      <c r="C146" s="346" t="s">
        <v>949</v>
      </c>
      <c r="D146" s="354" t="s">
        <v>1011</v>
      </c>
      <c r="E146" s="65">
        <v>1</v>
      </c>
      <c r="F146" s="65" t="s">
        <v>41</v>
      </c>
      <c r="G146" s="57">
        <f t="shared" si="4"/>
        <v>2.8262336038480305E-11</v>
      </c>
      <c r="H146" s="58" t="str">
        <f t="shared" si="5"/>
        <v>kg/kg</v>
      </c>
      <c r="I146" s="362">
        <f t="shared" si="6"/>
        <v>2.8262336038480305E-11</v>
      </c>
      <c r="J146" s="65" t="s">
        <v>41</v>
      </c>
      <c r="K146" s="60"/>
      <c r="L146" s="56"/>
      <c r="M146" s="332" t="s">
        <v>1109</v>
      </c>
      <c r="N146" s="469" t="s">
        <v>83</v>
      </c>
      <c r="O146" s="469"/>
      <c r="P146" s="469"/>
      <c r="Q146" s="2"/>
      <c r="R146" s="2"/>
      <c r="S146" s="2"/>
      <c r="T146" s="2"/>
      <c r="U146" s="2"/>
      <c r="V146" s="2"/>
      <c r="W146" s="2"/>
      <c r="X146" s="31"/>
      <c r="Y146" s="31"/>
    </row>
    <row r="147" spans="1:25" x14ac:dyDescent="0.25">
      <c r="A147" s="2"/>
      <c r="B147" s="9"/>
      <c r="C147" s="346" t="s">
        <v>950</v>
      </c>
      <c r="D147" s="354" t="s">
        <v>1012</v>
      </c>
      <c r="E147" s="65">
        <v>1</v>
      </c>
      <c r="F147" s="65" t="s">
        <v>41</v>
      </c>
      <c r="G147" s="57">
        <f t="shared" si="4"/>
        <v>4.2393504057720465E-11</v>
      </c>
      <c r="H147" s="58" t="str">
        <f t="shared" si="5"/>
        <v>kg/kg</v>
      </c>
      <c r="I147" s="362">
        <f t="shared" si="6"/>
        <v>4.2393504057720465E-11</v>
      </c>
      <c r="J147" s="65" t="s">
        <v>41</v>
      </c>
      <c r="K147" s="60"/>
      <c r="L147" s="56"/>
      <c r="M147" s="332" t="s">
        <v>1109</v>
      </c>
      <c r="N147" s="469" t="s">
        <v>83</v>
      </c>
      <c r="O147" s="469"/>
      <c r="P147" s="469"/>
      <c r="Q147" s="2"/>
      <c r="R147" s="2"/>
      <c r="S147" s="2"/>
      <c r="T147" s="2"/>
      <c r="U147" s="2"/>
      <c r="V147" s="2"/>
      <c r="W147" s="2"/>
      <c r="X147" s="31"/>
      <c r="Y147" s="31"/>
    </row>
    <row r="148" spans="1:25" x14ac:dyDescent="0.25">
      <c r="A148" s="2"/>
      <c r="B148" s="9"/>
      <c r="C148" s="347" t="s">
        <v>311</v>
      </c>
      <c r="D148" s="354" t="s">
        <v>1013</v>
      </c>
      <c r="E148" s="65">
        <v>1</v>
      </c>
      <c r="F148" s="65" t="s">
        <v>41</v>
      </c>
      <c r="G148" s="57">
        <f t="shared" si="4"/>
        <v>2.8262336038480316E-10</v>
      </c>
      <c r="H148" s="58" t="str">
        <f t="shared" si="5"/>
        <v>kg/kg</v>
      </c>
      <c r="I148" s="362">
        <f t="shared" si="6"/>
        <v>2.8262336038480316E-10</v>
      </c>
      <c r="J148" s="65" t="s">
        <v>41</v>
      </c>
      <c r="K148" s="60"/>
      <c r="L148" s="56"/>
      <c r="M148" s="332" t="s">
        <v>1109</v>
      </c>
      <c r="N148" s="469" t="s">
        <v>83</v>
      </c>
      <c r="O148" s="469"/>
      <c r="P148" s="469"/>
      <c r="Q148" s="2"/>
      <c r="R148" s="2"/>
      <c r="S148" s="2"/>
      <c r="T148" s="2"/>
      <c r="U148" s="2"/>
      <c r="V148" s="2"/>
      <c r="W148" s="2"/>
      <c r="X148" s="31"/>
      <c r="Y148" s="31"/>
    </row>
    <row r="149" spans="1:25" x14ac:dyDescent="0.25">
      <c r="A149" s="2"/>
      <c r="B149" s="9"/>
      <c r="C149" s="346" t="s">
        <v>694</v>
      </c>
      <c r="D149" s="352" t="s">
        <v>1014</v>
      </c>
      <c r="E149" s="65">
        <v>1</v>
      </c>
      <c r="F149" s="65" t="s">
        <v>41</v>
      </c>
      <c r="G149" s="57">
        <f t="shared" si="4"/>
        <v>0</v>
      </c>
      <c r="H149" s="58" t="str">
        <f t="shared" si="5"/>
        <v>kg/kg</v>
      </c>
      <c r="I149" s="362">
        <f t="shared" si="6"/>
        <v>0</v>
      </c>
      <c r="J149" s="65" t="s">
        <v>41</v>
      </c>
      <c r="K149" s="60"/>
      <c r="L149" s="56"/>
      <c r="M149" s="332" t="s">
        <v>1109</v>
      </c>
      <c r="N149" s="469" t="s">
        <v>83</v>
      </c>
      <c r="O149" s="469"/>
      <c r="P149" s="469"/>
      <c r="Q149" s="2"/>
      <c r="R149" s="2"/>
      <c r="S149" s="2"/>
      <c r="T149" s="2"/>
      <c r="U149" s="2"/>
      <c r="V149" s="2"/>
      <c r="W149" s="2"/>
      <c r="X149" s="31"/>
      <c r="Y149" s="31"/>
    </row>
    <row r="150" spans="1:25" x14ac:dyDescent="0.25">
      <c r="A150" s="2"/>
      <c r="B150" s="9"/>
      <c r="C150" s="346" t="s">
        <v>938</v>
      </c>
      <c r="D150" s="355" t="s">
        <v>1015</v>
      </c>
      <c r="E150" s="65">
        <v>1</v>
      </c>
      <c r="F150" s="65" t="s">
        <v>41</v>
      </c>
      <c r="G150" s="57">
        <f t="shared" si="4"/>
        <v>0</v>
      </c>
      <c r="H150" s="58" t="str">
        <f t="shared" si="5"/>
        <v>kg/kg</v>
      </c>
      <c r="I150" s="362">
        <f t="shared" si="6"/>
        <v>0</v>
      </c>
      <c r="J150" s="65" t="s">
        <v>41</v>
      </c>
      <c r="K150" s="60"/>
      <c r="L150" s="56"/>
      <c r="M150" s="332" t="s">
        <v>1109</v>
      </c>
      <c r="N150" s="469" t="s">
        <v>83</v>
      </c>
      <c r="O150" s="469"/>
      <c r="P150" s="469"/>
      <c r="Q150" s="2"/>
      <c r="R150" s="2"/>
      <c r="S150" s="2"/>
      <c r="T150" s="2"/>
      <c r="U150" s="2"/>
      <c r="V150" s="2"/>
      <c r="W150" s="2"/>
      <c r="X150" s="31"/>
      <c r="Y150" s="31"/>
    </row>
    <row r="151" spans="1:25" x14ac:dyDescent="0.25">
      <c r="A151" s="2"/>
      <c r="B151" s="9"/>
      <c r="C151" s="346" t="s">
        <v>987</v>
      </c>
      <c r="D151" s="352" t="s">
        <v>1016</v>
      </c>
      <c r="E151" s="65">
        <v>1</v>
      </c>
      <c r="F151" s="65" t="s">
        <v>41</v>
      </c>
      <c r="G151" s="57">
        <f t="shared" si="4"/>
        <v>4.9459088067340545E-5</v>
      </c>
      <c r="H151" s="58" t="str">
        <f t="shared" si="5"/>
        <v>kg/kg</v>
      </c>
      <c r="I151" s="362">
        <f t="shared" si="6"/>
        <v>4.9459088067340545E-5</v>
      </c>
      <c r="J151" s="65" t="s">
        <v>41</v>
      </c>
      <c r="K151" s="60"/>
      <c r="L151" s="56"/>
      <c r="M151" s="332" t="s">
        <v>1109</v>
      </c>
      <c r="N151" s="469" t="s">
        <v>83</v>
      </c>
      <c r="O151" s="469"/>
      <c r="P151" s="469"/>
      <c r="Q151" s="2"/>
      <c r="R151" s="2"/>
      <c r="S151" s="2"/>
      <c r="T151" s="2"/>
      <c r="U151" s="2"/>
      <c r="V151" s="2"/>
      <c r="W151" s="2"/>
      <c r="X151" s="31"/>
      <c r="Y151" s="31"/>
    </row>
    <row r="152" spans="1:25" ht="12.75" customHeight="1" x14ac:dyDescent="0.25">
      <c r="A152" s="2"/>
      <c r="B152" s="9"/>
      <c r="C152" s="347" t="s">
        <v>316</v>
      </c>
      <c r="D152" s="354" t="s">
        <v>1017</v>
      </c>
      <c r="E152" s="65">
        <v>1</v>
      </c>
      <c r="F152" s="65" t="s">
        <v>41</v>
      </c>
      <c r="G152" s="57">
        <f t="shared" si="4"/>
        <v>2.5907141368606958E-8</v>
      </c>
      <c r="H152" s="58" t="str">
        <f t="shared" si="5"/>
        <v>kg/kg</v>
      </c>
      <c r="I152" s="362">
        <f t="shared" si="6"/>
        <v>2.5907141368606958E-8</v>
      </c>
      <c r="J152" s="65" t="s">
        <v>41</v>
      </c>
      <c r="K152" s="60"/>
      <c r="L152" s="56"/>
      <c r="M152" s="332" t="s">
        <v>1109</v>
      </c>
      <c r="N152" s="469" t="s">
        <v>83</v>
      </c>
      <c r="O152" s="469"/>
      <c r="P152" s="469"/>
      <c r="Q152" s="2"/>
      <c r="R152" s="2"/>
      <c r="S152" s="2"/>
      <c r="T152" s="2"/>
      <c r="U152" s="2"/>
      <c r="V152" s="2"/>
      <c r="W152" s="2"/>
      <c r="X152" s="31"/>
      <c r="Y152" s="31"/>
    </row>
    <row r="153" spans="1:25" ht="12.75" customHeight="1" x14ac:dyDescent="0.25">
      <c r="A153" s="2"/>
      <c r="B153" s="9"/>
      <c r="C153" s="348" t="s">
        <v>255</v>
      </c>
      <c r="D153" s="356" t="s">
        <v>82</v>
      </c>
      <c r="E153" s="65">
        <v>1</v>
      </c>
      <c r="F153" s="65" t="s">
        <v>41</v>
      </c>
      <c r="G153" s="57">
        <f t="shared" si="4"/>
        <v>2.8262336038480314</v>
      </c>
      <c r="H153" s="58" t="str">
        <f t="shared" si="5"/>
        <v>kg/kg</v>
      </c>
      <c r="I153" s="362">
        <f>IF(D153="","",E153*G153*$D$5)</f>
        <v>2.8262336038480314</v>
      </c>
      <c r="J153" s="65" t="s">
        <v>41</v>
      </c>
      <c r="K153" s="60"/>
      <c r="L153" s="56"/>
      <c r="M153" s="332" t="s">
        <v>1109</v>
      </c>
      <c r="N153" s="469" t="s">
        <v>83</v>
      </c>
      <c r="O153" s="469"/>
      <c r="P153" s="469"/>
      <c r="Q153" s="2"/>
      <c r="R153" s="2"/>
      <c r="S153" s="2"/>
      <c r="T153" s="2"/>
      <c r="U153" s="2"/>
      <c r="V153" s="2"/>
      <c r="W153" s="2"/>
      <c r="X153" s="31"/>
      <c r="Y153" s="31"/>
    </row>
    <row r="154" spans="1:25" ht="12.75" customHeight="1" x14ac:dyDescent="0.25">
      <c r="A154" s="2"/>
      <c r="B154" s="9"/>
      <c r="C154" s="348" t="s">
        <v>264</v>
      </c>
      <c r="D154" s="356" t="s">
        <v>87</v>
      </c>
      <c r="E154" s="65">
        <v>1</v>
      </c>
      <c r="F154" s="65" t="s">
        <v>41</v>
      </c>
      <c r="G154" s="57">
        <f t="shared" si="4"/>
        <v>1.9783635226936222E-3</v>
      </c>
      <c r="H154" s="58" t="str">
        <f t="shared" si="5"/>
        <v>kg/kg</v>
      </c>
      <c r="I154" s="362">
        <f t="shared" si="6"/>
        <v>1.9783635226936222E-3</v>
      </c>
      <c r="J154" s="65" t="s">
        <v>41</v>
      </c>
      <c r="K154" s="60"/>
      <c r="L154" s="56"/>
      <c r="M154" s="332" t="s">
        <v>1109</v>
      </c>
      <c r="N154" s="469" t="s">
        <v>83</v>
      </c>
      <c r="O154" s="469"/>
      <c r="P154" s="469"/>
      <c r="Q154" s="2"/>
      <c r="R154" s="2"/>
      <c r="S154" s="2"/>
      <c r="T154" s="2"/>
      <c r="U154" s="2"/>
      <c r="V154" s="2"/>
      <c r="W154" s="2"/>
      <c r="X154" s="31"/>
      <c r="Y154" s="31"/>
    </row>
    <row r="155" spans="1:25" ht="12.75" customHeight="1" x14ac:dyDescent="0.25">
      <c r="A155" s="2"/>
      <c r="B155" s="9"/>
      <c r="C155" s="346" t="s">
        <v>990</v>
      </c>
      <c r="D155" s="351" t="s">
        <v>1018</v>
      </c>
      <c r="E155" s="65">
        <v>1</v>
      </c>
      <c r="F155" s="65" t="s">
        <v>41</v>
      </c>
      <c r="G155" s="57">
        <f t="shared" si="4"/>
        <v>0</v>
      </c>
      <c r="H155" s="58" t="str">
        <f t="shared" si="5"/>
        <v>kg/kg</v>
      </c>
      <c r="I155" s="362">
        <f t="shared" si="6"/>
        <v>0</v>
      </c>
      <c r="J155" s="65" t="s">
        <v>41</v>
      </c>
      <c r="K155" s="60"/>
      <c r="L155" s="56"/>
      <c r="M155" s="332" t="s">
        <v>1109</v>
      </c>
      <c r="N155" s="469" t="s">
        <v>83</v>
      </c>
      <c r="O155" s="469"/>
      <c r="P155" s="469"/>
      <c r="Q155" s="2"/>
      <c r="R155" s="2"/>
      <c r="S155" s="2"/>
      <c r="T155" s="2"/>
      <c r="U155" s="2"/>
      <c r="V155" s="2"/>
      <c r="W155" s="2"/>
      <c r="X155" s="31"/>
      <c r="Y155" s="31"/>
    </row>
    <row r="156" spans="1:25" ht="12.75" customHeight="1" x14ac:dyDescent="0.25">
      <c r="A156" s="2"/>
      <c r="B156" s="9"/>
      <c r="C156" s="346" t="s">
        <v>688</v>
      </c>
      <c r="D156" s="352" t="s">
        <v>1019</v>
      </c>
      <c r="E156" s="65">
        <v>1</v>
      </c>
      <c r="F156" s="65" t="s">
        <v>41</v>
      </c>
      <c r="G156" s="57">
        <f t="shared" si="4"/>
        <v>0</v>
      </c>
      <c r="H156" s="58" t="str">
        <f t="shared" si="5"/>
        <v>kg/kg</v>
      </c>
      <c r="I156" s="362">
        <f t="shared" si="6"/>
        <v>0</v>
      </c>
      <c r="J156" s="65" t="s">
        <v>41</v>
      </c>
      <c r="K156" s="60"/>
      <c r="L156" s="56"/>
      <c r="M156" s="332" t="s">
        <v>1109</v>
      </c>
      <c r="N156" s="469" t="s">
        <v>83</v>
      </c>
      <c r="O156" s="469"/>
      <c r="P156" s="469"/>
      <c r="Q156" s="2"/>
      <c r="R156" s="2"/>
      <c r="S156" s="2"/>
      <c r="T156" s="2"/>
      <c r="U156" s="2"/>
      <c r="V156" s="2"/>
      <c r="W156" s="2"/>
      <c r="X156" s="31"/>
      <c r="Y156" s="31"/>
    </row>
    <row r="157" spans="1:25" ht="12.75" customHeight="1" x14ac:dyDescent="0.25">
      <c r="A157" s="2"/>
      <c r="B157" s="9"/>
      <c r="C157" s="346" t="s">
        <v>685</v>
      </c>
      <c r="D157" s="352" t="s">
        <v>1020</v>
      </c>
      <c r="E157" s="65">
        <v>1</v>
      </c>
      <c r="F157" s="65" t="s">
        <v>41</v>
      </c>
      <c r="G157" s="57">
        <f t="shared" si="4"/>
        <v>0</v>
      </c>
      <c r="H157" s="58" t="str">
        <f t="shared" si="5"/>
        <v>kg/kg</v>
      </c>
      <c r="I157" s="362">
        <f t="shared" si="6"/>
        <v>0</v>
      </c>
      <c r="J157" s="65" t="s">
        <v>41</v>
      </c>
      <c r="K157" s="60"/>
      <c r="L157" s="56"/>
      <c r="M157" s="332" t="s">
        <v>1109</v>
      </c>
      <c r="N157" s="469" t="s">
        <v>83</v>
      </c>
      <c r="O157" s="469"/>
      <c r="P157" s="469"/>
      <c r="Q157" s="2"/>
      <c r="R157" s="2"/>
      <c r="S157" s="2"/>
      <c r="T157" s="2"/>
      <c r="U157" s="2"/>
      <c r="V157" s="2"/>
      <c r="W157" s="2"/>
      <c r="X157" s="31"/>
      <c r="Y157" s="31"/>
    </row>
    <row r="158" spans="1:25" ht="12.75" customHeight="1" x14ac:dyDescent="0.25">
      <c r="A158" s="2"/>
      <c r="B158" s="9"/>
      <c r="C158" s="347" t="s">
        <v>319</v>
      </c>
      <c r="D158" s="356" t="s">
        <v>1021</v>
      </c>
      <c r="E158" s="65">
        <v>1</v>
      </c>
      <c r="F158" s="65" t="s">
        <v>41</v>
      </c>
      <c r="G158" s="57">
        <f t="shared" si="4"/>
        <v>3.2972725378227027E-8</v>
      </c>
      <c r="H158" s="58" t="str">
        <f t="shared" si="5"/>
        <v>kg/kg</v>
      </c>
      <c r="I158" s="362">
        <f t="shared" si="6"/>
        <v>3.2972725378227027E-8</v>
      </c>
      <c r="J158" s="65" t="s">
        <v>41</v>
      </c>
      <c r="K158" s="60"/>
      <c r="L158" s="56"/>
      <c r="M158" s="332" t="s">
        <v>1109</v>
      </c>
      <c r="N158" s="469" t="s">
        <v>83</v>
      </c>
      <c r="O158" s="469"/>
      <c r="P158" s="469"/>
      <c r="Q158" s="2"/>
      <c r="R158" s="2"/>
      <c r="S158" s="2"/>
      <c r="T158" s="2"/>
      <c r="U158" s="2"/>
      <c r="V158" s="2"/>
      <c r="W158" s="2"/>
      <c r="X158" s="31"/>
      <c r="Y158" s="31"/>
    </row>
    <row r="159" spans="1:25" x14ac:dyDescent="0.25">
      <c r="A159" s="2"/>
      <c r="B159" s="9"/>
      <c r="C159" s="346" t="s">
        <v>321</v>
      </c>
      <c r="D159" s="356" t="s">
        <v>1022</v>
      </c>
      <c r="E159" s="65">
        <v>1</v>
      </c>
      <c r="F159" s="65" t="s">
        <v>41</v>
      </c>
      <c r="G159" s="57">
        <f t="shared" si="4"/>
        <v>4.2393504057720465E-11</v>
      </c>
      <c r="H159" s="58" t="str">
        <f t="shared" si="5"/>
        <v>kg/kg</v>
      </c>
      <c r="I159" s="362">
        <f t="shared" si="6"/>
        <v>4.2393504057720465E-11</v>
      </c>
      <c r="J159" s="65" t="s">
        <v>41</v>
      </c>
      <c r="K159" s="60"/>
      <c r="L159" s="56"/>
      <c r="M159" s="332" t="s">
        <v>1109</v>
      </c>
      <c r="N159" s="469" t="s">
        <v>83</v>
      </c>
      <c r="O159" s="469"/>
      <c r="P159" s="469"/>
      <c r="Q159" s="2"/>
      <c r="R159" s="2"/>
      <c r="S159" s="2"/>
      <c r="T159" s="2"/>
      <c r="U159" s="2"/>
      <c r="V159" s="2"/>
      <c r="W159" s="2"/>
      <c r="X159" s="31"/>
      <c r="Y159" s="31"/>
    </row>
    <row r="160" spans="1:25" x14ac:dyDescent="0.25">
      <c r="A160" s="2"/>
      <c r="B160" s="9"/>
      <c r="C160" s="348" t="s">
        <v>323</v>
      </c>
      <c r="D160" s="352" t="s">
        <v>1023</v>
      </c>
      <c r="E160" s="65">
        <v>1</v>
      </c>
      <c r="F160" s="65" t="s">
        <v>41</v>
      </c>
      <c r="G160" s="57">
        <f t="shared" si="4"/>
        <v>1.978363522693622E-9</v>
      </c>
      <c r="H160" s="58" t="str">
        <f t="shared" si="5"/>
        <v>kg/kg</v>
      </c>
      <c r="I160" s="362">
        <f t="shared" si="6"/>
        <v>1.978363522693622E-9</v>
      </c>
      <c r="J160" s="65" t="s">
        <v>41</v>
      </c>
      <c r="K160" s="60"/>
      <c r="L160" s="56"/>
      <c r="M160" s="332" t="s">
        <v>1109</v>
      </c>
      <c r="N160" s="469" t="s">
        <v>83</v>
      </c>
      <c r="O160" s="469"/>
      <c r="P160" s="469"/>
      <c r="Q160" s="2"/>
      <c r="R160" s="2"/>
      <c r="S160" s="2"/>
      <c r="T160" s="2"/>
      <c r="U160" s="2"/>
      <c r="V160" s="2"/>
      <c r="W160" s="2"/>
      <c r="X160" s="31"/>
      <c r="Y160" s="31"/>
    </row>
    <row r="161" spans="1:25" x14ac:dyDescent="0.25">
      <c r="A161" s="2"/>
      <c r="B161" s="9"/>
      <c r="C161" s="346" t="s">
        <v>325</v>
      </c>
      <c r="D161" s="356" t="s">
        <v>1024</v>
      </c>
      <c r="E161" s="65">
        <v>1</v>
      </c>
      <c r="F161" s="65" t="s">
        <v>41</v>
      </c>
      <c r="G161" s="57">
        <f t="shared" si="4"/>
        <v>2.0019154693923555E-8</v>
      </c>
      <c r="H161" s="58" t="str">
        <f t="shared" si="5"/>
        <v>kg/kg</v>
      </c>
      <c r="I161" s="362">
        <f t="shared" si="6"/>
        <v>2.0019154693923555E-8</v>
      </c>
      <c r="J161" s="65" t="s">
        <v>41</v>
      </c>
      <c r="K161" s="60"/>
      <c r="L161" s="56"/>
      <c r="M161" s="332" t="s">
        <v>1109</v>
      </c>
      <c r="N161" s="469" t="s">
        <v>83</v>
      </c>
      <c r="O161" s="469"/>
      <c r="P161" s="469"/>
      <c r="Q161" s="2"/>
      <c r="R161" s="2"/>
      <c r="S161" s="2"/>
      <c r="T161" s="2"/>
      <c r="U161" s="2"/>
      <c r="V161" s="2"/>
      <c r="W161" s="2"/>
      <c r="X161" s="31"/>
      <c r="Y161" s="31"/>
    </row>
    <row r="162" spans="1:25" ht="12.75" customHeight="1" x14ac:dyDescent="0.25">
      <c r="A162" s="2"/>
      <c r="B162" s="9"/>
      <c r="C162" s="346" t="s">
        <v>550</v>
      </c>
      <c r="D162" s="352" t="s">
        <v>1025</v>
      </c>
      <c r="E162" s="65">
        <v>1</v>
      </c>
      <c r="F162" s="65" t="s">
        <v>41</v>
      </c>
      <c r="G162" s="57">
        <f t="shared" si="4"/>
        <v>0</v>
      </c>
      <c r="H162" s="58" t="str">
        <f t="shared" si="5"/>
        <v>kg/kg</v>
      </c>
      <c r="I162" s="362">
        <f t="shared" si="6"/>
        <v>0</v>
      </c>
      <c r="J162" s="65" t="s">
        <v>41</v>
      </c>
      <c r="K162" s="60"/>
      <c r="L162" s="56"/>
      <c r="M162" s="332" t="s">
        <v>1109</v>
      </c>
      <c r="N162" s="469" t="s">
        <v>83</v>
      </c>
      <c r="O162" s="469"/>
      <c r="P162" s="469"/>
      <c r="Q162" s="2"/>
      <c r="R162" s="2"/>
      <c r="S162" s="2"/>
      <c r="T162" s="2"/>
      <c r="U162" s="2"/>
      <c r="V162" s="2"/>
      <c r="W162" s="2"/>
      <c r="X162" s="31"/>
      <c r="Y162" s="31"/>
    </row>
    <row r="163" spans="1:25" ht="12.75" customHeight="1" x14ac:dyDescent="0.25">
      <c r="A163" s="2"/>
      <c r="B163" s="9"/>
      <c r="C163" s="347" t="s">
        <v>728</v>
      </c>
      <c r="D163" s="352" t="s">
        <v>1026</v>
      </c>
      <c r="E163" s="65">
        <v>1</v>
      </c>
      <c r="F163" s="65" t="s">
        <v>41</v>
      </c>
      <c r="G163" s="57">
        <f t="shared" si="4"/>
        <v>0</v>
      </c>
      <c r="H163" s="58" t="str">
        <f t="shared" si="5"/>
        <v>kg/kg</v>
      </c>
      <c r="I163" s="362">
        <f t="shared" si="6"/>
        <v>0</v>
      </c>
      <c r="J163" s="65" t="s">
        <v>41</v>
      </c>
      <c r="K163" s="60"/>
      <c r="L163" s="56"/>
      <c r="M163" s="332" t="s">
        <v>1109</v>
      </c>
      <c r="N163" s="469" t="s">
        <v>83</v>
      </c>
      <c r="O163" s="469"/>
      <c r="P163" s="469"/>
      <c r="Q163" s="2"/>
      <c r="R163" s="2"/>
      <c r="S163" s="2"/>
      <c r="T163" s="2"/>
      <c r="U163" s="2"/>
      <c r="V163" s="2"/>
      <c r="W163" s="2"/>
      <c r="X163" s="31"/>
      <c r="Y163" s="31"/>
    </row>
    <row r="164" spans="1:25" ht="12.75" customHeight="1" x14ac:dyDescent="0.25">
      <c r="A164" s="2"/>
      <c r="B164" s="9"/>
      <c r="C164" s="347" t="s">
        <v>682</v>
      </c>
      <c r="D164" s="352" t="s">
        <v>1027</v>
      </c>
      <c r="E164" s="65">
        <v>1</v>
      </c>
      <c r="F164" s="65" t="s">
        <v>41</v>
      </c>
      <c r="G164" s="57">
        <f t="shared" si="4"/>
        <v>0</v>
      </c>
      <c r="H164" s="58" t="str">
        <f t="shared" si="5"/>
        <v>kg/kg</v>
      </c>
      <c r="I164" s="362">
        <f t="shared" si="6"/>
        <v>0</v>
      </c>
      <c r="J164" s="65" t="s">
        <v>41</v>
      </c>
      <c r="K164" s="60"/>
      <c r="L164" s="56"/>
      <c r="M164" s="332" t="s">
        <v>1109</v>
      </c>
      <c r="N164" s="469" t="s">
        <v>83</v>
      </c>
      <c r="O164" s="469"/>
      <c r="P164" s="469"/>
      <c r="Q164" s="2"/>
      <c r="R164" s="2"/>
      <c r="S164" s="2"/>
      <c r="T164" s="2"/>
      <c r="U164" s="2"/>
      <c r="V164" s="2"/>
      <c r="W164" s="2"/>
      <c r="X164" s="31"/>
      <c r="Y164" s="31"/>
    </row>
    <row r="165" spans="1:25" ht="13.5" customHeight="1" x14ac:dyDescent="0.25">
      <c r="A165" s="2"/>
      <c r="B165" s="9"/>
      <c r="C165" s="346" t="s">
        <v>952</v>
      </c>
      <c r="D165" s="356" t="s">
        <v>1028</v>
      </c>
      <c r="E165" s="65">
        <v>1</v>
      </c>
      <c r="F165" s="65" t="s">
        <v>41</v>
      </c>
      <c r="G165" s="57">
        <f t="shared" si="4"/>
        <v>2.8262336038480305E-11</v>
      </c>
      <c r="H165" s="58" t="str">
        <f t="shared" si="5"/>
        <v>kg/kg</v>
      </c>
      <c r="I165" s="362">
        <f t="shared" si="6"/>
        <v>2.8262336038480305E-11</v>
      </c>
      <c r="J165" s="65" t="s">
        <v>41</v>
      </c>
      <c r="K165" s="60"/>
      <c r="L165" s="56"/>
      <c r="M165" s="332" t="s">
        <v>1109</v>
      </c>
      <c r="N165" s="469" t="s">
        <v>83</v>
      </c>
      <c r="O165" s="469"/>
      <c r="P165" s="469"/>
      <c r="Q165" s="2"/>
      <c r="R165" s="2"/>
      <c r="S165" s="2"/>
      <c r="T165" s="2"/>
      <c r="U165" s="2"/>
      <c r="V165" s="2"/>
      <c r="W165" s="2"/>
      <c r="X165" s="31"/>
      <c r="Y165" s="31"/>
    </row>
    <row r="166" spans="1:25" ht="12.75" customHeight="1" x14ac:dyDescent="0.25">
      <c r="A166" s="2"/>
      <c r="B166" s="9"/>
      <c r="C166" s="346" t="s">
        <v>988</v>
      </c>
      <c r="D166" s="357" t="s">
        <v>1029</v>
      </c>
      <c r="E166" s="65">
        <v>1</v>
      </c>
      <c r="F166" s="65" t="s">
        <v>41</v>
      </c>
      <c r="G166" s="57">
        <f>IF($C166="",1,VLOOKUP($C166,$C$22:$H$121,3,FALSE))</f>
        <v>2.826233603848031E-8</v>
      </c>
      <c r="H166" s="58" t="str">
        <f>IF($C166="","",VLOOKUP($C166,$C$22:$H$121,6,FALSE))</f>
        <v>kg/kg</v>
      </c>
      <c r="I166" s="362">
        <f>IF(D166="","",E166*G166*$D$5)</f>
        <v>2.826233603848031E-8</v>
      </c>
      <c r="J166" s="65" t="s">
        <v>41</v>
      </c>
      <c r="K166" s="60"/>
      <c r="L166" s="56"/>
      <c r="M166" s="332" t="s">
        <v>1109</v>
      </c>
      <c r="N166" s="469" t="s">
        <v>83</v>
      </c>
      <c r="O166" s="469"/>
      <c r="P166" s="469"/>
      <c r="Q166" s="2"/>
      <c r="R166" s="2"/>
      <c r="S166" s="2"/>
      <c r="T166" s="2"/>
      <c r="U166" s="2"/>
      <c r="V166" s="2"/>
      <c r="W166" s="2"/>
      <c r="X166" s="31"/>
      <c r="Y166" s="31"/>
    </row>
    <row r="167" spans="1:25" ht="12.75" customHeight="1" x14ac:dyDescent="0.25">
      <c r="A167" s="2"/>
      <c r="B167" s="9"/>
      <c r="C167" s="346" t="s">
        <v>991</v>
      </c>
      <c r="D167" s="358" t="s">
        <v>1030</v>
      </c>
      <c r="E167" s="65">
        <v>1</v>
      </c>
      <c r="F167" s="65" t="s">
        <v>41</v>
      </c>
      <c r="G167" s="57">
        <f t="shared" si="4"/>
        <v>0</v>
      </c>
      <c r="H167" s="58" t="str">
        <f t="shared" si="5"/>
        <v>kg/kg</v>
      </c>
      <c r="I167" s="362">
        <f t="shared" si="6"/>
        <v>0</v>
      </c>
      <c r="J167" s="65" t="s">
        <v>41</v>
      </c>
      <c r="K167" s="60"/>
      <c r="L167" s="56"/>
      <c r="M167" s="332" t="s">
        <v>1109</v>
      </c>
      <c r="N167" s="469" t="s">
        <v>83</v>
      </c>
      <c r="O167" s="469"/>
      <c r="P167" s="469"/>
      <c r="Q167" s="2"/>
      <c r="R167" s="2"/>
      <c r="S167" s="2"/>
      <c r="T167" s="2"/>
      <c r="U167" s="2"/>
      <c r="V167" s="2"/>
      <c r="W167" s="2"/>
      <c r="X167" s="31"/>
      <c r="Y167" s="31"/>
    </row>
    <row r="168" spans="1:25" ht="12.75" customHeight="1" x14ac:dyDescent="0.25">
      <c r="A168" s="2"/>
      <c r="B168" s="9"/>
      <c r="C168" s="346" t="s">
        <v>678</v>
      </c>
      <c r="D168" s="352" t="s">
        <v>1031</v>
      </c>
      <c r="E168" s="65">
        <v>1</v>
      </c>
      <c r="F168" s="65" t="s">
        <v>41</v>
      </c>
      <c r="G168" s="57">
        <f t="shared" si="4"/>
        <v>0</v>
      </c>
      <c r="H168" s="58" t="str">
        <f t="shared" si="5"/>
        <v>kg/kg</v>
      </c>
      <c r="I168" s="362">
        <f t="shared" si="6"/>
        <v>0</v>
      </c>
      <c r="J168" s="65" t="s">
        <v>41</v>
      </c>
      <c r="K168" s="60"/>
      <c r="L168" s="56"/>
      <c r="M168" s="332" t="s">
        <v>1109</v>
      </c>
      <c r="N168" s="469" t="s">
        <v>83</v>
      </c>
      <c r="O168" s="469"/>
      <c r="P168" s="469"/>
      <c r="Q168" s="2"/>
      <c r="R168" s="2"/>
      <c r="S168" s="2"/>
      <c r="T168" s="2"/>
      <c r="U168" s="2"/>
      <c r="V168" s="2"/>
      <c r="W168" s="2"/>
      <c r="X168" s="31"/>
      <c r="Y168" s="31"/>
    </row>
    <row r="169" spans="1:25" x14ac:dyDescent="0.25">
      <c r="A169" s="2"/>
      <c r="B169" s="9"/>
      <c r="C169" s="346" t="s">
        <v>992</v>
      </c>
      <c r="D169" s="352" t="s">
        <v>1032</v>
      </c>
      <c r="E169" s="65">
        <v>1</v>
      </c>
      <c r="F169" s="65" t="s">
        <v>41</v>
      </c>
      <c r="G169" s="57">
        <f t="shared" si="4"/>
        <v>0</v>
      </c>
      <c r="H169" s="58" t="str">
        <f t="shared" si="5"/>
        <v>kg/kg</v>
      </c>
      <c r="I169" s="362">
        <f t="shared" si="6"/>
        <v>0</v>
      </c>
      <c r="J169" s="65" t="s">
        <v>41</v>
      </c>
      <c r="K169" s="60"/>
      <c r="L169" s="56"/>
      <c r="M169" s="332" t="s">
        <v>1109</v>
      </c>
      <c r="N169" s="469" t="s">
        <v>83</v>
      </c>
      <c r="O169" s="469"/>
      <c r="P169" s="469"/>
      <c r="Q169" s="2"/>
      <c r="R169" s="2"/>
      <c r="S169" s="2"/>
      <c r="T169" s="2"/>
      <c r="U169" s="2"/>
      <c r="V169" s="2"/>
      <c r="W169" s="2"/>
      <c r="X169" s="31"/>
      <c r="Y169" s="31"/>
    </row>
    <row r="170" spans="1:25" x14ac:dyDescent="0.25">
      <c r="A170" s="2"/>
      <c r="B170" s="9"/>
      <c r="C170" s="346" t="s">
        <v>993</v>
      </c>
      <c r="D170" s="352" t="s">
        <v>1033</v>
      </c>
      <c r="E170" s="65">
        <v>1</v>
      </c>
      <c r="F170" s="65" t="s">
        <v>41</v>
      </c>
      <c r="G170" s="57">
        <f t="shared" si="4"/>
        <v>3.7683114717973746E-10</v>
      </c>
      <c r="H170" s="58" t="str">
        <f t="shared" si="5"/>
        <v>kg/kg</v>
      </c>
      <c r="I170" s="362">
        <f t="shared" si="6"/>
        <v>3.7683114717973746E-10</v>
      </c>
      <c r="J170" s="65" t="s">
        <v>41</v>
      </c>
      <c r="K170" s="60"/>
      <c r="L170" s="56"/>
      <c r="M170" s="332" t="s">
        <v>1109</v>
      </c>
      <c r="N170" s="469" t="s">
        <v>83</v>
      </c>
      <c r="O170" s="469"/>
      <c r="P170" s="469"/>
      <c r="Q170" s="2"/>
      <c r="R170" s="2"/>
      <c r="S170" s="2"/>
      <c r="T170" s="2"/>
      <c r="U170" s="2"/>
      <c r="V170" s="2"/>
      <c r="W170" s="2"/>
      <c r="X170" s="31"/>
      <c r="Y170" s="31"/>
    </row>
    <row r="171" spans="1:25" x14ac:dyDescent="0.25">
      <c r="A171" s="2"/>
      <c r="B171" s="9"/>
      <c r="C171" s="349" t="s">
        <v>334</v>
      </c>
      <c r="D171" s="352" t="s">
        <v>1034</v>
      </c>
      <c r="E171" s="65">
        <v>1</v>
      </c>
      <c r="F171" s="65" t="s">
        <v>41</v>
      </c>
      <c r="G171" s="57">
        <f t="shared" si="4"/>
        <v>7.3011034766074144E-5</v>
      </c>
      <c r="H171" s="58" t="str">
        <f t="shared" si="5"/>
        <v>kg/kg</v>
      </c>
      <c r="I171" s="362">
        <f t="shared" si="6"/>
        <v>7.3011034766074144E-5</v>
      </c>
      <c r="J171" s="65" t="s">
        <v>41</v>
      </c>
      <c r="K171" s="60"/>
      <c r="L171" s="56"/>
      <c r="M171" s="332" t="s">
        <v>1109</v>
      </c>
      <c r="N171" s="469" t="s">
        <v>83</v>
      </c>
      <c r="O171" s="469"/>
      <c r="P171" s="469"/>
      <c r="Q171" s="2"/>
      <c r="R171" s="2"/>
      <c r="S171" s="2"/>
      <c r="T171" s="2"/>
      <c r="U171" s="2"/>
      <c r="V171" s="2"/>
      <c r="W171" s="2"/>
      <c r="X171" s="31"/>
      <c r="Y171" s="31"/>
    </row>
    <row r="172" spans="1:25" x14ac:dyDescent="0.25">
      <c r="A172" s="2"/>
      <c r="B172" s="9"/>
      <c r="C172" s="346" t="s">
        <v>984</v>
      </c>
      <c r="D172" s="352" t="s">
        <v>1035</v>
      </c>
      <c r="E172" s="65">
        <v>1</v>
      </c>
      <c r="F172" s="65" t="s">
        <v>41</v>
      </c>
      <c r="G172" s="57">
        <f t="shared" si="4"/>
        <v>0</v>
      </c>
      <c r="H172" s="58" t="str">
        <f t="shared" si="5"/>
        <v>kg/kg</v>
      </c>
      <c r="I172" s="362">
        <f t="shared" si="6"/>
        <v>0</v>
      </c>
      <c r="J172" s="65" t="s">
        <v>41</v>
      </c>
      <c r="K172" s="60"/>
      <c r="L172" s="56"/>
      <c r="M172" s="332" t="s">
        <v>1109</v>
      </c>
      <c r="N172" s="469" t="s">
        <v>83</v>
      </c>
      <c r="O172" s="469"/>
      <c r="P172" s="469"/>
      <c r="Q172" s="2"/>
      <c r="R172" s="2"/>
      <c r="S172" s="2"/>
      <c r="T172" s="2"/>
      <c r="U172" s="2"/>
      <c r="V172" s="2"/>
      <c r="W172" s="2"/>
      <c r="X172" s="31"/>
      <c r="Y172" s="31"/>
    </row>
    <row r="173" spans="1:25" x14ac:dyDescent="0.25">
      <c r="A173" s="2"/>
      <c r="B173" s="9"/>
      <c r="C173" s="346" t="s">
        <v>953</v>
      </c>
      <c r="D173" s="356" t="s">
        <v>1036</v>
      </c>
      <c r="E173" s="65">
        <v>1</v>
      </c>
      <c r="F173" s="65" t="s">
        <v>41</v>
      </c>
      <c r="G173" s="57">
        <f t="shared" si="4"/>
        <v>0</v>
      </c>
      <c r="H173" s="58" t="str">
        <f t="shared" si="5"/>
        <v>kg/kg</v>
      </c>
      <c r="I173" s="362">
        <f t="shared" si="6"/>
        <v>0</v>
      </c>
      <c r="J173" s="65" t="s">
        <v>41</v>
      </c>
      <c r="K173" s="60"/>
      <c r="L173" s="56"/>
      <c r="M173" s="332" t="s">
        <v>1109</v>
      </c>
      <c r="N173" s="469" t="s">
        <v>83</v>
      </c>
      <c r="O173" s="469"/>
      <c r="P173" s="469"/>
      <c r="Q173" s="2"/>
      <c r="R173" s="2"/>
      <c r="S173" s="2"/>
      <c r="T173" s="2"/>
      <c r="U173" s="2"/>
      <c r="V173" s="2"/>
      <c r="W173" s="2"/>
      <c r="X173" s="31"/>
      <c r="Y173" s="31"/>
    </row>
    <row r="174" spans="1:25" x14ac:dyDescent="0.25">
      <c r="A174" s="2"/>
      <c r="B174" s="9"/>
      <c r="C174" s="346" t="s">
        <v>982</v>
      </c>
      <c r="D174" s="352" t="s">
        <v>1086</v>
      </c>
      <c r="E174" s="65">
        <v>1</v>
      </c>
      <c r="F174" s="65" t="s">
        <v>41</v>
      </c>
      <c r="G174" s="57">
        <f t="shared" si="4"/>
        <v>0</v>
      </c>
      <c r="H174" s="58" t="str">
        <f t="shared" si="5"/>
        <v>kg/kg</v>
      </c>
      <c r="I174" s="362">
        <f t="shared" si="6"/>
        <v>0</v>
      </c>
      <c r="J174" s="65" t="s">
        <v>41</v>
      </c>
      <c r="K174" s="60"/>
      <c r="L174" s="56"/>
      <c r="M174" s="332" t="s">
        <v>1109</v>
      </c>
      <c r="N174" s="469" t="s">
        <v>83</v>
      </c>
      <c r="O174" s="469"/>
      <c r="P174" s="469"/>
      <c r="Q174" s="2"/>
      <c r="R174" s="2"/>
      <c r="S174" s="2"/>
      <c r="T174" s="2"/>
      <c r="U174" s="2"/>
      <c r="V174" s="2"/>
      <c r="W174" s="2"/>
      <c r="X174" s="31"/>
      <c r="Y174" s="31"/>
    </row>
    <row r="175" spans="1:25" x14ac:dyDescent="0.25">
      <c r="A175" s="2"/>
      <c r="B175" s="9"/>
      <c r="C175" s="346" t="s">
        <v>983</v>
      </c>
      <c r="D175" s="352" t="s">
        <v>1037</v>
      </c>
      <c r="E175" s="65">
        <v>1</v>
      </c>
      <c r="F175" s="65" t="s">
        <v>41</v>
      </c>
      <c r="G175" s="57">
        <f t="shared" si="4"/>
        <v>0</v>
      </c>
      <c r="H175" s="58" t="str">
        <f t="shared" si="5"/>
        <v>kg/kg</v>
      </c>
      <c r="I175" s="362">
        <f t="shared" si="6"/>
        <v>0</v>
      </c>
      <c r="J175" s="65" t="s">
        <v>41</v>
      </c>
      <c r="K175" s="60"/>
      <c r="L175" s="56"/>
      <c r="M175" s="332" t="s">
        <v>1109</v>
      </c>
      <c r="N175" s="469" t="s">
        <v>83</v>
      </c>
      <c r="O175" s="469"/>
      <c r="P175" s="469"/>
      <c r="Q175" s="2"/>
      <c r="R175" s="2"/>
      <c r="S175" s="2"/>
      <c r="T175" s="2"/>
      <c r="U175" s="2"/>
      <c r="V175" s="2"/>
      <c r="W175" s="2"/>
      <c r="X175" s="31"/>
      <c r="Y175" s="31"/>
    </row>
    <row r="176" spans="1:25" x14ac:dyDescent="0.25">
      <c r="A176" s="2"/>
      <c r="B176" s="9"/>
      <c r="C176" s="346" t="s">
        <v>954</v>
      </c>
      <c r="D176" s="356" t="s">
        <v>1038</v>
      </c>
      <c r="E176" s="65">
        <v>1</v>
      </c>
      <c r="F176" s="65" t="s">
        <v>41</v>
      </c>
      <c r="G176" s="57">
        <f t="shared" si="4"/>
        <v>7.0655840096200789E-11</v>
      </c>
      <c r="H176" s="58" t="str">
        <f t="shared" si="5"/>
        <v>kg/kg</v>
      </c>
      <c r="I176" s="362">
        <f t="shared" si="6"/>
        <v>7.0655840096200789E-11</v>
      </c>
      <c r="J176" s="65" t="s">
        <v>41</v>
      </c>
      <c r="K176" s="60"/>
      <c r="L176" s="56"/>
      <c r="M176" s="332" t="s">
        <v>1109</v>
      </c>
      <c r="N176" s="469" t="s">
        <v>83</v>
      </c>
      <c r="O176" s="469"/>
      <c r="P176" s="469"/>
      <c r="Q176" s="2"/>
      <c r="R176" s="2"/>
      <c r="S176" s="2"/>
      <c r="T176" s="2"/>
      <c r="U176" s="2"/>
      <c r="V176" s="2"/>
      <c r="W176" s="2"/>
      <c r="X176" s="31"/>
      <c r="Y176" s="31"/>
    </row>
    <row r="177" spans="1:25" x14ac:dyDescent="0.25">
      <c r="A177" s="2"/>
      <c r="B177" s="9"/>
      <c r="C177" s="346" t="s">
        <v>955</v>
      </c>
      <c r="D177" s="356" t="s">
        <v>1039</v>
      </c>
      <c r="E177" s="65">
        <v>1</v>
      </c>
      <c r="F177" s="65" t="s">
        <v>41</v>
      </c>
      <c r="G177" s="57">
        <f t="shared" si="4"/>
        <v>6.5945450756454072E-11</v>
      </c>
      <c r="H177" s="58" t="str">
        <f t="shared" si="5"/>
        <v>kg/kg</v>
      </c>
      <c r="I177" s="362">
        <f t="shared" si="6"/>
        <v>6.5945450756454072E-11</v>
      </c>
      <c r="J177" s="65" t="s">
        <v>41</v>
      </c>
      <c r="K177" s="60"/>
      <c r="L177" s="56"/>
      <c r="M177" s="332" t="s">
        <v>1109</v>
      </c>
      <c r="N177" s="469" t="s">
        <v>83</v>
      </c>
      <c r="O177" s="469"/>
      <c r="P177" s="469"/>
      <c r="Q177" s="2"/>
      <c r="R177" s="2"/>
      <c r="S177" s="2"/>
      <c r="T177" s="2"/>
      <c r="U177" s="2"/>
      <c r="V177" s="2"/>
      <c r="W177" s="2"/>
      <c r="X177" s="31"/>
      <c r="Y177" s="31"/>
    </row>
    <row r="178" spans="1:25" x14ac:dyDescent="0.25">
      <c r="A178" s="2"/>
      <c r="B178" s="9"/>
      <c r="C178" s="346" t="s">
        <v>956</v>
      </c>
      <c r="D178" s="356" t="s">
        <v>1040</v>
      </c>
      <c r="E178" s="65">
        <v>1</v>
      </c>
      <c r="F178" s="65" t="s">
        <v>41</v>
      </c>
      <c r="G178" s="57">
        <f t="shared" si="4"/>
        <v>1.7663960024050194E-6</v>
      </c>
      <c r="H178" s="58" t="str">
        <f t="shared" si="5"/>
        <v>kg/kg</v>
      </c>
      <c r="I178" s="362">
        <f t="shared" si="6"/>
        <v>1.7663960024050194E-6</v>
      </c>
      <c r="J178" s="65" t="s">
        <v>41</v>
      </c>
      <c r="K178" s="60"/>
      <c r="L178" s="56"/>
      <c r="M178" s="332" t="s">
        <v>1109</v>
      </c>
      <c r="N178" s="469" t="s">
        <v>83</v>
      </c>
      <c r="O178" s="469"/>
      <c r="P178" s="469"/>
      <c r="Q178" s="2"/>
      <c r="R178" s="2"/>
      <c r="S178" s="2"/>
      <c r="T178" s="2"/>
      <c r="U178" s="2"/>
      <c r="V178" s="2"/>
      <c r="W178" s="2"/>
      <c r="X178" s="31"/>
      <c r="Y178" s="31"/>
    </row>
    <row r="179" spans="1:25" x14ac:dyDescent="0.25">
      <c r="A179" s="2"/>
      <c r="B179" s="9"/>
      <c r="C179" s="346" t="s">
        <v>957</v>
      </c>
      <c r="D179" s="356" t="s">
        <v>1041</v>
      </c>
      <c r="E179" s="65">
        <v>1</v>
      </c>
      <c r="F179" s="65" t="s">
        <v>41</v>
      </c>
      <c r="G179" s="57">
        <f t="shared" si="4"/>
        <v>4.2393504057720465E-11</v>
      </c>
      <c r="H179" s="58" t="str">
        <f t="shared" si="5"/>
        <v>kg/kg</v>
      </c>
      <c r="I179" s="362">
        <f t="shared" si="6"/>
        <v>4.2393504057720465E-11</v>
      </c>
      <c r="J179" s="65" t="s">
        <v>41</v>
      </c>
      <c r="K179" s="60"/>
      <c r="L179" s="56"/>
      <c r="M179" s="332" t="s">
        <v>1109</v>
      </c>
      <c r="N179" s="469" t="s">
        <v>83</v>
      </c>
      <c r="O179" s="469"/>
      <c r="P179" s="469"/>
      <c r="Q179" s="2"/>
      <c r="R179" s="2"/>
      <c r="S179" s="2"/>
      <c r="T179" s="2"/>
      <c r="U179" s="2"/>
      <c r="V179" s="2"/>
      <c r="W179" s="2"/>
      <c r="X179" s="31"/>
      <c r="Y179" s="31"/>
    </row>
    <row r="180" spans="1:25" x14ac:dyDescent="0.25">
      <c r="A180" s="2"/>
      <c r="B180" s="9"/>
      <c r="C180" s="346" t="s">
        <v>726</v>
      </c>
      <c r="D180" s="352" t="s">
        <v>1042</v>
      </c>
      <c r="E180" s="65">
        <v>1</v>
      </c>
      <c r="F180" s="65" t="s">
        <v>41</v>
      </c>
      <c r="G180" s="57">
        <f t="shared" si="4"/>
        <v>0</v>
      </c>
      <c r="H180" s="58" t="str">
        <f t="shared" si="5"/>
        <v>kg/kg</v>
      </c>
      <c r="I180" s="362">
        <f t="shared" si="6"/>
        <v>0</v>
      </c>
      <c r="J180" s="65" t="s">
        <v>41</v>
      </c>
      <c r="K180" s="60"/>
      <c r="L180" s="56"/>
      <c r="M180" s="332" t="s">
        <v>1109</v>
      </c>
      <c r="N180" s="469" t="s">
        <v>83</v>
      </c>
      <c r="O180" s="469"/>
      <c r="P180" s="469"/>
      <c r="Q180" s="2"/>
      <c r="R180" s="2"/>
      <c r="S180" s="2"/>
      <c r="T180" s="2"/>
      <c r="U180" s="2"/>
      <c r="V180" s="2"/>
      <c r="W180" s="2"/>
      <c r="X180" s="31"/>
      <c r="Y180" s="31"/>
    </row>
    <row r="181" spans="1:25" x14ac:dyDescent="0.25">
      <c r="A181" s="2"/>
      <c r="B181" s="9"/>
      <c r="C181" s="346" t="s">
        <v>980</v>
      </c>
      <c r="D181" s="352" t="s">
        <v>1043</v>
      </c>
      <c r="E181" s="65">
        <v>1</v>
      </c>
      <c r="F181" s="65" t="s">
        <v>41</v>
      </c>
      <c r="G181" s="57">
        <f t="shared" si="4"/>
        <v>0</v>
      </c>
      <c r="H181" s="58" t="str">
        <f t="shared" si="5"/>
        <v>kg/kg</v>
      </c>
      <c r="I181" s="362">
        <f t="shared" si="6"/>
        <v>0</v>
      </c>
      <c r="J181" s="65" t="s">
        <v>41</v>
      </c>
      <c r="K181" s="60"/>
      <c r="L181" s="56"/>
      <c r="M181" s="332" t="s">
        <v>1109</v>
      </c>
      <c r="N181" s="469" t="s">
        <v>83</v>
      </c>
      <c r="O181" s="469"/>
      <c r="P181" s="469"/>
      <c r="Q181" s="2"/>
      <c r="R181" s="2"/>
      <c r="S181" s="2"/>
      <c r="T181" s="2"/>
      <c r="U181" s="2"/>
      <c r="V181" s="2"/>
      <c r="W181" s="2"/>
      <c r="X181" s="31"/>
      <c r="Y181" s="31"/>
    </row>
    <row r="182" spans="1:25" x14ac:dyDescent="0.25">
      <c r="A182" s="2"/>
      <c r="B182" s="9"/>
      <c r="C182" s="346" t="s">
        <v>958</v>
      </c>
      <c r="D182" s="356" t="s">
        <v>1044</v>
      </c>
      <c r="E182" s="65">
        <v>1</v>
      </c>
      <c r="F182" s="65" t="s">
        <v>41</v>
      </c>
      <c r="G182" s="57">
        <f t="shared" si="4"/>
        <v>0</v>
      </c>
      <c r="H182" s="58" t="str">
        <f t="shared" si="5"/>
        <v>kg/kg</v>
      </c>
      <c r="I182" s="362">
        <f t="shared" si="6"/>
        <v>0</v>
      </c>
      <c r="J182" s="65" t="s">
        <v>41</v>
      </c>
      <c r="K182" s="60"/>
      <c r="L182" s="56"/>
      <c r="M182" s="332" t="s">
        <v>1109</v>
      </c>
      <c r="N182" s="469" t="s">
        <v>83</v>
      </c>
      <c r="O182" s="469"/>
      <c r="P182" s="469"/>
      <c r="Q182" s="2"/>
      <c r="R182" s="2"/>
      <c r="S182" s="2"/>
      <c r="T182" s="2"/>
      <c r="U182" s="2"/>
      <c r="V182" s="2"/>
      <c r="W182" s="2"/>
      <c r="X182" s="31"/>
      <c r="Y182" s="31"/>
    </row>
    <row r="183" spans="1:25" x14ac:dyDescent="0.25">
      <c r="A183" s="2"/>
      <c r="B183" s="9"/>
      <c r="C183" s="347" t="s">
        <v>344</v>
      </c>
      <c r="D183" s="356" t="s">
        <v>1045</v>
      </c>
      <c r="E183" s="65">
        <v>1</v>
      </c>
      <c r="F183" s="65" t="s">
        <v>41</v>
      </c>
      <c r="G183" s="57">
        <f t="shared" si="4"/>
        <v>1.1775973349366798E-8</v>
      </c>
      <c r="H183" s="58" t="str">
        <f t="shared" si="5"/>
        <v>kg/kg</v>
      </c>
      <c r="I183" s="362">
        <f t="shared" si="6"/>
        <v>1.1775973349366798E-8</v>
      </c>
      <c r="J183" s="65" t="s">
        <v>41</v>
      </c>
      <c r="K183" s="60"/>
      <c r="L183" s="56"/>
      <c r="M183" s="332" t="s">
        <v>1109</v>
      </c>
      <c r="N183" s="469" t="s">
        <v>83</v>
      </c>
      <c r="O183" s="469"/>
      <c r="P183" s="469"/>
      <c r="Q183" s="2"/>
      <c r="R183" s="2"/>
      <c r="S183" s="2"/>
      <c r="T183" s="2"/>
      <c r="U183" s="2"/>
      <c r="V183" s="2"/>
      <c r="W183" s="2"/>
      <c r="X183" s="31"/>
      <c r="Y183" s="31"/>
    </row>
    <row r="184" spans="1:25" x14ac:dyDescent="0.25">
      <c r="A184" s="2"/>
      <c r="B184" s="9"/>
      <c r="C184" s="347" t="s">
        <v>346</v>
      </c>
      <c r="D184" s="356" t="s">
        <v>1046</v>
      </c>
      <c r="E184" s="65">
        <v>1</v>
      </c>
      <c r="F184" s="65" t="s">
        <v>41</v>
      </c>
      <c r="G184" s="57">
        <f t="shared" si="4"/>
        <v>8.9497397455187669E-9</v>
      </c>
      <c r="H184" s="58" t="str">
        <f t="shared" si="5"/>
        <v>kg/kg</v>
      </c>
      <c r="I184" s="362">
        <f t="shared" si="6"/>
        <v>8.9497397455187669E-9</v>
      </c>
      <c r="J184" s="65" t="s">
        <v>41</v>
      </c>
      <c r="K184" s="60"/>
      <c r="L184" s="56"/>
      <c r="M184" s="332" t="s">
        <v>1109</v>
      </c>
      <c r="N184" s="469" t="s">
        <v>83</v>
      </c>
      <c r="O184" s="469"/>
      <c r="P184" s="469"/>
      <c r="Q184" s="2"/>
      <c r="R184" s="2"/>
      <c r="S184" s="2"/>
      <c r="T184" s="2"/>
      <c r="U184" s="2"/>
      <c r="V184" s="2"/>
      <c r="W184" s="2"/>
      <c r="X184" s="31"/>
      <c r="Y184" s="31"/>
    </row>
    <row r="185" spans="1:25" x14ac:dyDescent="0.25">
      <c r="A185" s="2"/>
      <c r="B185" s="9"/>
      <c r="C185" s="346" t="s">
        <v>348</v>
      </c>
      <c r="D185" s="356" t="s">
        <v>1047</v>
      </c>
      <c r="E185" s="65">
        <v>1</v>
      </c>
      <c r="F185" s="65" t="s">
        <v>41</v>
      </c>
      <c r="G185" s="57">
        <f t="shared" si="4"/>
        <v>6.1235061416707326E-9</v>
      </c>
      <c r="H185" s="58" t="str">
        <f t="shared" si="5"/>
        <v>kg/kg</v>
      </c>
      <c r="I185" s="362">
        <f t="shared" si="6"/>
        <v>6.1235061416707326E-9</v>
      </c>
      <c r="J185" s="65" t="s">
        <v>41</v>
      </c>
      <c r="K185" s="60"/>
      <c r="L185" s="56"/>
      <c r="M185" s="332" t="s">
        <v>1109</v>
      </c>
      <c r="N185" s="469" t="s">
        <v>83</v>
      </c>
      <c r="O185" s="469"/>
      <c r="P185" s="469"/>
      <c r="Q185" s="2"/>
      <c r="R185" s="2"/>
      <c r="S185" s="2"/>
      <c r="T185" s="2"/>
      <c r="U185" s="2"/>
      <c r="V185" s="2"/>
      <c r="W185" s="2"/>
      <c r="X185" s="31"/>
      <c r="Y185" s="31"/>
    </row>
    <row r="186" spans="1:25" x14ac:dyDescent="0.25">
      <c r="A186" s="2"/>
      <c r="B186" s="9"/>
      <c r="C186" s="346" t="s">
        <v>951</v>
      </c>
      <c r="D186" s="356" t="s">
        <v>1048</v>
      </c>
      <c r="E186" s="65">
        <v>1</v>
      </c>
      <c r="F186" s="65" t="s">
        <v>41</v>
      </c>
      <c r="G186" s="57">
        <f t="shared" si="4"/>
        <v>5.4169477407087261E-5</v>
      </c>
      <c r="H186" s="58" t="str">
        <f t="shared" si="5"/>
        <v>kg/kg</v>
      </c>
      <c r="I186" s="362">
        <f t="shared" si="6"/>
        <v>5.4169477407087261E-5</v>
      </c>
      <c r="J186" s="65" t="s">
        <v>41</v>
      </c>
      <c r="K186" s="60"/>
      <c r="L186" s="56"/>
      <c r="M186" s="332" t="s">
        <v>1109</v>
      </c>
      <c r="N186" s="469" t="s">
        <v>83</v>
      </c>
      <c r="O186" s="469"/>
      <c r="P186" s="469"/>
      <c r="Q186" s="2"/>
      <c r="R186" s="2"/>
      <c r="S186" s="2"/>
      <c r="T186" s="2"/>
      <c r="U186" s="2"/>
      <c r="V186" s="2"/>
      <c r="W186" s="2"/>
      <c r="X186" s="31"/>
      <c r="Y186" s="31"/>
    </row>
    <row r="187" spans="1:25" x14ac:dyDescent="0.25">
      <c r="A187" s="2"/>
      <c r="B187" s="9"/>
      <c r="C187" s="346" t="s">
        <v>979</v>
      </c>
      <c r="D187" s="352" t="s">
        <v>1049</v>
      </c>
      <c r="E187" s="65">
        <v>1</v>
      </c>
      <c r="F187" s="65" t="s">
        <v>41</v>
      </c>
      <c r="G187" s="57">
        <f t="shared" si="4"/>
        <v>0</v>
      </c>
      <c r="H187" s="58" t="str">
        <f t="shared" si="5"/>
        <v>kg/kg</v>
      </c>
      <c r="I187" s="362">
        <f t="shared" si="6"/>
        <v>0</v>
      </c>
      <c r="J187" s="65" t="s">
        <v>41</v>
      </c>
      <c r="K187" s="60"/>
      <c r="L187" s="56"/>
      <c r="M187" s="332" t="s">
        <v>1109</v>
      </c>
      <c r="N187" s="469" t="s">
        <v>83</v>
      </c>
      <c r="O187" s="469"/>
      <c r="P187" s="469"/>
      <c r="Q187" s="2"/>
      <c r="R187" s="2"/>
      <c r="S187" s="2"/>
      <c r="T187" s="2"/>
      <c r="U187" s="2"/>
      <c r="V187" s="2"/>
      <c r="W187" s="2"/>
      <c r="X187" s="31"/>
      <c r="Y187" s="31"/>
    </row>
    <row r="188" spans="1:25" x14ac:dyDescent="0.25">
      <c r="A188" s="2"/>
      <c r="B188" s="9"/>
      <c r="C188" s="346" t="s">
        <v>978</v>
      </c>
      <c r="D188" s="352" t="s">
        <v>1050</v>
      </c>
      <c r="E188" s="65">
        <v>1</v>
      </c>
      <c r="F188" s="65" t="s">
        <v>41</v>
      </c>
      <c r="G188" s="57">
        <f t="shared" si="4"/>
        <v>5.6524672076960631E-10</v>
      </c>
      <c r="H188" s="58" t="str">
        <f t="shared" si="5"/>
        <v>kg/kg</v>
      </c>
      <c r="I188" s="362">
        <f t="shared" si="6"/>
        <v>5.6524672076960631E-10</v>
      </c>
      <c r="J188" s="65" t="s">
        <v>41</v>
      </c>
      <c r="K188" s="60"/>
      <c r="L188" s="56"/>
      <c r="M188" s="332" t="s">
        <v>1109</v>
      </c>
      <c r="N188" s="469" t="s">
        <v>83</v>
      </c>
      <c r="O188" s="469"/>
      <c r="P188" s="469"/>
      <c r="Q188" s="2"/>
      <c r="R188" s="2"/>
      <c r="S188" s="2"/>
      <c r="T188" s="2"/>
      <c r="U188" s="2"/>
      <c r="V188" s="2"/>
      <c r="W188" s="2"/>
      <c r="X188" s="31"/>
      <c r="Y188" s="31"/>
    </row>
    <row r="189" spans="1:25" x14ac:dyDescent="0.25">
      <c r="A189" s="2"/>
      <c r="B189" s="9"/>
      <c r="C189" s="347" t="s">
        <v>977</v>
      </c>
      <c r="D189" s="352" t="s">
        <v>1051</v>
      </c>
      <c r="E189" s="65">
        <v>1</v>
      </c>
      <c r="F189" s="65" t="s">
        <v>41</v>
      </c>
      <c r="G189" s="57">
        <f t="shared" si="4"/>
        <v>4.2393504057720465E-11</v>
      </c>
      <c r="H189" s="58" t="str">
        <f t="shared" si="5"/>
        <v>kg/kg</v>
      </c>
      <c r="I189" s="362">
        <f t="shared" si="6"/>
        <v>4.2393504057720465E-11</v>
      </c>
      <c r="J189" s="65" t="s">
        <v>41</v>
      </c>
      <c r="K189" s="60"/>
      <c r="L189" s="56"/>
      <c r="M189" s="332" t="s">
        <v>1109</v>
      </c>
      <c r="N189" s="469" t="s">
        <v>83</v>
      </c>
      <c r="O189" s="469"/>
      <c r="P189" s="469"/>
      <c r="Q189" s="2"/>
      <c r="R189" s="2"/>
      <c r="S189" s="2"/>
      <c r="T189" s="2"/>
      <c r="U189" s="2"/>
      <c r="V189" s="2"/>
      <c r="W189" s="2"/>
      <c r="X189" s="31"/>
      <c r="Y189" s="31"/>
    </row>
    <row r="190" spans="1:25" x14ac:dyDescent="0.25">
      <c r="A190" s="2"/>
      <c r="B190" s="9"/>
      <c r="C190" s="347" t="s">
        <v>976</v>
      </c>
      <c r="D190" s="359" t="s">
        <v>1052</v>
      </c>
      <c r="E190" s="65">
        <v>1</v>
      </c>
      <c r="F190" s="65" t="s">
        <v>41</v>
      </c>
      <c r="G190" s="57">
        <f t="shared" si="4"/>
        <v>0</v>
      </c>
      <c r="H190" s="58" t="str">
        <f t="shared" si="5"/>
        <v>kg/kg</v>
      </c>
      <c r="I190" s="362">
        <f t="shared" si="6"/>
        <v>0</v>
      </c>
      <c r="J190" s="65" t="s">
        <v>41</v>
      </c>
      <c r="K190" s="60"/>
      <c r="L190" s="56"/>
      <c r="M190" s="332" t="s">
        <v>1109</v>
      </c>
      <c r="N190" s="469" t="s">
        <v>83</v>
      </c>
      <c r="O190" s="469"/>
      <c r="P190" s="469"/>
      <c r="Q190" s="2"/>
      <c r="R190" s="2"/>
      <c r="S190" s="2"/>
      <c r="T190" s="2"/>
      <c r="U190" s="2"/>
      <c r="V190" s="2"/>
      <c r="W190" s="2"/>
      <c r="X190" s="31"/>
      <c r="Y190" s="31"/>
    </row>
    <row r="191" spans="1:25" x14ac:dyDescent="0.25">
      <c r="A191" s="2"/>
      <c r="B191" s="9"/>
      <c r="C191" s="43" t="s">
        <v>356</v>
      </c>
      <c r="D191" s="352" t="s">
        <v>1053</v>
      </c>
      <c r="E191" s="65">
        <v>1</v>
      </c>
      <c r="F191" s="65" t="s">
        <v>41</v>
      </c>
      <c r="G191" s="57">
        <f t="shared" si="4"/>
        <v>2.5907141368606958E-8</v>
      </c>
      <c r="H191" s="58" t="str">
        <f t="shared" si="5"/>
        <v>kg/kg</v>
      </c>
      <c r="I191" s="362">
        <f t="shared" si="6"/>
        <v>2.5907141368606958E-8</v>
      </c>
      <c r="J191" s="65" t="s">
        <v>41</v>
      </c>
      <c r="K191" s="60"/>
      <c r="L191" s="56"/>
      <c r="M191" s="332" t="s">
        <v>1109</v>
      </c>
      <c r="N191" s="469" t="s">
        <v>83</v>
      </c>
      <c r="O191" s="469"/>
      <c r="P191" s="469"/>
      <c r="Q191" s="2"/>
      <c r="R191" s="2"/>
      <c r="S191" s="2"/>
      <c r="T191" s="2"/>
      <c r="U191" s="2"/>
      <c r="V191" s="2"/>
      <c r="W191" s="2"/>
      <c r="X191" s="31"/>
      <c r="Y191" s="31"/>
    </row>
    <row r="192" spans="1:25" x14ac:dyDescent="0.25">
      <c r="A192" s="2"/>
      <c r="B192" s="9"/>
      <c r="C192" s="43" t="s">
        <v>972</v>
      </c>
      <c r="D192" s="352" t="s">
        <v>1054</v>
      </c>
      <c r="E192" s="65">
        <v>1</v>
      </c>
      <c r="F192" s="65" t="s">
        <v>41</v>
      </c>
      <c r="G192" s="57">
        <f t="shared" si="4"/>
        <v>4.2393504057720468E-5</v>
      </c>
      <c r="H192" s="58" t="str">
        <f t="shared" si="5"/>
        <v>kg/kg</v>
      </c>
      <c r="I192" s="362">
        <f t="shared" si="6"/>
        <v>4.2393504057720468E-5</v>
      </c>
      <c r="J192" s="65" t="s">
        <v>41</v>
      </c>
      <c r="K192" s="60"/>
      <c r="L192" s="56"/>
      <c r="M192" s="332" t="s">
        <v>1109</v>
      </c>
      <c r="N192" s="469" t="s">
        <v>83</v>
      </c>
      <c r="O192" s="469"/>
      <c r="P192" s="469"/>
      <c r="Q192" s="2"/>
      <c r="R192" s="2"/>
      <c r="S192" s="2"/>
      <c r="T192" s="2"/>
      <c r="U192" s="2"/>
      <c r="V192" s="2"/>
      <c r="W192" s="2"/>
      <c r="X192" s="31"/>
      <c r="Y192" s="31"/>
    </row>
    <row r="193" spans="1:25" x14ac:dyDescent="0.25">
      <c r="A193" s="2"/>
      <c r="B193" s="9"/>
      <c r="C193" s="43" t="s">
        <v>973</v>
      </c>
      <c r="D193" s="352" t="s">
        <v>1055</v>
      </c>
      <c r="E193" s="65">
        <v>1</v>
      </c>
      <c r="F193" s="65" t="s">
        <v>41</v>
      </c>
      <c r="G193" s="57">
        <f t="shared" si="4"/>
        <v>0</v>
      </c>
      <c r="H193" s="58" t="str">
        <f t="shared" si="5"/>
        <v>kg/kg</v>
      </c>
      <c r="I193" s="362">
        <f t="shared" si="6"/>
        <v>0</v>
      </c>
      <c r="J193" s="65" t="s">
        <v>41</v>
      </c>
      <c r="K193" s="60"/>
      <c r="L193" s="56"/>
      <c r="M193" s="332" t="s">
        <v>1109</v>
      </c>
      <c r="N193" s="469" t="s">
        <v>83</v>
      </c>
      <c r="O193" s="469"/>
      <c r="P193" s="469"/>
      <c r="Q193" s="2"/>
      <c r="R193" s="2"/>
      <c r="S193" s="2"/>
      <c r="T193" s="2"/>
      <c r="U193" s="2"/>
      <c r="V193" s="2"/>
      <c r="W193" s="2"/>
      <c r="X193" s="31"/>
      <c r="Y193" s="31"/>
    </row>
    <row r="194" spans="1:25" x14ac:dyDescent="0.25">
      <c r="A194" s="2"/>
      <c r="B194" s="9"/>
      <c r="C194" s="43" t="s">
        <v>974</v>
      </c>
      <c r="D194" s="352" t="s">
        <v>1056</v>
      </c>
      <c r="E194" s="65">
        <v>1</v>
      </c>
      <c r="F194" s="65" t="s">
        <v>41</v>
      </c>
      <c r="G194" s="57">
        <f t="shared" si="4"/>
        <v>0</v>
      </c>
      <c r="H194" s="58" t="str">
        <f t="shared" si="5"/>
        <v>kg/kg</v>
      </c>
      <c r="I194" s="362">
        <f t="shared" si="6"/>
        <v>0</v>
      </c>
      <c r="J194" s="65" t="s">
        <v>41</v>
      </c>
      <c r="K194" s="60"/>
      <c r="L194" s="56"/>
      <c r="M194" s="332" t="s">
        <v>1109</v>
      </c>
      <c r="N194" s="469" t="s">
        <v>83</v>
      </c>
      <c r="O194" s="469"/>
      <c r="P194" s="469"/>
      <c r="Q194" s="2"/>
      <c r="R194" s="2"/>
      <c r="S194" s="2"/>
      <c r="T194" s="2"/>
      <c r="U194" s="2"/>
      <c r="V194" s="2"/>
      <c r="W194" s="2"/>
      <c r="X194" s="31"/>
      <c r="Y194" s="31"/>
    </row>
    <row r="195" spans="1:25" x14ac:dyDescent="0.25">
      <c r="A195" s="2"/>
      <c r="B195" s="9"/>
      <c r="C195" s="43" t="s">
        <v>975</v>
      </c>
      <c r="D195" s="352" t="s">
        <v>1057</v>
      </c>
      <c r="E195" s="65">
        <v>1</v>
      </c>
      <c r="F195" s="65" t="s">
        <v>41</v>
      </c>
      <c r="G195" s="57">
        <f t="shared" si="4"/>
        <v>6.1235061416707351E-5</v>
      </c>
      <c r="H195" s="58" t="str">
        <f t="shared" si="5"/>
        <v>kg/kg</v>
      </c>
      <c r="I195" s="362">
        <f t="shared" si="6"/>
        <v>6.1235061416707351E-5</v>
      </c>
      <c r="J195" s="65" t="s">
        <v>41</v>
      </c>
      <c r="K195" s="60"/>
      <c r="L195" s="56"/>
      <c r="M195" s="332" t="s">
        <v>1109</v>
      </c>
      <c r="N195" s="469" t="s">
        <v>83</v>
      </c>
      <c r="O195" s="469"/>
      <c r="P195" s="469"/>
      <c r="Q195" s="2"/>
      <c r="R195" s="2"/>
      <c r="S195" s="2"/>
      <c r="T195" s="2"/>
      <c r="U195" s="2"/>
      <c r="V195" s="2"/>
      <c r="W195" s="2"/>
      <c r="X195" s="31"/>
      <c r="Y195" s="31"/>
    </row>
    <row r="196" spans="1:25" x14ac:dyDescent="0.25">
      <c r="A196" s="2"/>
      <c r="B196" s="9"/>
      <c r="C196" s="43" t="s">
        <v>971</v>
      </c>
      <c r="D196" s="356" t="s">
        <v>1058</v>
      </c>
      <c r="E196" s="65">
        <v>1</v>
      </c>
      <c r="F196" s="65" t="s">
        <v>41</v>
      </c>
      <c r="G196" s="57">
        <f t="shared" si="4"/>
        <v>1.4366687486227491E-8</v>
      </c>
      <c r="H196" s="58" t="str">
        <f t="shared" si="5"/>
        <v>kg/kg</v>
      </c>
      <c r="I196" s="362">
        <f t="shared" si="6"/>
        <v>1.4366687486227491E-8</v>
      </c>
      <c r="J196" s="65" t="s">
        <v>41</v>
      </c>
      <c r="K196" s="60"/>
      <c r="L196" s="56"/>
      <c r="M196" s="332" t="s">
        <v>1109</v>
      </c>
      <c r="N196" s="469" t="s">
        <v>83</v>
      </c>
      <c r="O196" s="469"/>
      <c r="P196" s="469"/>
      <c r="Q196" s="2"/>
      <c r="R196" s="2"/>
      <c r="S196" s="2"/>
      <c r="T196" s="2"/>
      <c r="U196" s="2"/>
      <c r="V196" s="2"/>
      <c r="W196" s="2"/>
      <c r="X196" s="31"/>
      <c r="Y196" s="31"/>
    </row>
    <row r="197" spans="1:25" x14ac:dyDescent="0.25">
      <c r="A197" s="2"/>
      <c r="B197" s="9"/>
      <c r="C197" s="43" t="s">
        <v>364</v>
      </c>
      <c r="D197" s="356" t="s">
        <v>1059</v>
      </c>
      <c r="E197" s="65">
        <v>1</v>
      </c>
      <c r="F197" s="65" t="s">
        <v>41</v>
      </c>
      <c r="G197" s="57">
        <f t="shared" si="4"/>
        <v>4.9459088067340543E-8</v>
      </c>
      <c r="H197" s="58" t="str">
        <f t="shared" ref="H197:H228" si="7">IF($C197="","",VLOOKUP($C197,$C$22:$H$121,6,FALSE))</f>
        <v>kg/kg</v>
      </c>
      <c r="I197" s="362">
        <f t="shared" si="6"/>
        <v>4.9459088067340543E-8</v>
      </c>
      <c r="J197" s="65" t="s">
        <v>41</v>
      </c>
      <c r="K197" s="60"/>
      <c r="L197" s="56"/>
      <c r="M197" s="332" t="s">
        <v>1109</v>
      </c>
      <c r="N197" s="469" t="s">
        <v>83</v>
      </c>
      <c r="O197" s="469"/>
      <c r="P197" s="469"/>
      <c r="Q197" s="2"/>
      <c r="R197" s="2"/>
      <c r="S197" s="2"/>
      <c r="T197" s="2"/>
      <c r="U197" s="2"/>
      <c r="V197" s="2"/>
      <c r="W197" s="2"/>
      <c r="X197" s="31"/>
      <c r="Y197" s="31"/>
    </row>
    <row r="198" spans="1:25" x14ac:dyDescent="0.25">
      <c r="A198" s="2"/>
      <c r="B198" s="9"/>
      <c r="C198" s="43" t="s">
        <v>960</v>
      </c>
      <c r="D198" s="356" t="s">
        <v>85</v>
      </c>
      <c r="E198" s="65">
        <v>1</v>
      </c>
      <c r="F198" s="65" t="s">
        <v>41</v>
      </c>
      <c r="G198" s="57">
        <f t="shared" ref="G198:G228" si="8">IF($C198="",1,VLOOKUP($C198,$C$22:$H$121,3,FALSE))</f>
        <v>6.5945450756454077E-3</v>
      </c>
      <c r="H198" s="58" t="str">
        <f t="shared" si="7"/>
        <v>kg/kg</v>
      </c>
      <c r="I198" s="362">
        <f t="shared" ref="I198:I228" si="9">IF(D198="","",E198*G198*$D$5)</f>
        <v>6.5945450756454077E-3</v>
      </c>
      <c r="J198" s="65" t="s">
        <v>41</v>
      </c>
      <c r="K198" s="60"/>
      <c r="L198" s="56"/>
      <c r="M198" s="332" t="s">
        <v>1109</v>
      </c>
      <c r="N198" s="469" t="s">
        <v>83</v>
      </c>
      <c r="O198" s="469"/>
      <c r="P198" s="469"/>
      <c r="Q198" s="2"/>
      <c r="R198" s="2"/>
      <c r="S198" s="2"/>
      <c r="T198" s="2"/>
      <c r="U198" s="2"/>
      <c r="V198" s="2"/>
      <c r="W198" s="2"/>
      <c r="X198" s="31"/>
      <c r="Y198" s="31"/>
    </row>
    <row r="199" spans="1:25" x14ac:dyDescent="0.25">
      <c r="A199" s="2"/>
      <c r="B199" s="9"/>
      <c r="C199" s="43" t="s">
        <v>959</v>
      </c>
      <c r="D199" s="356" t="s">
        <v>84</v>
      </c>
      <c r="E199" s="65">
        <v>1</v>
      </c>
      <c r="F199" s="65" t="s">
        <v>41</v>
      </c>
      <c r="G199" s="57">
        <f t="shared" si="8"/>
        <v>5.1814282737213906E-5</v>
      </c>
      <c r="H199" s="58" t="str">
        <f t="shared" si="7"/>
        <v>kg/kg</v>
      </c>
      <c r="I199" s="362">
        <f t="shared" si="9"/>
        <v>5.1814282737213906E-5</v>
      </c>
      <c r="J199" s="65" t="s">
        <v>41</v>
      </c>
      <c r="K199" s="60"/>
      <c r="L199" s="56"/>
      <c r="M199" s="332" t="s">
        <v>1109</v>
      </c>
      <c r="N199" s="469" t="s">
        <v>83</v>
      </c>
      <c r="O199" s="469"/>
      <c r="P199" s="469"/>
      <c r="Q199" s="2"/>
      <c r="R199" s="2"/>
      <c r="S199" s="2"/>
      <c r="T199" s="2"/>
      <c r="U199" s="2"/>
      <c r="V199" s="2"/>
      <c r="W199" s="2"/>
      <c r="X199" s="31"/>
      <c r="Y199" s="31"/>
    </row>
    <row r="200" spans="1:25" x14ac:dyDescent="0.25">
      <c r="A200" s="2"/>
      <c r="B200" s="9"/>
      <c r="C200" s="43" t="s">
        <v>970</v>
      </c>
      <c r="D200" s="352" t="s">
        <v>1087</v>
      </c>
      <c r="E200" s="65">
        <v>1</v>
      </c>
      <c r="F200" s="65" t="s">
        <v>41</v>
      </c>
      <c r="G200" s="57">
        <f t="shared" si="8"/>
        <v>0</v>
      </c>
      <c r="H200" s="58" t="str">
        <f t="shared" si="7"/>
        <v>kg/kg</v>
      </c>
      <c r="I200" s="362">
        <f t="shared" si="9"/>
        <v>0</v>
      </c>
      <c r="J200" s="65" t="s">
        <v>41</v>
      </c>
      <c r="K200" s="60"/>
      <c r="L200" s="56"/>
      <c r="M200" s="332" t="s">
        <v>1109</v>
      </c>
      <c r="N200" s="469" t="s">
        <v>83</v>
      </c>
      <c r="O200" s="469"/>
      <c r="P200" s="469"/>
      <c r="Q200" s="2"/>
      <c r="R200" s="2"/>
      <c r="S200" s="2"/>
      <c r="T200" s="2"/>
      <c r="U200" s="2"/>
      <c r="V200" s="2"/>
      <c r="W200" s="2"/>
      <c r="X200" s="31"/>
      <c r="Y200" s="31"/>
    </row>
    <row r="201" spans="1:25" x14ac:dyDescent="0.25">
      <c r="A201" s="2"/>
      <c r="B201" s="9"/>
      <c r="C201" s="43" t="s">
        <v>724</v>
      </c>
      <c r="D201" s="352" t="s">
        <v>1060</v>
      </c>
      <c r="E201" s="65">
        <v>1</v>
      </c>
      <c r="F201" s="65" t="s">
        <v>41</v>
      </c>
      <c r="G201" s="57">
        <f t="shared" si="8"/>
        <v>0</v>
      </c>
      <c r="H201" s="58" t="str">
        <f t="shared" si="7"/>
        <v>kg/kg</v>
      </c>
      <c r="I201" s="362">
        <f t="shared" si="9"/>
        <v>0</v>
      </c>
      <c r="J201" s="65" t="s">
        <v>41</v>
      </c>
      <c r="K201" s="60"/>
      <c r="L201" s="56"/>
      <c r="M201" s="332" t="s">
        <v>1109</v>
      </c>
      <c r="N201" s="469" t="s">
        <v>83</v>
      </c>
      <c r="O201" s="469"/>
      <c r="P201" s="469"/>
      <c r="Q201" s="2"/>
      <c r="R201" s="2"/>
      <c r="S201" s="2"/>
      <c r="T201" s="2"/>
      <c r="U201" s="2"/>
      <c r="V201" s="2"/>
      <c r="W201" s="2"/>
      <c r="X201" s="31"/>
      <c r="Y201" s="31"/>
    </row>
    <row r="202" spans="1:25" x14ac:dyDescent="0.25">
      <c r="A202" s="2"/>
      <c r="B202" s="9"/>
      <c r="C202" s="350" t="s">
        <v>961</v>
      </c>
      <c r="D202" s="356" t="s">
        <v>1061</v>
      </c>
      <c r="E202" s="65">
        <v>1</v>
      </c>
      <c r="F202" s="65" t="s">
        <v>41</v>
      </c>
      <c r="G202" s="57">
        <f t="shared" si="8"/>
        <v>4.0038309387847115E-10</v>
      </c>
      <c r="H202" s="58" t="str">
        <f t="shared" si="7"/>
        <v>kg/kg</v>
      </c>
      <c r="I202" s="362">
        <f t="shared" si="9"/>
        <v>4.0038309387847115E-10</v>
      </c>
      <c r="J202" s="65" t="s">
        <v>41</v>
      </c>
      <c r="K202" s="60"/>
      <c r="L202" s="56"/>
      <c r="M202" s="332" t="s">
        <v>1109</v>
      </c>
      <c r="N202" s="469" t="s">
        <v>83</v>
      </c>
      <c r="O202" s="469"/>
      <c r="P202" s="469"/>
      <c r="Q202" s="2"/>
      <c r="R202" s="2"/>
      <c r="S202" s="2"/>
      <c r="T202" s="2"/>
      <c r="U202" s="2"/>
      <c r="V202" s="2"/>
      <c r="W202" s="2"/>
      <c r="X202" s="31"/>
      <c r="Y202" s="31"/>
    </row>
    <row r="203" spans="1:25" x14ac:dyDescent="0.25">
      <c r="A203" s="2"/>
      <c r="B203" s="9"/>
      <c r="C203" s="43" t="s">
        <v>651</v>
      </c>
      <c r="D203" s="352" t="s">
        <v>1062</v>
      </c>
      <c r="E203" s="65">
        <v>1</v>
      </c>
      <c r="F203" s="65" t="s">
        <v>41</v>
      </c>
      <c r="G203" s="57">
        <f t="shared" si="8"/>
        <v>0</v>
      </c>
      <c r="H203" s="58" t="str">
        <f t="shared" si="7"/>
        <v>kg/kg</v>
      </c>
      <c r="I203" s="362">
        <f t="shared" si="9"/>
        <v>0</v>
      </c>
      <c r="J203" s="65" t="s">
        <v>41</v>
      </c>
      <c r="K203" s="60"/>
      <c r="L203" s="56"/>
      <c r="M203" s="332" t="s">
        <v>1109</v>
      </c>
      <c r="N203" s="469" t="s">
        <v>83</v>
      </c>
      <c r="O203" s="469"/>
      <c r="P203" s="469"/>
      <c r="Q203" s="2"/>
      <c r="R203" s="2"/>
      <c r="S203" s="2"/>
      <c r="T203" s="2"/>
      <c r="U203" s="2"/>
      <c r="V203" s="2"/>
      <c r="W203" s="2"/>
      <c r="X203" s="31"/>
      <c r="Y203" s="31"/>
    </row>
    <row r="204" spans="1:25" x14ac:dyDescent="0.25">
      <c r="A204" s="2"/>
      <c r="B204" s="9"/>
      <c r="C204" s="43" t="s">
        <v>969</v>
      </c>
      <c r="D204" s="352" t="s">
        <v>1063</v>
      </c>
      <c r="E204" s="65">
        <v>1</v>
      </c>
      <c r="F204" s="65" t="s">
        <v>41</v>
      </c>
      <c r="G204" s="57">
        <f t="shared" si="8"/>
        <v>0</v>
      </c>
      <c r="H204" s="58" t="str">
        <f t="shared" si="7"/>
        <v>kg/kg</v>
      </c>
      <c r="I204" s="362">
        <f t="shared" si="9"/>
        <v>0</v>
      </c>
      <c r="J204" s="65" t="s">
        <v>41</v>
      </c>
      <c r="K204" s="60"/>
      <c r="L204" s="56"/>
      <c r="M204" s="332" t="s">
        <v>1109</v>
      </c>
      <c r="N204" s="469" t="s">
        <v>83</v>
      </c>
      <c r="O204" s="469"/>
      <c r="P204" s="469"/>
      <c r="Q204" s="2"/>
      <c r="R204" s="2"/>
      <c r="S204" s="2"/>
      <c r="T204" s="2"/>
      <c r="U204" s="2"/>
      <c r="V204" s="2"/>
      <c r="W204" s="2"/>
      <c r="X204" s="31"/>
      <c r="Y204" s="31"/>
    </row>
    <row r="205" spans="1:25" x14ac:dyDescent="0.25">
      <c r="A205" s="2"/>
      <c r="B205" s="9"/>
      <c r="C205" s="346" t="s">
        <v>962</v>
      </c>
      <c r="D205" s="356" t="s">
        <v>1064</v>
      </c>
      <c r="E205" s="65">
        <v>1</v>
      </c>
      <c r="F205" s="65" t="s">
        <v>41</v>
      </c>
      <c r="G205" s="57">
        <f t="shared" si="8"/>
        <v>0</v>
      </c>
      <c r="H205" s="58" t="str">
        <f t="shared" si="7"/>
        <v>kg/kg</v>
      </c>
      <c r="I205" s="362">
        <f t="shared" si="9"/>
        <v>0</v>
      </c>
      <c r="J205" s="65" t="s">
        <v>41</v>
      </c>
      <c r="K205" s="60"/>
      <c r="L205" s="56"/>
      <c r="M205" s="332" t="s">
        <v>1109</v>
      </c>
      <c r="N205" s="469" t="s">
        <v>83</v>
      </c>
      <c r="O205" s="469"/>
      <c r="P205" s="469"/>
      <c r="Q205" s="2"/>
      <c r="R205" s="2"/>
      <c r="S205" s="2"/>
      <c r="T205" s="2"/>
      <c r="U205" s="2"/>
      <c r="V205" s="2"/>
      <c r="W205" s="2"/>
      <c r="X205" s="31"/>
      <c r="Y205" s="31"/>
    </row>
    <row r="206" spans="1:25" x14ac:dyDescent="0.25">
      <c r="A206" s="2"/>
      <c r="B206" s="9"/>
      <c r="C206" s="346" t="s">
        <v>963</v>
      </c>
      <c r="D206" s="354" t="s">
        <v>1065</v>
      </c>
      <c r="E206" s="65">
        <v>1</v>
      </c>
      <c r="F206" s="65" t="s">
        <v>41</v>
      </c>
      <c r="G206" s="57">
        <f t="shared" si="8"/>
        <v>0</v>
      </c>
      <c r="H206" s="58" t="str">
        <f t="shared" si="7"/>
        <v>kg/kg</v>
      </c>
      <c r="I206" s="362">
        <f t="shared" si="9"/>
        <v>0</v>
      </c>
      <c r="J206" s="65" t="s">
        <v>41</v>
      </c>
      <c r="K206" s="60"/>
      <c r="L206" s="56"/>
      <c r="M206" s="332" t="s">
        <v>1109</v>
      </c>
      <c r="N206" s="469" t="s">
        <v>83</v>
      </c>
      <c r="O206" s="469"/>
      <c r="P206" s="469"/>
      <c r="Q206" s="2"/>
      <c r="R206" s="2"/>
      <c r="S206" s="2"/>
      <c r="T206" s="2"/>
      <c r="U206" s="2"/>
      <c r="V206" s="2"/>
      <c r="W206" s="2"/>
      <c r="X206" s="31"/>
      <c r="Y206" s="31"/>
    </row>
    <row r="207" spans="1:25" x14ac:dyDescent="0.25">
      <c r="A207" s="2"/>
      <c r="B207" s="9"/>
      <c r="C207" s="348" t="s">
        <v>964</v>
      </c>
      <c r="D207" s="356" t="s">
        <v>89</v>
      </c>
      <c r="E207" s="65">
        <v>1</v>
      </c>
      <c r="F207" s="65" t="s">
        <v>41</v>
      </c>
      <c r="G207" s="57">
        <f t="shared" si="8"/>
        <v>4.474879411372481E-5</v>
      </c>
      <c r="H207" s="58" t="str">
        <f t="shared" si="7"/>
        <v>kg/kg</v>
      </c>
      <c r="I207" s="362">
        <f t="shared" si="9"/>
        <v>4.474879411372481E-5</v>
      </c>
      <c r="J207" s="65" t="s">
        <v>41</v>
      </c>
      <c r="K207" s="60"/>
      <c r="L207" s="56"/>
      <c r="M207" s="332" t="s">
        <v>1109</v>
      </c>
      <c r="N207" s="469" t="s">
        <v>83</v>
      </c>
      <c r="O207" s="469"/>
      <c r="P207" s="469"/>
      <c r="Q207" s="2"/>
      <c r="R207" s="2"/>
      <c r="S207" s="2"/>
      <c r="T207" s="2"/>
      <c r="U207" s="2"/>
      <c r="V207" s="2"/>
      <c r="W207" s="2"/>
      <c r="X207" s="31"/>
      <c r="Y207" s="31"/>
    </row>
    <row r="208" spans="1:25" x14ac:dyDescent="0.25">
      <c r="A208" s="2"/>
      <c r="B208" s="9"/>
      <c r="C208" s="346" t="s">
        <v>965</v>
      </c>
      <c r="D208" s="356" t="s">
        <v>1066</v>
      </c>
      <c r="E208" s="65">
        <v>1</v>
      </c>
      <c r="F208" s="65" t="s">
        <v>41</v>
      </c>
      <c r="G208" s="57">
        <f t="shared" si="8"/>
        <v>0</v>
      </c>
      <c r="H208" s="58" t="str">
        <f t="shared" si="7"/>
        <v>kg/kg</v>
      </c>
      <c r="I208" s="362">
        <f t="shared" si="9"/>
        <v>0</v>
      </c>
      <c r="J208" s="65" t="s">
        <v>41</v>
      </c>
      <c r="K208" s="60"/>
      <c r="L208" s="56"/>
      <c r="M208" s="332" t="s">
        <v>1109</v>
      </c>
      <c r="N208" s="469" t="s">
        <v>83</v>
      </c>
      <c r="O208" s="469"/>
      <c r="P208" s="469"/>
      <c r="Q208" s="2"/>
      <c r="R208" s="2"/>
      <c r="S208" s="2"/>
      <c r="T208" s="2"/>
      <c r="U208" s="2"/>
      <c r="V208" s="2"/>
      <c r="W208" s="2"/>
      <c r="X208" s="31"/>
      <c r="Y208" s="31"/>
    </row>
    <row r="209" spans="1:25" x14ac:dyDescent="0.25">
      <c r="A209" s="2"/>
      <c r="B209" s="9"/>
      <c r="C209" s="346" t="s">
        <v>968</v>
      </c>
      <c r="D209" s="352" t="s">
        <v>1067</v>
      </c>
      <c r="E209" s="65">
        <v>1</v>
      </c>
      <c r="F209" s="65" t="s">
        <v>41</v>
      </c>
      <c r="G209" s="57">
        <f t="shared" si="8"/>
        <v>0</v>
      </c>
      <c r="H209" s="58" t="str">
        <f t="shared" si="7"/>
        <v>kg/kg</v>
      </c>
      <c r="I209" s="362">
        <f t="shared" si="9"/>
        <v>0</v>
      </c>
      <c r="J209" s="65" t="s">
        <v>41</v>
      </c>
      <c r="K209" s="60"/>
      <c r="L209" s="56"/>
      <c r="M209" s="332" t="s">
        <v>1109</v>
      </c>
      <c r="N209" s="469" t="s">
        <v>83</v>
      </c>
      <c r="O209" s="469"/>
      <c r="P209" s="469"/>
      <c r="Q209" s="2"/>
      <c r="R209" s="2"/>
      <c r="S209" s="2"/>
      <c r="T209" s="2"/>
      <c r="U209" s="2"/>
      <c r="V209" s="2"/>
      <c r="W209" s="2"/>
      <c r="X209" s="31"/>
      <c r="Y209" s="31"/>
    </row>
    <row r="210" spans="1:25" x14ac:dyDescent="0.25">
      <c r="A210" s="2"/>
      <c r="B210" s="9"/>
      <c r="C210" s="346" t="s">
        <v>374</v>
      </c>
      <c r="D210" s="352" t="s">
        <v>1068</v>
      </c>
      <c r="E210" s="65">
        <v>1</v>
      </c>
      <c r="F210" s="65" t="s">
        <v>41</v>
      </c>
      <c r="G210" s="57">
        <f t="shared" si="8"/>
        <v>3.7683114717973752E-5</v>
      </c>
      <c r="H210" s="58" t="str">
        <f t="shared" si="7"/>
        <v>kg/kg</v>
      </c>
      <c r="I210" s="362">
        <f t="shared" si="9"/>
        <v>3.7683114717973752E-5</v>
      </c>
      <c r="J210" s="65" t="s">
        <v>41</v>
      </c>
      <c r="K210" s="60"/>
      <c r="L210" s="56"/>
      <c r="M210" s="332" t="s">
        <v>1109</v>
      </c>
      <c r="N210" s="469" t="s">
        <v>83</v>
      </c>
      <c r="O210" s="469"/>
      <c r="P210" s="469"/>
      <c r="Q210" s="2"/>
      <c r="R210" s="2"/>
      <c r="S210" s="2"/>
      <c r="T210" s="2"/>
      <c r="U210" s="2"/>
      <c r="V210" s="2"/>
      <c r="W210" s="2"/>
      <c r="X210" s="31"/>
      <c r="Y210" s="31"/>
    </row>
    <row r="211" spans="1:25" x14ac:dyDescent="0.25">
      <c r="A211" s="2"/>
      <c r="B211" s="9"/>
      <c r="C211" s="346" t="s">
        <v>701</v>
      </c>
      <c r="D211" s="352" t="s">
        <v>1069</v>
      </c>
      <c r="E211" s="65">
        <v>1</v>
      </c>
      <c r="F211" s="65" t="s">
        <v>41</v>
      </c>
      <c r="G211" s="57">
        <f t="shared" si="8"/>
        <v>0</v>
      </c>
      <c r="H211" s="58" t="str">
        <f t="shared" si="7"/>
        <v>kg/kg</v>
      </c>
      <c r="I211" s="362">
        <f t="shared" si="9"/>
        <v>0</v>
      </c>
      <c r="J211" s="65" t="s">
        <v>41</v>
      </c>
      <c r="K211" s="60"/>
      <c r="L211" s="56"/>
      <c r="M211" s="332" t="s">
        <v>1109</v>
      </c>
      <c r="N211" s="469" t="s">
        <v>83</v>
      </c>
      <c r="O211" s="469"/>
      <c r="P211" s="469"/>
      <c r="Q211" s="2"/>
      <c r="R211" s="2"/>
      <c r="S211" s="2"/>
      <c r="T211" s="2"/>
      <c r="U211" s="2"/>
      <c r="V211" s="2"/>
      <c r="W211" s="2"/>
      <c r="X211" s="31"/>
      <c r="Y211" s="31"/>
    </row>
    <row r="212" spans="1:25" x14ac:dyDescent="0.25">
      <c r="A212" s="2"/>
      <c r="B212" s="9"/>
      <c r="C212" s="346" t="s">
        <v>376</v>
      </c>
      <c r="D212" s="356" t="s">
        <v>1070</v>
      </c>
      <c r="E212" s="65">
        <v>1</v>
      </c>
      <c r="F212" s="65" t="s">
        <v>41</v>
      </c>
      <c r="G212" s="57">
        <f t="shared" si="8"/>
        <v>1.1775973349366799E-10</v>
      </c>
      <c r="H212" s="58" t="str">
        <f t="shared" si="7"/>
        <v>kg/kg</v>
      </c>
      <c r="I212" s="362">
        <f t="shared" si="9"/>
        <v>1.1775973349366799E-10</v>
      </c>
      <c r="J212" s="65" t="s">
        <v>41</v>
      </c>
      <c r="K212" s="60"/>
      <c r="L212" s="56"/>
      <c r="M212" s="332" t="s">
        <v>1109</v>
      </c>
      <c r="N212" s="469" t="s">
        <v>83</v>
      </c>
      <c r="O212" s="469"/>
      <c r="P212" s="469"/>
      <c r="Q212" s="2"/>
      <c r="R212" s="2"/>
      <c r="S212" s="2"/>
      <c r="T212" s="2"/>
      <c r="U212" s="2"/>
      <c r="V212" s="2"/>
      <c r="W212" s="2"/>
      <c r="X212" s="31"/>
      <c r="Y212" s="31"/>
    </row>
    <row r="213" spans="1:25" x14ac:dyDescent="0.25">
      <c r="A213" s="2"/>
      <c r="B213" s="9"/>
      <c r="C213" s="347" t="s">
        <v>378</v>
      </c>
      <c r="D213" s="354" t="s">
        <v>1071</v>
      </c>
      <c r="E213" s="65">
        <v>1</v>
      </c>
      <c r="F213" s="65" t="s">
        <v>41</v>
      </c>
      <c r="G213" s="57">
        <f t="shared" si="8"/>
        <v>5.6524672076960631E-10</v>
      </c>
      <c r="H213" s="58" t="str">
        <f t="shared" si="7"/>
        <v>kg/kg</v>
      </c>
      <c r="I213" s="362">
        <f t="shared" si="9"/>
        <v>5.6524672076960631E-10</v>
      </c>
      <c r="J213" s="65" t="s">
        <v>41</v>
      </c>
      <c r="K213" s="60"/>
      <c r="L213" s="56"/>
      <c r="M213" s="332" t="s">
        <v>1109</v>
      </c>
      <c r="N213" s="469" t="s">
        <v>83</v>
      </c>
      <c r="O213" s="469"/>
      <c r="P213" s="469"/>
      <c r="Q213" s="2"/>
      <c r="R213" s="2"/>
      <c r="S213" s="2"/>
      <c r="T213" s="2"/>
      <c r="U213" s="2"/>
      <c r="V213" s="2"/>
      <c r="W213" s="2"/>
      <c r="X213" s="31"/>
      <c r="Y213" s="31"/>
    </row>
    <row r="214" spans="1:25" x14ac:dyDescent="0.25">
      <c r="A214" s="2"/>
      <c r="B214" s="9"/>
      <c r="C214" s="347" t="s">
        <v>645</v>
      </c>
      <c r="D214" s="352" t="s">
        <v>1072</v>
      </c>
      <c r="E214" s="65">
        <v>1</v>
      </c>
      <c r="F214" s="65" t="s">
        <v>41</v>
      </c>
      <c r="G214" s="57">
        <f t="shared" si="8"/>
        <v>0</v>
      </c>
      <c r="H214" s="58" t="str">
        <f t="shared" si="7"/>
        <v>kg/kg</v>
      </c>
      <c r="I214" s="362">
        <f t="shared" si="9"/>
        <v>0</v>
      </c>
      <c r="J214" s="65" t="s">
        <v>41</v>
      </c>
      <c r="K214" s="60"/>
      <c r="L214" s="56"/>
      <c r="M214" s="332" t="s">
        <v>1109</v>
      </c>
      <c r="N214" s="469" t="s">
        <v>83</v>
      </c>
      <c r="O214" s="469"/>
      <c r="P214" s="469"/>
      <c r="Q214" s="2"/>
      <c r="R214" s="2"/>
      <c r="S214" s="2"/>
      <c r="T214" s="2"/>
      <c r="U214" s="2"/>
      <c r="V214" s="2"/>
      <c r="W214" s="2"/>
      <c r="X214" s="31"/>
      <c r="Y214" s="31"/>
    </row>
    <row r="215" spans="1:25" x14ac:dyDescent="0.25">
      <c r="A215" s="2"/>
      <c r="B215" s="9"/>
      <c r="C215" s="347" t="s">
        <v>276</v>
      </c>
      <c r="D215" s="354" t="s">
        <v>86</v>
      </c>
      <c r="E215" s="65">
        <v>1</v>
      </c>
      <c r="F215" s="65" t="s">
        <v>41</v>
      </c>
      <c r="G215" s="57">
        <f t="shared" si="8"/>
        <v>1.4131168019240155E-5</v>
      </c>
      <c r="H215" s="58" t="str">
        <f t="shared" si="7"/>
        <v>kg/kg</v>
      </c>
      <c r="I215" s="362">
        <f t="shared" si="9"/>
        <v>1.4131168019240155E-5</v>
      </c>
      <c r="J215" s="65" t="s">
        <v>41</v>
      </c>
      <c r="K215" s="60"/>
      <c r="L215" s="56"/>
      <c r="M215" s="332" t="s">
        <v>1109</v>
      </c>
      <c r="N215" s="469" t="s">
        <v>83</v>
      </c>
      <c r="O215" s="469"/>
      <c r="P215" s="469"/>
      <c r="Q215" s="2"/>
      <c r="R215" s="2"/>
      <c r="S215" s="2"/>
      <c r="T215" s="2"/>
      <c r="U215" s="2"/>
      <c r="V215" s="2"/>
      <c r="W215" s="2"/>
      <c r="X215" s="31"/>
      <c r="Y215" s="31"/>
    </row>
    <row r="216" spans="1:25" x14ac:dyDescent="0.25">
      <c r="A216" s="2"/>
      <c r="B216" s="9"/>
      <c r="C216" s="346" t="s">
        <v>966</v>
      </c>
      <c r="D216" s="355" t="s">
        <v>1073</v>
      </c>
      <c r="E216" s="65">
        <v>1</v>
      </c>
      <c r="F216" s="65" t="s">
        <v>41</v>
      </c>
      <c r="G216" s="57">
        <f t="shared" si="8"/>
        <v>0</v>
      </c>
      <c r="H216" s="58" t="str">
        <f t="shared" si="7"/>
        <v>kg/kg</v>
      </c>
      <c r="I216" s="362">
        <f t="shared" si="9"/>
        <v>0</v>
      </c>
      <c r="J216" s="65" t="s">
        <v>41</v>
      </c>
      <c r="K216" s="60"/>
      <c r="L216" s="56"/>
      <c r="M216" s="332" t="s">
        <v>1109</v>
      </c>
      <c r="N216" s="469" t="s">
        <v>83</v>
      </c>
      <c r="O216" s="469"/>
      <c r="P216" s="469"/>
      <c r="Q216" s="2"/>
      <c r="R216" s="2"/>
      <c r="S216" s="2"/>
      <c r="T216" s="2"/>
      <c r="U216" s="2"/>
      <c r="V216" s="2"/>
      <c r="W216" s="2"/>
      <c r="X216" s="31"/>
      <c r="Y216" s="31"/>
    </row>
    <row r="217" spans="1:25" x14ac:dyDescent="0.25">
      <c r="A217" s="2"/>
      <c r="B217" s="9"/>
      <c r="C217" s="346" t="s">
        <v>994</v>
      </c>
      <c r="D217" s="352" t="s">
        <v>1074</v>
      </c>
      <c r="E217" s="65">
        <v>1</v>
      </c>
      <c r="F217" s="65" t="s">
        <v>41</v>
      </c>
      <c r="G217" s="57">
        <f t="shared" si="8"/>
        <v>0</v>
      </c>
      <c r="H217" s="58" t="str">
        <f t="shared" si="7"/>
        <v>kg/kg</v>
      </c>
      <c r="I217" s="362">
        <f t="shared" si="9"/>
        <v>0</v>
      </c>
      <c r="J217" s="65" t="s">
        <v>41</v>
      </c>
      <c r="K217" s="60"/>
      <c r="L217" s="56"/>
      <c r="M217" s="332" t="s">
        <v>1109</v>
      </c>
      <c r="N217" s="469" t="s">
        <v>83</v>
      </c>
      <c r="O217" s="469"/>
      <c r="P217" s="469"/>
      <c r="Q217" s="2"/>
      <c r="R217" s="2"/>
      <c r="S217" s="2"/>
      <c r="T217" s="2"/>
      <c r="U217" s="2"/>
      <c r="V217" s="2"/>
      <c r="W217" s="2"/>
      <c r="X217" s="31"/>
      <c r="Y217" s="31"/>
    </row>
    <row r="218" spans="1:25" x14ac:dyDescent="0.25">
      <c r="A218" s="2"/>
      <c r="B218" s="9"/>
      <c r="C218" s="346" t="s">
        <v>382</v>
      </c>
      <c r="D218" s="360" t="s">
        <v>1075</v>
      </c>
      <c r="E218" s="65">
        <v>1</v>
      </c>
      <c r="F218" s="65" t="s">
        <v>41</v>
      </c>
      <c r="G218" s="57">
        <f t="shared" si="8"/>
        <v>8.0076618775694218E-8</v>
      </c>
      <c r="H218" s="58" t="str">
        <f t="shared" si="7"/>
        <v>kg/kg</v>
      </c>
      <c r="I218" s="362">
        <f t="shared" si="9"/>
        <v>8.0076618775694218E-8</v>
      </c>
      <c r="J218" s="65" t="s">
        <v>41</v>
      </c>
      <c r="K218" s="60"/>
      <c r="L218" s="56"/>
      <c r="M218" s="332" t="s">
        <v>1109</v>
      </c>
      <c r="N218" s="469" t="s">
        <v>83</v>
      </c>
      <c r="O218" s="469"/>
      <c r="P218" s="469"/>
      <c r="Q218" s="2"/>
      <c r="R218" s="2"/>
      <c r="S218" s="2"/>
      <c r="T218" s="2"/>
      <c r="U218" s="2"/>
      <c r="V218" s="2"/>
      <c r="W218" s="2"/>
      <c r="X218" s="31"/>
      <c r="Y218" s="31"/>
    </row>
    <row r="219" spans="1:25" x14ac:dyDescent="0.25">
      <c r="A219" s="2"/>
      <c r="B219" s="9"/>
      <c r="C219" s="346" t="s">
        <v>967</v>
      </c>
      <c r="D219" s="354" t="s">
        <v>1076</v>
      </c>
      <c r="E219" s="65">
        <v>1</v>
      </c>
      <c r="F219" s="65" t="s">
        <v>41</v>
      </c>
      <c r="G219" s="57">
        <f t="shared" si="8"/>
        <v>2.5907141368606954E-4</v>
      </c>
      <c r="H219" s="58" t="str">
        <f t="shared" si="7"/>
        <v>kg/kg</v>
      </c>
      <c r="I219" s="362">
        <f t="shared" si="9"/>
        <v>2.5907141368606954E-4</v>
      </c>
      <c r="J219" s="65" t="s">
        <v>41</v>
      </c>
      <c r="K219" s="60"/>
      <c r="L219" s="56"/>
      <c r="M219" s="332" t="s">
        <v>1109</v>
      </c>
      <c r="N219" s="469" t="s">
        <v>83</v>
      </c>
      <c r="O219" s="469"/>
      <c r="P219" s="469"/>
      <c r="Q219" s="2"/>
      <c r="R219" s="2"/>
      <c r="S219" s="2"/>
      <c r="T219" s="2"/>
      <c r="U219" s="2"/>
      <c r="V219" s="2"/>
      <c r="W219" s="2"/>
      <c r="X219" s="31"/>
      <c r="Y219" s="31"/>
    </row>
    <row r="220" spans="1:25" x14ac:dyDescent="0.25">
      <c r="A220" s="2"/>
      <c r="B220" s="9"/>
      <c r="C220" s="346" t="s">
        <v>995</v>
      </c>
      <c r="D220" s="351" t="s">
        <v>1077</v>
      </c>
      <c r="E220" s="65">
        <v>1</v>
      </c>
      <c r="F220" s="65" t="s">
        <v>41</v>
      </c>
      <c r="G220" s="57">
        <f t="shared" si="8"/>
        <v>0</v>
      </c>
      <c r="H220" s="58" t="str">
        <f t="shared" si="7"/>
        <v>kg/kg</v>
      </c>
      <c r="I220" s="362">
        <f t="shared" si="9"/>
        <v>0</v>
      </c>
      <c r="J220" s="65" t="s">
        <v>41</v>
      </c>
      <c r="K220" s="60"/>
      <c r="L220" s="56"/>
      <c r="M220" s="332" t="s">
        <v>1109</v>
      </c>
      <c r="N220" s="469" t="s">
        <v>83</v>
      </c>
      <c r="O220" s="469"/>
      <c r="P220" s="469"/>
      <c r="Q220" s="2"/>
      <c r="R220" s="2"/>
      <c r="S220" s="2"/>
      <c r="T220" s="2"/>
      <c r="U220" s="2"/>
      <c r="V220" s="2"/>
      <c r="W220" s="2"/>
      <c r="X220" s="31"/>
      <c r="Y220" s="31"/>
    </row>
    <row r="221" spans="1:25" x14ac:dyDescent="0.25">
      <c r="A221" s="2"/>
      <c r="B221" s="9"/>
      <c r="C221" s="347" t="s">
        <v>996</v>
      </c>
      <c r="D221" s="352" t="s">
        <v>1078</v>
      </c>
      <c r="E221" s="65">
        <v>1</v>
      </c>
      <c r="F221" s="65" t="s">
        <v>41</v>
      </c>
      <c r="G221" s="57">
        <f t="shared" si="8"/>
        <v>0</v>
      </c>
      <c r="H221" s="58" t="str">
        <f t="shared" si="7"/>
        <v>kg/kg</v>
      </c>
      <c r="I221" s="362">
        <f t="shared" si="9"/>
        <v>0</v>
      </c>
      <c r="J221" s="65" t="s">
        <v>41</v>
      </c>
      <c r="K221" s="60"/>
      <c r="L221" s="56"/>
      <c r="M221" s="332" t="s">
        <v>1109</v>
      </c>
      <c r="N221" s="469" t="s">
        <v>83</v>
      </c>
      <c r="O221" s="469"/>
      <c r="P221" s="469"/>
      <c r="Q221" s="2"/>
      <c r="R221" s="2"/>
      <c r="S221" s="2"/>
      <c r="T221" s="2"/>
      <c r="U221" s="2"/>
      <c r="V221" s="2"/>
      <c r="W221" s="2"/>
      <c r="X221" s="31"/>
      <c r="Y221" s="31"/>
    </row>
    <row r="222" spans="1:25" x14ac:dyDescent="0.25">
      <c r="A222" s="2"/>
      <c r="B222" s="9"/>
      <c r="C222" s="347" t="s">
        <v>997</v>
      </c>
      <c r="D222" s="352" t="s">
        <v>1079</v>
      </c>
      <c r="E222" s="65">
        <v>1</v>
      </c>
      <c r="F222" s="65" t="s">
        <v>41</v>
      </c>
      <c r="G222" s="57">
        <f t="shared" si="8"/>
        <v>0</v>
      </c>
      <c r="H222" s="58" t="str">
        <f t="shared" si="7"/>
        <v>kg/kg</v>
      </c>
      <c r="I222" s="362">
        <f t="shared" si="9"/>
        <v>0</v>
      </c>
      <c r="J222" s="65" t="s">
        <v>41</v>
      </c>
      <c r="K222" s="60"/>
      <c r="L222" s="56"/>
      <c r="M222" s="332" t="s">
        <v>1109</v>
      </c>
      <c r="N222" s="469" t="s">
        <v>83</v>
      </c>
      <c r="O222" s="469"/>
      <c r="P222" s="469"/>
      <c r="Q222" s="2"/>
      <c r="R222" s="2"/>
      <c r="S222" s="2"/>
      <c r="T222" s="2"/>
      <c r="U222" s="2"/>
      <c r="V222" s="2"/>
      <c r="W222" s="2"/>
      <c r="X222" s="31"/>
      <c r="Y222" s="31"/>
    </row>
    <row r="223" spans="1:25" x14ac:dyDescent="0.25">
      <c r="A223" s="2"/>
      <c r="B223" s="9"/>
      <c r="C223" s="347" t="s">
        <v>998</v>
      </c>
      <c r="D223" s="352" t="s">
        <v>1080</v>
      </c>
      <c r="E223" s="65">
        <v>1</v>
      </c>
      <c r="F223" s="65" t="s">
        <v>41</v>
      </c>
      <c r="G223" s="57">
        <f t="shared" si="8"/>
        <v>0</v>
      </c>
      <c r="H223" s="58" t="str">
        <f t="shared" si="7"/>
        <v>kg/kg</v>
      </c>
      <c r="I223" s="362">
        <f t="shared" si="9"/>
        <v>0</v>
      </c>
      <c r="J223" s="65" t="s">
        <v>41</v>
      </c>
      <c r="K223" s="60"/>
      <c r="L223" s="56"/>
      <c r="M223" s="332" t="s">
        <v>1109</v>
      </c>
      <c r="N223" s="469" t="s">
        <v>83</v>
      </c>
      <c r="O223" s="469"/>
      <c r="P223" s="469"/>
      <c r="Q223" s="2"/>
      <c r="R223" s="2"/>
      <c r="S223" s="2"/>
      <c r="T223" s="2"/>
      <c r="U223" s="2"/>
      <c r="V223" s="2"/>
      <c r="W223" s="2"/>
      <c r="X223" s="31"/>
      <c r="Y223" s="31"/>
    </row>
    <row r="224" spans="1:25" x14ac:dyDescent="0.25">
      <c r="A224" s="2"/>
      <c r="B224" s="9"/>
      <c r="C224" s="347" t="s">
        <v>1280</v>
      </c>
      <c r="D224" s="352" t="s">
        <v>1081</v>
      </c>
      <c r="E224" s="65">
        <v>1</v>
      </c>
      <c r="F224" s="65" t="s">
        <v>41</v>
      </c>
      <c r="G224" s="57">
        <f t="shared" si="8"/>
        <v>0</v>
      </c>
      <c r="H224" s="58" t="str">
        <f t="shared" si="7"/>
        <v>kg/kg</v>
      </c>
      <c r="I224" s="362">
        <f t="shared" si="9"/>
        <v>0</v>
      </c>
      <c r="J224" s="65" t="s">
        <v>41</v>
      </c>
      <c r="K224" s="60"/>
      <c r="L224" s="56"/>
      <c r="M224" s="332" t="s">
        <v>1109</v>
      </c>
      <c r="N224" s="469" t="s">
        <v>83</v>
      </c>
      <c r="O224" s="469"/>
      <c r="P224" s="469"/>
      <c r="Q224" s="2"/>
      <c r="R224" s="2"/>
      <c r="S224" s="2"/>
      <c r="T224" s="2"/>
      <c r="U224" s="2"/>
      <c r="V224" s="2"/>
      <c r="W224" s="2"/>
      <c r="X224" s="31"/>
      <c r="Y224" s="31"/>
    </row>
    <row r="225" spans="1:25" x14ac:dyDescent="0.25">
      <c r="A225" s="2"/>
      <c r="B225" s="9"/>
      <c r="C225" s="345" t="s">
        <v>384</v>
      </c>
      <c r="D225" s="352" t="s">
        <v>1082</v>
      </c>
      <c r="E225" s="65">
        <v>1</v>
      </c>
      <c r="F225" s="65" t="s">
        <v>41</v>
      </c>
      <c r="G225" s="57">
        <f t="shared" si="8"/>
        <v>5.4169477407087274E-8</v>
      </c>
      <c r="H225" s="58" t="str">
        <f t="shared" si="7"/>
        <v>kg/kg</v>
      </c>
      <c r="I225" s="362">
        <f t="shared" si="9"/>
        <v>5.4169477407087274E-8</v>
      </c>
      <c r="J225" s="65" t="s">
        <v>41</v>
      </c>
      <c r="K225" s="60"/>
      <c r="L225" s="56"/>
      <c r="M225" s="332" t="s">
        <v>1109</v>
      </c>
      <c r="N225" s="469" t="s">
        <v>83</v>
      </c>
      <c r="O225" s="469"/>
      <c r="P225" s="469"/>
      <c r="Q225" s="2"/>
      <c r="R225" s="2"/>
      <c r="S225" s="2"/>
      <c r="T225" s="2"/>
      <c r="U225" s="2"/>
      <c r="V225" s="2"/>
      <c r="W225" s="2"/>
      <c r="X225" s="31"/>
      <c r="Y225" s="31"/>
    </row>
    <row r="226" spans="1:25" x14ac:dyDescent="0.25">
      <c r="A226" s="2"/>
      <c r="B226" s="9"/>
      <c r="C226" s="345" t="s">
        <v>981</v>
      </c>
      <c r="D226" s="352" t="s">
        <v>1083</v>
      </c>
      <c r="E226" s="65">
        <v>1</v>
      </c>
      <c r="F226" s="65" t="s">
        <v>41</v>
      </c>
      <c r="G226" s="57">
        <f t="shared" si="8"/>
        <v>0</v>
      </c>
      <c r="H226" s="58" t="str">
        <f t="shared" si="7"/>
        <v>kg/kg</v>
      </c>
      <c r="I226" s="362">
        <f t="shared" si="9"/>
        <v>0</v>
      </c>
      <c r="J226" s="65" t="s">
        <v>41</v>
      </c>
      <c r="K226" s="60"/>
      <c r="L226" s="56"/>
      <c r="M226" s="332" t="s">
        <v>1109</v>
      </c>
      <c r="N226" s="469" t="s">
        <v>83</v>
      </c>
      <c r="O226" s="469"/>
      <c r="P226" s="469"/>
      <c r="Q226" s="2"/>
      <c r="R226" s="2"/>
      <c r="S226" s="2"/>
      <c r="T226" s="2"/>
      <c r="U226" s="2"/>
      <c r="V226" s="2"/>
      <c r="W226" s="2"/>
      <c r="X226" s="31"/>
      <c r="Y226" s="31"/>
    </row>
    <row r="227" spans="1:25" x14ac:dyDescent="0.25">
      <c r="A227" s="2"/>
      <c r="B227" s="9"/>
      <c r="C227" s="347" t="s">
        <v>385</v>
      </c>
      <c r="D227" s="354" t="s">
        <v>88</v>
      </c>
      <c r="E227" s="65">
        <v>1</v>
      </c>
      <c r="F227" s="65" t="s">
        <v>41</v>
      </c>
      <c r="G227" s="57">
        <f t="shared" si="8"/>
        <v>1.2953570684303477E-4</v>
      </c>
      <c r="H227" s="58" t="str">
        <f t="shared" si="7"/>
        <v>kg/kg</v>
      </c>
      <c r="I227" s="362">
        <f t="shared" si="9"/>
        <v>1.2953570684303477E-4</v>
      </c>
      <c r="J227" s="65" t="s">
        <v>41</v>
      </c>
      <c r="K227" s="60"/>
      <c r="L227" s="56"/>
      <c r="M227" s="332" t="s">
        <v>1109</v>
      </c>
      <c r="N227" s="469" t="s">
        <v>83</v>
      </c>
      <c r="O227" s="469"/>
      <c r="P227" s="469"/>
      <c r="Q227" s="2"/>
      <c r="R227" s="2"/>
      <c r="S227" s="2"/>
      <c r="T227" s="2"/>
      <c r="U227" s="2"/>
      <c r="V227" s="2"/>
      <c r="W227" s="2"/>
      <c r="X227" s="31"/>
      <c r="Y227" s="31"/>
    </row>
    <row r="228" spans="1:25" x14ac:dyDescent="0.25">
      <c r="A228" s="2"/>
      <c r="B228" s="9"/>
      <c r="C228" s="347" t="s">
        <v>388</v>
      </c>
      <c r="D228" s="354" t="s">
        <v>1084</v>
      </c>
      <c r="E228" s="65">
        <v>1</v>
      </c>
      <c r="F228" s="65" t="s">
        <v>41</v>
      </c>
      <c r="G228" s="57">
        <f t="shared" si="8"/>
        <v>6.8300645426327433E-7</v>
      </c>
      <c r="H228" s="58" t="str">
        <f t="shared" si="7"/>
        <v>kg/kg</v>
      </c>
      <c r="I228" s="362">
        <f t="shared" si="9"/>
        <v>6.8300645426327433E-7</v>
      </c>
      <c r="J228" s="65" t="s">
        <v>41</v>
      </c>
      <c r="K228" s="60"/>
      <c r="L228" s="56"/>
      <c r="M228" s="332" t="s">
        <v>1109</v>
      </c>
      <c r="N228" s="469" t="s">
        <v>83</v>
      </c>
      <c r="O228" s="469"/>
      <c r="P228" s="469"/>
      <c r="Q228" s="2"/>
      <c r="R228" s="2"/>
      <c r="S228" s="2"/>
      <c r="T228" s="2"/>
      <c r="U228" s="2"/>
      <c r="V228" s="2"/>
      <c r="W228" s="2"/>
      <c r="X228" s="31"/>
      <c r="Y228" s="31"/>
    </row>
    <row r="229" spans="1:25" x14ac:dyDescent="0.25">
      <c r="A229" s="2"/>
      <c r="B229" s="9"/>
      <c r="C229" s="62" t="s">
        <v>65</v>
      </c>
      <c r="D229" s="66" t="s">
        <v>66</v>
      </c>
      <c r="E229" s="63" t="s">
        <v>76</v>
      </c>
      <c r="F229" s="49"/>
      <c r="G229" s="67"/>
      <c r="H229" s="68"/>
      <c r="I229" s="68"/>
      <c r="J229" s="49"/>
      <c r="K229" s="63"/>
      <c r="L229" s="49" t="s">
        <v>78</v>
      </c>
      <c r="M229" s="64"/>
      <c r="N229" s="364"/>
      <c r="O229" s="365"/>
      <c r="P229" s="366"/>
      <c r="Q229" s="2"/>
      <c r="R229" s="2"/>
      <c r="S229" s="2"/>
      <c r="T229" s="2"/>
      <c r="U229" s="2"/>
      <c r="V229" s="2"/>
      <c r="W229" s="2"/>
      <c r="X229" s="31"/>
      <c r="Y229" s="31"/>
    </row>
    <row r="230" spans="1:25" x14ac:dyDescent="0.25">
      <c r="A230" s="2"/>
      <c r="B230" s="9"/>
      <c r="C230" s="2"/>
      <c r="D230" s="2"/>
      <c r="E230" s="2"/>
      <c r="F230" s="2"/>
      <c r="G230" s="2"/>
      <c r="H230" s="2"/>
      <c r="I230" s="2"/>
      <c r="J230" s="2"/>
      <c r="K230" s="2"/>
      <c r="L230" s="2"/>
      <c r="M230" s="2"/>
      <c r="N230" s="2"/>
      <c r="O230" s="2"/>
      <c r="P230" s="2"/>
      <c r="Q230" s="2"/>
      <c r="R230" s="2"/>
      <c r="S230" s="2"/>
      <c r="T230" s="2"/>
      <c r="U230" s="2"/>
      <c r="V230" s="2"/>
      <c r="W230" s="2"/>
      <c r="X230" s="2"/>
      <c r="Y230" s="2"/>
    </row>
    <row r="231" spans="1:25" x14ac:dyDescent="0.25">
      <c r="A231" s="2"/>
      <c r="B231" s="9"/>
      <c r="C231" s="2"/>
      <c r="D231" s="2"/>
      <c r="E231" s="2"/>
      <c r="F231" s="2"/>
      <c r="G231" s="2"/>
      <c r="H231" s="2"/>
      <c r="I231" s="2"/>
      <c r="J231" s="2"/>
      <c r="K231" s="2"/>
      <c r="L231" s="2"/>
      <c r="M231" s="2"/>
      <c r="N231" s="2"/>
      <c r="O231" s="2"/>
      <c r="P231" s="2"/>
      <c r="Q231" s="2"/>
      <c r="R231" s="2"/>
      <c r="S231" s="2"/>
      <c r="T231" s="2"/>
      <c r="U231" s="2"/>
      <c r="V231" s="2"/>
      <c r="W231" s="2"/>
      <c r="X231" s="2"/>
      <c r="Y231" s="2"/>
    </row>
    <row r="232" spans="1:25" x14ac:dyDescent="0.25">
      <c r="A232" s="2"/>
      <c r="B232" s="9"/>
      <c r="C232" s="2"/>
      <c r="D232" s="2"/>
      <c r="E232" s="2"/>
      <c r="F232" s="2"/>
      <c r="G232" s="2"/>
      <c r="H232" s="2"/>
      <c r="I232" s="2"/>
      <c r="J232" s="2"/>
      <c r="K232" s="2"/>
      <c r="L232" s="2"/>
      <c r="M232" s="2"/>
      <c r="N232" s="2"/>
      <c r="O232" s="2"/>
      <c r="P232" s="2"/>
      <c r="Q232" s="2"/>
      <c r="R232" s="2"/>
      <c r="S232" s="2"/>
      <c r="T232" s="2"/>
      <c r="U232" s="2"/>
      <c r="V232" s="2"/>
      <c r="W232" s="2"/>
      <c r="X232" s="2"/>
      <c r="Y232" s="2"/>
    </row>
    <row r="233" spans="1:25" x14ac:dyDescent="0.25">
      <c r="A233" s="2"/>
      <c r="B233" s="9"/>
      <c r="C233" s="2"/>
      <c r="D233" s="2"/>
      <c r="E233" s="2"/>
      <c r="F233" s="2"/>
      <c r="G233" s="2"/>
      <c r="H233" s="2"/>
      <c r="I233" s="2"/>
      <c r="J233" s="2"/>
      <c r="K233" s="2"/>
      <c r="L233" s="2"/>
      <c r="M233" s="2"/>
      <c r="N233" s="2"/>
      <c r="O233" s="2"/>
      <c r="P233" s="2"/>
      <c r="Q233" s="2"/>
      <c r="R233" s="2"/>
      <c r="S233" s="2"/>
      <c r="T233" s="2"/>
      <c r="U233" s="2"/>
      <c r="V233" s="2"/>
      <c r="W233" s="2"/>
      <c r="X233" s="2"/>
      <c r="Y233" s="2"/>
    </row>
    <row r="234" spans="1:25" x14ac:dyDescent="0.25">
      <c r="A234" s="2"/>
      <c r="B234" s="9"/>
      <c r="C234" s="2"/>
      <c r="D234" s="2"/>
      <c r="E234" s="2"/>
      <c r="F234" s="2"/>
      <c r="G234" s="2"/>
      <c r="H234" s="2"/>
      <c r="I234" s="2"/>
      <c r="J234" s="2"/>
      <c r="K234" s="2"/>
      <c r="L234" s="2"/>
      <c r="M234" s="2"/>
      <c r="N234" s="2"/>
      <c r="O234" s="2"/>
      <c r="P234" s="2"/>
      <c r="Q234" s="2"/>
      <c r="R234" s="2"/>
      <c r="S234" s="2"/>
      <c r="T234" s="2"/>
      <c r="U234" s="2"/>
      <c r="V234" s="2"/>
      <c r="W234" s="2"/>
      <c r="X234" s="2"/>
      <c r="Y234" s="2"/>
    </row>
    <row r="235" spans="1:25" x14ac:dyDescent="0.25">
      <c r="A235" s="2"/>
      <c r="B235" s="9"/>
      <c r="C235" s="2"/>
      <c r="D235" s="2"/>
      <c r="E235" s="2"/>
      <c r="F235" s="2"/>
      <c r="G235" s="2"/>
      <c r="H235" s="2"/>
      <c r="I235" s="2"/>
      <c r="J235" s="2"/>
      <c r="K235" s="2"/>
      <c r="L235" s="2"/>
      <c r="M235" s="2"/>
      <c r="N235" s="2"/>
      <c r="O235" s="2"/>
      <c r="P235" s="2"/>
      <c r="Q235" s="2"/>
      <c r="R235" s="2"/>
      <c r="S235" s="2"/>
      <c r="T235" s="2"/>
      <c r="U235" s="2"/>
      <c r="V235" s="2"/>
      <c r="W235" s="2"/>
      <c r="X235" s="2"/>
      <c r="Y235" s="2"/>
    </row>
    <row r="236" spans="1:25" x14ac:dyDescent="0.25">
      <c r="A236" s="2"/>
      <c r="B236" s="9"/>
      <c r="C236" s="2"/>
      <c r="D236" s="2"/>
      <c r="E236" s="2"/>
      <c r="F236" s="2"/>
      <c r="G236" s="2"/>
      <c r="H236" s="2"/>
      <c r="I236" s="2"/>
      <c r="J236" s="2"/>
      <c r="K236" s="2"/>
      <c r="L236" s="2"/>
      <c r="M236" s="2"/>
      <c r="N236" s="2"/>
      <c r="O236" s="2"/>
      <c r="P236" s="2"/>
      <c r="Q236" s="2"/>
      <c r="R236" s="2"/>
      <c r="S236" s="2"/>
      <c r="T236" s="2"/>
      <c r="U236" s="2"/>
      <c r="V236" s="2"/>
      <c r="W236" s="2"/>
      <c r="X236" s="2"/>
      <c r="Y236" s="2"/>
    </row>
    <row r="237" spans="1:25" x14ac:dyDescent="0.25">
      <c r="A237" s="2"/>
      <c r="B237" s="9"/>
      <c r="C237" s="2"/>
      <c r="D237" s="2"/>
      <c r="E237" s="2"/>
      <c r="F237" s="2"/>
      <c r="G237" s="2"/>
      <c r="H237" s="2"/>
      <c r="I237" s="2"/>
      <c r="J237" s="2"/>
      <c r="K237" s="2"/>
      <c r="L237" s="2"/>
      <c r="M237" s="2"/>
      <c r="N237" s="2"/>
      <c r="O237" s="2"/>
      <c r="P237" s="2"/>
      <c r="Q237" s="2"/>
      <c r="R237" s="2"/>
      <c r="S237" s="2"/>
      <c r="T237" s="2"/>
      <c r="U237" s="2"/>
      <c r="V237" s="2"/>
      <c r="W237" s="2"/>
      <c r="X237" s="2"/>
      <c r="Y237" s="2"/>
    </row>
    <row r="238" spans="1:25" x14ac:dyDescent="0.25">
      <c r="A238" s="2"/>
      <c r="B238" s="9"/>
      <c r="C238" s="2"/>
      <c r="D238" s="2"/>
      <c r="E238" s="2"/>
      <c r="F238" s="2"/>
      <c r="G238" s="2"/>
      <c r="H238" s="2"/>
      <c r="I238" s="2"/>
      <c r="J238" s="2"/>
      <c r="K238" s="2"/>
      <c r="L238" s="2"/>
      <c r="M238" s="2"/>
      <c r="N238" s="2"/>
      <c r="O238" s="2"/>
      <c r="P238" s="2"/>
      <c r="Q238" s="2"/>
      <c r="R238" s="2"/>
      <c r="S238" s="2"/>
      <c r="T238" s="2"/>
      <c r="U238" s="2"/>
      <c r="V238" s="2"/>
      <c r="W238" s="2"/>
      <c r="X238" s="2"/>
      <c r="Y238" s="2"/>
    </row>
    <row r="239" spans="1:25" x14ac:dyDescent="0.25">
      <c r="A239" s="2"/>
      <c r="B239" s="9"/>
      <c r="C239" s="2"/>
      <c r="D239" s="2"/>
      <c r="E239" s="2"/>
      <c r="F239" s="2"/>
      <c r="G239" s="2"/>
      <c r="H239" s="2"/>
      <c r="I239" s="2"/>
      <c r="J239" s="2"/>
      <c r="K239" s="2"/>
      <c r="L239" s="2"/>
      <c r="M239" s="2"/>
      <c r="N239" s="2"/>
      <c r="O239" s="2"/>
      <c r="P239" s="2"/>
      <c r="Q239" s="2"/>
      <c r="R239" s="2"/>
      <c r="S239" s="2"/>
      <c r="T239" s="2"/>
      <c r="U239" s="2"/>
      <c r="V239" s="2"/>
      <c r="W239" s="2"/>
      <c r="X239" s="2"/>
      <c r="Y239" s="2"/>
    </row>
    <row r="240" spans="1:25" x14ac:dyDescent="0.25">
      <c r="A240" s="2"/>
      <c r="B240" s="9"/>
      <c r="C240" s="2"/>
      <c r="D240" s="2"/>
      <c r="E240" s="2"/>
      <c r="F240" s="2"/>
      <c r="G240" s="2"/>
      <c r="H240" s="2"/>
      <c r="I240" s="2"/>
      <c r="J240" s="2"/>
      <c r="K240" s="2"/>
      <c r="L240" s="2"/>
      <c r="M240" s="2"/>
      <c r="N240" s="2"/>
      <c r="O240" s="2"/>
      <c r="P240" s="2"/>
      <c r="Q240" s="2"/>
      <c r="R240" s="2"/>
      <c r="S240" s="2"/>
      <c r="T240" s="2"/>
      <c r="U240" s="2"/>
      <c r="V240" s="2"/>
      <c r="W240" s="2"/>
      <c r="X240" s="2"/>
      <c r="Y240" s="2"/>
    </row>
    <row r="241" spans="1:25" x14ac:dyDescent="0.25">
      <c r="A241" s="2"/>
      <c r="B241" s="9"/>
      <c r="C241" s="2"/>
      <c r="D241" s="2"/>
      <c r="E241" s="2"/>
      <c r="F241" s="2"/>
      <c r="G241" s="2"/>
      <c r="H241" s="2"/>
      <c r="I241" s="2"/>
      <c r="J241" s="2"/>
      <c r="K241" s="2"/>
      <c r="L241" s="2"/>
      <c r="M241" s="2"/>
      <c r="N241" s="2"/>
      <c r="O241" s="2"/>
      <c r="P241" s="2"/>
      <c r="Q241" s="2"/>
      <c r="R241" s="2"/>
      <c r="S241" s="2"/>
      <c r="T241" s="2"/>
      <c r="U241" s="2"/>
      <c r="V241" s="2"/>
      <c r="W241" s="2"/>
      <c r="X241" s="2"/>
      <c r="Y241" s="2"/>
    </row>
    <row r="242" spans="1:25" x14ac:dyDescent="0.25">
      <c r="A242" s="2"/>
      <c r="B242" s="9"/>
      <c r="C242" s="2"/>
      <c r="D242" s="2"/>
      <c r="E242" s="2"/>
      <c r="F242" s="2"/>
      <c r="G242" s="2"/>
      <c r="H242" s="2"/>
      <c r="I242" s="2"/>
      <c r="J242" s="2"/>
      <c r="K242" s="2"/>
      <c r="L242" s="2"/>
      <c r="M242" s="2"/>
      <c r="N242" s="2"/>
      <c r="O242" s="2"/>
      <c r="P242" s="2"/>
      <c r="Q242" s="2"/>
      <c r="R242" s="2"/>
      <c r="S242" s="2"/>
      <c r="T242" s="2"/>
      <c r="U242" s="2"/>
      <c r="V242" s="2"/>
      <c r="W242" s="2"/>
      <c r="X242" s="2"/>
      <c r="Y242" s="2"/>
    </row>
    <row r="243" spans="1:25" x14ac:dyDescent="0.25">
      <c r="A243" s="2"/>
      <c r="B243" s="9"/>
      <c r="C243" s="2"/>
      <c r="D243" s="2"/>
      <c r="E243" s="2"/>
      <c r="F243" s="2"/>
      <c r="G243" s="2"/>
      <c r="H243" s="2"/>
      <c r="I243" s="2"/>
      <c r="J243" s="2"/>
      <c r="K243" s="2"/>
      <c r="L243" s="2"/>
      <c r="M243" s="2"/>
      <c r="N243" s="2"/>
      <c r="O243" s="2"/>
      <c r="P243" s="2"/>
      <c r="Q243" s="2"/>
      <c r="R243" s="2"/>
      <c r="S243" s="2"/>
      <c r="T243" s="2"/>
      <c r="U243" s="2"/>
      <c r="V243" s="2"/>
      <c r="W243" s="2"/>
      <c r="X243" s="2"/>
      <c r="Y243" s="2"/>
    </row>
    <row r="244" spans="1:25" x14ac:dyDescent="0.25">
      <c r="A244" s="2"/>
      <c r="B244" s="9"/>
      <c r="C244" s="2"/>
      <c r="D244" s="2"/>
      <c r="E244" s="2"/>
      <c r="F244" s="2"/>
      <c r="G244" s="2"/>
      <c r="H244" s="2"/>
      <c r="I244" s="2"/>
      <c r="J244" s="2"/>
      <c r="K244" s="2"/>
      <c r="L244" s="2"/>
      <c r="M244" s="2"/>
      <c r="N244" s="2"/>
      <c r="O244" s="2"/>
      <c r="P244" s="2"/>
      <c r="Q244" s="2"/>
      <c r="R244" s="2"/>
      <c r="S244" s="2"/>
      <c r="T244" s="2"/>
      <c r="U244" s="2"/>
      <c r="V244" s="2"/>
      <c r="W244" s="2"/>
      <c r="X244" s="2"/>
      <c r="Y244" s="2"/>
    </row>
    <row r="245" spans="1:25" x14ac:dyDescent="0.25">
      <c r="A245" s="2"/>
      <c r="B245" s="9"/>
      <c r="C245" s="2"/>
      <c r="D245" s="2"/>
      <c r="E245" s="2"/>
      <c r="F245" s="2"/>
      <c r="G245" s="2"/>
      <c r="H245" s="2"/>
      <c r="I245" s="2"/>
      <c r="J245" s="2"/>
      <c r="K245" s="2"/>
      <c r="L245" s="2"/>
      <c r="M245" s="2"/>
      <c r="N245" s="2"/>
      <c r="O245" s="2"/>
      <c r="P245" s="2"/>
      <c r="Q245" s="2"/>
      <c r="R245" s="2"/>
      <c r="S245" s="2"/>
      <c r="T245" s="2"/>
      <c r="U245" s="2"/>
      <c r="V245" s="2"/>
      <c r="W245" s="2"/>
      <c r="X245" s="2"/>
      <c r="Y245" s="2"/>
    </row>
    <row r="246" spans="1:25" x14ac:dyDescent="0.25">
      <c r="A246" s="2"/>
      <c r="B246" s="9"/>
      <c r="C246" s="2"/>
      <c r="D246" s="2"/>
      <c r="E246" s="2"/>
      <c r="F246" s="2"/>
      <c r="G246" s="2"/>
      <c r="H246" s="2"/>
      <c r="I246" s="2"/>
      <c r="J246" s="2"/>
      <c r="K246" s="2"/>
      <c r="L246" s="2"/>
      <c r="M246" s="2"/>
      <c r="N246" s="2"/>
      <c r="O246" s="2"/>
      <c r="P246" s="2"/>
      <c r="Q246" s="2"/>
      <c r="R246" s="2"/>
      <c r="S246" s="2"/>
      <c r="T246" s="2"/>
      <c r="U246" s="2"/>
      <c r="V246" s="2"/>
      <c r="W246" s="2"/>
      <c r="X246" s="2"/>
      <c r="Y246" s="2"/>
    </row>
    <row r="247" spans="1:25" x14ac:dyDescent="0.25">
      <c r="A247" s="2"/>
      <c r="B247" s="9"/>
      <c r="C247" s="2"/>
      <c r="D247" s="2"/>
      <c r="E247" s="2"/>
      <c r="F247" s="2"/>
      <c r="G247" s="2"/>
      <c r="H247" s="2"/>
      <c r="I247" s="2"/>
      <c r="J247" s="2"/>
      <c r="K247" s="2"/>
      <c r="L247" s="2"/>
      <c r="M247" s="2"/>
      <c r="N247" s="2"/>
      <c r="O247" s="2"/>
      <c r="P247" s="2"/>
      <c r="Q247" s="2"/>
      <c r="R247" s="2"/>
      <c r="S247" s="2"/>
      <c r="T247" s="2"/>
      <c r="U247" s="2"/>
      <c r="V247" s="2"/>
      <c r="W247" s="2"/>
      <c r="X247" s="2"/>
      <c r="Y247" s="2"/>
    </row>
    <row r="248" spans="1:25" x14ac:dyDescent="0.25">
      <c r="A248" s="2"/>
      <c r="B248" s="9"/>
      <c r="C248" s="2"/>
      <c r="D248" s="2"/>
      <c r="E248" s="2"/>
      <c r="F248" s="2"/>
      <c r="G248" s="2"/>
      <c r="H248" s="2"/>
      <c r="I248" s="2"/>
      <c r="J248" s="2"/>
      <c r="K248" s="2"/>
      <c r="L248" s="2"/>
      <c r="M248" s="2"/>
      <c r="N248" s="2"/>
      <c r="O248" s="2"/>
      <c r="P248" s="2"/>
      <c r="Q248" s="2"/>
      <c r="R248" s="2"/>
      <c r="S248" s="2"/>
      <c r="T248" s="2"/>
      <c r="U248" s="2"/>
      <c r="V248" s="2"/>
      <c r="W248" s="2"/>
      <c r="X248" s="2"/>
      <c r="Y248" s="2"/>
    </row>
    <row r="249" spans="1:25" x14ac:dyDescent="0.25">
      <c r="A249" s="2"/>
      <c r="B249" s="9"/>
      <c r="C249" s="2"/>
      <c r="D249" s="2"/>
      <c r="E249" s="2"/>
      <c r="F249" s="2"/>
      <c r="G249" s="2"/>
      <c r="H249" s="2"/>
      <c r="I249" s="2"/>
      <c r="J249" s="2"/>
      <c r="K249" s="2"/>
      <c r="L249" s="2"/>
      <c r="M249" s="2"/>
      <c r="N249" s="2"/>
      <c r="O249" s="2"/>
      <c r="P249" s="2"/>
      <c r="Q249" s="2"/>
      <c r="R249" s="2"/>
      <c r="S249" s="2"/>
      <c r="T249" s="2"/>
      <c r="U249" s="2"/>
      <c r="V249" s="2"/>
      <c r="W249" s="2"/>
      <c r="X249" s="2"/>
      <c r="Y249" s="2"/>
    </row>
    <row r="250" spans="1:25" x14ac:dyDescent="0.25">
      <c r="A250" s="2"/>
      <c r="B250" s="9"/>
      <c r="C250" s="2"/>
      <c r="D250" s="2"/>
      <c r="E250" s="2"/>
      <c r="F250" s="2"/>
      <c r="G250" s="2"/>
      <c r="H250" s="2"/>
      <c r="I250" s="2"/>
      <c r="J250" s="2"/>
      <c r="K250" s="2"/>
      <c r="L250" s="2"/>
      <c r="M250" s="2"/>
      <c r="N250" s="2"/>
      <c r="O250" s="2"/>
      <c r="P250" s="2"/>
      <c r="Q250" s="2"/>
      <c r="R250" s="2"/>
      <c r="S250" s="2"/>
      <c r="T250" s="2"/>
      <c r="U250" s="2"/>
      <c r="V250" s="2"/>
      <c r="W250" s="2"/>
      <c r="X250" s="2"/>
      <c r="Y250" s="2"/>
    </row>
    <row r="251" spans="1:25" x14ac:dyDescent="0.25">
      <c r="A251" s="2"/>
      <c r="B251" s="9"/>
      <c r="C251" s="2"/>
      <c r="D251" s="2"/>
      <c r="E251" s="2"/>
      <c r="F251" s="2"/>
      <c r="G251" s="2"/>
      <c r="H251" s="2"/>
      <c r="I251" s="2"/>
      <c r="J251" s="2"/>
      <c r="K251" s="2"/>
      <c r="L251" s="2"/>
      <c r="M251" s="2"/>
      <c r="N251" s="2"/>
      <c r="O251" s="2"/>
      <c r="P251" s="2"/>
      <c r="Q251" s="2"/>
      <c r="R251" s="2"/>
      <c r="S251" s="2"/>
      <c r="T251" s="2"/>
      <c r="U251" s="2"/>
      <c r="V251" s="2"/>
      <c r="W251" s="2"/>
      <c r="X251" s="2"/>
      <c r="Y251" s="2"/>
    </row>
    <row r="252" spans="1:25" x14ac:dyDescent="0.25">
      <c r="A252" s="2"/>
      <c r="B252" s="9"/>
      <c r="C252" s="2"/>
      <c r="D252" s="2"/>
      <c r="E252" s="2"/>
      <c r="F252" s="2"/>
      <c r="G252" s="2"/>
      <c r="H252" s="2"/>
      <c r="I252" s="2"/>
      <c r="J252" s="2"/>
      <c r="K252" s="2"/>
      <c r="L252" s="2"/>
      <c r="M252" s="2"/>
      <c r="N252" s="2"/>
      <c r="O252" s="2"/>
      <c r="P252" s="2"/>
      <c r="Q252" s="2"/>
      <c r="R252" s="2"/>
      <c r="S252" s="2"/>
      <c r="T252" s="2"/>
      <c r="U252" s="2"/>
      <c r="V252" s="2"/>
      <c r="W252" s="2"/>
      <c r="X252" s="2"/>
      <c r="Y252" s="2"/>
    </row>
    <row r="253" spans="1:25" x14ac:dyDescent="0.25">
      <c r="A253" s="2"/>
      <c r="B253" s="9"/>
      <c r="C253" s="2"/>
      <c r="D253" s="2"/>
      <c r="E253" s="2"/>
      <c r="F253" s="2"/>
      <c r="G253" s="2"/>
      <c r="H253" s="2"/>
      <c r="I253" s="2"/>
      <c r="J253" s="2"/>
      <c r="K253" s="2"/>
      <c r="L253" s="2"/>
      <c r="M253" s="2"/>
      <c r="N253" s="2"/>
      <c r="O253" s="2"/>
      <c r="P253" s="2"/>
      <c r="Q253" s="2"/>
      <c r="R253" s="2"/>
      <c r="S253" s="2"/>
      <c r="T253" s="2"/>
      <c r="U253" s="2"/>
      <c r="V253" s="2"/>
      <c r="W253" s="2"/>
      <c r="X253" s="2"/>
      <c r="Y253" s="2"/>
    </row>
    <row r="254" spans="1:25" x14ac:dyDescent="0.25">
      <c r="A254" s="2"/>
      <c r="B254" s="9"/>
      <c r="C254" s="2"/>
      <c r="D254" s="2"/>
      <c r="E254" s="2"/>
      <c r="F254" s="2"/>
      <c r="G254" s="2"/>
      <c r="H254" s="2"/>
      <c r="I254" s="2"/>
      <c r="J254" s="2"/>
      <c r="K254" s="2"/>
      <c r="L254" s="2"/>
      <c r="M254" s="2"/>
      <c r="N254" s="2"/>
      <c r="O254" s="2"/>
      <c r="P254" s="2"/>
      <c r="Q254" s="2"/>
      <c r="R254" s="2"/>
      <c r="S254" s="2"/>
      <c r="T254" s="2"/>
      <c r="U254" s="2"/>
      <c r="V254" s="2"/>
      <c r="W254" s="2"/>
      <c r="X254" s="2"/>
      <c r="Y254" s="2"/>
    </row>
    <row r="255" spans="1:25" x14ac:dyDescent="0.25">
      <c r="A255" s="2"/>
      <c r="B255" s="9"/>
      <c r="C255" s="2"/>
      <c r="D255" s="2"/>
      <c r="E255" s="2"/>
      <c r="F255" s="2"/>
      <c r="G255" s="2"/>
      <c r="H255" s="2"/>
      <c r="I255" s="2"/>
      <c r="J255" s="2"/>
      <c r="K255" s="2"/>
      <c r="L255" s="2"/>
      <c r="M255" s="2"/>
      <c r="N255" s="2"/>
      <c r="O255" s="2"/>
      <c r="P255" s="2"/>
      <c r="Q255" s="2"/>
      <c r="R255" s="2"/>
      <c r="S255" s="2"/>
      <c r="T255" s="2"/>
      <c r="U255" s="2"/>
      <c r="V255" s="2"/>
      <c r="W255" s="2"/>
      <c r="X255" s="2"/>
      <c r="Y255" s="2"/>
    </row>
    <row r="256" spans="1:25" x14ac:dyDescent="0.25">
      <c r="A256" s="2"/>
      <c r="B256" s="9"/>
      <c r="C256" s="2"/>
      <c r="D256" s="2"/>
      <c r="E256" s="2"/>
      <c r="F256" s="2"/>
      <c r="G256" s="2"/>
      <c r="H256" s="2"/>
      <c r="I256" s="2"/>
      <c r="J256" s="2"/>
      <c r="K256" s="2"/>
      <c r="L256" s="2"/>
      <c r="M256" s="2"/>
      <c r="N256" s="2"/>
      <c r="O256" s="2"/>
      <c r="P256" s="2"/>
      <c r="Q256" s="2"/>
      <c r="R256" s="2"/>
      <c r="S256" s="2"/>
      <c r="T256" s="2"/>
      <c r="U256" s="2"/>
      <c r="V256" s="2"/>
      <c r="W256" s="2"/>
      <c r="X256" s="2"/>
      <c r="Y256" s="2"/>
    </row>
    <row r="257" spans="1:25" x14ac:dyDescent="0.25">
      <c r="A257" s="2"/>
      <c r="B257" s="9"/>
      <c r="C257" s="2"/>
      <c r="D257" s="2"/>
      <c r="E257" s="2"/>
      <c r="F257" s="2"/>
      <c r="G257" s="2"/>
      <c r="H257" s="2"/>
      <c r="I257" s="2"/>
      <c r="J257" s="2"/>
      <c r="K257" s="2"/>
      <c r="L257" s="2"/>
      <c r="M257" s="2"/>
      <c r="N257" s="2"/>
      <c r="O257" s="2"/>
      <c r="P257" s="2"/>
      <c r="Q257" s="2"/>
      <c r="R257" s="2"/>
      <c r="S257" s="2"/>
      <c r="T257" s="2"/>
      <c r="U257" s="2"/>
      <c r="V257" s="2"/>
      <c r="W257" s="2"/>
      <c r="X257" s="2"/>
      <c r="Y257" s="2"/>
    </row>
    <row r="258" spans="1:25" x14ac:dyDescent="0.25">
      <c r="A258" s="2"/>
      <c r="B258" s="9"/>
      <c r="C258" s="2"/>
      <c r="D258" s="2"/>
      <c r="E258" s="2"/>
      <c r="F258" s="2"/>
      <c r="G258" s="2"/>
      <c r="H258" s="2"/>
      <c r="I258" s="2"/>
      <c r="J258" s="2"/>
      <c r="K258" s="2"/>
      <c r="L258" s="2"/>
      <c r="M258" s="2"/>
      <c r="N258" s="2"/>
      <c r="O258" s="2"/>
      <c r="P258" s="2"/>
      <c r="Q258" s="2"/>
      <c r="R258" s="2"/>
      <c r="S258" s="2"/>
      <c r="T258" s="2"/>
      <c r="U258" s="2"/>
      <c r="V258" s="2"/>
      <c r="W258" s="2"/>
      <c r="X258" s="2"/>
      <c r="Y258" s="2"/>
    </row>
    <row r="259" spans="1:25" x14ac:dyDescent="0.25">
      <c r="A259" s="2"/>
      <c r="B259" s="9"/>
      <c r="C259" s="2"/>
      <c r="D259" s="2"/>
      <c r="E259" s="2"/>
      <c r="F259" s="2"/>
      <c r="G259" s="2"/>
      <c r="H259" s="2"/>
      <c r="I259" s="2"/>
      <c r="J259" s="2"/>
      <c r="K259" s="2"/>
      <c r="L259" s="2"/>
      <c r="M259" s="2"/>
      <c r="N259" s="2"/>
      <c r="O259" s="2"/>
      <c r="P259" s="2"/>
      <c r="Q259" s="2"/>
      <c r="R259" s="2"/>
      <c r="S259" s="2"/>
      <c r="T259" s="2"/>
      <c r="U259" s="2"/>
      <c r="V259" s="2"/>
      <c r="W259" s="2"/>
      <c r="X259" s="2"/>
      <c r="Y259" s="2"/>
    </row>
    <row r="260" spans="1:25" x14ac:dyDescent="0.25">
      <c r="A260" s="2"/>
      <c r="B260" s="9"/>
      <c r="C260" s="2"/>
      <c r="D260" s="2"/>
      <c r="E260" s="2"/>
      <c r="F260" s="2"/>
      <c r="G260" s="2"/>
      <c r="H260" s="2"/>
      <c r="I260" s="2"/>
      <c r="J260" s="2"/>
      <c r="K260" s="2"/>
      <c r="L260" s="2"/>
      <c r="M260" s="2"/>
      <c r="N260" s="2"/>
      <c r="O260" s="2"/>
      <c r="P260" s="2"/>
      <c r="Q260" s="2"/>
      <c r="R260" s="2"/>
      <c r="S260" s="2"/>
      <c r="T260" s="2"/>
      <c r="U260" s="2"/>
      <c r="V260" s="2"/>
      <c r="W260" s="2"/>
      <c r="X260" s="2"/>
      <c r="Y260" s="2"/>
    </row>
    <row r="261" spans="1:25" x14ac:dyDescent="0.25">
      <c r="A261" s="2"/>
      <c r="B261" s="9"/>
      <c r="C261" s="2"/>
      <c r="D261" s="2"/>
      <c r="E261" s="2"/>
      <c r="F261" s="2"/>
      <c r="G261" s="2"/>
      <c r="H261" s="2"/>
      <c r="I261" s="2"/>
      <c r="J261" s="2"/>
      <c r="K261" s="2"/>
      <c r="L261" s="2"/>
      <c r="M261" s="2"/>
      <c r="N261" s="2"/>
      <c r="O261" s="2"/>
      <c r="P261" s="2"/>
      <c r="Q261" s="2"/>
      <c r="R261" s="2"/>
      <c r="S261" s="2"/>
      <c r="T261" s="2"/>
      <c r="U261" s="2"/>
      <c r="V261" s="2"/>
      <c r="W261" s="2"/>
      <c r="X261" s="2"/>
      <c r="Y261" s="2"/>
    </row>
    <row r="262" spans="1:25" x14ac:dyDescent="0.25">
      <c r="A262" s="2"/>
      <c r="B262" s="9"/>
      <c r="C262" s="2"/>
      <c r="D262" s="2"/>
      <c r="E262" s="2"/>
      <c r="F262" s="2"/>
      <c r="G262" s="2"/>
      <c r="H262" s="2"/>
      <c r="I262" s="2"/>
      <c r="J262" s="2"/>
      <c r="K262" s="2"/>
      <c r="L262" s="2"/>
      <c r="M262" s="2"/>
      <c r="N262" s="2"/>
      <c r="O262" s="2"/>
      <c r="P262" s="2"/>
      <c r="Q262" s="2"/>
      <c r="R262" s="2"/>
      <c r="S262" s="2"/>
      <c r="T262" s="2"/>
      <c r="U262" s="2"/>
      <c r="V262" s="2"/>
      <c r="W262" s="2"/>
      <c r="X262" s="2"/>
      <c r="Y262" s="2"/>
    </row>
    <row r="263" spans="1:25" x14ac:dyDescent="0.25">
      <c r="A263" s="2"/>
      <c r="B263" s="9"/>
      <c r="C263" s="2"/>
      <c r="D263" s="2"/>
      <c r="E263" s="2"/>
      <c r="F263" s="2"/>
      <c r="G263" s="2"/>
      <c r="H263" s="2"/>
      <c r="I263" s="2"/>
      <c r="J263" s="2"/>
      <c r="K263" s="2"/>
      <c r="L263" s="2"/>
      <c r="M263" s="2"/>
      <c r="N263" s="2"/>
      <c r="O263" s="2"/>
      <c r="P263" s="2"/>
      <c r="Q263" s="2"/>
      <c r="R263" s="2"/>
      <c r="S263" s="2"/>
      <c r="T263" s="2"/>
      <c r="U263" s="2"/>
      <c r="V263" s="2"/>
      <c r="W263" s="2"/>
      <c r="X263" s="2"/>
      <c r="Y263" s="2"/>
    </row>
    <row r="264" spans="1:25" x14ac:dyDescent="0.25">
      <c r="A264" s="2"/>
      <c r="B264" s="9"/>
      <c r="C264" s="2"/>
      <c r="D264" s="2"/>
      <c r="E264" s="2"/>
      <c r="F264" s="2"/>
      <c r="G264" s="2"/>
      <c r="H264" s="2"/>
      <c r="I264" s="2"/>
      <c r="J264" s="2"/>
      <c r="K264" s="2"/>
      <c r="L264" s="2"/>
      <c r="M264" s="2"/>
      <c r="N264" s="2"/>
      <c r="O264" s="2"/>
      <c r="P264" s="2"/>
      <c r="Q264" s="2"/>
      <c r="R264" s="2"/>
      <c r="S264" s="2"/>
      <c r="T264" s="2"/>
      <c r="U264" s="2"/>
      <c r="V264" s="2"/>
      <c r="W264" s="2"/>
      <c r="X264" s="2"/>
      <c r="Y264" s="2"/>
    </row>
    <row r="265" spans="1:25" x14ac:dyDescent="0.25">
      <c r="A265" s="2"/>
      <c r="B265" s="9"/>
      <c r="C265" s="2"/>
      <c r="D265" s="2"/>
      <c r="E265" s="2"/>
      <c r="F265" s="2"/>
      <c r="G265" s="2"/>
      <c r="H265" s="2"/>
      <c r="I265" s="2"/>
      <c r="J265" s="2"/>
      <c r="K265" s="2"/>
      <c r="L265" s="2"/>
      <c r="M265" s="2"/>
      <c r="N265" s="2"/>
      <c r="O265" s="2"/>
      <c r="P265" s="2"/>
      <c r="Q265" s="2"/>
      <c r="R265" s="2"/>
      <c r="S265" s="2"/>
      <c r="T265" s="2"/>
      <c r="U265" s="2"/>
      <c r="V265" s="2"/>
      <c r="W265" s="2"/>
      <c r="X265" s="2"/>
      <c r="Y265" s="2"/>
    </row>
    <row r="266" spans="1:25" x14ac:dyDescent="0.25">
      <c r="A266" s="2"/>
      <c r="B266" s="9"/>
      <c r="C266" s="2"/>
      <c r="D266" s="2"/>
      <c r="E266" s="2"/>
      <c r="F266" s="2"/>
      <c r="G266" s="2"/>
      <c r="H266" s="2"/>
      <c r="I266" s="2"/>
      <c r="J266" s="2"/>
      <c r="K266" s="2"/>
      <c r="L266" s="2"/>
      <c r="M266" s="2"/>
      <c r="N266" s="2"/>
      <c r="O266" s="2"/>
      <c r="P266" s="2"/>
      <c r="Q266" s="2"/>
      <c r="R266" s="2"/>
      <c r="S266" s="2"/>
      <c r="T266" s="2"/>
      <c r="U266" s="2"/>
      <c r="V266" s="2"/>
      <c r="W266" s="2"/>
      <c r="X266" s="2"/>
      <c r="Y266" s="2"/>
    </row>
    <row r="267" spans="1:25" x14ac:dyDescent="0.25">
      <c r="A267" s="2"/>
      <c r="B267" s="9"/>
      <c r="C267" s="2"/>
      <c r="D267" s="2"/>
      <c r="E267" s="2"/>
      <c r="F267" s="2"/>
      <c r="G267" s="2"/>
      <c r="H267" s="2"/>
      <c r="I267" s="2"/>
      <c r="J267" s="2"/>
      <c r="K267" s="2"/>
      <c r="L267" s="2"/>
      <c r="M267" s="2"/>
      <c r="N267" s="2"/>
      <c r="O267" s="2"/>
      <c r="P267" s="2"/>
      <c r="Q267" s="2"/>
      <c r="R267" s="2"/>
      <c r="S267" s="2"/>
      <c r="T267" s="2"/>
      <c r="U267" s="2"/>
      <c r="V267" s="2"/>
      <c r="W267" s="2"/>
      <c r="X267" s="2"/>
      <c r="Y267" s="2"/>
    </row>
    <row r="268" spans="1:25" x14ac:dyDescent="0.25">
      <c r="A268" s="2"/>
      <c r="B268" s="9"/>
      <c r="C268" s="2"/>
      <c r="D268" s="2"/>
      <c r="E268" s="2"/>
      <c r="F268" s="2"/>
      <c r="G268" s="2"/>
      <c r="H268" s="2"/>
      <c r="I268" s="2"/>
      <c r="J268" s="2"/>
      <c r="K268" s="2"/>
      <c r="L268" s="2"/>
      <c r="M268" s="2"/>
      <c r="N268" s="2"/>
      <c r="O268" s="2"/>
      <c r="P268" s="2"/>
      <c r="Q268" s="2"/>
      <c r="R268" s="2"/>
      <c r="S268" s="2"/>
      <c r="T268" s="2"/>
      <c r="U268" s="2"/>
      <c r="V268" s="2"/>
      <c r="W268" s="2"/>
      <c r="X268" s="2"/>
      <c r="Y268" s="2"/>
    </row>
    <row r="269" spans="1:25" x14ac:dyDescent="0.25">
      <c r="A269" s="2"/>
      <c r="B269" s="9"/>
      <c r="C269" s="2"/>
      <c r="D269" s="2"/>
      <c r="E269" s="2"/>
      <c r="F269" s="2"/>
      <c r="G269" s="2"/>
      <c r="H269" s="2"/>
      <c r="I269" s="2"/>
      <c r="J269" s="2"/>
      <c r="K269" s="2"/>
      <c r="L269" s="2"/>
      <c r="M269" s="2"/>
      <c r="N269" s="2"/>
      <c r="O269" s="2"/>
      <c r="P269" s="2"/>
      <c r="Q269" s="2"/>
      <c r="R269" s="2"/>
      <c r="S269" s="2"/>
      <c r="T269" s="2"/>
      <c r="U269" s="2"/>
      <c r="V269" s="2"/>
      <c r="W269" s="2"/>
      <c r="X269" s="2"/>
      <c r="Y269" s="2"/>
    </row>
    <row r="270" spans="1:25" x14ac:dyDescent="0.25">
      <c r="A270" s="2"/>
      <c r="B270" s="9"/>
      <c r="C270" s="2"/>
      <c r="D270" s="2"/>
      <c r="E270" s="2"/>
      <c r="F270" s="2"/>
      <c r="G270" s="2"/>
      <c r="H270" s="2"/>
      <c r="I270" s="2"/>
      <c r="J270" s="2"/>
      <c r="K270" s="2"/>
      <c r="L270" s="2"/>
      <c r="M270" s="2"/>
      <c r="N270" s="2"/>
      <c r="O270" s="2"/>
      <c r="P270" s="2"/>
      <c r="Q270" s="2"/>
      <c r="R270" s="2"/>
      <c r="S270" s="2"/>
      <c r="T270" s="2"/>
      <c r="U270" s="2"/>
      <c r="V270" s="2"/>
      <c r="W270" s="2"/>
      <c r="X270" s="2"/>
      <c r="Y270" s="2"/>
    </row>
    <row r="271" spans="1:25" x14ac:dyDescent="0.25">
      <c r="A271" s="2"/>
      <c r="B271" s="9"/>
      <c r="C271" s="2"/>
      <c r="D271" s="2"/>
      <c r="E271" s="2"/>
      <c r="F271" s="2"/>
      <c r="G271" s="2"/>
      <c r="H271" s="2"/>
      <c r="I271" s="2"/>
      <c r="J271" s="2"/>
      <c r="K271" s="2"/>
      <c r="L271" s="2"/>
      <c r="M271" s="2"/>
      <c r="N271" s="2"/>
      <c r="O271" s="2"/>
      <c r="P271" s="2"/>
      <c r="Q271" s="2"/>
      <c r="R271" s="2"/>
      <c r="S271" s="2"/>
      <c r="T271" s="2"/>
      <c r="U271" s="2"/>
      <c r="V271" s="2"/>
      <c r="W271" s="2"/>
      <c r="X271" s="2"/>
      <c r="Y271" s="2"/>
    </row>
    <row r="272" spans="1:25" x14ac:dyDescent="0.25">
      <c r="A272" s="2"/>
      <c r="B272" s="9"/>
      <c r="C272" s="2"/>
      <c r="D272" s="2"/>
      <c r="E272" s="2"/>
      <c r="F272" s="2"/>
      <c r="G272" s="2"/>
      <c r="H272" s="2"/>
      <c r="I272" s="2"/>
      <c r="J272" s="2"/>
      <c r="K272" s="2"/>
      <c r="L272" s="2"/>
      <c r="M272" s="2"/>
      <c r="N272" s="2"/>
      <c r="O272" s="2"/>
      <c r="P272" s="2"/>
      <c r="Q272" s="2"/>
      <c r="R272" s="2"/>
      <c r="S272" s="2"/>
      <c r="T272" s="2"/>
      <c r="U272" s="2"/>
      <c r="V272" s="2"/>
      <c r="W272" s="2"/>
      <c r="X272" s="2"/>
      <c r="Y272" s="2"/>
    </row>
    <row r="273" spans="1:25" x14ac:dyDescent="0.25">
      <c r="A273" s="2"/>
      <c r="B273" s="9"/>
      <c r="C273" s="2"/>
      <c r="D273" s="2"/>
      <c r="E273" s="2"/>
      <c r="F273" s="2"/>
      <c r="G273" s="2"/>
      <c r="H273" s="2"/>
      <c r="I273" s="2"/>
      <c r="J273" s="2"/>
      <c r="K273" s="2"/>
      <c r="L273" s="2"/>
      <c r="M273" s="2"/>
      <c r="N273" s="2"/>
      <c r="O273" s="2"/>
      <c r="P273" s="2"/>
      <c r="Q273" s="2"/>
      <c r="R273" s="2"/>
      <c r="S273" s="2"/>
      <c r="T273" s="2"/>
      <c r="U273" s="2"/>
      <c r="V273" s="2"/>
      <c r="W273" s="2"/>
      <c r="X273" s="2"/>
      <c r="Y273" s="2"/>
    </row>
    <row r="274" spans="1:25" x14ac:dyDescent="0.25">
      <c r="A274" s="2"/>
      <c r="B274" s="9"/>
      <c r="C274" s="2"/>
      <c r="D274" s="2"/>
      <c r="E274" s="2"/>
      <c r="F274" s="2"/>
      <c r="G274" s="2"/>
      <c r="H274" s="2"/>
      <c r="I274" s="2"/>
      <c r="J274" s="2"/>
      <c r="K274" s="2"/>
      <c r="L274" s="2"/>
      <c r="M274" s="2"/>
      <c r="N274" s="2"/>
      <c r="O274" s="2"/>
      <c r="P274" s="2"/>
      <c r="Q274" s="2"/>
      <c r="R274" s="2"/>
      <c r="S274" s="2"/>
      <c r="T274" s="2"/>
      <c r="U274" s="2"/>
      <c r="V274" s="2"/>
      <c r="W274" s="2"/>
      <c r="X274" s="2"/>
      <c r="Y274" s="2"/>
    </row>
    <row r="275" spans="1:25" x14ac:dyDescent="0.25">
      <c r="A275" s="2"/>
      <c r="B275" s="9"/>
      <c r="C275" s="2"/>
      <c r="D275" s="2"/>
      <c r="E275" s="2"/>
      <c r="F275" s="2"/>
      <c r="G275" s="2"/>
      <c r="H275" s="2"/>
      <c r="I275" s="2"/>
      <c r="J275" s="2"/>
      <c r="K275" s="2"/>
      <c r="L275" s="2"/>
      <c r="M275" s="2"/>
      <c r="N275" s="2"/>
      <c r="O275" s="2"/>
      <c r="P275" s="2"/>
      <c r="Q275" s="2"/>
      <c r="R275" s="2"/>
      <c r="S275" s="2"/>
      <c r="T275" s="2"/>
      <c r="U275" s="2"/>
      <c r="V275" s="2"/>
      <c r="W275" s="2"/>
      <c r="X275" s="2"/>
      <c r="Y275" s="2"/>
    </row>
    <row r="276" spans="1:25" x14ac:dyDescent="0.25">
      <c r="A276" s="2"/>
      <c r="B276" s="9"/>
      <c r="C276" s="2"/>
      <c r="D276" s="2"/>
      <c r="E276" s="2"/>
      <c r="F276" s="2"/>
      <c r="G276" s="2"/>
      <c r="H276" s="2"/>
      <c r="I276" s="2"/>
      <c r="J276" s="2"/>
      <c r="K276" s="2"/>
      <c r="L276" s="2"/>
      <c r="M276" s="2"/>
      <c r="N276" s="2"/>
      <c r="O276" s="2"/>
      <c r="P276" s="2"/>
      <c r="Q276" s="2"/>
      <c r="R276" s="2"/>
      <c r="S276" s="2"/>
      <c r="T276" s="2"/>
      <c r="U276" s="2"/>
      <c r="V276" s="2"/>
      <c r="W276" s="2"/>
      <c r="X276" s="2"/>
      <c r="Y276" s="2"/>
    </row>
    <row r="277" spans="1:25" x14ac:dyDescent="0.25">
      <c r="A277" s="2"/>
      <c r="B277" s="9"/>
      <c r="C277" s="2"/>
      <c r="D277" s="2"/>
      <c r="E277" s="2"/>
      <c r="F277" s="2"/>
      <c r="G277" s="2"/>
      <c r="H277" s="2"/>
      <c r="I277" s="2"/>
      <c r="J277" s="2"/>
      <c r="K277" s="2"/>
      <c r="L277" s="2"/>
      <c r="M277" s="2"/>
      <c r="N277" s="2"/>
      <c r="O277" s="2"/>
      <c r="P277" s="2"/>
      <c r="Q277" s="2"/>
      <c r="R277" s="2"/>
      <c r="S277" s="2"/>
      <c r="T277" s="2"/>
      <c r="U277" s="2"/>
      <c r="V277" s="2"/>
      <c r="W277" s="2"/>
      <c r="X277" s="2"/>
      <c r="Y277" s="2"/>
    </row>
    <row r="278" spans="1:25" x14ac:dyDescent="0.25">
      <c r="A278" s="2"/>
      <c r="B278" s="9"/>
      <c r="C278" s="2"/>
      <c r="D278" s="2"/>
      <c r="E278" s="2"/>
      <c r="F278" s="2"/>
      <c r="G278" s="2"/>
      <c r="H278" s="2"/>
      <c r="I278" s="2"/>
      <c r="J278" s="2"/>
      <c r="K278" s="2"/>
      <c r="L278" s="2"/>
      <c r="M278" s="2"/>
      <c r="N278" s="2"/>
      <c r="O278" s="2"/>
      <c r="P278" s="2"/>
      <c r="Q278" s="2"/>
      <c r="R278" s="2"/>
      <c r="S278" s="2"/>
      <c r="T278" s="2"/>
      <c r="U278" s="2"/>
      <c r="V278" s="2"/>
      <c r="W278" s="2"/>
      <c r="X278" s="2"/>
      <c r="Y278" s="2"/>
    </row>
    <row r="279" spans="1:25" x14ac:dyDescent="0.25">
      <c r="A279" s="2"/>
      <c r="B279" s="9"/>
      <c r="C279" s="2"/>
      <c r="D279" s="2"/>
      <c r="E279" s="2"/>
      <c r="F279" s="2"/>
      <c r="G279" s="2"/>
      <c r="H279" s="2"/>
      <c r="I279" s="2"/>
      <c r="J279" s="2"/>
      <c r="K279" s="2"/>
      <c r="L279" s="2"/>
      <c r="M279" s="2"/>
      <c r="N279" s="2"/>
      <c r="O279" s="2"/>
      <c r="P279" s="2"/>
      <c r="Q279" s="2"/>
      <c r="R279" s="2"/>
      <c r="S279" s="2"/>
      <c r="T279" s="2"/>
      <c r="U279" s="2"/>
      <c r="V279" s="2"/>
      <c r="W279" s="2"/>
      <c r="X279" s="2"/>
      <c r="Y279" s="2"/>
    </row>
    <row r="280" spans="1:25" x14ac:dyDescent="0.25">
      <c r="A280" s="2"/>
      <c r="B280" s="9"/>
      <c r="C280" s="2"/>
      <c r="D280" s="2"/>
      <c r="E280" s="2"/>
      <c r="F280" s="2"/>
      <c r="G280" s="2"/>
      <c r="H280" s="2"/>
      <c r="I280" s="2"/>
      <c r="J280" s="2"/>
      <c r="K280" s="2"/>
      <c r="L280" s="2"/>
      <c r="M280" s="2"/>
      <c r="N280" s="2"/>
      <c r="O280" s="2"/>
      <c r="P280" s="2"/>
      <c r="Q280" s="2"/>
      <c r="R280" s="2"/>
      <c r="S280" s="2"/>
      <c r="T280" s="2"/>
      <c r="U280" s="2"/>
      <c r="V280" s="2"/>
      <c r="W280" s="2"/>
      <c r="X280" s="2"/>
      <c r="Y280" s="2"/>
    </row>
    <row r="281" spans="1:25" x14ac:dyDescent="0.25">
      <c r="A281" s="2"/>
      <c r="B281" s="9"/>
      <c r="C281" s="2"/>
      <c r="D281" s="2"/>
      <c r="E281" s="2"/>
      <c r="F281" s="2"/>
      <c r="G281" s="2"/>
      <c r="H281" s="2"/>
      <c r="I281" s="2"/>
      <c r="J281" s="2"/>
      <c r="K281" s="2"/>
      <c r="L281" s="2"/>
      <c r="M281" s="2"/>
      <c r="N281" s="2"/>
      <c r="O281" s="2"/>
      <c r="P281" s="2"/>
      <c r="Q281" s="2"/>
      <c r="R281" s="2"/>
      <c r="S281" s="2"/>
      <c r="T281" s="2"/>
      <c r="U281" s="2"/>
      <c r="V281" s="2"/>
      <c r="W281" s="2"/>
      <c r="X281" s="2"/>
      <c r="Y281" s="2"/>
    </row>
    <row r="282" spans="1:25" x14ac:dyDescent="0.25">
      <c r="A282" s="2"/>
      <c r="B282" s="9"/>
      <c r="C282" s="2"/>
      <c r="D282" s="2"/>
      <c r="E282" s="2"/>
      <c r="F282" s="2"/>
      <c r="G282" s="2"/>
      <c r="H282" s="2"/>
      <c r="I282" s="2"/>
      <c r="J282" s="2"/>
      <c r="K282" s="2"/>
      <c r="L282" s="2"/>
      <c r="M282" s="2"/>
      <c r="N282" s="2"/>
      <c r="O282" s="2"/>
      <c r="P282" s="2"/>
      <c r="Q282" s="2"/>
      <c r="R282" s="2"/>
      <c r="S282" s="2"/>
      <c r="T282" s="2"/>
      <c r="U282" s="2"/>
      <c r="V282" s="2"/>
      <c r="W282" s="2"/>
      <c r="X282" s="2"/>
      <c r="Y282" s="2"/>
    </row>
    <row r="283" spans="1:25" x14ac:dyDescent="0.25">
      <c r="A283" s="2"/>
      <c r="B283" s="9"/>
      <c r="C283" s="2"/>
      <c r="D283" s="2"/>
      <c r="E283" s="2"/>
      <c r="F283" s="2"/>
      <c r="G283" s="2"/>
      <c r="H283" s="2"/>
      <c r="I283" s="2"/>
      <c r="J283" s="2"/>
      <c r="K283" s="2"/>
      <c r="L283" s="2"/>
      <c r="M283" s="2"/>
      <c r="N283" s="2"/>
      <c r="O283" s="2"/>
      <c r="P283" s="2"/>
      <c r="Q283" s="2"/>
      <c r="R283" s="2"/>
      <c r="S283" s="2"/>
      <c r="T283" s="2"/>
      <c r="U283" s="2"/>
      <c r="V283" s="2"/>
      <c r="W283" s="2"/>
      <c r="X283" s="2"/>
      <c r="Y283" s="2"/>
    </row>
    <row r="284" spans="1:25" x14ac:dyDescent="0.25">
      <c r="A284" s="2"/>
      <c r="B284" s="69" t="s">
        <v>91</v>
      </c>
      <c r="C284" s="2"/>
      <c r="D284" s="2"/>
      <c r="E284" s="2"/>
      <c r="F284" s="2"/>
      <c r="G284" s="2"/>
      <c r="H284" s="2"/>
      <c r="I284" s="2"/>
      <c r="J284" s="2"/>
      <c r="K284" s="2"/>
      <c r="L284" s="2"/>
      <c r="M284" s="2"/>
      <c r="N284" s="2"/>
      <c r="O284" s="2"/>
      <c r="P284" s="2"/>
      <c r="Q284" s="2"/>
      <c r="R284" s="2"/>
      <c r="S284" s="2"/>
      <c r="T284" s="2"/>
      <c r="U284" s="2"/>
      <c r="V284" s="2"/>
      <c r="W284" s="2"/>
      <c r="X284" s="2"/>
      <c r="Y284" s="2"/>
    </row>
    <row r="285" spans="1:25" x14ac:dyDescent="0.25">
      <c r="A285" s="9"/>
      <c r="B285" s="9"/>
      <c r="C285" s="2"/>
      <c r="D285" s="2"/>
      <c r="E285" s="2"/>
      <c r="F285" s="2"/>
      <c r="G285" s="2"/>
      <c r="H285" s="2"/>
      <c r="I285" s="2"/>
      <c r="J285" s="2"/>
      <c r="K285" s="2"/>
      <c r="L285" s="2"/>
      <c r="M285" s="2"/>
      <c r="N285" s="9"/>
      <c r="O285" s="9"/>
      <c r="P285" s="9"/>
      <c r="Q285" s="9"/>
      <c r="R285" s="9"/>
      <c r="S285" s="9"/>
      <c r="T285" s="9"/>
      <c r="U285" s="9"/>
      <c r="V285" s="9"/>
      <c r="W285" s="9"/>
      <c r="X285" s="9"/>
      <c r="Y285" s="9"/>
    </row>
    <row r="286" spans="1:25" x14ac:dyDescent="0.25">
      <c r="A286" s="2"/>
      <c r="B286" s="9"/>
      <c r="C286" s="9" t="s">
        <v>92</v>
      </c>
      <c r="D286" s="9" t="s">
        <v>93</v>
      </c>
      <c r="E286" s="9" t="s">
        <v>94</v>
      </c>
      <c r="F286" s="9"/>
      <c r="G286" s="9"/>
      <c r="H286" s="9" t="s">
        <v>75</v>
      </c>
      <c r="I286" s="9"/>
      <c r="J286" s="9" t="s">
        <v>74</v>
      </c>
      <c r="K286" s="9"/>
      <c r="L286" s="9"/>
      <c r="M286" s="9"/>
      <c r="N286" s="2"/>
      <c r="O286" s="2"/>
      <c r="P286" s="2"/>
      <c r="Q286" s="2"/>
      <c r="R286" s="2"/>
      <c r="S286" s="2"/>
      <c r="T286" s="2"/>
      <c r="U286" s="2"/>
      <c r="V286" s="2"/>
      <c r="W286" s="2"/>
      <c r="X286" s="2"/>
      <c r="Y286" s="2"/>
    </row>
    <row r="287" spans="1:25" x14ac:dyDescent="0.25">
      <c r="A287" s="2"/>
      <c r="B287" s="9"/>
      <c r="C287" s="70" t="s">
        <v>78</v>
      </c>
      <c r="D287" s="70" t="s">
        <v>78</v>
      </c>
      <c r="E287" s="70" t="s">
        <v>78</v>
      </c>
      <c r="F287" s="2"/>
      <c r="G287" s="2"/>
      <c r="H287" s="70" t="s">
        <v>78</v>
      </c>
      <c r="I287" s="2"/>
      <c r="J287" s="2"/>
      <c r="K287" s="2"/>
      <c r="L287" s="2"/>
      <c r="M287" s="2"/>
      <c r="N287" s="2"/>
      <c r="O287" s="2"/>
      <c r="P287" s="2"/>
      <c r="Q287" s="2"/>
      <c r="R287" s="2"/>
      <c r="S287" s="2"/>
      <c r="T287" s="2"/>
      <c r="U287" s="2"/>
      <c r="V287" s="2"/>
      <c r="W287" s="2"/>
      <c r="X287" s="2"/>
      <c r="Y287" s="2"/>
    </row>
    <row r="288" spans="1:25" x14ac:dyDescent="0.25">
      <c r="A288" s="2"/>
      <c r="B288" s="9"/>
      <c r="C288" s="17" t="s">
        <v>95</v>
      </c>
      <c r="D288" s="2" t="s">
        <v>96</v>
      </c>
      <c r="E288" s="2" t="s">
        <v>97</v>
      </c>
      <c r="F288" s="2"/>
      <c r="G288" s="2"/>
      <c r="H288" s="2" t="s">
        <v>98</v>
      </c>
      <c r="I288" s="2"/>
      <c r="J288" s="2" t="s">
        <v>99</v>
      </c>
      <c r="K288" s="2"/>
      <c r="L288" s="2"/>
      <c r="M288" s="2"/>
      <c r="N288" s="2"/>
      <c r="O288" s="2"/>
      <c r="P288" s="2"/>
      <c r="Q288" s="2"/>
      <c r="R288" s="2"/>
      <c r="S288" s="2"/>
      <c r="T288" s="2"/>
      <c r="U288" s="2"/>
      <c r="V288" s="2"/>
      <c r="W288" s="2"/>
      <c r="X288" s="2"/>
      <c r="Y288" s="2"/>
    </row>
    <row r="289" spans="1:25" x14ac:dyDescent="0.25">
      <c r="A289" s="2"/>
      <c r="B289" s="9"/>
      <c r="C289" s="2" t="s">
        <v>100</v>
      </c>
      <c r="D289" s="2" t="s">
        <v>101</v>
      </c>
      <c r="E289" s="2" t="s">
        <v>102</v>
      </c>
      <c r="F289" s="2"/>
      <c r="G289" s="2"/>
      <c r="H289" s="2" t="s">
        <v>103</v>
      </c>
      <c r="I289" s="2"/>
      <c r="J289" s="2" t="s">
        <v>104</v>
      </c>
      <c r="K289" s="2"/>
      <c r="L289" s="2"/>
      <c r="M289" s="2"/>
      <c r="N289" s="2"/>
      <c r="O289" s="2"/>
      <c r="P289" s="2"/>
      <c r="Q289" s="2"/>
      <c r="R289" s="2"/>
      <c r="S289" s="2"/>
      <c r="T289" s="2"/>
      <c r="U289" s="2"/>
      <c r="V289" s="2"/>
      <c r="W289" s="2"/>
      <c r="X289" s="2"/>
      <c r="Y289" s="2"/>
    </row>
    <row r="290" spans="1:25" x14ac:dyDescent="0.25">
      <c r="A290" s="2"/>
      <c r="B290" s="9"/>
      <c r="C290" s="2" t="s">
        <v>105</v>
      </c>
      <c r="D290" s="2" t="s">
        <v>106</v>
      </c>
      <c r="E290" s="2" t="s">
        <v>107</v>
      </c>
      <c r="F290" s="2"/>
      <c r="G290" s="2"/>
      <c r="H290" s="2" t="s">
        <v>108</v>
      </c>
      <c r="I290" s="2"/>
      <c r="J290" s="2"/>
      <c r="K290" s="2"/>
      <c r="L290" s="2"/>
      <c r="M290" s="2"/>
      <c r="N290" s="2"/>
      <c r="O290" s="2"/>
      <c r="P290" s="2"/>
      <c r="Q290" s="2"/>
      <c r="R290" s="2"/>
      <c r="S290" s="2"/>
      <c r="T290" s="2"/>
      <c r="U290" s="2"/>
      <c r="V290" s="2"/>
      <c r="W290" s="2"/>
      <c r="X290" s="2"/>
      <c r="Y290" s="2"/>
    </row>
    <row r="291" spans="1:25" x14ac:dyDescent="0.25">
      <c r="A291" s="2"/>
      <c r="B291" s="9"/>
      <c r="C291" s="2" t="s">
        <v>109</v>
      </c>
      <c r="D291" s="2" t="s">
        <v>110</v>
      </c>
      <c r="E291" s="2" t="s">
        <v>111</v>
      </c>
      <c r="F291" s="2"/>
      <c r="G291" s="2"/>
      <c r="H291" s="2" t="s">
        <v>112</v>
      </c>
      <c r="I291" s="2"/>
      <c r="J291" s="2"/>
      <c r="K291" s="2"/>
      <c r="L291" s="2"/>
      <c r="M291" s="2"/>
      <c r="N291" s="2"/>
      <c r="O291" s="2"/>
      <c r="P291" s="2"/>
      <c r="Q291" s="2"/>
      <c r="R291" s="2"/>
      <c r="S291" s="2"/>
      <c r="T291" s="2"/>
      <c r="U291" s="2"/>
      <c r="V291" s="2"/>
      <c r="W291" s="2"/>
      <c r="X291" s="2"/>
      <c r="Y291" s="2"/>
    </row>
    <row r="292" spans="1:25" x14ac:dyDescent="0.25">
      <c r="A292" s="2"/>
      <c r="B292" s="9"/>
      <c r="C292" s="2" t="s">
        <v>113</v>
      </c>
      <c r="D292" s="2"/>
      <c r="E292" s="2" t="s">
        <v>114</v>
      </c>
      <c r="F292" s="2"/>
      <c r="G292" s="2"/>
      <c r="H292" s="2" t="s">
        <v>114</v>
      </c>
      <c r="I292" s="2"/>
      <c r="J292" s="2"/>
      <c r="K292" s="2"/>
      <c r="L292" s="2"/>
      <c r="M292" s="2"/>
      <c r="N292" s="2"/>
      <c r="O292" s="2"/>
      <c r="P292" s="2"/>
      <c r="Q292" s="2"/>
      <c r="R292" s="2"/>
      <c r="S292" s="2"/>
      <c r="T292" s="2"/>
      <c r="U292" s="2"/>
      <c r="V292" s="2"/>
      <c r="W292" s="2"/>
      <c r="X292" s="2"/>
      <c r="Y292" s="2"/>
    </row>
    <row r="293" spans="1:25" x14ac:dyDescent="0.25">
      <c r="A293" s="2"/>
      <c r="B293" s="9"/>
      <c r="C293" s="2" t="s">
        <v>115</v>
      </c>
      <c r="D293" s="2"/>
      <c r="E293" s="2"/>
      <c r="F293" s="2"/>
      <c r="G293" s="2"/>
      <c r="H293" s="2"/>
      <c r="I293" s="2"/>
      <c r="J293" s="2"/>
      <c r="K293" s="2"/>
      <c r="L293" s="2"/>
      <c r="M293" s="2"/>
      <c r="N293" s="2"/>
      <c r="O293" s="2"/>
      <c r="P293" s="2"/>
      <c r="Q293" s="2"/>
      <c r="R293" s="2"/>
      <c r="S293" s="2"/>
      <c r="T293" s="2"/>
      <c r="U293" s="2"/>
      <c r="V293" s="2"/>
      <c r="W293" s="2"/>
      <c r="X293" s="2"/>
      <c r="Y293" s="2"/>
    </row>
    <row r="294" spans="1:25" x14ac:dyDescent="0.25">
      <c r="A294" s="2"/>
      <c r="B294" s="9"/>
      <c r="C294" s="2" t="s">
        <v>116</v>
      </c>
      <c r="D294" s="2"/>
      <c r="E294" s="2"/>
      <c r="F294" s="2"/>
      <c r="G294" s="2"/>
      <c r="H294" s="2"/>
      <c r="I294" s="2"/>
      <c r="J294" s="2"/>
      <c r="K294" s="2"/>
      <c r="L294" s="2"/>
      <c r="M294" s="2"/>
      <c r="N294" s="2"/>
      <c r="O294" s="2"/>
      <c r="P294" s="2"/>
      <c r="Q294" s="2"/>
      <c r="R294" s="2"/>
      <c r="S294" s="2"/>
      <c r="T294" s="2"/>
      <c r="U294" s="2"/>
      <c r="V294" s="2"/>
      <c r="W294" s="2"/>
      <c r="X294" s="2"/>
      <c r="Y294" s="2"/>
    </row>
    <row r="295" spans="1:25" x14ac:dyDescent="0.25">
      <c r="A295" s="2"/>
      <c r="B295" s="9"/>
      <c r="C295" s="2" t="s">
        <v>117</v>
      </c>
      <c r="D295" s="2"/>
      <c r="E295" s="2"/>
      <c r="F295" s="2"/>
      <c r="G295" s="2"/>
      <c r="H295" s="2"/>
      <c r="I295" s="2"/>
      <c r="J295" s="2"/>
      <c r="K295" s="2"/>
      <c r="L295" s="2"/>
      <c r="M295" s="2"/>
      <c r="N295" s="2"/>
      <c r="O295" s="2"/>
      <c r="P295" s="2"/>
      <c r="Q295" s="2"/>
      <c r="R295" s="2"/>
      <c r="S295" s="2"/>
      <c r="T295" s="2"/>
      <c r="U295" s="2"/>
      <c r="V295" s="2"/>
      <c r="W295" s="2"/>
      <c r="X295" s="2"/>
      <c r="Y295" s="2"/>
    </row>
    <row r="296" spans="1:25" x14ac:dyDescent="0.25">
      <c r="A296" s="2"/>
      <c r="B296" s="9"/>
      <c r="C296" s="17" t="s">
        <v>118</v>
      </c>
      <c r="D296" s="2"/>
      <c r="E296" s="2"/>
      <c r="F296" s="2"/>
      <c r="G296" s="2"/>
      <c r="H296" s="2"/>
      <c r="I296" s="2"/>
      <c r="J296" s="2"/>
      <c r="K296" s="2"/>
      <c r="L296" s="2"/>
      <c r="M296" s="2"/>
      <c r="N296" s="3"/>
      <c r="O296" s="3"/>
      <c r="P296" s="3"/>
      <c r="Q296" s="2"/>
      <c r="R296" s="2"/>
      <c r="S296" s="2"/>
      <c r="T296" s="2"/>
      <c r="U296" s="2"/>
      <c r="V296" s="2"/>
      <c r="W296" s="2"/>
      <c r="X296" s="2"/>
      <c r="Y296" s="2"/>
    </row>
  </sheetData>
  <sheetProtection formatCells="0" formatRows="0" insertRows="0" insertHyperlinks="0" deleteRows="0" selectLockedCells="1"/>
  <mergeCells count="130">
    <mergeCell ref="N228:P228"/>
    <mergeCell ref="N223:P223"/>
    <mergeCell ref="N224:P224"/>
    <mergeCell ref="N225:P225"/>
    <mergeCell ref="N226:P226"/>
    <mergeCell ref="N227:P227"/>
    <mergeCell ref="N218:P218"/>
    <mergeCell ref="N219:P219"/>
    <mergeCell ref="N220:P220"/>
    <mergeCell ref="N221:P221"/>
    <mergeCell ref="N222:P222"/>
    <mergeCell ref="N213:P213"/>
    <mergeCell ref="N214:P214"/>
    <mergeCell ref="N215:P215"/>
    <mergeCell ref="N216:P216"/>
    <mergeCell ref="N217:P217"/>
    <mergeCell ref="N208:P208"/>
    <mergeCell ref="N209:P209"/>
    <mergeCell ref="N210:P210"/>
    <mergeCell ref="N211:P211"/>
    <mergeCell ref="N212:P212"/>
    <mergeCell ref="N203:P203"/>
    <mergeCell ref="N204:P204"/>
    <mergeCell ref="N205:P205"/>
    <mergeCell ref="N206:P206"/>
    <mergeCell ref="N207:P207"/>
    <mergeCell ref="N198:P198"/>
    <mergeCell ref="N199:P199"/>
    <mergeCell ref="N200:P200"/>
    <mergeCell ref="N201:P201"/>
    <mergeCell ref="N202:P202"/>
    <mergeCell ref="N193:P193"/>
    <mergeCell ref="N194:P194"/>
    <mergeCell ref="N195:P195"/>
    <mergeCell ref="N196:P196"/>
    <mergeCell ref="N197:P197"/>
    <mergeCell ref="N188:P188"/>
    <mergeCell ref="N189:P189"/>
    <mergeCell ref="N190:P190"/>
    <mergeCell ref="N191:P191"/>
    <mergeCell ref="N192:P192"/>
    <mergeCell ref="N183:P183"/>
    <mergeCell ref="N184:P184"/>
    <mergeCell ref="N185:P185"/>
    <mergeCell ref="N186:P186"/>
    <mergeCell ref="N187:P18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67:P167"/>
    <mergeCell ref="N156:P156"/>
    <mergeCell ref="N157:P157"/>
    <mergeCell ref="N158:P158"/>
    <mergeCell ref="N159:P159"/>
    <mergeCell ref="N160:P160"/>
    <mergeCell ref="N161:P161"/>
    <mergeCell ref="N162:P162"/>
    <mergeCell ref="N163:P163"/>
    <mergeCell ref="N164:P164"/>
    <mergeCell ref="N165:P165"/>
    <mergeCell ref="N166:P166"/>
    <mergeCell ref="N155:P155"/>
    <mergeCell ref="N144:P144"/>
    <mergeCell ref="N145:P145"/>
    <mergeCell ref="N146:P146"/>
    <mergeCell ref="N147:P147"/>
    <mergeCell ref="N148:P148"/>
    <mergeCell ref="N149:P149"/>
    <mergeCell ref="N150:P150"/>
    <mergeCell ref="N151:P151"/>
    <mergeCell ref="N152:P152"/>
    <mergeCell ref="N153:P153"/>
    <mergeCell ref="N154:P154"/>
    <mergeCell ref="N143:P143"/>
    <mergeCell ref="N132:P132"/>
    <mergeCell ref="N133:P133"/>
    <mergeCell ref="N134:P134"/>
    <mergeCell ref="N135:P135"/>
    <mergeCell ref="N136:P136"/>
    <mergeCell ref="N137:P137"/>
    <mergeCell ref="N138:P138"/>
    <mergeCell ref="N139:P139"/>
    <mergeCell ref="N140:P140"/>
    <mergeCell ref="N141:P141"/>
    <mergeCell ref="N142:P142"/>
    <mergeCell ref="D17:E17"/>
    <mergeCell ref="B20:P20"/>
    <mergeCell ref="J22:P22"/>
    <mergeCell ref="N131:P131"/>
    <mergeCell ref="N126:P126"/>
    <mergeCell ref="N127:P127"/>
    <mergeCell ref="B129:P129"/>
    <mergeCell ref="N125:P125"/>
    <mergeCell ref="B123:P123"/>
    <mergeCell ref="B17:C17"/>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126 H132:H229">
    <cfRule type="cellIs" dxfId="36" priority="4" stopIfTrue="1" operator="equal">
      <formula>0</formula>
    </cfRule>
  </conditionalFormatting>
  <conditionalFormatting sqref="G126 G132:G229">
    <cfRule type="cellIs" dxfId="35" priority="3" stopIfTrue="1" operator="equal">
      <formula>1</formula>
    </cfRule>
  </conditionalFormatting>
  <dataValidations count="7">
    <dataValidation type="list" allowBlank="1" showInputMessage="1" showErrorMessage="1" sqref="L126 L133:L228">
      <formula1>$H$287:$H$292</formula1>
    </dataValidation>
    <dataValidation type="list" allowBlank="1" showInputMessage="1" showErrorMessage="1" sqref="K126 K133:K228">
      <formula1>$J$287:$J$289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$C$287:$C$296</formula1>
    </dataValidation>
    <dataValidation type="list" allowBlank="1" showInputMessage="1" showErrorMessage="1" sqref="D14:E14">
      <formula1>$D$287:$D$291</formula1>
    </dataValidation>
    <dataValidation type="list" allowBlank="1" showInputMessage="1" showErrorMessage="1" sqref="D16:E16">
      <formula1>$E$200:$E$205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5" r:id="rId4" name="CheckBox6">
          <controlPr defaultSize="0" autoFill="0" autoLine="0" r:id="rId5">
            <anchor moveWithCells="1">
              <from>
                <xdr:col>4</xdr:col>
                <xdr:colOff>447675</xdr:colOff>
                <xdr:row>16</xdr:row>
                <xdr:rowOff>57150</xdr:rowOff>
              </from>
              <to>
                <xdr:col>4</xdr:col>
                <xdr:colOff>1457325</xdr:colOff>
                <xdr:row>16</xdr:row>
                <xdr:rowOff>257175</xdr:rowOff>
              </to>
            </anchor>
          </controlPr>
        </control>
      </mc:Choice>
      <mc:Fallback>
        <control shapeId="2055" r:id="rId4" name="CheckBox6"/>
      </mc:Fallback>
    </mc:AlternateContent>
    <mc:AlternateContent xmlns:mc="http://schemas.openxmlformats.org/markup-compatibility/2006">
      <mc:Choice Requires="x14">
        <control shapeId="2054" r:id="rId6" name="CheckBox5">
          <controlPr defaultSize="0" autoFill="0" autoLine="0" r:id="rId7">
            <anchor moveWithCells="1">
              <from>
                <xdr:col>3</xdr:col>
                <xdr:colOff>3552825</xdr:colOff>
                <xdr:row>16</xdr:row>
                <xdr:rowOff>57150</xdr:rowOff>
              </from>
              <to>
                <xdr:col>3</xdr:col>
                <xdr:colOff>4505325</xdr:colOff>
                <xdr:row>16</xdr:row>
                <xdr:rowOff>266700</xdr:rowOff>
              </to>
            </anchor>
          </controlPr>
        </control>
      </mc:Choice>
      <mc:Fallback>
        <control shapeId="2054" r:id="rId6" name="CheckBox5"/>
      </mc:Fallback>
    </mc:AlternateContent>
    <mc:AlternateContent xmlns:mc="http://schemas.openxmlformats.org/markup-compatibility/2006">
      <mc:Choice Requires="x14">
        <control shapeId="2053" r:id="rId8" name="CheckBox4">
          <controlPr defaultSize="0" autoFill="0" autoLine="0" r:id="rId9">
            <anchor moveWithCells="1">
              <from>
                <xdr:col>3</xdr:col>
                <xdr:colOff>1743075</xdr:colOff>
                <xdr:row>16</xdr:row>
                <xdr:rowOff>66675</xdr:rowOff>
              </from>
              <to>
                <xdr:col>3</xdr:col>
                <xdr:colOff>2619375</xdr:colOff>
                <xdr:row>16</xdr:row>
                <xdr:rowOff>276225</xdr:rowOff>
              </to>
            </anchor>
          </controlPr>
        </control>
      </mc:Choice>
      <mc:Fallback>
        <control shapeId="2053" r:id="rId8" name="CheckBox4"/>
      </mc:Fallback>
    </mc:AlternateContent>
    <mc:AlternateContent xmlns:mc="http://schemas.openxmlformats.org/markup-compatibility/2006">
      <mc:Choice Requires="x14">
        <control shapeId="2049" r:id="rId10" name="Process">
          <controlPr defaultSize="0" autoFill="0" autoLine="0" r:id="rId11">
            <anchor moveWithCells="1">
              <from>
                <xdr:col>3</xdr:col>
                <xdr:colOff>133350</xdr:colOff>
                <xdr:row>16</xdr:row>
                <xdr:rowOff>66675</xdr:rowOff>
              </from>
              <to>
                <xdr:col>3</xdr:col>
                <xdr:colOff>857250</xdr:colOff>
                <xdr:row>16</xdr:row>
                <xdr:rowOff>276225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D208"/>
  <sheetViews>
    <sheetView zoomScale="80" zoomScaleNormal="80" workbookViewId="0">
      <selection activeCell="C5" sqref="C5"/>
    </sheetView>
  </sheetViews>
  <sheetFormatPr defaultColWidth="9.140625" defaultRowHeight="15" x14ac:dyDescent="0.25"/>
  <cols>
    <col min="1" max="1" width="3.42578125" customWidth="1"/>
    <col min="2" max="2" width="32" bestFit="1" customWidth="1"/>
    <col min="3" max="3" width="32.140625" customWidth="1"/>
    <col min="4" max="102" width="30.7109375" customWidth="1"/>
    <col min="103" max="103" width="95.42578125" customWidth="1"/>
    <col min="353" max="353" width="2.5703125" customWidth="1"/>
    <col min="354" max="354" width="24.42578125" customWidth="1"/>
    <col min="355" max="355" width="32.140625" customWidth="1"/>
    <col min="356" max="358" width="16.5703125" customWidth="1"/>
    <col min="359" max="359" width="83.85546875" customWidth="1"/>
    <col min="609" max="609" width="2.5703125" customWidth="1"/>
    <col min="610" max="610" width="24.42578125" customWidth="1"/>
    <col min="611" max="611" width="32.140625" customWidth="1"/>
    <col min="612" max="614" width="16.5703125" customWidth="1"/>
    <col min="615" max="615" width="83.85546875" customWidth="1"/>
    <col min="865" max="865" width="2.5703125" customWidth="1"/>
    <col min="866" max="866" width="24.42578125" customWidth="1"/>
    <col min="867" max="867" width="32.140625" customWidth="1"/>
    <col min="868" max="870" width="16.5703125" customWidth="1"/>
    <col min="871" max="871" width="83.85546875" customWidth="1"/>
    <col min="1121" max="1121" width="2.5703125" customWidth="1"/>
    <col min="1122" max="1122" width="24.42578125" customWidth="1"/>
    <col min="1123" max="1123" width="32.140625" customWidth="1"/>
    <col min="1124" max="1126" width="16.5703125" customWidth="1"/>
    <col min="1127" max="1127" width="83.85546875" customWidth="1"/>
    <col min="1377" max="1377" width="2.5703125" customWidth="1"/>
    <col min="1378" max="1378" width="24.42578125" customWidth="1"/>
    <col min="1379" max="1379" width="32.140625" customWidth="1"/>
    <col min="1380" max="1382" width="16.5703125" customWidth="1"/>
    <col min="1383" max="1383" width="83.85546875" customWidth="1"/>
    <col min="1633" max="1633" width="2.5703125" customWidth="1"/>
    <col min="1634" max="1634" width="24.42578125" customWidth="1"/>
    <col min="1635" max="1635" width="32.140625" customWidth="1"/>
    <col min="1636" max="1638" width="16.5703125" customWidth="1"/>
    <col min="1639" max="1639" width="83.85546875" customWidth="1"/>
    <col min="1889" max="1889" width="2.5703125" customWidth="1"/>
    <col min="1890" max="1890" width="24.42578125" customWidth="1"/>
    <col min="1891" max="1891" width="32.140625" customWidth="1"/>
    <col min="1892" max="1894" width="16.5703125" customWidth="1"/>
    <col min="1895" max="1895" width="83.85546875" customWidth="1"/>
    <col min="2145" max="2145" width="2.5703125" customWidth="1"/>
    <col min="2146" max="2146" width="24.42578125" customWidth="1"/>
    <col min="2147" max="2147" width="32.140625" customWidth="1"/>
    <col min="2148" max="2150" width="16.5703125" customWidth="1"/>
    <col min="2151" max="2151" width="83.85546875" customWidth="1"/>
    <col min="2401" max="2401" width="2.5703125" customWidth="1"/>
    <col min="2402" max="2402" width="24.42578125" customWidth="1"/>
    <col min="2403" max="2403" width="32.140625" customWidth="1"/>
    <col min="2404" max="2406" width="16.5703125" customWidth="1"/>
    <col min="2407" max="2407" width="83.85546875" customWidth="1"/>
    <col min="2657" max="2657" width="2.5703125" customWidth="1"/>
    <col min="2658" max="2658" width="24.42578125" customWidth="1"/>
    <col min="2659" max="2659" width="32.140625" customWidth="1"/>
    <col min="2660" max="2662" width="16.5703125" customWidth="1"/>
    <col min="2663" max="2663" width="83.85546875" customWidth="1"/>
    <col min="2913" max="2913" width="2.5703125" customWidth="1"/>
    <col min="2914" max="2914" width="24.42578125" customWidth="1"/>
    <col min="2915" max="2915" width="32.140625" customWidth="1"/>
    <col min="2916" max="2918" width="16.5703125" customWidth="1"/>
    <col min="2919" max="2919" width="83.85546875" customWidth="1"/>
    <col min="3169" max="3169" width="2.5703125" customWidth="1"/>
    <col min="3170" max="3170" width="24.42578125" customWidth="1"/>
    <col min="3171" max="3171" width="32.140625" customWidth="1"/>
    <col min="3172" max="3174" width="16.5703125" customWidth="1"/>
    <col min="3175" max="3175" width="83.85546875" customWidth="1"/>
    <col min="3425" max="3425" width="2.5703125" customWidth="1"/>
    <col min="3426" max="3426" width="24.42578125" customWidth="1"/>
    <col min="3427" max="3427" width="32.140625" customWidth="1"/>
    <col min="3428" max="3430" width="16.5703125" customWidth="1"/>
    <col min="3431" max="3431" width="83.85546875" customWidth="1"/>
    <col min="3681" max="3681" width="2.5703125" customWidth="1"/>
    <col min="3682" max="3682" width="24.42578125" customWidth="1"/>
    <col min="3683" max="3683" width="32.140625" customWidth="1"/>
    <col min="3684" max="3686" width="16.5703125" customWidth="1"/>
    <col min="3687" max="3687" width="83.85546875" customWidth="1"/>
    <col min="3937" max="3937" width="2.5703125" customWidth="1"/>
    <col min="3938" max="3938" width="24.42578125" customWidth="1"/>
    <col min="3939" max="3939" width="32.140625" customWidth="1"/>
    <col min="3940" max="3942" width="16.5703125" customWidth="1"/>
    <col min="3943" max="3943" width="83.85546875" customWidth="1"/>
    <col min="4193" max="4193" width="2.5703125" customWidth="1"/>
    <col min="4194" max="4194" width="24.42578125" customWidth="1"/>
    <col min="4195" max="4195" width="32.140625" customWidth="1"/>
    <col min="4196" max="4198" width="16.5703125" customWidth="1"/>
    <col min="4199" max="4199" width="83.85546875" customWidth="1"/>
    <col min="4449" max="4449" width="2.5703125" customWidth="1"/>
    <col min="4450" max="4450" width="24.42578125" customWidth="1"/>
    <col min="4451" max="4451" width="32.140625" customWidth="1"/>
    <col min="4452" max="4454" width="16.5703125" customWidth="1"/>
    <col min="4455" max="4455" width="83.85546875" customWidth="1"/>
    <col min="4705" max="4705" width="2.5703125" customWidth="1"/>
    <col min="4706" max="4706" width="24.42578125" customWidth="1"/>
    <col min="4707" max="4707" width="32.140625" customWidth="1"/>
    <col min="4708" max="4710" width="16.5703125" customWidth="1"/>
    <col min="4711" max="4711" width="83.85546875" customWidth="1"/>
    <col min="4961" max="4961" width="2.5703125" customWidth="1"/>
    <col min="4962" max="4962" width="24.42578125" customWidth="1"/>
    <col min="4963" max="4963" width="32.140625" customWidth="1"/>
    <col min="4964" max="4966" width="16.5703125" customWidth="1"/>
    <col min="4967" max="4967" width="83.85546875" customWidth="1"/>
    <col min="5217" max="5217" width="2.5703125" customWidth="1"/>
    <col min="5218" max="5218" width="24.42578125" customWidth="1"/>
    <col min="5219" max="5219" width="32.140625" customWidth="1"/>
    <col min="5220" max="5222" width="16.5703125" customWidth="1"/>
    <col min="5223" max="5223" width="83.85546875" customWidth="1"/>
    <col min="5473" max="5473" width="2.5703125" customWidth="1"/>
    <col min="5474" max="5474" width="24.42578125" customWidth="1"/>
    <col min="5475" max="5475" width="32.140625" customWidth="1"/>
    <col min="5476" max="5478" width="16.5703125" customWidth="1"/>
    <col min="5479" max="5479" width="83.85546875" customWidth="1"/>
    <col min="5729" max="5729" width="2.5703125" customWidth="1"/>
    <col min="5730" max="5730" width="24.42578125" customWidth="1"/>
    <col min="5731" max="5731" width="32.140625" customWidth="1"/>
    <col min="5732" max="5734" width="16.5703125" customWidth="1"/>
    <col min="5735" max="5735" width="83.85546875" customWidth="1"/>
    <col min="5985" max="5985" width="2.5703125" customWidth="1"/>
    <col min="5986" max="5986" width="24.42578125" customWidth="1"/>
    <col min="5987" max="5987" width="32.140625" customWidth="1"/>
    <col min="5988" max="5990" width="16.5703125" customWidth="1"/>
    <col min="5991" max="5991" width="83.85546875" customWidth="1"/>
    <col min="6241" max="6241" width="2.5703125" customWidth="1"/>
    <col min="6242" max="6242" width="24.42578125" customWidth="1"/>
    <col min="6243" max="6243" width="32.140625" customWidth="1"/>
    <col min="6244" max="6246" width="16.5703125" customWidth="1"/>
    <col min="6247" max="6247" width="83.85546875" customWidth="1"/>
    <col min="6497" max="6497" width="2.5703125" customWidth="1"/>
    <col min="6498" max="6498" width="24.42578125" customWidth="1"/>
    <col min="6499" max="6499" width="32.140625" customWidth="1"/>
    <col min="6500" max="6502" width="16.5703125" customWidth="1"/>
    <col min="6503" max="6503" width="83.85546875" customWidth="1"/>
    <col min="6753" max="6753" width="2.5703125" customWidth="1"/>
    <col min="6754" max="6754" width="24.42578125" customWidth="1"/>
    <col min="6755" max="6755" width="32.140625" customWidth="1"/>
    <col min="6756" max="6758" width="16.5703125" customWidth="1"/>
    <col min="6759" max="6759" width="83.85546875" customWidth="1"/>
    <col min="7009" max="7009" width="2.5703125" customWidth="1"/>
    <col min="7010" max="7010" width="24.42578125" customWidth="1"/>
    <col min="7011" max="7011" width="32.140625" customWidth="1"/>
    <col min="7012" max="7014" width="16.5703125" customWidth="1"/>
    <col min="7015" max="7015" width="83.85546875" customWidth="1"/>
    <col min="7265" max="7265" width="2.5703125" customWidth="1"/>
    <col min="7266" max="7266" width="24.42578125" customWidth="1"/>
    <col min="7267" max="7267" width="32.140625" customWidth="1"/>
    <col min="7268" max="7270" width="16.5703125" customWidth="1"/>
    <col min="7271" max="7271" width="83.85546875" customWidth="1"/>
    <col min="7521" max="7521" width="2.5703125" customWidth="1"/>
    <col min="7522" max="7522" width="24.42578125" customWidth="1"/>
    <col min="7523" max="7523" width="32.140625" customWidth="1"/>
    <col min="7524" max="7526" width="16.5703125" customWidth="1"/>
    <col min="7527" max="7527" width="83.85546875" customWidth="1"/>
    <col min="7777" max="7777" width="2.5703125" customWidth="1"/>
    <col min="7778" max="7778" width="24.42578125" customWidth="1"/>
    <col min="7779" max="7779" width="32.140625" customWidth="1"/>
    <col min="7780" max="7782" width="16.5703125" customWidth="1"/>
    <col min="7783" max="7783" width="83.85546875" customWidth="1"/>
    <col min="8033" max="8033" width="2.5703125" customWidth="1"/>
    <col min="8034" max="8034" width="24.42578125" customWidth="1"/>
    <col min="8035" max="8035" width="32.140625" customWidth="1"/>
    <col min="8036" max="8038" width="16.5703125" customWidth="1"/>
    <col min="8039" max="8039" width="83.85546875" customWidth="1"/>
    <col min="8289" max="8289" width="2.5703125" customWidth="1"/>
    <col min="8290" max="8290" width="24.42578125" customWidth="1"/>
    <col min="8291" max="8291" width="32.140625" customWidth="1"/>
    <col min="8292" max="8294" width="16.5703125" customWidth="1"/>
    <col min="8295" max="8295" width="83.85546875" customWidth="1"/>
    <col min="8545" max="8545" width="2.5703125" customWidth="1"/>
    <col min="8546" max="8546" width="24.42578125" customWidth="1"/>
    <col min="8547" max="8547" width="32.140625" customWidth="1"/>
    <col min="8548" max="8550" width="16.5703125" customWidth="1"/>
    <col min="8551" max="8551" width="83.85546875" customWidth="1"/>
    <col min="8801" max="8801" width="2.5703125" customWidth="1"/>
    <col min="8802" max="8802" width="24.42578125" customWidth="1"/>
    <col min="8803" max="8803" width="32.140625" customWidth="1"/>
    <col min="8804" max="8806" width="16.5703125" customWidth="1"/>
    <col min="8807" max="8807" width="83.85546875" customWidth="1"/>
    <col min="9057" max="9057" width="2.5703125" customWidth="1"/>
    <col min="9058" max="9058" width="24.42578125" customWidth="1"/>
    <col min="9059" max="9059" width="32.140625" customWidth="1"/>
    <col min="9060" max="9062" width="16.5703125" customWidth="1"/>
    <col min="9063" max="9063" width="83.85546875" customWidth="1"/>
    <col min="9313" max="9313" width="2.5703125" customWidth="1"/>
    <col min="9314" max="9314" width="24.42578125" customWidth="1"/>
    <col min="9315" max="9315" width="32.140625" customWidth="1"/>
    <col min="9316" max="9318" width="16.5703125" customWidth="1"/>
    <col min="9319" max="9319" width="83.85546875" customWidth="1"/>
    <col min="9569" max="9569" width="2.5703125" customWidth="1"/>
    <col min="9570" max="9570" width="24.42578125" customWidth="1"/>
    <col min="9571" max="9571" width="32.140625" customWidth="1"/>
    <col min="9572" max="9574" width="16.5703125" customWidth="1"/>
    <col min="9575" max="9575" width="83.85546875" customWidth="1"/>
    <col min="9825" max="9825" width="2.5703125" customWidth="1"/>
    <col min="9826" max="9826" width="24.42578125" customWidth="1"/>
    <col min="9827" max="9827" width="32.140625" customWidth="1"/>
    <col min="9828" max="9830" width="16.5703125" customWidth="1"/>
    <col min="9831" max="9831" width="83.85546875" customWidth="1"/>
    <col min="10081" max="10081" width="2.5703125" customWidth="1"/>
    <col min="10082" max="10082" width="24.42578125" customWidth="1"/>
    <col min="10083" max="10083" width="32.140625" customWidth="1"/>
    <col min="10084" max="10086" width="16.5703125" customWidth="1"/>
    <col min="10087" max="10087" width="83.85546875" customWidth="1"/>
    <col min="10337" max="10337" width="2.5703125" customWidth="1"/>
    <col min="10338" max="10338" width="24.42578125" customWidth="1"/>
    <col min="10339" max="10339" width="32.140625" customWidth="1"/>
    <col min="10340" max="10342" width="16.5703125" customWidth="1"/>
    <col min="10343" max="10343" width="83.85546875" customWidth="1"/>
    <col min="10593" max="10593" width="2.5703125" customWidth="1"/>
    <col min="10594" max="10594" width="24.42578125" customWidth="1"/>
    <col min="10595" max="10595" width="32.140625" customWidth="1"/>
    <col min="10596" max="10598" width="16.5703125" customWidth="1"/>
    <col min="10599" max="10599" width="83.85546875" customWidth="1"/>
    <col min="10849" max="10849" width="2.5703125" customWidth="1"/>
    <col min="10850" max="10850" width="24.42578125" customWidth="1"/>
    <col min="10851" max="10851" width="32.140625" customWidth="1"/>
    <col min="10852" max="10854" width="16.5703125" customWidth="1"/>
    <col min="10855" max="10855" width="83.85546875" customWidth="1"/>
    <col min="11105" max="11105" width="2.5703125" customWidth="1"/>
    <col min="11106" max="11106" width="24.42578125" customWidth="1"/>
    <col min="11107" max="11107" width="32.140625" customWidth="1"/>
    <col min="11108" max="11110" width="16.5703125" customWidth="1"/>
    <col min="11111" max="11111" width="83.85546875" customWidth="1"/>
    <col min="11361" max="11361" width="2.5703125" customWidth="1"/>
    <col min="11362" max="11362" width="24.42578125" customWidth="1"/>
    <col min="11363" max="11363" width="32.140625" customWidth="1"/>
    <col min="11364" max="11366" width="16.5703125" customWidth="1"/>
    <col min="11367" max="11367" width="83.85546875" customWidth="1"/>
    <col min="11617" max="11617" width="2.5703125" customWidth="1"/>
    <col min="11618" max="11618" width="24.42578125" customWidth="1"/>
    <col min="11619" max="11619" width="32.140625" customWidth="1"/>
    <col min="11620" max="11622" width="16.5703125" customWidth="1"/>
    <col min="11623" max="11623" width="83.85546875" customWidth="1"/>
    <col min="11873" max="11873" width="2.5703125" customWidth="1"/>
    <col min="11874" max="11874" width="24.42578125" customWidth="1"/>
    <col min="11875" max="11875" width="32.140625" customWidth="1"/>
    <col min="11876" max="11878" width="16.5703125" customWidth="1"/>
    <col min="11879" max="11879" width="83.85546875" customWidth="1"/>
    <col min="12129" max="12129" width="2.5703125" customWidth="1"/>
    <col min="12130" max="12130" width="24.42578125" customWidth="1"/>
    <col min="12131" max="12131" width="32.140625" customWidth="1"/>
    <col min="12132" max="12134" width="16.5703125" customWidth="1"/>
    <col min="12135" max="12135" width="83.85546875" customWidth="1"/>
    <col min="12385" max="12385" width="2.5703125" customWidth="1"/>
    <col min="12386" max="12386" width="24.42578125" customWidth="1"/>
    <col min="12387" max="12387" width="32.140625" customWidth="1"/>
    <col min="12388" max="12390" width="16.5703125" customWidth="1"/>
    <col min="12391" max="12391" width="83.85546875" customWidth="1"/>
    <col min="12641" max="12641" width="2.5703125" customWidth="1"/>
    <col min="12642" max="12642" width="24.42578125" customWidth="1"/>
    <col min="12643" max="12643" width="32.140625" customWidth="1"/>
    <col min="12644" max="12646" width="16.5703125" customWidth="1"/>
    <col min="12647" max="12647" width="83.85546875" customWidth="1"/>
    <col min="12897" max="12897" width="2.5703125" customWidth="1"/>
    <col min="12898" max="12898" width="24.42578125" customWidth="1"/>
    <col min="12899" max="12899" width="32.140625" customWidth="1"/>
    <col min="12900" max="12902" width="16.5703125" customWidth="1"/>
    <col min="12903" max="12903" width="83.85546875" customWidth="1"/>
    <col min="13153" max="13153" width="2.5703125" customWidth="1"/>
    <col min="13154" max="13154" width="24.42578125" customWidth="1"/>
    <col min="13155" max="13155" width="32.140625" customWidth="1"/>
    <col min="13156" max="13158" width="16.5703125" customWidth="1"/>
    <col min="13159" max="13159" width="83.85546875" customWidth="1"/>
    <col min="13409" max="13409" width="2.5703125" customWidth="1"/>
    <col min="13410" max="13410" width="24.42578125" customWidth="1"/>
    <col min="13411" max="13411" width="32.140625" customWidth="1"/>
    <col min="13412" max="13414" width="16.5703125" customWidth="1"/>
    <col min="13415" max="13415" width="83.85546875" customWidth="1"/>
    <col min="13665" max="13665" width="2.5703125" customWidth="1"/>
    <col min="13666" max="13666" width="24.42578125" customWidth="1"/>
    <col min="13667" max="13667" width="32.140625" customWidth="1"/>
    <col min="13668" max="13670" width="16.5703125" customWidth="1"/>
    <col min="13671" max="13671" width="83.85546875" customWidth="1"/>
    <col min="13921" max="13921" width="2.5703125" customWidth="1"/>
    <col min="13922" max="13922" width="24.42578125" customWidth="1"/>
    <col min="13923" max="13923" width="32.140625" customWidth="1"/>
    <col min="13924" max="13926" width="16.5703125" customWidth="1"/>
    <col min="13927" max="13927" width="83.85546875" customWidth="1"/>
    <col min="14177" max="14177" width="2.5703125" customWidth="1"/>
    <col min="14178" max="14178" width="24.42578125" customWidth="1"/>
    <col min="14179" max="14179" width="32.140625" customWidth="1"/>
    <col min="14180" max="14182" width="16.5703125" customWidth="1"/>
    <col min="14183" max="14183" width="83.85546875" customWidth="1"/>
    <col min="14433" max="14433" width="2.5703125" customWidth="1"/>
    <col min="14434" max="14434" width="24.42578125" customWidth="1"/>
    <col min="14435" max="14435" width="32.140625" customWidth="1"/>
    <col min="14436" max="14438" width="16.5703125" customWidth="1"/>
    <col min="14439" max="14439" width="83.85546875" customWidth="1"/>
    <col min="14689" max="14689" width="2.5703125" customWidth="1"/>
    <col min="14690" max="14690" width="24.42578125" customWidth="1"/>
    <col min="14691" max="14691" width="32.140625" customWidth="1"/>
    <col min="14692" max="14694" width="16.5703125" customWidth="1"/>
    <col min="14695" max="14695" width="83.85546875" customWidth="1"/>
    <col min="14945" max="14945" width="2.5703125" customWidth="1"/>
    <col min="14946" max="14946" width="24.42578125" customWidth="1"/>
    <col min="14947" max="14947" width="32.140625" customWidth="1"/>
    <col min="14948" max="14950" width="16.5703125" customWidth="1"/>
    <col min="14951" max="14951" width="83.85546875" customWidth="1"/>
    <col min="15201" max="15201" width="2.5703125" customWidth="1"/>
    <col min="15202" max="15202" width="24.42578125" customWidth="1"/>
    <col min="15203" max="15203" width="32.140625" customWidth="1"/>
    <col min="15204" max="15206" width="16.5703125" customWidth="1"/>
    <col min="15207" max="15207" width="83.85546875" customWidth="1"/>
    <col min="15457" max="15457" width="2.5703125" customWidth="1"/>
    <col min="15458" max="15458" width="24.42578125" customWidth="1"/>
    <col min="15459" max="15459" width="32.140625" customWidth="1"/>
    <col min="15460" max="15462" width="16.5703125" customWidth="1"/>
    <col min="15463" max="15463" width="83.85546875" customWidth="1"/>
    <col min="15713" max="15713" width="2.5703125" customWidth="1"/>
    <col min="15714" max="15714" width="24.42578125" customWidth="1"/>
    <col min="15715" max="15715" width="32.140625" customWidth="1"/>
    <col min="15716" max="15718" width="16.5703125" customWidth="1"/>
    <col min="15719" max="15719" width="83.85546875" customWidth="1"/>
    <col min="15969" max="15969" width="2.5703125" customWidth="1"/>
    <col min="15970" max="15970" width="24.42578125" customWidth="1"/>
    <col min="15971" max="15971" width="32.140625" customWidth="1"/>
    <col min="15972" max="15974" width="16.5703125" customWidth="1"/>
    <col min="15975" max="15975" width="83.85546875" customWidth="1"/>
    <col min="16225" max="16225" width="2.5703125" customWidth="1"/>
    <col min="16226" max="16226" width="24.42578125" customWidth="1"/>
    <col min="16227" max="16227" width="32.140625" customWidth="1"/>
    <col min="16228" max="16230" width="16.5703125" customWidth="1"/>
    <col min="16231" max="16231" width="83.85546875" customWidth="1"/>
  </cols>
  <sheetData>
    <row r="1" spans="1:134" s="3" customFormat="1" ht="20.25" x14ac:dyDescent="0.3">
      <c r="A1" s="470" t="s">
        <v>13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F1" s="11"/>
      <c r="DG1" s="11"/>
      <c r="DH1" s="11"/>
      <c r="DI1" s="11"/>
      <c r="DJ1" s="11"/>
      <c r="DK1" s="11"/>
      <c r="DL1" s="11"/>
      <c r="DM1" s="11"/>
      <c r="DN1" s="11"/>
      <c r="DO1" s="11"/>
      <c r="DP1" s="11"/>
      <c r="DQ1" s="11"/>
      <c r="DR1" s="11"/>
      <c r="DS1" s="11"/>
      <c r="DT1" s="11"/>
      <c r="DU1" s="11"/>
      <c r="DV1" s="11"/>
      <c r="DW1" s="11"/>
      <c r="DX1" s="11"/>
      <c r="DY1" s="11"/>
      <c r="DZ1" s="11"/>
      <c r="EA1" s="11"/>
      <c r="EB1" s="11"/>
      <c r="EC1" s="11"/>
      <c r="ED1" s="11"/>
    </row>
    <row r="2" spans="1:134" s="3" customFormat="1" ht="21" thickBot="1" x14ac:dyDescent="0.35">
      <c r="A2" s="71"/>
      <c r="B2" s="71"/>
      <c r="C2" s="71"/>
      <c r="D2" s="71"/>
      <c r="E2" s="71"/>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194"/>
      <c r="CY2" s="71"/>
      <c r="CZ2" s="71"/>
      <c r="DA2" s="71"/>
      <c r="DB2" s="71"/>
      <c r="DF2" s="11"/>
      <c r="DG2" s="11"/>
      <c r="DH2" s="11"/>
      <c r="DI2" s="11"/>
      <c r="DJ2" s="11"/>
      <c r="DK2" s="11"/>
      <c r="DL2" s="11"/>
      <c r="DM2" s="11"/>
      <c r="DN2" s="11"/>
      <c r="DO2" s="11"/>
      <c r="DP2" s="11"/>
      <c r="DQ2" s="11"/>
      <c r="DR2" s="11"/>
      <c r="DS2" s="11"/>
      <c r="DT2" s="11"/>
      <c r="DU2" s="11"/>
      <c r="DV2" s="11"/>
      <c r="DW2" s="11"/>
      <c r="DX2" s="11"/>
      <c r="DY2" s="11"/>
      <c r="DZ2" s="11"/>
      <c r="EA2" s="11"/>
      <c r="EB2" s="11"/>
      <c r="EC2" s="11"/>
      <c r="ED2" s="11"/>
    </row>
    <row r="3" spans="1:134" s="3" customFormat="1" ht="15" customHeight="1" x14ac:dyDescent="0.3">
      <c r="A3" s="71"/>
      <c r="B3" s="471" t="s">
        <v>57</v>
      </c>
      <c r="C3" s="323" t="s">
        <v>119</v>
      </c>
      <c r="D3" s="473" t="s">
        <v>120</v>
      </c>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4" t="s">
        <v>121</v>
      </c>
      <c r="CZ3" s="71"/>
      <c r="DA3" s="71"/>
      <c r="DB3" s="71"/>
      <c r="DF3" s="11"/>
      <c r="DG3" s="11"/>
      <c r="DH3" s="11"/>
      <c r="DI3" s="11"/>
      <c r="DJ3" s="11"/>
      <c r="DK3" s="11"/>
      <c r="DL3" s="11"/>
      <c r="DM3" s="11"/>
      <c r="DN3" s="11"/>
      <c r="DO3" s="11"/>
      <c r="DP3" s="11"/>
      <c r="DQ3" s="11"/>
      <c r="DR3" s="11"/>
      <c r="DS3" s="11"/>
      <c r="DT3" s="11"/>
      <c r="DU3" s="11"/>
      <c r="DV3" s="11"/>
      <c r="DW3" s="11"/>
      <c r="DX3" s="11"/>
      <c r="DY3" s="11"/>
      <c r="DZ3" s="11"/>
      <c r="EA3" s="11"/>
      <c r="EB3" s="11"/>
      <c r="EC3" s="11"/>
      <c r="ED3" s="11"/>
    </row>
    <row r="4" spans="1:134" ht="15" customHeight="1" x14ac:dyDescent="0.25">
      <c r="B4" s="472"/>
      <c r="C4" s="230">
        <v>1</v>
      </c>
      <c r="D4" s="246">
        <v>1</v>
      </c>
      <c r="E4" s="246">
        <v>2</v>
      </c>
      <c r="F4" s="246">
        <v>3</v>
      </c>
      <c r="G4" s="246">
        <v>4</v>
      </c>
      <c r="H4" s="246">
        <v>5</v>
      </c>
      <c r="I4" s="246">
        <v>6</v>
      </c>
      <c r="J4" s="246">
        <v>7</v>
      </c>
      <c r="K4" s="246">
        <v>8</v>
      </c>
      <c r="L4" s="246">
        <v>9</v>
      </c>
      <c r="M4" s="246">
        <v>10</v>
      </c>
      <c r="N4" s="246">
        <v>11</v>
      </c>
      <c r="O4" s="246">
        <v>12</v>
      </c>
      <c r="P4" s="246">
        <v>13</v>
      </c>
      <c r="Q4" s="246">
        <v>14</v>
      </c>
      <c r="R4" s="246">
        <v>15</v>
      </c>
      <c r="S4" s="246">
        <v>16</v>
      </c>
      <c r="T4" s="246">
        <v>17</v>
      </c>
      <c r="U4" s="246">
        <v>18</v>
      </c>
      <c r="V4" s="246">
        <v>19</v>
      </c>
      <c r="W4" s="246">
        <v>20</v>
      </c>
      <c r="X4" s="246">
        <v>21</v>
      </c>
      <c r="Y4" s="246">
        <v>22</v>
      </c>
      <c r="Z4" s="246">
        <v>23</v>
      </c>
      <c r="AA4" s="246">
        <v>24</v>
      </c>
      <c r="AB4" s="246">
        <v>25</v>
      </c>
      <c r="AC4" s="246">
        <v>26</v>
      </c>
      <c r="AD4" s="246">
        <v>27</v>
      </c>
      <c r="AE4" s="246">
        <v>28</v>
      </c>
      <c r="AF4" s="246">
        <v>29</v>
      </c>
      <c r="AG4" s="246">
        <v>30</v>
      </c>
      <c r="AH4" s="246">
        <v>31</v>
      </c>
      <c r="AI4" s="246">
        <v>32</v>
      </c>
      <c r="AJ4" s="246">
        <v>33</v>
      </c>
      <c r="AK4" s="246">
        <v>34</v>
      </c>
      <c r="AL4" s="246">
        <v>35</v>
      </c>
      <c r="AM4" s="246">
        <v>36</v>
      </c>
      <c r="AN4" s="246">
        <v>37</v>
      </c>
      <c r="AO4" s="246">
        <v>38</v>
      </c>
      <c r="AP4" s="246">
        <v>39</v>
      </c>
      <c r="AQ4" s="246">
        <v>40</v>
      </c>
      <c r="AR4" s="246">
        <v>41</v>
      </c>
      <c r="AS4" s="246">
        <v>42</v>
      </c>
      <c r="AT4" s="246">
        <v>43</v>
      </c>
      <c r="AU4" s="246">
        <v>44</v>
      </c>
      <c r="AV4" s="246">
        <v>45</v>
      </c>
      <c r="AW4" s="246">
        <v>46</v>
      </c>
      <c r="AX4" s="246">
        <v>47</v>
      </c>
      <c r="AY4" s="246">
        <v>48</v>
      </c>
      <c r="AZ4" s="246">
        <v>49</v>
      </c>
      <c r="BA4" s="246">
        <v>50</v>
      </c>
      <c r="BB4" s="246">
        <v>51</v>
      </c>
      <c r="BC4" s="246">
        <v>52</v>
      </c>
      <c r="BD4" s="246">
        <v>53</v>
      </c>
      <c r="BE4" s="246">
        <v>54</v>
      </c>
      <c r="BF4" s="246">
        <v>55</v>
      </c>
      <c r="BG4" s="246">
        <v>56</v>
      </c>
      <c r="BH4" s="246">
        <v>57</v>
      </c>
      <c r="BI4" s="246">
        <v>58</v>
      </c>
      <c r="BJ4" s="246">
        <v>59</v>
      </c>
      <c r="BK4" s="246">
        <v>60</v>
      </c>
      <c r="BL4" s="246">
        <v>61</v>
      </c>
      <c r="BM4" s="246">
        <v>62</v>
      </c>
      <c r="BN4" s="246">
        <v>63</v>
      </c>
      <c r="BO4" s="246">
        <v>64</v>
      </c>
      <c r="BP4" s="246">
        <v>65</v>
      </c>
      <c r="BQ4" s="246">
        <v>66</v>
      </c>
      <c r="BR4" s="246">
        <v>67</v>
      </c>
      <c r="BS4" s="246">
        <v>68</v>
      </c>
      <c r="BT4" s="246">
        <v>69</v>
      </c>
      <c r="BU4" s="246">
        <v>70</v>
      </c>
      <c r="BV4" s="246">
        <v>71</v>
      </c>
      <c r="BW4" s="246">
        <v>72</v>
      </c>
      <c r="BX4" s="246">
        <v>73</v>
      </c>
      <c r="BY4" s="246">
        <v>74</v>
      </c>
      <c r="BZ4" s="246">
        <v>75</v>
      </c>
      <c r="CA4" s="246">
        <v>76</v>
      </c>
      <c r="CB4" s="246">
        <v>77</v>
      </c>
      <c r="CC4" s="246">
        <v>78</v>
      </c>
      <c r="CD4" s="246">
        <v>79</v>
      </c>
      <c r="CE4" s="246">
        <v>80</v>
      </c>
      <c r="CF4" s="246">
        <v>81</v>
      </c>
      <c r="CG4" s="246">
        <v>82</v>
      </c>
      <c r="CH4" s="246">
        <v>83</v>
      </c>
      <c r="CI4" s="246">
        <v>84</v>
      </c>
      <c r="CJ4" s="246">
        <v>85</v>
      </c>
      <c r="CK4" s="246">
        <v>86</v>
      </c>
      <c r="CL4" s="246">
        <v>87</v>
      </c>
      <c r="CM4" s="246">
        <v>88</v>
      </c>
      <c r="CN4" s="246">
        <v>89</v>
      </c>
      <c r="CO4" s="246">
        <v>90</v>
      </c>
      <c r="CP4" s="246">
        <v>91</v>
      </c>
      <c r="CQ4" s="246">
        <v>92</v>
      </c>
      <c r="CR4" s="246">
        <v>93</v>
      </c>
      <c r="CS4" s="246">
        <v>94</v>
      </c>
      <c r="CT4" s="246">
        <v>95</v>
      </c>
      <c r="CU4" s="246">
        <v>96</v>
      </c>
      <c r="CV4" s="246">
        <v>97</v>
      </c>
      <c r="CW4" s="246">
        <v>98</v>
      </c>
      <c r="CX4" s="246">
        <v>99</v>
      </c>
      <c r="CY4" s="475"/>
    </row>
    <row r="5" spans="1:134" ht="15" customHeight="1" x14ac:dyDescent="0.25">
      <c r="B5" s="472"/>
      <c r="C5" s="231" t="str">
        <f>D5</f>
        <v>Combustion of Natural Gas</v>
      </c>
      <c r="D5" s="476" t="str">
        <f>'Data Summary'!D4</f>
        <v>Combustion of Natural Gas</v>
      </c>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5"/>
    </row>
    <row r="6" spans="1:134" ht="117" customHeight="1" x14ac:dyDescent="0.25">
      <c r="B6" s="472"/>
      <c r="C6" s="232" t="str">
        <f>HLOOKUP($C$4,$D$4:$CX$102,3,FALSE)</f>
        <v>External Combustion Boilers, Electric Generation, Natural Gas, Boilers &gt; 100 Million Btu/hr except Tangential, Uncontrolled, Pre-NSPS Boiler</v>
      </c>
      <c r="D6" s="249" t="s">
        <v>439</v>
      </c>
      <c r="E6" s="249" t="s">
        <v>440</v>
      </c>
      <c r="F6" s="249" t="s">
        <v>779</v>
      </c>
      <c r="G6" s="249" t="s">
        <v>780</v>
      </c>
      <c r="H6" s="249" t="s">
        <v>781</v>
      </c>
      <c r="I6" s="249" t="s">
        <v>457</v>
      </c>
      <c r="J6" s="249" t="s">
        <v>458</v>
      </c>
      <c r="K6" s="249" t="s">
        <v>421</v>
      </c>
      <c r="L6" s="249" t="s">
        <v>782</v>
      </c>
      <c r="M6" s="249" t="s">
        <v>783</v>
      </c>
      <c r="N6" s="249" t="s">
        <v>420</v>
      </c>
      <c r="O6" s="249" t="s">
        <v>422</v>
      </c>
      <c r="P6" s="249" t="s">
        <v>423</v>
      </c>
      <c r="Q6" s="249" t="s">
        <v>784</v>
      </c>
      <c r="R6" s="249" t="s">
        <v>785</v>
      </c>
      <c r="S6" s="249" t="s">
        <v>786</v>
      </c>
      <c r="T6" s="249" t="s">
        <v>424</v>
      </c>
      <c r="U6" s="249" t="s">
        <v>425</v>
      </c>
      <c r="V6" s="249" t="s">
        <v>441</v>
      </c>
      <c r="W6" s="249" t="s">
        <v>442</v>
      </c>
      <c r="X6" s="249" t="s">
        <v>787</v>
      </c>
      <c r="Y6" s="249" t="s">
        <v>788</v>
      </c>
      <c r="Z6" s="249" t="s">
        <v>426</v>
      </c>
      <c r="AA6" s="249" t="s">
        <v>427</v>
      </c>
      <c r="AB6" s="249" t="s">
        <v>428</v>
      </c>
      <c r="AC6" s="249" t="s">
        <v>789</v>
      </c>
      <c r="AD6" s="249" t="s">
        <v>790</v>
      </c>
      <c r="AE6" s="249" t="s">
        <v>429</v>
      </c>
      <c r="AF6" s="249" t="s">
        <v>430</v>
      </c>
      <c r="AG6" s="249" t="s">
        <v>791</v>
      </c>
      <c r="AH6" s="249" t="s">
        <v>792</v>
      </c>
      <c r="AI6" s="249" t="s">
        <v>793</v>
      </c>
      <c r="AJ6" s="249" t="s">
        <v>794</v>
      </c>
      <c r="AK6" s="249" t="s">
        <v>795</v>
      </c>
      <c r="AL6" s="249" t="s">
        <v>796</v>
      </c>
      <c r="AM6" s="249" t="s">
        <v>443</v>
      </c>
      <c r="AN6" s="249" t="s">
        <v>444</v>
      </c>
      <c r="AO6" s="249" t="s">
        <v>797</v>
      </c>
      <c r="AP6" s="249" t="s">
        <v>798</v>
      </c>
      <c r="AQ6" s="249" t="s">
        <v>431</v>
      </c>
      <c r="AR6" s="249" t="s">
        <v>432</v>
      </c>
      <c r="AS6" s="249" t="s">
        <v>433</v>
      </c>
      <c r="AT6" s="249" t="s">
        <v>799</v>
      </c>
      <c r="AU6" s="249" t="s">
        <v>800</v>
      </c>
      <c r="AV6" s="249" t="s">
        <v>434</v>
      </c>
      <c r="AW6" s="249" t="s">
        <v>435</v>
      </c>
      <c r="AX6" s="249" t="s">
        <v>438</v>
      </c>
      <c r="AY6" s="249" t="s">
        <v>801</v>
      </c>
      <c r="AZ6" s="249" t="s">
        <v>802</v>
      </c>
      <c r="BA6" s="249" t="s">
        <v>436</v>
      </c>
      <c r="BB6" s="249" t="s">
        <v>437</v>
      </c>
      <c r="BC6" s="249" t="s">
        <v>571</v>
      </c>
      <c r="BD6" s="249" t="s">
        <v>591</v>
      </c>
      <c r="BE6" s="249" t="s">
        <v>592</v>
      </c>
      <c r="BF6" s="249" t="s">
        <v>803</v>
      </c>
      <c r="BG6" s="249" t="s">
        <v>804</v>
      </c>
      <c r="BH6" s="249" t="s">
        <v>593</v>
      </c>
      <c r="BI6" s="249" t="s">
        <v>572</v>
      </c>
      <c r="BJ6" s="249" t="s">
        <v>805</v>
      </c>
      <c r="BK6" s="249" t="s">
        <v>806</v>
      </c>
      <c r="BL6" s="249" t="s">
        <v>573</v>
      </c>
      <c r="BM6" s="249" t="s">
        <v>586</v>
      </c>
      <c r="BN6" s="249" t="s">
        <v>590</v>
      </c>
      <c r="BO6" s="249" t="s">
        <v>807</v>
      </c>
      <c r="BP6" s="249" t="s">
        <v>809</v>
      </c>
      <c r="BQ6" s="249" t="s">
        <v>810</v>
      </c>
      <c r="BR6" s="249" t="s">
        <v>574</v>
      </c>
      <c r="BS6" s="249" t="s">
        <v>811</v>
      </c>
      <c r="BT6" s="249" t="s">
        <v>812</v>
      </c>
      <c r="BU6" s="249" t="s">
        <v>575</v>
      </c>
      <c r="BV6" s="249" t="s">
        <v>585</v>
      </c>
      <c r="BW6" s="249" t="s">
        <v>589</v>
      </c>
      <c r="BX6" s="249" t="s">
        <v>813</v>
      </c>
      <c r="BY6" s="249" t="s">
        <v>814</v>
      </c>
      <c r="BZ6" s="249" t="s">
        <v>576</v>
      </c>
      <c r="CA6" s="249" t="s">
        <v>815</v>
      </c>
      <c r="CB6" s="249" t="s">
        <v>816</v>
      </c>
      <c r="CC6" s="249" t="s">
        <v>577</v>
      </c>
      <c r="CD6" s="249" t="s">
        <v>817</v>
      </c>
      <c r="CE6" s="249" t="s">
        <v>818</v>
      </c>
      <c r="CF6" s="249" t="s">
        <v>578</v>
      </c>
      <c r="CG6" s="249" t="s">
        <v>819</v>
      </c>
      <c r="CH6" s="249" t="s">
        <v>820</v>
      </c>
      <c r="CI6" s="249" t="s">
        <v>579</v>
      </c>
      <c r="CJ6" s="249" t="s">
        <v>821</v>
      </c>
      <c r="CK6" s="249" t="s">
        <v>822</v>
      </c>
      <c r="CL6" s="249" t="s">
        <v>580</v>
      </c>
      <c r="CM6" s="249" t="s">
        <v>823</v>
      </c>
      <c r="CN6" s="249" t="s">
        <v>824</v>
      </c>
      <c r="CO6" s="249" t="s">
        <v>581</v>
      </c>
      <c r="CP6" s="249" t="s">
        <v>584</v>
      </c>
      <c r="CQ6" s="249" t="s">
        <v>588</v>
      </c>
      <c r="CR6" s="249" t="s">
        <v>825</v>
      </c>
      <c r="CS6" s="249" t="s">
        <v>826</v>
      </c>
      <c r="CT6" s="249" t="s">
        <v>582</v>
      </c>
      <c r="CU6" s="249" t="s">
        <v>583</v>
      </c>
      <c r="CV6" s="249" t="s">
        <v>587</v>
      </c>
      <c r="CW6" s="249" t="s">
        <v>827</v>
      </c>
      <c r="CX6" s="249" t="s">
        <v>828</v>
      </c>
      <c r="CY6" s="475"/>
    </row>
    <row r="7" spans="1:134" ht="15" customHeight="1" x14ac:dyDescent="0.25">
      <c r="A7" s="206">
        <v>4</v>
      </c>
      <c r="B7" s="261" t="s">
        <v>282</v>
      </c>
      <c r="C7" s="233">
        <f t="shared" ref="C7:C38" si="0">HLOOKUP($C$4,$D$4:$CX$102,A7,FALSE)</f>
        <v>4.2393504057720465E-11</v>
      </c>
      <c r="D7" s="234">
        <f>'Natural Gas Scenarios'!B7</f>
        <v>4.2393504057720465E-11</v>
      </c>
      <c r="E7" s="234">
        <f>'Natural Gas Scenarios'!C7</f>
        <v>4.2393504057720465E-11</v>
      </c>
      <c r="F7" s="234">
        <f>'Natural Gas Scenarios'!D7</f>
        <v>4.2393504057720465E-11</v>
      </c>
      <c r="G7" s="234">
        <f>'Natural Gas Scenarios'!E7</f>
        <v>4.2393504057720465E-11</v>
      </c>
      <c r="H7" s="234">
        <f>'Natural Gas Scenarios'!F7</f>
        <v>4.2393504057720465E-11</v>
      </c>
      <c r="I7" s="234">
        <f>'Natural Gas Scenarios'!G7</f>
        <v>4.2393504057720465E-11</v>
      </c>
      <c r="J7" s="234">
        <f>'Natural Gas Scenarios'!H7</f>
        <v>4.2393504057720465E-11</v>
      </c>
      <c r="K7" s="234">
        <f>'Natural Gas Scenarios'!K7</f>
        <v>4.2393504057720465E-11</v>
      </c>
      <c r="L7" s="234">
        <f>'Natural Gas Scenarios'!L7</f>
        <v>4.2393504057720465E-11</v>
      </c>
      <c r="M7" s="234">
        <f>'Natural Gas Scenarios'!M7</f>
        <v>4.2393504057720465E-11</v>
      </c>
      <c r="N7" s="234">
        <f>'Natural Gas Scenarios'!N7</f>
        <v>4.2393504057720465E-11</v>
      </c>
      <c r="O7" s="234">
        <f>'Natural Gas Scenarios'!O7</f>
        <v>4.2393504057720465E-11</v>
      </c>
      <c r="P7" s="234">
        <f>'Natural Gas Scenarios'!R7</f>
        <v>4.2393504057720465E-11</v>
      </c>
      <c r="Q7" s="234">
        <f>'Natural Gas Scenarios'!S7</f>
        <v>4.2393504057720465E-11</v>
      </c>
      <c r="R7" s="234">
        <f>'Natural Gas Scenarios'!T7</f>
        <v>4.2393504057720465E-11</v>
      </c>
      <c r="S7" s="234">
        <f>'Natural Gas Scenarios'!U7</f>
        <v>4.2393504057720465E-11</v>
      </c>
      <c r="T7" s="234">
        <f>'Natural Gas Scenarios'!V7</f>
        <v>4.2393504057720465E-11</v>
      </c>
      <c r="U7" s="234">
        <f>'Natural Gas Scenarios'!W7</f>
        <v>4.2393504057720465E-11</v>
      </c>
      <c r="V7" s="234">
        <f>'Natural Gas Scenarios'!B110</f>
        <v>4.2393504057720465E-11</v>
      </c>
      <c r="W7" s="234">
        <f>'Natural Gas Scenarios'!C110</f>
        <v>4.2393504057720465E-11</v>
      </c>
      <c r="X7" s="234">
        <f>'Natural Gas Scenarios'!D110</f>
        <v>4.2393504057720465E-11</v>
      </c>
      <c r="Y7" s="234">
        <f>'Natural Gas Scenarios'!E110</f>
        <v>4.2393504057720465E-11</v>
      </c>
      <c r="Z7" s="234">
        <f>'Natural Gas Scenarios'!F110</f>
        <v>4.2393504057720465E-11</v>
      </c>
      <c r="AA7" s="234">
        <f>'Natural Gas Scenarios'!G110</f>
        <v>4.2393504057720465E-11</v>
      </c>
      <c r="AB7" s="234">
        <f>'Natural Gas Scenarios'!K110</f>
        <v>4.2393504057720465E-11</v>
      </c>
      <c r="AC7" s="234">
        <f>'Natural Gas Scenarios'!L110</f>
        <v>4.2393504057720465E-11</v>
      </c>
      <c r="AD7" s="234">
        <f>'Natural Gas Scenarios'!M110</f>
        <v>4.2393504057720465E-11</v>
      </c>
      <c r="AE7" s="234">
        <f>'Natural Gas Scenarios'!N110</f>
        <v>4.2393504057720465E-11</v>
      </c>
      <c r="AF7" s="234">
        <f>'Natural Gas Scenarios'!O110</f>
        <v>4.2393504057720465E-11</v>
      </c>
      <c r="AG7" s="234">
        <f>'Natural Gas Scenarios'!R110</f>
        <v>4.2393504057720465E-11</v>
      </c>
      <c r="AH7" s="234">
        <f>'Natural Gas Scenarios'!S110</f>
        <v>4.2393504057720465E-11</v>
      </c>
      <c r="AI7" s="234">
        <f>'Natural Gas Scenarios'!T110</f>
        <v>4.2393504057720465E-11</v>
      </c>
      <c r="AJ7" s="234">
        <f>'Natural Gas Scenarios'!W110</f>
        <v>4.2393504057720465E-11</v>
      </c>
      <c r="AK7" s="234">
        <f>'Natural Gas Scenarios'!X110</f>
        <v>4.2393504057720465E-11</v>
      </c>
      <c r="AL7" s="234">
        <f>'Natural Gas Scenarios'!Y110</f>
        <v>4.2393504057720465E-11</v>
      </c>
      <c r="AM7" s="234">
        <f>'Natural Gas Scenarios'!B213</f>
        <v>4.2393504057720465E-11</v>
      </c>
      <c r="AN7" s="234">
        <f>'Natural Gas Scenarios'!C213</f>
        <v>4.2393504057720465E-11</v>
      </c>
      <c r="AO7" s="234">
        <f>'Natural Gas Scenarios'!D213</f>
        <v>4.2393504057720465E-11</v>
      </c>
      <c r="AP7" s="234">
        <f>'Natural Gas Scenarios'!E213</f>
        <v>4.2393504057720465E-11</v>
      </c>
      <c r="AQ7" s="234">
        <f>'Natural Gas Scenarios'!F213</f>
        <v>4.2393504057720465E-11</v>
      </c>
      <c r="AR7" s="234">
        <f>'Natural Gas Scenarios'!G213</f>
        <v>4.2393504057720465E-11</v>
      </c>
      <c r="AS7" s="234">
        <f>'Natural Gas Scenarios'!K213</f>
        <v>4.2393504057720465E-11</v>
      </c>
      <c r="AT7" s="234">
        <f>'Natural Gas Scenarios'!L213</f>
        <v>4.2393504057720465E-11</v>
      </c>
      <c r="AU7" s="234">
        <f>'Natural Gas Scenarios'!M213</f>
        <v>4.2393504057720465E-11</v>
      </c>
      <c r="AV7" s="234">
        <f>'Natural Gas Scenarios'!N213</f>
        <v>4.2393504057720465E-11</v>
      </c>
      <c r="AW7" s="234">
        <f>'Natural Gas Scenarios'!O213</f>
        <v>4.2393504057720465E-11</v>
      </c>
      <c r="AX7" s="234">
        <f>'Natural Gas Scenarios'!R213</f>
        <v>4.2393504057720465E-11</v>
      </c>
      <c r="AY7" s="234">
        <f>'Natural Gas Scenarios'!S213</f>
        <v>4.2393504057720465E-11</v>
      </c>
      <c r="AZ7" s="234">
        <f>'Natural Gas Scenarios'!T213</f>
        <v>4.2393504057720465E-11</v>
      </c>
      <c r="BA7" s="234">
        <f>'Natural Gas Scenarios'!U213</f>
        <v>4.2393504057720465E-11</v>
      </c>
      <c r="BB7" s="234">
        <f>'Natural Gas Scenarios'!V213</f>
        <v>4.2393504057720465E-11</v>
      </c>
      <c r="BC7" s="234">
        <f>'Natural Gas Scenarios'!B316</f>
        <v>4.2393504057720465E-11</v>
      </c>
      <c r="BD7" s="234">
        <f>'Natural Gas Scenarios'!C316</f>
        <v>4.2393504057720465E-11</v>
      </c>
      <c r="BE7" s="234">
        <f>'Natural Gas Scenarios'!D316</f>
        <v>4.2393504057720465E-11</v>
      </c>
      <c r="BF7" s="234">
        <f>'Natural Gas Scenarios'!E316</f>
        <v>4.2393504057720465E-11</v>
      </c>
      <c r="BG7" s="234">
        <f>'Natural Gas Scenarios'!F316</f>
        <v>4.2393504057720465E-11</v>
      </c>
      <c r="BH7" s="234">
        <f>'Natural Gas Scenarios'!G316</f>
        <v>4.2393504057720465E-11</v>
      </c>
      <c r="BI7" s="234">
        <f>'Natural Gas Scenarios'!K316</f>
        <v>4.2393504057720465E-11</v>
      </c>
      <c r="BJ7" s="234">
        <f>'Natural Gas Scenarios'!L316</f>
        <v>4.2393504057720465E-11</v>
      </c>
      <c r="BK7" s="234">
        <f>'Natural Gas Scenarios'!M316</f>
        <v>4.2393504057720465E-11</v>
      </c>
      <c r="BL7" s="234">
        <f>'Natural Gas Scenarios'!B419</f>
        <v>4.2393504057720465E-11</v>
      </c>
      <c r="BM7" s="234">
        <f>'Natural Gas Scenarios'!C419</f>
        <v>4.2393504057720465E-11</v>
      </c>
      <c r="BN7" s="234">
        <f>'Natural Gas Scenarios'!D419</f>
        <v>4.2393504057720465E-11</v>
      </c>
      <c r="BO7" s="234">
        <f>'Natural Gas Scenarios'!E419</f>
        <v>4.2393504057720465E-11</v>
      </c>
      <c r="BP7" s="234">
        <f>'Natural Gas Scenarios'!F419</f>
        <v>4.2393504057720465E-11</v>
      </c>
      <c r="BQ7" s="234">
        <f>'Natural Gas Scenarios'!G419</f>
        <v>4.2393504057720465E-11</v>
      </c>
      <c r="BR7" s="234">
        <f>'Natural Gas Scenarios'!K419</f>
        <v>4.2393504057720465E-11</v>
      </c>
      <c r="BS7" s="234">
        <f>'Natural Gas Scenarios'!L419</f>
        <v>4.2393504057720465E-11</v>
      </c>
      <c r="BT7" s="234">
        <f>'Natural Gas Scenarios'!M419</f>
        <v>4.2393504057720465E-11</v>
      </c>
      <c r="BU7" s="234">
        <f>'Natural Gas Scenarios'!B522</f>
        <v>4.2393504057720465E-11</v>
      </c>
      <c r="BV7" s="234">
        <f>'Natural Gas Scenarios'!C522</f>
        <v>4.2393504057720465E-11</v>
      </c>
      <c r="BW7" s="234">
        <f>'Natural Gas Scenarios'!D522</f>
        <v>4.2393504057720465E-11</v>
      </c>
      <c r="BX7" s="234">
        <f>'Natural Gas Scenarios'!E522</f>
        <v>4.2393504057720465E-11</v>
      </c>
      <c r="BY7" s="234">
        <f>'Natural Gas Scenarios'!F522</f>
        <v>4.2393504057720465E-11</v>
      </c>
      <c r="BZ7" s="234">
        <f>'Natural Gas Scenarios'!R316</f>
        <v>4.2393504057720465E-11</v>
      </c>
      <c r="CA7" s="234">
        <f>'Natural Gas Scenarios'!S316</f>
        <v>4.2393504057720465E-11</v>
      </c>
      <c r="CB7" s="234">
        <f>'Natural Gas Scenarios'!T316</f>
        <v>4.2393504057720465E-11</v>
      </c>
      <c r="CC7" s="234">
        <f>'Natural Gas Scenarios'!B728</f>
        <v>3.2107191337048567E-8</v>
      </c>
      <c r="CD7" s="234">
        <f>'Natural Gas Scenarios'!C728</f>
        <v>3.2107191337048567E-8</v>
      </c>
      <c r="CE7" s="234">
        <f>'Natural Gas Scenarios'!D728</f>
        <v>3.2107191337048567E-8</v>
      </c>
      <c r="CF7" s="234">
        <f>'Natural Gas Scenarios'!H728</f>
        <v>4.2393504057720465E-11</v>
      </c>
      <c r="CG7" s="234">
        <f>'Natural Gas Scenarios'!I728</f>
        <v>4.2393504057720465E-11</v>
      </c>
      <c r="CH7" s="234">
        <f>'Natural Gas Scenarios'!J728</f>
        <v>4.2393504057720465E-11</v>
      </c>
      <c r="CI7" s="234">
        <f>'Natural Gas Scenarios'!N728</f>
        <v>3.0175931707752414E-8</v>
      </c>
      <c r="CJ7" s="234">
        <f>'Natural Gas Scenarios'!O728</f>
        <v>3.0175931707752414E-8</v>
      </c>
      <c r="CK7" s="234">
        <f>'Natural Gas Scenarios'!P728</f>
        <v>3.0175931707752414E-8</v>
      </c>
      <c r="CL7" s="234">
        <f>'Natural Gas Scenarios'!K522</f>
        <v>4.2393504057720465E-11</v>
      </c>
      <c r="CM7" s="234">
        <f>'Natural Gas Scenarios'!L522</f>
        <v>4.2393504057720465E-11</v>
      </c>
      <c r="CN7" s="234">
        <f>'Natural Gas Scenarios'!M522</f>
        <v>4.2393504057720465E-11</v>
      </c>
      <c r="CO7" s="234">
        <f>'Natural Gas Scenarios'!B625</f>
        <v>4.2393504057720465E-11</v>
      </c>
      <c r="CP7" s="234">
        <f>'Natural Gas Scenarios'!C625</f>
        <v>4.2393504057720465E-11</v>
      </c>
      <c r="CQ7" s="234">
        <f>'Natural Gas Scenarios'!D625</f>
        <v>4.2393504057720465E-11</v>
      </c>
      <c r="CR7" s="234">
        <f>'Natural Gas Scenarios'!E625</f>
        <v>4.2393504057720465E-11</v>
      </c>
      <c r="CS7" s="234">
        <f>'Natural Gas Scenarios'!F625</f>
        <v>4.2393504057720465E-11</v>
      </c>
      <c r="CT7" s="234">
        <f>'Natural Gas Scenarios'!K625</f>
        <v>4.2393504057720465E-11</v>
      </c>
      <c r="CU7" s="234">
        <f>'Natural Gas Scenarios'!L625</f>
        <v>4.2393504057720465E-11</v>
      </c>
      <c r="CV7" s="234">
        <f>'Natural Gas Scenarios'!M625</f>
        <v>4.2393504057720465E-11</v>
      </c>
      <c r="CW7" s="234">
        <f>'Natural Gas Scenarios'!N625</f>
        <v>4.2393504057720465E-11</v>
      </c>
      <c r="CX7" s="234">
        <f>'Natural Gas Scenarios'!O625</f>
        <v>4.2393504057720465E-11</v>
      </c>
      <c r="CY7" s="326" t="s">
        <v>842</v>
      </c>
    </row>
    <row r="8" spans="1:134" ht="15" customHeight="1" x14ac:dyDescent="0.25">
      <c r="A8" s="206">
        <v>5</v>
      </c>
      <c r="B8" s="261" t="s">
        <v>288</v>
      </c>
      <c r="C8" s="233">
        <f t="shared" si="0"/>
        <v>4.2393504057720465E-11</v>
      </c>
      <c r="D8" s="234">
        <f>'Natural Gas Scenarios'!B8</f>
        <v>4.2393504057720465E-11</v>
      </c>
      <c r="E8" s="234">
        <f>'Natural Gas Scenarios'!C8</f>
        <v>4.2393504057720465E-11</v>
      </c>
      <c r="F8" s="234">
        <f>'Natural Gas Scenarios'!D8</f>
        <v>4.2393504057720465E-11</v>
      </c>
      <c r="G8" s="234">
        <f>'Natural Gas Scenarios'!E8</f>
        <v>4.2393504057720465E-11</v>
      </c>
      <c r="H8" s="234">
        <f>'Natural Gas Scenarios'!F8</f>
        <v>4.2393504057720465E-11</v>
      </c>
      <c r="I8" s="234">
        <f>'Natural Gas Scenarios'!G8</f>
        <v>4.2393504057720465E-11</v>
      </c>
      <c r="J8" s="234">
        <f>'Natural Gas Scenarios'!H8</f>
        <v>4.2393504057720465E-11</v>
      </c>
      <c r="K8" s="234">
        <f>'Natural Gas Scenarios'!K8</f>
        <v>4.2393504057720465E-11</v>
      </c>
      <c r="L8" s="234">
        <f>'Natural Gas Scenarios'!L8</f>
        <v>4.2393504057720465E-11</v>
      </c>
      <c r="M8" s="234">
        <f>'Natural Gas Scenarios'!M8</f>
        <v>4.2393504057720465E-11</v>
      </c>
      <c r="N8" s="234">
        <f>'Natural Gas Scenarios'!N8</f>
        <v>4.2393504057720465E-11</v>
      </c>
      <c r="O8" s="234">
        <f>'Natural Gas Scenarios'!O8</f>
        <v>4.2393504057720465E-11</v>
      </c>
      <c r="P8" s="234">
        <f>'Natural Gas Scenarios'!R8</f>
        <v>4.2393504057720465E-11</v>
      </c>
      <c r="Q8" s="234">
        <f>'Natural Gas Scenarios'!S8</f>
        <v>4.2393504057720465E-11</v>
      </c>
      <c r="R8" s="234">
        <f>'Natural Gas Scenarios'!T8</f>
        <v>4.2393504057720465E-11</v>
      </c>
      <c r="S8" s="234">
        <f>'Natural Gas Scenarios'!U8</f>
        <v>4.2393504057720465E-11</v>
      </c>
      <c r="T8" s="234">
        <f>'Natural Gas Scenarios'!V8</f>
        <v>4.2393504057720465E-11</v>
      </c>
      <c r="U8" s="234">
        <f>'Natural Gas Scenarios'!W8</f>
        <v>4.2393504057720465E-11</v>
      </c>
      <c r="V8" s="234">
        <f>'Natural Gas Scenarios'!B111</f>
        <v>4.2393504057720465E-11</v>
      </c>
      <c r="W8" s="234">
        <f>'Natural Gas Scenarios'!C111</f>
        <v>4.2393504057720465E-11</v>
      </c>
      <c r="X8" s="234">
        <f>'Natural Gas Scenarios'!D111</f>
        <v>4.2393504057720465E-11</v>
      </c>
      <c r="Y8" s="234">
        <f>'Natural Gas Scenarios'!E111</f>
        <v>4.2393504057720465E-11</v>
      </c>
      <c r="Z8" s="234">
        <f>'Natural Gas Scenarios'!F111</f>
        <v>4.2393504057720465E-11</v>
      </c>
      <c r="AA8" s="234">
        <f>'Natural Gas Scenarios'!G111</f>
        <v>4.2393504057720465E-11</v>
      </c>
      <c r="AB8" s="234">
        <f>'Natural Gas Scenarios'!K111</f>
        <v>4.2393504057720465E-11</v>
      </c>
      <c r="AC8" s="234">
        <f>'Natural Gas Scenarios'!L111</f>
        <v>4.2393504057720465E-11</v>
      </c>
      <c r="AD8" s="234">
        <f>'Natural Gas Scenarios'!M111</f>
        <v>4.2393504057720465E-11</v>
      </c>
      <c r="AE8" s="234">
        <f>'Natural Gas Scenarios'!N111</f>
        <v>4.2393504057720465E-11</v>
      </c>
      <c r="AF8" s="234">
        <f>'Natural Gas Scenarios'!O111</f>
        <v>4.2393504057720465E-11</v>
      </c>
      <c r="AG8" s="234">
        <f>'Natural Gas Scenarios'!R111</f>
        <v>4.2393504057720465E-11</v>
      </c>
      <c r="AH8" s="234">
        <f>'Natural Gas Scenarios'!S111</f>
        <v>4.2393504057720465E-11</v>
      </c>
      <c r="AI8" s="234">
        <f>'Natural Gas Scenarios'!T111</f>
        <v>4.2393504057720465E-11</v>
      </c>
      <c r="AJ8" s="234">
        <f>'Natural Gas Scenarios'!W111</f>
        <v>4.2393504057720465E-11</v>
      </c>
      <c r="AK8" s="234">
        <f>'Natural Gas Scenarios'!X111</f>
        <v>4.2393504057720465E-11</v>
      </c>
      <c r="AL8" s="234">
        <f>'Natural Gas Scenarios'!Y111</f>
        <v>4.2393504057720465E-11</v>
      </c>
      <c r="AM8" s="234">
        <f>'Natural Gas Scenarios'!B214</f>
        <v>4.2393504057720465E-11</v>
      </c>
      <c r="AN8" s="234">
        <f>'Natural Gas Scenarios'!C214</f>
        <v>4.2393504057720465E-11</v>
      </c>
      <c r="AO8" s="234">
        <f>'Natural Gas Scenarios'!D214</f>
        <v>4.2393504057720465E-11</v>
      </c>
      <c r="AP8" s="234">
        <f>'Natural Gas Scenarios'!E214</f>
        <v>4.2393504057720465E-11</v>
      </c>
      <c r="AQ8" s="234">
        <f>'Natural Gas Scenarios'!F214</f>
        <v>4.2393504057720465E-11</v>
      </c>
      <c r="AR8" s="234">
        <f>'Natural Gas Scenarios'!G214</f>
        <v>4.2393504057720465E-11</v>
      </c>
      <c r="AS8" s="234">
        <f>'Natural Gas Scenarios'!K214</f>
        <v>4.2393504057720465E-11</v>
      </c>
      <c r="AT8" s="234">
        <f>'Natural Gas Scenarios'!L214</f>
        <v>4.2393504057720465E-11</v>
      </c>
      <c r="AU8" s="234">
        <f>'Natural Gas Scenarios'!M214</f>
        <v>4.2393504057720465E-11</v>
      </c>
      <c r="AV8" s="234">
        <f>'Natural Gas Scenarios'!N214</f>
        <v>4.2393504057720465E-11</v>
      </c>
      <c r="AW8" s="234">
        <f>'Natural Gas Scenarios'!O214</f>
        <v>4.2393504057720465E-11</v>
      </c>
      <c r="AX8" s="234">
        <f>'Natural Gas Scenarios'!R214</f>
        <v>4.2393504057720465E-11</v>
      </c>
      <c r="AY8" s="234">
        <f>'Natural Gas Scenarios'!S214</f>
        <v>4.2393504057720465E-11</v>
      </c>
      <c r="AZ8" s="234">
        <f>'Natural Gas Scenarios'!T214</f>
        <v>4.2393504057720465E-11</v>
      </c>
      <c r="BA8" s="234">
        <f>'Natural Gas Scenarios'!U214</f>
        <v>4.2393504057720465E-11</v>
      </c>
      <c r="BB8" s="234">
        <f>'Natural Gas Scenarios'!V214</f>
        <v>4.2393504057720465E-11</v>
      </c>
      <c r="BC8" s="234">
        <f>'Natural Gas Scenarios'!B317</f>
        <v>4.2393504057720465E-11</v>
      </c>
      <c r="BD8" s="234">
        <f>'Natural Gas Scenarios'!C317</f>
        <v>4.2393504057720465E-11</v>
      </c>
      <c r="BE8" s="234">
        <f>'Natural Gas Scenarios'!D317</f>
        <v>4.2393504057720465E-11</v>
      </c>
      <c r="BF8" s="234">
        <f>'Natural Gas Scenarios'!E317</f>
        <v>4.2393504057720465E-11</v>
      </c>
      <c r="BG8" s="234">
        <f>'Natural Gas Scenarios'!F317</f>
        <v>4.2393504057720465E-11</v>
      </c>
      <c r="BH8" s="234">
        <f>'Natural Gas Scenarios'!G317</f>
        <v>4.2393504057720465E-11</v>
      </c>
      <c r="BI8" s="234">
        <f>'Natural Gas Scenarios'!K317</f>
        <v>4.2393504057720465E-11</v>
      </c>
      <c r="BJ8" s="234">
        <f>'Natural Gas Scenarios'!L317</f>
        <v>4.2393504057720465E-11</v>
      </c>
      <c r="BK8" s="234">
        <f>'Natural Gas Scenarios'!M317</f>
        <v>4.2393504057720465E-11</v>
      </c>
      <c r="BL8" s="234">
        <f>'Natural Gas Scenarios'!B420</f>
        <v>4.2393504057720465E-11</v>
      </c>
      <c r="BM8" s="234">
        <f>'Natural Gas Scenarios'!C420</f>
        <v>4.2393504057720465E-11</v>
      </c>
      <c r="BN8" s="234">
        <f>'Natural Gas Scenarios'!D420</f>
        <v>4.2393504057720465E-11</v>
      </c>
      <c r="BO8" s="234">
        <f>'Natural Gas Scenarios'!E420</f>
        <v>4.2393504057720465E-11</v>
      </c>
      <c r="BP8" s="234">
        <f>'Natural Gas Scenarios'!F420</f>
        <v>4.2393504057720465E-11</v>
      </c>
      <c r="BQ8" s="234">
        <f>'Natural Gas Scenarios'!G420</f>
        <v>4.2393504057720465E-11</v>
      </c>
      <c r="BR8" s="234">
        <f>'Natural Gas Scenarios'!K420</f>
        <v>4.2393504057720465E-11</v>
      </c>
      <c r="BS8" s="234">
        <f>'Natural Gas Scenarios'!L420</f>
        <v>4.2393504057720465E-11</v>
      </c>
      <c r="BT8" s="234">
        <f>'Natural Gas Scenarios'!M420</f>
        <v>4.2393504057720465E-11</v>
      </c>
      <c r="BU8" s="234">
        <f>'Natural Gas Scenarios'!B523</f>
        <v>4.2393504057720465E-11</v>
      </c>
      <c r="BV8" s="234">
        <f>'Natural Gas Scenarios'!C523</f>
        <v>4.2393504057720465E-11</v>
      </c>
      <c r="BW8" s="234">
        <f>'Natural Gas Scenarios'!D523</f>
        <v>4.2393504057720465E-11</v>
      </c>
      <c r="BX8" s="234">
        <f>'Natural Gas Scenarios'!E523</f>
        <v>4.2393504057720465E-11</v>
      </c>
      <c r="BY8" s="234">
        <f>'Natural Gas Scenarios'!F523</f>
        <v>4.2393504057720465E-11</v>
      </c>
      <c r="BZ8" s="234">
        <f>'Natural Gas Scenarios'!R317</f>
        <v>4.2393504057720465E-11</v>
      </c>
      <c r="CA8" s="234">
        <f>'Natural Gas Scenarios'!S317</f>
        <v>4.2393504057720465E-11</v>
      </c>
      <c r="CB8" s="234">
        <f>'Natural Gas Scenarios'!T317</f>
        <v>4.2393504057720465E-11</v>
      </c>
      <c r="CC8" s="234">
        <f>'Natural Gas Scenarios'!B729</f>
        <v>7.6526162810860126E-8</v>
      </c>
      <c r="CD8" s="234">
        <f>'Natural Gas Scenarios'!C729</f>
        <v>7.6526162810860126E-8</v>
      </c>
      <c r="CE8" s="234">
        <f>'Natural Gas Scenarios'!D729</f>
        <v>7.6526162810860126E-8</v>
      </c>
      <c r="CF8" s="234">
        <f>'Natural Gas Scenarios'!H729</f>
        <v>4.2393504057720465E-11</v>
      </c>
      <c r="CG8" s="234">
        <f>'Natural Gas Scenarios'!I729</f>
        <v>4.2393504057720465E-11</v>
      </c>
      <c r="CH8" s="234">
        <f>'Natural Gas Scenarios'!J729</f>
        <v>4.2393504057720465E-11</v>
      </c>
      <c r="CI8" s="234">
        <f>'Natural Gas Scenarios'!N729</f>
        <v>1.3349832187509668E-7</v>
      </c>
      <c r="CJ8" s="234">
        <f>'Natural Gas Scenarios'!O729</f>
        <v>1.3349832187509668E-7</v>
      </c>
      <c r="CK8" s="234">
        <f>'Natural Gas Scenarios'!P729</f>
        <v>1.3349832187509668E-7</v>
      </c>
      <c r="CL8" s="234">
        <f>'Natural Gas Scenarios'!K523</f>
        <v>4.2393504057720465E-11</v>
      </c>
      <c r="CM8" s="234">
        <f>'Natural Gas Scenarios'!L523</f>
        <v>4.2393504057720465E-11</v>
      </c>
      <c r="CN8" s="234">
        <f>'Natural Gas Scenarios'!M523</f>
        <v>4.2393504057720465E-11</v>
      </c>
      <c r="CO8" s="234">
        <f>'Natural Gas Scenarios'!B626</f>
        <v>4.2393504057720465E-11</v>
      </c>
      <c r="CP8" s="234">
        <f>'Natural Gas Scenarios'!C626</f>
        <v>4.2393504057720465E-11</v>
      </c>
      <c r="CQ8" s="234">
        <f>'Natural Gas Scenarios'!D626</f>
        <v>4.2393504057720465E-11</v>
      </c>
      <c r="CR8" s="234">
        <f>'Natural Gas Scenarios'!E626</f>
        <v>4.2393504057720465E-11</v>
      </c>
      <c r="CS8" s="234">
        <f>'Natural Gas Scenarios'!F626</f>
        <v>4.2393504057720465E-11</v>
      </c>
      <c r="CT8" s="234">
        <f>'Natural Gas Scenarios'!K626</f>
        <v>4.2393504057720465E-11</v>
      </c>
      <c r="CU8" s="234">
        <f>'Natural Gas Scenarios'!L626</f>
        <v>4.2393504057720465E-11</v>
      </c>
      <c r="CV8" s="234">
        <f>'Natural Gas Scenarios'!M626</f>
        <v>4.2393504057720465E-11</v>
      </c>
      <c r="CW8" s="234">
        <f>'Natural Gas Scenarios'!N626</f>
        <v>4.2393504057720465E-11</v>
      </c>
      <c r="CX8" s="234">
        <f>'Natural Gas Scenarios'!O626</f>
        <v>4.2393504057720465E-11</v>
      </c>
      <c r="CY8" s="326" t="s">
        <v>843</v>
      </c>
    </row>
    <row r="9" spans="1:134" ht="15" customHeight="1" x14ac:dyDescent="0.25">
      <c r="A9" s="206">
        <v>6</v>
      </c>
      <c r="B9" s="263" t="s">
        <v>492</v>
      </c>
      <c r="C9" s="233">
        <f t="shared" si="0"/>
        <v>0</v>
      </c>
      <c r="D9" s="234">
        <f>'Natural Gas Scenarios'!B9</f>
        <v>0</v>
      </c>
      <c r="E9" s="234">
        <f>'Natural Gas Scenarios'!C9</f>
        <v>0</v>
      </c>
      <c r="F9" s="234">
        <f>'Natural Gas Scenarios'!D9</f>
        <v>0</v>
      </c>
      <c r="G9" s="234">
        <f>'Natural Gas Scenarios'!E9</f>
        <v>0</v>
      </c>
      <c r="H9" s="234">
        <f>'Natural Gas Scenarios'!F9</f>
        <v>0</v>
      </c>
      <c r="I9" s="234">
        <f>'Natural Gas Scenarios'!G9</f>
        <v>0</v>
      </c>
      <c r="J9" s="234">
        <f>'Natural Gas Scenarios'!H9</f>
        <v>0</v>
      </c>
      <c r="K9" s="234">
        <f>'Natural Gas Scenarios'!K9</f>
        <v>3.669393295662694E-7</v>
      </c>
      <c r="L9" s="234">
        <f>'Natural Gas Scenarios'!L9</f>
        <v>3.669393295662694E-7</v>
      </c>
      <c r="M9" s="234">
        <f>'Natural Gas Scenarios'!M9</f>
        <v>3.669393295662694E-7</v>
      </c>
      <c r="N9" s="234">
        <f>'Natural Gas Scenarios'!N9</f>
        <v>3.669393295662694E-7</v>
      </c>
      <c r="O9" s="234">
        <f>'Natural Gas Scenarios'!O9</f>
        <v>3.669393295662694E-7</v>
      </c>
      <c r="P9" s="234">
        <f>'Natural Gas Scenarios'!R9</f>
        <v>0</v>
      </c>
      <c r="Q9" s="234">
        <f>'Natural Gas Scenarios'!S9</f>
        <v>0</v>
      </c>
      <c r="R9" s="234">
        <f>'Natural Gas Scenarios'!T9</f>
        <v>0</v>
      </c>
      <c r="S9" s="234">
        <f>'Natural Gas Scenarios'!U9</f>
        <v>0</v>
      </c>
      <c r="T9" s="234">
        <f>'Natural Gas Scenarios'!V9</f>
        <v>0</v>
      </c>
      <c r="U9" s="234">
        <f>'Natural Gas Scenarios'!W9</f>
        <v>0</v>
      </c>
      <c r="V9" s="234">
        <f>'Natural Gas Scenarios'!B112</f>
        <v>0</v>
      </c>
      <c r="W9" s="234">
        <f>'Natural Gas Scenarios'!C112</f>
        <v>0</v>
      </c>
      <c r="X9" s="234">
        <f>'Natural Gas Scenarios'!D112</f>
        <v>0</v>
      </c>
      <c r="Y9" s="234">
        <f>'Natural Gas Scenarios'!E112</f>
        <v>0</v>
      </c>
      <c r="Z9" s="234">
        <f>'Natural Gas Scenarios'!F112</f>
        <v>0</v>
      </c>
      <c r="AA9" s="234">
        <f>'Natural Gas Scenarios'!G112</f>
        <v>0</v>
      </c>
      <c r="AB9" s="234">
        <f>'Natural Gas Scenarios'!K112</f>
        <v>0</v>
      </c>
      <c r="AC9" s="234">
        <f>'Natural Gas Scenarios'!L112</f>
        <v>0</v>
      </c>
      <c r="AD9" s="234">
        <f>'Natural Gas Scenarios'!M112</f>
        <v>0</v>
      </c>
      <c r="AE9" s="234">
        <f>'Natural Gas Scenarios'!N112</f>
        <v>0</v>
      </c>
      <c r="AF9" s="234">
        <f>'Natural Gas Scenarios'!O112</f>
        <v>0</v>
      </c>
      <c r="AG9" s="234">
        <f>'Natural Gas Scenarios'!R112</f>
        <v>0</v>
      </c>
      <c r="AH9" s="234">
        <f>'Natural Gas Scenarios'!S112</f>
        <v>0</v>
      </c>
      <c r="AI9" s="234">
        <f>'Natural Gas Scenarios'!T112</f>
        <v>0</v>
      </c>
      <c r="AJ9" s="234">
        <f>'Natural Gas Scenarios'!W112</f>
        <v>0</v>
      </c>
      <c r="AK9" s="234">
        <f>'Natural Gas Scenarios'!X112</f>
        <v>0</v>
      </c>
      <c r="AL9" s="234">
        <f>'Natural Gas Scenarios'!Y112</f>
        <v>0</v>
      </c>
      <c r="AM9" s="234">
        <f>'Natural Gas Scenarios'!B215</f>
        <v>0</v>
      </c>
      <c r="AN9" s="234">
        <f>'Natural Gas Scenarios'!C215</f>
        <v>0</v>
      </c>
      <c r="AO9" s="234">
        <f>'Natural Gas Scenarios'!D215</f>
        <v>0</v>
      </c>
      <c r="AP9" s="234">
        <f>'Natural Gas Scenarios'!E215</f>
        <v>0</v>
      </c>
      <c r="AQ9" s="234">
        <f>'Natural Gas Scenarios'!F215</f>
        <v>0</v>
      </c>
      <c r="AR9" s="234">
        <f>'Natural Gas Scenarios'!G215</f>
        <v>0</v>
      </c>
      <c r="AS9" s="234">
        <f>'Natural Gas Scenarios'!K215</f>
        <v>0</v>
      </c>
      <c r="AT9" s="234">
        <f>'Natural Gas Scenarios'!L215</f>
        <v>0</v>
      </c>
      <c r="AU9" s="234">
        <f>'Natural Gas Scenarios'!M215</f>
        <v>0</v>
      </c>
      <c r="AV9" s="234">
        <f>'Natural Gas Scenarios'!N215</f>
        <v>0</v>
      </c>
      <c r="AW9" s="234">
        <f>'Natural Gas Scenarios'!O215</f>
        <v>0</v>
      </c>
      <c r="AX9" s="234">
        <f>'Natural Gas Scenarios'!R215</f>
        <v>0</v>
      </c>
      <c r="AY9" s="234">
        <f>'Natural Gas Scenarios'!S215</f>
        <v>0</v>
      </c>
      <c r="AZ9" s="234">
        <f>'Natural Gas Scenarios'!T215</f>
        <v>0</v>
      </c>
      <c r="BA9" s="234">
        <f>'Natural Gas Scenarios'!U215</f>
        <v>0</v>
      </c>
      <c r="BB9" s="234">
        <f>'Natural Gas Scenarios'!V215</f>
        <v>0</v>
      </c>
      <c r="BC9" s="234">
        <f>'Natural Gas Scenarios'!B318</f>
        <v>9.6562981464807725E-7</v>
      </c>
      <c r="BD9" s="234">
        <f>'Natural Gas Scenarios'!C318</f>
        <v>9.6562981464807725E-7</v>
      </c>
      <c r="BE9" s="234">
        <f>'Natural Gas Scenarios'!D318</f>
        <v>9.6562981464807725E-7</v>
      </c>
      <c r="BF9" s="234">
        <f>'Natural Gas Scenarios'!E318</f>
        <v>9.6562981464807725E-7</v>
      </c>
      <c r="BG9" s="234">
        <f>'Natural Gas Scenarios'!F318</f>
        <v>9.6562981464807725E-7</v>
      </c>
      <c r="BH9" s="234">
        <f>'Natural Gas Scenarios'!G318</f>
        <v>9.6562981464807725E-7</v>
      </c>
      <c r="BI9" s="234">
        <f>'Natural Gas Scenarios'!K318</f>
        <v>0</v>
      </c>
      <c r="BJ9" s="234">
        <f>'Natural Gas Scenarios'!L318</f>
        <v>0</v>
      </c>
      <c r="BK9" s="234">
        <f>'Natural Gas Scenarios'!M318</f>
        <v>0</v>
      </c>
      <c r="BL9" s="234">
        <f>'Natural Gas Scenarios'!B421</f>
        <v>9.6562981464807725E-7</v>
      </c>
      <c r="BM9" s="234">
        <f>'Natural Gas Scenarios'!C421</f>
        <v>9.6562981464807725E-7</v>
      </c>
      <c r="BN9" s="234">
        <f>'Natural Gas Scenarios'!D421</f>
        <v>9.6562981464807725E-7</v>
      </c>
      <c r="BO9" s="234">
        <f>'Natural Gas Scenarios'!E421</f>
        <v>1.0356379762100629E-7</v>
      </c>
      <c r="BP9" s="234">
        <f>'Natural Gas Scenarios'!F421</f>
        <v>5.1419787630010114E-7</v>
      </c>
      <c r="BQ9" s="234">
        <f>'Natural Gas Scenarios'!G421</f>
        <v>1.0356379762100629E-7</v>
      </c>
      <c r="BR9" s="234">
        <f>'Natural Gas Scenarios'!K421</f>
        <v>0</v>
      </c>
      <c r="BS9" s="234">
        <f>'Natural Gas Scenarios'!L421</f>
        <v>0</v>
      </c>
      <c r="BT9" s="234">
        <f>'Natural Gas Scenarios'!M421</f>
        <v>0</v>
      </c>
      <c r="BU9" s="234">
        <f>'Natural Gas Scenarios'!B524</f>
        <v>9.6562981464807725E-7</v>
      </c>
      <c r="BV9" s="234">
        <f>'Natural Gas Scenarios'!C524</f>
        <v>9.6562981464807725E-7</v>
      </c>
      <c r="BW9" s="234">
        <f>'Natural Gas Scenarios'!D524</f>
        <v>9.6562981464807725E-7</v>
      </c>
      <c r="BX9" s="234">
        <f>'Natural Gas Scenarios'!E524</f>
        <v>9.6562981464807725E-7</v>
      </c>
      <c r="BY9" s="234">
        <f>'Natural Gas Scenarios'!F524</f>
        <v>9.6562981464807725E-7</v>
      </c>
      <c r="BZ9" s="234">
        <f>'Natural Gas Scenarios'!R318</f>
        <v>0</v>
      </c>
      <c r="CA9" s="234">
        <f>'Natural Gas Scenarios'!S318</f>
        <v>0</v>
      </c>
      <c r="CB9" s="234">
        <f>'Natural Gas Scenarios'!T318</f>
        <v>0</v>
      </c>
      <c r="CC9" s="234">
        <f>'Natural Gas Scenarios'!B730</f>
        <v>1.8733218404172702E-4</v>
      </c>
      <c r="CD9" s="234">
        <f>'Natural Gas Scenarios'!C730</f>
        <v>1.8733218404172702E-4</v>
      </c>
      <c r="CE9" s="234">
        <f>'Natural Gas Scenarios'!D730</f>
        <v>1.8733218404172702E-4</v>
      </c>
      <c r="CF9" s="234">
        <f>'Natural Gas Scenarios'!H730</f>
        <v>6.7352679571703396E-5</v>
      </c>
      <c r="CG9" s="234">
        <f>'Natural Gas Scenarios'!I730</f>
        <v>6.7352679571703396E-5</v>
      </c>
      <c r="CH9" s="234">
        <f>'Natural Gas Scenarios'!J730</f>
        <v>6.7352679571703396E-5</v>
      </c>
      <c r="CI9" s="234">
        <f>'Natural Gas Scenarios'!N730</f>
        <v>2.0181663126144812E-4</v>
      </c>
      <c r="CJ9" s="234">
        <f>'Natural Gas Scenarios'!O730</f>
        <v>2.0181663126144812E-4</v>
      </c>
      <c r="CK9" s="234">
        <f>'Natural Gas Scenarios'!P730</f>
        <v>2.0181663126144812E-4</v>
      </c>
      <c r="CL9" s="234">
        <f>'Natural Gas Scenarios'!K524</f>
        <v>0</v>
      </c>
      <c r="CM9" s="234">
        <f>'Natural Gas Scenarios'!L524</f>
        <v>0</v>
      </c>
      <c r="CN9" s="234">
        <f>'Natural Gas Scenarios'!M524</f>
        <v>0</v>
      </c>
      <c r="CO9" s="234">
        <f>'Natural Gas Scenarios'!B627</f>
        <v>9.6562981464807725E-7</v>
      </c>
      <c r="CP9" s="234">
        <f>'Natural Gas Scenarios'!C627</f>
        <v>9.6562981464807725E-7</v>
      </c>
      <c r="CQ9" s="234">
        <f>'Natural Gas Scenarios'!D627</f>
        <v>9.6562981464807725E-7</v>
      </c>
      <c r="CR9" s="234">
        <f>'Natural Gas Scenarios'!E627</f>
        <v>9.6562981464807725E-7</v>
      </c>
      <c r="CS9" s="234">
        <f>'Natural Gas Scenarios'!F627</f>
        <v>9.6562981464807725E-7</v>
      </c>
      <c r="CT9" s="234">
        <f>'Natural Gas Scenarios'!K627</f>
        <v>9.6562981464807725E-7</v>
      </c>
      <c r="CU9" s="234">
        <f>'Natural Gas Scenarios'!L627</f>
        <v>9.6562981464807725E-7</v>
      </c>
      <c r="CV9" s="234">
        <f>'Natural Gas Scenarios'!M627</f>
        <v>9.6562981464807725E-7</v>
      </c>
      <c r="CW9" s="234">
        <f>'Natural Gas Scenarios'!N627</f>
        <v>9.6562981464807725E-7</v>
      </c>
      <c r="CX9" s="234">
        <f>'Natural Gas Scenarios'!O627</f>
        <v>9.6562981464807725E-7</v>
      </c>
      <c r="CY9" s="326" t="s">
        <v>844</v>
      </c>
    </row>
    <row r="10" spans="1:134" ht="15" customHeight="1" x14ac:dyDescent="0.25">
      <c r="A10" s="206">
        <v>7</v>
      </c>
      <c r="B10" s="263" t="s">
        <v>498</v>
      </c>
      <c r="C10" s="233">
        <f t="shared" si="0"/>
        <v>0</v>
      </c>
      <c r="D10" s="234">
        <f>'Natural Gas Scenarios'!B10</f>
        <v>0</v>
      </c>
      <c r="E10" s="234">
        <f>'Natural Gas Scenarios'!C10</f>
        <v>0</v>
      </c>
      <c r="F10" s="234">
        <f>'Natural Gas Scenarios'!D10</f>
        <v>0</v>
      </c>
      <c r="G10" s="234">
        <f>'Natural Gas Scenarios'!E10</f>
        <v>0</v>
      </c>
      <c r="H10" s="234">
        <f>'Natural Gas Scenarios'!F10</f>
        <v>0</v>
      </c>
      <c r="I10" s="234">
        <f>'Natural Gas Scenarios'!G10</f>
        <v>0</v>
      </c>
      <c r="J10" s="234">
        <f>'Natural Gas Scenarios'!H10</f>
        <v>0</v>
      </c>
      <c r="K10" s="234">
        <f>'Natural Gas Scenarios'!K10</f>
        <v>4.3453341659163485E-7</v>
      </c>
      <c r="L10" s="234">
        <f>'Natural Gas Scenarios'!L10</f>
        <v>4.3453341659163485E-7</v>
      </c>
      <c r="M10" s="234">
        <f>'Natural Gas Scenarios'!M10</f>
        <v>4.3453341659163485E-7</v>
      </c>
      <c r="N10" s="234">
        <f>'Natural Gas Scenarios'!N10</f>
        <v>4.3453341659163485E-7</v>
      </c>
      <c r="O10" s="234">
        <f>'Natural Gas Scenarios'!O10</f>
        <v>4.3453341659163485E-7</v>
      </c>
      <c r="P10" s="234">
        <f>'Natural Gas Scenarios'!R10</f>
        <v>0</v>
      </c>
      <c r="Q10" s="234">
        <f>'Natural Gas Scenarios'!S10</f>
        <v>0</v>
      </c>
      <c r="R10" s="234">
        <f>'Natural Gas Scenarios'!T10</f>
        <v>0</v>
      </c>
      <c r="S10" s="234">
        <f>'Natural Gas Scenarios'!U10</f>
        <v>0</v>
      </c>
      <c r="T10" s="234">
        <f>'Natural Gas Scenarios'!V10</f>
        <v>0</v>
      </c>
      <c r="U10" s="234">
        <f>'Natural Gas Scenarios'!W10</f>
        <v>0</v>
      </c>
      <c r="V10" s="234">
        <f>'Natural Gas Scenarios'!B113</f>
        <v>0</v>
      </c>
      <c r="W10" s="234">
        <f>'Natural Gas Scenarios'!C113</f>
        <v>0</v>
      </c>
      <c r="X10" s="234">
        <f>'Natural Gas Scenarios'!D113</f>
        <v>0</v>
      </c>
      <c r="Y10" s="234">
        <f>'Natural Gas Scenarios'!E113</f>
        <v>0</v>
      </c>
      <c r="Z10" s="234">
        <f>'Natural Gas Scenarios'!F113</f>
        <v>0</v>
      </c>
      <c r="AA10" s="234">
        <f>'Natural Gas Scenarios'!G113</f>
        <v>0</v>
      </c>
      <c r="AB10" s="234">
        <f>'Natural Gas Scenarios'!K113</f>
        <v>0</v>
      </c>
      <c r="AC10" s="234">
        <f>'Natural Gas Scenarios'!L113</f>
        <v>0</v>
      </c>
      <c r="AD10" s="234">
        <f>'Natural Gas Scenarios'!M113</f>
        <v>0</v>
      </c>
      <c r="AE10" s="234">
        <f>'Natural Gas Scenarios'!N113</f>
        <v>0</v>
      </c>
      <c r="AF10" s="234">
        <f>'Natural Gas Scenarios'!O113</f>
        <v>0</v>
      </c>
      <c r="AG10" s="234">
        <f>'Natural Gas Scenarios'!R113</f>
        <v>0</v>
      </c>
      <c r="AH10" s="234">
        <f>'Natural Gas Scenarios'!S113</f>
        <v>0</v>
      </c>
      <c r="AI10" s="234">
        <f>'Natural Gas Scenarios'!T113</f>
        <v>0</v>
      </c>
      <c r="AJ10" s="234">
        <f>'Natural Gas Scenarios'!W113</f>
        <v>0</v>
      </c>
      <c r="AK10" s="234">
        <f>'Natural Gas Scenarios'!X113</f>
        <v>0</v>
      </c>
      <c r="AL10" s="234">
        <f>'Natural Gas Scenarios'!Y113</f>
        <v>0</v>
      </c>
      <c r="AM10" s="234">
        <f>'Natural Gas Scenarios'!B216</f>
        <v>0</v>
      </c>
      <c r="AN10" s="234">
        <f>'Natural Gas Scenarios'!C216</f>
        <v>0</v>
      </c>
      <c r="AO10" s="234">
        <f>'Natural Gas Scenarios'!D216</f>
        <v>0</v>
      </c>
      <c r="AP10" s="234">
        <f>'Natural Gas Scenarios'!E216</f>
        <v>0</v>
      </c>
      <c r="AQ10" s="234">
        <f>'Natural Gas Scenarios'!F216</f>
        <v>0</v>
      </c>
      <c r="AR10" s="234">
        <f>'Natural Gas Scenarios'!G216</f>
        <v>0</v>
      </c>
      <c r="AS10" s="234">
        <f>'Natural Gas Scenarios'!K216</f>
        <v>0</v>
      </c>
      <c r="AT10" s="234">
        <f>'Natural Gas Scenarios'!L216</f>
        <v>0</v>
      </c>
      <c r="AU10" s="234">
        <f>'Natural Gas Scenarios'!M216</f>
        <v>0</v>
      </c>
      <c r="AV10" s="234">
        <f>'Natural Gas Scenarios'!N216</f>
        <v>0</v>
      </c>
      <c r="AW10" s="234">
        <f>'Natural Gas Scenarios'!O216</f>
        <v>0</v>
      </c>
      <c r="AX10" s="234">
        <f>'Natural Gas Scenarios'!R216</f>
        <v>0</v>
      </c>
      <c r="AY10" s="234">
        <f>'Natural Gas Scenarios'!S216</f>
        <v>0</v>
      </c>
      <c r="AZ10" s="234">
        <f>'Natural Gas Scenarios'!T216</f>
        <v>0</v>
      </c>
      <c r="BA10" s="234">
        <f>'Natural Gas Scenarios'!U216</f>
        <v>0</v>
      </c>
      <c r="BB10" s="234">
        <f>'Natural Gas Scenarios'!V216</f>
        <v>0</v>
      </c>
      <c r="BC10" s="234">
        <f>'Natural Gas Scenarios'!B319</f>
        <v>1.5450077034369238E-7</v>
      </c>
      <c r="BD10" s="234">
        <f>'Natural Gas Scenarios'!C319</f>
        <v>1.5450077034369238E-7</v>
      </c>
      <c r="BE10" s="234">
        <f>'Natural Gas Scenarios'!D319</f>
        <v>1.5450077034369238E-7</v>
      </c>
      <c r="BF10" s="234">
        <f>'Natural Gas Scenarios'!E319</f>
        <v>1.5450077034369238E-7</v>
      </c>
      <c r="BG10" s="234">
        <f>'Natural Gas Scenarios'!F319</f>
        <v>1.5450077034369238E-7</v>
      </c>
      <c r="BH10" s="234">
        <f>'Natural Gas Scenarios'!G319</f>
        <v>1.5450077034369238E-7</v>
      </c>
      <c r="BI10" s="234">
        <f>'Natural Gas Scenarios'!K319</f>
        <v>0</v>
      </c>
      <c r="BJ10" s="234">
        <f>'Natural Gas Scenarios'!L319</f>
        <v>0</v>
      </c>
      <c r="BK10" s="234">
        <f>'Natural Gas Scenarios'!M319</f>
        <v>0</v>
      </c>
      <c r="BL10" s="234">
        <f>'Natural Gas Scenarios'!B422</f>
        <v>1.5450077034369238E-7</v>
      </c>
      <c r="BM10" s="234">
        <f>'Natural Gas Scenarios'!C422</f>
        <v>1.5450077034369238E-7</v>
      </c>
      <c r="BN10" s="234">
        <f>'Natural Gas Scenarios'!D422</f>
        <v>1.5450077034369238E-7</v>
      </c>
      <c r="BO10" s="234">
        <f>'Natural Gas Scenarios'!E422</f>
        <v>1.5450077034369238E-7</v>
      </c>
      <c r="BP10" s="234">
        <f>'Natural Gas Scenarios'!F422</f>
        <v>1.5450077034369238E-7</v>
      </c>
      <c r="BQ10" s="234">
        <f>'Natural Gas Scenarios'!G422</f>
        <v>1.5450077034369238E-7</v>
      </c>
      <c r="BR10" s="234">
        <f>'Natural Gas Scenarios'!K422</f>
        <v>0</v>
      </c>
      <c r="BS10" s="234">
        <f>'Natural Gas Scenarios'!L422</f>
        <v>0</v>
      </c>
      <c r="BT10" s="234">
        <f>'Natural Gas Scenarios'!M422</f>
        <v>0</v>
      </c>
      <c r="BU10" s="234">
        <f>'Natural Gas Scenarios'!B525</f>
        <v>1.5450077034369238E-7</v>
      </c>
      <c r="BV10" s="234">
        <f>'Natural Gas Scenarios'!C525</f>
        <v>1.5450077034369238E-7</v>
      </c>
      <c r="BW10" s="234">
        <f>'Natural Gas Scenarios'!D525</f>
        <v>1.5450077034369238E-7</v>
      </c>
      <c r="BX10" s="234">
        <f>'Natural Gas Scenarios'!E525</f>
        <v>1.5450077034369238E-7</v>
      </c>
      <c r="BY10" s="234">
        <f>'Natural Gas Scenarios'!F525</f>
        <v>1.5450077034369238E-7</v>
      </c>
      <c r="BZ10" s="234">
        <f>'Natural Gas Scenarios'!R319</f>
        <v>0</v>
      </c>
      <c r="CA10" s="234">
        <f>'Natural Gas Scenarios'!S319</f>
        <v>0</v>
      </c>
      <c r="CB10" s="234">
        <f>'Natural Gas Scenarios'!T319</f>
        <v>0</v>
      </c>
      <c r="CC10" s="234">
        <f>'Natural Gas Scenarios'!B731</f>
        <v>1.8781499894905102E-4</v>
      </c>
      <c r="CD10" s="234">
        <f>'Natural Gas Scenarios'!C731</f>
        <v>1.8781499894905102E-4</v>
      </c>
      <c r="CE10" s="234">
        <f>'Natural Gas Scenarios'!D731</f>
        <v>1.8781499894905102E-4</v>
      </c>
      <c r="CF10" s="234">
        <f>'Natural Gas Scenarios'!H731</f>
        <v>6.3490160313111084E-5</v>
      </c>
      <c r="CG10" s="234">
        <f>'Natural Gas Scenarios'!I731</f>
        <v>6.3490160313111084E-5</v>
      </c>
      <c r="CH10" s="234">
        <f>'Natural Gas Scenarios'!J731</f>
        <v>6.3490160313111084E-5</v>
      </c>
      <c r="CI10" s="234">
        <f>'Natural Gas Scenarios'!N731</f>
        <v>1.2408343118227794E-4</v>
      </c>
      <c r="CJ10" s="234">
        <f>'Natural Gas Scenarios'!O731</f>
        <v>1.2408343118227794E-4</v>
      </c>
      <c r="CK10" s="234">
        <f>'Natural Gas Scenarios'!P731</f>
        <v>1.2408343118227794E-4</v>
      </c>
      <c r="CL10" s="234">
        <f>'Natural Gas Scenarios'!K525</f>
        <v>0</v>
      </c>
      <c r="CM10" s="234">
        <f>'Natural Gas Scenarios'!L525</f>
        <v>0</v>
      </c>
      <c r="CN10" s="234">
        <f>'Natural Gas Scenarios'!M525</f>
        <v>0</v>
      </c>
      <c r="CO10" s="234">
        <f>'Natural Gas Scenarios'!B628</f>
        <v>1.5450077034369238E-7</v>
      </c>
      <c r="CP10" s="234">
        <f>'Natural Gas Scenarios'!C628</f>
        <v>1.5450077034369238E-7</v>
      </c>
      <c r="CQ10" s="234">
        <f>'Natural Gas Scenarios'!D628</f>
        <v>1.5450077034369238E-7</v>
      </c>
      <c r="CR10" s="234">
        <f>'Natural Gas Scenarios'!E628</f>
        <v>1.5450077034369238E-7</v>
      </c>
      <c r="CS10" s="234">
        <f>'Natural Gas Scenarios'!F628</f>
        <v>1.5450077034369238E-7</v>
      </c>
      <c r="CT10" s="234">
        <f>'Natural Gas Scenarios'!K628</f>
        <v>1.5450077034369238E-7</v>
      </c>
      <c r="CU10" s="234">
        <f>'Natural Gas Scenarios'!L628</f>
        <v>1.5450077034369238E-7</v>
      </c>
      <c r="CV10" s="234">
        <f>'Natural Gas Scenarios'!M628</f>
        <v>1.5450077034369238E-7</v>
      </c>
      <c r="CW10" s="234">
        <f>'Natural Gas Scenarios'!N628</f>
        <v>1.5450077034369238E-7</v>
      </c>
      <c r="CX10" s="234">
        <f>'Natural Gas Scenarios'!O628</f>
        <v>1.5450077034369238E-7</v>
      </c>
      <c r="CY10" s="326" t="s">
        <v>845</v>
      </c>
    </row>
    <row r="11" spans="1:134" ht="15" customHeight="1" x14ac:dyDescent="0.25">
      <c r="A11" s="206">
        <v>8</v>
      </c>
      <c r="B11" s="263" t="s">
        <v>567</v>
      </c>
      <c r="C11" s="233">
        <f t="shared" si="0"/>
        <v>7.5366229435947505E-5</v>
      </c>
      <c r="D11" s="234">
        <f>'Natural Gas Scenarios'!B11</f>
        <v>7.5366229435947505E-5</v>
      </c>
      <c r="E11" s="234">
        <f>'Natural Gas Scenarios'!C11</f>
        <v>7.5366229435947505E-5</v>
      </c>
      <c r="F11" s="234">
        <f>'Natural Gas Scenarios'!D11</f>
        <v>7.5366229435947505E-5</v>
      </c>
      <c r="G11" s="234">
        <f>'Natural Gas Scenarios'!E11</f>
        <v>2.1432271495847567E-4</v>
      </c>
      <c r="H11" s="234">
        <f>'Natural Gas Scenarios'!F11</f>
        <v>4.2393504057720475E-4</v>
      </c>
      <c r="I11" s="234">
        <f>'Natural Gas Scenarios'!G11</f>
        <v>7.5366229435947505E-5</v>
      </c>
      <c r="J11" s="234">
        <f>'Natural Gas Scenarios'!H11</f>
        <v>7.5366229435947505E-5</v>
      </c>
      <c r="K11" s="234">
        <f>'Natural Gas Scenarios'!K11</f>
        <v>7.5366229435947505E-5</v>
      </c>
      <c r="L11" s="234">
        <f>'Natural Gas Scenarios'!L11</f>
        <v>2.1432271495847567E-4</v>
      </c>
      <c r="M11" s="234">
        <f>'Natural Gas Scenarios'!M11</f>
        <v>4.2393504057720475E-4</v>
      </c>
      <c r="N11" s="234">
        <f>'Natural Gas Scenarios'!N11</f>
        <v>7.5366229435947505E-5</v>
      </c>
      <c r="O11" s="234">
        <f>'Natural Gas Scenarios'!O11</f>
        <v>7.5366229435947505E-5</v>
      </c>
      <c r="P11" s="234">
        <f>'Natural Gas Scenarios'!R11</f>
        <v>7.5366229435947505E-5</v>
      </c>
      <c r="Q11" s="234">
        <f>'Natural Gas Scenarios'!S11</f>
        <v>7.5366229435947505E-5</v>
      </c>
      <c r="R11" s="234">
        <f>'Natural Gas Scenarios'!T11</f>
        <v>2.1432271495847567E-4</v>
      </c>
      <c r="S11" s="234">
        <f>'Natural Gas Scenarios'!U11</f>
        <v>4.2393504057720475E-4</v>
      </c>
      <c r="T11" s="234">
        <f>'Natural Gas Scenarios'!V11</f>
        <v>7.5366229435947505E-5</v>
      </c>
      <c r="U11" s="234">
        <f>'Natural Gas Scenarios'!W11</f>
        <v>7.5366229435947505E-5</v>
      </c>
      <c r="V11" s="234">
        <f>'Natural Gas Scenarios'!B114</f>
        <v>7.5366229435947505E-5</v>
      </c>
      <c r="W11" s="234">
        <f>'Natural Gas Scenarios'!C114</f>
        <v>7.5366229435947505E-5</v>
      </c>
      <c r="X11" s="234">
        <f>'Natural Gas Scenarios'!D114</f>
        <v>7.5366229435947505E-5</v>
      </c>
      <c r="Y11" s="234">
        <f>'Natural Gas Scenarios'!E114</f>
        <v>4.2393504057720475E-4</v>
      </c>
      <c r="Z11" s="234">
        <f>'Natural Gas Scenarios'!F114</f>
        <v>2.1432271495847567E-4</v>
      </c>
      <c r="AA11" s="234">
        <f>'Natural Gas Scenarios'!G114</f>
        <v>7.5366229435947505E-5</v>
      </c>
      <c r="AB11" s="234">
        <f>'Natural Gas Scenarios'!K114</f>
        <v>7.5366229435947505E-5</v>
      </c>
      <c r="AC11" s="234">
        <f>'Natural Gas Scenarios'!L114</f>
        <v>2.1432271495847567E-4</v>
      </c>
      <c r="AD11" s="234">
        <f>'Natural Gas Scenarios'!M114</f>
        <v>4.2393504057720475E-4</v>
      </c>
      <c r="AE11" s="234">
        <f>'Natural Gas Scenarios'!N114</f>
        <v>7.5366229435947505E-5</v>
      </c>
      <c r="AF11" s="234">
        <f>'Natural Gas Scenarios'!O114</f>
        <v>7.5366229435947505E-5</v>
      </c>
      <c r="AG11" s="234">
        <f>'Natural Gas Scenarios'!R114</f>
        <v>7.5366229435947505E-5</v>
      </c>
      <c r="AH11" s="234">
        <f>'Natural Gas Scenarios'!S114</f>
        <v>2.1432271495847567E-4</v>
      </c>
      <c r="AI11" s="234">
        <f>'Natural Gas Scenarios'!T114</f>
        <v>4.2393504057720475E-4</v>
      </c>
      <c r="AJ11" s="234">
        <f>'Natural Gas Scenarios'!W114</f>
        <v>7.5366229435947505E-5</v>
      </c>
      <c r="AK11" s="234">
        <f>'Natural Gas Scenarios'!X114</f>
        <v>2.1432271495847567E-4</v>
      </c>
      <c r="AL11" s="234">
        <f>'Natural Gas Scenarios'!Y114</f>
        <v>4.2393504057720475E-4</v>
      </c>
      <c r="AM11" s="234">
        <f>'Natural Gas Scenarios'!B217</f>
        <v>1.154045388237946E-5</v>
      </c>
      <c r="AN11" s="234">
        <f>'Natural Gas Scenarios'!C217</f>
        <v>1.154045388237946E-5</v>
      </c>
      <c r="AO11" s="234">
        <f>'Natural Gas Scenarios'!D217</f>
        <v>2.1432271495847567E-4</v>
      </c>
      <c r="AP11" s="234">
        <f>'Natural Gas Scenarios'!E217</f>
        <v>4.2393504057720475E-4</v>
      </c>
      <c r="AQ11" s="234">
        <f>'Natural Gas Scenarios'!F217</f>
        <v>1.154045388237946E-5</v>
      </c>
      <c r="AR11" s="234">
        <f>'Natural Gas Scenarios'!G217</f>
        <v>1.154045388237946E-5</v>
      </c>
      <c r="AS11" s="234">
        <f>'Natural Gas Scenarios'!K217</f>
        <v>1.154045388237946E-5</v>
      </c>
      <c r="AT11" s="234">
        <f>'Natural Gas Scenarios'!L217</f>
        <v>2.1432271495847567E-4</v>
      </c>
      <c r="AU11" s="234">
        <f>'Natural Gas Scenarios'!M217</f>
        <v>4.2393504057720475E-4</v>
      </c>
      <c r="AV11" s="234">
        <f>'Natural Gas Scenarios'!N217</f>
        <v>1.154045388237946E-5</v>
      </c>
      <c r="AW11" s="234">
        <f>'Natural Gas Scenarios'!O217</f>
        <v>1.154045388237946E-5</v>
      </c>
      <c r="AX11" s="234">
        <f>'Natural Gas Scenarios'!R217</f>
        <v>1.154045388237946E-5</v>
      </c>
      <c r="AY11" s="234">
        <f>'Natural Gas Scenarios'!S217</f>
        <v>2.1432271495847567E-4</v>
      </c>
      <c r="AZ11" s="234">
        <f>'Natural Gas Scenarios'!T217</f>
        <v>4.2393504057720475E-4</v>
      </c>
      <c r="BA11" s="234">
        <f>'Natural Gas Scenarios'!U217</f>
        <v>1.154045388237946E-5</v>
      </c>
      <c r="BB11" s="234">
        <f>'Natural Gas Scenarios'!V217</f>
        <v>1.154045388237946E-5</v>
      </c>
      <c r="BC11" s="234">
        <f>'Natural Gas Scenarios'!B320</f>
        <v>0</v>
      </c>
      <c r="BD11" s="234">
        <f>'Natural Gas Scenarios'!C320</f>
        <v>0</v>
      </c>
      <c r="BE11" s="234">
        <f>'Natural Gas Scenarios'!D320</f>
        <v>0</v>
      </c>
      <c r="BF11" s="234">
        <f>'Natural Gas Scenarios'!E320</f>
        <v>2.1432271495847567E-4</v>
      </c>
      <c r="BG11" s="234">
        <f>'Natural Gas Scenarios'!F320</f>
        <v>4.2393504057720475E-4</v>
      </c>
      <c r="BH11" s="234">
        <f>'Natural Gas Scenarios'!G320</f>
        <v>0</v>
      </c>
      <c r="BI11" s="234">
        <f>'Natural Gas Scenarios'!K320</f>
        <v>0</v>
      </c>
      <c r="BJ11" s="234">
        <f>'Natural Gas Scenarios'!L320</f>
        <v>2.1432271495847567E-4</v>
      </c>
      <c r="BK11" s="234">
        <f>'Natural Gas Scenarios'!M320</f>
        <v>4.2393504057720475E-4</v>
      </c>
      <c r="BL11" s="234">
        <f>'Natural Gas Scenarios'!B423</f>
        <v>0</v>
      </c>
      <c r="BM11" s="234">
        <f>'Natural Gas Scenarios'!C423</f>
        <v>0</v>
      </c>
      <c r="BN11" s="234">
        <f>'Natural Gas Scenarios'!D423</f>
        <v>0</v>
      </c>
      <c r="BO11" s="234">
        <f>'Natural Gas Scenarios'!E423</f>
        <v>0</v>
      </c>
      <c r="BP11" s="234">
        <f>'Natural Gas Scenarios'!F423</f>
        <v>0</v>
      </c>
      <c r="BQ11" s="234">
        <f>'Natural Gas Scenarios'!G423</f>
        <v>2.1432271495847567E-4</v>
      </c>
      <c r="BR11" s="234">
        <f>'Natural Gas Scenarios'!K423</f>
        <v>0</v>
      </c>
      <c r="BS11" s="234">
        <f>'Natural Gas Scenarios'!L423</f>
        <v>2.1432271495847567E-4</v>
      </c>
      <c r="BT11" s="234">
        <f>'Natural Gas Scenarios'!M423</f>
        <v>4.2393504057720475E-4</v>
      </c>
      <c r="BU11" s="234">
        <f>'Natural Gas Scenarios'!B526</f>
        <v>0</v>
      </c>
      <c r="BV11" s="234">
        <f>'Natural Gas Scenarios'!C526</f>
        <v>0</v>
      </c>
      <c r="BW11" s="234">
        <f>'Natural Gas Scenarios'!D526</f>
        <v>0</v>
      </c>
      <c r="BX11" s="234">
        <f>'Natural Gas Scenarios'!E526</f>
        <v>2.1432271495847567E-4</v>
      </c>
      <c r="BY11" s="234">
        <f>'Natural Gas Scenarios'!F526</f>
        <v>4.2393504057720475E-4</v>
      </c>
      <c r="BZ11" s="234">
        <f>'Natural Gas Scenarios'!R320</f>
        <v>0</v>
      </c>
      <c r="CA11" s="234">
        <f>'Natural Gas Scenarios'!S320</f>
        <v>2.1432271495847567E-4</v>
      </c>
      <c r="CB11" s="234">
        <f>'Natural Gas Scenarios'!T320</f>
        <v>4.2393504057720475E-4</v>
      </c>
      <c r="CC11" s="234">
        <f>'Natural Gas Scenarios'!B732</f>
        <v>0</v>
      </c>
      <c r="CD11" s="234">
        <f>'Natural Gas Scenarios'!C732</f>
        <v>0.21968078283243761</v>
      </c>
      <c r="CE11" s="234">
        <f>'Natural Gas Scenarios'!D732</f>
        <v>0.43453341659163486</v>
      </c>
      <c r="CF11" s="234">
        <f>'Natural Gas Scenarios'!H732</f>
        <v>0</v>
      </c>
      <c r="CG11" s="234">
        <f>'Natural Gas Scenarios'!I732</f>
        <v>0.21968078283243761</v>
      </c>
      <c r="CH11" s="234">
        <f>'Natural Gas Scenarios'!J732</f>
        <v>0.43453341659163486</v>
      </c>
      <c r="CI11" s="234">
        <f>'Natural Gas Scenarios'!N732</f>
        <v>0</v>
      </c>
      <c r="CJ11" s="234">
        <f>'Natural Gas Scenarios'!O732</f>
        <v>0.21968078283243761</v>
      </c>
      <c r="CK11" s="234">
        <f>'Natural Gas Scenarios'!P732</f>
        <v>0.43453341659163486</v>
      </c>
      <c r="CL11" s="234">
        <f>'Natural Gas Scenarios'!K526</f>
        <v>0</v>
      </c>
      <c r="CM11" s="234">
        <f>'Natural Gas Scenarios'!L526</f>
        <v>2.1432271495847567E-4</v>
      </c>
      <c r="CN11" s="234">
        <f>'Natural Gas Scenarios'!M526</f>
        <v>4.2393504057720475E-4</v>
      </c>
      <c r="CO11" s="234">
        <f>'Natural Gas Scenarios'!B629</f>
        <v>0</v>
      </c>
      <c r="CP11" s="234">
        <f>'Natural Gas Scenarios'!C629</f>
        <v>0</v>
      </c>
      <c r="CQ11" s="234">
        <f>'Natural Gas Scenarios'!D629</f>
        <v>0</v>
      </c>
      <c r="CR11" s="234">
        <f>'Natural Gas Scenarios'!E629</f>
        <v>2.1432271495847567E-4</v>
      </c>
      <c r="CS11" s="234">
        <f>'Natural Gas Scenarios'!F629</f>
        <v>4.2393504057720475E-4</v>
      </c>
      <c r="CT11" s="234">
        <f>'Natural Gas Scenarios'!K629</f>
        <v>0</v>
      </c>
      <c r="CU11" s="234">
        <f>'Natural Gas Scenarios'!L629</f>
        <v>0</v>
      </c>
      <c r="CV11" s="234">
        <f>'Natural Gas Scenarios'!M629</f>
        <v>0</v>
      </c>
      <c r="CW11" s="234">
        <f>'Natural Gas Scenarios'!N629</f>
        <v>2.1432271495847567E-4</v>
      </c>
      <c r="CX11" s="234">
        <f>'Natural Gas Scenarios'!O629</f>
        <v>4.2393504057720475E-4</v>
      </c>
      <c r="CY11" s="326" t="s">
        <v>846</v>
      </c>
    </row>
    <row r="12" spans="1:134" ht="15" customHeight="1" x14ac:dyDescent="0.25">
      <c r="A12" s="206">
        <v>9</v>
      </c>
      <c r="B12" s="261" t="s">
        <v>290</v>
      </c>
      <c r="C12" s="233">
        <f t="shared" si="0"/>
        <v>5.6524672076960611E-11</v>
      </c>
      <c r="D12" s="234">
        <f>'Natural Gas Scenarios'!B12</f>
        <v>5.6524672076960611E-11</v>
      </c>
      <c r="E12" s="234">
        <f>'Natural Gas Scenarios'!C12</f>
        <v>5.6524672076960611E-11</v>
      </c>
      <c r="F12" s="234">
        <f>'Natural Gas Scenarios'!D12</f>
        <v>5.6524672076960611E-11</v>
      </c>
      <c r="G12" s="234">
        <f>'Natural Gas Scenarios'!E12</f>
        <v>5.6524672076960611E-11</v>
      </c>
      <c r="H12" s="234">
        <f>'Natural Gas Scenarios'!F12</f>
        <v>5.6524672076960611E-11</v>
      </c>
      <c r="I12" s="234">
        <f>'Natural Gas Scenarios'!G12</f>
        <v>5.6524672076960611E-11</v>
      </c>
      <c r="J12" s="234">
        <f>'Natural Gas Scenarios'!H12</f>
        <v>5.6524672076960611E-11</v>
      </c>
      <c r="K12" s="234">
        <f>'Natural Gas Scenarios'!K12</f>
        <v>5.6524672076960611E-11</v>
      </c>
      <c r="L12" s="234">
        <f>'Natural Gas Scenarios'!L12</f>
        <v>5.6524672076960611E-11</v>
      </c>
      <c r="M12" s="234">
        <f>'Natural Gas Scenarios'!M12</f>
        <v>5.6524672076960611E-11</v>
      </c>
      <c r="N12" s="234">
        <f>'Natural Gas Scenarios'!N12</f>
        <v>5.6524672076960611E-11</v>
      </c>
      <c r="O12" s="234">
        <f>'Natural Gas Scenarios'!O12</f>
        <v>5.6524672076960611E-11</v>
      </c>
      <c r="P12" s="234">
        <f>'Natural Gas Scenarios'!R12</f>
        <v>5.6524672076960611E-11</v>
      </c>
      <c r="Q12" s="234">
        <f>'Natural Gas Scenarios'!S12</f>
        <v>5.6524672076960611E-11</v>
      </c>
      <c r="R12" s="234">
        <f>'Natural Gas Scenarios'!T12</f>
        <v>5.6524672076960611E-11</v>
      </c>
      <c r="S12" s="234">
        <f>'Natural Gas Scenarios'!U12</f>
        <v>5.6524672076960611E-11</v>
      </c>
      <c r="T12" s="234">
        <f>'Natural Gas Scenarios'!V12</f>
        <v>5.6524672076960611E-11</v>
      </c>
      <c r="U12" s="234">
        <f>'Natural Gas Scenarios'!W12</f>
        <v>5.6524672076960611E-11</v>
      </c>
      <c r="V12" s="234">
        <f>'Natural Gas Scenarios'!B115</f>
        <v>5.6524672076960611E-11</v>
      </c>
      <c r="W12" s="234">
        <f>'Natural Gas Scenarios'!C115</f>
        <v>5.6524672076960611E-11</v>
      </c>
      <c r="X12" s="234">
        <f>'Natural Gas Scenarios'!D115</f>
        <v>5.6524672076960611E-11</v>
      </c>
      <c r="Y12" s="234">
        <f>'Natural Gas Scenarios'!E115</f>
        <v>5.6524672076960611E-11</v>
      </c>
      <c r="Z12" s="234">
        <f>'Natural Gas Scenarios'!F115</f>
        <v>5.6524672076960611E-11</v>
      </c>
      <c r="AA12" s="234">
        <f>'Natural Gas Scenarios'!G115</f>
        <v>5.6524672076960611E-11</v>
      </c>
      <c r="AB12" s="234">
        <f>'Natural Gas Scenarios'!K115</f>
        <v>5.6524672076960611E-11</v>
      </c>
      <c r="AC12" s="234">
        <f>'Natural Gas Scenarios'!L115</f>
        <v>5.6524672076960611E-11</v>
      </c>
      <c r="AD12" s="234">
        <f>'Natural Gas Scenarios'!M115</f>
        <v>5.6524672076960611E-11</v>
      </c>
      <c r="AE12" s="234">
        <f>'Natural Gas Scenarios'!N115</f>
        <v>5.6524672076960611E-11</v>
      </c>
      <c r="AF12" s="234">
        <f>'Natural Gas Scenarios'!O115</f>
        <v>5.6524672076960611E-11</v>
      </c>
      <c r="AG12" s="234">
        <f>'Natural Gas Scenarios'!R115</f>
        <v>5.6524672076960611E-11</v>
      </c>
      <c r="AH12" s="234">
        <f>'Natural Gas Scenarios'!S115</f>
        <v>5.6524672076960611E-11</v>
      </c>
      <c r="AI12" s="234">
        <f>'Natural Gas Scenarios'!T115</f>
        <v>5.6524672076960611E-11</v>
      </c>
      <c r="AJ12" s="234">
        <f>'Natural Gas Scenarios'!W115</f>
        <v>5.6524672076960611E-11</v>
      </c>
      <c r="AK12" s="234">
        <f>'Natural Gas Scenarios'!X115</f>
        <v>5.6524672076960611E-11</v>
      </c>
      <c r="AL12" s="234">
        <f>'Natural Gas Scenarios'!Y115</f>
        <v>5.6524672076960611E-11</v>
      </c>
      <c r="AM12" s="234">
        <f>'Natural Gas Scenarios'!B218</f>
        <v>5.6524672076960611E-11</v>
      </c>
      <c r="AN12" s="234">
        <f>'Natural Gas Scenarios'!C218</f>
        <v>5.6524672076960611E-11</v>
      </c>
      <c r="AO12" s="234">
        <f>'Natural Gas Scenarios'!D218</f>
        <v>5.6524672076960611E-11</v>
      </c>
      <c r="AP12" s="234">
        <f>'Natural Gas Scenarios'!E218</f>
        <v>5.6524672076960611E-11</v>
      </c>
      <c r="AQ12" s="234">
        <f>'Natural Gas Scenarios'!F218</f>
        <v>5.6524672076960611E-11</v>
      </c>
      <c r="AR12" s="234">
        <f>'Natural Gas Scenarios'!G218</f>
        <v>5.6524672076960611E-11</v>
      </c>
      <c r="AS12" s="234">
        <f>'Natural Gas Scenarios'!K218</f>
        <v>5.6524672076960611E-11</v>
      </c>
      <c r="AT12" s="234">
        <f>'Natural Gas Scenarios'!L218</f>
        <v>5.6524672076960611E-11</v>
      </c>
      <c r="AU12" s="234">
        <f>'Natural Gas Scenarios'!M218</f>
        <v>5.6524672076960611E-11</v>
      </c>
      <c r="AV12" s="234">
        <f>'Natural Gas Scenarios'!N218</f>
        <v>5.6524672076960611E-11</v>
      </c>
      <c r="AW12" s="234">
        <f>'Natural Gas Scenarios'!O218</f>
        <v>5.6524672076960611E-11</v>
      </c>
      <c r="AX12" s="234">
        <f>'Natural Gas Scenarios'!R218</f>
        <v>5.6524672076960611E-11</v>
      </c>
      <c r="AY12" s="234">
        <f>'Natural Gas Scenarios'!S218</f>
        <v>5.6524672076960611E-11</v>
      </c>
      <c r="AZ12" s="234">
        <f>'Natural Gas Scenarios'!T218</f>
        <v>5.6524672076960611E-11</v>
      </c>
      <c r="BA12" s="234">
        <f>'Natural Gas Scenarios'!U218</f>
        <v>5.6524672076960611E-11</v>
      </c>
      <c r="BB12" s="234">
        <f>'Natural Gas Scenarios'!V218</f>
        <v>5.6524672076960611E-11</v>
      </c>
      <c r="BC12" s="234">
        <f>'Natural Gas Scenarios'!B321</f>
        <v>5.6524672076960611E-11</v>
      </c>
      <c r="BD12" s="234">
        <f>'Natural Gas Scenarios'!C321</f>
        <v>5.6524672076960611E-11</v>
      </c>
      <c r="BE12" s="234">
        <f>'Natural Gas Scenarios'!D321</f>
        <v>5.6524672076960611E-11</v>
      </c>
      <c r="BF12" s="234">
        <f>'Natural Gas Scenarios'!E321</f>
        <v>5.6524672076960611E-11</v>
      </c>
      <c r="BG12" s="234">
        <f>'Natural Gas Scenarios'!F321</f>
        <v>5.6524672076960611E-11</v>
      </c>
      <c r="BH12" s="234">
        <f>'Natural Gas Scenarios'!G321</f>
        <v>5.6524672076960611E-11</v>
      </c>
      <c r="BI12" s="234">
        <f>'Natural Gas Scenarios'!K321</f>
        <v>5.6524672076960611E-11</v>
      </c>
      <c r="BJ12" s="234">
        <f>'Natural Gas Scenarios'!L321</f>
        <v>5.6524672076960611E-11</v>
      </c>
      <c r="BK12" s="234">
        <f>'Natural Gas Scenarios'!M321</f>
        <v>5.6524672076960611E-11</v>
      </c>
      <c r="BL12" s="234">
        <f>'Natural Gas Scenarios'!B424</f>
        <v>5.6524672076960611E-11</v>
      </c>
      <c r="BM12" s="234">
        <f>'Natural Gas Scenarios'!C424</f>
        <v>5.6524672076960611E-11</v>
      </c>
      <c r="BN12" s="234">
        <f>'Natural Gas Scenarios'!D424</f>
        <v>5.6524672076960611E-11</v>
      </c>
      <c r="BO12" s="234">
        <f>'Natural Gas Scenarios'!E424</f>
        <v>5.6524672076960611E-11</v>
      </c>
      <c r="BP12" s="234">
        <f>'Natural Gas Scenarios'!F424</f>
        <v>5.6524672076960611E-11</v>
      </c>
      <c r="BQ12" s="234">
        <f>'Natural Gas Scenarios'!G424</f>
        <v>5.6524672076960611E-11</v>
      </c>
      <c r="BR12" s="234">
        <f>'Natural Gas Scenarios'!K424</f>
        <v>5.6524672076960611E-11</v>
      </c>
      <c r="BS12" s="234">
        <f>'Natural Gas Scenarios'!L424</f>
        <v>5.6524672076960611E-11</v>
      </c>
      <c r="BT12" s="234">
        <f>'Natural Gas Scenarios'!M424</f>
        <v>5.6524672076960611E-11</v>
      </c>
      <c r="BU12" s="234">
        <f>'Natural Gas Scenarios'!B527</f>
        <v>5.6524672076960611E-11</v>
      </c>
      <c r="BV12" s="234">
        <f>'Natural Gas Scenarios'!C527</f>
        <v>5.6524672076960611E-11</v>
      </c>
      <c r="BW12" s="234">
        <f>'Natural Gas Scenarios'!D527</f>
        <v>5.6524672076960611E-11</v>
      </c>
      <c r="BX12" s="234">
        <f>'Natural Gas Scenarios'!E527</f>
        <v>5.6524672076960611E-11</v>
      </c>
      <c r="BY12" s="234">
        <f>'Natural Gas Scenarios'!F527</f>
        <v>5.6524672076960611E-11</v>
      </c>
      <c r="BZ12" s="234">
        <f>'Natural Gas Scenarios'!R321</f>
        <v>5.6524672076960611E-11</v>
      </c>
      <c r="CA12" s="234">
        <f>'Natural Gas Scenarios'!S321</f>
        <v>5.6524672076960611E-11</v>
      </c>
      <c r="CB12" s="234">
        <f>'Natural Gas Scenarios'!T321</f>
        <v>5.6524672076960611E-11</v>
      </c>
      <c r="CC12" s="234">
        <f>'Natural Gas Scenarios'!B733</f>
        <v>1.7333055172932991E-8</v>
      </c>
      <c r="CD12" s="234">
        <f>'Natural Gas Scenarios'!C733</f>
        <v>1.7333055172932991E-8</v>
      </c>
      <c r="CE12" s="234">
        <f>'Natural Gas Scenarios'!D733</f>
        <v>1.7333055172932991E-8</v>
      </c>
      <c r="CF12" s="234">
        <f>'Natural Gas Scenarios'!H733</f>
        <v>5.6524672076960611E-11</v>
      </c>
      <c r="CG12" s="234">
        <f>'Natural Gas Scenarios'!I733</f>
        <v>5.6524672076960611E-11</v>
      </c>
      <c r="CH12" s="234">
        <f>'Natural Gas Scenarios'!J733</f>
        <v>5.6524672076960611E-11</v>
      </c>
      <c r="CI12" s="234">
        <f>'Natural Gas Scenarios'!N733</f>
        <v>5.6524672076960611E-11</v>
      </c>
      <c r="CJ12" s="234">
        <f>'Natural Gas Scenarios'!O733</f>
        <v>5.6524672076960611E-11</v>
      </c>
      <c r="CK12" s="234">
        <f>'Natural Gas Scenarios'!P733</f>
        <v>5.6524672076960611E-11</v>
      </c>
      <c r="CL12" s="234">
        <f>'Natural Gas Scenarios'!K527</f>
        <v>5.6524672076960611E-11</v>
      </c>
      <c r="CM12" s="234">
        <f>'Natural Gas Scenarios'!L527</f>
        <v>5.6524672076960611E-11</v>
      </c>
      <c r="CN12" s="234">
        <f>'Natural Gas Scenarios'!M527</f>
        <v>5.6524672076960611E-11</v>
      </c>
      <c r="CO12" s="234">
        <f>'Natural Gas Scenarios'!B630</f>
        <v>5.6524672076960611E-11</v>
      </c>
      <c r="CP12" s="234">
        <f>'Natural Gas Scenarios'!C630</f>
        <v>5.6524672076960611E-11</v>
      </c>
      <c r="CQ12" s="234">
        <f>'Natural Gas Scenarios'!D630</f>
        <v>5.6524672076960611E-11</v>
      </c>
      <c r="CR12" s="234">
        <f>'Natural Gas Scenarios'!E630</f>
        <v>5.6524672076960611E-11</v>
      </c>
      <c r="CS12" s="234">
        <f>'Natural Gas Scenarios'!F630</f>
        <v>5.6524672076960611E-11</v>
      </c>
      <c r="CT12" s="234">
        <f>'Natural Gas Scenarios'!K630</f>
        <v>5.6524672076960611E-11</v>
      </c>
      <c r="CU12" s="234">
        <f>'Natural Gas Scenarios'!L630</f>
        <v>5.6524672076960611E-11</v>
      </c>
      <c r="CV12" s="234">
        <f>'Natural Gas Scenarios'!M630</f>
        <v>5.6524672076960611E-11</v>
      </c>
      <c r="CW12" s="234">
        <f>'Natural Gas Scenarios'!N630</f>
        <v>5.6524672076960611E-11</v>
      </c>
      <c r="CX12" s="234">
        <f>'Natural Gas Scenarios'!O630</f>
        <v>5.6524672076960611E-11</v>
      </c>
      <c r="CY12" s="326" t="s">
        <v>847</v>
      </c>
    </row>
    <row r="13" spans="1:134" ht="15" customHeight="1" x14ac:dyDescent="0.25">
      <c r="A13" s="206">
        <v>10</v>
      </c>
      <c r="B13" s="261" t="s">
        <v>293</v>
      </c>
      <c r="C13" s="233">
        <f t="shared" si="0"/>
        <v>4.7103893397467188E-9</v>
      </c>
      <c r="D13" s="234">
        <f>'Natural Gas Scenarios'!B13</f>
        <v>4.7103893397467188E-9</v>
      </c>
      <c r="E13" s="234">
        <f>'Natural Gas Scenarios'!C13</f>
        <v>4.7103893397467188E-9</v>
      </c>
      <c r="F13" s="234">
        <f>'Natural Gas Scenarios'!D13</f>
        <v>4.7103893397467188E-9</v>
      </c>
      <c r="G13" s="234">
        <f>'Natural Gas Scenarios'!E13</f>
        <v>4.7103893397467188E-9</v>
      </c>
      <c r="H13" s="234">
        <f>'Natural Gas Scenarios'!F13</f>
        <v>4.7103893397467188E-9</v>
      </c>
      <c r="I13" s="234">
        <f>'Natural Gas Scenarios'!G13</f>
        <v>4.7103893397467188E-9</v>
      </c>
      <c r="J13" s="234">
        <f>'Natural Gas Scenarios'!H13</f>
        <v>4.7103893397467188E-9</v>
      </c>
      <c r="K13" s="234">
        <f>'Natural Gas Scenarios'!K13</f>
        <v>4.7103893397467188E-9</v>
      </c>
      <c r="L13" s="234">
        <f>'Natural Gas Scenarios'!L13</f>
        <v>4.7103893397467188E-9</v>
      </c>
      <c r="M13" s="234">
        <f>'Natural Gas Scenarios'!M13</f>
        <v>4.7103893397467188E-9</v>
      </c>
      <c r="N13" s="234">
        <f>'Natural Gas Scenarios'!N13</f>
        <v>4.7103893397467188E-9</v>
      </c>
      <c r="O13" s="234">
        <f>'Natural Gas Scenarios'!O13</f>
        <v>4.7103893397467188E-9</v>
      </c>
      <c r="P13" s="234">
        <f>'Natural Gas Scenarios'!R13</f>
        <v>4.7103893397467188E-9</v>
      </c>
      <c r="Q13" s="234">
        <f>'Natural Gas Scenarios'!S13</f>
        <v>4.7103893397467188E-9</v>
      </c>
      <c r="R13" s="234">
        <f>'Natural Gas Scenarios'!T13</f>
        <v>4.7103893397467188E-9</v>
      </c>
      <c r="S13" s="234">
        <f>'Natural Gas Scenarios'!U13</f>
        <v>4.7103893397467188E-9</v>
      </c>
      <c r="T13" s="234">
        <f>'Natural Gas Scenarios'!V13</f>
        <v>4.7103893397467188E-9</v>
      </c>
      <c r="U13" s="234">
        <f>'Natural Gas Scenarios'!W13</f>
        <v>4.7103893397467188E-9</v>
      </c>
      <c r="V13" s="234">
        <f>'Natural Gas Scenarios'!B116</f>
        <v>4.7103893397467188E-9</v>
      </c>
      <c r="W13" s="234">
        <f>'Natural Gas Scenarios'!C116</f>
        <v>4.7103893397467188E-9</v>
      </c>
      <c r="X13" s="234">
        <f>'Natural Gas Scenarios'!D116</f>
        <v>4.7103893397467188E-9</v>
      </c>
      <c r="Y13" s="234">
        <f>'Natural Gas Scenarios'!E116</f>
        <v>4.7103893397467188E-9</v>
      </c>
      <c r="Z13" s="234">
        <f>'Natural Gas Scenarios'!F116</f>
        <v>4.7103893397467188E-9</v>
      </c>
      <c r="AA13" s="234">
        <f>'Natural Gas Scenarios'!G116</f>
        <v>4.7103893397467188E-9</v>
      </c>
      <c r="AB13" s="234">
        <f>'Natural Gas Scenarios'!K116</f>
        <v>4.7103893397467188E-9</v>
      </c>
      <c r="AC13" s="234">
        <f>'Natural Gas Scenarios'!L116</f>
        <v>4.7103893397467188E-9</v>
      </c>
      <c r="AD13" s="234">
        <f>'Natural Gas Scenarios'!M116</f>
        <v>4.7103893397467188E-9</v>
      </c>
      <c r="AE13" s="234">
        <f>'Natural Gas Scenarios'!N116</f>
        <v>4.7103893397467188E-9</v>
      </c>
      <c r="AF13" s="234">
        <f>'Natural Gas Scenarios'!O116</f>
        <v>4.7103893397467188E-9</v>
      </c>
      <c r="AG13" s="234">
        <f>'Natural Gas Scenarios'!R116</f>
        <v>4.7103893397467188E-9</v>
      </c>
      <c r="AH13" s="234">
        <f>'Natural Gas Scenarios'!S116</f>
        <v>4.7103893397467188E-9</v>
      </c>
      <c r="AI13" s="234">
        <f>'Natural Gas Scenarios'!T116</f>
        <v>4.7103893397467188E-9</v>
      </c>
      <c r="AJ13" s="234">
        <f>'Natural Gas Scenarios'!W116</f>
        <v>4.7103893397467188E-9</v>
      </c>
      <c r="AK13" s="234">
        <f>'Natural Gas Scenarios'!X116</f>
        <v>4.7103893397467188E-9</v>
      </c>
      <c r="AL13" s="234">
        <f>'Natural Gas Scenarios'!Y116</f>
        <v>4.7103893397467188E-9</v>
      </c>
      <c r="AM13" s="234">
        <f>'Natural Gas Scenarios'!B219</f>
        <v>4.7103893397467188E-9</v>
      </c>
      <c r="AN13" s="234">
        <f>'Natural Gas Scenarios'!C219</f>
        <v>4.7103893397467188E-9</v>
      </c>
      <c r="AO13" s="234">
        <f>'Natural Gas Scenarios'!D219</f>
        <v>4.7103893397467188E-9</v>
      </c>
      <c r="AP13" s="234">
        <f>'Natural Gas Scenarios'!E219</f>
        <v>4.7103893397467188E-9</v>
      </c>
      <c r="AQ13" s="234">
        <f>'Natural Gas Scenarios'!F219</f>
        <v>4.7103893397467188E-9</v>
      </c>
      <c r="AR13" s="234">
        <f>'Natural Gas Scenarios'!G219</f>
        <v>4.7103893397467188E-9</v>
      </c>
      <c r="AS13" s="234">
        <f>'Natural Gas Scenarios'!K219</f>
        <v>4.7103893397467188E-9</v>
      </c>
      <c r="AT13" s="234">
        <f>'Natural Gas Scenarios'!L219</f>
        <v>4.7103893397467188E-9</v>
      </c>
      <c r="AU13" s="234">
        <f>'Natural Gas Scenarios'!M219</f>
        <v>4.7103893397467188E-9</v>
      </c>
      <c r="AV13" s="234">
        <f>'Natural Gas Scenarios'!N219</f>
        <v>4.7103893397467188E-9</v>
      </c>
      <c r="AW13" s="234">
        <f>'Natural Gas Scenarios'!O219</f>
        <v>4.7103893397467188E-9</v>
      </c>
      <c r="AX13" s="234">
        <f>'Natural Gas Scenarios'!R219</f>
        <v>4.7103893397467188E-9</v>
      </c>
      <c r="AY13" s="234">
        <f>'Natural Gas Scenarios'!S219</f>
        <v>4.7103893397467188E-9</v>
      </c>
      <c r="AZ13" s="234">
        <f>'Natural Gas Scenarios'!T219</f>
        <v>4.7103893397467188E-9</v>
      </c>
      <c r="BA13" s="234">
        <f>'Natural Gas Scenarios'!U219</f>
        <v>4.7103893397467188E-9</v>
      </c>
      <c r="BB13" s="234">
        <f>'Natural Gas Scenarios'!V219</f>
        <v>4.7103893397467188E-9</v>
      </c>
      <c r="BC13" s="234">
        <f>'Natural Gas Scenarios'!B322</f>
        <v>4.7103893397467188E-9</v>
      </c>
      <c r="BD13" s="234">
        <f>'Natural Gas Scenarios'!C322</f>
        <v>4.7103893397467188E-9</v>
      </c>
      <c r="BE13" s="234">
        <f>'Natural Gas Scenarios'!D322</f>
        <v>4.7103893397467188E-9</v>
      </c>
      <c r="BF13" s="234">
        <f>'Natural Gas Scenarios'!E322</f>
        <v>4.7103893397467188E-9</v>
      </c>
      <c r="BG13" s="234">
        <f>'Natural Gas Scenarios'!F322</f>
        <v>4.7103893397467188E-9</v>
      </c>
      <c r="BH13" s="234">
        <f>'Natural Gas Scenarios'!G322</f>
        <v>4.7103893397467188E-9</v>
      </c>
      <c r="BI13" s="234">
        <f>'Natural Gas Scenarios'!K322</f>
        <v>4.7103893397467188E-9</v>
      </c>
      <c r="BJ13" s="234">
        <f>'Natural Gas Scenarios'!L322</f>
        <v>4.7103893397467188E-9</v>
      </c>
      <c r="BK13" s="234">
        <f>'Natural Gas Scenarios'!M322</f>
        <v>4.7103893397467188E-9</v>
      </c>
      <c r="BL13" s="234">
        <f>'Natural Gas Scenarios'!B425</f>
        <v>4.7103893397467188E-9</v>
      </c>
      <c r="BM13" s="234">
        <f>'Natural Gas Scenarios'!C425</f>
        <v>4.7103893397467188E-9</v>
      </c>
      <c r="BN13" s="234">
        <f>'Natural Gas Scenarios'!D425</f>
        <v>4.7103893397467188E-9</v>
      </c>
      <c r="BO13" s="234">
        <f>'Natural Gas Scenarios'!E425</f>
        <v>4.7103893397467188E-9</v>
      </c>
      <c r="BP13" s="234">
        <f>'Natural Gas Scenarios'!F425</f>
        <v>4.7103893397467188E-9</v>
      </c>
      <c r="BQ13" s="234">
        <f>'Natural Gas Scenarios'!G425</f>
        <v>4.7103893397467188E-9</v>
      </c>
      <c r="BR13" s="234">
        <f>'Natural Gas Scenarios'!K425</f>
        <v>4.7103893397467188E-9</v>
      </c>
      <c r="BS13" s="234">
        <f>'Natural Gas Scenarios'!L425</f>
        <v>4.7103893397467188E-9</v>
      </c>
      <c r="BT13" s="234">
        <f>'Natural Gas Scenarios'!M425</f>
        <v>4.7103893397467188E-9</v>
      </c>
      <c r="BU13" s="234">
        <f>'Natural Gas Scenarios'!B528</f>
        <v>4.7103893397467188E-9</v>
      </c>
      <c r="BV13" s="234">
        <f>'Natural Gas Scenarios'!C528</f>
        <v>4.7103893397467188E-9</v>
      </c>
      <c r="BW13" s="234">
        <f>'Natural Gas Scenarios'!D528</f>
        <v>4.7103893397467188E-9</v>
      </c>
      <c r="BX13" s="234">
        <f>'Natural Gas Scenarios'!E528</f>
        <v>4.7103893397467188E-9</v>
      </c>
      <c r="BY13" s="234">
        <f>'Natural Gas Scenarios'!F528</f>
        <v>4.7103893397467188E-9</v>
      </c>
      <c r="BZ13" s="234">
        <f>'Natural Gas Scenarios'!R322</f>
        <v>4.7103893397467188E-9</v>
      </c>
      <c r="CA13" s="234">
        <f>'Natural Gas Scenarios'!S322</f>
        <v>4.7103893397467188E-9</v>
      </c>
      <c r="CB13" s="234">
        <f>'Natural Gas Scenarios'!T322</f>
        <v>4.7103893397467188E-9</v>
      </c>
      <c r="CC13" s="234">
        <f>'Natural Gas Scenarios'!B734</f>
        <v>4.7103893397467188E-9</v>
      </c>
      <c r="CD13" s="234">
        <f>'Natural Gas Scenarios'!C734</f>
        <v>4.7103893397467188E-9</v>
      </c>
      <c r="CE13" s="234">
        <f>'Natural Gas Scenarios'!D734</f>
        <v>4.7103893397467188E-9</v>
      </c>
      <c r="CF13" s="234">
        <f>'Natural Gas Scenarios'!H734</f>
        <v>4.7103893397467188E-9</v>
      </c>
      <c r="CG13" s="234">
        <f>'Natural Gas Scenarios'!I734</f>
        <v>4.7103893397467188E-9</v>
      </c>
      <c r="CH13" s="234">
        <f>'Natural Gas Scenarios'!J734</f>
        <v>4.7103893397467188E-9</v>
      </c>
      <c r="CI13" s="234">
        <f>'Natural Gas Scenarios'!N734</f>
        <v>4.7103893397467188E-9</v>
      </c>
      <c r="CJ13" s="234">
        <f>'Natural Gas Scenarios'!O734</f>
        <v>4.7103893397467188E-9</v>
      </c>
      <c r="CK13" s="234">
        <f>'Natural Gas Scenarios'!P734</f>
        <v>4.7103893397467188E-9</v>
      </c>
      <c r="CL13" s="234">
        <f>'Natural Gas Scenarios'!K528</f>
        <v>4.7103893397467188E-9</v>
      </c>
      <c r="CM13" s="234">
        <f>'Natural Gas Scenarios'!L528</f>
        <v>4.7103893397467188E-9</v>
      </c>
      <c r="CN13" s="234">
        <f>'Natural Gas Scenarios'!M528</f>
        <v>4.7103893397467188E-9</v>
      </c>
      <c r="CO13" s="234">
        <f>'Natural Gas Scenarios'!B631</f>
        <v>4.7103893397467188E-9</v>
      </c>
      <c r="CP13" s="234">
        <f>'Natural Gas Scenarios'!C631</f>
        <v>4.7103893397467188E-9</v>
      </c>
      <c r="CQ13" s="234">
        <f>'Natural Gas Scenarios'!D631</f>
        <v>4.7103893397467188E-9</v>
      </c>
      <c r="CR13" s="234">
        <f>'Natural Gas Scenarios'!E631</f>
        <v>4.7103893397467188E-9</v>
      </c>
      <c r="CS13" s="234">
        <f>'Natural Gas Scenarios'!F631</f>
        <v>4.7103893397467188E-9</v>
      </c>
      <c r="CT13" s="234">
        <f>'Natural Gas Scenarios'!K631</f>
        <v>4.7103893397467188E-9</v>
      </c>
      <c r="CU13" s="234">
        <f>'Natural Gas Scenarios'!L631</f>
        <v>4.7103893397467188E-9</v>
      </c>
      <c r="CV13" s="234">
        <f>'Natural Gas Scenarios'!M631</f>
        <v>4.7103893397467188E-9</v>
      </c>
      <c r="CW13" s="234">
        <f>'Natural Gas Scenarios'!N631</f>
        <v>4.7103893397467188E-9</v>
      </c>
      <c r="CX13" s="234">
        <f>'Natural Gas Scenarios'!O631</f>
        <v>4.7103893397467188E-9</v>
      </c>
      <c r="CY13" s="326" t="s">
        <v>848</v>
      </c>
    </row>
    <row r="14" spans="1:134" ht="15" customHeight="1" x14ac:dyDescent="0.25">
      <c r="A14" s="206">
        <v>11</v>
      </c>
      <c r="B14" s="261" t="s">
        <v>296</v>
      </c>
      <c r="C14" s="233">
        <f t="shared" si="0"/>
        <v>1.0362856547442783E-7</v>
      </c>
      <c r="D14" s="234">
        <f>'Natural Gas Scenarios'!B14</f>
        <v>1.0362856547442783E-7</v>
      </c>
      <c r="E14" s="234">
        <f>'Natural Gas Scenarios'!C14</f>
        <v>1.0362856547442783E-7</v>
      </c>
      <c r="F14" s="234">
        <f>'Natural Gas Scenarios'!D14</f>
        <v>1.0362856547442783E-7</v>
      </c>
      <c r="G14" s="234">
        <f>'Natural Gas Scenarios'!E14</f>
        <v>1.0362856547442783E-7</v>
      </c>
      <c r="H14" s="234">
        <f>'Natural Gas Scenarios'!F14</f>
        <v>1.0362856547442783E-7</v>
      </c>
      <c r="I14" s="234">
        <f>'Natural Gas Scenarios'!G14</f>
        <v>1.0362856547442783E-7</v>
      </c>
      <c r="J14" s="234">
        <f>'Natural Gas Scenarios'!H14</f>
        <v>1.0362856547442783E-7</v>
      </c>
      <c r="K14" s="234">
        <f>'Natural Gas Scenarios'!K14</f>
        <v>1.0362856547442783E-7</v>
      </c>
      <c r="L14" s="234">
        <f>'Natural Gas Scenarios'!L14</f>
        <v>1.0362856547442783E-7</v>
      </c>
      <c r="M14" s="234">
        <f>'Natural Gas Scenarios'!M14</f>
        <v>1.0362856547442783E-7</v>
      </c>
      <c r="N14" s="234">
        <f>'Natural Gas Scenarios'!N14</f>
        <v>1.0362856547442783E-7</v>
      </c>
      <c r="O14" s="234">
        <f>'Natural Gas Scenarios'!O14</f>
        <v>1.0362856547442783E-7</v>
      </c>
      <c r="P14" s="234">
        <f>'Natural Gas Scenarios'!R14</f>
        <v>1.0362856547442783E-7</v>
      </c>
      <c r="Q14" s="234">
        <f>'Natural Gas Scenarios'!S14</f>
        <v>1.0362856547442783E-7</v>
      </c>
      <c r="R14" s="234">
        <f>'Natural Gas Scenarios'!T14</f>
        <v>1.0362856547442783E-7</v>
      </c>
      <c r="S14" s="234">
        <f>'Natural Gas Scenarios'!U14</f>
        <v>1.0362856547442783E-7</v>
      </c>
      <c r="T14" s="234">
        <f>'Natural Gas Scenarios'!V14</f>
        <v>1.0362856547442783E-7</v>
      </c>
      <c r="U14" s="234">
        <f>'Natural Gas Scenarios'!W14</f>
        <v>1.0362856547442783E-7</v>
      </c>
      <c r="V14" s="234">
        <f>'Natural Gas Scenarios'!B117</f>
        <v>1.0362856547442783E-7</v>
      </c>
      <c r="W14" s="234">
        <f>'Natural Gas Scenarios'!C117</f>
        <v>1.0362856547442783E-7</v>
      </c>
      <c r="X14" s="234">
        <f>'Natural Gas Scenarios'!D117</f>
        <v>1.0362856547442783E-7</v>
      </c>
      <c r="Y14" s="234">
        <f>'Natural Gas Scenarios'!E117</f>
        <v>1.0362856547442783E-7</v>
      </c>
      <c r="Z14" s="234">
        <f>'Natural Gas Scenarios'!F117</f>
        <v>1.0362856547442783E-7</v>
      </c>
      <c r="AA14" s="234">
        <f>'Natural Gas Scenarios'!G117</f>
        <v>1.0362856547442783E-7</v>
      </c>
      <c r="AB14" s="234">
        <f>'Natural Gas Scenarios'!K117</f>
        <v>1.0362856547442783E-7</v>
      </c>
      <c r="AC14" s="234">
        <f>'Natural Gas Scenarios'!L117</f>
        <v>1.0362856547442783E-7</v>
      </c>
      <c r="AD14" s="234">
        <f>'Natural Gas Scenarios'!M117</f>
        <v>1.0362856547442783E-7</v>
      </c>
      <c r="AE14" s="234">
        <f>'Natural Gas Scenarios'!N117</f>
        <v>1.0362856547442783E-7</v>
      </c>
      <c r="AF14" s="234">
        <f>'Natural Gas Scenarios'!O117</f>
        <v>1.0362856547442783E-7</v>
      </c>
      <c r="AG14" s="234">
        <f>'Natural Gas Scenarios'!R117</f>
        <v>1.0362856547442783E-7</v>
      </c>
      <c r="AH14" s="234">
        <f>'Natural Gas Scenarios'!S117</f>
        <v>1.0362856547442783E-7</v>
      </c>
      <c r="AI14" s="234">
        <f>'Natural Gas Scenarios'!T117</f>
        <v>1.0362856547442783E-7</v>
      </c>
      <c r="AJ14" s="234">
        <f>'Natural Gas Scenarios'!W117</f>
        <v>1.0362856547442783E-7</v>
      </c>
      <c r="AK14" s="234">
        <f>'Natural Gas Scenarios'!X117</f>
        <v>1.0362856547442783E-7</v>
      </c>
      <c r="AL14" s="234">
        <f>'Natural Gas Scenarios'!Y117</f>
        <v>1.0362856547442783E-7</v>
      </c>
      <c r="AM14" s="234">
        <f>'Natural Gas Scenarios'!B220</f>
        <v>1.0362856547442783E-7</v>
      </c>
      <c r="AN14" s="234">
        <f>'Natural Gas Scenarios'!C220</f>
        <v>1.0362856547442783E-7</v>
      </c>
      <c r="AO14" s="234">
        <f>'Natural Gas Scenarios'!D220</f>
        <v>1.0362856547442783E-7</v>
      </c>
      <c r="AP14" s="234">
        <f>'Natural Gas Scenarios'!E220</f>
        <v>1.0362856547442783E-7</v>
      </c>
      <c r="AQ14" s="234">
        <f>'Natural Gas Scenarios'!F220</f>
        <v>1.0362856547442783E-7</v>
      </c>
      <c r="AR14" s="234">
        <f>'Natural Gas Scenarios'!G220</f>
        <v>1.0362856547442783E-7</v>
      </c>
      <c r="AS14" s="234">
        <f>'Natural Gas Scenarios'!K220</f>
        <v>1.0362856547442783E-7</v>
      </c>
      <c r="AT14" s="234">
        <f>'Natural Gas Scenarios'!L220</f>
        <v>1.0362856547442783E-7</v>
      </c>
      <c r="AU14" s="234">
        <f>'Natural Gas Scenarios'!M220</f>
        <v>1.0362856547442783E-7</v>
      </c>
      <c r="AV14" s="234">
        <f>'Natural Gas Scenarios'!N220</f>
        <v>1.0362856547442783E-7</v>
      </c>
      <c r="AW14" s="234">
        <f>'Natural Gas Scenarios'!O220</f>
        <v>1.0362856547442783E-7</v>
      </c>
      <c r="AX14" s="234">
        <f>'Natural Gas Scenarios'!R220</f>
        <v>1.0362856547442783E-7</v>
      </c>
      <c r="AY14" s="234">
        <f>'Natural Gas Scenarios'!S220</f>
        <v>1.0362856547442783E-7</v>
      </c>
      <c r="AZ14" s="234">
        <f>'Natural Gas Scenarios'!T220</f>
        <v>1.0362856547442783E-7</v>
      </c>
      <c r="BA14" s="234">
        <f>'Natural Gas Scenarios'!U220</f>
        <v>1.0362856547442783E-7</v>
      </c>
      <c r="BB14" s="234">
        <f>'Natural Gas Scenarios'!V220</f>
        <v>1.0362856547442783E-7</v>
      </c>
      <c r="BC14" s="234">
        <f>'Natural Gas Scenarios'!B323</f>
        <v>1.0362856547442783E-7</v>
      </c>
      <c r="BD14" s="234">
        <f>'Natural Gas Scenarios'!C323</f>
        <v>1.0362856547442783E-7</v>
      </c>
      <c r="BE14" s="234">
        <f>'Natural Gas Scenarios'!D323</f>
        <v>1.0362856547442783E-7</v>
      </c>
      <c r="BF14" s="234">
        <f>'Natural Gas Scenarios'!E323</f>
        <v>1.0362856547442783E-7</v>
      </c>
      <c r="BG14" s="234">
        <f>'Natural Gas Scenarios'!F323</f>
        <v>1.0362856547442783E-7</v>
      </c>
      <c r="BH14" s="234">
        <f>'Natural Gas Scenarios'!G323</f>
        <v>1.0362856547442783E-7</v>
      </c>
      <c r="BI14" s="234">
        <f>'Natural Gas Scenarios'!K323</f>
        <v>1.0362856547442783E-7</v>
      </c>
      <c r="BJ14" s="234">
        <f>'Natural Gas Scenarios'!L323</f>
        <v>1.0362856547442783E-7</v>
      </c>
      <c r="BK14" s="234">
        <f>'Natural Gas Scenarios'!M323</f>
        <v>1.0362856547442783E-7</v>
      </c>
      <c r="BL14" s="234">
        <f>'Natural Gas Scenarios'!B426</f>
        <v>1.0362856547442783E-7</v>
      </c>
      <c r="BM14" s="234">
        <f>'Natural Gas Scenarios'!C426</f>
        <v>1.0362856547442783E-7</v>
      </c>
      <c r="BN14" s="234">
        <f>'Natural Gas Scenarios'!D426</f>
        <v>1.0362856547442783E-7</v>
      </c>
      <c r="BO14" s="234">
        <f>'Natural Gas Scenarios'!E426</f>
        <v>1.0362856547442783E-7</v>
      </c>
      <c r="BP14" s="234">
        <f>'Natural Gas Scenarios'!F426</f>
        <v>1.0362856547442783E-7</v>
      </c>
      <c r="BQ14" s="234">
        <f>'Natural Gas Scenarios'!G426</f>
        <v>1.0362856547442783E-7</v>
      </c>
      <c r="BR14" s="234">
        <f>'Natural Gas Scenarios'!K426</f>
        <v>1.0362856547442783E-7</v>
      </c>
      <c r="BS14" s="234">
        <f>'Natural Gas Scenarios'!L426</f>
        <v>1.0362856547442783E-7</v>
      </c>
      <c r="BT14" s="234">
        <f>'Natural Gas Scenarios'!M426</f>
        <v>1.0362856547442783E-7</v>
      </c>
      <c r="BU14" s="234">
        <f>'Natural Gas Scenarios'!B529</f>
        <v>1.0362856547442783E-7</v>
      </c>
      <c r="BV14" s="234">
        <f>'Natural Gas Scenarios'!C529</f>
        <v>1.0362856547442783E-7</v>
      </c>
      <c r="BW14" s="234">
        <f>'Natural Gas Scenarios'!D529</f>
        <v>1.0362856547442783E-7</v>
      </c>
      <c r="BX14" s="234">
        <f>'Natural Gas Scenarios'!E529</f>
        <v>1.0362856547442783E-7</v>
      </c>
      <c r="BY14" s="234">
        <f>'Natural Gas Scenarios'!F529</f>
        <v>1.0362856547442783E-7</v>
      </c>
      <c r="BZ14" s="234">
        <f>'Natural Gas Scenarios'!R323</f>
        <v>1.0362856547442783E-7</v>
      </c>
      <c r="CA14" s="234">
        <f>'Natural Gas Scenarios'!S323</f>
        <v>1.0362856547442783E-7</v>
      </c>
      <c r="CB14" s="234">
        <f>'Natural Gas Scenarios'!T323</f>
        <v>1.0362856547442783E-7</v>
      </c>
      <c r="CC14" s="234">
        <f>'Natural Gas Scenarios'!B735</f>
        <v>1.0362856547442783E-7</v>
      </c>
      <c r="CD14" s="234">
        <f>'Natural Gas Scenarios'!C735</f>
        <v>1.0362856547442783E-7</v>
      </c>
      <c r="CE14" s="234">
        <f>'Natural Gas Scenarios'!D735</f>
        <v>1.0362856547442783E-7</v>
      </c>
      <c r="CF14" s="234">
        <f>'Natural Gas Scenarios'!H735</f>
        <v>1.0362856547442783E-7</v>
      </c>
      <c r="CG14" s="234">
        <f>'Natural Gas Scenarios'!I735</f>
        <v>1.0362856547442783E-7</v>
      </c>
      <c r="CH14" s="234">
        <f>'Natural Gas Scenarios'!J735</f>
        <v>1.0362856547442783E-7</v>
      </c>
      <c r="CI14" s="234">
        <f>'Natural Gas Scenarios'!N735</f>
        <v>1.0362856547442783E-7</v>
      </c>
      <c r="CJ14" s="234">
        <f>'Natural Gas Scenarios'!O735</f>
        <v>1.0362856547442783E-7</v>
      </c>
      <c r="CK14" s="234">
        <f>'Natural Gas Scenarios'!P735</f>
        <v>1.0362856547442783E-7</v>
      </c>
      <c r="CL14" s="234">
        <f>'Natural Gas Scenarios'!K529</f>
        <v>1.0362856547442783E-7</v>
      </c>
      <c r="CM14" s="234">
        <f>'Natural Gas Scenarios'!L529</f>
        <v>1.0362856547442783E-7</v>
      </c>
      <c r="CN14" s="234">
        <f>'Natural Gas Scenarios'!M529</f>
        <v>1.0362856547442783E-7</v>
      </c>
      <c r="CO14" s="234">
        <f>'Natural Gas Scenarios'!B632</f>
        <v>1.0362856547442783E-7</v>
      </c>
      <c r="CP14" s="234">
        <f>'Natural Gas Scenarios'!C632</f>
        <v>1.0362856547442783E-7</v>
      </c>
      <c r="CQ14" s="234">
        <f>'Natural Gas Scenarios'!D632</f>
        <v>1.0362856547442783E-7</v>
      </c>
      <c r="CR14" s="234">
        <f>'Natural Gas Scenarios'!E632</f>
        <v>1.0362856547442783E-7</v>
      </c>
      <c r="CS14" s="234">
        <f>'Natural Gas Scenarios'!F632</f>
        <v>1.0362856547442783E-7</v>
      </c>
      <c r="CT14" s="234">
        <f>'Natural Gas Scenarios'!K632</f>
        <v>1.0362856547442783E-7</v>
      </c>
      <c r="CU14" s="234">
        <f>'Natural Gas Scenarios'!L632</f>
        <v>1.0362856547442783E-7</v>
      </c>
      <c r="CV14" s="234">
        <f>'Natural Gas Scenarios'!M632</f>
        <v>1.0362856547442783E-7</v>
      </c>
      <c r="CW14" s="234">
        <f>'Natural Gas Scenarios'!N632</f>
        <v>1.0362856547442783E-7</v>
      </c>
      <c r="CX14" s="234">
        <f>'Natural Gas Scenarios'!O632</f>
        <v>1.0362856547442783E-7</v>
      </c>
      <c r="CY14" s="326" t="s">
        <v>849</v>
      </c>
    </row>
    <row r="15" spans="1:134" ht="15" customHeight="1" x14ac:dyDescent="0.25">
      <c r="A15" s="206">
        <v>12</v>
      </c>
      <c r="B15" s="261" t="s">
        <v>298</v>
      </c>
      <c r="C15" s="233">
        <f t="shared" si="0"/>
        <v>4.9459088067340543E-8</v>
      </c>
      <c r="D15" s="234">
        <f>'Natural Gas Scenarios'!B15</f>
        <v>4.9459088067340543E-8</v>
      </c>
      <c r="E15" s="234">
        <f>'Natural Gas Scenarios'!C15</f>
        <v>4.9459088067340543E-8</v>
      </c>
      <c r="F15" s="234">
        <f>'Natural Gas Scenarios'!D15</f>
        <v>4.9459088067340543E-8</v>
      </c>
      <c r="G15" s="234">
        <f>'Natural Gas Scenarios'!E15</f>
        <v>4.9459088067340543E-8</v>
      </c>
      <c r="H15" s="234">
        <f>'Natural Gas Scenarios'!F15</f>
        <v>4.9459088067340543E-8</v>
      </c>
      <c r="I15" s="234">
        <f>'Natural Gas Scenarios'!G15</f>
        <v>4.9459088067340543E-8</v>
      </c>
      <c r="J15" s="234">
        <f>'Natural Gas Scenarios'!H15</f>
        <v>4.9459088067340543E-8</v>
      </c>
      <c r="K15" s="234">
        <f>'Natural Gas Scenarios'!K15</f>
        <v>4.9459088067340543E-8</v>
      </c>
      <c r="L15" s="234">
        <f>'Natural Gas Scenarios'!L15</f>
        <v>4.9459088067340543E-8</v>
      </c>
      <c r="M15" s="234">
        <f>'Natural Gas Scenarios'!M15</f>
        <v>4.9459088067340543E-8</v>
      </c>
      <c r="N15" s="234">
        <f>'Natural Gas Scenarios'!N15</f>
        <v>4.9459088067340543E-8</v>
      </c>
      <c r="O15" s="234">
        <f>'Natural Gas Scenarios'!O15</f>
        <v>4.9459088067340543E-8</v>
      </c>
      <c r="P15" s="234">
        <f>'Natural Gas Scenarios'!R15</f>
        <v>4.9459088067340543E-8</v>
      </c>
      <c r="Q15" s="234">
        <f>'Natural Gas Scenarios'!S15</f>
        <v>4.9459088067340543E-8</v>
      </c>
      <c r="R15" s="234">
        <f>'Natural Gas Scenarios'!T15</f>
        <v>4.9459088067340543E-8</v>
      </c>
      <c r="S15" s="234">
        <f>'Natural Gas Scenarios'!U15</f>
        <v>4.9459088067340543E-8</v>
      </c>
      <c r="T15" s="234">
        <f>'Natural Gas Scenarios'!V15</f>
        <v>4.9459088067340543E-8</v>
      </c>
      <c r="U15" s="234">
        <f>'Natural Gas Scenarios'!W15</f>
        <v>4.9459088067340543E-8</v>
      </c>
      <c r="V15" s="234">
        <f>'Natural Gas Scenarios'!B118</f>
        <v>4.9459088067340543E-8</v>
      </c>
      <c r="W15" s="234">
        <f>'Natural Gas Scenarios'!C118</f>
        <v>4.9459088067340543E-8</v>
      </c>
      <c r="X15" s="234">
        <f>'Natural Gas Scenarios'!D118</f>
        <v>4.9459088067340543E-8</v>
      </c>
      <c r="Y15" s="234">
        <f>'Natural Gas Scenarios'!E118</f>
        <v>4.9459088067340543E-8</v>
      </c>
      <c r="Z15" s="234">
        <f>'Natural Gas Scenarios'!F118</f>
        <v>4.9459088067340543E-8</v>
      </c>
      <c r="AA15" s="234">
        <f>'Natural Gas Scenarios'!G118</f>
        <v>4.9459088067340543E-8</v>
      </c>
      <c r="AB15" s="234">
        <f>'Natural Gas Scenarios'!K118</f>
        <v>4.9459088067340543E-8</v>
      </c>
      <c r="AC15" s="234">
        <f>'Natural Gas Scenarios'!L118</f>
        <v>4.9459088067340543E-8</v>
      </c>
      <c r="AD15" s="234">
        <f>'Natural Gas Scenarios'!M118</f>
        <v>4.9459088067340543E-8</v>
      </c>
      <c r="AE15" s="234">
        <f>'Natural Gas Scenarios'!N118</f>
        <v>4.9459088067340543E-8</v>
      </c>
      <c r="AF15" s="234">
        <f>'Natural Gas Scenarios'!O118</f>
        <v>4.9459088067340543E-8</v>
      </c>
      <c r="AG15" s="234">
        <f>'Natural Gas Scenarios'!R118</f>
        <v>4.9459088067340543E-8</v>
      </c>
      <c r="AH15" s="234">
        <f>'Natural Gas Scenarios'!S118</f>
        <v>4.9459088067340543E-8</v>
      </c>
      <c r="AI15" s="234">
        <f>'Natural Gas Scenarios'!T118</f>
        <v>4.9459088067340543E-8</v>
      </c>
      <c r="AJ15" s="234">
        <f>'Natural Gas Scenarios'!W118</f>
        <v>4.9459088067340543E-8</v>
      </c>
      <c r="AK15" s="234">
        <f>'Natural Gas Scenarios'!X118</f>
        <v>4.9459088067340543E-8</v>
      </c>
      <c r="AL15" s="234">
        <f>'Natural Gas Scenarios'!Y118</f>
        <v>4.9459088067340543E-8</v>
      </c>
      <c r="AM15" s="234">
        <f>'Natural Gas Scenarios'!B221</f>
        <v>4.9459088067340543E-8</v>
      </c>
      <c r="AN15" s="234">
        <f>'Natural Gas Scenarios'!C221</f>
        <v>4.9459088067340543E-8</v>
      </c>
      <c r="AO15" s="234">
        <f>'Natural Gas Scenarios'!D221</f>
        <v>4.9459088067340543E-8</v>
      </c>
      <c r="AP15" s="234">
        <f>'Natural Gas Scenarios'!E221</f>
        <v>4.9459088067340543E-8</v>
      </c>
      <c r="AQ15" s="234">
        <f>'Natural Gas Scenarios'!F221</f>
        <v>4.9459088067340543E-8</v>
      </c>
      <c r="AR15" s="234">
        <f>'Natural Gas Scenarios'!G221</f>
        <v>4.9459088067340543E-8</v>
      </c>
      <c r="AS15" s="234">
        <f>'Natural Gas Scenarios'!K221</f>
        <v>4.9459088067340543E-8</v>
      </c>
      <c r="AT15" s="234">
        <f>'Natural Gas Scenarios'!L221</f>
        <v>4.9459088067340543E-8</v>
      </c>
      <c r="AU15" s="234">
        <f>'Natural Gas Scenarios'!M221</f>
        <v>4.9459088067340543E-8</v>
      </c>
      <c r="AV15" s="234">
        <f>'Natural Gas Scenarios'!N221</f>
        <v>4.9459088067340543E-8</v>
      </c>
      <c r="AW15" s="234">
        <f>'Natural Gas Scenarios'!O221</f>
        <v>4.9459088067340543E-8</v>
      </c>
      <c r="AX15" s="234">
        <f>'Natural Gas Scenarios'!R221</f>
        <v>4.9459088067340543E-8</v>
      </c>
      <c r="AY15" s="234">
        <f>'Natural Gas Scenarios'!S221</f>
        <v>4.9459088067340543E-8</v>
      </c>
      <c r="AZ15" s="234">
        <f>'Natural Gas Scenarios'!T221</f>
        <v>4.9459088067340543E-8</v>
      </c>
      <c r="BA15" s="234">
        <f>'Natural Gas Scenarios'!U221</f>
        <v>4.9459088067340543E-8</v>
      </c>
      <c r="BB15" s="234">
        <f>'Natural Gas Scenarios'!V221</f>
        <v>4.9459088067340543E-8</v>
      </c>
      <c r="BC15" s="234">
        <f>'Natural Gas Scenarios'!B324</f>
        <v>2.8968894439442325E-7</v>
      </c>
      <c r="BD15" s="234">
        <f>'Natural Gas Scenarios'!C324</f>
        <v>2.8968894439442325E-7</v>
      </c>
      <c r="BE15" s="234">
        <f>'Natural Gas Scenarios'!D324</f>
        <v>2.8968894439442325E-7</v>
      </c>
      <c r="BF15" s="234">
        <f>'Natural Gas Scenarios'!E324</f>
        <v>2.1968078283243758E-8</v>
      </c>
      <c r="BG15" s="234">
        <f>'Natural Gas Scenarios'!F324</f>
        <v>2.1968078283243758E-8</v>
      </c>
      <c r="BH15" s="234">
        <f>'Natural Gas Scenarios'!G324</f>
        <v>2.8968894439442325E-7</v>
      </c>
      <c r="BI15" s="234">
        <f>'Natural Gas Scenarios'!K324</f>
        <v>4.9459088067340543E-8</v>
      </c>
      <c r="BJ15" s="234">
        <f>'Natural Gas Scenarios'!L324</f>
        <v>4.9459088067340543E-8</v>
      </c>
      <c r="BK15" s="234">
        <f>'Natural Gas Scenarios'!M324</f>
        <v>4.9459088067340543E-8</v>
      </c>
      <c r="BL15" s="234">
        <f>'Natural Gas Scenarios'!B427</f>
        <v>2.8968894439442325E-7</v>
      </c>
      <c r="BM15" s="234">
        <f>'Natural Gas Scenarios'!C427</f>
        <v>4.9459088067340543E-8</v>
      </c>
      <c r="BN15" s="234">
        <f>'Natural Gas Scenarios'!D427</f>
        <v>4.9459088067340543E-8</v>
      </c>
      <c r="BO15" s="234">
        <f>'Natural Gas Scenarios'!E427</f>
        <v>4.9459088067340543E-8</v>
      </c>
      <c r="BP15" s="234">
        <f>'Natural Gas Scenarios'!F427</f>
        <v>4.9459088067340543E-8</v>
      </c>
      <c r="BQ15" s="234">
        <f>'Natural Gas Scenarios'!G427</f>
        <v>2.1968078283243758E-8</v>
      </c>
      <c r="BR15" s="234">
        <f>'Natural Gas Scenarios'!K427</f>
        <v>4.9459088067340543E-8</v>
      </c>
      <c r="BS15" s="234">
        <f>'Natural Gas Scenarios'!L427</f>
        <v>4.9459088067340543E-8</v>
      </c>
      <c r="BT15" s="234">
        <f>'Natural Gas Scenarios'!M427</f>
        <v>4.9459088067340543E-8</v>
      </c>
      <c r="BU15" s="234">
        <f>'Natural Gas Scenarios'!B530</f>
        <v>2.8968894439442325E-7</v>
      </c>
      <c r="BV15" s="234">
        <f>'Natural Gas Scenarios'!C530</f>
        <v>2.8968894439442325E-7</v>
      </c>
      <c r="BW15" s="234">
        <f>'Natural Gas Scenarios'!D530</f>
        <v>2.8968894439442325E-7</v>
      </c>
      <c r="BX15" s="234">
        <f>'Natural Gas Scenarios'!E530</f>
        <v>2.1968078283243758E-8</v>
      </c>
      <c r="BY15" s="234">
        <f>'Natural Gas Scenarios'!F530</f>
        <v>2.1968078283243758E-8</v>
      </c>
      <c r="BZ15" s="234">
        <f>'Natural Gas Scenarios'!R324</f>
        <v>4.9459088067340543E-8</v>
      </c>
      <c r="CA15" s="234">
        <f>'Natural Gas Scenarios'!S324</f>
        <v>4.9459088067340543E-8</v>
      </c>
      <c r="CB15" s="234">
        <f>'Natural Gas Scenarios'!T324</f>
        <v>4.9459088067340543E-8</v>
      </c>
      <c r="CC15" s="234">
        <f>'Natural Gas Scenarios'!B736</f>
        <v>4.6833046010431756E-5</v>
      </c>
      <c r="CD15" s="234">
        <f>'Natural Gas Scenarios'!C736</f>
        <v>4.6833046010431756E-5</v>
      </c>
      <c r="CE15" s="234">
        <f>'Natural Gas Scenarios'!D736</f>
        <v>4.6833046010431756E-5</v>
      </c>
      <c r="CF15" s="234">
        <f>'Natural Gas Scenarios'!H736</f>
        <v>3.8142377678599056E-5</v>
      </c>
      <c r="CG15" s="234">
        <f>'Natural Gas Scenarios'!I736</f>
        <v>3.8142377678599056E-5</v>
      </c>
      <c r="CH15" s="234">
        <f>'Natural Gas Scenarios'!J736</f>
        <v>3.8142377678599056E-5</v>
      </c>
      <c r="CI15" s="234">
        <f>'Natural Gas Scenarios'!N736</f>
        <v>1.0621927961128851E-5</v>
      </c>
      <c r="CJ15" s="234">
        <f>'Natural Gas Scenarios'!O736</f>
        <v>1.0621927961128851E-5</v>
      </c>
      <c r="CK15" s="234">
        <f>'Natural Gas Scenarios'!P736</f>
        <v>1.0621927961128851E-5</v>
      </c>
      <c r="CL15" s="234">
        <f>'Natural Gas Scenarios'!K530</f>
        <v>4.9459088067340543E-8</v>
      </c>
      <c r="CM15" s="234">
        <f>'Natural Gas Scenarios'!L530</f>
        <v>4.9459088067340543E-8</v>
      </c>
      <c r="CN15" s="234">
        <f>'Natural Gas Scenarios'!M530</f>
        <v>4.9459088067340543E-8</v>
      </c>
      <c r="CO15" s="234">
        <f>'Natural Gas Scenarios'!B633</f>
        <v>2.8968894439442325E-7</v>
      </c>
      <c r="CP15" s="234">
        <f>'Natural Gas Scenarios'!C633</f>
        <v>2.8968894439442325E-7</v>
      </c>
      <c r="CQ15" s="234">
        <f>'Natural Gas Scenarios'!D633</f>
        <v>2.8968894439442325E-7</v>
      </c>
      <c r="CR15" s="234">
        <f>'Natural Gas Scenarios'!E633</f>
        <v>2.1968078283243758E-8</v>
      </c>
      <c r="CS15" s="234">
        <f>'Natural Gas Scenarios'!F633</f>
        <v>2.1968078283243758E-8</v>
      </c>
      <c r="CT15" s="234">
        <f>'Natural Gas Scenarios'!K633</f>
        <v>2.8968894439442325E-7</v>
      </c>
      <c r="CU15" s="234">
        <f>'Natural Gas Scenarios'!L633</f>
        <v>2.8968894439442325E-7</v>
      </c>
      <c r="CV15" s="234">
        <f>'Natural Gas Scenarios'!M633</f>
        <v>2.8968894439442325E-7</v>
      </c>
      <c r="CW15" s="234">
        <f>'Natural Gas Scenarios'!N633</f>
        <v>2.1968078283243758E-8</v>
      </c>
      <c r="CX15" s="234">
        <f>'Natural Gas Scenarios'!O633</f>
        <v>2.1968078283243758E-8</v>
      </c>
      <c r="CY15" s="326" t="s">
        <v>850</v>
      </c>
    </row>
    <row r="16" spans="1:134" ht="15" customHeight="1" x14ac:dyDescent="0.25">
      <c r="A16" s="206">
        <v>13</v>
      </c>
      <c r="B16" s="261" t="s">
        <v>300</v>
      </c>
      <c r="C16" s="233">
        <f t="shared" si="0"/>
        <v>4.2393504057720465E-11</v>
      </c>
      <c r="D16" s="234">
        <f>'Natural Gas Scenarios'!B16</f>
        <v>4.2393504057720465E-11</v>
      </c>
      <c r="E16" s="234">
        <f>'Natural Gas Scenarios'!C16</f>
        <v>4.2393504057720465E-11</v>
      </c>
      <c r="F16" s="234">
        <f>'Natural Gas Scenarios'!D16</f>
        <v>4.2393504057720465E-11</v>
      </c>
      <c r="G16" s="234">
        <f>'Natural Gas Scenarios'!E16</f>
        <v>4.2393504057720465E-11</v>
      </c>
      <c r="H16" s="234">
        <f>'Natural Gas Scenarios'!F16</f>
        <v>4.2393504057720465E-11</v>
      </c>
      <c r="I16" s="234">
        <f>'Natural Gas Scenarios'!G16</f>
        <v>4.2393504057720465E-11</v>
      </c>
      <c r="J16" s="234">
        <f>'Natural Gas Scenarios'!H16</f>
        <v>4.2393504057720465E-11</v>
      </c>
      <c r="K16" s="234">
        <f>'Natural Gas Scenarios'!K16</f>
        <v>4.2393504057720465E-11</v>
      </c>
      <c r="L16" s="234">
        <f>'Natural Gas Scenarios'!L16</f>
        <v>4.2393504057720465E-11</v>
      </c>
      <c r="M16" s="234">
        <f>'Natural Gas Scenarios'!M16</f>
        <v>4.2393504057720465E-11</v>
      </c>
      <c r="N16" s="234">
        <f>'Natural Gas Scenarios'!N16</f>
        <v>4.2393504057720465E-11</v>
      </c>
      <c r="O16" s="234">
        <f>'Natural Gas Scenarios'!O16</f>
        <v>4.2393504057720465E-11</v>
      </c>
      <c r="P16" s="234">
        <f>'Natural Gas Scenarios'!R16</f>
        <v>4.2393504057720465E-11</v>
      </c>
      <c r="Q16" s="234">
        <f>'Natural Gas Scenarios'!S16</f>
        <v>4.2393504057720465E-11</v>
      </c>
      <c r="R16" s="234">
        <f>'Natural Gas Scenarios'!T16</f>
        <v>4.2393504057720465E-11</v>
      </c>
      <c r="S16" s="234">
        <f>'Natural Gas Scenarios'!U16</f>
        <v>4.2393504057720465E-11</v>
      </c>
      <c r="T16" s="234">
        <f>'Natural Gas Scenarios'!V16</f>
        <v>4.2393504057720465E-11</v>
      </c>
      <c r="U16" s="234">
        <f>'Natural Gas Scenarios'!W16</f>
        <v>4.2393504057720465E-11</v>
      </c>
      <c r="V16" s="234">
        <f>'Natural Gas Scenarios'!B119</f>
        <v>4.2393504057720465E-11</v>
      </c>
      <c r="W16" s="234">
        <f>'Natural Gas Scenarios'!C119</f>
        <v>4.2393504057720465E-11</v>
      </c>
      <c r="X16" s="234">
        <f>'Natural Gas Scenarios'!D119</f>
        <v>4.2393504057720465E-11</v>
      </c>
      <c r="Y16" s="234">
        <f>'Natural Gas Scenarios'!E119</f>
        <v>4.2393504057720465E-11</v>
      </c>
      <c r="Z16" s="234">
        <f>'Natural Gas Scenarios'!F119</f>
        <v>4.2393504057720465E-11</v>
      </c>
      <c r="AA16" s="234">
        <f>'Natural Gas Scenarios'!G119</f>
        <v>4.2393504057720465E-11</v>
      </c>
      <c r="AB16" s="234">
        <f>'Natural Gas Scenarios'!K119</f>
        <v>4.2393504057720465E-11</v>
      </c>
      <c r="AC16" s="234">
        <f>'Natural Gas Scenarios'!L119</f>
        <v>4.2393504057720465E-11</v>
      </c>
      <c r="AD16" s="234">
        <f>'Natural Gas Scenarios'!M119</f>
        <v>4.2393504057720465E-11</v>
      </c>
      <c r="AE16" s="234">
        <f>'Natural Gas Scenarios'!N119</f>
        <v>4.2393504057720465E-11</v>
      </c>
      <c r="AF16" s="234">
        <f>'Natural Gas Scenarios'!O119</f>
        <v>4.2393504057720465E-11</v>
      </c>
      <c r="AG16" s="234">
        <f>'Natural Gas Scenarios'!R119</f>
        <v>4.2393504057720465E-11</v>
      </c>
      <c r="AH16" s="234">
        <f>'Natural Gas Scenarios'!S119</f>
        <v>4.2393504057720465E-11</v>
      </c>
      <c r="AI16" s="234">
        <f>'Natural Gas Scenarios'!T119</f>
        <v>4.2393504057720465E-11</v>
      </c>
      <c r="AJ16" s="234">
        <f>'Natural Gas Scenarios'!W119</f>
        <v>4.2393504057720465E-11</v>
      </c>
      <c r="AK16" s="234">
        <f>'Natural Gas Scenarios'!X119</f>
        <v>4.2393504057720465E-11</v>
      </c>
      <c r="AL16" s="234">
        <f>'Natural Gas Scenarios'!Y119</f>
        <v>4.2393504057720465E-11</v>
      </c>
      <c r="AM16" s="234">
        <f>'Natural Gas Scenarios'!B222</f>
        <v>4.2393504057720465E-11</v>
      </c>
      <c r="AN16" s="234">
        <f>'Natural Gas Scenarios'!C222</f>
        <v>4.2393504057720465E-11</v>
      </c>
      <c r="AO16" s="234">
        <f>'Natural Gas Scenarios'!D222</f>
        <v>4.2393504057720465E-11</v>
      </c>
      <c r="AP16" s="234">
        <f>'Natural Gas Scenarios'!E222</f>
        <v>4.2393504057720465E-11</v>
      </c>
      <c r="AQ16" s="234">
        <f>'Natural Gas Scenarios'!F222</f>
        <v>4.2393504057720465E-11</v>
      </c>
      <c r="AR16" s="234">
        <f>'Natural Gas Scenarios'!G222</f>
        <v>4.2393504057720465E-11</v>
      </c>
      <c r="AS16" s="234">
        <f>'Natural Gas Scenarios'!K222</f>
        <v>4.2393504057720465E-11</v>
      </c>
      <c r="AT16" s="234">
        <f>'Natural Gas Scenarios'!L222</f>
        <v>4.2393504057720465E-11</v>
      </c>
      <c r="AU16" s="234">
        <f>'Natural Gas Scenarios'!M222</f>
        <v>4.2393504057720465E-11</v>
      </c>
      <c r="AV16" s="234">
        <f>'Natural Gas Scenarios'!N222</f>
        <v>4.2393504057720465E-11</v>
      </c>
      <c r="AW16" s="234">
        <f>'Natural Gas Scenarios'!O222</f>
        <v>4.2393504057720465E-11</v>
      </c>
      <c r="AX16" s="234">
        <f>'Natural Gas Scenarios'!R222</f>
        <v>4.2393504057720465E-11</v>
      </c>
      <c r="AY16" s="234">
        <f>'Natural Gas Scenarios'!S222</f>
        <v>4.2393504057720465E-11</v>
      </c>
      <c r="AZ16" s="234">
        <f>'Natural Gas Scenarios'!T222</f>
        <v>4.2393504057720465E-11</v>
      </c>
      <c r="BA16" s="234">
        <f>'Natural Gas Scenarios'!U222</f>
        <v>4.2393504057720465E-11</v>
      </c>
      <c r="BB16" s="234">
        <f>'Natural Gas Scenarios'!V222</f>
        <v>4.2393504057720465E-11</v>
      </c>
      <c r="BC16" s="234">
        <f>'Natural Gas Scenarios'!B325</f>
        <v>4.2393504057720465E-11</v>
      </c>
      <c r="BD16" s="234">
        <f>'Natural Gas Scenarios'!C325</f>
        <v>4.2393504057720465E-11</v>
      </c>
      <c r="BE16" s="234">
        <f>'Natural Gas Scenarios'!D325</f>
        <v>4.2393504057720465E-11</v>
      </c>
      <c r="BF16" s="234">
        <f>'Natural Gas Scenarios'!E325</f>
        <v>4.2393504057720465E-11</v>
      </c>
      <c r="BG16" s="234">
        <f>'Natural Gas Scenarios'!F325</f>
        <v>4.2393504057720465E-11</v>
      </c>
      <c r="BH16" s="234">
        <f>'Natural Gas Scenarios'!G325</f>
        <v>4.2393504057720465E-11</v>
      </c>
      <c r="BI16" s="234">
        <f>'Natural Gas Scenarios'!K325</f>
        <v>4.2393504057720465E-11</v>
      </c>
      <c r="BJ16" s="234">
        <f>'Natural Gas Scenarios'!L325</f>
        <v>4.2393504057720465E-11</v>
      </c>
      <c r="BK16" s="234">
        <f>'Natural Gas Scenarios'!M325</f>
        <v>4.2393504057720465E-11</v>
      </c>
      <c r="BL16" s="234">
        <f>'Natural Gas Scenarios'!B428</f>
        <v>7.2422236098605813E-8</v>
      </c>
      <c r="BM16" s="234">
        <f>'Natural Gas Scenarios'!C428</f>
        <v>7.2422236098605813E-8</v>
      </c>
      <c r="BN16" s="234">
        <f>'Natural Gas Scenarios'!D428</f>
        <v>7.2422236098605813E-8</v>
      </c>
      <c r="BO16" s="234">
        <f>'Natural Gas Scenarios'!E428</f>
        <v>7.2422236098605813E-8</v>
      </c>
      <c r="BP16" s="234">
        <f>'Natural Gas Scenarios'!F428</f>
        <v>7.2422236098605813E-8</v>
      </c>
      <c r="BQ16" s="234">
        <f>'Natural Gas Scenarios'!G428</f>
        <v>7.2422236098605813E-8</v>
      </c>
      <c r="BR16" s="234">
        <f>'Natural Gas Scenarios'!K428</f>
        <v>4.2393504057720465E-11</v>
      </c>
      <c r="BS16" s="234">
        <f>'Natural Gas Scenarios'!L428</f>
        <v>4.2393504057720465E-11</v>
      </c>
      <c r="BT16" s="234">
        <f>'Natural Gas Scenarios'!M428</f>
        <v>4.2393504057720465E-11</v>
      </c>
      <c r="BU16" s="234">
        <f>'Natural Gas Scenarios'!B531</f>
        <v>4.2393504057720465E-11</v>
      </c>
      <c r="BV16" s="234">
        <f>'Natural Gas Scenarios'!C531</f>
        <v>4.2393504057720465E-11</v>
      </c>
      <c r="BW16" s="234">
        <f>'Natural Gas Scenarios'!D531</f>
        <v>4.2393504057720465E-11</v>
      </c>
      <c r="BX16" s="234">
        <f>'Natural Gas Scenarios'!E531</f>
        <v>4.2393504057720465E-11</v>
      </c>
      <c r="BY16" s="234">
        <f>'Natural Gas Scenarios'!F531</f>
        <v>4.2393504057720465E-11</v>
      </c>
      <c r="BZ16" s="234">
        <f>'Natural Gas Scenarios'!R325</f>
        <v>4.2393504057720465E-11</v>
      </c>
      <c r="CA16" s="234">
        <f>'Natural Gas Scenarios'!S325</f>
        <v>4.2393504057720465E-11</v>
      </c>
      <c r="CB16" s="234">
        <f>'Natural Gas Scenarios'!T325</f>
        <v>4.2393504057720465E-11</v>
      </c>
      <c r="CC16" s="234">
        <f>'Natural Gas Scenarios'!B737</f>
        <v>8.1112904430438492E-9</v>
      </c>
      <c r="CD16" s="234">
        <f>'Natural Gas Scenarios'!C737</f>
        <v>8.1112904430438492E-9</v>
      </c>
      <c r="CE16" s="234">
        <f>'Natural Gas Scenarios'!D737</f>
        <v>8.1112904430438492E-9</v>
      </c>
      <c r="CF16" s="234">
        <f>'Natural Gas Scenarios'!H737</f>
        <v>4.2393504057720465E-11</v>
      </c>
      <c r="CG16" s="234">
        <f>'Natural Gas Scenarios'!I737</f>
        <v>4.2393504057720465E-11</v>
      </c>
      <c r="CH16" s="234">
        <f>'Natural Gas Scenarios'!J737</f>
        <v>4.2393504057720465E-11</v>
      </c>
      <c r="CI16" s="234">
        <f>'Natural Gas Scenarios'!N737</f>
        <v>4.2393504057720465E-11</v>
      </c>
      <c r="CJ16" s="234">
        <f>'Natural Gas Scenarios'!O737</f>
        <v>4.2393504057720465E-11</v>
      </c>
      <c r="CK16" s="234">
        <f>'Natural Gas Scenarios'!P737</f>
        <v>4.2393504057720465E-11</v>
      </c>
      <c r="CL16" s="234">
        <f>'Natural Gas Scenarios'!K531</f>
        <v>4.2393504057720465E-11</v>
      </c>
      <c r="CM16" s="234">
        <f>'Natural Gas Scenarios'!L531</f>
        <v>4.2393504057720465E-11</v>
      </c>
      <c r="CN16" s="234">
        <f>'Natural Gas Scenarios'!M531</f>
        <v>4.2393504057720465E-11</v>
      </c>
      <c r="CO16" s="234">
        <f>'Natural Gas Scenarios'!B634</f>
        <v>4.2393504057720465E-11</v>
      </c>
      <c r="CP16" s="234">
        <f>'Natural Gas Scenarios'!C634</f>
        <v>4.2393504057720465E-11</v>
      </c>
      <c r="CQ16" s="234">
        <f>'Natural Gas Scenarios'!D634</f>
        <v>4.2393504057720465E-11</v>
      </c>
      <c r="CR16" s="234">
        <f>'Natural Gas Scenarios'!E634</f>
        <v>4.2393504057720465E-11</v>
      </c>
      <c r="CS16" s="234">
        <f>'Natural Gas Scenarios'!F634</f>
        <v>4.2393504057720465E-11</v>
      </c>
      <c r="CT16" s="234">
        <f>'Natural Gas Scenarios'!K634</f>
        <v>4.2393504057720465E-11</v>
      </c>
      <c r="CU16" s="234">
        <f>'Natural Gas Scenarios'!L634</f>
        <v>4.2393504057720465E-11</v>
      </c>
      <c r="CV16" s="234">
        <f>'Natural Gas Scenarios'!M634</f>
        <v>4.2393504057720465E-11</v>
      </c>
      <c r="CW16" s="234">
        <f>'Natural Gas Scenarios'!N634</f>
        <v>4.2393504057720465E-11</v>
      </c>
      <c r="CX16" s="234">
        <f>'Natural Gas Scenarios'!O634</f>
        <v>4.2393504057720465E-11</v>
      </c>
      <c r="CY16" s="326" t="s">
        <v>851</v>
      </c>
    </row>
    <row r="17" spans="1:103" ht="15" customHeight="1" x14ac:dyDescent="0.25">
      <c r="A17" s="206">
        <v>14</v>
      </c>
      <c r="B17" s="261" t="s">
        <v>302</v>
      </c>
      <c r="C17" s="233">
        <f t="shared" si="0"/>
        <v>2.8262336038480305E-11</v>
      </c>
      <c r="D17" s="234">
        <f>'Natural Gas Scenarios'!B17</f>
        <v>2.8262336038480305E-11</v>
      </c>
      <c r="E17" s="234">
        <f>'Natural Gas Scenarios'!C17</f>
        <v>2.8262336038480305E-11</v>
      </c>
      <c r="F17" s="234">
        <f>'Natural Gas Scenarios'!D17</f>
        <v>2.8262336038480305E-11</v>
      </c>
      <c r="G17" s="234">
        <f>'Natural Gas Scenarios'!E17</f>
        <v>2.8262336038480305E-11</v>
      </c>
      <c r="H17" s="234">
        <f>'Natural Gas Scenarios'!F17</f>
        <v>2.8262336038480305E-11</v>
      </c>
      <c r="I17" s="234">
        <f>'Natural Gas Scenarios'!G17</f>
        <v>2.8262336038480305E-11</v>
      </c>
      <c r="J17" s="234">
        <f>'Natural Gas Scenarios'!H17</f>
        <v>2.8262336038480305E-11</v>
      </c>
      <c r="K17" s="234">
        <f>'Natural Gas Scenarios'!K17</f>
        <v>2.8262336038480305E-11</v>
      </c>
      <c r="L17" s="234">
        <f>'Natural Gas Scenarios'!L17</f>
        <v>2.8262336038480305E-11</v>
      </c>
      <c r="M17" s="234">
        <f>'Natural Gas Scenarios'!M17</f>
        <v>2.8262336038480305E-11</v>
      </c>
      <c r="N17" s="234">
        <f>'Natural Gas Scenarios'!N17</f>
        <v>2.8262336038480305E-11</v>
      </c>
      <c r="O17" s="234">
        <f>'Natural Gas Scenarios'!O17</f>
        <v>2.8262336038480305E-11</v>
      </c>
      <c r="P17" s="234">
        <f>'Natural Gas Scenarios'!R17</f>
        <v>2.8262336038480305E-11</v>
      </c>
      <c r="Q17" s="234">
        <f>'Natural Gas Scenarios'!S17</f>
        <v>2.8262336038480305E-11</v>
      </c>
      <c r="R17" s="234">
        <f>'Natural Gas Scenarios'!T17</f>
        <v>2.8262336038480305E-11</v>
      </c>
      <c r="S17" s="234">
        <f>'Natural Gas Scenarios'!U17</f>
        <v>2.8262336038480305E-11</v>
      </c>
      <c r="T17" s="234">
        <f>'Natural Gas Scenarios'!V17</f>
        <v>2.8262336038480305E-11</v>
      </c>
      <c r="U17" s="234">
        <f>'Natural Gas Scenarios'!W17</f>
        <v>2.8262336038480305E-11</v>
      </c>
      <c r="V17" s="234">
        <f>'Natural Gas Scenarios'!B120</f>
        <v>2.8262336038480305E-11</v>
      </c>
      <c r="W17" s="234">
        <f>'Natural Gas Scenarios'!C120</f>
        <v>2.8262336038480305E-11</v>
      </c>
      <c r="X17" s="234">
        <f>'Natural Gas Scenarios'!D120</f>
        <v>2.8262336038480305E-11</v>
      </c>
      <c r="Y17" s="234">
        <f>'Natural Gas Scenarios'!E120</f>
        <v>2.8262336038480305E-11</v>
      </c>
      <c r="Z17" s="234">
        <f>'Natural Gas Scenarios'!F120</f>
        <v>2.8262336038480305E-11</v>
      </c>
      <c r="AA17" s="234">
        <f>'Natural Gas Scenarios'!G120</f>
        <v>2.8262336038480305E-11</v>
      </c>
      <c r="AB17" s="234">
        <f>'Natural Gas Scenarios'!K120</f>
        <v>2.8262336038480305E-11</v>
      </c>
      <c r="AC17" s="234">
        <f>'Natural Gas Scenarios'!L120</f>
        <v>2.8262336038480305E-11</v>
      </c>
      <c r="AD17" s="234">
        <f>'Natural Gas Scenarios'!M120</f>
        <v>2.8262336038480305E-11</v>
      </c>
      <c r="AE17" s="234">
        <f>'Natural Gas Scenarios'!N120</f>
        <v>2.8262336038480305E-11</v>
      </c>
      <c r="AF17" s="234">
        <f>'Natural Gas Scenarios'!O120</f>
        <v>2.8262336038480305E-11</v>
      </c>
      <c r="AG17" s="234">
        <f>'Natural Gas Scenarios'!R120</f>
        <v>2.8262336038480305E-11</v>
      </c>
      <c r="AH17" s="234">
        <f>'Natural Gas Scenarios'!S120</f>
        <v>2.8262336038480305E-11</v>
      </c>
      <c r="AI17" s="234">
        <f>'Natural Gas Scenarios'!T120</f>
        <v>2.8262336038480305E-11</v>
      </c>
      <c r="AJ17" s="234">
        <f>'Natural Gas Scenarios'!W120</f>
        <v>2.8262336038480305E-11</v>
      </c>
      <c r="AK17" s="234">
        <f>'Natural Gas Scenarios'!X120</f>
        <v>2.8262336038480305E-11</v>
      </c>
      <c r="AL17" s="234">
        <f>'Natural Gas Scenarios'!Y120</f>
        <v>2.8262336038480305E-11</v>
      </c>
      <c r="AM17" s="234">
        <f>'Natural Gas Scenarios'!B223</f>
        <v>2.8262336038480305E-11</v>
      </c>
      <c r="AN17" s="234">
        <f>'Natural Gas Scenarios'!C223</f>
        <v>2.8262336038480305E-11</v>
      </c>
      <c r="AO17" s="234">
        <f>'Natural Gas Scenarios'!D223</f>
        <v>2.8262336038480305E-11</v>
      </c>
      <c r="AP17" s="234">
        <f>'Natural Gas Scenarios'!E223</f>
        <v>2.8262336038480305E-11</v>
      </c>
      <c r="AQ17" s="234">
        <f>'Natural Gas Scenarios'!F223</f>
        <v>2.8262336038480305E-11</v>
      </c>
      <c r="AR17" s="234">
        <f>'Natural Gas Scenarios'!G223</f>
        <v>2.8262336038480305E-11</v>
      </c>
      <c r="AS17" s="234">
        <f>'Natural Gas Scenarios'!K223</f>
        <v>2.8262336038480305E-11</v>
      </c>
      <c r="AT17" s="234">
        <f>'Natural Gas Scenarios'!L223</f>
        <v>2.8262336038480305E-11</v>
      </c>
      <c r="AU17" s="234">
        <f>'Natural Gas Scenarios'!M223</f>
        <v>2.8262336038480305E-11</v>
      </c>
      <c r="AV17" s="234">
        <f>'Natural Gas Scenarios'!N223</f>
        <v>2.8262336038480305E-11</v>
      </c>
      <c r="AW17" s="234">
        <f>'Natural Gas Scenarios'!O223</f>
        <v>2.8262336038480305E-11</v>
      </c>
      <c r="AX17" s="234">
        <f>'Natural Gas Scenarios'!R223</f>
        <v>2.8262336038480305E-11</v>
      </c>
      <c r="AY17" s="234">
        <f>'Natural Gas Scenarios'!S223</f>
        <v>2.8262336038480305E-11</v>
      </c>
      <c r="AZ17" s="234">
        <f>'Natural Gas Scenarios'!T223</f>
        <v>2.8262336038480305E-11</v>
      </c>
      <c r="BA17" s="234">
        <f>'Natural Gas Scenarios'!U223</f>
        <v>2.8262336038480305E-11</v>
      </c>
      <c r="BB17" s="234">
        <f>'Natural Gas Scenarios'!V223</f>
        <v>2.8262336038480305E-11</v>
      </c>
      <c r="BC17" s="234">
        <f>'Natural Gas Scenarios'!B326</f>
        <v>2.8262336038480305E-11</v>
      </c>
      <c r="BD17" s="234">
        <f>'Natural Gas Scenarios'!C326</f>
        <v>2.8262336038480305E-11</v>
      </c>
      <c r="BE17" s="234">
        <f>'Natural Gas Scenarios'!D326</f>
        <v>2.8262336038480305E-11</v>
      </c>
      <c r="BF17" s="234">
        <f>'Natural Gas Scenarios'!E326</f>
        <v>2.8262336038480305E-11</v>
      </c>
      <c r="BG17" s="234">
        <f>'Natural Gas Scenarios'!F326</f>
        <v>2.8262336038480305E-11</v>
      </c>
      <c r="BH17" s="234">
        <f>'Natural Gas Scenarios'!G326</f>
        <v>2.8262336038480305E-11</v>
      </c>
      <c r="BI17" s="234">
        <f>'Natural Gas Scenarios'!K326</f>
        <v>2.8262336038480305E-11</v>
      </c>
      <c r="BJ17" s="234">
        <f>'Natural Gas Scenarios'!L326</f>
        <v>2.8262336038480305E-11</v>
      </c>
      <c r="BK17" s="234">
        <f>'Natural Gas Scenarios'!M326</f>
        <v>2.8262336038480305E-11</v>
      </c>
      <c r="BL17" s="234">
        <f>'Natural Gas Scenarios'!B429</f>
        <v>2.8262336038480305E-11</v>
      </c>
      <c r="BM17" s="234">
        <f>'Natural Gas Scenarios'!C429</f>
        <v>2.8262336038480305E-11</v>
      </c>
      <c r="BN17" s="234">
        <f>'Natural Gas Scenarios'!D429</f>
        <v>2.8262336038480305E-11</v>
      </c>
      <c r="BO17" s="234">
        <f>'Natural Gas Scenarios'!E429</f>
        <v>1.8781499894905106E-7</v>
      </c>
      <c r="BP17" s="234">
        <f>'Natural Gas Scenarios'!F429</f>
        <v>2.8262336038480305E-11</v>
      </c>
      <c r="BQ17" s="234">
        <f>'Natural Gas Scenarios'!G429</f>
        <v>1.8781499894905106E-7</v>
      </c>
      <c r="BR17" s="234">
        <f>'Natural Gas Scenarios'!K429</f>
        <v>2.8262336038480305E-11</v>
      </c>
      <c r="BS17" s="234">
        <f>'Natural Gas Scenarios'!L429</f>
        <v>2.8262336038480305E-11</v>
      </c>
      <c r="BT17" s="234">
        <f>'Natural Gas Scenarios'!M429</f>
        <v>2.8262336038480305E-11</v>
      </c>
      <c r="BU17" s="234">
        <f>'Natural Gas Scenarios'!B532</f>
        <v>2.8262336038480305E-11</v>
      </c>
      <c r="BV17" s="234">
        <f>'Natural Gas Scenarios'!C532</f>
        <v>2.8262336038480305E-11</v>
      </c>
      <c r="BW17" s="234">
        <f>'Natural Gas Scenarios'!D532</f>
        <v>2.8262336038480305E-11</v>
      </c>
      <c r="BX17" s="234">
        <f>'Natural Gas Scenarios'!E532</f>
        <v>2.8262336038480305E-11</v>
      </c>
      <c r="BY17" s="234">
        <f>'Natural Gas Scenarios'!F532</f>
        <v>2.8262336038480305E-11</v>
      </c>
      <c r="BZ17" s="234">
        <f>'Natural Gas Scenarios'!R326</f>
        <v>2.8262336038480305E-11</v>
      </c>
      <c r="CA17" s="234">
        <f>'Natural Gas Scenarios'!S326</f>
        <v>2.8262336038480305E-11</v>
      </c>
      <c r="CB17" s="234">
        <f>'Natural Gas Scenarios'!T326</f>
        <v>2.8262336038480305E-11</v>
      </c>
      <c r="CC17" s="234">
        <f>'Natural Gas Scenarios'!B738</f>
        <v>1.3711943368002698E-10</v>
      </c>
      <c r="CD17" s="234">
        <f>'Natural Gas Scenarios'!C738</f>
        <v>1.3711943368002698E-10</v>
      </c>
      <c r="CE17" s="234">
        <f>'Natural Gas Scenarios'!D738</f>
        <v>1.3711943368002698E-10</v>
      </c>
      <c r="CF17" s="234">
        <f>'Natural Gas Scenarios'!H738</f>
        <v>2.8262336038480305E-11</v>
      </c>
      <c r="CG17" s="234">
        <f>'Natural Gas Scenarios'!I738</f>
        <v>2.8262336038480305E-11</v>
      </c>
      <c r="CH17" s="234">
        <f>'Natural Gas Scenarios'!J738</f>
        <v>2.8262336038480305E-11</v>
      </c>
      <c r="CI17" s="234">
        <f>'Natural Gas Scenarios'!N738</f>
        <v>2.8262336038480305E-11</v>
      </c>
      <c r="CJ17" s="234">
        <f>'Natural Gas Scenarios'!O738</f>
        <v>2.8262336038480305E-11</v>
      </c>
      <c r="CK17" s="234">
        <f>'Natural Gas Scenarios'!P738</f>
        <v>2.8262336038480305E-11</v>
      </c>
      <c r="CL17" s="234">
        <f>'Natural Gas Scenarios'!K532</f>
        <v>2.8262336038480305E-11</v>
      </c>
      <c r="CM17" s="234">
        <f>'Natural Gas Scenarios'!L532</f>
        <v>2.8262336038480305E-11</v>
      </c>
      <c r="CN17" s="234">
        <f>'Natural Gas Scenarios'!M532</f>
        <v>2.8262336038480305E-11</v>
      </c>
      <c r="CO17" s="234">
        <f>'Natural Gas Scenarios'!B635</f>
        <v>2.8262336038480305E-11</v>
      </c>
      <c r="CP17" s="234">
        <f>'Natural Gas Scenarios'!C635</f>
        <v>2.8262336038480305E-11</v>
      </c>
      <c r="CQ17" s="234">
        <f>'Natural Gas Scenarios'!D635</f>
        <v>2.8262336038480305E-11</v>
      </c>
      <c r="CR17" s="234">
        <f>'Natural Gas Scenarios'!E635</f>
        <v>2.8262336038480305E-11</v>
      </c>
      <c r="CS17" s="234">
        <f>'Natural Gas Scenarios'!F635</f>
        <v>2.8262336038480305E-11</v>
      </c>
      <c r="CT17" s="234">
        <f>'Natural Gas Scenarios'!K635</f>
        <v>2.8262336038480305E-11</v>
      </c>
      <c r="CU17" s="234">
        <f>'Natural Gas Scenarios'!L635</f>
        <v>2.8262336038480305E-11</v>
      </c>
      <c r="CV17" s="234">
        <f>'Natural Gas Scenarios'!M635</f>
        <v>2.8262336038480305E-11</v>
      </c>
      <c r="CW17" s="234">
        <f>'Natural Gas Scenarios'!N635</f>
        <v>2.8262336038480305E-11</v>
      </c>
      <c r="CX17" s="234">
        <f>'Natural Gas Scenarios'!O635</f>
        <v>2.8262336038480305E-11</v>
      </c>
      <c r="CY17" s="326" t="s">
        <v>852</v>
      </c>
    </row>
    <row r="18" spans="1:103" ht="15" customHeight="1" x14ac:dyDescent="0.25">
      <c r="A18" s="206">
        <v>15</v>
      </c>
      <c r="B18" s="261" t="s">
        <v>305</v>
      </c>
      <c r="C18" s="233">
        <f t="shared" si="0"/>
        <v>4.2393504057720465E-11</v>
      </c>
      <c r="D18" s="234">
        <f>'Natural Gas Scenarios'!B18</f>
        <v>4.2393504057720465E-11</v>
      </c>
      <c r="E18" s="234">
        <f>'Natural Gas Scenarios'!C18</f>
        <v>4.2393504057720465E-11</v>
      </c>
      <c r="F18" s="234">
        <f>'Natural Gas Scenarios'!D18</f>
        <v>4.2393504057720465E-11</v>
      </c>
      <c r="G18" s="234">
        <f>'Natural Gas Scenarios'!E18</f>
        <v>4.2393504057720465E-11</v>
      </c>
      <c r="H18" s="234">
        <f>'Natural Gas Scenarios'!F18</f>
        <v>4.2393504057720465E-11</v>
      </c>
      <c r="I18" s="234">
        <f>'Natural Gas Scenarios'!G18</f>
        <v>4.2393504057720465E-11</v>
      </c>
      <c r="J18" s="234">
        <f>'Natural Gas Scenarios'!H18</f>
        <v>4.2393504057720465E-11</v>
      </c>
      <c r="K18" s="234">
        <f>'Natural Gas Scenarios'!K18</f>
        <v>4.2393504057720465E-11</v>
      </c>
      <c r="L18" s="234">
        <f>'Natural Gas Scenarios'!L18</f>
        <v>4.2393504057720465E-11</v>
      </c>
      <c r="M18" s="234">
        <f>'Natural Gas Scenarios'!M18</f>
        <v>4.2393504057720465E-11</v>
      </c>
      <c r="N18" s="234">
        <f>'Natural Gas Scenarios'!N18</f>
        <v>4.2393504057720465E-11</v>
      </c>
      <c r="O18" s="234">
        <f>'Natural Gas Scenarios'!O18</f>
        <v>4.2393504057720465E-11</v>
      </c>
      <c r="P18" s="234">
        <f>'Natural Gas Scenarios'!R18</f>
        <v>4.2393504057720465E-11</v>
      </c>
      <c r="Q18" s="234">
        <f>'Natural Gas Scenarios'!S18</f>
        <v>4.2393504057720465E-11</v>
      </c>
      <c r="R18" s="234">
        <f>'Natural Gas Scenarios'!T18</f>
        <v>4.2393504057720465E-11</v>
      </c>
      <c r="S18" s="234">
        <f>'Natural Gas Scenarios'!U18</f>
        <v>4.2393504057720465E-11</v>
      </c>
      <c r="T18" s="234">
        <f>'Natural Gas Scenarios'!V18</f>
        <v>4.2393504057720465E-11</v>
      </c>
      <c r="U18" s="234">
        <f>'Natural Gas Scenarios'!W18</f>
        <v>4.2393504057720465E-11</v>
      </c>
      <c r="V18" s="234">
        <f>'Natural Gas Scenarios'!B121</f>
        <v>4.2393504057720465E-11</v>
      </c>
      <c r="W18" s="234">
        <f>'Natural Gas Scenarios'!C121</f>
        <v>4.2393504057720465E-11</v>
      </c>
      <c r="X18" s="234">
        <f>'Natural Gas Scenarios'!D121</f>
        <v>4.2393504057720465E-11</v>
      </c>
      <c r="Y18" s="234">
        <f>'Natural Gas Scenarios'!E121</f>
        <v>4.2393504057720465E-11</v>
      </c>
      <c r="Z18" s="234">
        <f>'Natural Gas Scenarios'!F121</f>
        <v>4.2393504057720465E-11</v>
      </c>
      <c r="AA18" s="234">
        <f>'Natural Gas Scenarios'!G121</f>
        <v>4.2393504057720465E-11</v>
      </c>
      <c r="AB18" s="234">
        <f>'Natural Gas Scenarios'!K121</f>
        <v>4.2393504057720465E-11</v>
      </c>
      <c r="AC18" s="234">
        <f>'Natural Gas Scenarios'!L121</f>
        <v>4.2393504057720465E-11</v>
      </c>
      <c r="AD18" s="234">
        <f>'Natural Gas Scenarios'!M121</f>
        <v>4.2393504057720465E-11</v>
      </c>
      <c r="AE18" s="234">
        <f>'Natural Gas Scenarios'!N121</f>
        <v>4.2393504057720465E-11</v>
      </c>
      <c r="AF18" s="234">
        <f>'Natural Gas Scenarios'!O121</f>
        <v>4.2393504057720465E-11</v>
      </c>
      <c r="AG18" s="234">
        <f>'Natural Gas Scenarios'!R121</f>
        <v>4.2393504057720465E-11</v>
      </c>
      <c r="AH18" s="234">
        <f>'Natural Gas Scenarios'!S121</f>
        <v>4.2393504057720465E-11</v>
      </c>
      <c r="AI18" s="234">
        <f>'Natural Gas Scenarios'!T121</f>
        <v>4.2393504057720465E-11</v>
      </c>
      <c r="AJ18" s="234">
        <f>'Natural Gas Scenarios'!W121</f>
        <v>4.2393504057720465E-11</v>
      </c>
      <c r="AK18" s="234">
        <f>'Natural Gas Scenarios'!X121</f>
        <v>4.2393504057720465E-11</v>
      </c>
      <c r="AL18" s="234">
        <f>'Natural Gas Scenarios'!Y121</f>
        <v>4.2393504057720465E-11</v>
      </c>
      <c r="AM18" s="234">
        <f>'Natural Gas Scenarios'!B224</f>
        <v>4.2393504057720465E-11</v>
      </c>
      <c r="AN18" s="234">
        <f>'Natural Gas Scenarios'!C224</f>
        <v>4.2393504057720465E-11</v>
      </c>
      <c r="AO18" s="234">
        <f>'Natural Gas Scenarios'!D224</f>
        <v>4.2393504057720465E-11</v>
      </c>
      <c r="AP18" s="234">
        <f>'Natural Gas Scenarios'!E224</f>
        <v>4.2393504057720465E-11</v>
      </c>
      <c r="AQ18" s="234">
        <f>'Natural Gas Scenarios'!F224</f>
        <v>4.2393504057720465E-11</v>
      </c>
      <c r="AR18" s="234">
        <f>'Natural Gas Scenarios'!G224</f>
        <v>4.2393504057720465E-11</v>
      </c>
      <c r="AS18" s="234">
        <f>'Natural Gas Scenarios'!K224</f>
        <v>4.2393504057720465E-11</v>
      </c>
      <c r="AT18" s="234">
        <f>'Natural Gas Scenarios'!L224</f>
        <v>4.2393504057720465E-11</v>
      </c>
      <c r="AU18" s="234">
        <f>'Natural Gas Scenarios'!M224</f>
        <v>4.2393504057720465E-11</v>
      </c>
      <c r="AV18" s="234">
        <f>'Natural Gas Scenarios'!N224</f>
        <v>4.2393504057720465E-11</v>
      </c>
      <c r="AW18" s="234">
        <f>'Natural Gas Scenarios'!O224</f>
        <v>4.2393504057720465E-11</v>
      </c>
      <c r="AX18" s="234">
        <f>'Natural Gas Scenarios'!R224</f>
        <v>4.2393504057720465E-11</v>
      </c>
      <c r="AY18" s="234">
        <f>'Natural Gas Scenarios'!S224</f>
        <v>4.2393504057720465E-11</v>
      </c>
      <c r="AZ18" s="234">
        <f>'Natural Gas Scenarios'!T224</f>
        <v>4.2393504057720465E-11</v>
      </c>
      <c r="BA18" s="234">
        <f>'Natural Gas Scenarios'!U224</f>
        <v>4.2393504057720465E-11</v>
      </c>
      <c r="BB18" s="234">
        <f>'Natural Gas Scenarios'!V224</f>
        <v>4.2393504057720465E-11</v>
      </c>
      <c r="BC18" s="234">
        <f>'Natural Gas Scenarios'!B327</f>
        <v>4.2393504057720465E-11</v>
      </c>
      <c r="BD18" s="234">
        <f>'Natural Gas Scenarios'!C327</f>
        <v>4.2393504057720465E-11</v>
      </c>
      <c r="BE18" s="234">
        <f>'Natural Gas Scenarios'!D327</f>
        <v>4.2393504057720465E-11</v>
      </c>
      <c r="BF18" s="234">
        <f>'Natural Gas Scenarios'!E327</f>
        <v>4.2393504057720465E-11</v>
      </c>
      <c r="BG18" s="234">
        <f>'Natural Gas Scenarios'!F327</f>
        <v>4.2393504057720465E-11</v>
      </c>
      <c r="BH18" s="234">
        <f>'Natural Gas Scenarios'!G327</f>
        <v>4.2393504057720465E-11</v>
      </c>
      <c r="BI18" s="234">
        <f>'Natural Gas Scenarios'!K327</f>
        <v>4.2393504057720465E-11</v>
      </c>
      <c r="BJ18" s="234">
        <f>'Natural Gas Scenarios'!L327</f>
        <v>4.2393504057720465E-11</v>
      </c>
      <c r="BK18" s="234">
        <f>'Natural Gas Scenarios'!M327</f>
        <v>4.2393504057720465E-11</v>
      </c>
      <c r="BL18" s="234">
        <f>'Natural Gas Scenarios'!B430</f>
        <v>4.2393504057720465E-11</v>
      </c>
      <c r="BM18" s="234">
        <f>'Natural Gas Scenarios'!C430</f>
        <v>4.2393504057720465E-11</v>
      </c>
      <c r="BN18" s="234">
        <f>'Natural Gas Scenarios'!D430</f>
        <v>4.2393504057720465E-11</v>
      </c>
      <c r="BO18" s="234">
        <f>'Natural Gas Scenarios'!E430</f>
        <v>4.2393504057720465E-11</v>
      </c>
      <c r="BP18" s="234">
        <f>'Natural Gas Scenarios'!F430</f>
        <v>4.2393504057720465E-11</v>
      </c>
      <c r="BQ18" s="234">
        <f>'Natural Gas Scenarios'!G430</f>
        <v>4.2393504057720465E-11</v>
      </c>
      <c r="BR18" s="234">
        <f>'Natural Gas Scenarios'!K430</f>
        <v>4.2393504057720465E-11</v>
      </c>
      <c r="BS18" s="234">
        <f>'Natural Gas Scenarios'!L430</f>
        <v>4.2393504057720465E-11</v>
      </c>
      <c r="BT18" s="234">
        <f>'Natural Gas Scenarios'!M430</f>
        <v>4.2393504057720465E-11</v>
      </c>
      <c r="BU18" s="234">
        <f>'Natural Gas Scenarios'!B533</f>
        <v>4.2393504057720465E-11</v>
      </c>
      <c r="BV18" s="234">
        <f>'Natural Gas Scenarios'!C533</f>
        <v>4.2393504057720465E-11</v>
      </c>
      <c r="BW18" s="234">
        <f>'Natural Gas Scenarios'!D533</f>
        <v>4.2393504057720465E-11</v>
      </c>
      <c r="BX18" s="234">
        <f>'Natural Gas Scenarios'!E533</f>
        <v>4.2393504057720465E-11</v>
      </c>
      <c r="BY18" s="234">
        <f>'Natural Gas Scenarios'!F533</f>
        <v>4.2393504057720465E-11</v>
      </c>
      <c r="BZ18" s="234">
        <f>'Natural Gas Scenarios'!R327</f>
        <v>4.2393504057720465E-11</v>
      </c>
      <c r="CA18" s="234">
        <f>'Natural Gas Scenarios'!S327</f>
        <v>4.2393504057720465E-11</v>
      </c>
      <c r="CB18" s="234">
        <f>'Natural Gas Scenarios'!T327</f>
        <v>4.2393504057720465E-11</v>
      </c>
      <c r="CC18" s="234">
        <f>'Natural Gas Scenarios'!B739</f>
        <v>2.0543774306637846E-10</v>
      </c>
      <c r="CD18" s="234">
        <f>'Natural Gas Scenarios'!C739</f>
        <v>2.0543774306637846E-10</v>
      </c>
      <c r="CE18" s="234">
        <f>'Natural Gas Scenarios'!D739</f>
        <v>2.0543774306637846E-10</v>
      </c>
      <c r="CF18" s="234">
        <f>'Natural Gas Scenarios'!H739</f>
        <v>4.2393504057720465E-11</v>
      </c>
      <c r="CG18" s="234">
        <f>'Natural Gas Scenarios'!I739</f>
        <v>4.2393504057720465E-11</v>
      </c>
      <c r="CH18" s="234">
        <f>'Natural Gas Scenarios'!J739</f>
        <v>4.2393504057720465E-11</v>
      </c>
      <c r="CI18" s="234">
        <f>'Natural Gas Scenarios'!N739</f>
        <v>4.0073637307895211E-9</v>
      </c>
      <c r="CJ18" s="234">
        <f>'Natural Gas Scenarios'!O739</f>
        <v>4.0073637307895211E-9</v>
      </c>
      <c r="CK18" s="234">
        <f>'Natural Gas Scenarios'!P739</f>
        <v>4.0073637307895211E-9</v>
      </c>
      <c r="CL18" s="234">
        <f>'Natural Gas Scenarios'!K533</f>
        <v>4.2393504057720465E-11</v>
      </c>
      <c r="CM18" s="234">
        <f>'Natural Gas Scenarios'!L533</f>
        <v>4.2393504057720465E-11</v>
      </c>
      <c r="CN18" s="234">
        <f>'Natural Gas Scenarios'!M533</f>
        <v>4.2393504057720465E-11</v>
      </c>
      <c r="CO18" s="234">
        <f>'Natural Gas Scenarios'!B636</f>
        <v>4.2393504057720465E-11</v>
      </c>
      <c r="CP18" s="234">
        <f>'Natural Gas Scenarios'!C636</f>
        <v>4.2393504057720465E-11</v>
      </c>
      <c r="CQ18" s="234">
        <f>'Natural Gas Scenarios'!D636</f>
        <v>4.2393504057720465E-11</v>
      </c>
      <c r="CR18" s="234">
        <f>'Natural Gas Scenarios'!E636</f>
        <v>4.2393504057720465E-11</v>
      </c>
      <c r="CS18" s="234">
        <f>'Natural Gas Scenarios'!F636</f>
        <v>4.2393504057720465E-11</v>
      </c>
      <c r="CT18" s="234">
        <f>'Natural Gas Scenarios'!K636</f>
        <v>4.2393504057720465E-11</v>
      </c>
      <c r="CU18" s="234">
        <f>'Natural Gas Scenarios'!L636</f>
        <v>4.2393504057720465E-11</v>
      </c>
      <c r="CV18" s="234">
        <f>'Natural Gas Scenarios'!M636</f>
        <v>4.2393504057720465E-11</v>
      </c>
      <c r="CW18" s="234">
        <f>'Natural Gas Scenarios'!N636</f>
        <v>4.2393504057720465E-11</v>
      </c>
      <c r="CX18" s="234">
        <f>'Natural Gas Scenarios'!O636</f>
        <v>4.2393504057720465E-11</v>
      </c>
      <c r="CY18" s="326" t="s">
        <v>853</v>
      </c>
    </row>
    <row r="19" spans="1:103" ht="15" customHeight="1" x14ac:dyDescent="0.25">
      <c r="A19" s="206">
        <v>16</v>
      </c>
      <c r="B19" s="247" t="s">
        <v>696</v>
      </c>
      <c r="C19" s="233">
        <f t="shared" si="0"/>
        <v>0</v>
      </c>
      <c r="D19" s="234">
        <f>'Natural Gas Scenarios'!B19</f>
        <v>0</v>
      </c>
      <c r="E19" s="234">
        <f>'Natural Gas Scenarios'!C19</f>
        <v>0</v>
      </c>
      <c r="F19" s="234">
        <f>'Natural Gas Scenarios'!D19</f>
        <v>0</v>
      </c>
      <c r="G19" s="234">
        <f>'Natural Gas Scenarios'!E19</f>
        <v>0</v>
      </c>
      <c r="H19" s="234">
        <f>'Natural Gas Scenarios'!F19</f>
        <v>0</v>
      </c>
      <c r="I19" s="234">
        <f>'Natural Gas Scenarios'!G19</f>
        <v>0</v>
      </c>
      <c r="J19" s="234">
        <f>'Natural Gas Scenarios'!H19</f>
        <v>0</v>
      </c>
      <c r="K19" s="234">
        <f>'Natural Gas Scenarios'!K19</f>
        <v>0</v>
      </c>
      <c r="L19" s="234">
        <f>'Natural Gas Scenarios'!L19</f>
        <v>0</v>
      </c>
      <c r="M19" s="234">
        <f>'Natural Gas Scenarios'!M19</f>
        <v>0</v>
      </c>
      <c r="N19" s="234">
        <f>'Natural Gas Scenarios'!N19</f>
        <v>0</v>
      </c>
      <c r="O19" s="234">
        <f>'Natural Gas Scenarios'!O19</f>
        <v>0</v>
      </c>
      <c r="P19" s="234">
        <f>'Natural Gas Scenarios'!R19</f>
        <v>0</v>
      </c>
      <c r="Q19" s="234">
        <f>'Natural Gas Scenarios'!S19</f>
        <v>0</v>
      </c>
      <c r="R19" s="234">
        <f>'Natural Gas Scenarios'!T19</f>
        <v>0</v>
      </c>
      <c r="S19" s="234">
        <f>'Natural Gas Scenarios'!U19</f>
        <v>0</v>
      </c>
      <c r="T19" s="234">
        <f>'Natural Gas Scenarios'!V19</f>
        <v>0</v>
      </c>
      <c r="U19" s="234">
        <f>'Natural Gas Scenarios'!W19</f>
        <v>0</v>
      </c>
      <c r="V19" s="234">
        <f>'Natural Gas Scenarios'!B122</f>
        <v>0</v>
      </c>
      <c r="W19" s="234">
        <f>'Natural Gas Scenarios'!C122</f>
        <v>0</v>
      </c>
      <c r="X19" s="234">
        <f>'Natural Gas Scenarios'!D122</f>
        <v>0</v>
      </c>
      <c r="Y19" s="234">
        <f>'Natural Gas Scenarios'!E122</f>
        <v>0</v>
      </c>
      <c r="Z19" s="234">
        <f>'Natural Gas Scenarios'!F122</f>
        <v>0</v>
      </c>
      <c r="AA19" s="234">
        <f>'Natural Gas Scenarios'!G122</f>
        <v>0</v>
      </c>
      <c r="AB19" s="234">
        <f>'Natural Gas Scenarios'!K122</f>
        <v>0</v>
      </c>
      <c r="AC19" s="234">
        <f>'Natural Gas Scenarios'!L122</f>
        <v>0</v>
      </c>
      <c r="AD19" s="234">
        <f>'Natural Gas Scenarios'!M122</f>
        <v>0</v>
      </c>
      <c r="AE19" s="234">
        <f>'Natural Gas Scenarios'!N122</f>
        <v>0</v>
      </c>
      <c r="AF19" s="234">
        <f>'Natural Gas Scenarios'!O122</f>
        <v>0</v>
      </c>
      <c r="AG19" s="234">
        <f>'Natural Gas Scenarios'!R122</f>
        <v>0</v>
      </c>
      <c r="AH19" s="234">
        <f>'Natural Gas Scenarios'!S122</f>
        <v>0</v>
      </c>
      <c r="AI19" s="234">
        <f>'Natural Gas Scenarios'!T122</f>
        <v>0</v>
      </c>
      <c r="AJ19" s="234">
        <f>'Natural Gas Scenarios'!W122</f>
        <v>0</v>
      </c>
      <c r="AK19" s="234">
        <f>'Natural Gas Scenarios'!X122</f>
        <v>0</v>
      </c>
      <c r="AL19" s="234">
        <f>'Natural Gas Scenarios'!Y122</f>
        <v>0</v>
      </c>
      <c r="AM19" s="234">
        <f>'Natural Gas Scenarios'!B225</f>
        <v>0</v>
      </c>
      <c r="AN19" s="234">
        <f>'Natural Gas Scenarios'!C225</f>
        <v>0</v>
      </c>
      <c r="AO19" s="234">
        <f>'Natural Gas Scenarios'!D225</f>
        <v>0</v>
      </c>
      <c r="AP19" s="234">
        <f>'Natural Gas Scenarios'!E225</f>
        <v>0</v>
      </c>
      <c r="AQ19" s="234">
        <f>'Natural Gas Scenarios'!F225</f>
        <v>0</v>
      </c>
      <c r="AR19" s="234">
        <f>'Natural Gas Scenarios'!G225</f>
        <v>0</v>
      </c>
      <c r="AS19" s="234">
        <f>'Natural Gas Scenarios'!K225</f>
        <v>0</v>
      </c>
      <c r="AT19" s="234">
        <f>'Natural Gas Scenarios'!L225</f>
        <v>0</v>
      </c>
      <c r="AU19" s="234">
        <f>'Natural Gas Scenarios'!M225</f>
        <v>0</v>
      </c>
      <c r="AV19" s="234">
        <f>'Natural Gas Scenarios'!N225</f>
        <v>0</v>
      </c>
      <c r="AW19" s="234">
        <f>'Natural Gas Scenarios'!O225</f>
        <v>0</v>
      </c>
      <c r="AX19" s="234">
        <f>'Natural Gas Scenarios'!R225</f>
        <v>0</v>
      </c>
      <c r="AY19" s="234">
        <f>'Natural Gas Scenarios'!S225</f>
        <v>0</v>
      </c>
      <c r="AZ19" s="234">
        <f>'Natural Gas Scenarios'!T225</f>
        <v>0</v>
      </c>
      <c r="BA19" s="234">
        <f>'Natural Gas Scenarios'!U225</f>
        <v>0</v>
      </c>
      <c r="BB19" s="234">
        <f>'Natural Gas Scenarios'!V225</f>
        <v>0</v>
      </c>
      <c r="BC19" s="234">
        <f>'Natural Gas Scenarios'!B328</f>
        <v>0</v>
      </c>
      <c r="BD19" s="234">
        <f>'Natural Gas Scenarios'!C328</f>
        <v>0</v>
      </c>
      <c r="BE19" s="234">
        <f>'Natural Gas Scenarios'!D328</f>
        <v>0</v>
      </c>
      <c r="BF19" s="234">
        <f>'Natural Gas Scenarios'!E328</f>
        <v>0</v>
      </c>
      <c r="BG19" s="234">
        <f>'Natural Gas Scenarios'!F328</f>
        <v>0</v>
      </c>
      <c r="BH19" s="234">
        <f>'Natural Gas Scenarios'!G328</f>
        <v>0</v>
      </c>
      <c r="BI19" s="234">
        <f>'Natural Gas Scenarios'!K328</f>
        <v>0</v>
      </c>
      <c r="BJ19" s="234">
        <f>'Natural Gas Scenarios'!L328</f>
        <v>0</v>
      </c>
      <c r="BK19" s="234">
        <f>'Natural Gas Scenarios'!M328</f>
        <v>0</v>
      </c>
      <c r="BL19" s="234">
        <f>'Natural Gas Scenarios'!B431</f>
        <v>0</v>
      </c>
      <c r="BM19" s="234">
        <f>'Natural Gas Scenarios'!C431</f>
        <v>0</v>
      </c>
      <c r="BN19" s="234">
        <f>'Natural Gas Scenarios'!D431</f>
        <v>0</v>
      </c>
      <c r="BO19" s="234">
        <f>'Natural Gas Scenarios'!E431</f>
        <v>0</v>
      </c>
      <c r="BP19" s="234">
        <f>'Natural Gas Scenarios'!F431</f>
        <v>0</v>
      </c>
      <c r="BQ19" s="234">
        <f>'Natural Gas Scenarios'!G431</f>
        <v>0</v>
      </c>
      <c r="BR19" s="234">
        <f>'Natural Gas Scenarios'!K431</f>
        <v>0</v>
      </c>
      <c r="BS19" s="234">
        <f>'Natural Gas Scenarios'!L431</f>
        <v>0</v>
      </c>
      <c r="BT19" s="234">
        <f>'Natural Gas Scenarios'!M431</f>
        <v>0</v>
      </c>
      <c r="BU19" s="234">
        <f>'Natural Gas Scenarios'!B534</f>
        <v>0</v>
      </c>
      <c r="BV19" s="234">
        <f>'Natural Gas Scenarios'!C534</f>
        <v>0</v>
      </c>
      <c r="BW19" s="234">
        <f>'Natural Gas Scenarios'!D534</f>
        <v>0</v>
      </c>
      <c r="BX19" s="234">
        <f>'Natural Gas Scenarios'!E534</f>
        <v>0</v>
      </c>
      <c r="BY19" s="234">
        <f>'Natural Gas Scenarios'!F534</f>
        <v>0</v>
      </c>
      <c r="BZ19" s="234">
        <f>'Natural Gas Scenarios'!R328</f>
        <v>0</v>
      </c>
      <c r="CA19" s="234">
        <f>'Natural Gas Scenarios'!S328</f>
        <v>0</v>
      </c>
      <c r="CB19" s="234">
        <f>'Natural Gas Scenarios'!T328</f>
        <v>0</v>
      </c>
      <c r="CC19" s="234">
        <f>'Natural Gas Scenarios'!B740</f>
        <v>5.6489344156912525E-10</v>
      </c>
      <c r="CD19" s="234">
        <f>'Natural Gas Scenarios'!C740</f>
        <v>5.6489344156912525E-10</v>
      </c>
      <c r="CE19" s="234">
        <f>'Natural Gas Scenarios'!D740</f>
        <v>5.6489344156912525E-10</v>
      </c>
      <c r="CF19" s="234">
        <f>'Natural Gas Scenarios'!H740</f>
        <v>0</v>
      </c>
      <c r="CG19" s="234">
        <f>'Natural Gas Scenarios'!I740</f>
        <v>0</v>
      </c>
      <c r="CH19" s="234">
        <f>'Natural Gas Scenarios'!J740</f>
        <v>0</v>
      </c>
      <c r="CI19" s="234">
        <f>'Natural Gas Scenarios'!N740</f>
        <v>1.0018409326973801E-8</v>
      </c>
      <c r="CJ19" s="234">
        <f>'Natural Gas Scenarios'!O740</f>
        <v>1.0018409326973801E-8</v>
      </c>
      <c r="CK19" s="234">
        <f>'Natural Gas Scenarios'!P740</f>
        <v>1.0018409326973801E-8</v>
      </c>
      <c r="CL19" s="234">
        <f>'Natural Gas Scenarios'!K534</f>
        <v>0</v>
      </c>
      <c r="CM19" s="234">
        <f>'Natural Gas Scenarios'!L534</f>
        <v>0</v>
      </c>
      <c r="CN19" s="234">
        <f>'Natural Gas Scenarios'!M534</f>
        <v>0</v>
      </c>
      <c r="CO19" s="234">
        <f>'Natural Gas Scenarios'!B637</f>
        <v>0</v>
      </c>
      <c r="CP19" s="234">
        <f>'Natural Gas Scenarios'!C637</f>
        <v>0</v>
      </c>
      <c r="CQ19" s="234">
        <f>'Natural Gas Scenarios'!D637</f>
        <v>0</v>
      </c>
      <c r="CR19" s="234">
        <f>'Natural Gas Scenarios'!E637</f>
        <v>0</v>
      </c>
      <c r="CS19" s="234">
        <f>'Natural Gas Scenarios'!F637</f>
        <v>0</v>
      </c>
      <c r="CT19" s="234">
        <f>'Natural Gas Scenarios'!K637</f>
        <v>0</v>
      </c>
      <c r="CU19" s="234">
        <f>'Natural Gas Scenarios'!L637</f>
        <v>0</v>
      </c>
      <c r="CV19" s="234">
        <f>'Natural Gas Scenarios'!M637</f>
        <v>0</v>
      </c>
      <c r="CW19" s="234">
        <f>'Natural Gas Scenarios'!N637</f>
        <v>0</v>
      </c>
      <c r="CX19" s="234">
        <f>'Natural Gas Scenarios'!O637</f>
        <v>0</v>
      </c>
      <c r="CY19" s="326" t="s">
        <v>854</v>
      </c>
    </row>
    <row r="20" spans="1:103" ht="15" customHeight="1" x14ac:dyDescent="0.25">
      <c r="A20" s="206">
        <v>17</v>
      </c>
      <c r="B20" s="261" t="s">
        <v>307</v>
      </c>
      <c r="C20" s="233">
        <f t="shared" si="0"/>
        <v>2.8262336038480305E-11</v>
      </c>
      <c r="D20" s="234">
        <f>'Natural Gas Scenarios'!B20</f>
        <v>2.8262336038480305E-11</v>
      </c>
      <c r="E20" s="234">
        <f>'Natural Gas Scenarios'!C20</f>
        <v>2.8262336038480305E-11</v>
      </c>
      <c r="F20" s="234">
        <f>'Natural Gas Scenarios'!D20</f>
        <v>2.8262336038480305E-11</v>
      </c>
      <c r="G20" s="234">
        <f>'Natural Gas Scenarios'!E20</f>
        <v>2.8262336038480305E-11</v>
      </c>
      <c r="H20" s="234">
        <f>'Natural Gas Scenarios'!F20</f>
        <v>2.8262336038480305E-11</v>
      </c>
      <c r="I20" s="234">
        <f>'Natural Gas Scenarios'!G20</f>
        <v>2.8262336038480305E-11</v>
      </c>
      <c r="J20" s="234">
        <f>'Natural Gas Scenarios'!H20</f>
        <v>2.8262336038480305E-11</v>
      </c>
      <c r="K20" s="234">
        <f>'Natural Gas Scenarios'!K20</f>
        <v>2.8262336038480305E-11</v>
      </c>
      <c r="L20" s="234">
        <f>'Natural Gas Scenarios'!L20</f>
        <v>2.8262336038480305E-11</v>
      </c>
      <c r="M20" s="234">
        <f>'Natural Gas Scenarios'!M20</f>
        <v>2.8262336038480305E-11</v>
      </c>
      <c r="N20" s="234">
        <f>'Natural Gas Scenarios'!N20</f>
        <v>2.8262336038480305E-11</v>
      </c>
      <c r="O20" s="234">
        <f>'Natural Gas Scenarios'!O20</f>
        <v>2.8262336038480305E-11</v>
      </c>
      <c r="P20" s="234">
        <f>'Natural Gas Scenarios'!R20</f>
        <v>2.8262336038480305E-11</v>
      </c>
      <c r="Q20" s="234">
        <f>'Natural Gas Scenarios'!S20</f>
        <v>2.8262336038480305E-11</v>
      </c>
      <c r="R20" s="234">
        <f>'Natural Gas Scenarios'!T20</f>
        <v>2.8262336038480305E-11</v>
      </c>
      <c r="S20" s="234">
        <f>'Natural Gas Scenarios'!U20</f>
        <v>2.8262336038480305E-11</v>
      </c>
      <c r="T20" s="234">
        <f>'Natural Gas Scenarios'!V20</f>
        <v>2.8262336038480305E-11</v>
      </c>
      <c r="U20" s="234">
        <f>'Natural Gas Scenarios'!W20</f>
        <v>2.8262336038480305E-11</v>
      </c>
      <c r="V20" s="234">
        <f>'Natural Gas Scenarios'!B123</f>
        <v>2.8262336038480305E-11</v>
      </c>
      <c r="W20" s="234">
        <f>'Natural Gas Scenarios'!C123</f>
        <v>2.8262336038480305E-11</v>
      </c>
      <c r="X20" s="234">
        <f>'Natural Gas Scenarios'!D123</f>
        <v>2.8262336038480305E-11</v>
      </c>
      <c r="Y20" s="234">
        <f>'Natural Gas Scenarios'!E123</f>
        <v>2.8262336038480305E-11</v>
      </c>
      <c r="Z20" s="234">
        <f>'Natural Gas Scenarios'!F123</f>
        <v>2.8262336038480305E-11</v>
      </c>
      <c r="AA20" s="234">
        <f>'Natural Gas Scenarios'!G123</f>
        <v>2.8262336038480305E-11</v>
      </c>
      <c r="AB20" s="234">
        <f>'Natural Gas Scenarios'!K123</f>
        <v>2.8262336038480305E-11</v>
      </c>
      <c r="AC20" s="234">
        <f>'Natural Gas Scenarios'!L123</f>
        <v>2.8262336038480305E-11</v>
      </c>
      <c r="AD20" s="234">
        <f>'Natural Gas Scenarios'!M123</f>
        <v>2.8262336038480305E-11</v>
      </c>
      <c r="AE20" s="234">
        <f>'Natural Gas Scenarios'!N123</f>
        <v>2.8262336038480305E-11</v>
      </c>
      <c r="AF20" s="234">
        <f>'Natural Gas Scenarios'!O123</f>
        <v>2.8262336038480305E-11</v>
      </c>
      <c r="AG20" s="234">
        <f>'Natural Gas Scenarios'!R123</f>
        <v>2.8262336038480305E-11</v>
      </c>
      <c r="AH20" s="234">
        <f>'Natural Gas Scenarios'!S123</f>
        <v>2.8262336038480305E-11</v>
      </c>
      <c r="AI20" s="234">
        <f>'Natural Gas Scenarios'!T123</f>
        <v>2.8262336038480305E-11</v>
      </c>
      <c r="AJ20" s="234">
        <f>'Natural Gas Scenarios'!W123</f>
        <v>2.8262336038480305E-11</v>
      </c>
      <c r="AK20" s="234">
        <f>'Natural Gas Scenarios'!X123</f>
        <v>2.8262336038480305E-11</v>
      </c>
      <c r="AL20" s="234">
        <f>'Natural Gas Scenarios'!Y123</f>
        <v>2.8262336038480305E-11</v>
      </c>
      <c r="AM20" s="234">
        <f>'Natural Gas Scenarios'!B226</f>
        <v>2.8262336038480305E-11</v>
      </c>
      <c r="AN20" s="234">
        <f>'Natural Gas Scenarios'!C226</f>
        <v>2.8262336038480305E-11</v>
      </c>
      <c r="AO20" s="234">
        <f>'Natural Gas Scenarios'!D226</f>
        <v>2.8262336038480305E-11</v>
      </c>
      <c r="AP20" s="234">
        <f>'Natural Gas Scenarios'!E226</f>
        <v>2.8262336038480305E-11</v>
      </c>
      <c r="AQ20" s="234">
        <f>'Natural Gas Scenarios'!F226</f>
        <v>2.8262336038480305E-11</v>
      </c>
      <c r="AR20" s="234">
        <f>'Natural Gas Scenarios'!G226</f>
        <v>2.8262336038480305E-11</v>
      </c>
      <c r="AS20" s="234">
        <f>'Natural Gas Scenarios'!K226</f>
        <v>2.8262336038480305E-11</v>
      </c>
      <c r="AT20" s="234">
        <f>'Natural Gas Scenarios'!L226</f>
        <v>2.8262336038480305E-11</v>
      </c>
      <c r="AU20" s="234">
        <f>'Natural Gas Scenarios'!M226</f>
        <v>2.8262336038480305E-11</v>
      </c>
      <c r="AV20" s="234">
        <f>'Natural Gas Scenarios'!N226</f>
        <v>2.8262336038480305E-11</v>
      </c>
      <c r="AW20" s="234">
        <f>'Natural Gas Scenarios'!O226</f>
        <v>2.8262336038480305E-11</v>
      </c>
      <c r="AX20" s="234">
        <f>'Natural Gas Scenarios'!R226</f>
        <v>2.8262336038480305E-11</v>
      </c>
      <c r="AY20" s="234">
        <f>'Natural Gas Scenarios'!S226</f>
        <v>2.8262336038480305E-11</v>
      </c>
      <c r="AZ20" s="234">
        <f>'Natural Gas Scenarios'!T226</f>
        <v>2.8262336038480305E-11</v>
      </c>
      <c r="BA20" s="234">
        <f>'Natural Gas Scenarios'!U226</f>
        <v>2.8262336038480305E-11</v>
      </c>
      <c r="BB20" s="234">
        <f>'Natural Gas Scenarios'!V226</f>
        <v>2.8262336038480305E-11</v>
      </c>
      <c r="BC20" s="234">
        <f>'Natural Gas Scenarios'!B329</f>
        <v>2.8262336038480305E-11</v>
      </c>
      <c r="BD20" s="234">
        <f>'Natural Gas Scenarios'!C329</f>
        <v>2.8262336038480305E-11</v>
      </c>
      <c r="BE20" s="234">
        <f>'Natural Gas Scenarios'!D329</f>
        <v>2.8262336038480305E-11</v>
      </c>
      <c r="BF20" s="234">
        <f>'Natural Gas Scenarios'!E329</f>
        <v>2.8262336038480305E-11</v>
      </c>
      <c r="BG20" s="234">
        <f>'Natural Gas Scenarios'!F329</f>
        <v>2.8262336038480305E-11</v>
      </c>
      <c r="BH20" s="234">
        <f>'Natural Gas Scenarios'!G329</f>
        <v>2.8262336038480305E-11</v>
      </c>
      <c r="BI20" s="234">
        <f>'Natural Gas Scenarios'!K329</f>
        <v>2.8262336038480305E-11</v>
      </c>
      <c r="BJ20" s="234">
        <f>'Natural Gas Scenarios'!L329</f>
        <v>2.8262336038480305E-11</v>
      </c>
      <c r="BK20" s="234">
        <f>'Natural Gas Scenarios'!M329</f>
        <v>2.8262336038480305E-11</v>
      </c>
      <c r="BL20" s="234">
        <f>'Natural Gas Scenarios'!B432</f>
        <v>2.8262336038480305E-11</v>
      </c>
      <c r="BM20" s="234">
        <f>'Natural Gas Scenarios'!C432</f>
        <v>2.8262336038480305E-11</v>
      </c>
      <c r="BN20" s="234">
        <f>'Natural Gas Scenarios'!D432</f>
        <v>2.8262336038480305E-11</v>
      </c>
      <c r="BO20" s="234">
        <f>'Natural Gas Scenarios'!E432</f>
        <v>2.8262336038480305E-11</v>
      </c>
      <c r="BP20" s="234">
        <f>'Natural Gas Scenarios'!F432</f>
        <v>2.8262336038480305E-11</v>
      </c>
      <c r="BQ20" s="234">
        <f>'Natural Gas Scenarios'!G432</f>
        <v>2.8262336038480305E-11</v>
      </c>
      <c r="BR20" s="234">
        <f>'Natural Gas Scenarios'!K432</f>
        <v>2.8262336038480305E-11</v>
      </c>
      <c r="BS20" s="234">
        <f>'Natural Gas Scenarios'!L432</f>
        <v>2.8262336038480305E-11</v>
      </c>
      <c r="BT20" s="234">
        <f>'Natural Gas Scenarios'!M432</f>
        <v>2.8262336038480305E-11</v>
      </c>
      <c r="BU20" s="234">
        <f>'Natural Gas Scenarios'!B535</f>
        <v>2.8262336038480305E-11</v>
      </c>
      <c r="BV20" s="234">
        <f>'Natural Gas Scenarios'!C535</f>
        <v>2.8262336038480305E-11</v>
      </c>
      <c r="BW20" s="234">
        <f>'Natural Gas Scenarios'!D535</f>
        <v>2.8262336038480305E-11</v>
      </c>
      <c r="BX20" s="234">
        <f>'Natural Gas Scenarios'!E535</f>
        <v>2.8262336038480305E-11</v>
      </c>
      <c r="BY20" s="234">
        <f>'Natural Gas Scenarios'!F535</f>
        <v>2.8262336038480305E-11</v>
      </c>
      <c r="BZ20" s="234">
        <f>'Natural Gas Scenarios'!R329</f>
        <v>2.8262336038480305E-11</v>
      </c>
      <c r="CA20" s="234">
        <f>'Natural Gas Scenarios'!S329</f>
        <v>2.8262336038480305E-11</v>
      </c>
      <c r="CB20" s="234">
        <f>'Natural Gas Scenarios'!T329</f>
        <v>2.8262336038480305E-11</v>
      </c>
      <c r="CC20" s="234">
        <f>'Natural Gas Scenarios'!B741</f>
        <v>5.9869048508180797E-10</v>
      </c>
      <c r="CD20" s="234">
        <f>'Natural Gas Scenarios'!C741</f>
        <v>5.9869048508180797E-10</v>
      </c>
      <c r="CE20" s="234">
        <f>'Natural Gas Scenarios'!D741</f>
        <v>5.9869048508180797E-10</v>
      </c>
      <c r="CF20" s="234">
        <f>'Natural Gas Scenarios'!H741</f>
        <v>2.8262336038480305E-11</v>
      </c>
      <c r="CG20" s="234">
        <f>'Natural Gas Scenarios'!I741</f>
        <v>2.8262336038480305E-11</v>
      </c>
      <c r="CH20" s="234">
        <f>'Natural Gas Scenarios'!J741</f>
        <v>2.8262336038480305E-11</v>
      </c>
      <c r="CI20" s="234">
        <f>'Natural Gas Scenarios'!N741</f>
        <v>9.994268581607599E-9</v>
      </c>
      <c r="CJ20" s="234">
        <f>'Natural Gas Scenarios'!O741</f>
        <v>9.994268581607599E-9</v>
      </c>
      <c r="CK20" s="234">
        <f>'Natural Gas Scenarios'!P741</f>
        <v>9.994268581607599E-9</v>
      </c>
      <c r="CL20" s="234">
        <f>'Natural Gas Scenarios'!K535</f>
        <v>2.8262336038480305E-11</v>
      </c>
      <c r="CM20" s="234">
        <f>'Natural Gas Scenarios'!L535</f>
        <v>2.8262336038480305E-11</v>
      </c>
      <c r="CN20" s="234">
        <f>'Natural Gas Scenarios'!M535</f>
        <v>2.8262336038480305E-11</v>
      </c>
      <c r="CO20" s="234">
        <f>'Natural Gas Scenarios'!B638</f>
        <v>2.8262336038480305E-11</v>
      </c>
      <c r="CP20" s="234">
        <f>'Natural Gas Scenarios'!C638</f>
        <v>2.8262336038480305E-11</v>
      </c>
      <c r="CQ20" s="234">
        <f>'Natural Gas Scenarios'!D638</f>
        <v>2.8262336038480305E-11</v>
      </c>
      <c r="CR20" s="234">
        <f>'Natural Gas Scenarios'!E638</f>
        <v>2.8262336038480305E-11</v>
      </c>
      <c r="CS20" s="234">
        <f>'Natural Gas Scenarios'!F638</f>
        <v>2.8262336038480305E-11</v>
      </c>
      <c r="CT20" s="234">
        <f>'Natural Gas Scenarios'!K638</f>
        <v>2.8262336038480305E-11</v>
      </c>
      <c r="CU20" s="234">
        <f>'Natural Gas Scenarios'!L638</f>
        <v>2.8262336038480305E-11</v>
      </c>
      <c r="CV20" s="234">
        <f>'Natural Gas Scenarios'!M638</f>
        <v>2.8262336038480305E-11</v>
      </c>
      <c r="CW20" s="234">
        <f>'Natural Gas Scenarios'!N638</f>
        <v>2.8262336038480305E-11</v>
      </c>
      <c r="CX20" s="234">
        <f>'Natural Gas Scenarios'!O638</f>
        <v>2.8262336038480305E-11</v>
      </c>
      <c r="CY20" s="326" t="s">
        <v>855</v>
      </c>
    </row>
    <row r="21" spans="1:103" ht="15" customHeight="1" x14ac:dyDescent="0.25">
      <c r="A21" s="206">
        <v>18</v>
      </c>
      <c r="B21" s="261" t="s">
        <v>309</v>
      </c>
      <c r="C21" s="233">
        <f t="shared" si="0"/>
        <v>4.2393504057720465E-11</v>
      </c>
      <c r="D21" s="234">
        <f>'Natural Gas Scenarios'!B21</f>
        <v>4.2393504057720465E-11</v>
      </c>
      <c r="E21" s="234">
        <f>'Natural Gas Scenarios'!C21</f>
        <v>4.2393504057720465E-11</v>
      </c>
      <c r="F21" s="234">
        <f>'Natural Gas Scenarios'!D21</f>
        <v>4.2393504057720465E-11</v>
      </c>
      <c r="G21" s="234">
        <f>'Natural Gas Scenarios'!E21</f>
        <v>4.2393504057720465E-11</v>
      </c>
      <c r="H21" s="234">
        <f>'Natural Gas Scenarios'!F21</f>
        <v>4.2393504057720465E-11</v>
      </c>
      <c r="I21" s="234">
        <f>'Natural Gas Scenarios'!G21</f>
        <v>4.2393504057720465E-11</v>
      </c>
      <c r="J21" s="234">
        <f>'Natural Gas Scenarios'!H21</f>
        <v>4.2393504057720465E-11</v>
      </c>
      <c r="K21" s="234">
        <f>'Natural Gas Scenarios'!K21</f>
        <v>4.2393504057720465E-11</v>
      </c>
      <c r="L21" s="234">
        <f>'Natural Gas Scenarios'!L21</f>
        <v>4.2393504057720465E-11</v>
      </c>
      <c r="M21" s="234">
        <f>'Natural Gas Scenarios'!M21</f>
        <v>4.2393504057720465E-11</v>
      </c>
      <c r="N21" s="234">
        <f>'Natural Gas Scenarios'!N21</f>
        <v>4.2393504057720465E-11</v>
      </c>
      <c r="O21" s="234">
        <f>'Natural Gas Scenarios'!O21</f>
        <v>4.2393504057720465E-11</v>
      </c>
      <c r="P21" s="234">
        <f>'Natural Gas Scenarios'!R21</f>
        <v>4.2393504057720465E-11</v>
      </c>
      <c r="Q21" s="234">
        <f>'Natural Gas Scenarios'!S21</f>
        <v>4.2393504057720465E-11</v>
      </c>
      <c r="R21" s="234">
        <f>'Natural Gas Scenarios'!T21</f>
        <v>4.2393504057720465E-11</v>
      </c>
      <c r="S21" s="234">
        <f>'Natural Gas Scenarios'!U21</f>
        <v>4.2393504057720465E-11</v>
      </c>
      <c r="T21" s="234">
        <f>'Natural Gas Scenarios'!V21</f>
        <v>4.2393504057720465E-11</v>
      </c>
      <c r="U21" s="234">
        <f>'Natural Gas Scenarios'!W21</f>
        <v>4.2393504057720465E-11</v>
      </c>
      <c r="V21" s="234">
        <f>'Natural Gas Scenarios'!B124</f>
        <v>4.2393504057720465E-11</v>
      </c>
      <c r="W21" s="234">
        <f>'Natural Gas Scenarios'!C124</f>
        <v>4.2393504057720465E-11</v>
      </c>
      <c r="X21" s="234">
        <f>'Natural Gas Scenarios'!D124</f>
        <v>4.2393504057720465E-11</v>
      </c>
      <c r="Y21" s="234">
        <f>'Natural Gas Scenarios'!E124</f>
        <v>4.2393504057720465E-11</v>
      </c>
      <c r="Z21" s="234">
        <f>'Natural Gas Scenarios'!F124</f>
        <v>4.2393504057720465E-11</v>
      </c>
      <c r="AA21" s="234">
        <f>'Natural Gas Scenarios'!G124</f>
        <v>4.2393504057720465E-11</v>
      </c>
      <c r="AB21" s="234">
        <f>'Natural Gas Scenarios'!K124</f>
        <v>4.2393504057720465E-11</v>
      </c>
      <c r="AC21" s="234">
        <f>'Natural Gas Scenarios'!L124</f>
        <v>4.2393504057720465E-11</v>
      </c>
      <c r="AD21" s="234">
        <f>'Natural Gas Scenarios'!M124</f>
        <v>4.2393504057720465E-11</v>
      </c>
      <c r="AE21" s="234">
        <f>'Natural Gas Scenarios'!N124</f>
        <v>4.2393504057720465E-11</v>
      </c>
      <c r="AF21" s="234">
        <f>'Natural Gas Scenarios'!O124</f>
        <v>4.2393504057720465E-11</v>
      </c>
      <c r="AG21" s="234">
        <f>'Natural Gas Scenarios'!R124</f>
        <v>4.2393504057720465E-11</v>
      </c>
      <c r="AH21" s="234">
        <f>'Natural Gas Scenarios'!S124</f>
        <v>4.2393504057720465E-11</v>
      </c>
      <c r="AI21" s="234">
        <f>'Natural Gas Scenarios'!T124</f>
        <v>4.2393504057720465E-11</v>
      </c>
      <c r="AJ21" s="234">
        <f>'Natural Gas Scenarios'!W124</f>
        <v>4.2393504057720465E-11</v>
      </c>
      <c r="AK21" s="234">
        <f>'Natural Gas Scenarios'!X124</f>
        <v>4.2393504057720465E-11</v>
      </c>
      <c r="AL21" s="234">
        <f>'Natural Gas Scenarios'!Y124</f>
        <v>4.2393504057720465E-11</v>
      </c>
      <c r="AM21" s="234">
        <f>'Natural Gas Scenarios'!B227</f>
        <v>4.2393504057720465E-11</v>
      </c>
      <c r="AN21" s="234">
        <f>'Natural Gas Scenarios'!C227</f>
        <v>4.2393504057720465E-11</v>
      </c>
      <c r="AO21" s="234">
        <f>'Natural Gas Scenarios'!D227</f>
        <v>4.2393504057720465E-11</v>
      </c>
      <c r="AP21" s="234">
        <f>'Natural Gas Scenarios'!E227</f>
        <v>4.2393504057720465E-11</v>
      </c>
      <c r="AQ21" s="234">
        <f>'Natural Gas Scenarios'!F227</f>
        <v>4.2393504057720465E-11</v>
      </c>
      <c r="AR21" s="234">
        <f>'Natural Gas Scenarios'!G227</f>
        <v>4.2393504057720465E-11</v>
      </c>
      <c r="AS21" s="234">
        <f>'Natural Gas Scenarios'!K227</f>
        <v>4.2393504057720465E-11</v>
      </c>
      <c r="AT21" s="234">
        <f>'Natural Gas Scenarios'!L227</f>
        <v>4.2393504057720465E-11</v>
      </c>
      <c r="AU21" s="234">
        <f>'Natural Gas Scenarios'!M227</f>
        <v>4.2393504057720465E-11</v>
      </c>
      <c r="AV21" s="234">
        <f>'Natural Gas Scenarios'!N227</f>
        <v>4.2393504057720465E-11</v>
      </c>
      <c r="AW21" s="234">
        <f>'Natural Gas Scenarios'!O227</f>
        <v>4.2393504057720465E-11</v>
      </c>
      <c r="AX21" s="234">
        <f>'Natural Gas Scenarios'!R227</f>
        <v>4.2393504057720465E-11</v>
      </c>
      <c r="AY21" s="234">
        <f>'Natural Gas Scenarios'!S227</f>
        <v>4.2393504057720465E-11</v>
      </c>
      <c r="AZ21" s="234">
        <f>'Natural Gas Scenarios'!T227</f>
        <v>4.2393504057720465E-11</v>
      </c>
      <c r="BA21" s="234">
        <f>'Natural Gas Scenarios'!U227</f>
        <v>4.2393504057720465E-11</v>
      </c>
      <c r="BB21" s="234">
        <f>'Natural Gas Scenarios'!V227</f>
        <v>4.2393504057720465E-11</v>
      </c>
      <c r="BC21" s="234">
        <f>'Natural Gas Scenarios'!B330</f>
        <v>4.2393504057720465E-11</v>
      </c>
      <c r="BD21" s="234">
        <f>'Natural Gas Scenarios'!C330</f>
        <v>4.2393504057720465E-11</v>
      </c>
      <c r="BE21" s="234">
        <f>'Natural Gas Scenarios'!D330</f>
        <v>4.2393504057720465E-11</v>
      </c>
      <c r="BF21" s="234">
        <f>'Natural Gas Scenarios'!E330</f>
        <v>4.2393504057720465E-11</v>
      </c>
      <c r="BG21" s="234">
        <f>'Natural Gas Scenarios'!F330</f>
        <v>4.2393504057720465E-11</v>
      </c>
      <c r="BH21" s="234">
        <f>'Natural Gas Scenarios'!G330</f>
        <v>4.2393504057720465E-11</v>
      </c>
      <c r="BI21" s="234">
        <f>'Natural Gas Scenarios'!K330</f>
        <v>4.2393504057720465E-11</v>
      </c>
      <c r="BJ21" s="234">
        <f>'Natural Gas Scenarios'!L330</f>
        <v>4.2393504057720465E-11</v>
      </c>
      <c r="BK21" s="234">
        <f>'Natural Gas Scenarios'!M330</f>
        <v>4.2393504057720465E-11</v>
      </c>
      <c r="BL21" s="234">
        <f>'Natural Gas Scenarios'!B433</f>
        <v>4.2393504057720465E-11</v>
      </c>
      <c r="BM21" s="234">
        <f>'Natural Gas Scenarios'!C433</f>
        <v>4.2393504057720465E-11</v>
      </c>
      <c r="BN21" s="234">
        <f>'Natural Gas Scenarios'!D433</f>
        <v>4.2393504057720465E-11</v>
      </c>
      <c r="BO21" s="234">
        <f>'Natural Gas Scenarios'!E433</f>
        <v>4.2393504057720465E-11</v>
      </c>
      <c r="BP21" s="234">
        <f>'Natural Gas Scenarios'!F433</f>
        <v>4.2393504057720465E-11</v>
      </c>
      <c r="BQ21" s="234">
        <f>'Natural Gas Scenarios'!G433</f>
        <v>4.2393504057720465E-11</v>
      </c>
      <c r="BR21" s="234">
        <f>'Natural Gas Scenarios'!K433</f>
        <v>4.2393504057720465E-11</v>
      </c>
      <c r="BS21" s="234">
        <f>'Natural Gas Scenarios'!L433</f>
        <v>4.2393504057720465E-11</v>
      </c>
      <c r="BT21" s="234">
        <f>'Natural Gas Scenarios'!M433</f>
        <v>4.2393504057720465E-11</v>
      </c>
      <c r="BU21" s="234">
        <f>'Natural Gas Scenarios'!B536</f>
        <v>4.2393504057720465E-11</v>
      </c>
      <c r="BV21" s="234">
        <f>'Natural Gas Scenarios'!C536</f>
        <v>4.2393504057720465E-11</v>
      </c>
      <c r="BW21" s="234">
        <f>'Natural Gas Scenarios'!D536</f>
        <v>4.2393504057720465E-11</v>
      </c>
      <c r="BX21" s="234">
        <f>'Natural Gas Scenarios'!E536</f>
        <v>4.2393504057720465E-11</v>
      </c>
      <c r="BY21" s="234">
        <f>'Natural Gas Scenarios'!F536</f>
        <v>4.2393504057720465E-11</v>
      </c>
      <c r="BZ21" s="234">
        <f>'Natural Gas Scenarios'!R330</f>
        <v>4.2393504057720465E-11</v>
      </c>
      <c r="CA21" s="234">
        <f>'Natural Gas Scenarios'!S330</f>
        <v>4.2393504057720465E-11</v>
      </c>
      <c r="CB21" s="234">
        <f>'Natural Gas Scenarios'!T330</f>
        <v>4.2393504057720465E-11</v>
      </c>
      <c r="CC21" s="234">
        <f>'Natural Gas Scenarios'!B742</f>
        <v>1.0283957526002023E-10</v>
      </c>
      <c r="CD21" s="234">
        <f>'Natural Gas Scenarios'!C742</f>
        <v>1.0283957526002023E-10</v>
      </c>
      <c r="CE21" s="234">
        <f>'Natural Gas Scenarios'!D742</f>
        <v>1.0283957526002023E-10</v>
      </c>
      <c r="CF21" s="234">
        <f>'Natural Gas Scenarios'!H742</f>
        <v>4.2393504057720465E-11</v>
      </c>
      <c r="CG21" s="234">
        <f>'Natural Gas Scenarios'!I742</f>
        <v>4.2393504057720465E-11</v>
      </c>
      <c r="CH21" s="234">
        <f>'Natural Gas Scenarios'!J742</f>
        <v>4.2393504057720465E-11</v>
      </c>
      <c r="CI21" s="234">
        <f>'Natural Gas Scenarios'!N742</f>
        <v>4.2393504057720465E-11</v>
      </c>
      <c r="CJ21" s="234">
        <f>'Natural Gas Scenarios'!O742</f>
        <v>4.2393504057720465E-11</v>
      </c>
      <c r="CK21" s="234">
        <f>'Natural Gas Scenarios'!P742</f>
        <v>4.2393504057720465E-11</v>
      </c>
      <c r="CL21" s="234">
        <f>'Natural Gas Scenarios'!K536</f>
        <v>4.2393504057720465E-11</v>
      </c>
      <c r="CM21" s="234">
        <f>'Natural Gas Scenarios'!L536</f>
        <v>4.2393504057720465E-11</v>
      </c>
      <c r="CN21" s="234">
        <f>'Natural Gas Scenarios'!M536</f>
        <v>4.2393504057720465E-11</v>
      </c>
      <c r="CO21" s="234">
        <f>'Natural Gas Scenarios'!B639</f>
        <v>4.2393504057720465E-11</v>
      </c>
      <c r="CP21" s="234">
        <f>'Natural Gas Scenarios'!C639</f>
        <v>4.2393504057720465E-11</v>
      </c>
      <c r="CQ21" s="234">
        <f>'Natural Gas Scenarios'!D639</f>
        <v>4.2393504057720465E-11</v>
      </c>
      <c r="CR21" s="234">
        <f>'Natural Gas Scenarios'!E639</f>
        <v>4.2393504057720465E-11</v>
      </c>
      <c r="CS21" s="234">
        <f>'Natural Gas Scenarios'!F639</f>
        <v>4.2393504057720465E-11</v>
      </c>
      <c r="CT21" s="234">
        <f>'Natural Gas Scenarios'!K639</f>
        <v>4.2393504057720465E-11</v>
      </c>
      <c r="CU21" s="234">
        <f>'Natural Gas Scenarios'!L639</f>
        <v>4.2393504057720465E-11</v>
      </c>
      <c r="CV21" s="234">
        <f>'Natural Gas Scenarios'!M639</f>
        <v>4.2393504057720465E-11</v>
      </c>
      <c r="CW21" s="234">
        <f>'Natural Gas Scenarios'!N639</f>
        <v>4.2393504057720465E-11</v>
      </c>
      <c r="CX21" s="234">
        <f>'Natural Gas Scenarios'!O639</f>
        <v>4.2393504057720465E-11</v>
      </c>
      <c r="CY21" s="326" t="s">
        <v>856</v>
      </c>
    </row>
    <row r="22" spans="1:103" ht="15" customHeight="1" x14ac:dyDescent="0.25">
      <c r="A22" s="206">
        <v>19</v>
      </c>
      <c r="B22" s="261" t="s">
        <v>311</v>
      </c>
      <c r="C22" s="233">
        <f t="shared" si="0"/>
        <v>2.8262336038480316E-10</v>
      </c>
      <c r="D22" s="234">
        <f>'Natural Gas Scenarios'!B22</f>
        <v>2.8262336038480316E-10</v>
      </c>
      <c r="E22" s="234">
        <f>'Natural Gas Scenarios'!C22</f>
        <v>2.8262336038480316E-10</v>
      </c>
      <c r="F22" s="234">
        <f>'Natural Gas Scenarios'!D22</f>
        <v>2.8262336038480316E-10</v>
      </c>
      <c r="G22" s="234">
        <f>'Natural Gas Scenarios'!E22</f>
        <v>2.8262336038480316E-10</v>
      </c>
      <c r="H22" s="234">
        <f>'Natural Gas Scenarios'!F22</f>
        <v>2.8262336038480316E-10</v>
      </c>
      <c r="I22" s="234">
        <f>'Natural Gas Scenarios'!G22</f>
        <v>2.8262336038480316E-10</v>
      </c>
      <c r="J22" s="234">
        <f>'Natural Gas Scenarios'!H22</f>
        <v>2.8262336038480316E-10</v>
      </c>
      <c r="K22" s="234">
        <f>'Natural Gas Scenarios'!K22</f>
        <v>2.8262336038480316E-10</v>
      </c>
      <c r="L22" s="234">
        <f>'Natural Gas Scenarios'!L22</f>
        <v>2.8262336038480316E-10</v>
      </c>
      <c r="M22" s="234">
        <f>'Natural Gas Scenarios'!M22</f>
        <v>2.8262336038480316E-10</v>
      </c>
      <c r="N22" s="234">
        <f>'Natural Gas Scenarios'!N22</f>
        <v>2.8262336038480316E-10</v>
      </c>
      <c r="O22" s="234">
        <f>'Natural Gas Scenarios'!O22</f>
        <v>2.8262336038480316E-10</v>
      </c>
      <c r="P22" s="234">
        <f>'Natural Gas Scenarios'!R22</f>
        <v>2.8262336038480316E-10</v>
      </c>
      <c r="Q22" s="234">
        <f>'Natural Gas Scenarios'!S22</f>
        <v>2.8262336038480316E-10</v>
      </c>
      <c r="R22" s="234">
        <f>'Natural Gas Scenarios'!T22</f>
        <v>2.8262336038480316E-10</v>
      </c>
      <c r="S22" s="234">
        <f>'Natural Gas Scenarios'!U22</f>
        <v>2.8262336038480316E-10</v>
      </c>
      <c r="T22" s="234">
        <f>'Natural Gas Scenarios'!V22</f>
        <v>2.8262336038480316E-10</v>
      </c>
      <c r="U22" s="234">
        <f>'Natural Gas Scenarios'!W22</f>
        <v>2.8262336038480316E-10</v>
      </c>
      <c r="V22" s="234">
        <f>'Natural Gas Scenarios'!B125</f>
        <v>2.8262336038480316E-10</v>
      </c>
      <c r="W22" s="234">
        <f>'Natural Gas Scenarios'!C125</f>
        <v>2.8262336038480316E-10</v>
      </c>
      <c r="X22" s="234">
        <f>'Natural Gas Scenarios'!D125</f>
        <v>2.8262336038480316E-10</v>
      </c>
      <c r="Y22" s="234">
        <f>'Natural Gas Scenarios'!E125</f>
        <v>2.8262336038480316E-10</v>
      </c>
      <c r="Z22" s="234">
        <f>'Natural Gas Scenarios'!F125</f>
        <v>2.8262336038480316E-10</v>
      </c>
      <c r="AA22" s="234">
        <f>'Natural Gas Scenarios'!G125</f>
        <v>2.8262336038480316E-10</v>
      </c>
      <c r="AB22" s="234">
        <f>'Natural Gas Scenarios'!K125</f>
        <v>2.8262336038480316E-10</v>
      </c>
      <c r="AC22" s="234">
        <f>'Natural Gas Scenarios'!L125</f>
        <v>2.8262336038480316E-10</v>
      </c>
      <c r="AD22" s="234">
        <f>'Natural Gas Scenarios'!M125</f>
        <v>2.8262336038480316E-10</v>
      </c>
      <c r="AE22" s="234">
        <f>'Natural Gas Scenarios'!N125</f>
        <v>2.8262336038480316E-10</v>
      </c>
      <c r="AF22" s="234">
        <f>'Natural Gas Scenarios'!O125</f>
        <v>2.8262336038480316E-10</v>
      </c>
      <c r="AG22" s="234">
        <f>'Natural Gas Scenarios'!R125</f>
        <v>2.8262336038480316E-10</v>
      </c>
      <c r="AH22" s="234">
        <f>'Natural Gas Scenarios'!S125</f>
        <v>2.8262336038480316E-10</v>
      </c>
      <c r="AI22" s="234">
        <f>'Natural Gas Scenarios'!T125</f>
        <v>2.8262336038480316E-10</v>
      </c>
      <c r="AJ22" s="234">
        <f>'Natural Gas Scenarios'!W125</f>
        <v>2.8262336038480316E-10</v>
      </c>
      <c r="AK22" s="234">
        <f>'Natural Gas Scenarios'!X125</f>
        <v>2.8262336038480316E-10</v>
      </c>
      <c r="AL22" s="234">
        <f>'Natural Gas Scenarios'!Y125</f>
        <v>2.8262336038480316E-10</v>
      </c>
      <c r="AM22" s="234">
        <f>'Natural Gas Scenarios'!B228</f>
        <v>2.8262336038480316E-10</v>
      </c>
      <c r="AN22" s="234">
        <f>'Natural Gas Scenarios'!C228</f>
        <v>2.8262336038480316E-10</v>
      </c>
      <c r="AO22" s="234">
        <f>'Natural Gas Scenarios'!D228</f>
        <v>2.8262336038480316E-10</v>
      </c>
      <c r="AP22" s="234">
        <f>'Natural Gas Scenarios'!E228</f>
        <v>2.8262336038480316E-10</v>
      </c>
      <c r="AQ22" s="234">
        <f>'Natural Gas Scenarios'!F228</f>
        <v>2.8262336038480316E-10</v>
      </c>
      <c r="AR22" s="234">
        <f>'Natural Gas Scenarios'!G228</f>
        <v>2.8262336038480316E-10</v>
      </c>
      <c r="AS22" s="234">
        <f>'Natural Gas Scenarios'!K228</f>
        <v>2.8262336038480316E-10</v>
      </c>
      <c r="AT22" s="234">
        <f>'Natural Gas Scenarios'!L228</f>
        <v>2.8262336038480316E-10</v>
      </c>
      <c r="AU22" s="234">
        <f>'Natural Gas Scenarios'!M228</f>
        <v>2.8262336038480316E-10</v>
      </c>
      <c r="AV22" s="234">
        <f>'Natural Gas Scenarios'!N228</f>
        <v>2.8262336038480316E-10</v>
      </c>
      <c r="AW22" s="234">
        <f>'Natural Gas Scenarios'!O228</f>
        <v>2.8262336038480316E-10</v>
      </c>
      <c r="AX22" s="234">
        <f>'Natural Gas Scenarios'!R228</f>
        <v>2.8262336038480316E-10</v>
      </c>
      <c r="AY22" s="234">
        <f>'Natural Gas Scenarios'!S228</f>
        <v>2.8262336038480316E-10</v>
      </c>
      <c r="AZ22" s="234">
        <f>'Natural Gas Scenarios'!T228</f>
        <v>2.8262336038480316E-10</v>
      </c>
      <c r="BA22" s="234">
        <f>'Natural Gas Scenarios'!U228</f>
        <v>2.8262336038480316E-10</v>
      </c>
      <c r="BB22" s="234">
        <f>'Natural Gas Scenarios'!V228</f>
        <v>2.8262336038480316E-10</v>
      </c>
      <c r="BC22" s="234">
        <f>'Natural Gas Scenarios'!B331</f>
        <v>2.8262336038480316E-10</v>
      </c>
      <c r="BD22" s="234">
        <f>'Natural Gas Scenarios'!C331</f>
        <v>2.8262336038480316E-10</v>
      </c>
      <c r="BE22" s="234">
        <f>'Natural Gas Scenarios'!D331</f>
        <v>2.8262336038480316E-10</v>
      </c>
      <c r="BF22" s="234">
        <f>'Natural Gas Scenarios'!E331</f>
        <v>2.8262336038480316E-10</v>
      </c>
      <c r="BG22" s="234">
        <f>'Natural Gas Scenarios'!F331</f>
        <v>2.8262336038480316E-10</v>
      </c>
      <c r="BH22" s="234">
        <f>'Natural Gas Scenarios'!G331</f>
        <v>2.8262336038480316E-10</v>
      </c>
      <c r="BI22" s="234">
        <f>'Natural Gas Scenarios'!K331</f>
        <v>2.8262336038480316E-10</v>
      </c>
      <c r="BJ22" s="234">
        <f>'Natural Gas Scenarios'!L331</f>
        <v>2.8262336038480316E-10</v>
      </c>
      <c r="BK22" s="234">
        <f>'Natural Gas Scenarios'!M331</f>
        <v>2.8262336038480316E-10</v>
      </c>
      <c r="BL22" s="234">
        <f>'Natural Gas Scenarios'!B434</f>
        <v>2.8262336038480316E-10</v>
      </c>
      <c r="BM22" s="234">
        <f>'Natural Gas Scenarios'!C434</f>
        <v>2.8262336038480316E-10</v>
      </c>
      <c r="BN22" s="234">
        <f>'Natural Gas Scenarios'!D434</f>
        <v>2.8262336038480316E-10</v>
      </c>
      <c r="BO22" s="234">
        <f>'Natural Gas Scenarios'!E434</f>
        <v>2.8262336038480316E-10</v>
      </c>
      <c r="BP22" s="234">
        <f>'Natural Gas Scenarios'!F434</f>
        <v>2.8262336038480316E-10</v>
      </c>
      <c r="BQ22" s="234">
        <f>'Natural Gas Scenarios'!G434</f>
        <v>2.8262336038480316E-10</v>
      </c>
      <c r="BR22" s="234">
        <f>'Natural Gas Scenarios'!K434</f>
        <v>2.8262336038480316E-10</v>
      </c>
      <c r="BS22" s="234">
        <f>'Natural Gas Scenarios'!L434</f>
        <v>2.8262336038480316E-10</v>
      </c>
      <c r="BT22" s="234">
        <f>'Natural Gas Scenarios'!M434</f>
        <v>2.8262336038480316E-10</v>
      </c>
      <c r="BU22" s="234">
        <f>'Natural Gas Scenarios'!B537</f>
        <v>2.8262336038480316E-10</v>
      </c>
      <c r="BV22" s="234">
        <f>'Natural Gas Scenarios'!C537</f>
        <v>2.8262336038480316E-10</v>
      </c>
      <c r="BW22" s="234">
        <f>'Natural Gas Scenarios'!D537</f>
        <v>2.8262336038480316E-10</v>
      </c>
      <c r="BX22" s="234">
        <f>'Natural Gas Scenarios'!E537</f>
        <v>2.8262336038480316E-10</v>
      </c>
      <c r="BY22" s="234">
        <f>'Natural Gas Scenarios'!F537</f>
        <v>2.8262336038480316E-10</v>
      </c>
      <c r="BZ22" s="234">
        <f>'Natural Gas Scenarios'!R331</f>
        <v>2.8262336038480316E-10</v>
      </c>
      <c r="CA22" s="234">
        <f>'Natural Gas Scenarios'!S331</f>
        <v>2.8262336038480316E-10</v>
      </c>
      <c r="CB22" s="234">
        <f>'Natural Gas Scenarios'!T331</f>
        <v>2.8262336038480316E-10</v>
      </c>
      <c r="CC22" s="234">
        <f>'Natural Gas Scenarios'!B743</f>
        <v>2.8262336038480316E-10</v>
      </c>
      <c r="CD22" s="234">
        <f>'Natural Gas Scenarios'!C743</f>
        <v>2.8262336038480316E-10</v>
      </c>
      <c r="CE22" s="234">
        <f>'Natural Gas Scenarios'!D743</f>
        <v>2.8262336038480316E-10</v>
      </c>
      <c r="CF22" s="234">
        <f>'Natural Gas Scenarios'!H743</f>
        <v>2.8262336038480316E-10</v>
      </c>
      <c r="CG22" s="234">
        <f>'Natural Gas Scenarios'!I743</f>
        <v>2.8262336038480316E-10</v>
      </c>
      <c r="CH22" s="234">
        <f>'Natural Gas Scenarios'!J743</f>
        <v>2.8262336038480316E-10</v>
      </c>
      <c r="CI22" s="234">
        <f>'Natural Gas Scenarios'!N743</f>
        <v>2.8262336038480316E-10</v>
      </c>
      <c r="CJ22" s="234">
        <f>'Natural Gas Scenarios'!O743</f>
        <v>2.8262336038480316E-10</v>
      </c>
      <c r="CK22" s="234">
        <f>'Natural Gas Scenarios'!P743</f>
        <v>2.8262336038480316E-10</v>
      </c>
      <c r="CL22" s="234">
        <f>'Natural Gas Scenarios'!K537</f>
        <v>2.8262336038480316E-10</v>
      </c>
      <c r="CM22" s="234">
        <f>'Natural Gas Scenarios'!L537</f>
        <v>2.8262336038480316E-10</v>
      </c>
      <c r="CN22" s="234">
        <f>'Natural Gas Scenarios'!M537</f>
        <v>2.8262336038480316E-10</v>
      </c>
      <c r="CO22" s="234">
        <f>'Natural Gas Scenarios'!B640</f>
        <v>2.8262336038480316E-10</v>
      </c>
      <c r="CP22" s="234">
        <f>'Natural Gas Scenarios'!C640</f>
        <v>2.8262336038480316E-10</v>
      </c>
      <c r="CQ22" s="234">
        <f>'Natural Gas Scenarios'!D640</f>
        <v>2.8262336038480316E-10</v>
      </c>
      <c r="CR22" s="234">
        <f>'Natural Gas Scenarios'!E640</f>
        <v>2.8262336038480316E-10</v>
      </c>
      <c r="CS22" s="234">
        <f>'Natural Gas Scenarios'!F640</f>
        <v>2.8262336038480316E-10</v>
      </c>
      <c r="CT22" s="234">
        <f>'Natural Gas Scenarios'!K640</f>
        <v>2.8262336038480316E-10</v>
      </c>
      <c r="CU22" s="234">
        <f>'Natural Gas Scenarios'!L640</f>
        <v>2.8262336038480316E-10</v>
      </c>
      <c r="CV22" s="234">
        <f>'Natural Gas Scenarios'!M640</f>
        <v>2.8262336038480316E-10</v>
      </c>
      <c r="CW22" s="234">
        <f>'Natural Gas Scenarios'!N640</f>
        <v>2.8262336038480316E-10</v>
      </c>
      <c r="CX22" s="234">
        <f>'Natural Gas Scenarios'!O640</f>
        <v>2.8262336038480316E-10</v>
      </c>
      <c r="CY22" s="326" t="s">
        <v>857</v>
      </c>
    </row>
    <row r="23" spans="1:103" ht="15" customHeight="1" x14ac:dyDescent="0.25">
      <c r="A23" s="206">
        <v>20</v>
      </c>
      <c r="B23" s="247" t="s">
        <v>694</v>
      </c>
      <c r="C23" s="233">
        <f t="shared" si="0"/>
        <v>0</v>
      </c>
      <c r="D23" s="234">
        <f>'Natural Gas Scenarios'!B23</f>
        <v>0</v>
      </c>
      <c r="E23" s="234">
        <f>'Natural Gas Scenarios'!C23</f>
        <v>0</v>
      </c>
      <c r="F23" s="234">
        <f>'Natural Gas Scenarios'!D23</f>
        <v>0</v>
      </c>
      <c r="G23" s="234">
        <f>'Natural Gas Scenarios'!E23</f>
        <v>0</v>
      </c>
      <c r="H23" s="234">
        <f>'Natural Gas Scenarios'!F23</f>
        <v>0</v>
      </c>
      <c r="I23" s="234">
        <f>'Natural Gas Scenarios'!G23</f>
        <v>0</v>
      </c>
      <c r="J23" s="234">
        <f>'Natural Gas Scenarios'!H23</f>
        <v>0</v>
      </c>
      <c r="K23" s="234">
        <f>'Natural Gas Scenarios'!K23</f>
        <v>0</v>
      </c>
      <c r="L23" s="234">
        <f>'Natural Gas Scenarios'!L23</f>
        <v>0</v>
      </c>
      <c r="M23" s="234">
        <f>'Natural Gas Scenarios'!M23</f>
        <v>0</v>
      </c>
      <c r="N23" s="234">
        <f>'Natural Gas Scenarios'!N23</f>
        <v>0</v>
      </c>
      <c r="O23" s="234">
        <f>'Natural Gas Scenarios'!O23</f>
        <v>0</v>
      </c>
      <c r="P23" s="234">
        <f>'Natural Gas Scenarios'!R23</f>
        <v>0</v>
      </c>
      <c r="Q23" s="234">
        <f>'Natural Gas Scenarios'!S23</f>
        <v>0</v>
      </c>
      <c r="R23" s="234">
        <f>'Natural Gas Scenarios'!T23</f>
        <v>0</v>
      </c>
      <c r="S23" s="234">
        <f>'Natural Gas Scenarios'!U23</f>
        <v>0</v>
      </c>
      <c r="T23" s="234">
        <f>'Natural Gas Scenarios'!V23</f>
        <v>0</v>
      </c>
      <c r="U23" s="234">
        <f>'Natural Gas Scenarios'!W23</f>
        <v>0</v>
      </c>
      <c r="V23" s="234">
        <f>'Natural Gas Scenarios'!B126</f>
        <v>0</v>
      </c>
      <c r="W23" s="234">
        <f>'Natural Gas Scenarios'!C126</f>
        <v>0</v>
      </c>
      <c r="X23" s="234">
        <f>'Natural Gas Scenarios'!D126</f>
        <v>0</v>
      </c>
      <c r="Y23" s="234">
        <f>'Natural Gas Scenarios'!E126</f>
        <v>0</v>
      </c>
      <c r="Z23" s="234">
        <f>'Natural Gas Scenarios'!F126</f>
        <v>0</v>
      </c>
      <c r="AA23" s="234">
        <f>'Natural Gas Scenarios'!G126</f>
        <v>0</v>
      </c>
      <c r="AB23" s="234">
        <f>'Natural Gas Scenarios'!K126</f>
        <v>0</v>
      </c>
      <c r="AC23" s="234">
        <f>'Natural Gas Scenarios'!L126</f>
        <v>0</v>
      </c>
      <c r="AD23" s="234">
        <f>'Natural Gas Scenarios'!M126</f>
        <v>0</v>
      </c>
      <c r="AE23" s="234">
        <f>'Natural Gas Scenarios'!N126</f>
        <v>0</v>
      </c>
      <c r="AF23" s="234">
        <f>'Natural Gas Scenarios'!O126</f>
        <v>0</v>
      </c>
      <c r="AG23" s="234">
        <f>'Natural Gas Scenarios'!R126</f>
        <v>0</v>
      </c>
      <c r="AH23" s="234">
        <f>'Natural Gas Scenarios'!S126</f>
        <v>0</v>
      </c>
      <c r="AI23" s="234">
        <f>'Natural Gas Scenarios'!T126</f>
        <v>0</v>
      </c>
      <c r="AJ23" s="234">
        <f>'Natural Gas Scenarios'!W126</f>
        <v>0</v>
      </c>
      <c r="AK23" s="234">
        <f>'Natural Gas Scenarios'!X126</f>
        <v>0</v>
      </c>
      <c r="AL23" s="234">
        <f>'Natural Gas Scenarios'!Y126</f>
        <v>0</v>
      </c>
      <c r="AM23" s="234">
        <f>'Natural Gas Scenarios'!B229</f>
        <v>0</v>
      </c>
      <c r="AN23" s="234">
        <f>'Natural Gas Scenarios'!C229</f>
        <v>0</v>
      </c>
      <c r="AO23" s="234">
        <f>'Natural Gas Scenarios'!D229</f>
        <v>0</v>
      </c>
      <c r="AP23" s="234">
        <f>'Natural Gas Scenarios'!E229</f>
        <v>0</v>
      </c>
      <c r="AQ23" s="234">
        <f>'Natural Gas Scenarios'!F229</f>
        <v>0</v>
      </c>
      <c r="AR23" s="234">
        <f>'Natural Gas Scenarios'!G229</f>
        <v>0</v>
      </c>
      <c r="AS23" s="234">
        <f>'Natural Gas Scenarios'!K229</f>
        <v>0</v>
      </c>
      <c r="AT23" s="234">
        <f>'Natural Gas Scenarios'!L229</f>
        <v>0</v>
      </c>
      <c r="AU23" s="234">
        <f>'Natural Gas Scenarios'!M229</f>
        <v>0</v>
      </c>
      <c r="AV23" s="234">
        <f>'Natural Gas Scenarios'!N229</f>
        <v>0</v>
      </c>
      <c r="AW23" s="234">
        <f>'Natural Gas Scenarios'!O229</f>
        <v>0</v>
      </c>
      <c r="AX23" s="234">
        <f>'Natural Gas Scenarios'!R229</f>
        <v>0</v>
      </c>
      <c r="AY23" s="234">
        <f>'Natural Gas Scenarios'!S229</f>
        <v>0</v>
      </c>
      <c r="AZ23" s="234">
        <f>'Natural Gas Scenarios'!T229</f>
        <v>0</v>
      </c>
      <c r="BA23" s="234">
        <f>'Natural Gas Scenarios'!U229</f>
        <v>0</v>
      </c>
      <c r="BB23" s="234">
        <f>'Natural Gas Scenarios'!V229</f>
        <v>0</v>
      </c>
      <c r="BC23" s="234">
        <f>'Natural Gas Scenarios'!B332</f>
        <v>0</v>
      </c>
      <c r="BD23" s="234">
        <f>'Natural Gas Scenarios'!C332</f>
        <v>0</v>
      </c>
      <c r="BE23" s="234">
        <f>'Natural Gas Scenarios'!D332</f>
        <v>0</v>
      </c>
      <c r="BF23" s="234">
        <f>'Natural Gas Scenarios'!E332</f>
        <v>0</v>
      </c>
      <c r="BG23" s="234">
        <f>'Natural Gas Scenarios'!F332</f>
        <v>0</v>
      </c>
      <c r="BH23" s="234">
        <f>'Natural Gas Scenarios'!G332</f>
        <v>0</v>
      </c>
      <c r="BI23" s="234">
        <f>'Natural Gas Scenarios'!K332</f>
        <v>0</v>
      </c>
      <c r="BJ23" s="234">
        <f>'Natural Gas Scenarios'!L332</f>
        <v>0</v>
      </c>
      <c r="BK23" s="234">
        <f>'Natural Gas Scenarios'!M332</f>
        <v>0</v>
      </c>
      <c r="BL23" s="234">
        <f>'Natural Gas Scenarios'!B435</f>
        <v>0</v>
      </c>
      <c r="BM23" s="234">
        <f>'Natural Gas Scenarios'!C435</f>
        <v>0</v>
      </c>
      <c r="BN23" s="234">
        <f>'Natural Gas Scenarios'!D435</f>
        <v>0</v>
      </c>
      <c r="BO23" s="234">
        <f>'Natural Gas Scenarios'!E435</f>
        <v>0</v>
      </c>
      <c r="BP23" s="234">
        <f>'Natural Gas Scenarios'!F435</f>
        <v>0</v>
      </c>
      <c r="BQ23" s="234">
        <f>'Natural Gas Scenarios'!G435</f>
        <v>0</v>
      </c>
      <c r="BR23" s="234">
        <f>'Natural Gas Scenarios'!K435</f>
        <v>0</v>
      </c>
      <c r="BS23" s="234">
        <f>'Natural Gas Scenarios'!L435</f>
        <v>0</v>
      </c>
      <c r="BT23" s="234">
        <f>'Natural Gas Scenarios'!M435</f>
        <v>0</v>
      </c>
      <c r="BU23" s="234">
        <f>'Natural Gas Scenarios'!B538</f>
        <v>0</v>
      </c>
      <c r="BV23" s="234">
        <f>'Natural Gas Scenarios'!C538</f>
        <v>0</v>
      </c>
      <c r="BW23" s="234">
        <f>'Natural Gas Scenarios'!D538</f>
        <v>0</v>
      </c>
      <c r="BX23" s="234">
        <f>'Natural Gas Scenarios'!E538</f>
        <v>0</v>
      </c>
      <c r="BY23" s="234">
        <f>'Natural Gas Scenarios'!F538</f>
        <v>0</v>
      </c>
      <c r="BZ23" s="234">
        <f>'Natural Gas Scenarios'!R332</f>
        <v>0</v>
      </c>
      <c r="CA23" s="234">
        <f>'Natural Gas Scenarios'!S332</f>
        <v>0</v>
      </c>
      <c r="CB23" s="234">
        <f>'Natural Gas Scenarios'!T332</f>
        <v>0</v>
      </c>
      <c r="CC23" s="234">
        <f>'Natural Gas Scenarios'!B744</f>
        <v>9.5355944196497647E-8</v>
      </c>
      <c r="CD23" s="234">
        <f>'Natural Gas Scenarios'!C744</f>
        <v>9.5355944196497647E-8</v>
      </c>
      <c r="CE23" s="234">
        <f>'Natural Gas Scenarios'!D744</f>
        <v>9.5355944196497647E-8</v>
      </c>
      <c r="CF23" s="234">
        <f>'Natural Gas Scenarios'!H744</f>
        <v>0</v>
      </c>
      <c r="CG23" s="234">
        <f>'Natural Gas Scenarios'!I744</f>
        <v>0</v>
      </c>
      <c r="CH23" s="234">
        <f>'Natural Gas Scenarios'!J744</f>
        <v>0</v>
      </c>
      <c r="CI23" s="234">
        <f>'Natural Gas Scenarios'!N744</f>
        <v>5.1178380176348094E-6</v>
      </c>
      <c r="CJ23" s="234">
        <f>'Natural Gas Scenarios'!O744</f>
        <v>5.1178380176348094E-6</v>
      </c>
      <c r="CK23" s="234">
        <f>'Natural Gas Scenarios'!P744</f>
        <v>5.1178380176348094E-6</v>
      </c>
      <c r="CL23" s="234">
        <f>'Natural Gas Scenarios'!K538</f>
        <v>0</v>
      </c>
      <c r="CM23" s="234">
        <f>'Natural Gas Scenarios'!L538</f>
        <v>0</v>
      </c>
      <c r="CN23" s="234">
        <f>'Natural Gas Scenarios'!M538</f>
        <v>0</v>
      </c>
      <c r="CO23" s="234">
        <f>'Natural Gas Scenarios'!B641</f>
        <v>0</v>
      </c>
      <c r="CP23" s="234">
        <f>'Natural Gas Scenarios'!C641</f>
        <v>0</v>
      </c>
      <c r="CQ23" s="234">
        <f>'Natural Gas Scenarios'!D641</f>
        <v>0</v>
      </c>
      <c r="CR23" s="234">
        <f>'Natural Gas Scenarios'!E641</f>
        <v>0</v>
      </c>
      <c r="CS23" s="234">
        <f>'Natural Gas Scenarios'!F641</f>
        <v>0</v>
      </c>
      <c r="CT23" s="234">
        <f>'Natural Gas Scenarios'!K641</f>
        <v>0</v>
      </c>
      <c r="CU23" s="234">
        <f>'Natural Gas Scenarios'!L641</f>
        <v>0</v>
      </c>
      <c r="CV23" s="234">
        <f>'Natural Gas Scenarios'!M641</f>
        <v>0</v>
      </c>
      <c r="CW23" s="234">
        <f>'Natural Gas Scenarios'!N641</f>
        <v>0</v>
      </c>
      <c r="CX23" s="234">
        <f>'Natural Gas Scenarios'!O641</f>
        <v>0</v>
      </c>
      <c r="CY23" s="326" t="s">
        <v>858</v>
      </c>
    </row>
    <row r="24" spans="1:103" ht="15" customHeight="1" x14ac:dyDescent="0.25">
      <c r="A24" s="206">
        <v>21</v>
      </c>
      <c r="B24" s="261" t="s">
        <v>502</v>
      </c>
      <c r="C24" s="233">
        <f t="shared" si="0"/>
        <v>0</v>
      </c>
      <c r="D24" s="234">
        <f>'Natural Gas Scenarios'!B24</f>
        <v>0</v>
      </c>
      <c r="E24" s="234">
        <f>'Natural Gas Scenarios'!C24</f>
        <v>0</v>
      </c>
      <c r="F24" s="234">
        <f>'Natural Gas Scenarios'!D24</f>
        <v>0</v>
      </c>
      <c r="G24" s="234">
        <f>'Natural Gas Scenarios'!E24</f>
        <v>0</v>
      </c>
      <c r="H24" s="234">
        <f>'Natural Gas Scenarios'!F24</f>
        <v>0</v>
      </c>
      <c r="I24" s="234">
        <f>'Natural Gas Scenarios'!G24</f>
        <v>0</v>
      </c>
      <c r="J24" s="234">
        <f>'Natural Gas Scenarios'!H24</f>
        <v>0</v>
      </c>
      <c r="K24" s="234">
        <f>'Natural Gas Scenarios'!K24</f>
        <v>0</v>
      </c>
      <c r="L24" s="234">
        <f>'Natural Gas Scenarios'!L24</f>
        <v>0</v>
      </c>
      <c r="M24" s="234">
        <f>'Natural Gas Scenarios'!M24</f>
        <v>0</v>
      </c>
      <c r="N24" s="234">
        <f>'Natural Gas Scenarios'!N24</f>
        <v>0</v>
      </c>
      <c r="O24" s="234">
        <f>'Natural Gas Scenarios'!O24</f>
        <v>0</v>
      </c>
      <c r="P24" s="234">
        <f>'Natural Gas Scenarios'!R24</f>
        <v>0</v>
      </c>
      <c r="Q24" s="234">
        <f>'Natural Gas Scenarios'!S24</f>
        <v>0</v>
      </c>
      <c r="R24" s="234">
        <f>'Natural Gas Scenarios'!T24</f>
        <v>0</v>
      </c>
      <c r="S24" s="234">
        <f>'Natural Gas Scenarios'!U24</f>
        <v>0</v>
      </c>
      <c r="T24" s="234">
        <f>'Natural Gas Scenarios'!V24</f>
        <v>0</v>
      </c>
      <c r="U24" s="234">
        <f>'Natural Gas Scenarios'!W24</f>
        <v>0</v>
      </c>
      <c r="V24" s="234">
        <f>'Natural Gas Scenarios'!B127</f>
        <v>0</v>
      </c>
      <c r="W24" s="234">
        <f>'Natural Gas Scenarios'!C127</f>
        <v>0</v>
      </c>
      <c r="X24" s="234">
        <f>'Natural Gas Scenarios'!D127</f>
        <v>0</v>
      </c>
      <c r="Y24" s="234">
        <f>'Natural Gas Scenarios'!E127</f>
        <v>0</v>
      </c>
      <c r="Z24" s="234">
        <f>'Natural Gas Scenarios'!F127</f>
        <v>0</v>
      </c>
      <c r="AA24" s="234">
        <f>'Natural Gas Scenarios'!G127</f>
        <v>0</v>
      </c>
      <c r="AB24" s="234">
        <f>'Natural Gas Scenarios'!K127</f>
        <v>0</v>
      </c>
      <c r="AC24" s="234">
        <f>'Natural Gas Scenarios'!L127</f>
        <v>0</v>
      </c>
      <c r="AD24" s="234">
        <f>'Natural Gas Scenarios'!M127</f>
        <v>0</v>
      </c>
      <c r="AE24" s="234">
        <f>'Natural Gas Scenarios'!N127</f>
        <v>0</v>
      </c>
      <c r="AF24" s="234">
        <f>'Natural Gas Scenarios'!O127</f>
        <v>0</v>
      </c>
      <c r="AG24" s="234">
        <f>'Natural Gas Scenarios'!R127</f>
        <v>0</v>
      </c>
      <c r="AH24" s="234">
        <f>'Natural Gas Scenarios'!S127</f>
        <v>0</v>
      </c>
      <c r="AI24" s="234">
        <f>'Natural Gas Scenarios'!T127</f>
        <v>0</v>
      </c>
      <c r="AJ24" s="234">
        <f>'Natural Gas Scenarios'!W127</f>
        <v>0</v>
      </c>
      <c r="AK24" s="234">
        <f>'Natural Gas Scenarios'!X127</f>
        <v>0</v>
      </c>
      <c r="AL24" s="234">
        <f>'Natural Gas Scenarios'!Y127</f>
        <v>0</v>
      </c>
      <c r="AM24" s="234">
        <f>'Natural Gas Scenarios'!B230</f>
        <v>0</v>
      </c>
      <c r="AN24" s="234">
        <f>'Natural Gas Scenarios'!C230</f>
        <v>0</v>
      </c>
      <c r="AO24" s="234">
        <f>'Natural Gas Scenarios'!D230</f>
        <v>0</v>
      </c>
      <c r="AP24" s="234">
        <f>'Natural Gas Scenarios'!E230</f>
        <v>0</v>
      </c>
      <c r="AQ24" s="234">
        <f>'Natural Gas Scenarios'!F230</f>
        <v>0</v>
      </c>
      <c r="AR24" s="234">
        <f>'Natural Gas Scenarios'!G230</f>
        <v>0</v>
      </c>
      <c r="AS24" s="234">
        <f>'Natural Gas Scenarios'!K230</f>
        <v>0</v>
      </c>
      <c r="AT24" s="234">
        <f>'Natural Gas Scenarios'!L230</f>
        <v>0</v>
      </c>
      <c r="AU24" s="234">
        <f>'Natural Gas Scenarios'!M230</f>
        <v>0</v>
      </c>
      <c r="AV24" s="234">
        <f>'Natural Gas Scenarios'!N230</f>
        <v>0</v>
      </c>
      <c r="AW24" s="234">
        <f>'Natural Gas Scenarios'!O230</f>
        <v>0</v>
      </c>
      <c r="AX24" s="234">
        <f>'Natural Gas Scenarios'!R230</f>
        <v>0</v>
      </c>
      <c r="AY24" s="234">
        <f>'Natural Gas Scenarios'!S230</f>
        <v>0</v>
      </c>
      <c r="AZ24" s="234">
        <f>'Natural Gas Scenarios'!T230</f>
        <v>0</v>
      </c>
      <c r="BA24" s="234">
        <f>'Natural Gas Scenarios'!U230</f>
        <v>0</v>
      </c>
      <c r="BB24" s="234">
        <f>'Natural Gas Scenarios'!V230</f>
        <v>0</v>
      </c>
      <c r="BC24" s="234">
        <f>'Natural Gas Scenarios'!B333</f>
        <v>1.0380520507466832E-8</v>
      </c>
      <c r="BD24" s="234">
        <f>'Natural Gas Scenarios'!C333</f>
        <v>1.0380520507466832E-8</v>
      </c>
      <c r="BE24" s="234">
        <f>'Natural Gas Scenarios'!D333</f>
        <v>1.0380520507466832E-8</v>
      </c>
      <c r="BF24" s="234">
        <f>'Natural Gas Scenarios'!E333</f>
        <v>1.0380520507466832E-8</v>
      </c>
      <c r="BG24" s="234">
        <f>'Natural Gas Scenarios'!F333</f>
        <v>1.0380520507466832E-8</v>
      </c>
      <c r="BH24" s="234">
        <f>'Natural Gas Scenarios'!G333</f>
        <v>1.0380520507466832E-8</v>
      </c>
      <c r="BI24" s="234">
        <f>'Natural Gas Scenarios'!K333</f>
        <v>0</v>
      </c>
      <c r="BJ24" s="234">
        <f>'Natural Gas Scenarios'!L333</f>
        <v>0</v>
      </c>
      <c r="BK24" s="234">
        <f>'Natural Gas Scenarios'!M333</f>
        <v>0</v>
      </c>
      <c r="BL24" s="234">
        <f>'Natural Gas Scenarios'!B436</f>
        <v>1.0380520507466832E-8</v>
      </c>
      <c r="BM24" s="234">
        <f>'Natural Gas Scenarios'!C436</f>
        <v>1.0380520507466832E-8</v>
      </c>
      <c r="BN24" s="234">
        <f>'Natural Gas Scenarios'!D436</f>
        <v>1.0380520507466832E-8</v>
      </c>
      <c r="BO24" s="234">
        <f>'Natural Gas Scenarios'!E436</f>
        <v>1.0380520507466832E-8</v>
      </c>
      <c r="BP24" s="234">
        <f>'Natural Gas Scenarios'!F436</f>
        <v>1.0380520507466832E-8</v>
      </c>
      <c r="BQ24" s="234">
        <f>'Natural Gas Scenarios'!G436</f>
        <v>1.0380520507466832E-8</v>
      </c>
      <c r="BR24" s="234">
        <f>'Natural Gas Scenarios'!K436</f>
        <v>0</v>
      </c>
      <c r="BS24" s="234">
        <f>'Natural Gas Scenarios'!L436</f>
        <v>0</v>
      </c>
      <c r="BT24" s="234">
        <f>'Natural Gas Scenarios'!M436</f>
        <v>0</v>
      </c>
      <c r="BU24" s="234">
        <f>'Natural Gas Scenarios'!B539</f>
        <v>1.0380520507466832E-8</v>
      </c>
      <c r="BV24" s="234">
        <f>'Natural Gas Scenarios'!C539</f>
        <v>1.0380520507466832E-8</v>
      </c>
      <c r="BW24" s="234">
        <f>'Natural Gas Scenarios'!D539</f>
        <v>1.0380520507466832E-8</v>
      </c>
      <c r="BX24" s="234">
        <f>'Natural Gas Scenarios'!E539</f>
        <v>1.0380520507466832E-8</v>
      </c>
      <c r="BY24" s="234">
        <f>'Natural Gas Scenarios'!F539</f>
        <v>1.0380520507466832E-8</v>
      </c>
      <c r="BZ24" s="234">
        <f>'Natural Gas Scenarios'!R333</f>
        <v>0</v>
      </c>
      <c r="CA24" s="234">
        <f>'Natural Gas Scenarios'!S333</f>
        <v>0</v>
      </c>
      <c r="CB24" s="234">
        <f>'Natural Gas Scenarios'!T333</f>
        <v>0</v>
      </c>
      <c r="CC24" s="234">
        <f>'Natural Gas Scenarios'!B745</f>
        <v>1.9795411200285586E-5</v>
      </c>
      <c r="CD24" s="234">
        <f>'Natural Gas Scenarios'!C745</f>
        <v>1.9795411200285586E-5</v>
      </c>
      <c r="CE24" s="234">
        <f>'Natural Gas Scenarios'!D745</f>
        <v>1.9795411200285586E-5</v>
      </c>
      <c r="CF24" s="234">
        <f>'Natural Gas Scenarios'!H745</f>
        <v>1.6005314177791879E-5</v>
      </c>
      <c r="CG24" s="234">
        <f>'Natural Gas Scenarios'!I745</f>
        <v>1.6005314177791879E-5</v>
      </c>
      <c r="CH24" s="234">
        <f>'Natural Gas Scenarios'!J745</f>
        <v>1.6005314177791879E-5</v>
      </c>
      <c r="CI24" s="234">
        <f>'Natural Gas Scenarios'!N745</f>
        <v>6.4455790127759172E-6</v>
      </c>
      <c r="CJ24" s="234">
        <f>'Natural Gas Scenarios'!O745</f>
        <v>6.4455790127759172E-6</v>
      </c>
      <c r="CK24" s="234">
        <f>'Natural Gas Scenarios'!P745</f>
        <v>6.4455790127759172E-6</v>
      </c>
      <c r="CL24" s="234">
        <f>'Natural Gas Scenarios'!K539</f>
        <v>0</v>
      </c>
      <c r="CM24" s="234">
        <f>'Natural Gas Scenarios'!L539</f>
        <v>0</v>
      </c>
      <c r="CN24" s="234">
        <f>'Natural Gas Scenarios'!M539</f>
        <v>0</v>
      </c>
      <c r="CO24" s="234">
        <f>'Natural Gas Scenarios'!B642</f>
        <v>1.0380520507466832E-8</v>
      </c>
      <c r="CP24" s="234">
        <f>'Natural Gas Scenarios'!C642</f>
        <v>1.0380520507466832E-8</v>
      </c>
      <c r="CQ24" s="234">
        <f>'Natural Gas Scenarios'!D642</f>
        <v>1.0380520507466832E-8</v>
      </c>
      <c r="CR24" s="234">
        <f>'Natural Gas Scenarios'!E642</f>
        <v>1.0380520507466832E-8</v>
      </c>
      <c r="CS24" s="234">
        <f>'Natural Gas Scenarios'!F642</f>
        <v>1.0380520507466832E-8</v>
      </c>
      <c r="CT24" s="234">
        <f>'Natural Gas Scenarios'!K642</f>
        <v>1.0380520507466832E-8</v>
      </c>
      <c r="CU24" s="234">
        <f>'Natural Gas Scenarios'!L642</f>
        <v>1.0380520507466832E-8</v>
      </c>
      <c r="CV24" s="234">
        <f>'Natural Gas Scenarios'!M642</f>
        <v>1.0380520507466832E-8</v>
      </c>
      <c r="CW24" s="234">
        <f>'Natural Gas Scenarios'!N642</f>
        <v>1.0380520507466832E-8</v>
      </c>
      <c r="CX24" s="234">
        <f>'Natural Gas Scenarios'!O642</f>
        <v>1.0380520507466832E-8</v>
      </c>
      <c r="CY24" s="326" t="s">
        <v>859</v>
      </c>
    </row>
    <row r="25" spans="1:103" ht="15" customHeight="1" x14ac:dyDescent="0.25">
      <c r="A25" s="206">
        <v>22</v>
      </c>
      <c r="B25" s="261" t="s">
        <v>314</v>
      </c>
      <c r="C25" s="233">
        <f t="shared" si="0"/>
        <v>4.9459088067340545E-5</v>
      </c>
      <c r="D25" s="234">
        <f>'Natural Gas Scenarios'!B25</f>
        <v>4.9459088067340545E-5</v>
      </c>
      <c r="E25" s="234">
        <f>'Natural Gas Scenarios'!C25</f>
        <v>4.9459088067340545E-5</v>
      </c>
      <c r="F25" s="234">
        <f>'Natural Gas Scenarios'!D25</f>
        <v>4.9459088067340545E-5</v>
      </c>
      <c r="G25" s="234">
        <f>'Natural Gas Scenarios'!E25</f>
        <v>4.9459088067340545E-5</v>
      </c>
      <c r="H25" s="234">
        <f>'Natural Gas Scenarios'!F25</f>
        <v>4.9459088067340545E-5</v>
      </c>
      <c r="I25" s="234">
        <f>'Natural Gas Scenarios'!G25</f>
        <v>4.9459088067340545E-5</v>
      </c>
      <c r="J25" s="234">
        <f>'Natural Gas Scenarios'!H25</f>
        <v>4.9459088067340545E-5</v>
      </c>
      <c r="K25" s="234">
        <f>'Natural Gas Scenarios'!K25</f>
        <v>4.9459088067340545E-5</v>
      </c>
      <c r="L25" s="234">
        <f>'Natural Gas Scenarios'!L25</f>
        <v>4.9459088067340545E-5</v>
      </c>
      <c r="M25" s="234">
        <f>'Natural Gas Scenarios'!M25</f>
        <v>4.9459088067340545E-5</v>
      </c>
      <c r="N25" s="234">
        <f>'Natural Gas Scenarios'!N25</f>
        <v>4.9459088067340545E-5</v>
      </c>
      <c r="O25" s="234">
        <f>'Natural Gas Scenarios'!O25</f>
        <v>4.9459088067340545E-5</v>
      </c>
      <c r="P25" s="234">
        <f>'Natural Gas Scenarios'!R25</f>
        <v>4.9459088067340545E-5</v>
      </c>
      <c r="Q25" s="234">
        <f>'Natural Gas Scenarios'!S25</f>
        <v>4.9459088067340545E-5</v>
      </c>
      <c r="R25" s="234">
        <f>'Natural Gas Scenarios'!T25</f>
        <v>4.9459088067340545E-5</v>
      </c>
      <c r="S25" s="234">
        <f>'Natural Gas Scenarios'!U25</f>
        <v>4.9459088067340545E-5</v>
      </c>
      <c r="T25" s="234">
        <f>'Natural Gas Scenarios'!V25</f>
        <v>4.9459088067340545E-5</v>
      </c>
      <c r="U25" s="234">
        <f>'Natural Gas Scenarios'!W25</f>
        <v>4.9459088067340545E-5</v>
      </c>
      <c r="V25" s="234">
        <f>'Natural Gas Scenarios'!B128</f>
        <v>4.9459088067340545E-5</v>
      </c>
      <c r="W25" s="234">
        <f>'Natural Gas Scenarios'!C128</f>
        <v>4.9459088067340545E-5</v>
      </c>
      <c r="X25" s="234">
        <f>'Natural Gas Scenarios'!D128</f>
        <v>4.9459088067340545E-5</v>
      </c>
      <c r="Y25" s="234">
        <f>'Natural Gas Scenarios'!E128</f>
        <v>4.9459088067340545E-5</v>
      </c>
      <c r="Z25" s="234">
        <f>'Natural Gas Scenarios'!F128</f>
        <v>4.9459088067340545E-5</v>
      </c>
      <c r="AA25" s="234">
        <f>'Natural Gas Scenarios'!G128</f>
        <v>4.9459088067340545E-5</v>
      </c>
      <c r="AB25" s="234">
        <f>'Natural Gas Scenarios'!K128</f>
        <v>4.9459088067340545E-5</v>
      </c>
      <c r="AC25" s="234">
        <f>'Natural Gas Scenarios'!L128</f>
        <v>4.9459088067340545E-5</v>
      </c>
      <c r="AD25" s="234">
        <f>'Natural Gas Scenarios'!M128</f>
        <v>4.9459088067340545E-5</v>
      </c>
      <c r="AE25" s="234">
        <f>'Natural Gas Scenarios'!N128</f>
        <v>4.9459088067340545E-5</v>
      </c>
      <c r="AF25" s="234">
        <f>'Natural Gas Scenarios'!O128</f>
        <v>4.9459088067340545E-5</v>
      </c>
      <c r="AG25" s="234">
        <f>'Natural Gas Scenarios'!R128</f>
        <v>4.9459088067340545E-5</v>
      </c>
      <c r="AH25" s="234">
        <f>'Natural Gas Scenarios'!S128</f>
        <v>4.9459088067340545E-5</v>
      </c>
      <c r="AI25" s="234">
        <f>'Natural Gas Scenarios'!T128</f>
        <v>4.9459088067340545E-5</v>
      </c>
      <c r="AJ25" s="234">
        <f>'Natural Gas Scenarios'!W128</f>
        <v>4.9459088067340545E-5</v>
      </c>
      <c r="AK25" s="234">
        <f>'Natural Gas Scenarios'!X128</f>
        <v>4.9459088067340545E-5</v>
      </c>
      <c r="AL25" s="234">
        <f>'Natural Gas Scenarios'!Y128</f>
        <v>4.9459088067340545E-5</v>
      </c>
      <c r="AM25" s="234">
        <f>'Natural Gas Scenarios'!B231</f>
        <v>4.9459088067340545E-5</v>
      </c>
      <c r="AN25" s="234">
        <f>'Natural Gas Scenarios'!C231</f>
        <v>4.9459088067340545E-5</v>
      </c>
      <c r="AO25" s="234">
        <f>'Natural Gas Scenarios'!D231</f>
        <v>4.9459088067340545E-5</v>
      </c>
      <c r="AP25" s="234">
        <f>'Natural Gas Scenarios'!E231</f>
        <v>4.9459088067340545E-5</v>
      </c>
      <c r="AQ25" s="234">
        <f>'Natural Gas Scenarios'!F231</f>
        <v>4.9459088067340545E-5</v>
      </c>
      <c r="AR25" s="234">
        <f>'Natural Gas Scenarios'!G231</f>
        <v>4.9459088067340545E-5</v>
      </c>
      <c r="AS25" s="234">
        <f>'Natural Gas Scenarios'!K231</f>
        <v>4.9459088067340545E-5</v>
      </c>
      <c r="AT25" s="234">
        <f>'Natural Gas Scenarios'!L231</f>
        <v>4.9459088067340545E-5</v>
      </c>
      <c r="AU25" s="234">
        <f>'Natural Gas Scenarios'!M231</f>
        <v>4.9459088067340545E-5</v>
      </c>
      <c r="AV25" s="234">
        <f>'Natural Gas Scenarios'!N231</f>
        <v>4.9459088067340545E-5</v>
      </c>
      <c r="AW25" s="234">
        <f>'Natural Gas Scenarios'!O231</f>
        <v>4.9459088067340545E-5</v>
      </c>
      <c r="AX25" s="234">
        <f>'Natural Gas Scenarios'!R231</f>
        <v>4.9459088067340545E-5</v>
      </c>
      <c r="AY25" s="234">
        <f>'Natural Gas Scenarios'!S231</f>
        <v>4.9459088067340545E-5</v>
      </c>
      <c r="AZ25" s="234">
        <f>'Natural Gas Scenarios'!T231</f>
        <v>4.9459088067340545E-5</v>
      </c>
      <c r="BA25" s="234">
        <f>'Natural Gas Scenarios'!U231</f>
        <v>4.9459088067340545E-5</v>
      </c>
      <c r="BB25" s="234">
        <f>'Natural Gas Scenarios'!V231</f>
        <v>4.9459088067340545E-5</v>
      </c>
      <c r="BC25" s="234">
        <f>'Natural Gas Scenarios'!B334</f>
        <v>4.9459088067340545E-5</v>
      </c>
      <c r="BD25" s="234">
        <f>'Natural Gas Scenarios'!C334</f>
        <v>4.9459088067340545E-5</v>
      </c>
      <c r="BE25" s="234">
        <f>'Natural Gas Scenarios'!D334</f>
        <v>4.9459088067340545E-5</v>
      </c>
      <c r="BF25" s="234">
        <f>'Natural Gas Scenarios'!E334</f>
        <v>4.9459088067340545E-5</v>
      </c>
      <c r="BG25" s="234">
        <f>'Natural Gas Scenarios'!F334</f>
        <v>4.9459088067340545E-5</v>
      </c>
      <c r="BH25" s="234">
        <f>'Natural Gas Scenarios'!G334</f>
        <v>4.9459088067340545E-5</v>
      </c>
      <c r="BI25" s="234">
        <f>'Natural Gas Scenarios'!K334</f>
        <v>4.9459088067340545E-5</v>
      </c>
      <c r="BJ25" s="234">
        <f>'Natural Gas Scenarios'!L334</f>
        <v>4.9459088067340545E-5</v>
      </c>
      <c r="BK25" s="234">
        <f>'Natural Gas Scenarios'!M334</f>
        <v>4.9459088067340545E-5</v>
      </c>
      <c r="BL25" s="234">
        <f>'Natural Gas Scenarios'!B437</f>
        <v>4.9459088067340545E-5</v>
      </c>
      <c r="BM25" s="234">
        <f>'Natural Gas Scenarios'!C437</f>
        <v>4.9459088067340545E-5</v>
      </c>
      <c r="BN25" s="234">
        <f>'Natural Gas Scenarios'!D437</f>
        <v>4.9459088067340545E-5</v>
      </c>
      <c r="BO25" s="234">
        <f>'Natural Gas Scenarios'!E437</f>
        <v>4.9459088067340545E-5</v>
      </c>
      <c r="BP25" s="234">
        <f>'Natural Gas Scenarios'!F437</f>
        <v>4.9459088067340545E-5</v>
      </c>
      <c r="BQ25" s="234">
        <f>'Natural Gas Scenarios'!G437</f>
        <v>4.9459088067340545E-5</v>
      </c>
      <c r="BR25" s="234">
        <f>'Natural Gas Scenarios'!K437</f>
        <v>4.9459088067340545E-5</v>
      </c>
      <c r="BS25" s="234">
        <f>'Natural Gas Scenarios'!L437</f>
        <v>4.9459088067340545E-5</v>
      </c>
      <c r="BT25" s="234">
        <f>'Natural Gas Scenarios'!M437</f>
        <v>4.9459088067340545E-5</v>
      </c>
      <c r="BU25" s="234">
        <f>'Natural Gas Scenarios'!B540</f>
        <v>4.9459088067340545E-5</v>
      </c>
      <c r="BV25" s="234">
        <f>'Natural Gas Scenarios'!C540</f>
        <v>4.9459088067340545E-5</v>
      </c>
      <c r="BW25" s="234">
        <f>'Natural Gas Scenarios'!D540</f>
        <v>4.9459088067340545E-5</v>
      </c>
      <c r="BX25" s="234">
        <f>'Natural Gas Scenarios'!E540</f>
        <v>4.9459088067340545E-5</v>
      </c>
      <c r="BY25" s="234">
        <f>'Natural Gas Scenarios'!F540</f>
        <v>4.9459088067340545E-5</v>
      </c>
      <c r="BZ25" s="234">
        <f>'Natural Gas Scenarios'!R334</f>
        <v>4.9459088067340545E-5</v>
      </c>
      <c r="CA25" s="234">
        <f>'Natural Gas Scenarios'!S334</f>
        <v>4.9459088067340545E-5</v>
      </c>
      <c r="CB25" s="234">
        <f>'Natural Gas Scenarios'!T334</f>
        <v>4.9459088067340545E-5</v>
      </c>
      <c r="CC25" s="234">
        <f>'Natural Gas Scenarios'!B746</f>
        <v>1.1466854048945919E-4</v>
      </c>
      <c r="CD25" s="234">
        <f>'Natural Gas Scenarios'!C746</f>
        <v>1.1466854048945919E-4</v>
      </c>
      <c r="CE25" s="234">
        <f>'Natural Gas Scenarios'!D746</f>
        <v>1.1466854048945919E-4</v>
      </c>
      <c r="CF25" s="234">
        <f>'Natural Gas Scenarios'!H746</f>
        <v>4.9459088067340545E-5</v>
      </c>
      <c r="CG25" s="234">
        <f>'Natural Gas Scenarios'!I746</f>
        <v>4.9459088067340545E-5</v>
      </c>
      <c r="CH25" s="234">
        <f>'Natural Gas Scenarios'!J746</f>
        <v>4.9459088067340545E-5</v>
      </c>
      <c r="CI25" s="234">
        <f>'Natural Gas Scenarios'!N746</f>
        <v>1.3060143243115247E-5</v>
      </c>
      <c r="CJ25" s="234">
        <f>'Natural Gas Scenarios'!O746</f>
        <v>1.3060143243115247E-5</v>
      </c>
      <c r="CK25" s="234">
        <f>'Natural Gas Scenarios'!P746</f>
        <v>1.3060143243115247E-5</v>
      </c>
      <c r="CL25" s="234">
        <f>'Natural Gas Scenarios'!K540</f>
        <v>4.9459088067340545E-5</v>
      </c>
      <c r="CM25" s="234">
        <f>'Natural Gas Scenarios'!L540</f>
        <v>4.9459088067340545E-5</v>
      </c>
      <c r="CN25" s="234">
        <f>'Natural Gas Scenarios'!M540</f>
        <v>4.9459088067340545E-5</v>
      </c>
      <c r="CO25" s="234">
        <f>'Natural Gas Scenarios'!B643</f>
        <v>4.9459088067340545E-5</v>
      </c>
      <c r="CP25" s="234">
        <f>'Natural Gas Scenarios'!C643</f>
        <v>4.9459088067340545E-5</v>
      </c>
      <c r="CQ25" s="234">
        <f>'Natural Gas Scenarios'!D643</f>
        <v>4.9459088067340545E-5</v>
      </c>
      <c r="CR25" s="234">
        <f>'Natural Gas Scenarios'!E643</f>
        <v>4.9459088067340545E-5</v>
      </c>
      <c r="CS25" s="234">
        <f>'Natural Gas Scenarios'!F643</f>
        <v>4.9459088067340545E-5</v>
      </c>
      <c r="CT25" s="234">
        <f>'Natural Gas Scenarios'!K643</f>
        <v>4.9459088067340545E-5</v>
      </c>
      <c r="CU25" s="234">
        <f>'Natural Gas Scenarios'!L643</f>
        <v>4.9459088067340545E-5</v>
      </c>
      <c r="CV25" s="234">
        <f>'Natural Gas Scenarios'!M643</f>
        <v>4.9459088067340545E-5</v>
      </c>
      <c r="CW25" s="234">
        <f>'Natural Gas Scenarios'!N643</f>
        <v>4.9459088067340545E-5</v>
      </c>
      <c r="CX25" s="234">
        <f>'Natural Gas Scenarios'!O643</f>
        <v>4.9459088067340545E-5</v>
      </c>
      <c r="CY25" s="326" t="s">
        <v>860</v>
      </c>
    </row>
    <row r="26" spans="1:103" ht="15" customHeight="1" x14ac:dyDescent="0.25">
      <c r="A26" s="206">
        <v>23</v>
      </c>
      <c r="B26" s="261" t="s">
        <v>316</v>
      </c>
      <c r="C26" s="233">
        <f t="shared" si="0"/>
        <v>2.5907141368606958E-8</v>
      </c>
      <c r="D26" s="234">
        <f>'Natural Gas Scenarios'!B26</f>
        <v>2.5907141368606958E-8</v>
      </c>
      <c r="E26" s="234">
        <f>'Natural Gas Scenarios'!C26</f>
        <v>2.5907141368606958E-8</v>
      </c>
      <c r="F26" s="234">
        <f>'Natural Gas Scenarios'!D26</f>
        <v>2.5907141368606958E-8</v>
      </c>
      <c r="G26" s="234">
        <f>'Natural Gas Scenarios'!E26</f>
        <v>2.5907141368606958E-8</v>
      </c>
      <c r="H26" s="234">
        <f>'Natural Gas Scenarios'!F26</f>
        <v>2.5907141368606958E-8</v>
      </c>
      <c r="I26" s="234">
        <f>'Natural Gas Scenarios'!G26</f>
        <v>2.5907141368606958E-8</v>
      </c>
      <c r="J26" s="234">
        <f>'Natural Gas Scenarios'!H26</f>
        <v>2.5907141368606958E-8</v>
      </c>
      <c r="K26" s="234">
        <f>'Natural Gas Scenarios'!K26</f>
        <v>2.5907141368606958E-8</v>
      </c>
      <c r="L26" s="234">
        <f>'Natural Gas Scenarios'!L26</f>
        <v>2.5907141368606958E-8</v>
      </c>
      <c r="M26" s="234">
        <f>'Natural Gas Scenarios'!M26</f>
        <v>2.5907141368606958E-8</v>
      </c>
      <c r="N26" s="234">
        <f>'Natural Gas Scenarios'!N26</f>
        <v>2.5907141368606958E-8</v>
      </c>
      <c r="O26" s="234">
        <f>'Natural Gas Scenarios'!O26</f>
        <v>2.5907141368606958E-8</v>
      </c>
      <c r="P26" s="234">
        <f>'Natural Gas Scenarios'!R26</f>
        <v>2.5907141368606958E-8</v>
      </c>
      <c r="Q26" s="234">
        <f>'Natural Gas Scenarios'!S26</f>
        <v>2.5907141368606958E-8</v>
      </c>
      <c r="R26" s="234">
        <f>'Natural Gas Scenarios'!T26</f>
        <v>2.5907141368606958E-8</v>
      </c>
      <c r="S26" s="234">
        <f>'Natural Gas Scenarios'!U26</f>
        <v>2.5907141368606958E-8</v>
      </c>
      <c r="T26" s="234">
        <f>'Natural Gas Scenarios'!V26</f>
        <v>2.5907141368606958E-8</v>
      </c>
      <c r="U26" s="234">
        <f>'Natural Gas Scenarios'!W26</f>
        <v>2.5907141368606958E-8</v>
      </c>
      <c r="V26" s="234">
        <f>'Natural Gas Scenarios'!B129</f>
        <v>2.5907141368606958E-8</v>
      </c>
      <c r="W26" s="234">
        <f>'Natural Gas Scenarios'!C129</f>
        <v>2.5907141368606958E-8</v>
      </c>
      <c r="X26" s="234">
        <f>'Natural Gas Scenarios'!D129</f>
        <v>2.5907141368606958E-8</v>
      </c>
      <c r="Y26" s="234">
        <f>'Natural Gas Scenarios'!E129</f>
        <v>2.5907141368606958E-8</v>
      </c>
      <c r="Z26" s="234">
        <f>'Natural Gas Scenarios'!F129</f>
        <v>2.5907141368606958E-8</v>
      </c>
      <c r="AA26" s="234">
        <f>'Natural Gas Scenarios'!G129</f>
        <v>2.5907141368606958E-8</v>
      </c>
      <c r="AB26" s="234">
        <f>'Natural Gas Scenarios'!K129</f>
        <v>2.5907141368606958E-8</v>
      </c>
      <c r="AC26" s="234">
        <f>'Natural Gas Scenarios'!L129</f>
        <v>2.5907141368606958E-8</v>
      </c>
      <c r="AD26" s="234">
        <f>'Natural Gas Scenarios'!M129</f>
        <v>2.5907141368606958E-8</v>
      </c>
      <c r="AE26" s="234">
        <f>'Natural Gas Scenarios'!N129</f>
        <v>2.5907141368606958E-8</v>
      </c>
      <c r="AF26" s="234">
        <f>'Natural Gas Scenarios'!O129</f>
        <v>2.5907141368606958E-8</v>
      </c>
      <c r="AG26" s="234">
        <f>'Natural Gas Scenarios'!R129</f>
        <v>2.5907141368606958E-8</v>
      </c>
      <c r="AH26" s="234">
        <f>'Natural Gas Scenarios'!S129</f>
        <v>2.5907141368606958E-8</v>
      </c>
      <c r="AI26" s="234">
        <f>'Natural Gas Scenarios'!T129</f>
        <v>2.5907141368606958E-8</v>
      </c>
      <c r="AJ26" s="234">
        <f>'Natural Gas Scenarios'!W129</f>
        <v>2.5907141368606958E-8</v>
      </c>
      <c r="AK26" s="234">
        <f>'Natural Gas Scenarios'!X129</f>
        <v>2.5907141368606958E-8</v>
      </c>
      <c r="AL26" s="234">
        <f>'Natural Gas Scenarios'!Y129</f>
        <v>2.5907141368606958E-8</v>
      </c>
      <c r="AM26" s="234">
        <f>'Natural Gas Scenarios'!B232</f>
        <v>2.5907141368606958E-8</v>
      </c>
      <c r="AN26" s="234">
        <f>'Natural Gas Scenarios'!C232</f>
        <v>2.5907141368606958E-8</v>
      </c>
      <c r="AO26" s="234">
        <f>'Natural Gas Scenarios'!D232</f>
        <v>2.5907141368606958E-8</v>
      </c>
      <c r="AP26" s="234">
        <f>'Natural Gas Scenarios'!E232</f>
        <v>2.5907141368606958E-8</v>
      </c>
      <c r="AQ26" s="234">
        <f>'Natural Gas Scenarios'!F232</f>
        <v>2.5907141368606958E-8</v>
      </c>
      <c r="AR26" s="234">
        <f>'Natural Gas Scenarios'!G232</f>
        <v>2.5907141368606958E-8</v>
      </c>
      <c r="AS26" s="234">
        <f>'Natural Gas Scenarios'!K232</f>
        <v>2.5907141368606958E-8</v>
      </c>
      <c r="AT26" s="234">
        <f>'Natural Gas Scenarios'!L232</f>
        <v>2.5907141368606958E-8</v>
      </c>
      <c r="AU26" s="234">
        <f>'Natural Gas Scenarios'!M232</f>
        <v>2.5907141368606958E-8</v>
      </c>
      <c r="AV26" s="234">
        <f>'Natural Gas Scenarios'!N232</f>
        <v>2.5907141368606958E-8</v>
      </c>
      <c r="AW26" s="234">
        <f>'Natural Gas Scenarios'!O232</f>
        <v>2.5907141368606958E-8</v>
      </c>
      <c r="AX26" s="234">
        <f>'Natural Gas Scenarios'!R232</f>
        <v>2.5907141368606958E-8</v>
      </c>
      <c r="AY26" s="234">
        <f>'Natural Gas Scenarios'!S232</f>
        <v>2.5907141368606958E-8</v>
      </c>
      <c r="AZ26" s="234">
        <f>'Natural Gas Scenarios'!T232</f>
        <v>2.5907141368606958E-8</v>
      </c>
      <c r="BA26" s="234">
        <f>'Natural Gas Scenarios'!U232</f>
        <v>2.5907141368606958E-8</v>
      </c>
      <c r="BB26" s="234">
        <f>'Natural Gas Scenarios'!V232</f>
        <v>2.5907141368606958E-8</v>
      </c>
      <c r="BC26" s="234">
        <f>'Natural Gas Scenarios'!B335</f>
        <v>2.5907141368606958E-8</v>
      </c>
      <c r="BD26" s="234">
        <f>'Natural Gas Scenarios'!C335</f>
        <v>2.5907141368606958E-8</v>
      </c>
      <c r="BE26" s="234">
        <f>'Natural Gas Scenarios'!D335</f>
        <v>2.5907141368606958E-8</v>
      </c>
      <c r="BF26" s="234">
        <f>'Natural Gas Scenarios'!E335</f>
        <v>2.5907141368606958E-8</v>
      </c>
      <c r="BG26" s="234">
        <f>'Natural Gas Scenarios'!F335</f>
        <v>2.5907141368606958E-8</v>
      </c>
      <c r="BH26" s="234">
        <f>'Natural Gas Scenarios'!G335</f>
        <v>2.5907141368606958E-8</v>
      </c>
      <c r="BI26" s="234">
        <f>'Natural Gas Scenarios'!K335</f>
        <v>2.5907141368606958E-8</v>
      </c>
      <c r="BJ26" s="234">
        <f>'Natural Gas Scenarios'!L335</f>
        <v>2.5907141368606958E-8</v>
      </c>
      <c r="BK26" s="234">
        <f>'Natural Gas Scenarios'!M335</f>
        <v>2.5907141368606958E-8</v>
      </c>
      <c r="BL26" s="234">
        <f>'Natural Gas Scenarios'!B438</f>
        <v>1.672953653877794E-7</v>
      </c>
      <c r="BM26" s="234">
        <f>'Natural Gas Scenarios'!C438</f>
        <v>1.672953653877794E-7</v>
      </c>
      <c r="BN26" s="234">
        <f>'Natural Gas Scenarios'!D438</f>
        <v>1.672953653877794E-7</v>
      </c>
      <c r="BO26" s="234">
        <f>'Natural Gas Scenarios'!E438</f>
        <v>1.672953653877794E-7</v>
      </c>
      <c r="BP26" s="234">
        <f>'Natural Gas Scenarios'!F438</f>
        <v>1.672953653877794E-7</v>
      </c>
      <c r="BQ26" s="234">
        <f>'Natural Gas Scenarios'!G438</f>
        <v>6.6097203419633749E-8</v>
      </c>
      <c r="BR26" s="234">
        <f>'Natural Gas Scenarios'!K438</f>
        <v>2.5907141368606958E-8</v>
      </c>
      <c r="BS26" s="234">
        <f>'Natural Gas Scenarios'!L438</f>
        <v>2.5907141368606958E-8</v>
      </c>
      <c r="BT26" s="234">
        <f>'Natural Gas Scenarios'!M438</f>
        <v>2.5907141368606958E-8</v>
      </c>
      <c r="BU26" s="234">
        <f>'Natural Gas Scenarios'!B541</f>
        <v>2.5907141368606958E-8</v>
      </c>
      <c r="BV26" s="234">
        <f>'Natural Gas Scenarios'!C541</f>
        <v>2.5907141368606958E-8</v>
      </c>
      <c r="BW26" s="234">
        <f>'Natural Gas Scenarios'!D541</f>
        <v>2.5907141368606958E-8</v>
      </c>
      <c r="BX26" s="234">
        <f>'Natural Gas Scenarios'!E541</f>
        <v>2.5907141368606958E-8</v>
      </c>
      <c r="BY26" s="234">
        <f>'Natural Gas Scenarios'!F541</f>
        <v>2.5907141368606958E-8</v>
      </c>
      <c r="BZ26" s="234">
        <f>'Natural Gas Scenarios'!R335</f>
        <v>2.5907141368606958E-8</v>
      </c>
      <c r="CA26" s="234">
        <f>'Natural Gas Scenarios'!S335</f>
        <v>2.5907141368606958E-8</v>
      </c>
      <c r="CB26" s="234">
        <f>'Natural Gas Scenarios'!T335</f>
        <v>2.5907141368606958E-8</v>
      </c>
      <c r="CC26" s="234">
        <f>'Natural Gas Scenarios'!B747</f>
        <v>2.5907141368606958E-8</v>
      </c>
      <c r="CD26" s="234">
        <f>'Natural Gas Scenarios'!C747</f>
        <v>2.5907141368606958E-8</v>
      </c>
      <c r="CE26" s="234">
        <f>'Natural Gas Scenarios'!D747</f>
        <v>2.5907141368606958E-8</v>
      </c>
      <c r="CF26" s="234">
        <f>'Natural Gas Scenarios'!H747</f>
        <v>2.5907141368606958E-8</v>
      </c>
      <c r="CG26" s="234">
        <f>'Natural Gas Scenarios'!I747</f>
        <v>2.5907141368606958E-8</v>
      </c>
      <c r="CH26" s="234">
        <f>'Natural Gas Scenarios'!J747</f>
        <v>2.5907141368606958E-8</v>
      </c>
      <c r="CI26" s="234">
        <f>'Natural Gas Scenarios'!N747</f>
        <v>2.5907141368606958E-8</v>
      </c>
      <c r="CJ26" s="234">
        <f>'Natural Gas Scenarios'!O747</f>
        <v>2.5907141368606958E-8</v>
      </c>
      <c r="CK26" s="234">
        <f>'Natural Gas Scenarios'!P747</f>
        <v>2.5907141368606958E-8</v>
      </c>
      <c r="CL26" s="234">
        <f>'Natural Gas Scenarios'!K541</f>
        <v>2.5907141368606958E-8</v>
      </c>
      <c r="CM26" s="234">
        <f>'Natural Gas Scenarios'!L541</f>
        <v>2.5907141368606958E-8</v>
      </c>
      <c r="CN26" s="234">
        <f>'Natural Gas Scenarios'!M541</f>
        <v>2.5907141368606958E-8</v>
      </c>
      <c r="CO26" s="234">
        <f>'Natural Gas Scenarios'!B644</f>
        <v>2.5907141368606958E-8</v>
      </c>
      <c r="CP26" s="234">
        <f>'Natural Gas Scenarios'!C644</f>
        <v>2.5907141368606958E-8</v>
      </c>
      <c r="CQ26" s="234">
        <f>'Natural Gas Scenarios'!D644</f>
        <v>2.5907141368606958E-8</v>
      </c>
      <c r="CR26" s="234">
        <f>'Natural Gas Scenarios'!E644</f>
        <v>2.5907141368606958E-8</v>
      </c>
      <c r="CS26" s="234">
        <f>'Natural Gas Scenarios'!F644</f>
        <v>2.5907141368606958E-8</v>
      </c>
      <c r="CT26" s="234">
        <f>'Natural Gas Scenarios'!K644</f>
        <v>2.5907141368606958E-8</v>
      </c>
      <c r="CU26" s="234">
        <f>'Natural Gas Scenarios'!L644</f>
        <v>2.5907141368606958E-8</v>
      </c>
      <c r="CV26" s="234">
        <f>'Natural Gas Scenarios'!M644</f>
        <v>2.5907141368606958E-8</v>
      </c>
      <c r="CW26" s="234">
        <f>'Natural Gas Scenarios'!N644</f>
        <v>2.5907141368606958E-8</v>
      </c>
      <c r="CX26" s="234">
        <f>'Natural Gas Scenarios'!O644</f>
        <v>2.5907141368606958E-8</v>
      </c>
      <c r="CY26" s="326" t="s">
        <v>861</v>
      </c>
    </row>
    <row r="27" spans="1:103" ht="15" customHeight="1" x14ac:dyDescent="0.25">
      <c r="A27" s="206">
        <v>24</v>
      </c>
      <c r="B27" s="261" t="s">
        <v>257</v>
      </c>
      <c r="C27" s="233">
        <f t="shared" si="0"/>
        <v>2.8262336038480314</v>
      </c>
      <c r="D27" s="234">
        <f>'Natural Gas Scenarios'!B27</f>
        <v>2.8262336038480314</v>
      </c>
      <c r="E27" s="234">
        <f>'Natural Gas Scenarios'!C27</f>
        <v>2.8262336038480314</v>
      </c>
      <c r="F27" s="234">
        <f>'Natural Gas Scenarios'!D27</f>
        <v>2.8262336038480314</v>
      </c>
      <c r="G27" s="234">
        <f>'Natural Gas Scenarios'!E27</f>
        <v>2.8262336038480314</v>
      </c>
      <c r="H27" s="234">
        <f>'Natural Gas Scenarios'!F27</f>
        <v>2.8262336038480314</v>
      </c>
      <c r="I27" s="234">
        <f>'Natural Gas Scenarios'!G27</f>
        <v>2.8262336038480314</v>
      </c>
      <c r="J27" s="234">
        <f>'Natural Gas Scenarios'!H27</f>
        <v>2.8262336038480314</v>
      </c>
      <c r="K27" s="234">
        <f>'Natural Gas Scenarios'!K27</f>
        <v>2.8262336038480314</v>
      </c>
      <c r="L27" s="234">
        <f>'Natural Gas Scenarios'!L27</f>
        <v>2.8262336038480314</v>
      </c>
      <c r="M27" s="234">
        <f>'Natural Gas Scenarios'!M27</f>
        <v>2.8262336038480314</v>
      </c>
      <c r="N27" s="234">
        <f>'Natural Gas Scenarios'!N27</f>
        <v>2.8262336038480314</v>
      </c>
      <c r="O27" s="234">
        <f>'Natural Gas Scenarios'!O27</f>
        <v>2.8262336038480314</v>
      </c>
      <c r="P27" s="234">
        <f>'Natural Gas Scenarios'!R27</f>
        <v>2.8262336038480314</v>
      </c>
      <c r="Q27" s="234">
        <f>'Natural Gas Scenarios'!S27</f>
        <v>2.8262336038480314</v>
      </c>
      <c r="R27" s="234">
        <f>'Natural Gas Scenarios'!T27</f>
        <v>2.8262336038480314</v>
      </c>
      <c r="S27" s="234">
        <f>'Natural Gas Scenarios'!U27</f>
        <v>2.8262336038480314</v>
      </c>
      <c r="T27" s="234">
        <f>'Natural Gas Scenarios'!V27</f>
        <v>2.8262336038480314</v>
      </c>
      <c r="U27" s="234">
        <f>'Natural Gas Scenarios'!W27</f>
        <v>2.8262336038480314</v>
      </c>
      <c r="V27" s="234">
        <f>'Natural Gas Scenarios'!B130</f>
        <v>2.8262336038480314</v>
      </c>
      <c r="W27" s="234">
        <f>'Natural Gas Scenarios'!C130</f>
        <v>2.8262336038480314</v>
      </c>
      <c r="X27" s="234">
        <f>'Natural Gas Scenarios'!D130</f>
        <v>2.8262336038480314</v>
      </c>
      <c r="Y27" s="234">
        <f>'Natural Gas Scenarios'!E130</f>
        <v>2.8262336038480314</v>
      </c>
      <c r="Z27" s="234">
        <f>'Natural Gas Scenarios'!F130</f>
        <v>2.8262336038480314</v>
      </c>
      <c r="AA27" s="234">
        <f>'Natural Gas Scenarios'!G130</f>
        <v>2.8262336038480314</v>
      </c>
      <c r="AB27" s="234">
        <f>'Natural Gas Scenarios'!K130</f>
        <v>2.8262336038480314</v>
      </c>
      <c r="AC27" s="234">
        <f>'Natural Gas Scenarios'!L130</f>
        <v>2.8262336038480314</v>
      </c>
      <c r="AD27" s="234">
        <f>'Natural Gas Scenarios'!M130</f>
        <v>2.8262336038480314</v>
      </c>
      <c r="AE27" s="234">
        <f>'Natural Gas Scenarios'!N130</f>
        <v>2.8262336038480314</v>
      </c>
      <c r="AF27" s="234">
        <f>'Natural Gas Scenarios'!O130</f>
        <v>2.8262336038480314</v>
      </c>
      <c r="AG27" s="234">
        <f>'Natural Gas Scenarios'!R130</f>
        <v>2.8262336038480314</v>
      </c>
      <c r="AH27" s="234">
        <f>'Natural Gas Scenarios'!S130</f>
        <v>2.8262336038480314</v>
      </c>
      <c r="AI27" s="234">
        <f>'Natural Gas Scenarios'!T130</f>
        <v>2.8262336038480314</v>
      </c>
      <c r="AJ27" s="234">
        <f>'Natural Gas Scenarios'!W130</f>
        <v>2.8262336038480314</v>
      </c>
      <c r="AK27" s="234">
        <f>'Natural Gas Scenarios'!X130</f>
        <v>2.8262336038480314</v>
      </c>
      <c r="AL27" s="234">
        <f>'Natural Gas Scenarios'!Y130</f>
        <v>2.8262336038480314</v>
      </c>
      <c r="AM27" s="234">
        <f>'Natural Gas Scenarios'!B233</f>
        <v>2.8262336038480314</v>
      </c>
      <c r="AN27" s="234">
        <f>'Natural Gas Scenarios'!C233</f>
        <v>2.8262336038480314</v>
      </c>
      <c r="AO27" s="234">
        <f>'Natural Gas Scenarios'!D233</f>
        <v>2.8262336038480314</v>
      </c>
      <c r="AP27" s="234">
        <f>'Natural Gas Scenarios'!E233</f>
        <v>2.8262336038480314</v>
      </c>
      <c r="AQ27" s="234">
        <f>'Natural Gas Scenarios'!F233</f>
        <v>2.8262336038480314</v>
      </c>
      <c r="AR27" s="234">
        <f>'Natural Gas Scenarios'!G233</f>
        <v>2.8262336038480314</v>
      </c>
      <c r="AS27" s="234">
        <f>'Natural Gas Scenarios'!K233</f>
        <v>2.8262336038480314</v>
      </c>
      <c r="AT27" s="234">
        <f>'Natural Gas Scenarios'!L233</f>
        <v>2.8262336038480314</v>
      </c>
      <c r="AU27" s="234">
        <f>'Natural Gas Scenarios'!M233</f>
        <v>2.8262336038480314</v>
      </c>
      <c r="AV27" s="234">
        <f>'Natural Gas Scenarios'!N233</f>
        <v>2.8262336038480314</v>
      </c>
      <c r="AW27" s="234">
        <f>'Natural Gas Scenarios'!O233</f>
        <v>2.8262336038480314</v>
      </c>
      <c r="AX27" s="234">
        <f>'Natural Gas Scenarios'!R233</f>
        <v>2.8262336038480314</v>
      </c>
      <c r="AY27" s="234">
        <f>'Natural Gas Scenarios'!S233</f>
        <v>2.8262336038480314</v>
      </c>
      <c r="AZ27" s="234">
        <f>'Natural Gas Scenarios'!T233</f>
        <v>2.8262336038480314</v>
      </c>
      <c r="BA27" s="234">
        <f>'Natural Gas Scenarios'!U233</f>
        <v>2.8262336038480314</v>
      </c>
      <c r="BB27" s="234">
        <f>'Natural Gas Scenarios'!V233</f>
        <v>2.8262336038480314</v>
      </c>
      <c r="BC27" s="234">
        <f>'Natural Gas Scenarios'!B336</f>
        <v>2.6554819902822127</v>
      </c>
      <c r="BD27" s="234">
        <f>'Natural Gas Scenarios'!C336</f>
        <v>2.6554819902822127</v>
      </c>
      <c r="BE27" s="234">
        <f>'Natural Gas Scenarios'!D336</f>
        <v>2.6554819902822127</v>
      </c>
      <c r="BF27" s="234">
        <f>'Natural Gas Scenarios'!E336</f>
        <v>2.6554819902822127</v>
      </c>
      <c r="BG27" s="234">
        <f>'Natural Gas Scenarios'!F336</f>
        <v>2.6554819902822127</v>
      </c>
      <c r="BH27" s="234">
        <f>'Natural Gas Scenarios'!G336</f>
        <v>2.6554819902822127</v>
      </c>
      <c r="BI27" s="234">
        <f>'Natural Gas Scenarios'!K336</f>
        <v>2.8262336038480314</v>
      </c>
      <c r="BJ27" s="234">
        <f>'Natural Gas Scenarios'!L336</f>
        <v>2.8262336038480314</v>
      </c>
      <c r="BK27" s="234">
        <f>'Natural Gas Scenarios'!M336</f>
        <v>2.8262336038480314</v>
      </c>
      <c r="BL27" s="234">
        <f>'Natural Gas Scenarios'!B439</f>
        <v>2.6554819902822127</v>
      </c>
      <c r="BM27" s="234">
        <f>'Natural Gas Scenarios'!C439</f>
        <v>2.6554819902822127</v>
      </c>
      <c r="BN27" s="234">
        <f>'Natural Gas Scenarios'!D439</f>
        <v>2.6554819902822127</v>
      </c>
      <c r="BO27" s="234">
        <f>'Natural Gas Scenarios'!E439</f>
        <v>2.6554819902822127</v>
      </c>
      <c r="BP27" s="234">
        <f>'Natural Gas Scenarios'!F439</f>
        <v>2.6554819902822127</v>
      </c>
      <c r="BQ27" s="234">
        <f>'Natural Gas Scenarios'!G439</f>
        <v>2.6554819902822127</v>
      </c>
      <c r="BR27" s="234">
        <f>'Natural Gas Scenarios'!K439</f>
        <v>2.8262336038480314</v>
      </c>
      <c r="BS27" s="234">
        <f>'Natural Gas Scenarios'!L439</f>
        <v>2.8262336038480314</v>
      </c>
      <c r="BT27" s="234">
        <f>'Natural Gas Scenarios'!M439</f>
        <v>2.8262336038480314</v>
      </c>
      <c r="BU27" s="234">
        <f>'Natural Gas Scenarios'!B542</f>
        <v>2.6554819902822127</v>
      </c>
      <c r="BV27" s="234">
        <f>'Natural Gas Scenarios'!C542</f>
        <v>2.6554819902822127</v>
      </c>
      <c r="BW27" s="234">
        <f>'Natural Gas Scenarios'!D542</f>
        <v>2.6554819902822127</v>
      </c>
      <c r="BX27" s="234">
        <f>'Natural Gas Scenarios'!E542</f>
        <v>2.6554819902822127</v>
      </c>
      <c r="BY27" s="234">
        <f>'Natural Gas Scenarios'!F542</f>
        <v>2.6554819902822127</v>
      </c>
      <c r="BZ27" s="234">
        <f>'Natural Gas Scenarios'!R336</f>
        <v>2.8262336038480314</v>
      </c>
      <c r="CA27" s="234">
        <f>'Natural Gas Scenarios'!S336</f>
        <v>2.8262336038480314</v>
      </c>
      <c r="CB27" s="234">
        <f>'Natural Gas Scenarios'!T336</f>
        <v>2.8262336038480314</v>
      </c>
      <c r="CC27" s="234">
        <f>'Natural Gas Scenarios'!B748</f>
        <v>2.6554819902822127</v>
      </c>
      <c r="CD27" s="234">
        <f>'Natural Gas Scenarios'!C748</f>
        <v>2.6554819902822127</v>
      </c>
      <c r="CE27" s="234">
        <f>'Natural Gas Scenarios'!D748</f>
        <v>2.6554819902822127</v>
      </c>
      <c r="CF27" s="234">
        <f>'Natural Gas Scenarios'!H748</f>
        <v>2.6554819902822127</v>
      </c>
      <c r="CG27" s="234">
        <f>'Natural Gas Scenarios'!I748</f>
        <v>2.6554819902822127</v>
      </c>
      <c r="CH27" s="234">
        <f>'Natural Gas Scenarios'!J748</f>
        <v>2.6554819902822127</v>
      </c>
      <c r="CI27" s="234">
        <f>'Natural Gas Scenarios'!N748</f>
        <v>2.6554819902822127</v>
      </c>
      <c r="CJ27" s="234">
        <f>'Natural Gas Scenarios'!O748</f>
        <v>2.6554819902822127</v>
      </c>
      <c r="CK27" s="234">
        <f>'Natural Gas Scenarios'!P748</f>
        <v>2.6554819902822127</v>
      </c>
      <c r="CL27" s="234">
        <f>'Natural Gas Scenarios'!K542</f>
        <v>2.8262336038480314</v>
      </c>
      <c r="CM27" s="234">
        <f>'Natural Gas Scenarios'!L542</f>
        <v>2.8262336038480314</v>
      </c>
      <c r="CN27" s="234">
        <f>'Natural Gas Scenarios'!M542</f>
        <v>2.8262336038480314</v>
      </c>
      <c r="CO27" s="234">
        <f>'Natural Gas Scenarios'!B645</f>
        <v>2.6554819902822127</v>
      </c>
      <c r="CP27" s="234">
        <f>'Natural Gas Scenarios'!C645</f>
        <v>2.6554819902822127</v>
      </c>
      <c r="CQ27" s="234">
        <f>'Natural Gas Scenarios'!D645</f>
        <v>2.6554819902822127</v>
      </c>
      <c r="CR27" s="234">
        <f>'Natural Gas Scenarios'!E645</f>
        <v>2.6554819902822127</v>
      </c>
      <c r="CS27" s="234">
        <f>'Natural Gas Scenarios'!F645</f>
        <v>2.6554819902822127</v>
      </c>
      <c r="CT27" s="234">
        <f>'Natural Gas Scenarios'!K645</f>
        <v>2.6554819902822127</v>
      </c>
      <c r="CU27" s="234">
        <f>'Natural Gas Scenarios'!L645</f>
        <v>2.6554819902822127</v>
      </c>
      <c r="CV27" s="234">
        <f>'Natural Gas Scenarios'!M645</f>
        <v>2.6554819902822127</v>
      </c>
      <c r="CW27" s="234">
        <f>'Natural Gas Scenarios'!N645</f>
        <v>2.6554819902822127</v>
      </c>
      <c r="CX27" s="234">
        <f>'Natural Gas Scenarios'!O645</f>
        <v>2.6554819902822127</v>
      </c>
      <c r="CY27" s="326" t="s">
        <v>862</v>
      </c>
    </row>
    <row r="28" spans="1:103" ht="15" customHeight="1" x14ac:dyDescent="0.25">
      <c r="A28" s="206">
        <v>25</v>
      </c>
      <c r="B28" s="261" t="s">
        <v>266</v>
      </c>
      <c r="C28" s="233">
        <f t="shared" si="0"/>
        <v>1.9783635226936222E-3</v>
      </c>
      <c r="D28" s="234">
        <f>'Natural Gas Scenarios'!B28</f>
        <v>1.9783635226936222E-3</v>
      </c>
      <c r="E28" s="234">
        <f>'Natural Gas Scenarios'!C28</f>
        <v>1.9783635226936222E-3</v>
      </c>
      <c r="F28" s="234">
        <f>'Natural Gas Scenarios'!D28</f>
        <v>1.9783635226936222E-3</v>
      </c>
      <c r="G28" s="234">
        <f>'Natural Gas Scenarios'!E28</f>
        <v>1.9783635226936222E-3</v>
      </c>
      <c r="H28" s="234">
        <f>'Natural Gas Scenarios'!F28</f>
        <v>1.9783635226936222E-3</v>
      </c>
      <c r="I28" s="234">
        <f>'Natural Gas Scenarios'!G28</f>
        <v>1.9783635226936222E-3</v>
      </c>
      <c r="J28" s="234">
        <f>'Natural Gas Scenarios'!H28</f>
        <v>1.9783635226936222E-3</v>
      </c>
      <c r="K28" s="234">
        <f>'Natural Gas Scenarios'!K28</f>
        <v>1.9783635226936222E-3</v>
      </c>
      <c r="L28" s="234">
        <f>'Natural Gas Scenarios'!L28</f>
        <v>1.9783635226936222E-3</v>
      </c>
      <c r="M28" s="234">
        <f>'Natural Gas Scenarios'!M28</f>
        <v>1.9783635226936222E-3</v>
      </c>
      <c r="N28" s="234">
        <f>'Natural Gas Scenarios'!N28</f>
        <v>1.9783635226936222E-3</v>
      </c>
      <c r="O28" s="234">
        <f>'Natural Gas Scenarios'!O28</f>
        <v>1.9783635226936222E-3</v>
      </c>
      <c r="P28" s="234">
        <f>'Natural Gas Scenarios'!R28</f>
        <v>5.6524672076960626E-4</v>
      </c>
      <c r="Q28" s="234">
        <f>'Natural Gas Scenarios'!S28</f>
        <v>5.6524672076960626E-4</v>
      </c>
      <c r="R28" s="234">
        <f>'Natural Gas Scenarios'!T28</f>
        <v>5.6524672076960626E-4</v>
      </c>
      <c r="S28" s="234">
        <f>'Natural Gas Scenarios'!U28</f>
        <v>5.6524672076960626E-4</v>
      </c>
      <c r="T28" s="234">
        <f>'Natural Gas Scenarios'!V28</f>
        <v>2.3080907764758923E-3</v>
      </c>
      <c r="U28" s="234">
        <f>'Natural Gas Scenarios'!W28</f>
        <v>5.6524672076960626E-4</v>
      </c>
      <c r="V28" s="234">
        <f>'Natural Gas Scenarios'!B131</f>
        <v>1.9783635226936222E-3</v>
      </c>
      <c r="W28" s="234">
        <f>'Natural Gas Scenarios'!C131</f>
        <v>1.9783635226936222E-3</v>
      </c>
      <c r="X28" s="234">
        <f>'Natural Gas Scenarios'!D131</f>
        <v>1.9783635226936222E-3</v>
      </c>
      <c r="Y28" s="234">
        <f>'Natural Gas Scenarios'!E131</f>
        <v>1.9783635226936222E-3</v>
      </c>
      <c r="Z28" s="234">
        <f>'Natural Gas Scenarios'!F131</f>
        <v>1.9783635226936222E-3</v>
      </c>
      <c r="AA28" s="234">
        <f>'Natural Gas Scenarios'!G131</f>
        <v>1.9783635226936222E-3</v>
      </c>
      <c r="AB28" s="234">
        <f>'Natural Gas Scenarios'!K131</f>
        <v>1.9783635226936222E-3</v>
      </c>
      <c r="AC28" s="234">
        <f>'Natural Gas Scenarios'!L131</f>
        <v>1.9783635226936222E-3</v>
      </c>
      <c r="AD28" s="234">
        <f>'Natural Gas Scenarios'!M131</f>
        <v>1.9783635226936222E-3</v>
      </c>
      <c r="AE28" s="234">
        <f>'Natural Gas Scenarios'!N131</f>
        <v>1.9783635226936222E-3</v>
      </c>
      <c r="AF28" s="234">
        <f>'Natural Gas Scenarios'!O131</f>
        <v>1.9783635226936222E-3</v>
      </c>
      <c r="AG28" s="234">
        <f>'Natural Gas Scenarios'!R131</f>
        <v>1.9783635226936222E-3</v>
      </c>
      <c r="AH28" s="234">
        <f>'Natural Gas Scenarios'!S131</f>
        <v>1.9783635226936222E-3</v>
      </c>
      <c r="AI28" s="234">
        <f>'Natural Gas Scenarios'!T131</f>
        <v>1.9783635226936222E-3</v>
      </c>
      <c r="AJ28" s="234">
        <f>'Natural Gas Scenarios'!W131</f>
        <v>5.6524672076960626E-4</v>
      </c>
      <c r="AK28" s="234">
        <f>'Natural Gas Scenarios'!X131</f>
        <v>5.6524672076960626E-4</v>
      </c>
      <c r="AL28" s="234">
        <f>'Natural Gas Scenarios'!Y131</f>
        <v>5.6524672076960626E-4</v>
      </c>
      <c r="AM28" s="234">
        <f>'Natural Gas Scenarios'!B234</f>
        <v>1.9783635226936222E-3</v>
      </c>
      <c r="AN28" s="234">
        <f>'Natural Gas Scenarios'!C234</f>
        <v>1.9783635226936222E-3</v>
      </c>
      <c r="AO28" s="234">
        <f>'Natural Gas Scenarios'!D234</f>
        <v>1.9783635226936222E-3</v>
      </c>
      <c r="AP28" s="234">
        <f>'Natural Gas Scenarios'!E234</f>
        <v>1.9783635226936222E-3</v>
      </c>
      <c r="AQ28" s="234">
        <f>'Natural Gas Scenarios'!F234</f>
        <v>1.9783635226936222E-3</v>
      </c>
      <c r="AR28" s="234">
        <f>'Natural Gas Scenarios'!G234</f>
        <v>1.9783635226936222E-3</v>
      </c>
      <c r="AS28" s="234">
        <f>'Natural Gas Scenarios'!K234</f>
        <v>1.9783635226936222E-3</v>
      </c>
      <c r="AT28" s="234">
        <f>'Natural Gas Scenarios'!L234</f>
        <v>1.9783635226936222E-3</v>
      </c>
      <c r="AU28" s="234">
        <f>'Natural Gas Scenarios'!M234</f>
        <v>1.9783635226936222E-3</v>
      </c>
      <c r="AV28" s="234">
        <f>'Natural Gas Scenarios'!N234</f>
        <v>1.9783635226936222E-3</v>
      </c>
      <c r="AW28" s="234">
        <f>'Natural Gas Scenarios'!O234</f>
        <v>1.9783635226936222E-3</v>
      </c>
      <c r="AX28" s="234">
        <f>'Natural Gas Scenarios'!R234</f>
        <v>1.9783635226936222E-3</v>
      </c>
      <c r="AY28" s="234">
        <f>'Natural Gas Scenarios'!S234</f>
        <v>1.9783635226936222E-3</v>
      </c>
      <c r="AZ28" s="234">
        <f>'Natural Gas Scenarios'!T234</f>
        <v>1.9783635226936222E-3</v>
      </c>
      <c r="BA28" s="234">
        <f>'Natural Gas Scenarios'!U234</f>
        <v>1.9783635226936222E-3</v>
      </c>
      <c r="BB28" s="234">
        <f>'Natural Gas Scenarios'!V234</f>
        <v>1.9783635226936222E-3</v>
      </c>
      <c r="BC28" s="234">
        <f>'Natural Gas Scenarios'!B337</f>
        <v>1.9795411200285587E-3</v>
      </c>
      <c r="BD28" s="234">
        <f>'Natural Gas Scenarios'!C337</f>
        <v>7.2422236098605805E-4</v>
      </c>
      <c r="BE28" s="234">
        <f>'Natural Gas Scenarios'!D337</f>
        <v>3.6211118049302903E-4</v>
      </c>
      <c r="BF28" s="234">
        <f>'Natural Gas Scenarios'!E337</f>
        <v>1.9795411200285587E-3</v>
      </c>
      <c r="BG28" s="234">
        <f>'Natural Gas Scenarios'!F337</f>
        <v>1.9795411200285587E-3</v>
      </c>
      <c r="BH28" s="234">
        <f>'Natural Gas Scenarios'!G337</f>
        <v>1.9795411200285587E-3</v>
      </c>
      <c r="BI28" s="234">
        <f>'Natural Gas Scenarios'!K337</f>
        <v>9.3972267327947032E-3</v>
      </c>
      <c r="BJ28" s="234">
        <f>'Natural Gas Scenarios'!L337</f>
        <v>9.3972267327947032E-3</v>
      </c>
      <c r="BK28" s="234">
        <f>'Natural Gas Scenarios'!M337</f>
        <v>9.3972267327947032E-3</v>
      </c>
      <c r="BL28" s="234">
        <f>'Natural Gas Scenarios'!B440</f>
        <v>1.9795411200285587E-3</v>
      </c>
      <c r="BM28" s="234">
        <f>'Natural Gas Scenarios'!C440</f>
        <v>7.2422236098605805E-4</v>
      </c>
      <c r="BN28" s="234">
        <f>'Natural Gas Scenarios'!D440</f>
        <v>3.6211118049302903E-4</v>
      </c>
      <c r="BO28" s="234">
        <f>'Natural Gas Scenarios'!E440</f>
        <v>1.9795411200285587E-3</v>
      </c>
      <c r="BP28" s="234">
        <f>'Natural Gas Scenarios'!F440</f>
        <v>1.9795411200285587E-3</v>
      </c>
      <c r="BQ28" s="234">
        <f>'Natural Gas Scenarios'!G440</f>
        <v>1.9795411200285587E-3</v>
      </c>
      <c r="BR28" s="234">
        <f>'Natural Gas Scenarios'!K440</f>
        <v>9.3972267327947032E-3</v>
      </c>
      <c r="BS28" s="234">
        <f>'Natural Gas Scenarios'!L440</f>
        <v>9.3972267327947032E-3</v>
      </c>
      <c r="BT28" s="234">
        <f>'Natural Gas Scenarios'!M440</f>
        <v>9.3972267327947032E-3</v>
      </c>
      <c r="BU28" s="234">
        <f>'Natural Gas Scenarios'!B543</f>
        <v>1.9795411200285587E-3</v>
      </c>
      <c r="BV28" s="234">
        <f>'Natural Gas Scenarios'!C543</f>
        <v>7.2422236098605805E-4</v>
      </c>
      <c r="BW28" s="234">
        <f>'Natural Gas Scenarios'!D543</f>
        <v>3.6211118049302903E-4</v>
      </c>
      <c r="BX28" s="234">
        <f>'Natural Gas Scenarios'!E543</f>
        <v>1.9795411200285587E-3</v>
      </c>
      <c r="BY28" s="234">
        <f>'Natural Gas Scenarios'!F543</f>
        <v>1.9795411200285587E-3</v>
      </c>
      <c r="BZ28" s="234">
        <f>'Natural Gas Scenarios'!R337</f>
        <v>9.3972267327947032E-3</v>
      </c>
      <c r="CA28" s="234">
        <f>'Natural Gas Scenarios'!S337</f>
        <v>9.3972267327947032E-3</v>
      </c>
      <c r="CB28" s="234">
        <f>'Natural Gas Scenarios'!T337</f>
        <v>9.3972267327947032E-3</v>
      </c>
      <c r="CC28" s="234">
        <f>'Natural Gas Scenarios'!B749</f>
        <v>9.3183277113539475E-3</v>
      </c>
      <c r="CD28" s="234">
        <f>'Natural Gas Scenarios'!C749</f>
        <v>9.3183277113539475E-3</v>
      </c>
      <c r="CE28" s="234">
        <f>'Natural Gas Scenarios'!D749</f>
        <v>9.3183277113539475E-3</v>
      </c>
      <c r="CF28" s="234">
        <f>'Natural Gas Scenarios'!H749</f>
        <v>8.9803572762271189E-2</v>
      </c>
      <c r="CG28" s="234">
        <f>'Natural Gas Scenarios'!I749</f>
        <v>8.9803572762271189E-2</v>
      </c>
      <c r="CH28" s="234">
        <f>'Natural Gas Scenarios'!J749</f>
        <v>8.9803572762271189E-2</v>
      </c>
      <c r="CI28" s="234">
        <f>'Natural Gas Scenarios'!N749</f>
        <v>1.3446395168974478E-2</v>
      </c>
      <c r="CJ28" s="234">
        <f>'Natural Gas Scenarios'!O749</f>
        <v>1.3446395168974478E-2</v>
      </c>
      <c r="CK28" s="234">
        <f>'Natural Gas Scenarios'!P749</f>
        <v>1.3446395168974478E-2</v>
      </c>
      <c r="CL28" s="234">
        <f>'Natural Gas Scenarios'!K543</f>
        <v>9.3972267327947032E-3</v>
      </c>
      <c r="CM28" s="234">
        <f>'Natural Gas Scenarios'!L543</f>
        <v>9.3972267327947032E-3</v>
      </c>
      <c r="CN28" s="234">
        <f>'Natural Gas Scenarios'!M543</f>
        <v>9.3972267327947032E-3</v>
      </c>
      <c r="CO28" s="234">
        <f>'Natural Gas Scenarios'!B646</f>
        <v>1.9795411200285587E-3</v>
      </c>
      <c r="CP28" s="234">
        <f>'Natural Gas Scenarios'!C646</f>
        <v>7.2422236098605805E-4</v>
      </c>
      <c r="CQ28" s="234">
        <f>'Natural Gas Scenarios'!D646</f>
        <v>3.6211118049302903E-4</v>
      </c>
      <c r="CR28" s="234">
        <f>'Natural Gas Scenarios'!E646</f>
        <v>1.9795411200285587E-3</v>
      </c>
      <c r="CS28" s="234">
        <f>'Natural Gas Scenarios'!F646</f>
        <v>1.9795411200285587E-3</v>
      </c>
      <c r="CT28" s="234">
        <f>'Natural Gas Scenarios'!K646</f>
        <v>1.9795411200285587E-3</v>
      </c>
      <c r="CU28" s="234">
        <f>'Natural Gas Scenarios'!L646</f>
        <v>7.2422236098605805E-4</v>
      </c>
      <c r="CV28" s="234">
        <f>'Natural Gas Scenarios'!M646</f>
        <v>3.6211118049302903E-4</v>
      </c>
      <c r="CW28" s="234">
        <f>'Natural Gas Scenarios'!N646</f>
        <v>1.9795411200285587E-3</v>
      </c>
      <c r="CX28" s="234">
        <f>'Natural Gas Scenarios'!O646</f>
        <v>1.9795411200285587E-3</v>
      </c>
      <c r="CY28" s="326" t="s">
        <v>863</v>
      </c>
    </row>
    <row r="29" spans="1:103" ht="15" customHeight="1" x14ac:dyDescent="0.25">
      <c r="A29" s="206">
        <v>26</v>
      </c>
      <c r="B29" s="247" t="s">
        <v>691</v>
      </c>
      <c r="C29" s="233">
        <f t="shared" si="0"/>
        <v>0</v>
      </c>
      <c r="D29" s="234">
        <f>'Natural Gas Scenarios'!B29</f>
        <v>0</v>
      </c>
      <c r="E29" s="234">
        <f>'Natural Gas Scenarios'!C29</f>
        <v>0</v>
      </c>
      <c r="F29" s="234">
        <f>'Natural Gas Scenarios'!D29</f>
        <v>0</v>
      </c>
      <c r="G29" s="234">
        <f>'Natural Gas Scenarios'!E29</f>
        <v>0</v>
      </c>
      <c r="H29" s="234">
        <f>'Natural Gas Scenarios'!F29</f>
        <v>0</v>
      </c>
      <c r="I29" s="234">
        <f>'Natural Gas Scenarios'!G29</f>
        <v>0</v>
      </c>
      <c r="J29" s="234">
        <f>'Natural Gas Scenarios'!H29</f>
        <v>0</v>
      </c>
      <c r="K29" s="234">
        <f>'Natural Gas Scenarios'!K29</f>
        <v>0</v>
      </c>
      <c r="L29" s="234">
        <f>'Natural Gas Scenarios'!L29</f>
        <v>0</v>
      </c>
      <c r="M29" s="234">
        <f>'Natural Gas Scenarios'!M29</f>
        <v>0</v>
      </c>
      <c r="N29" s="234">
        <f>'Natural Gas Scenarios'!N29</f>
        <v>0</v>
      </c>
      <c r="O29" s="234">
        <f>'Natural Gas Scenarios'!O29</f>
        <v>0</v>
      </c>
      <c r="P29" s="234">
        <f>'Natural Gas Scenarios'!R29</f>
        <v>0</v>
      </c>
      <c r="Q29" s="234">
        <f>'Natural Gas Scenarios'!S29</f>
        <v>0</v>
      </c>
      <c r="R29" s="234">
        <f>'Natural Gas Scenarios'!T29</f>
        <v>0</v>
      </c>
      <c r="S29" s="234">
        <f>'Natural Gas Scenarios'!U29</f>
        <v>0</v>
      </c>
      <c r="T29" s="234">
        <f>'Natural Gas Scenarios'!V29</f>
        <v>0</v>
      </c>
      <c r="U29" s="234">
        <f>'Natural Gas Scenarios'!W29</f>
        <v>0</v>
      </c>
      <c r="V29" s="234">
        <f>'Natural Gas Scenarios'!B132</f>
        <v>0</v>
      </c>
      <c r="W29" s="234">
        <f>'Natural Gas Scenarios'!C132</f>
        <v>0</v>
      </c>
      <c r="X29" s="234">
        <f>'Natural Gas Scenarios'!D132</f>
        <v>0</v>
      </c>
      <c r="Y29" s="234">
        <f>'Natural Gas Scenarios'!E132</f>
        <v>0</v>
      </c>
      <c r="Z29" s="234">
        <f>'Natural Gas Scenarios'!F132</f>
        <v>0</v>
      </c>
      <c r="AA29" s="234">
        <f>'Natural Gas Scenarios'!G132</f>
        <v>0</v>
      </c>
      <c r="AB29" s="234">
        <f>'Natural Gas Scenarios'!K132</f>
        <v>0</v>
      </c>
      <c r="AC29" s="234">
        <f>'Natural Gas Scenarios'!L132</f>
        <v>0</v>
      </c>
      <c r="AD29" s="234">
        <f>'Natural Gas Scenarios'!M132</f>
        <v>0</v>
      </c>
      <c r="AE29" s="234">
        <f>'Natural Gas Scenarios'!N132</f>
        <v>0</v>
      </c>
      <c r="AF29" s="234">
        <f>'Natural Gas Scenarios'!O132</f>
        <v>0</v>
      </c>
      <c r="AG29" s="234">
        <f>'Natural Gas Scenarios'!R132</f>
        <v>0</v>
      </c>
      <c r="AH29" s="234">
        <f>'Natural Gas Scenarios'!S132</f>
        <v>0</v>
      </c>
      <c r="AI29" s="234">
        <f>'Natural Gas Scenarios'!T132</f>
        <v>0</v>
      </c>
      <c r="AJ29" s="234">
        <f>'Natural Gas Scenarios'!W132</f>
        <v>0</v>
      </c>
      <c r="AK29" s="234">
        <f>'Natural Gas Scenarios'!X132</f>
        <v>0</v>
      </c>
      <c r="AL29" s="234">
        <f>'Natural Gas Scenarios'!Y132</f>
        <v>0</v>
      </c>
      <c r="AM29" s="234">
        <f>'Natural Gas Scenarios'!B235</f>
        <v>0</v>
      </c>
      <c r="AN29" s="234">
        <f>'Natural Gas Scenarios'!C235</f>
        <v>0</v>
      </c>
      <c r="AO29" s="234">
        <f>'Natural Gas Scenarios'!D235</f>
        <v>0</v>
      </c>
      <c r="AP29" s="234">
        <f>'Natural Gas Scenarios'!E235</f>
        <v>0</v>
      </c>
      <c r="AQ29" s="234">
        <f>'Natural Gas Scenarios'!F235</f>
        <v>0</v>
      </c>
      <c r="AR29" s="234">
        <f>'Natural Gas Scenarios'!G235</f>
        <v>0</v>
      </c>
      <c r="AS29" s="234">
        <f>'Natural Gas Scenarios'!K235</f>
        <v>0</v>
      </c>
      <c r="AT29" s="234">
        <f>'Natural Gas Scenarios'!L235</f>
        <v>0</v>
      </c>
      <c r="AU29" s="234">
        <f>'Natural Gas Scenarios'!M235</f>
        <v>0</v>
      </c>
      <c r="AV29" s="234">
        <f>'Natural Gas Scenarios'!N235</f>
        <v>0</v>
      </c>
      <c r="AW29" s="234">
        <f>'Natural Gas Scenarios'!O235</f>
        <v>0</v>
      </c>
      <c r="AX29" s="234">
        <f>'Natural Gas Scenarios'!R235</f>
        <v>0</v>
      </c>
      <c r="AY29" s="234">
        <f>'Natural Gas Scenarios'!S235</f>
        <v>0</v>
      </c>
      <c r="AZ29" s="234">
        <f>'Natural Gas Scenarios'!T235</f>
        <v>0</v>
      </c>
      <c r="BA29" s="234">
        <f>'Natural Gas Scenarios'!U235</f>
        <v>0</v>
      </c>
      <c r="BB29" s="234">
        <f>'Natural Gas Scenarios'!V235</f>
        <v>0</v>
      </c>
      <c r="BC29" s="234">
        <f>'Natural Gas Scenarios'!B338</f>
        <v>0</v>
      </c>
      <c r="BD29" s="234">
        <f>'Natural Gas Scenarios'!C338</f>
        <v>0</v>
      </c>
      <c r="BE29" s="234">
        <f>'Natural Gas Scenarios'!D338</f>
        <v>0</v>
      </c>
      <c r="BF29" s="234">
        <f>'Natural Gas Scenarios'!E338</f>
        <v>0</v>
      </c>
      <c r="BG29" s="234">
        <f>'Natural Gas Scenarios'!F338</f>
        <v>0</v>
      </c>
      <c r="BH29" s="234">
        <f>'Natural Gas Scenarios'!G338</f>
        <v>0</v>
      </c>
      <c r="BI29" s="234">
        <f>'Natural Gas Scenarios'!K338</f>
        <v>0</v>
      </c>
      <c r="BJ29" s="234">
        <f>'Natural Gas Scenarios'!L338</f>
        <v>0</v>
      </c>
      <c r="BK29" s="234">
        <f>'Natural Gas Scenarios'!M338</f>
        <v>0</v>
      </c>
      <c r="BL29" s="234">
        <f>'Natural Gas Scenarios'!B441</f>
        <v>0</v>
      </c>
      <c r="BM29" s="234">
        <f>'Natural Gas Scenarios'!C441</f>
        <v>0</v>
      </c>
      <c r="BN29" s="234">
        <f>'Natural Gas Scenarios'!D441</f>
        <v>0</v>
      </c>
      <c r="BO29" s="234">
        <f>'Natural Gas Scenarios'!E441</f>
        <v>0</v>
      </c>
      <c r="BP29" s="234">
        <f>'Natural Gas Scenarios'!F441</f>
        <v>0</v>
      </c>
      <c r="BQ29" s="234">
        <f>'Natural Gas Scenarios'!G441</f>
        <v>0</v>
      </c>
      <c r="BR29" s="234">
        <f>'Natural Gas Scenarios'!K441</f>
        <v>0</v>
      </c>
      <c r="BS29" s="234">
        <f>'Natural Gas Scenarios'!L441</f>
        <v>0</v>
      </c>
      <c r="BT29" s="234">
        <f>'Natural Gas Scenarios'!M441</f>
        <v>0</v>
      </c>
      <c r="BU29" s="234">
        <f>'Natural Gas Scenarios'!B544</f>
        <v>0</v>
      </c>
      <c r="BV29" s="234">
        <f>'Natural Gas Scenarios'!C544</f>
        <v>0</v>
      </c>
      <c r="BW29" s="234">
        <f>'Natural Gas Scenarios'!D544</f>
        <v>0</v>
      </c>
      <c r="BX29" s="234">
        <f>'Natural Gas Scenarios'!E544</f>
        <v>0</v>
      </c>
      <c r="BY29" s="234">
        <f>'Natural Gas Scenarios'!F544</f>
        <v>0</v>
      </c>
      <c r="BZ29" s="234">
        <f>'Natural Gas Scenarios'!R338</f>
        <v>0</v>
      </c>
      <c r="CA29" s="234">
        <f>'Natural Gas Scenarios'!S338</f>
        <v>0</v>
      </c>
      <c r="CB29" s="234">
        <f>'Natural Gas Scenarios'!T338</f>
        <v>0</v>
      </c>
      <c r="CC29" s="234">
        <f>'Natural Gas Scenarios'!B750</f>
        <v>1.4653432437284573E-6</v>
      </c>
      <c r="CD29" s="234">
        <f>'Natural Gas Scenarios'!C750</f>
        <v>1.4653432437284573E-6</v>
      </c>
      <c r="CE29" s="234">
        <f>'Natural Gas Scenarios'!D750</f>
        <v>1.4653432437284573E-6</v>
      </c>
      <c r="CF29" s="234">
        <f>'Natural Gas Scenarios'!H750</f>
        <v>4.2729119298177423E-7</v>
      </c>
      <c r="CG29" s="234">
        <f>'Natural Gas Scenarios'!I750</f>
        <v>4.2729119298177423E-7</v>
      </c>
      <c r="CH29" s="234">
        <f>'Natural Gas Scenarios'!J750</f>
        <v>4.2729119298177423E-7</v>
      </c>
      <c r="CI29" s="234">
        <f>'Natural Gas Scenarios'!N750</f>
        <v>8.8596535493961086E-7</v>
      </c>
      <c r="CJ29" s="234">
        <f>'Natural Gas Scenarios'!O750</f>
        <v>8.8596535493961086E-7</v>
      </c>
      <c r="CK29" s="234">
        <f>'Natural Gas Scenarios'!P750</f>
        <v>8.8596535493961086E-7</v>
      </c>
      <c r="CL29" s="234">
        <f>'Natural Gas Scenarios'!K544</f>
        <v>0</v>
      </c>
      <c r="CM29" s="234">
        <f>'Natural Gas Scenarios'!L544</f>
        <v>0</v>
      </c>
      <c r="CN29" s="234">
        <f>'Natural Gas Scenarios'!M544</f>
        <v>0</v>
      </c>
      <c r="CO29" s="234">
        <f>'Natural Gas Scenarios'!B647</f>
        <v>0</v>
      </c>
      <c r="CP29" s="234">
        <f>'Natural Gas Scenarios'!C647</f>
        <v>0</v>
      </c>
      <c r="CQ29" s="234">
        <f>'Natural Gas Scenarios'!D647</f>
        <v>0</v>
      </c>
      <c r="CR29" s="234">
        <f>'Natural Gas Scenarios'!E647</f>
        <v>0</v>
      </c>
      <c r="CS29" s="234">
        <f>'Natural Gas Scenarios'!F647</f>
        <v>0</v>
      </c>
      <c r="CT29" s="234">
        <f>'Natural Gas Scenarios'!K647</f>
        <v>0</v>
      </c>
      <c r="CU29" s="234">
        <f>'Natural Gas Scenarios'!L647</f>
        <v>0</v>
      </c>
      <c r="CV29" s="234">
        <f>'Natural Gas Scenarios'!M647</f>
        <v>0</v>
      </c>
      <c r="CW29" s="234">
        <f>'Natural Gas Scenarios'!N647</f>
        <v>0</v>
      </c>
      <c r="CX29" s="234">
        <f>'Natural Gas Scenarios'!O647</f>
        <v>0</v>
      </c>
      <c r="CY29" s="326" t="s">
        <v>864</v>
      </c>
    </row>
    <row r="30" spans="1:103" ht="15" customHeight="1" x14ac:dyDescent="0.25">
      <c r="A30" s="206">
        <v>27</v>
      </c>
      <c r="B30" s="247" t="s">
        <v>688</v>
      </c>
      <c r="C30" s="233">
        <f t="shared" si="0"/>
        <v>0</v>
      </c>
      <c r="D30" s="234">
        <f>'Natural Gas Scenarios'!B30</f>
        <v>0</v>
      </c>
      <c r="E30" s="234">
        <f>'Natural Gas Scenarios'!C30</f>
        <v>0</v>
      </c>
      <c r="F30" s="234">
        <f>'Natural Gas Scenarios'!D30</f>
        <v>0</v>
      </c>
      <c r="G30" s="234">
        <f>'Natural Gas Scenarios'!E30</f>
        <v>0</v>
      </c>
      <c r="H30" s="234">
        <f>'Natural Gas Scenarios'!F30</f>
        <v>0</v>
      </c>
      <c r="I30" s="234">
        <f>'Natural Gas Scenarios'!G30</f>
        <v>0</v>
      </c>
      <c r="J30" s="234">
        <f>'Natural Gas Scenarios'!H30</f>
        <v>0</v>
      </c>
      <c r="K30" s="234">
        <f>'Natural Gas Scenarios'!K30</f>
        <v>0</v>
      </c>
      <c r="L30" s="234">
        <f>'Natural Gas Scenarios'!L30</f>
        <v>0</v>
      </c>
      <c r="M30" s="234">
        <f>'Natural Gas Scenarios'!M30</f>
        <v>0</v>
      </c>
      <c r="N30" s="234">
        <f>'Natural Gas Scenarios'!N30</f>
        <v>0</v>
      </c>
      <c r="O30" s="234">
        <f>'Natural Gas Scenarios'!O30</f>
        <v>0</v>
      </c>
      <c r="P30" s="234">
        <f>'Natural Gas Scenarios'!R30</f>
        <v>0</v>
      </c>
      <c r="Q30" s="234">
        <f>'Natural Gas Scenarios'!S30</f>
        <v>0</v>
      </c>
      <c r="R30" s="234">
        <f>'Natural Gas Scenarios'!T30</f>
        <v>0</v>
      </c>
      <c r="S30" s="234">
        <f>'Natural Gas Scenarios'!U30</f>
        <v>0</v>
      </c>
      <c r="T30" s="234">
        <f>'Natural Gas Scenarios'!V30</f>
        <v>0</v>
      </c>
      <c r="U30" s="234">
        <f>'Natural Gas Scenarios'!W30</f>
        <v>0</v>
      </c>
      <c r="V30" s="234">
        <f>'Natural Gas Scenarios'!B133</f>
        <v>0</v>
      </c>
      <c r="W30" s="234">
        <f>'Natural Gas Scenarios'!C133</f>
        <v>0</v>
      </c>
      <c r="X30" s="234">
        <f>'Natural Gas Scenarios'!D133</f>
        <v>0</v>
      </c>
      <c r="Y30" s="234">
        <f>'Natural Gas Scenarios'!E133</f>
        <v>0</v>
      </c>
      <c r="Z30" s="234">
        <f>'Natural Gas Scenarios'!F133</f>
        <v>0</v>
      </c>
      <c r="AA30" s="234">
        <f>'Natural Gas Scenarios'!G133</f>
        <v>0</v>
      </c>
      <c r="AB30" s="234">
        <f>'Natural Gas Scenarios'!K133</f>
        <v>0</v>
      </c>
      <c r="AC30" s="234">
        <f>'Natural Gas Scenarios'!L133</f>
        <v>0</v>
      </c>
      <c r="AD30" s="234">
        <f>'Natural Gas Scenarios'!M133</f>
        <v>0</v>
      </c>
      <c r="AE30" s="234">
        <f>'Natural Gas Scenarios'!N133</f>
        <v>0</v>
      </c>
      <c r="AF30" s="234">
        <f>'Natural Gas Scenarios'!O133</f>
        <v>0</v>
      </c>
      <c r="AG30" s="234">
        <f>'Natural Gas Scenarios'!R133</f>
        <v>0</v>
      </c>
      <c r="AH30" s="234">
        <f>'Natural Gas Scenarios'!S133</f>
        <v>0</v>
      </c>
      <c r="AI30" s="234">
        <f>'Natural Gas Scenarios'!T133</f>
        <v>0</v>
      </c>
      <c r="AJ30" s="234">
        <f>'Natural Gas Scenarios'!W133</f>
        <v>0</v>
      </c>
      <c r="AK30" s="234">
        <f>'Natural Gas Scenarios'!X133</f>
        <v>0</v>
      </c>
      <c r="AL30" s="234">
        <f>'Natural Gas Scenarios'!Y133</f>
        <v>0</v>
      </c>
      <c r="AM30" s="234">
        <f>'Natural Gas Scenarios'!B236</f>
        <v>0</v>
      </c>
      <c r="AN30" s="234">
        <f>'Natural Gas Scenarios'!C236</f>
        <v>0</v>
      </c>
      <c r="AO30" s="234">
        <f>'Natural Gas Scenarios'!D236</f>
        <v>0</v>
      </c>
      <c r="AP30" s="234">
        <f>'Natural Gas Scenarios'!E236</f>
        <v>0</v>
      </c>
      <c r="AQ30" s="234">
        <f>'Natural Gas Scenarios'!F236</f>
        <v>0</v>
      </c>
      <c r="AR30" s="234">
        <f>'Natural Gas Scenarios'!G236</f>
        <v>0</v>
      </c>
      <c r="AS30" s="234">
        <f>'Natural Gas Scenarios'!K236</f>
        <v>0</v>
      </c>
      <c r="AT30" s="234">
        <f>'Natural Gas Scenarios'!L236</f>
        <v>0</v>
      </c>
      <c r="AU30" s="234">
        <f>'Natural Gas Scenarios'!M236</f>
        <v>0</v>
      </c>
      <c r="AV30" s="234">
        <f>'Natural Gas Scenarios'!N236</f>
        <v>0</v>
      </c>
      <c r="AW30" s="234">
        <f>'Natural Gas Scenarios'!O236</f>
        <v>0</v>
      </c>
      <c r="AX30" s="234">
        <f>'Natural Gas Scenarios'!R236</f>
        <v>0</v>
      </c>
      <c r="AY30" s="234">
        <f>'Natural Gas Scenarios'!S236</f>
        <v>0</v>
      </c>
      <c r="AZ30" s="234">
        <f>'Natural Gas Scenarios'!T236</f>
        <v>0</v>
      </c>
      <c r="BA30" s="234">
        <f>'Natural Gas Scenarios'!U236</f>
        <v>0</v>
      </c>
      <c r="BB30" s="234">
        <f>'Natural Gas Scenarios'!V236</f>
        <v>0</v>
      </c>
      <c r="BC30" s="234">
        <f>'Natural Gas Scenarios'!B339</f>
        <v>0</v>
      </c>
      <c r="BD30" s="234">
        <f>'Natural Gas Scenarios'!C339</f>
        <v>0</v>
      </c>
      <c r="BE30" s="234">
        <f>'Natural Gas Scenarios'!D339</f>
        <v>0</v>
      </c>
      <c r="BF30" s="234">
        <f>'Natural Gas Scenarios'!E339</f>
        <v>0</v>
      </c>
      <c r="BG30" s="234">
        <f>'Natural Gas Scenarios'!F339</f>
        <v>0</v>
      </c>
      <c r="BH30" s="234">
        <f>'Natural Gas Scenarios'!G339</f>
        <v>0</v>
      </c>
      <c r="BI30" s="234">
        <f>'Natural Gas Scenarios'!K339</f>
        <v>0</v>
      </c>
      <c r="BJ30" s="234">
        <f>'Natural Gas Scenarios'!L339</f>
        <v>0</v>
      </c>
      <c r="BK30" s="234">
        <f>'Natural Gas Scenarios'!M339</f>
        <v>0</v>
      </c>
      <c r="BL30" s="234">
        <f>'Natural Gas Scenarios'!B442</f>
        <v>0</v>
      </c>
      <c r="BM30" s="234">
        <f>'Natural Gas Scenarios'!C442</f>
        <v>0</v>
      </c>
      <c r="BN30" s="234">
        <f>'Natural Gas Scenarios'!D442</f>
        <v>0</v>
      </c>
      <c r="BO30" s="234">
        <f>'Natural Gas Scenarios'!E442</f>
        <v>0</v>
      </c>
      <c r="BP30" s="234">
        <f>'Natural Gas Scenarios'!F442</f>
        <v>0</v>
      </c>
      <c r="BQ30" s="234">
        <f>'Natural Gas Scenarios'!G442</f>
        <v>0</v>
      </c>
      <c r="BR30" s="234">
        <f>'Natural Gas Scenarios'!K442</f>
        <v>0</v>
      </c>
      <c r="BS30" s="234">
        <f>'Natural Gas Scenarios'!L442</f>
        <v>0</v>
      </c>
      <c r="BT30" s="234">
        <f>'Natural Gas Scenarios'!M442</f>
        <v>0</v>
      </c>
      <c r="BU30" s="234">
        <f>'Natural Gas Scenarios'!B545</f>
        <v>0</v>
      </c>
      <c r="BV30" s="234">
        <f>'Natural Gas Scenarios'!C545</f>
        <v>0</v>
      </c>
      <c r="BW30" s="234">
        <f>'Natural Gas Scenarios'!D545</f>
        <v>0</v>
      </c>
      <c r="BX30" s="234">
        <f>'Natural Gas Scenarios'!E545</f>
        <v>0</v>
      </c>
      <c r="BY30" s="234">
        <f>'Natural Gas Scenarios'!F545</f>
        <v>0</v>
      </c>
      <c r="BZ30" s="234">
        <f>'Natural Gas Scenarios'!R339</f>
        <v>0</v>
      </c>
      <c r="CA30" s="234">
        <f>'Natural Gas Scenarios'!S339</f>
        <v>0</v>
      </c>
      <c r="CB30" s="234">
        <f>'Natural Gas Scenarios'!T339</f>
        <v>0</v>
      </c>
      <c r="CC30" s="234">
        <f>'Natural Gas Scenarios'!B751</f>
        <v>1.0718490942593658E-6</v>
      </c>
      <c r="CD30" s="234">
        <f>'Natural Gas Scenarios'!C751</f>
        <v>1.0718490942593658E-6</v>
      </c>
      <c r="CE30" s="234">
        <f>'Natural Gas Scenarios'!D751</f>
        <v>1.0718490942593658E-6</v>
      </c>
      <c r="CF30" s="234">
        <f>'Natural Gas Scenarios'!H751</f>
        <v>3.1141561522400495E-7</v>
      </c>
      <c r="CG30" s="234">
        <f>'Natural Gas Scenarios'!I751</f>
        <v>3.1141561522400495E-7</v>
      </c>
      <c r="CH30" s="234">
        <f>'Natural Gas Scenarios'!J751</f>
        <v>3.1141561522400495E-7</v>
      </c>
      <c r="CI30" s="234">
        <f>'Natural Gas Scenarios'!N751</f>
        <v>7.338786591325388E-7</v>
      </c>
      <c r="CJ30" s="234">
        <f>'Natural Gas Scenarios'!O751</f>
        <v>7.338786591325388E-7</v>
      </c>
      <c r="CK30" s="234">
        <f>'Natural Gas Scenarios'!P751</f>
        <v>7.338786591325388E-7</v>
      </c>
      <c r="CL30" s="234">
        <f>'Natural Gas Scenarios'!K545</f>
        <v>0</v>
      </c>
      <c r="CM30" s="234">
        <f>'Natural Gas Scenarios'!L545</f>
        <v>0</v>
      </c>
      <c r="CN30" s="234">
        <f>'Natural Gas Scenarios'!M545</f>
        <v>0</v>
      </c>
      <c r="CO30" s="234">
        <f>'Natural Gas Scenarios'!B648</f>
        <v>0</v>
      </c>
      <c r="CP30" s="234">
        <f>'Natural Gas Scenarios'!C648</f>
        <v>0</v>
      </c>
      <c r="CQ30" s="234">
        <f>'Natural Gas Scenarios'!D648</f>
        <v>0</v>
      </c>
      <c r="CR30" s="234">
        <f>'Natural Gas Scenarios'!E648</f>
        <v>0</v>
      </c>
      <c r="CS30" s="234">
        <f>'Natural Gas Scenarios'!F648</f>
        <v>0</v>
      </c>
      <c r="CT30" s="234">
        <f>'Natural Gas Scenarios'!K648</f>
        <v>0</v>
      </c>
      <c r="CU30" s="234">
        <f>'Natural Gas Scenarios'!L648</f>
        <v>0</v>
      </c>
      <c r="CV30" s="234">
        <f>'Natural Gas Scenarios'!M648</f>
        <v>0</v>
      </c>
      <c r="CW30" s="234">
        <f>'Natural Gas Scenarios'!N648</f>
        <v>0</v>
      </c>
      <c r="CX30" s="234">
        <f>'Natural Gas Scenarios'!O648</f>
        <v>0</v>
      </c>
      <c r="CY30" s="326" t="s">
        <v>865</v>
      </c>
    </row>
    <row r="31" spans="1:103" ht="15" customHeight="1" x14ac:dyDescent="0.25">
      <c r="A31" s="206">
        <v>28</v>
      </c>
      <c r="B31" s="247" t="s">
        <v>685</v>
      </c>
      <c r="C31" s="233">
        <f t="shared" si="0"/>
        <v>0</v>
      </c>
      <c r="D31" s="234">
        <f>'Natural Gas Scenarios'!B31</f>
        <v>0</v>
      </c>
      <c r="E31" s="234">
        <f>'Natural Gas Scenarios'!C31</f>
        <v>0</v>
      </c>
      <c r="F31" s="234">
        <f>'Natural Gas Scenarios'!D31</f>
        <v>0</v>
      </c>
      <c r="G31" s="234">
        <f>'Natural Gas Scenarios'!E31</f>
        <v>0</v>
      </c>
      <c r="H31" s="234">
        <f>'Natural Gas Scenarios'!F31</f>
        <v>0</v>
      </c>
      <c r="I31" s="234">
        <f>'Natural Gas Scenarios'!G31</f>
        <v>0</v>
      </c>
      <c r="J31" s="234">
        <f>'Natural Gas Scenarios'!H31</f>
        <v>0</v>
      </c>
      <c r="K31" s="234">
        <f>'Natural Gas Scenarios'!K31</f>
        <v>0</v>
      </c>
      <c r="L31" s="234">
        <f>'Natural Gas Scenarios'!L31</f>
        <v>0</v>
      </c>
      <c r="M31" s="234">
        <f>'Natural Gas Scenarios'!M31</f>
        <v>0</v>
      </c>
      <c r="N31" s="234">
        <f>'Natural Gas Scenarios'!N31</f>
        <v>0</v>
      </c>
      <c r="O31" s="234">
        <f>'Natural Gas Scenarios'!O31</f>
        <v>0</v>
      </c>
      <c r="P31" s="234">
        <f>'Natural Gas Scenarios'!R31</f>
        <v>0</v>
      </c>
      <c r="Q31" s="234">
        <f>'Natural Gas Scenarios'!S31</f>
        <v>0</v>
      </c>
      <c r="R31" s="234">
        <f>'Natural Gas Scenarios'!T31</f>
        <v>0</v>
      </c>
      <c r="S31" s="234">
        <f>'Natural Gas Scenarios'!U31</f>
        <v>0</v>
      </c>
      <c r="T31" s="234">
        <f>'Natural Gas Scenarios'!V31</f>
        <v>0</v>
      </c>
      <c r="U31" s="234">
        <f>'Natural Gas Scenarios'!W31</f>
        <v>0</v>
      </c>
      <c r="V31" s="234">
        <f>'Natural Gas Scenarios'!B134</f>
        <v>0</v>
      </c>
      <c r="W31" s="234">
        <f>'Natural Gas Scenarios'!C134</f>
        <v>0</v>
      </c>
      <c r="X31" s="234">
        <f>'Natural Gas Scenarios'!D134</f>
        <v>0</v>
      </c>
      <c r="Y31" s="234">
        <f>'Natural Gas Scenarios'!E134</f>
        <v>0</v>
      </c>
      <c r="Z31" s="234">
        <f>'Natural Gas Scenarios'!F134</f>
        <v>0</v>
      </c>
      <c r="AA31" s="234">
        <f>'Natural Gas Scenarios'!G134</f>
        <v>0</v>
      </c>
      <c r="AB31" s="234">
        <f>'Natural Gas Scenarios'!K134</f>
        <v>0</v>
      </c>
      <c r="AC31" s="234">
        <f>'Natural Gas Scenarios'!L134</f>
        <v>0</v>
      </c>
      <c r="AD31" s="234">
        <f>'Natural Gas Scenarios'!M134</f>
        <v>0</v>
      </c>
      <c r="AE31" s="234">
        <f>'Natural Gas Scenarios'!N134</f>
        <v>0</v>
      </c>
      <c r="AF31" s="234">
        <f>'Natural Gas Scenarios'!O134</f>
        <v>0</v>
      </c>
      <c r="AG31" s="234">
        <f>'Natural Gas Scenarios'!R134</f>
        <v>0</v>
      </c>
      <c r="AH31" s="234">
        <f>'Natural Gas Scenarios'!S134</f>
        <v>0</v>
      </c>
      <c r="AI31" s="234">
        <f>'Natural Gas Scenarios'!T134</f>
        <v>0</v>
      </c>
      <c r="AJ31" s="234">
        <f>'Natural Gas Scenarios'!W134</f>
        <v>0</v>
      </c>
      <c r="AK31" s="234">
        <f>'Natural Gas Scenarios'!X134</f>
        <v>0</v>
      </c>
      <c r="AL31" s="234">
        <f>'Natural Gas Scenarios'!Y134</f>
        <v>0</v>
      </c>
      <c r="AM31" s="234">
        <f>'Natural Gas Scenarios'!B237</f>
        <v>0</v>
      </c>
      <c r="AN31" s="234">
        <f>'Natural Gas Scenarios'!C237</f>
        <v>0</v>
      </c>
      <c r="AO31" s="234">
        <f>'Natural Gas Scenarios'!D237</f>
        <v>0</v>
      </c>
      <c r="AP31" s="234">
        <f>'Natural Gas Scenarios'!E237</f>
        <v>0</v>
      </c>
      <c r="AQ31" s="234">
        <f>'Natural Gas Scenarios'!F237</f>
        <v>0</v>
      </c>
      <c r="AR31" s="234">
        <f>'Natural Gas Scenarios'!G237</f>
        <v>0</v>
      </c>
      <c r="AS31" s="234">
        <f>'Natural Gas Scenarios'!K237</f>
        <v>0</v>
      </c>
      <c r="AT31" s="234">
        <f>'Natural Gas Scenarios'!L237</f>
        <v>0</v>
      </c>
      <c r="AU31" s="234">
        <f>'Natural Gas Scenarios'!M237</f>
        <v>0</v>
      </c>
      <c r="AV31" s="234">
        <f>'Natural Gas Scenarios'!N237</f>
        <v>0</v>
      </c>
      <c r="AW31" s="234">
        <f>'Natural Gas Scenarios'!O237</f>
        <v>0</v>
      </c>
      <c r="AX31" s="234">
        <f>'Natural Gas Scenarios'!R237</f>
        <v>0</v>
      </c>
      <c r="AY31" s="234">
        <f>'Natural Gas Scenarios'!S237</f>
        <v>0</v>
      </c>
      <c r="AZ31" s="234">
        <f>'Natural Gas Scenarios'!T237</f>
        <v>0</v>
      </c>
      <c r="BA31" s="234">
        <f>'Natural Gas Scenarios'!U237</f>
        <v>0</v>
      </c>
      <c r="BB31" s="234">
        <f>'Natural Gas Scenarios'!V237</f>
        <v>0</v>
      </c>
      <c r="BC31" s="234">
        <f>'Natural Gas Scenarios'!B340</f>
        <v>0</v>
      </c>
      <c r="BD31" s="234">
        <f>'Natural Gas Scenarios'!C340</f>
        <v>0</v>
      </c>
      <c r="BE31" s="234">
        <f>'Natural Gas Scenarios'!D340</f>
        <v>0</v>
      </c>
      <c r="BF31" s="234">
        <f>'Natural Gas Scenarios'!E340</f>
        <v>0</v>
      </c>
      <c r="BG31" s="234">
        <f>'Natural Gas Scenarios'!F340</f>
        <v>0</v>
      </c>
      <c r="BH31" s="234">
        <f>'Natural Gas Scenarios'!G340</f>
        <v>0</v>
      </c>
      <c r="BI31" s="234">
        <f>'Natural Gas Scenarios'!K340</f>
        <v>0</v>
      </c>
      <c r="BJ31" s="234">
        <f>'Natural Gas Scenarios'!L340</f>
        <v>0</v>
      </c>
      <c r="BK31" s="234">
        <f>'Natural Gas Scenarios'!M340</f>
        <v>0</v>
      </c>
      <c r="BL31" s="234">
        <f>'Natural Gas Scenarios'!B443</f>
        <v>0</v>
      </c>
      <c r="BM31" s="234">
        <f>'Natural Gas Scenarios'!C443</f>
        <v>0</v>
      </c>
      <c r="BN31" s="234">
        <f>'Natural Gas Scenarios'!D443</f>
        <v>0</v>
      </c>
      <c r="BO31" s="234">
        <f>'Natural Gas Scenarios'!E443</f>
        <v>0</v>
      </c>
      <c r="BP31" s="234">
        <f>'Natural Gas Scenarios'!F443</f>
        <v>0</v>
      </c>
      <c r="BQ31" s="234">
        <f>'Natural Gas Scenarios'!G443</f>
        <v>0</v>
      </c>
      <c r="BR31" s="234">
        <f>'Natural Gas Scenarios'!K443</f>
        <v>0</v>
      </c>
      <c r="BS31" s="234">
        <f>'Natural Gas Scenarios'!L443</f>
        <v>0</v>
      </c>
      <c r="BT31" s="234">
        <f>'Natural Gas Scenarios'!M443</f>
        <v>0</v>
      </c>
      <c r="BU31" s="234">
        <f>'Natural Gas Scenarios'!B546</f>
        <v>0</v>
      </c>
      <c r="BV31" s="234">
        <f>'Natural Gas Scenarios'!C546</f>
        <v>0</v>
      </c>
      <c r="BW31" s="234">
        <f>'Natural Gas Scenarios'!D546</f>
        <v>0</v>
      </c>
      <c r="BX31" s="234">
        <f>'Natural Gas Scenarios'!E546</f>
        <v>0</v>
      </c>
      <c r="BY31" s="234">
        <f>'Natural Gas Scenarios'!F546</f>
        <v>0</v>
      </c>
      <c r="BZ31" s="234">
        <f>'Natural Gas Scenarios'!R340</f>
        <v>0</v>
      </c>
      <c r="CA31" s="234">
        <f>'Natural Gas Scenarios'!S340</f>
        <v>0</v>
      </c>
      <c r="CB31" s="234">
        <f>'Natural Gas Scenarios'!T340</f>
        <v>0</v>
      </c>
      <c r="CC31" s="234">
        <f>'Natural Gas Scenarios'!B752</f>
        <v>1.1370291067481111E-6</v>
      </c>
      <c r="CD31" s="234">
        <f>'Natural Gas Scenarios'!C752</f>
        <v>1.1370291067481111E-6</v>
      </c>
      <c r="CE31" s="234">
        <f>'Natural Gas Scenarios'!D752</f>
        <v>1.1370291067481111E-6</v>
      </c>
      <c r="CF31" s="234">
        <f>'Natural Gas Scenarios'!H752</f>
        <v>3.3072821151696646E-7</v>
      </c>
      <c r="CG31" s="234">
        <f>'Natural Gas Scenarios'!I752</f>
        <v>3.3072821151696646E-7</v>
      </c>
      <c r="CH31" s="234">
        <f>'Natural Gas Scenarios'!J752</f>
        <v>3.3072821151696646E-7</v>
      </c>
      <c r="CI31" s="234">
        <f>'Natural Gas Scenarios'!N752</f>
        <v>6.8801124293675516E-7</v>
      </c>
      <c r="CJ31" s="234">
        <f>'Natural Gas Scenarios'!O752</f>
        <v>6.8801124293675516E-7</v>
      </c>
      <c r="CK31" s="234">
        <f>'Natural Gas Scenarios'!P752</f>
        <v>6.8801124293675516E-7</v>
      </c>
      <c r="CL31" s="234">
        <f>'Natural Gas Scenarios'!K546</f>
        <v>0</v>
      </c>
      <c r="CM31" s="234">
        <f>'Natural Gas Scenarios'!L546</f>
        <v>0</v>
      </c>
      <c r="CN31" s="234">
        <f>'Natural Gas Scenarios'!M546</f>
        <v>0</v>
      </c>
      <c r="CO31" s="234">
        <f>'Natural Gas Scenarios'!B649</f>
        <v>0</v>
      </c>
      <c r="CP31" s="234">
        <f>'Natural Gas Scenarios'!C649</f>
        <v>0</v>
      </c>
      <c r="CQ31" s="234">
        <f>'Natural Gas Scenarios'!D649</f>
        <v>0</v>
      </c>
      <c r="CR31" s="234">
        <f>'Natural Gas Scenarios'!E649</f>
        <v>0</v>
      </c>
      <c r="CS31" s="234">
        <f>'Natural Gas Scenarios'!F649</f>
        <v>0</v>
      </c>
      <c r="CT31" s="234">
        <f>'Natural Gas Scenarios'!K649</f>
        <v>0</v>
      </c>
      <c r="CU31" s="234">
        <f>'Natural Gas Scenarios'!L649</f>
        <v>0</v>
      </c>
      <c r="CV31" s="234">
        <f>'Natural Gas Scenarios'!M649</f>
        <v>0</v>
      </c>
      <c r="CW31" s="234">
        <f>'Natural Gas Scenarios'!N649</f>
        <v>0</v>
      </c>
      <c r="CX31" s="234">
        <f>'Natural Gas Scenarios'!O649</f>
        <v>0</v>
      </c>
      <c r="CY31" s="326" t="s">
        <v>866</v>
      </c>
    </row>
    <row r="32" spans="1:103" ht="15" customHeight="1" x14ac:dyDescent="0.25">
      <c r="A32" s="206">
        <v>29</v>
      </c>
      <c r="B32" s="261" t="s">
        <v>319</v>
      </c>
      <c r="C32" s="233">
        <f t="shared" si="0"/>
        <v>3.2972725378227027E-8</v>
      </c>
      <c r="D32" s="234">
        <f>'Natural Gas Scenarios'!B32</f>
        <v>3.2972725378227027E-8</v>
      </c>
      <c r="E32" s="234">
        <f>'Natural Gas Scenarios'!C32</f>
        <v>3.2972725378227027E-8</v>
      </c>
      <c r="F32" s="234">
        <f>'Natural Gas Scenarios'!D32</f>
        <v>3.2972725378227027E-8</v>
      </c>
      <c r="G32" s="234">
        <f>'Natural Gas Scenarios'!E32</f>
        <v>3.2972725378227027E-8</v>
      </c>
      <c r="H32" s="234">
        <f>'Natural Gas Scenarios'!F32</f>
        <v>3.2972725378227027E-8</v>
      </c>
      <c r="I32" s="234">
        <f>'Natural Gas Scenarios'!G32</f>
        <v>3.2972725378227027E-8</v>
      </c>
      <c r="J32" s="234">
        <f>'Natural Gas Scenarios'!H32</f>
        <v>3.2972725378227027E-8</v>
      </c>
      <c r="K32" s="234">
        <f>'Natural Gas Scenarios'!K32</f>
        <v>3.2972725378227027E-8</v>
      </c>
      <c r="L32" s="234">
        <f>'Natural Gas Scenarios'!L32</f>
        <v>3.2972725378227027E-8</v>
      </c>
      <c r="M32" s="234">
        <f>'Natural Gas Scenarios'!M32</f>
        <v>3.2972725378227027E-8</v>
      </c>
      <c r="N32" s="234">
        <f>'Natural Gas Scenarios'!N32</f>
        <v>3.2972725378227027E-8</v>
      </c>
      <c r="O32" s="234">
        <f>'Natural Gas Scenarios'!O32</f>
        <v>3.2972725378227027E-8</v>
      </c>
      <c r="P32" s="234">
        <f>'Natural Gas Scenarios'!R32</f>
        <v>3.2972725378227027E-8</v>
      </c>
      <c r="Q32" s="234">
        <f>'Natural Gas Scenarios'!S32</f>
        <v>3.2972725378227027E-8</v>
      </c>
      <c r="R32" s="234">
        <f>'Natural Gas Scenarios'!T32</f>
        <v>3.2972725378227027E-8</v>
      </c>
      <c r="S32" s="234">
        <f>'Natural Gas Scenarios'!U32</f>
        <v>3.2972725378227027E-8</v>
      </c>
      <c r="T32" s="234">
        <f>'Natural Gas Scenarios'!V32</f>
        <v>3.2972725378227027E-8</v>
      </c>
      <c r="U32" s="234">
        <f>'Natural Gas Scenarios'!W32</f>
        <v>3.2972725378227027E-8</v>
      </c>
      <c r="V32" s="234">
        <f>'Natural Gas Scenarios'!B135</f>
        <v>3.2972725378227027E-8</v>
      </c>
      <c r="W32" s="234">
        <f>'Natural Gas Scenarios'!C135</f>
        <v>3.2972725378227027E-8</v>
      </c>
      <c r="X32" s="234">
        <f>'Natural Gas Scenarios'!D135</f>
        <v>3.2972725378227027E-8</v>
      </c>
      <c r="Y32" s="234">
        <f>'Natural Gas Scenarios'!E135</f>
        <v>3.2972725378227027E-8</v>
      </c>
      <c r="Z32" s="234">
        <f>'Natural Gas Scenarios'!F135</f>
        <v>3.2972725378227027E-8</v>
      </c>
      <c r="AA32" s="234">
        <f>'Natural Gas Scenarios'!G135</f>
        <v>3.2972725378227027E-8</v>
      </c>
      <c r="AB32" s="234">
        <f>'Natural Gas Scenarios'!K135</f>
        <v>3.2972725378227027E-8</v>
      </c>
      <c r="AC32" s="234">
        <f>'Natural Gas Scenarios'!L135</f>
        <v>3.2972725378227027E-8</v>
      </c>
      <c r="AD32" s="234">
        <f>'Natural Gas Scenarios'!M135</f>
        <v>3.2972725378227027E-8</v>
      </c>
      <c r="AE32" s="234">
        <f>'Natural Gas Scenarios'!N135</f>
        <v>3.2972725378227027E-8</v>
      </c>
      <c r="AF32" s="234">
        <f>'Natural Gas Scenarios'!O135</f>
        <v>3.2972725378227027E-8</v>
      </c>
      <c r="AG32" s="234">
        <f>'Natural Gas Scenarios'!R135</f>
        <v>3.2972725378227027E-8</v>
      </c>
      <c r="AH32" s="234">
        <f>'Natural Gas Scenarios'!S135</f>
        <v>3.2972725378227027E-8</v>
      </c>
      <c r="AI32" s="234">
        <f>'Natural Gas Scenarios'!T135</f>
        <v>3.2972725378227027E-8</v>
      </c>
      <c r="AJ32" s="234">
        <f>'Natural Gas Scenarios'!W135</f>
        <v>3.2972725378227027E-8</v>
      </c>
      <c r="AK32" s="234">
        <f>'Natural Gas Scenarios'!X135</f>
        <v>3.2972725378227027E-8</v>
      </c>
      <c r="AL32" s="234">
        <f>'Natural Gas Scenarios'!Y135</f>
        <v>3.2972725378227027E-8</v>
      </c>
      <c r="AM32" s="234">
        <f>'Natural Gas Scenarios'!B238</f>
        <v>3.2972725378227027E-8</v>
      </c>
      <c r="AN32" s="234">
        <f>'Natural Gas Scenarios'!C238</f>
        <v>3.2972725378227027E-8</v>
      </c>
      <c r="AO32" s="234">
        <f>'Natural Gas Scenarios'!D238</f>
        <v>3.2972725378227027E-8</v>
      </c>
      <c r="AP32" s="234">
        <f>'Natural Gas Scenarios'!E238</f>
        <v>3.2972725378227027E-8</v>
      </c>
      <c r="AQ32" s="234">
        <f>'Natural Gas Scenarios'!F238</f>
        <v>3.2972725378227027E-8</v>
      </c>
      <c r="AR32" s="234">
        <f>'Natural Gas Scenarios'!G238</f>
        <v>3.2972725378227027E-8</v>
      </c>
      <c r="AS32" s="234">
        <f>'Natural Gas Scenarios'!K238</f>
        <v>3.2972725378227027E-8</v>
      </c>
      <c r="AT32" s="234">
        <f>'Natural Gas Scenarios'!L238</f>
        <v>3.2972725378227027E-8</v>
      </c>
      <c r="AU32" s="234">
        <f>'Natural Gas Scenarios'!M238</f>
        <v>3.2972725378227027E-8</v>
      </c>
      <c r="AV32" s="234">
        <f>'Natural Gas Scenarios'!N238</f>
        <v>3.2972725378227027E-8</v>
      </c>
      <c r="AW32" s="234">
        <f>'Natural Gas Scenarios'!O238</f>
        <v>3.2972725378227027E-8</v>
      </c>
      <c r="AX32" s="234">
        <f>'Natural Gas Scenarios'!R238</f>
        <v>3.2972725378227027E-8</v>
      </c>
      <c r="AY32" s="234">
        <f>'Natural Gas Scenarios'!S238</f>
        <v>3.2972725378227027E-8</v>
      </c>
      <c r="AZ32" s="234">
        <f>'Natural Gas Scenarios'!T238</f>
        <v>3.2972725378227027E-8</v>
      </c>
      <c r="BA32" s="234">
        <f>'Natural Gas Scenarios'!U238</f>
        <v>3.2972725378227027E-8</v>
      </c>
      <c r="BB32" s="234">
        <f>'Natural Gas Scenarios'!V238</f>
        <v>3.2972725378227027E-8</v>
      </c>
      <c r="BC32" s="234">
        <f>'Natural Gas Scenarios'!B341</f>
        <v>3.2972725378227027E-8</v>
      </c>
      <c r="BD32" s="234">
        <f>'Natural Gas Scenarios'!C341</f>
        <v>3.2972725378227027E-8</v>
      </c>
      <c r="BE32" s="234">
        <f>'Natural Gas Scenarios'!D341</f>
        <v>3.2972725378227027E-8</v>
      </c>
      <c r="BF32" s="234">
        <f>'Natural Gas Scenarios'!E341</f>
        <v>3.2972725378227027E-8</v>
      </c>
      <c r="BG32" s="234">
        <f>'Natural Gas Scenarios'!F341</f>
        <v>3.2972725378227027E-8</v>
      </c>
      <c r="BH32" s="234">
        <f>'Natural Gas Scenarios'!G341</f>
        <v>3.2972725378227027E-8</v>
      </c>
      <c r="BI32" s="234">
        <f>'Natural Gas Scenarios'!K341</f>
        <v>3.2972725378227027E-8</v>
      </c>
      <c r="BJ32" s="234">
        <f>'Natural Gas Scenarios'!L341</f>
        <v>3.2972725378227027E-8</v>
      </c>
      <c r="BK32" s="234">
        <f>'Natural Gas Scenarios'!M341</f>
        <v>3.2972725378227027E-8</v>
      </c>
      <c r="BL32" s="234">
        <f>'Natural Gas Scenarios'!B444</f>
        <v>3.2107191337048571E-7</v>
      </c>
      <c r="BM32" s="234">
        <f>'Natural Gas Scenarios'!C444</f>
        <v>3.2107191337048571E-7</v>
      </c>
      <c r="BN32" s="234">
        <f>'Natural Gas Scenarios'!D444</f>
        <v>3.2107191337048571E-7</v>
      </c>
      <c r="BO32" s="234">
        <f>'Natural Gas Scenarios'!E444</f>
        <v>3.2107191337048571E-7</v>
      </c>
      <c r="BP32" s="234">
        <f>'Natural Gas Scenarios'!F444</f>
        <v>3.2107191337048571E-7</v>
      </c>
      <c r="BQ32" s="234">
        <f>'Natural Gas Scenarios'!G444</f>
        <v>3.2107191337048571E-7</v>
      </c>
      <c r="BR32" s="234">
        <f>'Natural Gas Scenarios'!K444</f>
        <v>3.2972725378227027E-8</v>
      </c>
      <c r="BS32" s="234">
        <f>'Natural Gas Scenarios'!L444</f>
        <v>3.2972725378227027E-8</v>
      </c>
      <c r="BT32" s="234">
        <f>'Natural Gas Scenarios'!M444</f>
        <v>3.2972725378227027E-8</v>
      </c>
      <c r="BU32" s="234">
        <f>'Natural Gas Scenarios'!B547</f>
        <v>3.2972725378227027E-8</v>
      </c>
      <c r="BV32" s="234">
        <f>'Natural Gas Scenarios'!C547</f>
        <v>3.2972725378227027E-8</v>
      </c>
      <c r="BW32" s="234">
        <f>'Natural Gas Scenarios'!D547</f>
        <v>3.2972725378227027E-8</v>
      </c>
      <c r="BX32" s="234">
        <f>'Natural Gas Scenarios'!E547</f>
        <v>3.2972725378227027E-8</v>
      </c>
      <c r="BY32" s="234">
        <f>'Natural Gas Scenarios'!F547</f>
        <v>3.2972725378227027E-8</v>
      </c>
      <c r="BZ32" s="234">
        <f>'Natural Gas Scenarios'!R341</f>
        <v>3.2972725378227027E-8</v>
      </c>
      <c r="CA32" s="234">
        <f>'Natural Gas Scenarios'!S341</f>
        <v>3.2972725378227027E-8</v>
      </c>
      <c r="CB32" s="234">
        <f>'Natural Gas Scenarios'!T341</f>
        <v>3.2972725378227027E-8</v>
      </c>
      <c r="CC32" s="234">
        <f>'Natural Gas Scenarios'!B753</f>
        <v>3.2972725378227027E-8</v>
      </c>
      <c r="CD32" s="234">
        <f>'Natural Gas Scenarios'!C753</f>
        <v>3.2972725378227027E-8</v>
      </c>
      <c r="CE32" s="234">
        <f>'Natural Gas Scenarios'!D753</f>
        <v>3.2972725378227027E-8</v>
      </c>
      <c r="CF32" s="234">
        <f>'Natural Gas Scenarios'!H753</f>
        <v>3.2972725378227027E-8</v>
      </c>
      <c r="CG32" s="234">
        <f>'Natural Gas Scenarios'!I753</f>
        <v>3.2972725378227027E-8</v>
      </c>
      <c r="CH32" s="234">
        <f>'Natural Gas Scenarios'!J753</f>
        <v>3.2972725378227027E-8</v>
      </c>
      <c r="CI32" s="234">
        <f>'Natural Gas Scenarios'!N753</f>
        <v>3.2972725378227027E-8</v>
      </c>
      <c r="CJ32" s="234">
        <f>'Natural Gas Scenarios'!O753</f>
        <v>3.2972725378227027E-8</v>
      </c>
      <c r="CK32" s="234">
        <f>'Natural Gas Scenarios'!P753</f>
        <v>3.2972725378227027E-8</v>
      </c>
      <c r="CL32" s="234">
        <f>'Natural Gas Scenarios'!K547</f>
        <v>3.2972725378227027E-8</v>
      </c>
      <c r="CM32" s="234">
        <f>'Natural Gas Scenarios'!L547</f>
        <v>4.7913470533729357E-12</v>
      </c>
      <c r="CN32" s="234">
        <f>'Natural Gas Scenarios'!M547</f>
        <v>4.7913470533729357E-12</v>
      </c>
      <c r="CO32" s="234">
        <f>'Natural Gas Scenarios'!B650</f>
        <v>3.2972725378227027E-8</v>
      </c>
      <c r="CP32" s="234">
        <f>'Natural Gas Scenarios'!C650</f>
        <v>3.2972725378227027E-8</v>
      </c>
      <c r="CQ32" s="234">
        <f>'Natural Gas Scenarios'!D650</f>
        <v>3.2972725378227027E-8</v>
      </c>
      <c r="CR32" s="234">
        <f>'Natural Gas Scenarios'!E650</f>
        <v>3.2972725378227027E-8</v>
      </c>
      <c r="CS32" s="234">
        <f>'Natural Gas Scenarios'!F650</f>
        <v>3.2972725378227027E-8</v>
      </c>
      <c r="CT32" s="234">
        <f>'Natural Gas Scenarios'!K650</f>
        <v>3.2972725378227027E-8</v>
      </c>
      <c r="CU32" s="234">
        <f>'Natural Gas Scenarios'!L650</f>
        <v>3.2972725378227027E-8</v>
      </c>
      <c r="CV32" s="234">
        <f>'Natural Gas Scenarios'!M650</f>
        <v>3.2972725378227027E-8</v>
      </c>
      <c r="CW32" s="234">
        <f>'Natural Gas Scenarios'!N650</f>
        <v>3.2972725378227027E-8</v>
      </c>
      <c r="CX32" s="234">
        <f>'Natural Gas Scenarios'!O650</f>
        <v>3.2972725378227027E-8</v>
      </c>
      <c r="CY32" s="326" t="s">
        <v>867</v>
      </c>
    </row>
    <row r="33" spans="1:103" ht="15" customHeight="1" x14ac:dyDescent="0.25">
      <c r="A33" s="206">
        <v>30</v>
      </c>
      <c r="B33" s="261" t="s">
        <v>321</v>
      </c>
      <c r="C33" s="233">
        <f t="shared" si="0"/>
        <v>4.2393504057720465E-11</v>
      </c>
      <c r="D33" s="234">
        <f>'Natural Gas Scenarios'!B33</f>
        <v>4.2393504057720465E-11</v>
      </c>
      <c r="E33" s="234">
        <f>'Natural Gas Scenarios'!C33</f>
        <v>4.2393504057720465E-11</v>
      </c>
      <c r="F33" s="234">
        <f>'Natural Gas Scenarios'!D33</f>
        <v>4.2393504057720465E-11</v>
      </c>
      <c r="G33" s="234">
        <f>'Natural Gas Scenarios'!E33</f>
        <v>4.2393504057720465E-11</v>
      </c>
      <c r="H33" s="234">
        <f>'Natural Gas Scenarios'!F33</f>
        <v>4.2393504057720465E-11</v>
      </c>
      <c r="I33" s="234">
        <f>'Natural Gas Scenarios'!G33</f>
        <v>4.2393504057720465E-11</v>
      </c>
      <c r="J33" s="234">
        <f>'Natural Gas Scenarios'!H33</f>
        <v>4.2393504057720465E-11</v>
      </c>
      <c r="K33" s="234">
        <f>'Natural Gas Scenarios'!K33</f>
        <v>4.2393504057720465E-11</v>
      </c>
      <c r="L33" s="234">
        <f>'Natural Gas Scenarios'!L33</f>
        <v>4.2393504057720465E-11</v>
      </c>
      <c r="M33" s="234">
        <f>'Natural Gas Scenarios'!M33</f>
        <v>4.2393504057720465E-11</v>
      </c>
      <c r="N33" s="234">
        <f>'Natural Gas Scenarios'!N33</f>
        <v>4.2393504057720465E-11</v>
      </c>
      <c r="O33" s="234">
        <f>'Natural Gas Scenarios'!O33</f>
        <v>4.2393504057720465E-11</v>
      </c>
      <c r="P33" s="234">
        <f>'Natural Gas Scenarios'!R33</f>
        <v>4.2393504057720465E-11</v>
      </c>
      <c r="Q33" s="234">
        <f>'Natural Gas Scenarios'!S33</f>
        <v>4.2393504057720465E-11</v>
      </c>
      <c r="R33" s="234">
        <f>'Natural Gas Scenarios'!T33</f>
        <v>4.2393504057720465E-11</v>
      </c>
      <c r="S33" s="234">
        <f>'Natural Gas Scenarios'!U33</f>
        <v>4.2393504057720465E-11</v>
      </c>
      <c r="T33" s="234">
        <f>'Natural Gas Scenarios'!V33</f>
        <v>4.2393504057720465E-11</v>
      </c>
      <c r="U33" s="234">
        <f>'Natural Gas Scenarios'!W33</f>
        <v>4.2393504057720465E-11</v>
      </c>
      <c r="V33" s="234">
        <f>'Natural Gas Scenarios'!B136</f>
        <v>4.2393504057720465E-11</v>
      </c>
      <c r="W33" s="234">
        <f>'Natural Gas Scenarios'!C136</f>
        <v>4.2393504057720465E-11</v>
      </c>
      <c r="X33" s="234">
        <f>'Natural Gas Scenarios'!D136</f>
        <v>4.2393504057720465E-11</v>
      </c>
      <c r="Y33" s="234">
        <f>'Natural Gas Scenarios'!E136</f>
        <v>4.2393504057720465E-11</v>
      </c>
      <c r="Z33" s="234">
        <f>'Natural Gas Scenarios'!F136</f>
        <v>4.2393504057720465E-11</v>
      </c>
      <c r="AA33" s="234">
        <f>'Natural Gas Scenarios'!G136</f>
        <v>4.2393504057720465E-11</v>
      </c>
      <c r="AB33" s="234">
        <f>'Natural Gas Scenarios'!K136</f>
        <v>4.2393504057720465E-11</v>
      </c>
      <c r="AC33" s="234">
        <f>'Natural Gas Scenarios'!L136</f>
        <v>4.2393504057720465E-11</v>
      </c>
      <c r="AD33" s="234">
        <f>'Natural Gas Scenarios'!M136</f>
        <v>4.2393504057720465E-11</v>
      </c>
      <c r="AE33" s="234">
        <f>'Natural Gas Scenarios'!N136</f>
        <v>4.2393504057720465E-11</v>
      </c>
      <c r="AF33" s="234">
        <f>'Natural Gas Scenarios'!O136</f>
        <v>4.2393504057720465E-11</v>
      </c>
      <c r="AG33" s="234">
        <f>'Natural Gas Scenarios'!R136</f>
        <v>4.2393504057720465E-11</v>
      </c>
      <c r="AH33" s="234">
        <f>'Natural Gas Scenarios'!S136</f>
        <v>4.2393504057720465E-11</v>
      </c>
      <c r="AI33" s="234">
        <f>'Natural Gas Scenarios'!T136</f>
        <v>4.2393504057720465E-11</v>
      </c>
      <c r="AJ33" s="234">
        <f>'Natural Gas Scenarios'!W136</f>
        <v>4.2393504057720465E-11</v>
      </c>
      <c r="AK33" s="234">
        <f>'Natural Gas Scenarios'!X136</f>
        <v>4.2393504057720465E-11</v>
      </c>
      <c r="AL33" s="234">
        <f>'Natural Gas Scenarios'!Y136</f>
        <v>4.2393504057720465E-11</v>
      </c>
      <c r="AM33" s="234">
        <f>'Natural Gas Scenarios'!B239</f>
        <v>4.2393504057720465E-11</v>
      </c>
      <c r="AN33" s="234">
        <f>'Natural Gas Scenarios'!C239</f>
        <v>4.2393504057720465E-11</v>
      </c>
      <c r="AO33" s="234">
        <f>'Natural Gas Scenarios'!D239</f>
        <v>4.2393504057720465E-11</v>
      </c>
      <c r="AP33" s="234">
        <f>'Natural Gas Scenarios'!E239</f>
        <v>4.2393504057720465E-11</v>
      </c>
      <c r="AQ33" s="234">
        <f>'Natural Gas Scenarios'!F239</f>
        <v>4.2393504057720465E-11</v>
      </c>
      <c r="AR33" s="234">
        <f>'Natural Gas Scenarios'!G239</f>
        <v>4.2393504057720465E-11</v>
      </c>
      <c r="AS33" s="234">
        <f>'Natural Gas Scenarios'!K239</f>
        <v>4.2393504057720465E-11</v>
      </c>
      <c r="AT33" s="234">
        <f>'Natural Gas Scenarios'!L239</f>
        <v>4.2393504057720465E-11</v>
      </c>
      <c r="AU33" s="234">
        <f>'Natural Gas Scenarios'!M239</f>
        <v>4.2393504057720465E-11</v>
      </c>
      <c r="AV33" s="234">
        <f>'Natural Gas Scenarios'!N239</f>
        <v>4.2393504057720465E-11</v>
      </c>
      <c r="AW33" s="234">
        <f>'Natural Gas Scenarios'!O239</f>
        <v>4.2393504057720465E-11</v>
      </c>
      <c r="AX33" s="234">
        <f>'Natural Gas Scenarios'!R239</f>
        <v>4.2393504057720465E-11</v>
      </c>
      <c r="AY33" s="234">
        <f>'Natural Gas Scenarios'!S239</f>
        <v>4.2393504057720465E-11</v>
      </c>
      <c r="AZ33" s="234">
        <f>'Natural Gas Scenarios'!T239</f>
        <v>4.2393504057720465E-11</v>
      </c>
      <c r="BA33" s="234">
        <f>'Natural Gas Scenarios'!U239</f>
        <v>4.2393504057720465E-11</v>
      </c>
      <c r="BB33" s="234">
        <f>'Natural Gas Scenarios'!V239</f>
        <v>4.2393504057720465E-11</v>
      </c>
      <c r="BC33" s="234">
        <f>'Natural Gas Scenarios'!B342</f>
        <v>4.2393504057720465E-11</v>
      </c>
      <c r="BD33" s="234">
        <f>'Natural Gas Scenarios'!C342</f>
        <v>4.2393504057720465E-11</v>
      </c>
      <c r="BE33" s="234">
        <f>'Natural Gas Scenarios'!D342</f>
        <v>4.2393504057720465E-11</v>
      </c>
      <c r="BF33" s="234">
        <f>'Natural Gas Scenarios'!E342</f>
        <v>4.2393504057720465E-11</v>
      </c>
      <c r="BG33" s="234">
        <f>'Natural Gas Scenarios'!F342</f>
        <v>4.2393504057720465E-11</v>
      </c>
      <c r="BH33" s="234">
        <f>'Natural Gas Scenarios'!G342</f>
        <v>4.2393504057720465E-11</v>
      </c>
      <c r="BI33" s="234">
        <f>'Natural Gas Scenarios'!K342</f>
        <v>4.2393504057720465E-11</v>
      </c>
      <c r="BJ33" s="234">
        <f>'Natural Gas Scenarios'!L342</f>
        <v>4.2393504057720465E-11</v>
      </c>
      <c r="BK33" s="234">
        <f>'Natural Gas Scenarios'!M342</f>
        <v>4.2393504057720465E-11</v>
      </c>
      <c r="BL33" s="234">
        <f>'Natural Gas Scenarios'!B445</f>
        <v>4.2393504057720465E-11</v>
      </c>
      <c r="BM33" s="234">
        <f>'Natural Gas Scenarios'!C445</f>
        <v>4.2393504057720465E-11</v>
      </c>
      <c r="BN33" s="234">
        <f>'Natural Gas Scenarios'!D445</f>
        <v>4.2393504057720465E-11</v>
      </c>
      <c r="BO33" s="234">
        <f>'Natural Gas Scenarios'!E445</f>
        <v>4.2393504057720465E-11</v>
      </c>
      <c r="BP33" s="234">
        <f>'Natural Gas Scenarios'!F445</f>
        <v>4.2393504057720465E-11</v>
      </c>
      <c r="BQ33" s="234">
        <f>'Natural Gas Scenarios'!G445</f>
        <v>4.2393504057720465E-11</v>
      </c>
      <c r="BR33" s="234">
        <f>'Natural Gas Scenarios'!K445</f>
        <v>4.2393504057720465E-11</v>
      </c>
      <c r="BS33" s="234">
        <f>'Natural Gas Scenarios'!L445</f>
        <v>4.2393504057720465E-11</v>
      </c>
      <c r="BT33" s="234">
        <f>'Natural Gas Scenarios'!M445</f>
        <v>4.2393504057720465E-11</v>
      </c>
      <c r="BU33" s="234">
        <f>'Natural Gas Scenarios'!B548</f>
        <v>4.2393504057720465E-11</v>
      </c>
      <c r="BV33" s="234">
        <f>'Natural Gas Scenarios'!C548</f>
        <v>4.2393504057720465E-11</v>
      </c>
      <c r="BW33" s="234">
        <f>'Natural Gas Scenarios'!D548</f>
        <v>4.2393504057720465E-11</v>
      </c>
      <c r="BX33" s="234">
        <f>'Natural Gas Scenarios'!E548</f>
        <v>4.2393504057720465E-11</v>
      </c>
      <c r="BY33" s="234">
        <f>'Natural Gas Scenarios'!F548</f>
        <v>4.2393504057720465E-11</v>
      </c>
      <c r="BZ33" s="234">
        <f>'Natural Gas Scenarios'!R342</f>
        <v>4.2393504057720465E-11</v>
      </c>
      <c r="CA33" s="234">
        <f>'Natural Gas Scenarios'!S342</f>
        <v>4.2393504057720465E-11</v>
      </c>
      <c r="CB33" s="234">
        <f>'Natural Gas Scenarios'!T342</f>
        <v>4.2393504057720465E-11</v>
      </c>
      <c r="CC33" s="234">
        <f>'Natural Gas Scenarios'!B754</f>
        <v>1.6222580886087698E-8</v>
      </c>
      <c r="CD33" s="234">
        <f>'Natural Gas Scenarios'!C754</f>
        <v>1.6222580886087698E-8</v>
      </c>
      <c r="CE33" s="234">
        <f>'Natural Gas Scenarios'!D754</f>
        <v>1.6222580886087698E-8</v>
      </c>
      <c r="CF33" s="234">
        <f>'Natural Gas Scenarios'!H754</f>
        <v>4.2393504057720465E-11</v>
      </c>
      <c r="CG33" s="234">
        <f>'Natural Gas Scenarios'!I754</f>
        <v>4.2393504057720465E-11</v>
      </c>
      <c r="CH33" s="234">
        <f>'Natural Gas Scenarios'!J754</f>
        <v>4.2393504057720465E-11</v>
      </c>
      <c r="CI33" s="234">
        <f>'Natural Gas Scenarios'!N754</f>
        <v>1.6729536538777937E-8</v>
      </c>
      <c r="CJ33" s="234">
        <f>'Natural Gas Scenarios'!O754</f>
        <v>1.6729536538777937E-8</v>
      </c>
      <c r="CK33" s="234">
        <f>'Natural Gas Scenarios'!P754</f>
        <v>1.6729536538777937E-8</v>
      </c>
      <c r="CL33" s="234">
        <f>'Natural Gas Scenarios'!K548</f>
        <v>4.2393504057720465E-11</v>
      </c>
      <c r="CM33" s="234">
        <f>'Natural Gas Scenarios'!L548</f>
        <v>4.2393504057720465E-11</v>
      </c>
      <c r="CN33" s="234">
        <f>'Natural Gas Scenarios'!M548</f>
        <v>4.2393504057720465E-11</v>
      </c>
      <c r="CO33" s="234">
        <f>'Natural Gas Scenarios'!B651</f>
        <v>4.2393504057720465E-11</v>
      </c>
      <c r="CP33" s="234">
        <f>'Natural Gas Scenarios'!C651</f>
        <v>4.2393504057720465E-11</v>
      </c>
      <c r="CQ33" s="234">
        <f>'Natural Gas Scenarios'!D651</f>
        <v>4.2393504057720465E-11</v>
      </c>
      <c r="CR33" s="234">
        <f>'Natural Gas Scenarios'!E651</f>
        <v>4.2393504057720465E-11</v>
      </c>
      <c r="CS33" s="234">
        <f>'Natural Gas Scenarios'!F651</f>
        <v>4.2393504057720465E-11</v>
      </c>
      <c r="CT33" s="234">
        <f>'Natural Gas Scenarios'!K651</f>
        <v>4.2393504057720465E-11</v>
      </c>
      <c r="CU33" s="234">
        <f>'Natural Gas Scenarios'!L651</f>
        <v>4.2393504057720465E-11</v>
      </c>
      <c r="CV33" s="234">
        <f>'Natural Gas Scenarios'!M651</f>
        <v>4.2393504057720465E-11</v>
      </c>
      <c r="CW33" s="234">
        <f>'Natural Gas Scenarios'!N651</f>
        <v>4.2393504057720465E-11</v>
      </c>
      <c r="CX33" s="234">
        <f>'Natural Gas Scenarios'!O651</f>
        <v>4.2393504057720465E-11</v>
      </c>
      <c r="CY33" s="326" t="s">
        <v>868</v>
      </c>
    </row>
    <row r="34" spans="1:103" ht="15" customHeight="1" x14ac:dyDescent="0.25">
      <c r="A34" s="206">
        <v>31</v>
      </c>
      <c r="B34" s="261" t="s">
        <v>323</v>
      </c>
      <c r="C34" s="233">
        <f t="shared" si="0"/>
        <v>1.978363522693622E-9</v>
      </c>
      <c r="D34" s="234">
        <f>'Natural Gas Scenarios'!B34</f>
        <v>1.978363522693622E-9</v>
      </c>
      <c r="E34" s="234">
        <f>'Natural Gas Scenarios'!C34</f>
        <v>1.978363522693622E-9</v>
      </c>
      <c r="F34" s="234">
        <f>'Natural Gas Scenarios'!D34</f>
        <v>1.978363522693622E-9</v>
      </c>
      <c r="G34" s="234">
        <f>'Natural Gas Scenarios'!E34</f>
        <v>1.978363522693622E-9</v>
      </c>
      <c r="H34" s="234">
        <f>'Natural Gas Scenarios'!F34</f>
        <v>1.978363522693622E-9</v>
      </c>
      <c r="I34" s="234">
        <f>'Natural Gas Scenarios'!G34</f>
        <v>1.978363522693622E-9</v>
      </c>
      <c r="J34" s="234">
        <f>'Natural Gas Scenarios'!H34</f>
        <v>1.978363522693622E-9</v>
      </c>
      <c r="K34" s="234">
        <f>'Natural Gas Scenarios'!K34</f>
        <v>1.978363522693622E-9</v>
      </c>
      <c r="L34" s="234">
        <f>'Natural Gas Scenarios'!L34</f>
        <v>1.978363522693622E-9</v>
      </c>
      <c r="M34" s="234">
        <f>'Natural Gas Scenarios'!M34</f>
        <v>1.978363522693622E-9</v>
      </c>
      <c r="N34" s="234">
        <f>'Natural Gas Scenarios'!N34</f>
        <v>1.978363522693622E-9</v>
      </c>
      <c r="O34" s="234">
        <f>'Natural Gas Scenarios'!O34</f>
        <v>1.978363522693622E-9</v>
      </c>
      <c r="P34" s="234">
        <f>'Natural Gas Scenarios'!R34</f>
        <v>1.978363522693622E-9</v>
      </c>
      <c r="Q34" s="234">
        <f>'Natural Gas Scenarios'!S34</f>
        <v>1.978363522693622E-9</v>
      </c>
      <c r="R34" s="234">
        <f>'Natural Gas Scenarios'!T34</f>
        <v>1.978363522693622E-9</v>
      </c>
      <c r="S34" s="234">
        <f>'Natural Gas Scenarios'!U34</f>
        <v>1.978363522693622E-9</v>
      </c>
      <c r="T34" s="234">
        <f>'Natural Gas Scenarios'!V34</f>
        <v>1.978363522693622E-9</v>
      </c>
      <c r="U34" s="234">
        <f>'Natural Gas Scenarios'!W34</f>
        <v>1.978363522693622E-9</v>
      </c>
      <c r="V34" s="234">
        <f>'Natural Gas Scenarios'!B137</f>
        <v>1.978363522693622E-9</v>
      </c>
      <c r="W34" s="234">
        <f>'Natural Gas Scenarios'!C137</f>
        <v>1.978363522693622E-9</v>
      </c>
      <c r="X34" s="234">
        <f>'Natural Gas Scenarios'!D137</f>
        <v>1.978363522693622E-9</v>
      </c>
      <c r="Y34" s="234">
        <f>'Natural Gas Scenarios'!E137</f>
        <v>1.978363522693622E-9</v>
      </c>
      <c r="Z34" s="234">
        <f>'Natural Gas Scenarios'!F137</f>
        <v>1.978363522693622E-9</v>
      </c>
      <c r="AA34" s="234">
        <f>'Natural Gas Scenarios'!G137</f>
        <v>1.978363522693622E-9</v>
      </c>
      <c r="AB34" s="234">
        <f>'Natural Gas Scenarios'!K137</f>
        <v>1.978363522693622E-9</v>
      </c>
      <c r="AC34" s="234">
        <f>'Natural Gas Scenarios'!L137</f>
        <v>1.978363522693622E-9</v>
      </c>
      <c r="AD34" s="234">
        <f>'Natural Gas Scenarios'!M137</f>
        <v>1.978363522693622E-9</v>
      </c>
      <c r="AE34" s="234">
        <f>'Natural Gas Scenarios'!N137</f>
        <v>1.978363522693622E-9</v>
      </c>
      <c r="AF34" s="234">
        <f>'Natural Gas Scenarios'!O137</f>
        <v>1.978363522693622E-9</v>
      </c>
      <c r="AG34" s="234">
        <f>'Natural Gas Scenarios'!R137</f>
        <v>1.978363522693622E-9</v>
      </c>
      <c r="AH34" s="234">
        <f>'Natural Gas Scenarios'!S137</f>
        <v>1.978363522693622E-9</v>
      </c>
      <c r="AI34" s="234">
        <f>'Natural Gas Scenarios'!T137</f>
        <v>1.978363522693622E-9</v>
      </c>
      <c r="AJ34" s="234">
        <f>'Natural Gas Scenarios'!W137</f>
        <v>1.978363522693622E-9</v>
      </c>
      <c r="AK34" s="234">
        <f>'Natural Gas Scenarios'!X137</f>
        <v>1.978363522693622E-9</v>
      </c>
      <c r="AL34" s="234">
        <f>'Natural Gas Scenarios'!Y137</f>
        <v>1.978363522693622E-9</v>
      </c>
      <c r="AM34" s="234">
        <f>'Natural Gas Scenarios'!B240</f>
        <v>1.978363522693622E-9</v>
      </c>
      <c r="AN34" s="234">
        <f>'Natural Gas Scenarios'!C240</f>
        <v>1.978363522693622E-9</v>
      </c>
      <c r="AO34" s="234">
        <f>'Natural Gas Scenarios'!D240</f>
        <v>1.978363522693622E-9</v>
      </c>
      <c r="AP34" s="234">
        <f>'Natural Gas Scenarios'!E240</f>
        <v>1.978363522693622E-9</v>
      </c>
      <c r="AQ34" s="234">
        <f>'Natural Gas Scenarios'!F240</f>
        <v>1.978363522693622E-9</v>
      </c>
      <c r="AR34" s="234">
        <f>'Natural Gas Scenarios'!G240</f>
        <v>1.978363522693622E-9</v>
      </c>
      <c r="AS34" s="234">
        <f>'Natural Gas Scenarios'!K240</f>
        <v>1.978363522693622E-9</v>
      </c>
      <c r="AT34" s="234">
        <f>'Natural Gas Scenarios'!L240</f>
        <v>1.978363522693622E-9</v>
      </c>
      <c r="AU34" s="234">
        <f>'Natural Gas Scenarios'!M240</f>
        <v>1.978363522693622E-9</v>
      </c>
      <c r="AV34" s="234">
        <f>'Natural Gas Scenarios'!N240</f>
        <v>1.978363522693622E-9</v>
      </c>
      <c r="AW34" s="234">
        <f>'Natural Gas Scenarios'!O240</f>
        <v>1.978363522693622E-9</v>
      </c>
      <c r="AX34" s="234">
        <f>'Natural Gas Scenarios'!R240</f>
        <v>1.978363522693622E-9</v>
      </c>
      <c r="AY34" s="234">
        <f>'Natural Gas Scenarios'!S240</f>
        <v>1.978363522693622E-9</v>
      </c>
      <c r="AZ34" s="234">
        <f>'Natural Gas Scenarios'!T240</f>
        <v>1.978363522693622E-9</v>
      </c>
      <c r="BA34" s="234">
        <f>'Natural Gas Scenarios'!U240</f>
        <v>1.978363522693622E-9</v>
      </c>
      <c r="BB34" s="234">
        <f>'Natural Gas Scenarios'!V240</f>
        <v>1.978363522693622E-9</v>
      </c>
      <c r="BC34" s="234">
        <f>'Natural Gas Scenarios'!B343</f>
        <v>1.978363522693622E-9</v>
      </c>
      <c r="BD34" s="234">
        <f>'Natural Gas Scenarios'!C343</f>
        <v>1.978363522693622E-9</v>
      </c>
      <c r="BE34" s="234">
        <f>'Natural Gas Scenarios'!D343</f>
        <v>1.978363522693622E-9</v>
      </c>
      <c r="BF34" s="234">
        <f>'Natural Gas Scenarios'!E343</f>
        <v>1.978363522693622E-9</v>
      </c>
      <c r="BG34" s="234">
        <f>'Natural Gas Scenarios'!F343</f>
        <v>1.978363522693622E-9</v>
      </c>
      <c r="BH34" s="234">
        <f>'Natural Gas Scenarios'!G343</f>
        <v>1.978363522693622E-9</v>
      </c>
      <c r="BI34" s="234">
        <f>'Natural Gas Scenarios'!K343</f>
        <v>1.978363522693622E-9</v>
      </c>
      <c r="BJ34" s="234">
        <f>'Natural Gas Scenarios'!L343</f>
        <v>1.978363522693622E-9</v>
      </c>
      <c r="BK34" s="234">
        <f>'Natural Gas Scenarios'!M343</f>
        <v>1.978363522693622E-9</v>
      </c>
      <c r="BL34" s="234">
        <f>'Natural Gas Scenarios'!B446</f>
        <v>1.978363522693622E-9</v>
      </c>
      <c r="BM34" s="234">
        <f>'Natural Gas Scenarios'!C446</f>
        <v>1.978363522693622E-9</v>
      </c>
      <c r="BN34" s="234">
        <f>'Natural Gas Scenarios'!D446</f>
        <v>1.978363522693622E-9</v>
      </c>
      <c r="BO34" s="234">
        <f>'Natural Gas Scenarios'!E446</f>
        <v>1.978363522693622E-9</v>
      </c>
      <c r="BP34" s="234">
        <f>'Natural Gas Scenarios'!F446</f>
        <v>1.978363522693622E-9</v>
      </c>
      <c r="BQ34" s="234">
        <f>'Natural Gas Scenarios'!G446</f>
        <v>1.978363522693622E-9</v>
      </c>
      <c r="BR34" s="234">
        <f>'Natural Gas Scenarios'!K446</f>
        <v>1.978363522693622E-9</v>
      </c>
      <c r="BS34" s="234">
        <f>'Natural Gas Scenarios'!L446</f>
        <v>1.978363522693622E-9</v>
      </c>
      <c r="BT34" s="234">
        <f>'Natural Gas Scenarios'!M446</f>
        <v>1.978363522693622E-9</v>
      </c>
      <c r="BU34" s="234">
        <f>'Natural Gas Scenarios'!B549</f>
        <v>1.978363522693622E-9</v>
      </c>
      <c r="BV34" s="234">
        <f>'Natural Gas Scenarios'!C549</f>
        <v>1.978363522693622E-9</v>
      </c>
      <c r="BW34" s="234">
        <f>'Natural Gas Scenarios'!D549</f>
        <v>1.978363522693622E-9</v>
      </c>
      <c r="BX34" s="234">
        <f>'Natural Gas Scenarios'!E549</f>
        <v>1.978363522693622E-9</v>
      </c>
      <c r="BY34" s="234">
        <f>'Natural Gas Scenarios'!F549</f>
        <v>1.978363522693622E-9</v>
      </c>
      <c r="BZ34" s="234">
        <f>'Natural Gas Scenarios'!R343</f>
        <v>1.978363522693622E-9</v>
      </c>
      <c r="CA34" s="234">
        <f>'Natural Gas Scenarios'!S343</f>
        <v>1.978363522693622E-9</v>
      </c>
      <c r="CB34" s="234">
        <f>'Natural Gas Scenarios'!T343</f>
        <v>1.978363522693622E-9</v>
      </c>
      <c r="CC34" s="234">
        <f>'Natural Gas Scenarios'!B755</f>
        <v>1.978363522693622E-9</v>
      </c>
      <c r="CD34" s="234">
        <f>'Natural Gas Scenarios'!C755</f>
        <v>1.978363522693622E-9</v>
      </c>
      <c r="CE34" s="234">
        <f>'Natural Gas Scenarios'!D755</f>
        <v>1.978363522693622E-9</v>
      </c>
      <c r="CF34" s="234">
        <f>'Natural Gas Scenarios'!H755</f>
        <v>1.978363522693622E-9</v>
      </c>
      <c r="CG34" s="234">
        <f>'Natural Gas Scenarios'!I755</f>
        <v>1.978363522693622E-9</v>
      </c>
      <c r="CH34" s="234">
        <f>'Natural Gas Scenarios'!J755</f>
        <v>1.978363522693622E-9</v>
      </c>
      <c r="CI34" s="234">
        <f>'Natural Gas Scenarios'!N755</f>
        <v>1.978363522693622E-9</v>
      </c>
      <c r="CJ34" s="234">
        <f>'Natural Gas Scenarios'!O755</f>
        <v>1.978363522693622E-9</v>
      </c>
      <c r="CK34" s="234">
        <f>'Natural Gas Scenarios'!P755</f>
        <v>1.978363522693622E-9</v>
      </c>
      <c r="CL34" s="234">
        <f>'Natural Gas Scenarios'!K549</f>
        <v>1.978363522693622E-9</v>
      </c>
      <c r="CM34" s="234">
        <f>'Natural Gas Scenarios'!L549</f>
        <v>1.978363522693622E-9</v>
      </c>
      <c r="CN34" s="234">
        <f>'Natural Gas Scenarios'!M549</f>
        <v>1.978363522693622E-9</v>
      </c>
      <c r="CO34" s="234">
        <f>'Natural Gas Scenarios'!B652</f>
        <v>1.978363522693622E-9</v>
      </c>
      <c r="CP34" s="234">
        <f>'Natural Gas Scenarios'!C652</f>
        <v>1.978363522693622E-9</v>
      </c>
      <c r="CQ34" s="234">
        <f>'Natural Gas Scenarios'!D652</f>
        <v>1.978363522693622E-9</v>
      </c>
      <c r="CR34" s="234">
        <f>'Natural Gas Scenarios'!E652</f>
        <v>1.978363522693622E-9</v>
      </c>
      <c r="CS34" s="234">
        <f>'Natural Gas Scenarios'!F652</f>
        <v>1.978363522693622E-9</v>
      </c>
      <c r="CT34" s="234">
        <f>'Natural Gas Scenarios'!K652</f>
        <v>1.978363522693622E-9</v>
      </c>
      <c r="CU34" s="234">
        <f>'Natural Gas Scenarios'!L652</f>
        <v>1.978363522693622E-9</v>
      </c>
      <c r="CV34" s="234">
        <f>'Natural Gas Scenarios'!M652</f>
        <v>1.978363522693622E-9</v>
      </c>
      <c r="CW34" s="234">
        <f>'Natural Gas Scenarios'!N652</f>
        <v>1.978363522693622E-9</v>
      </c>
      <c r="CX34" s="234">
        <f>'Natural Gas Scenarios'!O652</f>
        <v>1.978363522693622E-9</v>
      </c>
      <c r="CY34" s="326" t="s">
        <v>869</v>
      </c>
    </row>
    <row r="35" spans="1:103" ht="15" customHeight="1" x14ac:dyDescent="0.25">
      <c r="A35" s="206">
        <v>32</v>
      </c>
      <c r="B35" s="261" t="s">
        <v>325</v>
      </c>
      <c r="C35" s="233">
        <f t="shared" si="0"/>
        <v>2.0019154693923555E-8</v>
      </c>
      <c r="D35" s="234">
        <f>'Natural Gas Scenarios'!B35</f>
        <v>2.0019154693923555E-8</v>
      </c>
      <c r="E35" s="234">
        <f>'Natural Gas Scenarios'!C35</f>
        <v>2.0019154693923555E-8</v>
      </c>
      <c r="F35" s="234">
        <f>'Natural Gas Scenarios'!D35</f>
        <v>2.0019154693923555E-8</v>
      </c>
      <c r="G35" s="234">
        <f>'Natural Gas Scenarios'!E35</f>
        <v>2.0019154693923555E-8</v>
      </c>
      <c r="H35" s="234">
        <f>'Natural Gas Scenarios'!F35</f>
        <v>2.0019154693923555E-8</v>
      </c>
      <c r="I35" s="234">
        <f>'Natural Gas Scenarios'!G35</f>
        <v>2.0019154693923555E-8</v>
      </c>
      <c r="J35" s="234">
        <f>'Natural Gas Scenarios'!H35</f>
        <v>2.0019154693923555E-8</v>
      </c>
      <c r="K35" s="234">
        <f>'Natural Gas Scenarios'!K35</f>
        <v>2.0019154693923555E-8</v>
      </c>
      <c r="L35" s="234">
        <f>'Natural Gas Scenarios'!L35</f>
        <v>2.0019154693923555E-8</v>
      </c>
      <c r="M35" s="234">
        <f>'Natural Gas Scenarios'!M35</f>
        <v>2.0019154693923555E-8</v>
      </c>
      <c r="N35" s="234">
        <f>'Natural Gas Scenarios'!N35</f>
        <v>2.0019154693923555E-8</v>
      </c>
      <c r="O35" s="234">
        <f>'Natural Gas Scenarios'!O35</f>
        <v>2.0019154693923555E-8</v>
      </c>
      <c r="P35" s="234">
        <f>'Natural Gas Scenarios'!R35</f>
        <v>2.0019154693923555E-8</v>
      </c>
      <c r="Q35" s="234">
        <f>'Natural Gas Scenarios'!S35</f>
        <v>2.0019154693923555E-8</v>
      </c>
      <c r="R35" s="234">
        <f>'Natural Gas Scenarios'!T35</f>
        <v>2.0019154693923555E-8</v>
      </c>
      <c r="S35" s="234">
        <f>'Natural Gas Scenarios'!U35</f>
        <v>2.0019154693923555E-8</v>
      </c>
      <c r="T35" s="234">
        <f>'Natural Gas Scenarios'!V35</f>
        <v>2.0019154693923555E-8</v>
      </c>
      <c r="U35" s="234">
        <f>'Natural Gas Scenarios'!W35</f>
        <v>2.0019154693923555E-8</v>
      </c>
      <c r="V35" s="234">
        <f>'Natural Gas Scenarios'!B138</f>
        <v>2.0019154693923555E-8</v>
      </c>
      <c r="W35" s="234">
        <f>'Natural Gas Scenarios'!C138</f>
        <v>2.0019154693923555E-8</v>
      </c>
      <c r="X35" s="234">
        <f>'Natural Gas Scenarios'!D138</f>
        <v>2.0019154693923555E-8</v>
      </c>
      <c r="Y35" s="234">
        <f>'Natural Gas Scenarios'!E138</f>
        <v>2.0019154693923555E-8</v>
      </c>
      <c r="Z35" s="234">
        <f>'Natural Gas Scenarios'!F138</f>
        <v>2.0019154693923555E-8</v>
      </c>
      <c r="AA35" s="234">
        <f>'Natural Gas Scenarios'!G138</f>
        <v>2.0019154693923555E-8</v>
      </c>
      <c r="AB35" s="234">
        <f>'Natural Gas Scenarios'!K138</f>
        <v>2.0019154693923555E-8</v>
      </c>
      <c r="AC35" s="234">
        <f>'Natural Gas Scenarios'!L138</f>
        <v>2.0019154693923555E-8</v>
      </c>
      <c r="AD35" s="234">
        <f>'Natural Gas Scenarios'!M138</f>
        <v>2.0019154693923555E-8</v>
      </c>
      <c r="AE35" s="234">
        <f>'Natural Gas Scenarios'!N138</f>
        <v>2.0019154693923555E-8</v>
      </c>
      <c r="AF35" s="234">
        <f>'Natural Gas Scenarios'!O138</f>
        <v>2.0019154693923555E-8</v>
      </c>
      <c r="AG35" s="234">
        <f>'Natural Gas Scenarios'!R138</f>
        <v>2.0019154693923555E-8</v>
      </c>
      <c r="AH35" s="234">
        <f>'Natural Gas Scenarios'!S138</f>
        <v>2.0019154693923555E-8</v>
      </c>
      <c r="AI35" s="234">
        <f>'Natural Gas Scenarios'!T138</f>
        <v>2.0019154693923555E-8</v>
      </c>
      <c r="AJ35" s="234">
        <f>'Natural Gas Scenarios'!W138</f>
        <v>2.0019154693923555E-8</v>
      </c>
      <c r="AK35" s="234">
        <f>'Natural Gas Scenarios'!X138</f>
        <v>2.0019154693923555E-8</v>
      </c>
      <c r="AL35" s="234">
        <f>'Natural Gas Scenarios'!Y138</f>
        <v>2.0019154693923555E-8</v>
      </c>
      <c r="AM35" s="234">
        <f>'Natural Gas Scenarios'!B241</f>
        <v>2.0019154693923555E-8</v>
      </c>
      <c r="AN35" s="234">
        <f>'Natural Gas Scenarios'!C241</f>
        <v>2.0019154693923555E-8</v>
      </c>
      <c r="AO35" s="234">
        <f>'Natural Gas Scenarios'!D241</f>
        <v>2.0019154693923555E-8</v>
      </c>
      <c r="AP35" s="234">
        <f>'Natural Gas Scenarios'!E241</f>
        <v>2.0019154693923555E-8</v>
      </c>
      <c r="AQ35" s="234">
        <f>'Natural Gas Scenarios'!F241</f>
        <v>2.0019154693923555E-8</v>
      </c>
      <c r="AR35" s="234">
        <f>'Natural Gas Scenarios'!G241</f>
        <v>2.0019154693923555E-8</v>
      </c>
      <c r="AS35" s="234">
        <f>'Natural Gas Scenarios'!K241</f>
        <v>2.0019154693923555E-8</v>
      </c>
      <c r="AT35" s="234">
        <f>'Natural Gas Scenarios'!L241</f>
        <v>2.0019154693923555E-8</v>
      </c>
      <c r="AU35" s="234">
        <f>'Natural Gas Scenarios'!M241</f>
        <v>2.0019154693923555E-8</v>
      </c>
      <c r="AV35" s="234">
        <f>'Natural Gas Scenarios'!N241</f>
        <v>2.0019154693923555E-8</v>
      </c>
      <c r="AW35" s="234">
        <f>'Natural Gas Scenarios'!O241</f>
        <v>2.0019154693923555E-8</v>
      </c>
      <c r="AX35" s="234">
        <f>'Natural Gas Scenarios'!R241</f>
        <v>2.0019154693923555E-8</v>
      </c>
      <c r="AY35" s="234">
        <f>'Natural Gas Scenarios'!S241</f>
        <v>2.0019154693923555E-8</v>
      </c>
      <c r="AZ35" s="234">
        <f>'Natural Gas Scenarios'!T241</f>
        <v>2.0019154693923555E-8</v>
      </c>
      <c r="BA35" s="234">
        <f>'Natural Gas Scenarios'!U241</f>
        <v>2.0019154693923555E-8</v>
      </c>
      <c r="BB35" s="234">
        <f>'Natural Gas Scenarios'!V241</f>
        <v>2.0019154693923555E-8</v>
      </c>
      <c r="BC35" s="234">
        <f>'Natural Gas Scenarios'!B344</f>
        <v>2.0019154693923555E-8</v>
      </c>
      <c r="BD35" s="234">
        <f>'Natural Gas Scenarios'!C344</f>
        <v>2.0019154693923555E-8</v>
      </c>
      <c r="BE35" s="234">
        <f>'Natural Gas Scenarios'!D344</f>
        <v>2.0019154693923555E-8</v>
      </c>
      <c r="BF35" s="234">
        <f>'Natural Gas Scenarios'!E344</f>
        <v>2.0019154693923555E-8</v>
      </c>
      <c r="BG35" s="234">
        <f>'Natural Gas Scenarios'!F344</f>
        <v>2.0019154693923555E-8</v>
      </c>
      <c r="BH35" s="234">
        <f>'Natural Gas Scenarios'!G344</f>
        <v>2.0019154693923555E-8</v>
      </c>
      <c r="BI35" s="234">
        <f>'Natural Gas Scenarios'!K344</f>
        <v>2.0019154693923555E-8</v>
      </c>
      <c r="BJ35" s="234">
        <f>'Natural Gas Scenarios'!L344</f>
        <v>2.0019154693923555E-8</v>
      </c>
      <c r="BK35" s="234">
        <f>'Natural Gas Scenarios'!M344</f>
        <v>2.0019154693923555E-8</v>
      </c>
      <c r="BL35" s="234">
        <f>'Natural Gas Scenarios'!B447</f>
        <v>1.6705395793411743E-6</v>
      </c>
      <c r="BM35" s="234">
        <f>'Natural Gas Scenarios'!C447</f>
        <v>1.6705395793411743E-6</v>
      </c>
      <c r="BN35" s="234">
        <f>'Natural Gas Scenarios'!D447</f>
        <v>1.6705395793411743E-6</v>
      </c>
      <c r="BO35" s="234">
        <f>'Natural Gas Scenarios'!E447</f>
        <v>1.6705395793411743E-6</v>
      </c>
      <c r="BP35" s="234">
        <f>'Natural Gas Scenarios'!F447</f>
        <v>1.6705395793411743E-6</v>
      </c>
      <c r="BQ35" s="234">
        <f>'Natural Gas Scenarios'!G447</f>
        <v>1.6705395793411743E-6</v>
      </c>
      <c r="BR35" s="234">
        <f>'Natural Gas Scenarios'!K447</f>
        <v>2.0019154693923555E-8</v>
      </c>
      <c r="BS35" s="234">
        <f>'Natural Gas Scenarios'!L447</f>
        <v>2.0019154693923555E-8</v>
      </c>
      <c r="BT35" s="234">
        <f>'Natural Gas Scenarios'!M447</f>
        <v>2.0019154693923555E-8</v>
      </c>
      <c r="BU35" s="234">
        <f>'Natural Gas Scenarios'!B550</f>
        <v>2.0019154693923555E-8</v>
      </c>
      <c r="BV35" s="234">
        <f>'Natural Gas Scenarios'!C550</f>
        <v>2.0019154693923555E-8</v>
      </c>
      <c r="BW35" s="234">
        <f>'Natural Gas Scenarios'!D550</f>
        <v>2.0019154693923555E-8</v>
      </c>
      <c r="BX35" s="234">
        <f>'Natural Gas Scenarios'!E550</f>
        <v>2.0019154693923555E-8</v>
      </c>
      <c r="BY35" s="234">
        <f>'Natural Gas Scenarios'!F550</f>
        <v>2.0019154693923555E-8</v>
      </c>
      <c r="BZ35" s="234">
        <f>'Natural Gas Scenarios'!R344</f>
        <v>2.0019154693923555E-8</v>
      </c>
      <c r="CA35" s="234">
        <f>'Natural Gas Scenarios'!S344</f>
        <v>2.0019154693923555E-8</v>
      </c>
      <c r="CB35" s="234">
        <f>'Natural Gas Scenarios'!T344</f>
        <v>2.0019154693923555E-8</v>
      </c>
      <c r="CC35" s="234">
        <f>'Natural Gas Scenarios'!B756</f>
        <v>2.0019154693923555E-8</v>
      </c>
      <c r="CD35" s="234">
        <f>'Natural Gas Scenarios'!C756</f>
        <v>2.0019154693923555E-8</v>
      </c>
      <c r="CE35" s="234">
        <f>'Natural Gas Scenarios'!D756</f>
        <v>2.0019154693923555E-8</v>
      </c>
      <c r="CF35" s="234">
        <f>'Natural Gas Scenarios'!H756</f>
        <v>2.0019154693923555E-8</v>
      </c>
      <c r="CG35" s="234">
        <f>'Natural Gas Scenarios'!I756</f>
        <v>2.0019154693923555E-8</v>
      </c>
      <c r="CH35" s="234">
        <f>'Natural Gas Scenarios'!J756</f>
        <v>2.0019154693923555E-8</v>
      </c>
      <c r="CI35" s="234">
        <f>'Natural Gas Scenarios'!N756</f>
        <v>2.0019154693923555E-8</v>
      </c>
      <c r="CJ35" s="234">
        <f>'Natural Gas Scenarios'!O756</f>
        <v>2.0019154693923555E-8</v>
      </c>
      <c r="CK35" s="234">
        <f>'Natural Gas Scenarios'!P756</f>
        <v>2.0019154693923555E-8</v>
      </c>
      <c r="CL35" s="234">
        <f>'Natural Gas Scenarios'!K550</f>
        <v>2.0019154693923555E-8</v>
      </c>
      <c r="CM35" s="234">
        <f>'Natural Gas Scenarios'!L550</f>
        <v>7.3210521501937188E-12</v>
      </c>
      <c r="CN35" s="234">
        <f>'Natural Gas Scenarios'!M550</f>
        <v>2.0019154693923555E-8</v>
      </c>
      <c r="CO35" s="234">
        <f>'Natural Gas Scenarios'!B653</f>
        <v>2.0019154693923555E-8</v>
      </c>
      <c r="CP35" s="234">
        <f>'Natural Gas Scenarios'!C653</f>
        <v>2.0019154693923555E-8</v>
      </c>
      <c r="CQ35" s="234">
        <f>'Natural Gas Scenarios'!D653</f>
        <v>2.0019154693923555E-8</v>
      </c>
      <c r="CR35" s="234">
        <f>'Natural Gas Scenarios'!E653</f>
        <v>2.0019154693923555E-8</v>
      </c>
      <c r="CS35" s="234">
        <f>'Natural Gas Scenarios'!F653</f>
        <v>2.0019154693923555E-8</v>
      </c>
      <c r="CT35" s="234">
        <f>'Natural Gas Scenarios'!K653</f>
        <v>2.0019154693923555E-8</v>
      </c>
      <c r="CU35" s="234">
        <f>'Natural Gas Scenarios'!L653</f>
        <v>2.0019154693923555E-8</v>
      </c>
      <c r="CV35" s="234">
        <f>'Natural Gas Scenarios'!M653</f>
        <v>2.0019154693923555E-8</v>
      </c>
      <c r="CW35" s="234">
        <f>'Natural Gas Scenarios'!N653</f>
        <v>2.0019154693923555E-8</v>
      </c>
      <c r="CX35" s="234">
        <f>'Natural Gas Scenarios'!O653</f>
        <v>2.0019154693923555E-8</v>
      </c>
      <c r="CY35" s="326" t="s">
        <v>870</v>
      </c>
    </row>
    <row r="36" spans="1:103" ht="15" customHeight="1" x14ac:dyDescent="0.25">
      <c r="A36" s="206">
        <v>33</v>
      </c>
      <c r="B36" s="261" t="s">
        <v>550</v>
      </c>
      <c r="C36" s="233">
        <f t="shared" si="0"/>
        <v>0</v>
      </c>
      <c r="D36" s="234">
        <f>'Natural Gas Scenarios'!B36</f>
        <v>0</v>
      </c>
      <c r="E36" s="234">
        <f>'Natural Gas Scenarios'!C36</f>
        <v>0</v>
      </c>
      <c r="F36" s="234">
        <f>'Natural Gas Scenarios'!D36</f>
        <v>0</v>
      </c>
      <c r="G36" s="234">
        <f>'Natural Gas Scenarios'!E36</f>
        <v>0</v>
      </c>
      <c r="H36" s="234">
        <f>'Natural Gas Scenarios'!F36</f>
        <v>0</v>
      </c>
      <c r="I36" s="234">
        <f>'Natural Gas Scenarios'!G36</f>
        <v>0</v>
      </c>
      <c r="J36" s="234">
        <f>'Natural Gas Scenarios'!H36</f>
        <v>0</v>
      </c>
      <c r="K36" s="234">
        <f>'Natural Gas Scenarios'!K36</f>
        <v>0</v>
      </c>
      <c r="L36" s="234">
        <f>'Natural Gas Scenarios'!L36</f>
        <v>0</v>
      </c>
      <c r="M36" s="234">
        <f>'Natural Gas Scenarios'!M36</f>
        <v>0</v>
      </c>
      <c r="N36" s="234">
        <f>'Natural Gas Scenarios'!N36</f>
        <v>0</v>
      </c>
      <c r="O36" s="234">
        <f>'Natural Gas Scenarios'!O36</f>
        <v>0</v>
      </c>
      <c r="P36" s="234">
        <f>'Natural Gas Scenarios'!R36</f>
        <v>0</v>
      </c>
      <c r="Q36" s="234">
        <f>'Natural Gas Scenarios'!S36</f>
        <v>0</v>
      </c>
      <c r="R36" s="234">
        <f>'Natural Gas Scenarios'!T36</f>
        <v>0</v>
      </c>
      <c r="S36" s="234">
        <f>'Natural Gas Scenarios'!U36</f>
        <v>0</v>
      </c>
      <c r="T36" s="234">
        <f>'Natural Gas Scenarios'!V36</f>
        <v>0</v>
      </c>
      <c r="U36" s="234">
        <f>'Natural Gas Scenarios'!W36</f>
        <v>0</v>
      </c>
      <c r="V36" s="234">
        <f>'Natural Gas Scenarios'!B139</f>
        <v>0</v>
      </c>
      <c r="W36" s="234">
        <f>'Natural Gas Scenarios'!C139</f>
        <v>0</v>
      </c>
      <c r="X36" s="234">
        <f>'Natural Gas Scenarios'!D139</f>
        <v>0</v>
      </c>
      <c r="Y36" s="234">
        <f>'Natural Gas Scenarios'!E139</f>
        <v>0</v>
      </c>
      <c r="Z36" s="234">
        <f>'Natural Gas Scenarios'!F139</f>
        <v>0</v>
      </c>
      <c r="AA36" s="234">
        <f>'Natural Gas Scenarios'!G139</f>
        <v>0</v>
      </c>
      <c r="AB36" s="234">
        <f>'Natural Gas Scenarios'!K139</f>
        <v>0</v>
      </c>
      <c r="AC36" s="234">
        <f>'Natural Gas Scenarios'!L139</f>
        <v>0</v>
      </c>
      <c r="AD36" s="234">
        <f>'Natural Gas Scenarios'!M139</f>
        <v>0</v>
      </c>
      <c r="AE36" s="234">
        <f>'Natural Gas Scenarios'!N139</f>
        <v>0</v>
      </c>
      <c r="AF36" s="234">
        <f>'Natural Gas Scenarios'!O139</f>
        <v>0</v>
      </c>
      <c r="AG36" s="234">
        <f>'Natural Gas Scenarios'!R139</f>
        <v>0</v>
      </c>
      <c r="AH36" s="234">
        <f>'Natural Gas Scenarios'!S139</f>
        <v>0</v>
      </c>
      <c r="AI36" s="234">
        <f>'Natural Gas Scenarios'!T139</f>
        <v>0</v>
      </c>
      <c r="AJ36" s="234">
        <f>'Natural Gas Scenarios'!W139</f>
        <v>0</v>
      </c>
      <c r="AK36" s="234">
        <f>'Natural Gas Scenarios'!X139</f>
        <v>0</v>
      </c>
      <c r="AL36" s="234">
        <f>'Natural Gas Scenarios'!Y139</f>
        <v>0</v>
      </c>
      <c r="AM36" s="234">
        <f>'Natural Gas Scenarios'!B242</f>
        <v>0</v>
      </c>
      <c r="AN36" s="234">
        <f>'Natural Gas Scenarios'!C242</f>
        <v>0</v>
      </c>
      <c r="AO36" s="234">
        <f>'Natural Gas Scenarios'!D242</f>
        <v>0</v>
      </c>
      <c r="AP36" s="234">
        <f>'Natural Gas Scenarios'!E242</f>
        <v>0</v>
      </c>
      <c r="AQ36" s="234">
        <f>'Natural Gas Scenarios'!F242</f>
        <v>0</v>
      </c>
      <c r="AR36" s="234">
        <f>'Natural Gas Scenarios'!G242</f>
        <v>0</v>
      </c>
      <c r="AS36" s="234">
        <f>'Natural Gas Scenarios'!K242</f>
        <v>0</v>
      </c>
      <c r="AT36" s="234">
        <f>'Natural Gas Scenarios'!L242</f>
        <v>0</v>
      </c>
      <c r="AU36" s="234">
        <f>'Natural Gas Scenarios'!M242</f>
        <v>0</v>
      </c>
      <c r="AV36" s="234">
        <f>'Natural Gas Scenarios'!N242</f>
        <v>0</v>
      </c>
      <c r="AW36" s="234">
        <f>'Natural Gas Scenarios'!O242</f>
        <v>0</v>
      </c>
      <c r="AX36" s="234">
        <f>'Natural Gas Scenarios'!R242</f>
        <v>0</v>
      </c>
      <c r="AY36" s="234">
        <f>'Natural Gas Scenarios'!S242</f>
        <v>0</v>
      </c>
      <c r="AZ36" s="234">
        <f>'Natural Gas Scenarios'!T242</f>
        <v>0</v>
      </c>
      <c r="BA36" s="234">
        <f>'Natural Gas Scenarios'!U242</f>
        <v>0</v>
      </c>
      <c r="BB36" s="234">
        <f>'Natural Gas Scenarios'!V242</f>
        <v>0</v>
      </c>
      <c r="BC36" s="234">
        <f>'Natural Gas Scenarios'!B345</f>
        <v>0</v>
      </c>
      <c r="BD36" s="234">
        <f>'Natural Gas Scenarios'!C345</f>
        <v>0</v>
      </c>
      <c r="BE36" s="234">
        <f>'Natural Gas Scenarios'!D345</f>
        <v>0</v>
      </c>
      <c r="BF36" s="234">
        <f>'Natural Gas Scenarios'!E345</f>
        <v>0</v>
      </c>
      <c r="BG36" s="234">
        <f>'Natural Gas Scenarios'!F345</f>
        <v>0</v>
      </c>
      <c r="BH36" s="234">
        <f>'Natural Gas Scenarios'!G345</f>
        <v>0</v>
      </c>
      <c r="BI36" s="234">
        <f>'Natural Gas Scenarios'!K345</f>
        <v>0</v>
      </c>
      <c r="BJ36" s="234">
        <f>'Natural Gas Scenarios'!L345</f>
        <v>0</v>
      </c>
      <c r="BK36" s="234">
        <f>'Natural Gas Scenarios'!M345</f>
        <v>0</v>
      </c>
      <c r="BL36" s="234">
        <f>'Natural Gas Scenarios'!B448</f>
        <v>0</v>
      </c>
      <c r="BM36" s="234">
        <f>'Natural Gas Scenarios'!C448</f>
        <v>0</v>
      </c>
      <c r="BN36" s="234">
        <f>'Natural Gas Scenarios'!D448</f>
        <v>0</v>
      </c>
      <c r="BO36" s="234">
        <f>'Natural Gas Scenarios'!E448</f>
        <v>0</v>
      </c>
      <c r="BP36" s="234">
        <f>'Natural Gas Scenarios'!F448</f>
        <v>0</v>
      </c>
      <c r="BQ36" s="234">
        <f>'Natural Gas Scenarios'!G448</f>
        <v>0</v>
      </c>
      <c r="BR36" s="234">
        <f>'Natural Gas Scenarios'!K448</f>
        <v>0</v>
      </c>
      <c r="BS36" s="234">
        <f>'Natural Gas Scenarios'!L448</f>
        <v>0</v>
      </c>
      <c r="BT36" s="234">
        <f>'Natural Gas Scenarios'!M448</f>
        <v>0</v>
      </c>
      <c r="BU36" s="234">
        <f>'Natural Gas Scenarios'!B551</f>
        <v>0</v>
      </c>
      <c r="BV36" s="234">
        <f>'Natural Gas Scenarios'!C551</f>
        <v>0</v>
      </c>
      <c r="BW36" s="234">
        <f>'Natural Gas Scenarios'!D551</f>
        <v>0</v>
      </c>
      <c r="BX36" s="234">
        <f>'Natural Gas Scenarios'!E551</f>
        <v>0</v>
      </c>
      <c r="BY36" s="234">
        <f>'Natural Gas Scenarios'!F551</f>
        <v>0</v>
      </c>
      <c r="BZ36" s="234">
        <f>'Natural Gas Scenarios'!R345</f>
        <v>0</v>
      </c>
      <c r="CA36" s="234">
        <f>'Natural Gas Scenarios'!S345</f>
        <v>0</v>
      </c>
      <c r="CB36" s="234">
        <f>'Natural Gas Scenarios'!T345</f>
        <v>0</v>
      </c>
      <c r="CC36" s="234">
        <f>'Natural Gas Scenarios'!B757</f>
        <v>0</v>
      </c>
      <c r="CD36" s="234">
        <f>'Natural Gas Scenarios'!C757</f>
        <v>0</v>
      </c>
      <c r="CE36" s="234">
        <f>'Natural Gas Scenarios'!D757</f>
        <v>0</v>
      </c>
      <c r="CF36" s="234">
        <f>'Natural Gas Scenarios'!H757</f>
        <v>0</v>
      </c>
      <c r="CG36" s="234">
        <f>'Natural Gas Scenarios'!I757</f>
        <v>0</v>
      </c>
      <c r="CH36" s="234">
        <f>'Natural Gas Scenarios'!J757</f>
        <v>0</v>
      </c>
      <c r="CI36" s="234">
        <f>'Natural Gas Scenarios'!N757</f>
        <v>0</v>
      </c>
      <c r="CJ36" s="234">
        <f>'Natural Gas Scenarios'!O757</f>
        <v>0</v>
      </c>
      <c r="CK36" s="234">
        <f>'Natural Gas Scenarios'!P757</f>
        <v>0</v>
      </c>
      <c r="CL36" s="234">
        <f>'Natural Gas Scenarios'!K551</f>
        <v>0</v>
      </c>
      <c r="CM36" s="234">
        <f>'Natural Gas Scenarios'!L551</f>
        <v>2.2526314308288365E-13</v>
      </c>
      <c r="CN36" s="234">
        <f>'Natural Gas Scenarios'!M551</f>
        <v>0</v>
      </c>
      <c r="CO36" s="234">
        <f>'Natural Gas Scenarios'!B654</f>
        <v>0</v>
      </c>
      <c r="CP36" s="234">
        <f>'Natural Gas Scenarios'!C654</f>
        <v>0</v>
      </c>
      <c r="CQ36" s="234">
        <f>'Natural Gas Scenarios'!D654</f>
        <v>0</v>
      </c>
      <c r="CR36" s="234">
        <f>'Natural Gas Scenarios'!E654</f>
        <v>0</v>
      </c>
      <c r="CS36" s="234">
        <f>'Natural Gas Scenarios'!F654</f>
        <v>0</v>
      </c>
      <c r="CT36" s="234">
        <f>'Natural Gas Scenarios'!K654</f>
        <v>0</v>
      </c>
      <c r="CU36" s="234">
        <f>'Natural Gas Scenarios'!L654</f>
        <v>0</v>
      </c>
      <c r="CV36" s="234">
        <f>'Natural Gas Scenarios'!M654</f>
        <v>0</v>
      </c>
      <c r="CW36" s="234">
        <f>'Natural Gas Scenarios'!N654</f>
        <v>0</v>
      </c>
      <c r="CX36" s="234">
        <f>'Natural Gas Scenarios'!O654</f>
        <v>0</v>
      </c>
      <c r="CY36" s="326" t="s">
        <v>871</v>
      </c>
    </row>
    <row r="37" spans="1:103" ht="15" customHeight="1" x14ac:dyDescent="0.25">
      <c r="A37" s="206">
        <v>34</v>
      </c>
      <c r="B37" s="247" t="s">
        <v>728</v>
      </c>
      <c r="C37" s="233">
        <f t="shared" si="0"/>
        <v>0</v>
      </c>
      <c r="D37" s="234">
        <f>'Natural Gas Scenarios'!B37</f>
        <v>0</v>
      </c>
      <c r="E37" s="234">
        <f>'Natural Gas Scenarios'!C37</f>
        <v>0</v>
      </c>
      <c r="F37" s="234">
        <f>'Natural Gas Scenarios'!D37</f>
        <v>0</v>
      </c>
      <c r="G37" s="234">
        <f>'Natural Gas Scenarios'!E37</f>
        <v>0</v>
      </c>
      <c r="H37" s="234">
        <f>'Natural Gas Scenarios'!F37</f>
        <v>0</v>
      </c>
      <c r="I37" s="234">
        <f>'Natural Gas Scenarios'!G37</f>
        <v>0</v>
      </c>
      <c r="J37" s="234">
        <f>'Natural Gas Scenarios'!H37</f>
        <v>0</v>
      </c>
      <c r="K37" s="234">
        <f>'Natural Gas Scenarios'!K37</f>
        <v>0</v>
      </c>
      <c r="L37" s="234">
        <f>'Natural Gas Scenarios'!L37</f>
        <v>0</v>
      </c>
      <c r="M37" s="234">
        <f>'Natural Gas Scenarios'!M37</f>
        <v>0</v>
      </c>
      <c r="N37" s="234">
        <f>'Natural Gas Scenarios'!N37</f>
        <v>0</v>
      </c>
      <c r="O37" s="234">
        <f>'Natural Gas Scenarios'!O37</f>
        <v>0</v>
      </c>
      <c r="P37" s="234">
        <f>'Natural Gas Scenarios'!R37</f>
        <v>0</v>
      </c>
      <c r="Q37" s="234">
        <f>'Natural Gas Scenarios'!S37</f>
        <v>0</v>
      </c>
      <c r="R37" s="234">
        <f>'Natural Gas Scenarios'!T37</f>
        <v>0</v>
      </c>
      <c r="S37" s="234">
        <f>'Natural Gas Scenarios'!U37</f>
        <v>0</v>
      </c>
      <c r="T37" s="234">
        <f>'Natural Gas Scenarios'!V37</f>
        <v>0</v>
      </c>
      <c r="U37" s="234">
        <f>'Natural Gas Scenarios'!W37</f>
        <v>0</v>
      </c>
      <c r="V37" s="234">
        <f>'Natural Gas Scenarios'!B140</f>
        <v>0</v>
      </c>
      <c r="W37" s="234">
        <f>'Natural Gas Scenarios'!C140</f>
        <v>0</v>
      </c>
      <c r="X37" s="234">
        <f>'Natural Gas Scenarios'!D140</f>
        <v>0</v>
      </c>
      <c r="Y37" s="234">
        <f>'Natural Gas Scenarios'!E140</f>
        <v>0</v>
      </c>
      <c r="Z37" s="234">
        <f>'Natural Gas Scenarios'!F140</f>
        <v>0</v>
      </c>
      <c r="AA37" s="234">
        <f>'Natural Gas Scenarios'!G140</f>
        <v>0</v>
      </c>
      <c r="AB37" s="234">
        <f>'Natural Gas Scenarios'!K140</f>
        <v>0</v>
      </c>
      <c r="AC37" s="234">
        <f>'Natural Gas Scenarios'!L140</f>
        <v>0</v>
      </c>
      <c r="AD37" s="234">
        <f>'Natural Gas Scenarios'!M140</f>
        <v>0</v>
      </c>
      <c r="AE37" s="234">
        <f>'Natural Gas Scenarios'!N140</f>
        <v>0</v>
      </c>
      <c r="AF37" s="234">
        <f>'Natural Gas Scenarios'!O140</f>
        <v>0</v>
      </c>
      <c r="AG37" s="234">
        <f>'Natural Gas Scenarios'!R140</f>
        <v>0</v>
      </c>
      <c r="AH37" s="234">
        <f>'Natural Gas Scenarios'!S140</f>
        <v>0</v>
      </c>
      <c r="AI37" s="234">
        <f>'Natural Gas Scenarios'!T140</f>
        <v>0</v>
      </c>
      <c r="AJ37" s="234">
        <f>'Natural Gas Scenarios'!W140</f>
        <v>0</v>
      </c>
      <c r="AK37" s="234">
        <f>'Natural Gas Scenarios'!X140</f>
        <v>0</v>
      </c>
      <c r="AL37" s="234">
        <f>'Natural Gas Scenarios'!Y140</f>
        <v>0</v>
      </c>
      <c r="AM37" s="234">
        <f>'Natural Gas Scenarios'!B243</f>
        <v>0</v>
      </c>
      <c r="AN37" s="234">
        <f>'Natural Gas Scenarios'!C243</f>
        <v>0</v>
      </c>
      <c r="AO37" s="234">
        <f>'Natural Gas Scenarios'!D243</f>
        <v>0</v>
      </c>
      <c r="AP37" s="234">
        <f>'Natural Gas Scenarios'!E243</f>
        <v>0</v>
      </c>
      <c r="AQ37" s="234">
        <f>'Natural Gas Scenarios'!F243</f>
        <v>0</v>
      </c>
      <c r="AR37" s="234">
        <f>'Natural Gas Scenarios'!G243</f>
        <v>0</v>
      </c>
      <c r="AS37" s="234">
        <f>'Natural Gas Scenarios'!K243</f>
        <v>0</v>
      </c>
      <c r="AT37" s="234">
        <f>'Natural Gas Scenarios'!L243</f>
        <v>0</v>
      </c>
      <c r="AU37" s="234">
        <f>'Natural Gas Scenarios'!M243</f>
        <v>0</v>
      </c>
      <c r="AV37" s="234">
        <f>'Natural Gas Scenarios'!N243</f>
        <v>0</v>
      </c>
      <c r="AW37" s="234">
        <f>'Natural Gas Scenarios'!O243</f>
        <v>0</v>
      </c>
      <c r="AX37" s="234">
        <f>'Natural Gas Scenarios'!R243</f>
        <v>0</v>
      </c>
      <c r="AY37" s="234">
        <f>'Natural Gas Scenarios'!S243</f>
        <v>0</v>
      </c>
      <c r="AZ37" s="234">
        <f>'Natural Gas Scenarios'!T243</f>
        <v>0</v>
      </c>
      <c r="BA37" s="234">
        <f>'Natural Gas Scenarios'!U243</f>
        <v>0</v>
      </c>
      <c r="BB37" s="234">
        <f>'Natural Gas Scenarios'!V243</f>
        <v>0</v>
      </c>
      <c r="BC37" s="234">
        <f>'Natural Gas Scenarios'!B346</f>
        <v>0</v>
      </c>
      <c r="BD37" s="234">
        <f>'Natural Gas Scenarios'!C346</f>
        <v>0</v>
      </c>
      <c r="BE37" s="234">
        <f>'Natural Gas Scenarios'!D346</f>
        <v>0</v>
      </c>
      <c r="BF37" s="234">
        <f>'Natural Gas Scenarios'!E346</f>
        <v>0</v>
      </c>
      <c r="BG37" s="234">
        <f>'Natural Gas Scenarios'!F346</f>
        <v>0</v>
      </c>
      <c r="BH37" s="234">
        <f>'Natural Gas Scenarios'!G346</f>
        <v>0</v>
      </c>
      <c r="BI37" s="234">
        <f>'Natural Gas Scenarios'!K346</f>
        <v>0</v>
      </c>
      <c r="BJ37" s="234">
        <f>'Natural Gas Scenarios'!L346</f>
        <v>0</v>
      </c>
      <c r="BK37" s="234">
        <f>'Natural Gas Scenarios'!M346</f>
        <v>0</v>
      </c>
      <c r="BL37" s="234">
        <f>'Natural Gas Scenarios'!B449</f>
        <v>0</v>
      </c>
      <c r="BM37" s="234">
        <f>'Natural Gas Scenarios'!C449</f>
        <v>0</v>
      </c>
      <c r="BN37" s="234">
        <f>'Natural Gas Scenarios'!D449</f>
        <v>0</v>
      </c>
      <c r="BO37" s="234">
        <f>'Natural Gas Scenarios'!E449</f>
        <v>0</v>
      </c>
      <c r="BP37" s="234">
        <f>'Natural Gas Scenarios'!F449</f>
        <v>0</v>
      </c>
      <c r="BQ37" s="234">
        <f>'Natural Gas Scenarios'!G449</f>
        <v>0</v>
      </c>
      <c r="BR37" s="234">
        <f>'Natural Gas Scenarios'!K449</f>
        <v>0</v>
      </c>
      <c r="BS37" s="234">
        <f>'Natural Gas Scenarios'!L449</f>
        <v>0</v>
      </c>
      <c r="BT37" s="234">
        <f>'Natural Gas Scenarios'!M449</f>
        <v>0</v>
      </c>
      <c r="BU37" s="234">
        <f>'Natural Gas Scenarios'!B552</f>
        <v>0</v>
      </c>
      <c r="BV37" s="234">
        <f>'Natural Gas Scenarios'!C552</f>
        <v>0</v>
      </c>
      <c r="BW37" s="234">
        <f>'Natural Gas Scenarios'!D552</f>
        <v>0</v>
      </c>
      <c r="BX37" s="234">
        <f>'Natural Gas Scenarios'!E552</f>
        <v>0</v>
      </c>
      <c r="BY37" s="234">
        <f>'Natural Gas Scenarios'!F552</f>
        <v>0</v>
      </c>
      <c r="BZ37" s="234">
        <f>'Natural Gas Scenarios'!R346</f>
        <v>0</v>
      </c>
      <c r="CA37" s="234">
        <f>'Natural Gas Scenarios'!S346</f>
        <v>0</v>
      </c>
      <c r="CB37" s="234">
        <f>'Natural Gas Scenarios'!T346</f>
        <v>0</v>
      </c>
      <c r="CC37" s="234">
        <f>'Natural Gas Scenarios'!B758</f>
        <v>7.4353495727901949E-6</v>
      </c>
      <c r="CD37" s="234">
        <f>'Natural Gas Scenarios'!C758</f>
        <v>7.4353495727901949E-6</v>
      </c>
      <c r="CE37" s="234">
        <f>'Natural Gas Scenarios'!D758</f>
        <v>7.4353495727901949E-6</v>
      </c>
      <c r="CF37" s="234">
        <f>'Natural Gas Scenarios'!H758</f>
        <v>0</v>
      </c>
      <c r="CG37" s="234">
        <f>'Natural Gas Scenarios'!I758</f>
        <v>0</v>
      </c>
      <c r="CH37" s="234">
        <f>'Natural Gas Scenarios'!J758</f>
        <v>0</v>
      </c>
      <c r="CI37" s="234">
        <f>'Natural Gas Scenarios'!N758</f>
        <v>0</v>
      </c>
      <c r="CJ37" s="234">
        <f>'Natural Gas Scenarios'!O758</f>
        <v>0</v>
      </c>
      <c r="CK37" s="234">
        <f>'Natural Gas Scenarios'!P758</f>
        <v>0</v>
      </c>
      <c r="CL37" s="234">
        <f>'Natural Gas Scenarios'!K552</f>
        <v>0</v>
      </c>
      <c r="CM37" s="234">
        <f>'Natural Gas Scenarios'!L552</f>
        <v>0</v>
      </c>
      <c r="CN37" s="234">
        <f>'Natural Gas Scenarios'!M552</f>
        <v>0</v>
      </c>
      <c r="CO37" s="234">
        <f>'Natural Gas Scenarios'!B655</f>
        <v>0</v>
      </c>
      <c r="CP37" s="234">
        <f>'Natural Gas Scenarios'!C655</f>
        <v>0</v>
      </c>
      <c r="CQ37" s="234">
        <f>'Natural Gas Scenarios'!D655</f>
        <v>0</v>
      </c>
      <c r="CR37" s="234">
        <f>'Natural Gas Scenarios'!E655</f>
        <v>0</v>
      </c>
      <c r="CS37" s="234">
        <f>'Natural Gas Scenarios'!F655</f>
        <v>0</v>
      </c>
      <c r="CT37" s="234">
        <f>'Natural Gas Scenarios'!K655</f>
        <v>0</v>
      </c>
      <c r="CU37" s="234">
        <f>'Natural Gas Scenarios'!L655</f>
        <v>0</v>
      </c>
      <c r="CV37" s="234">
        <f>'Natural Gas Scenarios'!M655</f>
        <v>0</v>
      </c>
      <c r="CW37" s="234">
        <f>'Natural Gas Scenarios'!N655</f>
        <v>0</v>
      </c>
      <c r="CX37" s="234">
        <f>'Natural Gas Scenarios'!O655</f>
        <v>0</v>
      </c>
      <c r="CY37" s="326" t="s">
        <v>872</v>
      </c>
    </row>
    <row r="38" spans="1:103" ht="15" customHeight="1" x14ac:dyDescent="0.25">
      <c r="A38" s="206">
        <v>35</v>
      </c>
      <c r="B38" s="247" t="s">
        <v>682</v>
      </c>
      <c r="C38" s="233">
        <f t="shared" si="0"/>
        <v>0</v>
      </c>
      <c r="D38" s="234">
        <f>'Natural Gas Scenarios'!B38</f>
        <v>0</v>
      </c>
      <c r="E38" s="234">
        <f>'Natural Gas Scenarios'!C38</f>
        <v>0</v>
      </c>
      <c r="F38" s="234">
        <f>'Natural Gas Scenarios'!D38</f>
        <v>0</v>
      </c>
      <c r="G38" s="234">
        <f>'Natural Gas Scenarios'!E38</f>
        <v>0</v>
      </c>
      <c r="H38" s="234">
        <f>'Natural Gas Scenarios'!F38</f>
        <v>0</v>
      </c>
      <c r="I38" s="234">
        <f>'Natural Gas Scenarios'!G38</f>
        <v>0</v>
      </c>
      <c r="J38" s="234">
        <f>'Natural Gas Scenarios'!H38</f>
        <v>0</v>
      </c>
      <c r="K38" s="234">
        <f>'Natural Gas Scenarios'!K38</f>
        <v>0</v>
      </c>
      <c r="L38" s="234">
        <f>'Natural Gas Scenarios'!L38</f>
        <v>0</v>
      </c>
      <c r="M38" s="234">
        <f>'Natural Gas Scenarios'!M38</f>
        <v>0</v>
      </c>
      <c r="N38" s="234">
        <f>'Natural Gas Scenarios'!N38</f>
        <v>0</v>
      </c>
      <c r="O38" s="234">
        <f>'Natural Gas Scenarios'!O38</f>
        <v>0</v>
      </c>
      <c r="P38" s="234">
        <f>'Natural Gas Scenarios'!R38</f>
        <v>0</v>
      </c>
      <c r="Q38" s="234">
        <f>'Natural Gas Scenarios'!S38</f>
        <v>0</v>
      </c>
      <c r="R38" s="234">
        <f>'Natural Gas Scenarios'!T38</f>
        <v>0</v>
      </c>
      <c r="S38" s="234">
        <f>'Natural Gas Scenarios'!U38</f>
        <v>0</v>
      </c>
      <c r="T38" s="234">
        <f>'Natural Gas Scenarios'!V38</f>
        <v>0</v>
      </c>
      <c r="U38" s="234">
        <f>'Natural Gas Scenarios'!W38</f>
        <v>0</v>
      </c>
      <c r="V38" s="234">
        <f>'Natural Gas Scenarios'!B141</f>
        <v>0</v>
      </c>
      <c r="W38" s="234">
        <f>'Natural Gas Scenarios'!C141</f>
        <v>0</v>
      </c>
      <c r="X38" s="234">
        <f>'Natural Gas Scenarios'!D141</f>
        <v>0</v>
      </c>
      <c r="Y38" s="234">
        <f>'Natural Gas Scenarios'!E141</f>
        <v>0</v>
      </c>
      <c r="Z38" s="234">
        <f>'Natural Gas Scenarios'!F141</f>
        <v>0</v>
      </c>
      <c r="AA38" s="234">
        <f>'Natural Gas Scenarios'!G141</f>
        <v>0</v>
      </c>
      <c r="AB38" s="234">
        <f>'Natural Gas Scenarios'!K141</f>
        <v>0</v>
      </c>
      <c r="AC38" s="234">
        <f>'Natural Gas Scenarios'!L141</f>
        <v>0</v>
      </c>
      <c r="AD38" s="234">
        <f>'Natural Gas Scenarios'!M141</f>
        <v>0</v>
      </c>
      <c r="AE38" s="234">
        <f>'Natural Gas Scenarios'!N141</f>
        <v>0</v>
      </c>
      <c r="AF38" s="234">
        <f>'Natural Gas Scenarios'!O141</f>
        <v>0</v>
      </c>
      <c r="AG38" s="234">
        <f>'Natural Gas Scenarios'!R141</f>
        <v>0</v>
      </c>
      <c r="AH38" s="234">
        <f>'Natural Gas Scenarios'!S141</f>
        <v>0</v>
      </c>
      <c r="AI38" s="234">
        <f>'Natural Gas Scenarios'!T141</f>
        <v>0</v>
      </c>
      <c r="AJ38" s="234">
        <f>'Natural Gas Scenarios'!W141</f>
        <v>0</v>
      </c>
      <c r="AK38" s="234">
        <f>'Natural Gas Scenarios'!X141</f>
        <v>0</v>
      </c>
      <c r="AL38" s="234">
        <f>'Natural Gas Scenarios'!Y141</f>
        <v>0</v>
      </c>
      <c r="AM38" s="234">
        <f>'Natural Gas Scenarios'!B244</f>
        <v>0</v>
      </c>
      <c r="AN38" s="234">
        <f>'Natural Gas Scenarios'!C244</f>
        <v>0</v>
      </c>
      <c r="AO38" s="234">
        <f>'Natural Gas Scenarios'!D244</f>
        <v>0</v>
      </c>
      <c r="AP38" s="234">
        <f>'Natural Gas Scenarios'!E244</f>
        <v>0</v>
      </c>
      <c r="AQ38" s="234">
        <f>'Natural Gas Scenarios'!F244</f>
        <v>0</v>
      </c>
      <c r="AR38" s="234">
        <f>'Natural Gas Scenarios'!G244</f>
        <v>0</v>
      </c>
      <c r="AS38" s="234">
        <f>'Natural Gas Scenarios'!K244</f>
        <v>0</v>
      </c>
      <c r="AT38" s="234">
        <f>'Natural Gas Scenarios'!L244</f>
        <v>0</v>
      </c>
      <c r="AU38" s="234">
        <f>'Natural Gas Scenarios'!M244</f>
        <v>0</v>
      </c>
      <c r="AV38" s="234">
        <f>'Natural Gas Scenarios'!N244</f>
        <v>0</v>
      </c>
      <c r="AW38" s="234">
        <f>'Natural Gas Scenarios'!O244</f>
        <v>0</v>
      </c>
      <c r="AX38" s="234">
        <f>'Natural Gas Scenarios'!R244</f>
        <v>0</v>
      </c>
      <c r="AY38" s="234">
        <f>'Natural Gas Scenarios'!S244</f>
        <v>0</v>
      </c>
      <c r="AZ38" s="234">
        <f>'Natural Gas Scenarios'!T244</f>
        <v>0</v>
      </c>
      <c r="BA38" s="234">
        <f>'Natural Gas Scenarios'!U244</f>
        <v>0</v>
      </c>
      <c r="BB38" s="234">
        <f>'Natural Gas Scenarios'!V244</f>
        <v>0</v>
      </c>
      <c r="BC38" s="234">
        <f>'Natural Gas Scenarios'!B347</f>
        <v>0</v>
      </c>
      <c r="BD38" s="234">
        <f>'Natural Gas Scenarios'!C347</f>
        <v>0</v>
      </c>
      <c r="BE38" s="234">
        <f>'Natural Gas Scenarios'!D347</f>
        <v>0</v>
      </c>
      <c r="BF38" s="234">
        <f>'Natural Gas Scenarios'!E347</f>
        <v>0</v>
      </c>
      <c r="BG38" s="234">
        <f>'Natural Gas Scenarios'!F347</f>
        <v>0</v>
      </c>
      <c r="BH38" s="234">
        <f>'Natural Gas Scenarios'!G347</f>
        <v>0</v>
      </c>
      <c r="BI38" s="234">
        <f>'Natural Gas Scenarios'!K347</f>
        <v>0</v>
      </c>
      <c r="BJ38" s="234">
        <f>'Natural Gas Scenarios'!L347</f>
        <v>0</v>
      </c>
      <c r="BK38" s="234">
        <f>'Natural Gas Scenarios'!M347</f>
        <v>0</v>
      </c>
      <c r="BL38" s="234">
        <f>'Natural Gas Scenarios'!B450</f>
        <v>0</v>
      </c>
      <c r="BM38" s="234">
        <f>'Natural Gas Scenarios'!C450</f>
        <v>0</v>
      </c>
      <c r="BN38" s="234">
        <f>'Natural Gas Scenarios'!D450</f>
        <v>0</v>
      </c>
      <c r="BO38" s="234">
        <f>'Natural Gas Scenarios'!E450</f>
        <v>0</v>
      </c>
      <c r="BP38" s="234">
        <f>'Natural Gas Scenarios'!F450</f>
        <v>0</v>
      </c>
      <c r="BQ38" s="234">
        <f>'Natural Gas Scenarios'!G450</f>
        <v>0</v>
      </c>
      <c r="BR38" s="234">
        <f>'Natural Gas Scenarios'!K450</f>
        <v>0</v>
      </c>
      <c r="BS38" s="234">
        <f>'Natural Gas Scenarios'!L450</f>
        <v>0</v>
      </c>
      <c r="BT38" s="234">
        <f>'Natural Gas Scenarios'!M450</f>
        <v>0</v>
      </c>
      <c r="BU38" s="234">
        <f>'Natural Gas Scenarios'!B553</f>
        <v>0</v>
      </c>
      <c r="BV38" s="234">
        <f>'Natural Gas Scenarios'!C553</f>
        <v>0</v>
      </c>
      <c r="BW38" s="234">
        <f>'Natural Gas Scenarios'!D553</f>
        <v>0</v>
      </c>
      <c r="BX38" s="234">
        <f>'Natural Gas Scenarios'!E553</f>
        <v>0</v>
      </c>
      <c r="BY38" s="234">
        <f>'Natural Gas Scenarios'!F553</f>
        <v>0</v>
      </c>
      <c r="BZ38" s="234">
        <f>'Natural Gas Scenarios'!R347</f>
        <v>0</v>
      </c>
      <c r="CA38" s="234">
        <f>'Natural Gas Scenarios'!S347</f>
        <v>0</v>
      </c>
      <c r="CB38" s="234">
        <f>'Natural Gas Scenarios'!T347</f>
        <v>0</v>
      </c>
      <c r="CC38" s="234">
        <f>'Natural Gas Scenarios'!B759</f>
        <v>2.286128586179323E-6</v>
      </c>
      <c r="CD38" s="234">
        <f>'Natural Gas Scenarios'!C759</f>
        <v>2.286128586179323E-6</v>
      </c>
      <c r="CE38" s="234">
        <f>'Natural Gas Scenarios'!D759</f>
        <v>2.286128586179323E-6</v>
      </c>
      <c r="CF38" s="234">
        <f>'Natural Gas Scenarios'!H759</f>
        <v>0</v>
      </c>
      <c r="CG38" s="234">
        <f>'Natural Gas Scenarios'!I759</f>
        <v>0</v>
      </c>
      <c r="CH38" s="234">
        <f>'Natural Gas Scenarios'!J759</f>
        <v>0</v>
      </c>
      <c r="CI38" s="234">
        <f>'Natural Gas Scenarios'!N759</f>
        <v>5.4799491981278391E-6</v>
      </c>
      <c r="CJ38" s="234">
        <f>'Natural Gas Scenarios'!O759</f>
        <v>5.4799491981278391E-6</v>
      </c>
      <c r="CK38" s="234">
        <f>'Natural Gas Scenarios'!P759</f>
        <v>5.4799491981278391E-6</v>
      </c>
      <c r="CL38" s="234">
        <f>'Natural Gas Scenarios'!K553</f>
        <v>0</v>
      </c>
      <c r="CM38" s="234">
        <f>'Natural Gas Scenarios'!L553</f>
        <v>0</v>
      </c>
      <c r="CN38" s="234">
        <f>'Natural Gas Scenarios'!M553</f>
        <v>0</v>
      </c>
      <c r="CO38" s="234">
        <f>'Natural Gas Scenarios'!B656</f>
        <v>0</v>
      </c>
      <c r="CP38" s="234">
        <f>'Natural Gas Scenarios'!C656</f>
        <v>0</v>
      </c>
      <c r="CQ38" s="234">
        <f>'Natural Gas Scenarios'!D656</f>
        <v>0</v>
      </c>
      <c r="CR38" s="234">
        <f>'Natural Gas Scenarios'!E656</f>
        <v>0</v>
      </c>
      <c r="CS38" s="234">
        <f>'Natural Gas Scenarios'!F656</f>
        <v>0</v>
      </c>
      <c r="CT38" s="234">
        <f>'Natural Gas Scenarios'!K656</f>
        <v>0</v>
      </c>
      <c r="CU38" s="234">
        <f>'Natural Gas Scenarios'!L656</f>
        <v>0</v>
      </c>
      <c r="CV38" s="234">
        <f>'Natural Gas Scenarios'!M656</f>
        <v>0</v>
      </c>
      <c r="CW38" s="234">
        <f>'Natural Gas Scenarios'!N656</f>
        <v>0</v>
      </c>
      <c r="CX38" s="234">
        <f>'Natural Gas Scenarios'!O656</f>
        <v>0</v>
      </c>
      <c r="CY38" s="326" t="s">
        <v>873</v>
      </c>
    </row>
    <row r="39" spans="1:103" ht="15" customHeight="1" x14ac:dyDescent="0.25">
      <c r="A39" s="206">
        <v>36</v>
      </c>
      <c r="B39" s="261" t="s">
        <v>327</v>
      </c>
      <c r="C39" s="233">
        <f t="shared" ref="C39:C70" si="1">HLOOKUP($C$4,$D$4:$CX$102,A39,FALSE)</f>
        <v>2.8262336038480305E-11</v>
      </c>
      <c r="D39" s="234">
        <f>'Natural Gas Scenarios'!B39</f>
        <v>2.8262336038480305E-11</v>
      </c>
      <c r="E39" s="234">
        <f>'Natural Gas Scenarios'!C39</f>
        <v>2.8262336038480305E-11</v>
      </c>
      <c r="F39" s="234">
        <f>'Natural Gas Scenarios'!D39</f>
        <v>2.8262336038480305E-11</v>
      </c>
      <c r="G39" s="234">
        <f>'Natural Gas Scenarios'!E39</f>
        <v>2.8262336038480305E-11</v>
      </c>
      <c r="H39" s="234">
        <f>'Natural Gas Scenarios'!F39</f>
        <v>2.8262336038480305E-11</v>
      </c>
      <c r="I39" s="234">
        <f>'Natural Gas Scenarios'!G39</f>
        <v>2.8262336038480305E-11</v>
      </c>
      <c r="J39" s="234">
        <f>'Natural Gas Scenarios'!H39</f>
        <v>2.8262336038480305E-11</v>
      </c>
      <c r="K39" s="234">
        <f>'Natural Gas Scenarios'!K39</f>
        <v>2.8262336038480305E-11</v>
      </c>
      <c r="L39" s="234">
        <f>'Natural Gas Scenarios'!L39</f>
        <v>2.8262336038480305E-11</v>
      </c>
      <c r="M39" s="234">
        <f>'Natural Gas Scenarios'!M39</f>
        <v>2.8262336038480305E-11</v>
      </c>
      <c r="N39" s="234">
        <f>'Natural Gas Scenarios'!N39</f>
        <v>2.8262336038480305E-11</v>
      </c>
      <c r="O39" s="234">
        <f>'Natural Gas Scenarios'!O39</f>
        <v>2.8262336038480305E-11</v>
      </c>
      <c r="P39" s="234">
        <f>'Natural Gas Scenarios'!R39</f>
        <v>2.8262336038480305E-11</v>
      </c>
      <c r="Q39" s="234">
        <f>'Natural Gas Scenarios'!S39</f>
        <v>2.8262336038480305E-11</v>
      </c>
      <c r="R39" s="234">
        <f>'Natural Gas Scenarios'!T39</f>
        <v>2.8262336038480305E-11</v>
      </c>
      <c r="S39" s="234">
        <f>'Natural Gas Scenarios'!U39</f>
        <v>2.8262336038480305E-11</v>
      </c>
      <c r="T39" s="234">
        <f>'Natural Gas Scenarios'!V39</f>
        <v>2.8262336038480305E-11</v>
      </c>
      <c r="U39" s="234">
        <f>'Natural Gas Scenarios'!W39</f>
        <v>2.8262336038480305E-11</v>
      </c>
      <c r="V39" s="234">
        <f>'Natural Gas Scenarios'!B142</f>
        <v>2.8262336038480305E-11</v>
      </c>
      <c r="W39" s="234">
        <f>'Natural Gas Scenarios'!C142</f>
        <v>2.8262336038480305E-11</v>
      </c>
      <c r="X39" s="234">
        <f>'Natural Gas Scenarios'!D142</f>
        <v>2.8262336038480305E-11</v>
      </c>
      <c r="Y39" s="234">
        <f>'Natural Gas Scenarios'!E142</f>
        <v>2.8262336038480305E-11</v>
      </c>
      <c r="Z39" s="234">
        <f>'Natural Gas Scenarios'!F142</f>
        <v>2.8262336038480305E-11</v>
      </c>
      <c r="AA39" s="234">
        <f>'Natural Gas Scenarios'!G142</f>
        <v>2.8262336038480305E-11</v>
      </c>
      <c r="AB39" s="234">
        <f>'Natural Gas Scenarios'!K142</f>
        <v>2.8262336038480305E-11</v>
      </c>
      <c r="AC39" s="234">
        <f>'Natural Gas Scenarios'!L142</f>
        <v>2.8262336038480305E-11</v>
      </c>
      <c r="AD39" s="234">
        <f>'Natural Gas Scenarios'!M142</f>
        <v>2.8262336038480305E-11</v>
      </c>
      <c r="AE39" s="234">
        <f>'Natural Gas Scenarios'!N142</f>
        <v>2.8262336038480305E-11</v>
      </c>
      <c r="AF39" s="234">
        <f>'Natural Gas Scenarios'!O142</f>
        <v>2.8262336038480305E-11</v>
      </c>
      <c r="AG39" s="234">
        <f>'Natural Gas Scenarios'!R142</f>
        <v>2.8262336038480305E-11</v>
      </c>
      <c r="AH39" s="234">
        <f>'Natural Gas Scenarios'!S142</f>
        <v>2.8262336038480305E-11</v>
      </c>
      <c r="AI39" s="234">
        <f>'Natural Gas Scenarios'!T142</f>
        <v>2.8262336038480305E-11</v>
      </c>
      <c r="AJ39" s="234">
        <f>'Natural Gas Scenarios'!W142</f>
        <v>2.8262336038480305E-11</v>
      </c>
      <c r="AK39" s="234">
        <f>'Natural Gas Scenarios'!X142</f>
        <v>2.8262336038480305E-11</v>
      </c>
      <c r="AL39" s="234">
        <f>'Natural Gas Scenarios'!Y142</f>
        <v>2.8262336038480305E-11</v>
      </c>
      <c r="AM39" s="234">
        <f>'Natural Gas Scenarios'!B245</f>
        <v>2.8262336038480305E-11</v>
      </c>
      <c r="AN39" s="234">
        <f>'Natural Gas Scenarios'!C245</f>
        <v>2.8262336038480305E-11</v>
      </c>
      <c r="AO39" s="234">
        <f>'Natural Gas Scenarios'!D245</f>
        <v>2.8262336038480305E-11</v>
      </c>
      <c r="AP39" s="234">
        <f>'Natural Gas Scenarios'!E245</f>
        <v>2.8262336038480305E-11</v>
      </c>
      <c r="AQ39" s="234">
        <f>'Natural Gas Scenarios'!F245</f>
        <v>2.8262336038480305E-11</v>
      </c>
      <c r="AR39" s="234">
        <f>'Natural Gas Scenarios'!G245</f>
        <v>2.8262336038480305E-11</v>
      </c>
      <c r="AS39" s="234">
        <f>'Natural Gas Scenarios'!K245</f>
        <v>2.8262336038480305E-11</v>
      </c>
      <c r="AT39" s="234">
        <f>'Natural Gas Scenarios'!L245</f>
        <v>2.8262336038480305E-11</v>
      </c>
      <c r="AU39" s="234">
        <f>'Natural Gas Scenarios'!M245</f>
        <v>2.8262336038480305E-11</v>
      </c>
      <c r="AV39" s="234">
        <f>'Natural Gas Scenarios'!N245</f>
        <v>2.8262336038480305E-11</v>
      </c>
      <c r="AW39" s="234">
        <f>'Natural Gas Scenarios'!O245</f>
        <v>2.8262336038480305E-11</v>
      </c>
      <c r="AX39" s="234">
        <f>'Natural Gas Scenarios'!R245</f>
        <v>2.8262336038480305E-11</v>
      </c>
      <c r="AY39" s="234">
        <f>'Natural Gas Scenarios'!S245</f>
        <v>2.8262336038480305E-11</v>
      </c>
      <c r="AZ39" s="234">
        <f>'Natural Gas Scenarios'!T245</f>
        <v>2.8262336038480305E-11</v>
      </c>
      <c r="BA39" s="234">
        <f>'Natural Gas Scenarios'!U245</f>
        <v>2.8262336038480305E-11</v>
      </c>
      <c r="BB39" s="234">
        <f>'Natural Gas Scenarios'!V245</f>
        <v>2.8262336038480305E-11</v>
      </c>
      <c r="BC39" s="234">
        <f>'Natural Gas Scenarios'!B348</f>
        <v>2.8262336038480305E-11</v>
      </c>
      <c r="BD39" s="234">
        <f>'Natural Gas Scenarios'!C348</f>
        <v>2.8262336038480305E-11</v>
      </c>
      <c r="BE39" s="234">
        <f>'Natural Gas Scenarios'!D348</f>
        <v>2.8262336038480305E-11</v>
      </c>
      <c r="BF39" s="234">
        <f>'Natural Gas Scenarios'!E348</f>
        <v>2.8262336038480305E-11</v>
      </c>
      <c r="BG39" s="234">
        <f>'Natural Gas Scenarios'!F348</f>
        <v>2.8262336038480305E-11</v>
      </c>
      <c r="BH39" s="234">
        <f>'Natural Gas Scenarios'!G348</f>
        <v>2.8262336038480305E-11</v>
      </c>
      <c r="BI39" s="234">
        <f>'Natural Gas Scenarios'!K348</f>
        <v>2.8262336038480305E-11</v>
      </c>
      <c r="BJ39" s="234">
        <f>'Natural Gas Scenarios'!L348</f>
        <v>2.8262336038480305E-11</v>
      </c>
      <c r="BK39" s="234">
        <f>'Natural Gas Scenarios'!M348</f>
        <v>2.8262336038480305E-11</v>
      </c>
      <c r="BL39" s="234">
        <f>'Natural Gas Scenarios'!B451</f>
        <v>2.8262336038480305E-11</v>
      </c>
      <c r="BM39" s="234">
        <f>'Natural Gas Scenarios'!C451</f>
        <v>2.8262336038480305E-11</v>
      </c>
      <c r="BN39" s="234">
        <f>'Natural Gas Scenarios'!D451</f>
        <v>2.8262336038480305E-11</v>
      </c>
      <c r="BO39" s="234">
        <f>'Natural Gas Scenarios'!E451</f>
        <v>2.8262336038480305E-11</v>
      </c>
      <c r="BP39" s="234">
        <f>'Natural Gas Scenarios'!F451</f>
        <v>2.8262336038480305E-11</v>
      </c>
      <c r="BQ39" s="234">
        <f>'Natural Gas Scenarios'!G451</f>
        <v>2.8262336038480305E-11</v>
      </c>
      <c r="BR39" s="234">
        <f>'Natural Gas Scenarios'!K451</f>
        <v>2.8262336038480305E-11</v>
      </c>
      <c r="BS39" s="234">
        <f>'Natural Gas Scenarios'!L451</f>
        <v>2.8262336038480305E-11</v>
      </c>
      <c r="BT39" s="234">
        <f>'Natural Gas Scenarios'!M451</f>
        <v>2.8262336038480305E-11</v>
      </c>
      <c r="BU39" s="234">
        <f>'Natural Gas Scenarios'!B554</f>
        <v>2.8262336038480305E-11</v>
      </c>
      <c r="BV39" s="234">
        <f>'Natural Gas Scenarios'!C554</f>
        <v>2.8262336038480305E-11</v>
      </c>
      <c r="BW39" s="234">
        <f>'Natural Gas Scenarios'!D554</f>
        <v>2.8262336038480305E-11</v>
      </c>
      <c r="BX39" s="234">
        <f>'Natural Gas Scenarios'!E554</f>
        <v>2.8262336038480305E-11</v>
      </c>
      <c r="BY39" s="234">
        <f>'Natural Gas Scenarios'!F554</f>
        <v>2.8262336038480305E-11</v>
      </c>
      <c r="BZ39" s="234">
        <f>'Natural Gas Scenarios'!R348</f>
        <v>2.8262336038480305E-11</v>
      </c>
      <c r="CA39" s="234">
        <f>'Natural Gas Scenarios'!S348</f>
        <v>2.8262336038480305E-11</v>
      </c>
      <c r="CB39" s="234">
        <f>'Natural Gas Scenarios'!T348</f>
        <v>2.8262336038480305E-11</v>
      </c>
      <c r="CC39" s="234">
        <f>'Natural Gas Scenarios'!B760</f>
        <v>2.8262336038480305E-11</v>
      </c>
      <c r="CD39" s="234">
        <f>'Natural Gas Scenarios'!C760</f>
        <v>2.8262336038480305E-11</v>
      </c>
      <c r="CE39" s="234">
        <f>'Natural Gas Scenarios'!D760</f>
        <v>2.8262336038480305E-11</v>
      </c>
      <c r="CF39" s="234">
        <f>'Natural Gas Scenarios'!H760</f>
        <v>2.8262336038480305E-11</v>
      </c>
      <c r="CG39" s="234">
        <f>'Natural Gas Scenarios'!I760</f>
        <v>2.8262336038480305E-11</v>
      </c>
      <c r="CH39" s="234">
        <f>'Natural Gas Scenarios'!J760</f>
        <v>2.8262336038480305E-11</v>
      </c>
      <c r="CI39" s="234">
        <f>'Natural Gas Scenarios'!N760</f>
        <v>2.8262336038480305E-11</v>
      </c>
      <c r="CJ39" s="234">
        <f>'Natural Gas Scenarios'!O760</f>
        <v>2.8262336038480305E-11</v>
      </c>
      <c r="CK39" s="234">
        <f>'Natural Gas Scenarios'!P760</f>
        <v>2.8262336038480305E-11</v>
      </c>
      <c r="CL39" s="234">
        <f>'Natural Gas Scenarios'!K554</f>
        <v>2.8262336038480305E-11</v>
      </c>
      <c r="CM39" s="234">
        <f>'Natural Gas Scenarios'!L554</f>
        <v>2.8262336038480305E-11</v>
      </c>
      <c r="CN39" s="234">
        <f>'Natural Gas Scenarios'!M554</f>
        <v>2.8262336038480305E-11</v>
      </c>
      <c r="CO39" s="234">
        <f>'Natural Gas Scenarios'!B657</f>
        <v>2.8262336038480305E-11</v>
      </c>
      <c r="CP39" s="234">
        <f>'Natural Gas Scenarios'!C657</f>
        <v>2.8262336038480305E-11</v>
      </c>
      <c r="CQ39" s="234">
        <f>'Natural Gas Scenarios'!D657</f>
        <v>2.8262336038480305E-11</v>
      </c>
      <c r="CR39" s="234">
        <f>'Natural Gas Scenarios'!E657</f>
        <v>2.8262336038480305E-11</v>
      </c>
      <c r="CS39" s="234">
        <f>'Natural Gas Scenarios'!F657</f>
        <v>2.8262336038480305E-11</v>
      </c>
      <c r="CT39" s="234">
        <f>'Natural Gas Scenarios'!K657</f>
        <v>2.8262336038480305E-11</v>
      </c>
      <c r="CU39" s="234">
        <f>'Natural Gas Scenarios'!L657</f>
        <v>2.8262336038480305E-11</v>
      </c>
      <c r="CV39" s="234">
        <f>'Natural Gas Scenarios'!M657</f>
        <v>2.8262336038480305E-11</v>
      </c>
      <c r="CW39" s="234">
        <f>'Natural Gas Scenarios'!N657</f>
        <v>2.8262336038480305E-11</v>
      </c>
      <c r="CX39" s="234">
        <f>'Natural Gas Scenarios'!O657</f>
        <v>2.8262336038480305E-11</v>
      </c>
      <c r="CY39" s="326" t="s">
        <v>874</v>
      </c>
    </row>
    <row r="40" spans="1:103" ht="15" customHeight="1" x14ac:dyDescent="0.25">
      <c r="A40" s="206">
        <v>37</v>
      </c>
      <c r="B40" s="261" t="s">
        <v>329</v>
      </c>
      <c r="C40" s="233">
        <f t="shared" si="1"/>
        <v>2.826233603848031E-8</v>
      </c>
      <c r="D40" s="234">
        <f>'Natural Gas Scenarios'!B40</f>
        <v>2.826233603848031E-8</v>
      </c>
      <c r="E40" s="234">
        <f>'Natural Gas Scenarios'!C40</f>
        <v>2.826233603848031E-8</v>
      </c>
      <c r="F40" s="234">
        <f>'Natural Gas Scenarios'!D40</f>
        <v>2.826233603848031E-8</v>
      </c>
      <c r="G40" s="234">
        <f>'Natural Gas Scenarios'!E40</f>
        <v>2.826233603848031E-8</v>
      </c>
      <c r="H40" s="234">
        <f>'Natural Gas Scenarios'!F40</f>
        <v>2.826233603848031E-8</v>
      </c>
      <c r="I40" s="234">
        <f>'Natural Gas Scenarios'!G40</f>
        <v>2.826233603848031E-8</v>
      </c>
      <c r="J40" s="234">
        <f>'Natural Gas Scenarios'!H40</f>
        <v>2.826233603848031E-8</v>
      </c>
      <c r="K40" s="234">
        <f>'Natural Gas Scenarios'!K40</f>
        <v>2.826233603848031E-8</v>
      </c>
      <c r="L40" s="234">
        <f>'Natural Gas Scenarios'!L40</f>
        <v>2.826233603848031E-8</v>
      </c>
      <c r="M40" s="234">
        <f>'Natural Gas Scenarios'!M40</f>
        <v>2.826233603848031E-8</v>
      </c>
      <c r="N40" s="234">
        <f>'Natural Gas Scenarios'!N40</f>
        <v>2.826233603848031E-8</v>
      </c>
      <c r="O40" s="234">
        <f>'Natural Gas Scenarios'!O40</f>
        <v>2.826233603848031E-8</v>
      </c>
      <c r="P40" s="234">
        <f>'Natural Gas Scenarios'!R40</f>
        <v>2.826233603848031E-8</v>
      </c>
      <c r="Q40" s="234">
        <f>'Natural Gas Scenarios'!S40</f>
        <v>2.826233603848031E-8</v>
      </c>
      <c r="R40" s="234">
        <f>'Natural Gas Scenarios'!T40</f>
        <v>2.826233603848031E-8</v>
      </c>
      <c r="S40" s="234">
        <f>'Natural Gas Scenarios'!U40</f>
        <v>2.826233603848031E-8</v>
      </c>
      <c r="T40" s="234">
        <f>'Natural Gas Scenarios'!V40</f>
        <v>2.826233603848031E-8</v>
      </c>
      <c r="U40" s="234">
        <f>'Natural Gas Scenarios'!W40</f>
        <v>2.826233603848031E-8</v>
      </c>
      <c r="V40" s="234">
        <f>'Natural Gas Scenarios'!B143</f>
        <v>2.826233603848031E-8</v>
      </c>
      <c r="W40" s="234">
        <f>'Natural Gas Scenarios'!C143</f>
        <v>2.826233603848031E-8</v>
      </c>
      <c r="X40" s="234">
        <f>'Natural Gas Scenarios'!D143</f>
        <v>2.826233603848031E-8</v>
      </c>
      <c r="Y40" s="234">
        <f>'Natural Gas Scenarios'!E143</f>
        <v>2.826233603848031E-8</v>
      </c>
      <c r="Z40" s="234">
        <f>'Natural Gas Scenarios'!F143</f>
        <v>2.826233603848031E-8</v>
      </c>
      <c r="AA40" s="234">
        <f>'Natural Gas Scenarios'!G143</f>
        <v>2.826233603848031E-8</v>
      </c>
      <c r="AB40" s="234">
        <f>'Natural Gas Scenarios'!K143</f>
        <v>2.826233603848031E-8</v>
      </c>
      <c r="AC40" s="234">
        <f>'Natural Gas Scenarios'!L143</f>
        <v>2.826233603848031E-8</v>
      </c>
      <c r="AD40" s="234">
        <f>'Natural Gas Scenarios'!M143</f>
        <v>2.826233603848031E-8</v>
      </c>
      <c r="AE40" s="234">
        <f>'Natural Gas Scenarios'!N143</f>
        <v>2.826233603848031E-8</v>
      </c>
      <c r="AF40" s="234">
        <f>'Natural Gas Scenarios'!O143</f>
        <v>2.826233603848031E-8</v>
      </c>
      <c r="AG40" s="234">
        <f>'Natural Gas Scenarios'!R143</f>
        <v>2.826233603848031E-8</v>
      </c>
      <c r="AH40" s="234">
        <f>'Natural Gas Scenarios'!S143</f>
        <v>2.826233603848031E-8</v>
      </c>
      <c r="AI40" s="234">
        <f>'Natural Gas Scenarios'!T143</f>
        <v>2.826233603848031E-8</v>
      </c>
      <c r="AJ40" s="234">
        <f>'Natural Gas Scenarios'!W143</f>
        <v>2.826233603848031E-8</v>
      </c>
      <c r="AK40" s="234">
        <f>'Natural Gas Scenarios'!X143</f>
        <v>2.826233603848031E-8</v>
      </c>
      <c r="AL40" s="234">
        <f>'Natural Gas Scenarios'!Y143</f>
        <v>2.826233603848031E-8</v>
      </c>
      <c r="AM40" s="234">
        <f>'Natural Gas Scenarios'!B246</f>
        <v>2.826233603848031E-8</v>
      </c>
      <c r="AN40" s="234">
        <f>'Natural Gas Scenarios'!C246</f>
        <v>2.826233603848031E-8</v>
      </c>
      <c r="AO40" s="234">
        <f>'Natural Gas Scenarios'!D246</f>
        <v>2.826233603848031E-8</v>
      </c>
      <c r="AP40" s="234">
        <f>'Natural Gas Scenarios'!E246</f>
        <v>2.826233603848031E-8</v>
      </c>
      <c r="AQ40" s="234">
        <f>'Natural Gas Scenarios'!F246</f>
        <v>2.826233603848031E-8</v>
      </c>
      <c r="AR40" s="234">
        <f>'Natural Gas Scenarios'!G246</f>
        <v>2.826233603848031E-8</v>
      </c>
      <c r="AS40" s="234">
        <f>'Natural Gas Scenarios'!K246</f>
        <v>2.826233603848031E-8</v>
      </c>
      <c r="AT40" s="234">
        <f>'Natural Gas Scenarios'!L246</f>
        <v>2.826233603848031E-8</v>
      </c>
      <c r="AU40" s="234">
        <f>'Natural Gas Scenarios'!M246</f>
        <v>2.826233603848031E-8</v>
      </c>
      <c r="AV40" s="234">
        <f>'Natural Gas Scenarios'!N246</f>
        <v>2.826233603848031E-8</v>
      </c>
      <c r="AW40" s="234">
        <f>'Natural Gas Scenarios'!O246</f>
        <v>2.826233603848031E-8</v>
      </c>
      <c r="AX40" s="234">
        <f>'Natural Gas Scenarios'!R246</f>
        <v>2.826233603848031E-8</v>
      </c>
      <c r="AY40" s="234">
        <f>'Natural Gas Scenarios'!S246</f>
        <v>2.826233603848031E-8</v>
      </c>
      <c r="AZ40" s="234">
        <f>'Natural Gas Scenarios'!T246</f>
        <v>2.826233603848031E-8</v>
      </c>
      <c r="BA40" s="234">
        <f>'Natural Gas Scenarios'!U246</f>
        <v>2.826233603848031E-8</v>
      </c>
      <c r="BB40" s="234">
        <f>'Natural Gas Scenarios'!V246</f>
        <v>2.826233603848031E-8</v>
      </c>
      <c r="BC40" s="234">
        <f>'Natural Gas Scenarios'!B349</f>
        <v>2.826233603848031E-8</v>
      </c>
      <c r="BD40" s="234">
        <f>'Natural Gas Scenarios'!C349</f>
        <v>2.826233603848031E-8</v>
      </c>
      <c r="BE40" s="234">
        <f>'Natural Gas Scenarios'!D349</f>
        <v>2.826233603848031E-8</v>
      </c>
      <c r="BF40" s="234">
        <f>'Natural Gas Scenarios'!E349</f>
        <v>2.826233603848031E-8</v>
      </c>
      <c r="BG40" s="234">
        <f>'Natural Gas Scenarios'!F349</f>
        <v>2.826233603848031E-8</v>
      </c>
      <c r="BH40" s="234">
        <f>'Natural Gas Scenarios'!G349</f>
        <v>2.826233603848031E-8</v>
      </c>
      <c r="BI40" s="234">
        <f>'Natural Gas Scenarios'!K349</f>
        <v>2.826233603848031E-8</v>
      </c>
      <c r="BJ40" s="234">
        <f>'Natural Gas Scenarios'!L349</f>
        <v>2.826233603848031E-8</v>
      </c>
      <c r="BK40" s="234">
        <f>'Natural Gas Scenarios'!M349</f>
        <v>2.826233603848031E-8</v>
      </c>
      <c r="BL40" s="234">
        <f>'Natural Gas Scenarios'!B452</f>
        <v>2.826233603848031E-8</v>
      </c>
      <c r="BM40" s="234">
        <f>'Natural Gas Scenarios'!C452</f>
        <v>2.826233603848031E-8</v>
      </c>
      <c r="BN40" s="234">
        <f>'Natural Gas Scenarios'!D452</f>
        <v>2.826233603848031E-8</v>
      </c>
      <c r="BO40" s="234">
        <f>'Natural Gas Scenarios'!E452</f>
        <v>2.826233603848031E-8</v>
      </c>
      <c r="BP40" s="234">
        <f>'Natural Gas Scenarios'!F452</f>
        <v>2.826233603848031E-8</v>
      </c>
      <c r="BQ40" s="234">
        <f>'Natural Gas Scenarios'!G452</f>
        <v>2.826233603848031E-8</v>
      </c>
      <c r="BR40" s="234">
        <f>'Natural Gas Scenarios'!K452</f>
        <v>2.826233603848031E-8</v>
      </c>
      <c r="BS40" s="234">
        <f>'Natural Gas Scenarios'!L452</f>
        <v>2.826233603848031E-8</v>
      </c>
      <c r="BT40" s="234">
        <f>'Natural Gas Scenarios'!M452</f>
        <v>2.826233603848031E-8</v>
      </c>
      <c r="BU40" s="234">
        <f>'Natural Gas Scenarios'!B555</f>
        <v>2.826233603848031E-8</v>
      </c>
      <c r="BV40" s="234">
        <f>'Natural Gas Scenarios'!C555</f>
        <v>2.826233603848031E-8</v>
      </c>
      <c r="BW40" s="234">
        <f>'Natural Gas Scenarios'!D555</f>
        <v>2.826233603848031E-8</v>
      </c>
      <c r="BX40" s="234">
        <f>'Natural Gas Scenarios'!E555</f>
        <v>2.826233603848031E-8</v>
      </c>
      <c r="BY40" s="234">
        <f>'Natural Gas Scenarios'!F555</f>
        <v>2.826233603848031E-8</v>
      </c>
      <c r="BZ40" s="234">
        <f>'Natural Gas Scenarios'!R349</f>
        <v>2.826233603848031E-8</v>
      </c>
      <c r="CA40" s="234">
        <f>'Natural Gas Scenarios'!S349</f>
        <v>2.826233603848031E-8</v>
      </c>
      <c r="CB40" s="234">
        <f>'Natural Gas Scenarios'!T349</f>
        <v>2.826233603848031E-8</v>
      </c>
      <c r="CC40" s="234">
        <f>'Natural Gas Scenarios'!B761</f>
        <v>2.826233603848031E-8</v>
      </c>
      <c r="CD40" s="234">
        <f>'Natural Gas Scenarios'!C761</f>
        <v>2.826233603848031E-8</v>
      </c>
      <c r="CE40" s="234">
        <f>'Natural Gas Scenarios'!D761</f>
        <v>2.826233603848031E-8</v>
      </c>
      <c r="CF40" s="234">
        <f>'Natural Gas Scenarios'!H761</f>
        <v>2.826233603848031E-8</v>
      </c>
      <c r="CG40" s="234">
        <f>'Natural Gas Scenarios'!I761</f>
        <v>2.826233603848031E-8</v>
      </c>
      <c r="CH40" s="234">
        <f>'Natural Gas Scenarios'!J761</f>
        <v>2.826233603848031E-8</v>
      </c>
      <c r="CI40" s="234">
        <f>'Natural Gas Scenarios'!N761</f>
        <v>2.826233603848031E-8</v>
      </c>
      <c r="CJ40" s="234">
        <f>'Natural Gas Scenarios'!O761</f>
        <v>2.826233603848031E-8</v>
      </c>
      <c r="CK40" s="234">
        <f>'Natural Gas Scenarios'!P761</f>
        <v>2.826233603848031E-8</v>
      </c>
      <c r="CL40" s="234">
        <f>'Natural Gas Scenarios'!K555</f>
        <v>2.826233603848031E-8</v>
      </c>
      <c r="CM40" s="234">
        <f>'Natural Gas Scenarios'!L555</f>
        <v>2.826233603848031E-8</v>
      </c>
      <c r="CN40" s="234">
        <f>'Natural Gas Scenarios'!M555</f>
        <v>2.826233603848031E-8</v>
      </c>
      <c r="CO40" s="234">
        <f>'Natural Gas Scenarios'!B658</f>
        <v>2.826233603848031E-8</v>
      </c>
      <c r="CP40" s="234">
        <f>'Natural Gas Scenarios'!C658</f>
        <v>2.826233603848031E-8</v>
      </c>
      <c r="CQ40" s="234">
        <f>'Natural Gas Scenarios'!D658</f>
        <v>2.826233603848031E-8</v>
      </c>
      <c r="CR40" s="234">
        <f>'Natural Gas Scenarios'!E658</f>
        <v>2.826233603848031E-8</v>
      </c>
      <c r="CS40" s="234">
        <f>'Natural Gas Scenarios'!F658</f>
        <v>2.826233603848031E-8</v>
      </c>
      <c r="CT40" s="234">
        <f>'Natural Gas Scenarios'!K658</f>
        <v>2.826233603848031E-8</v>
      </c>
      <c r="CU40" s="234">
        <f>'Natural Gas Scenarios'!L658</f>
        <v>2.826233603848031E-8</v>
      </c>
      <c r="CV40" s="234">
        <f>'Natural Gas Scenarios'!M658</f>
        <v>2.826233603848031E-8</v>
      </c>
      <c r="CW40" s="234">
        <f>'Natural Gas Scenarios'!N658</f>
        <v>2.826233603848031E-8</v>
      </c>
      <c r="CX40" s="234">
        <f>'Natural Gas Scenarios'!O658</f>
        <v>2.826233603848031E-8</v>
      </c>
      <c r="CY40" s="326" t="s">
        <v>875</v>
      </c>
    </row>
    <row r="41" spans="1:103" ht="15" customHeight="1" x14ac:dyDescent="0.25">
      <c r="A41" s="206">
        <v>38</v>
      </c>
      <c r="B41" s="247" t="s">
        <v>680</v>
      </c>
      <c r="C41" s="233">
        <f t="shared" si="1"/>
        <v>0</v>
      </c>
      <c r="D41" s="234">
        <f>'Natural Gas Scenarios'!B41</f>
        <v>0</v>
      </c>
      <c r="E41" s="234">
        <f>'Natural Gas Scenarios'!C41</f>
        <v>0</v>
      </c>
      <c r="F41" s="234">
        <f>'Natural Gas Scenarios'!D41</f>
        <v>0</v>
      </c>
      <c r="G41" s="234">
        <f>'Natural Gas Scenarios'!E41</f>
        <v>0</v>
      </c>
      <c r="H41" s="234">
        <f>'Natural Gas Scenarios'!F41</f>
        <v>0</v>
      </c>
      <c r="I41" s="234">
        <f>'Natural Gas Scenarios'!G41</f>
        <v>0</v>
      </c>
      <c r="J41" s="234">
        <f>'Natural Gas Scenarios'!H41</f>
        <v>0</v>
      </c>
      <c r="K41" s="234">
        <f>'Natural Gas Scenarios'!K41</f>
        <v>0</v>
      </c>
      <c r="L41" s="234">
        <f>'Natural Gas Scenarios'!L41</f>
        <v>0</v>
      </c>
      <c r="M41" s="234">
        <f>'Natural Gas Scenarios'!M41</f>
        <v>0</v>
      </c>
      <c r="N41" s="234">
        <f>'Natural Gas Scenarios'!N41</f>
        <v>0</v>
      </c>
      <c r="O41" s="234">
        <f>'Natural Gas Scenarios'!O41</f>
        <v>0</v>
      </c>
      <c r="P41" s="234">
        <f>'Natural Gas Scenarios'!R41</f>
        <v>0</v>
      </c>
      <c r="Q41" s="234">
        <f>'Natural Gas Scenarios'!S41</f>
        <v>0</v>
      </c>
      <c r="R41" s="234">
        <f>'Natural Gas Scenarios'!T41</f>
        <v>0</v>
      </c>
      <c r="S41" s="234">
        <f>'Natural Gas Scenarios'!U41</f>
        <v>0</v>
      </c>
      <c r="T41" s="234">
        <f>'Natural Gas Scenarios'!V41</f>
        <v>0</v>
      </c>
      <c r="U41" s="234">
        <f>'Natural Gas Scenarios'!W41</f>
        <v>0</v>
      </c>
      <c r="V41" s="234">
        <f>'Natural Gas Scenarios'!B144</f>
        <v>0</v>
      </c>
      <c r="W41" s="234">
        <f>'Natural Gas Scenarios'!C144</f>
        <v>0</v>
      </c>
      <c r="X41" s="234">
        <f>'Natural Gas Scenarios'!D144</f>
        <v>0</v>
      </c>
      <c r="Y41" s="234">
        <f>'Natural Gas Scenarios'!E144</f>
        <v>0</v>
      </c>
      <c r="Z41" s="234">
        <f>'Natural Gas Scenarios'!F144</f>
        <v>0</v>
      </c>
      <c r="AA41" s="234">
        <f>'Natural Gas Scenarios'!G144</f>
        <v>0</v>
      </c>
      <c r="AB41" s="234">
        <f>'Natural Gas Scenarios'!K144</f>
        <v>0</v>
      </c>
      <c r="AC41" s="234">
        <f>'Natural Gas Scenarios'!L144</f>
        <v>0</v>
      </c>
      <c r="AD41" s="234">
        <f>'Natural Gas Scenarios'!M144</f>
        <v>0</v>
      </c>
      <c r="AE41" s="234">
        <f>'Natural Gas Scenarios'!N144</f>
        <v>0</v>
      </c>
      <c r="AF41" s="234">
        <f>'Natural Gas Scenarios'!O144</f>
        <v>0</v>
      </c>
      <c r="AG41" s="234">
        <f>'Natural Gas Scenarios'!R144</f>
        <v>0</v>
      </c>
      <c r="AH41" s="234">
        <f>'Natural Gas Scenarios'!S144</f>
        <v>0</v>
      </c>
      <c r="AI41" s="234">
        <f>'Natural Gas Scenarios'!T144</f>
        <v>0</v>
      </c>
      <c r="AJ41" s="234">
        <f>'Natural Gas Scenarios'!W144</f>
        <v>0</v>
      </c>
      <c r="AK41" s="234">
        <f>'Natural Gas Scenarios'!X144</f>
        <v>0</v>
      </c>
      <c r="AL41" s="234">
        <f>'Natural Gas Scenarios'!Y144</f>
        <v>0</v>
      </c>
      <c r="AM41" s="234">
        <f>'Natural Gas Scenarios'!B247</f>
        <v>0</v>
      </c>
      <c r="AN41" s="234">
        <f>'Natural Gas Scenarios'!C247</f>
        <v>0</v>
      </c>
      <c r="AO41" s="234">
        <f>'Natural Gas Scenarios'!D247</f>
        <v>0</v>
      </c>
      <c r="AP41" s="234">
        <f>'Natural Gas Scenarios'!E247</f>
        <v>0</v>
      </c>
      <c r="AQ41" s="234">
        <f>'Natural Gas Scenarios'!F247</f>
        <v>0</v>
      </c>
      <c r="AR41" s="234">
        <f>'Natural Gas Scenarios'!G247</f>
        <v>0</v>
      </c>
      <c r="AS41" s="234">
        <f>'Natural Gas Scenarios'!K247</f>
        <v>0</v>
      </c>
      <c r="AT41" s="234">
        <f>'Natural Gas Scenarios'!L247</f>
        <v>0</v>
      </c>
      <c r="AU41" s="234">
        <f>'Natural Gas Scenarios'!M247</f>
        <v>0</v>
      </c>
      <c r="AV41" s="234">
        <f>'Natural Gas Scenarios'!N247</f>
        <v>0</v>
      </c>
      <c r="AW41" s="234">
        <f>'Natural Gas Scenarios'!O247</f>
        <v>0</v>
      </c>
      <c r="AX41" s="234">
        <f>'Natural Gas Scenarios'!R247</f>
        <v>0</v>
      </c>
      <c r="AY41" s="234">
        <f>'Natural Gas Scenarios'!S247</f>
        <v>0</v>
      </c>
      <c r="AZ41" s="234">
        <f>'Natural Gas Scenarios'!T247</f>
        <v>0</v>
      </c>
      <c r="BA41" s="234">
        <f>'Natural Gas Scenarios'!U247</f>
        <v>0</v>
      </c>
      <c r="BB41" s="234">
        <f>'Natural Gas Scenarios'!V247</f>
        <v>0</v>
      </c>
      <c r="BC41" s="234">
        <f>'Natural Gas Scenarios'!B350</f>
        <v>0</v>
      </c>
      <c r="BD41" s="234">
        <f>'Natural Gas Scenarios'!C350</f>
        <v>0</v>
      </c>
      <c r="BE41" s="234">
        <f>'Natural Gas Scenarios'!D350</f>
        <v>0</v>
      </c>
      <c r="BF41" s="234">
        <f>'Natural Gas Scenarios'!E350</f>
        <v>0</v>
      </c>
      <c r="BG41" s="234">
        <f>'Natural Gas Scenarios'!F350</f>
        <v>0</v>
      </c>
      <c r="BH41" s="234">
        <f>'Natural Gas Scenarios'!G350</f>
        <v>0</v>
      </c>
      <c r="BI41" s="234">
        <f>'Natural Gas Scenarios'!K350</f>
        <v>0</v>
      </c>
      <c r="BJ41" s="234">
        <f>'Natural Gas Scenarios'!L350</f>
        <v>0</v>
      </c>
      <c r="BK41" s="234">
        <f>'Natural Gas Scenarios'!M350</f>
        <v>0</v>
      </c>
      <c r="BL41" s="234">
        <f>'Natural Gas Scenarios'!B453</f>
        <v>0</v>
      </c>
      <c r="BM41" s="234">
        <f>'Natural Gas Scenarios'!C453</f>
        <v>0</v>
      </c>
      <c r="BN41" s="234">
        <f>'Natural Gas Scenarios'!D453</f>
        <v>0</v>
      </c>
      <c r="BO41" s="234">
        <f>'Natural Gas Scenarios'!E453</f>
        <v>0</v>
      </c>
      <c r="BP41" s="234">
        <f>'Natural Gas Scenarios'!F453</f>
        <v>0</v>
      </c>
      <c r="BQ41" s="234">
        <f>'Natural Gas Scenarios'!G453</f>
        <v>0</v>
      </c>
      <c r="BR41" s="234">
        <f>'Natural Gas Scenarios'!K453</f>
        <v>0</v>
      </c>
      <c r="BS41" s="234">
        <f>'Natural Gas Scenarios'!L453</f>
        <v>0</v>
      </c>
      <c r="BT41" s="234">
        <f>'Natural Gas Scenarios'!M453</f>
        <v>0</v>
      </c>
      <c r="BU41" s="234">
        <f>'Natural Gas Scenarios'!B556</f>
        <v>0</v>
      </c>
      <c r="BV41" s="234">
        <f>'Natural Gas Scenarios'!C556</f>
        <v>0</v>
      </c>
      <c r="BW41" s="234">
        <f>'Natural Gas Scenarios'!D556</f>
        <v>0</v>
      </c>
      <c r="BX41" s="234">
        <f>'Natural Gas Scenarios'!E556</f>
        <v>0</v>
      </c>
      <c r="BY41" s="234">
        <f>'Natural Gas Scenarios'!F556</f>
        <v>0</v>
      </c>
      <c r="BZ41" s="234">
        <f>'Natural Gas Scenarios'!R350</f>
        <v>0</v>
      </c>
      <c r="CA41" s="234">
        <f>'Natural Gas Scenarios'!S350</f>
        <v>0</v>
      </c>
      <c r="CB41" s="234">
        <f>'Natural Gas Scenarios'!T350</f>
        <v>0</v>
      </c>
      <c r="CC41" s="234">
        <f>'Natural Gas Scenarios'!B762</f>
        <v>9.4390314381849571E-7</v>
      </c>
      <c r="CD41" s="234">
        <f>'Natural Gas Scenarios'!C762</f>
        <v>9.4390314381849571E-7</v>
      </c>
      <c r="CE41" s="234">
        <f>'Natural Gas Scenarios'!D762</f>
        <v>9.4390314381849571E-7</v>
      </c>
      <c r="CF41" s="234">
        <f>'Natural Gas Scenarios'!H762</f>
        <v>2.7761857171132225E-7</v>
      </c>
      <c r="CG41" s="234">
        <f>'Natural Gas Scenarios'!I762</f>
        <v>2.7761857171132225E-7</v>
      </c>
      <c r="CH41" s="234">
        <f>'Natural Gas Scenarios'!J762</f>
        <v>2.7761857171132225E-7</v>
      </c>
      <c r="CI41" s="234">
        <f>'Natural Gas Scenarios'!N762</f>
        <v>5.6972159064236564E-7</v>
      </c>
      <c r="CJ41" s="234">
        <f>'Natural Gas Scenarios'!O762</f>
        <v>5.6972159064236564E-7</v>
      </c>
      <c r="CK41" s="234">
        <f>'Natural Gas Scenarios'!P762</f>
        <v>5.6972159064236564E-7</v>
      </c>
      <c r="CL41" s="234">
        <f>'Natural Gas Scenarios'!K556</f>
        <v>0</v>
      </c>
      <c r="CM41" s="234">
        <f>'Natural Gas Scenarios'!L556</f>
        <v>0</v>
      </c>
      <c r="CN41" s="234">
        <f>'Natural Gas Scenarios'!M556</f>
        <v>0</v>
      </c>
      <c r="CO41" s="234">
        <f>'Natural Gas Scenarios'!B659</f>
        <v>0</v>
      </c>
      <c r="CP41" s="234">
        <f>'Natural Gas Scenarios'!C659</f>
        <v>0</v>
      </c>
      <c r="CQ41" s="234">
        <f>'Natural Gas Scenarios'!D659</f>
        <v>0</v>
      </c>
      <c r="CR41" s="234">
        <f>'Natural Gas Scenarios'!E659</f>
        <v>0</v>
      </c>
      <c r="CS41" s="234">
        <f>'Natural Gas Scenarios'!F659</f>
        <v>0</v>
      </c>
      <c r="CT41" s="234">
        <f>'Natural Gas Scenarios'!K659</f>
        <v>0</v>
      </c>
      <c r="CU41" s="234">
        <f>'Natural Gas Scenarios'!L659</f>
        <v>0</v>
      </c>
      <c r="CV41" s="234">
        <f>'Natural Gas Scenarios'!M659</f>
        <v>0</v>
      </c>
      <c r="CW41" s="234">
        <f>'Natural Gas Scenarios'!N659</f>
        <v>0</v>
      </c>
      <c r="CX41" s="234">
        <f>'Natural Gas Scenarios'!O659</f>
        <v>0</v>
      </c>
      <c r="CY41" s="326" t="s">
        <v>876</v>
      </c>
    </row>
    <row r="42" spans="1:103" ht="15" customHeight="1" x14ac:dyDescent="0.25">
      <c r="A42" s="206">
        <v>39</v>
      </c>
      <c r="B42" s="247" t="s">
        <v>678</v>
      </c>
      <c r="C42" s="233">
        <f t="shared" si="1"/>
        <v>0</v>
      </c>
      <c r="D42" s="234">
        <f>'Natural Gas Scenarios'!B42</f>
        <v>0</v>
      </c>
      <c r="E42" s="234">
        <f>'Natural Gas Scenarios'!C42</f>
        <v>0</v>
      </c>
      <c r="F42" s="234">
        <f>'Natural Gas Scenarios'!D42</f>
        <v>0</v>
      </c>
      <c r="G42" s="234">
        <f>'Natural Gas Scenarios'!E42</f>
        <v>0</v>
      </c>
      <c r="H42" s="234">
        <f>'Natural Gas Scenarios'!F42</f>
        <v>0</v>
      </c>
      <c r="I42" s="234">
        <f>'Natural Gas Scenarios'!G42</f>
        <v>0</v>
      </c>
      <c r="J42" s="234">
        <f>'Natural Gas Scenarios'!H42</f>
        <v>0</v>
      </c>
      <c r="K42" s="234">
        <f>'Natural Gas Scenarios'!K42</f>
        <v>0</v>
      </c>
      <c r="L42" s="234">
        <f>'Natural Gas Scenarios'!L42</f>
        <v>0</v>
      </c>
      <c r="M42" s="234">
        <f>'Natural Gas Scenarios'!M42</f>
        <v>0</v>
      </c>
      <c r="N42" s="234">
        <f>'Natural Gas Scenarios'!N42</f>
        <v>0</v>
      </c>
      <c r="O42" s="234">
        <f>'Natural Gas Scenarios'!O42</f>
        <v>0</v>
      </c>
      <c r="P42" s="234">
        <f>'Natural Gas Scenarios'!R42</f>
        <v>0</v>
      </c>
      <c r="Q42" s="234">
        <f>'Natural Gas Scenarios'!S42</f>
        <v>0</v>
      </c>
      <c r="R42" s="234">
        <f>'Natural Gas Scenarios'!T42</f>
        <v>0</v>
      </c>
      <c r="S42" s="234">
        <f>'Natural Gas Scenarios'!U42</f>
        <v>0</v>
      </c>
      <c r="T42" s="234">
        <f>'Natural Gas Scenarios'!V42</f>
        <v>0</v>
      </c>
      <c r="U42" s="234">
        <f>'Natural Gas Scenarios'!W42</f>
        <v>0</v>
      </c>
      <c r="V42" s="234">
        <f>'Natural Gas Scenarios'!B145</f>
        <v>0</v>
      </c>
      <c r="W42" s="234">
        <f>'Natural Gas Scenarios'!C145</f>
        <v>0</v>
      </c>
      <c r="X42" s="234">
        <f>'Natural Gas Scenarios'!D145</f>
        <v>0</v>
      </c>
      <c r="Y42" s="234">
        <f>'Natural Gas Scenarios'!E145</f>
        <v>0</v>
      </c>
      <c r="Z42" s="234">
        <f>'Natural Gas Scenarios'!F145</f>
        <v>0</v>
      </c>
      <c r="AA42" s="234">
        <f>'Natural Gas Scenarios'!G145</f>
        <v>0</v>
      </c>
      <c r="AB42" s="234">
        <f>'Natural Gas Scenarios'!K145</f>
        <v>0</v>
      </c>
      <c r="AC42" s="234">
        <f>'Natural Gas Scenarios'!L145</f>
        <v>0</v>
      </c>
      <c r="AD42" s="234">
        <f>'Natural Gas Scenarios'!M145</f>
        <v>0</v>
      </c>
      <c r="AE42" s="234">
        <f>'Natural Gas Scenarios'!N145</f>
        <v>0</v>
      </c>
      <c r="AF42" s="234">
        <f>'Natural Gas Scenarios'!O145</f>
        <v>0</v>
      </c>
      <c r="AG42" s="234">
        <f>'Natural Gas Scenarios'!R145</f>
        <v>0</v>
      </c>
      <c r="AH42" s="234">
        <f>'Natural Gas Scenarios'!S145</f>
        <v>0</v>
      </c>
      <c r="AI42" s="234">
        <f>'Natural Gas Scenarios'!T145</f>
        <v>0</v>
      </c>
      <c r="AJ42" s="234">
        <f>'Natural Gas Scenarios'!W145</f>
        <v>0</v>
      </c>
      <c r="AK42" s="234">
        <f>'Natural Gas Scenarios'!X145</f>
        <v>0</v>
      </c>
      <c r="AL42" s="234">
        <f>'Natural Gas Scenarios'!Y145</f>
        <v>0</v>
      </c>
      <c r="AM42" s="234">
        <f>'Natural Gas Scenarios'!B248</f>
        <v>0</v>
      </c>
      <c r="AN42" s="234">
        <f>'Natural Gas Scenarios'!C248</f>
        <v>0</v>
      </c>
      <c r="AO42" s="234">
        <f>'Natural Gas Scenarios'!D248</f>
        <v>0</v>
      </c>
      <c r="AP42" s="234">
        <f>'Natural Gas Scenarios'!E248</f>
        <v>0</v>
      </c>
      <c r="AQ42" s="234">
        <f>'Natural Gas Scenarios'!F248</f>
        <v>0</v>
      </c>
      <c r="AR42" s="234">
        <f>'Natural Gas Scenarios'!G248</f>
        <v>0</v>
      </c>
      <c r="AS42" s="234">
        <f>'Natural Gas Scenarios'!K248</f>
        <v>0</v>
      </c>
      <c r="AT42" s="234">
        <f>'Natural Gas Scenarios'!L248</f>
        <v>0</v>
      </c>
      <c r="AU42" s="234">
        <f>'Natural Gas Scenarios'!M248</f>
        <v>0</v>
      </c>
      <c r="AV42" s="234">
        <f>'Natural Gas Scenarios'!N248</f>
        <v>0</v>
      </c>
      <c r="AW42" s="234">
        <f>'Natural Gas Scenarios'!O248</f>
        <v>0</v>
      </c>
      <c r="AX42" s="234">
        <f>'Natural Gas Scenarios'!R248</f>
        <v>0</v>
      </c>
      <c r="AY42" s="234">
        <f>'Natural Gas Scenarios'!S248</f>
        <v>0</v>
      </c>
      <c r="AZ42" s="234">
        <f>'Natural Gas Scenarios'!T248</f>
        <v>0</v>
      </c>
      <c r="BA42" s="234">
        <f>'Natural Gas Scenarios'!U248</f>
        <v>0</v>
      </c>
      <c r="BB42" s="234">
        <f>'Natural Gas Scenarios'!V248</f>
        <v>0</v>
      </c>
      <c r="BC42" s="234">
        <f>'Natural Gas Scenarios'!B351</f>
        <v>0</v>
      </c>
      <c r="BD42" s="234">
        <f>'Natural Gas Scenarios'!C351</f>
        <v>0</v>
      </c>
      <c r="BE42" s="234">
        <f>'Natural Gas Scenarios'!D351</f>
        <v>0</v>
      </c>
      <c r="BF42" s="234">
        <f>'Natural Gas Scenarios'!E351</f>
        <v>0</v>
      </c>
      <c r="BG42" s="234">
        <f>'Natural Gas Scenarios'!F351</f>
        <v>0</v>
      </c>
      <c r="BH42" s="234">
        <f>'Natural Gas Scenarios'!G351</f>
        <v>0</v>
      </c>
      <c r="BI42" s="234">
        <f>'Natural Gas Scenarios'!K351</f>
        <v>0</v>
      </c>
      <c r="BJ42" s="234">
        <f>'Natural Gas Scenarios'!L351</f>
        <v>0</v>
      </c>
      <c r="BK42" s="234">
        <f>'Natural Gas Scenarios'!M351</f>
        <v>0</v>
      </c>
      <c r="BL42" s="234">
        <f>'Natural Gas Scenarios'!B454</f>
        <v>0</v>
      </c>
      <c r="BM42" s="234">
        <f>'Natural Gas Scenarios'!C454</f>
        <v>0</v>
      </c>
      <c r="BN42" s="234">
        <f>'Natural Gas Scenarios'!D454</f>
        <v>0</v>
      </c>
      <c r="BO42" s="234">
        <f>'Natural Gas Scenarios'!E454</f>
        <v>0</v>
      </c>
      <c r="BP42" s="234">
        <f>'Natural Gas Scenarios'!F454</f>
        <v>0</v>
      </c>
      <c r="BQ42" s="234">
        <f>'Natural Gas Scenarios'!G454</f>
        <v>0</v>
      </c>
      <c r="BR42" s="234">
        <f>'Natural Gas Scenarios'!K454</f>
        <v>0</v>
      </c>
      <c r="BS42" s="234">
        <f>'Natural Gas Scenarios'!L454</f>
        <v>0</v>
      </c>
      <c r="BT42" s="234">
        <f>'Natural Gas Scenarios'!M454</f>
        <v>0</v>
      </c>
      <c r="BU42" s="234">
        <f>'Natural Gas Scenarios'!B557</f>
        <v>0</v>
      </c>
      <c r="BV42" s="234">
        <f>'Natural Gas Scenarios'!C557</f>
        <v>0</v>
      </c>
      <c r="BW42" s="234">
        <f>'Natural Gas Scenarios'!D557</f>
        <v>0</v>
      </c>
      <c r="BX42" s="234">
        <f>'Natural Gas Scenarios'!E557</f>
        <v>0</v>
      </c>
      <c r="BY42" s="234">
        <f>'Natural Gas Scenarios'!F557</f>
        <v>0</v>
      </c>
      <c r="BZ42" s="234">
        <f>'Natural Gas Scenarios'!R351</f>
        <v>0</v>
      </c>
      <c r="CA42" s="234">
        <f>'Natural Gas Scenarios'!S351</f>
        <v>0</v>
      </c>
      <c r="CB42" s="234">
        <f>'Natural Gas Scenarios'!T351</f>
        <v>0</v>
      </c>
      <c r="CC42" s="234">
        <f>'Natural Gas Scenarios'!B763</f>
        <v>3.5486895688316846E-6</v>
      </c>
      <c r="CD42" s="234">
        <f>'Natural Gas Scenarios'!C763</f>
        <v>3.5486895688316846E-6</v>
      </c>
      <c r="CE42" s="234">
        <f>'Natural Gas Scenarios'!D763</f>
        <v>3.5486895688316846E-6</v>
      </c>
      <c r="CF42" s="234">
        <f>'Natural Gas Scenarios'!H763</f>
        <v>0</v>
      </c>
      <c r="CG42" s="234">
        <f>'Natural Gas Scenarios'!I763</f>
        <v>0</v>
      </c>
      <c r="CH42" s="234">
        <f>'Natural Gas Scenarios'!J763</f>
        <v>0</v>
      </c>
      <c r="CI42" s="234">
        <f>'Natural Gas Scenarios'!N763</f>
        <v>4.8281490732403863E-7</v>
      </c>
      <c r="CJ42" s="234">
        <f>'Natural Gas Scenarios'!O763</f>
        <v>4.8281490732403863E-7</v>
      </c>
      <c r="CK42" s="234">
        <f>'Natural Gas Scenarios'!P763</f>
        <v>4.8281490732403863E-7</v>
      </c>
      <c r="CL42" s="234">
        <f>'Natural Gas Scenarios'!K557</f>
        <v>0</v>
      </c>
      <c r="CM42" s="234">
        <f>'Natural Gas Scenarios'!L557</f>
        <v>0</v>
      </c>
      <c r="CN42" s="234">
        <f>'Natural Gas Scenarios'!M557</f>
        <v>0</v>
      </c>
      <c r="CO42" s="234">
        <f>'Natural Gas Scenarios'!B660</f>
        <v>0</v>
      </c>
      <c r="CP42" s="234">
        <f>'Natural Gas Scenarios'!C660</f>
        <v>0</v>
      </c>
      <c r="CQ42" s="234">
        <f>'Natural Gas Scenarios'!D660</f>
        <v>0</v>
      </c>
      <c r="CR42" s="234">
        <f>'Natural Gas Scenarios'!E660</f>
        <v>0</v>
      </c>
      <c r="CS42" s="234">
        <f>'Natural Gas Scenarios'!F660</f>
        <v>0</v>
      </c>
      <c r="CT42" s="234">
        <f>'Natural Gas Scenarios'!K660</f>
        <v>0</v>
      </c>
      <c r="CU42" s="234">
        <f>'Natural Gas Scenarios'!L660</f>
        <v>0</v>
      </c>
      <c r="CV42" s="234">
        <f>'Natural Gas Scenarios'!M660</f>
        <v>0</v>
      </c>
      <c r="CW42" s="234">
        <f>'Natural Gas Scenarios'!N660</f>
        <v>0</v>
      </c>
      <c r="CX42" s="234">
        <f>'Natural Gas Scenarios'!O660</f>
        <v>0</v>
      </c>
      <c r="CY42" s="326" t="s">
        <v>877</v>
      </c>
    </row>
    <row r="43" spans="1:103" ht="15" customHeight="1" x14ac:dyDescent="0.25">
      <c r="A43" s="206">
        <v>40</v>
      </c>
      <c r="B43" s="247" t="s">
        <v>676</v>
      </c>
      <c r="C43" s="233">
        <f t="shared" si="1"/>
        <v>0</v>
      </c>
      <c r="D43" s="234">
        <f>'Natural Gas Scenarios'!B43</f>
        <v>0</v>
      </c>
      <c r="E43" s="234">
        <f>'Natural Gas Scenarios'!C43</f>
        <v>0</v>
      </c>
      <c r="F43" s="234">
        <f>'Natural Gas Scenarios'!D43</f>
        <v>0</v>
      </c>
      <c r="G43" s="234">
        <f>'Natural Gas Scenarios'!E43</f>
        <v>0</v>
      </c>
      <c r="H43" s="234">
        <f>'Natural Gas Scenarios'!F43</f>
        <v>0</v>
      </c>
      <c r="I43" s="234">
        <f>'Natural Gas Scenarios'!G43</f>
        <v>0</v>
      </c>
      <c r="J43" s="234">
        <f>'Natural Gas Scenarios'!H43</f>
        <v>0</v>
      </c>
      <c r="K43" s="234">
        <f>'Natural Gas Scenarios'!K43</f>
        <v>0</v>
      </c>
      <c r="L43" s="234">
        <f>'Natural Gas Scenarios'!L43</f>
        <v>0</v>
      </c>
      <c r="M43" s="234">
        <f>'Natural Gas Scenarios'!M43</f>
        <v>0</v>
      </c>
      <c r="N43" s="234">
        <f>'Natural Gas Scenarios'!N43</f>
        <v>0</v>
      </c>
      <c r="O43" s="234">
        <f>'Natural Gas Scenarios'!O43</f>
        <v>0</v>
      </c>
      <c r="P43" s="234">
        <f>'Natural Gas Scenarios'!R43</f>
        <v>0</v>
      </c>
      <c r="Q43" s="234">
        <f>'Natural Gas Scenarios'!S43</f>
        <v>0</v>
      </c>
      <c r="R43" s="234">
        <f>'Natural Gas Scenarios'!T43</f>
        <v>0</v>
      </c>
      <c r="S43" s="234">
        <f>'Natural Gas Scenarios'!U43</f>
        <v>0</v>
      </c>
      <c r="T43" s="234">
        <f>'Natural Gas Scenarios'!V43</f>
        <v>0</v>
      </c>
      <c r="U43" s="234">
        <f>'Natural Gas Scenarios'!W43</f>
        <v>0</v>
      </c>
      <c r="V43" s="234">
        <f>'Natural Gas Scenarios'!B146</f>
        <v>0</v>
      </c>
      <c r="W43" s="234">
        <f>'Natural Gas Scenarios'!C146</f>
        <v>0</v>
      </c>
      <c r="X43" s="234">
        <f>'Natural Gas Scenarios'!D146</f>
        <v>0</v>
      </c>
      <c r="Y43" s="234">
        <f>'Natural Gas Scenarios'!E146</f>
        <v>0</v>
      </c>
      <c r="Z43" s="234">
        <f>'Natural Gas Scenarios'!F146</f>
        <v>0</v>
      </c>
      <c r="AA43" s="234">
        <f>'Natural Gas Scenarios'!G146</f>
        <v>0</v>
      </c>
      <c r="AB43" s="234">
        <f>'Natural Gas Scenarios'!K146</f>
        <v>0</v>
      </c>
      <c r="AC43" s="234">
        <f>'Natural Gas Scenarios'!L146</f>
        <v>0</v>
      </c>
      <c r="AD43" s="234">
        <f>'Natural Gas Scenarios'!M146</f>
        <v>0</v>
      </c>
      <c r="AE43" s="234">
        <f>'Natural Gas Scenarios'!N146</f>
        <v>0</v>
      </c>
      <c r="AF43" s="234">
        <f>'Natural Gas Scenarios'!O146</f>
        <v>0</v>
      </c>
      <c r="AG43" s="234">
        <f>'Natural Gas Scenarios'!R146</f>
        <v>0</v>
      </c>
      <c r="AH43" s="234">
        <f>'Natural Gas Scenarios'!S146</f>
        <v>0</v>
      </c>
      <c r="AI43" s="234">
        <f>'Natural Gas Scenarios'!T146</f>
        <v>0</v>
      </c>
      <c r="AJ43" s="234">
        <f>'Natural Gas Scenarios'!W146</f>
        <v>0</v>
      </c>
      <c r="AK43" s="234">
        <f>'Natural Gas Scenarios'!X146</f>
        <v>0</v>
      </c>
      <c r="AL43" s="234">
        <f>'Natural Gas Scenarios'!Y146</f>
        <v>0</v>
      </c>
      <c r="AM43" s="234">
        <f>'Natural Gas Scenarios'!B249</f>
        <v>0</v>
      </c>
      <c r="AN43" s="234">
        <f>'Natural Gas Scenarios'!C249</f>
        <v>0</v>
      </c>
      <c r="AO43" s="234">
        <f>'Natural Gas Scenarios'!D249</f>
        <v>0</v>
      </c>
      <c r="AP43" s="234">
        <f>'Natural Gas Scenarios'!E249</f>
        <v>0</v>
      </c>
      <c r="AQ43" s="234">
        <f>'Natural Gas Scenarios'!F249</f>
        <v>0</v>
      </c>
      <c r="AR43" s="234">
        <f>'Natural Gas Scenarios'!G249</f>
        <v>0</v>
      </c>
      <c r="AS43" s="234">
        <f>'Natural Gas Scenarios'!K249</f>
        <v>0</v>
      </c>
      <c r="AT43" s="234">
        <f>'Natural Gas Scenarios'!L249</f>
        <v>0</v>
      </c>
      <c r="AU43" s="234">
        <f>'Natural Gas Scenarios'!M249</f>
        <v>0</v>
      </c>
      <c r="AV43" s="234">
        <f>'Natural Gas Scenarios'!N249</f>
        <v>0</v>
      </c>
      <c r="AW43" s="234">
        <f>'Natural Gas Scenarios'!O249</f>
        <v>0</v>
      </c>
      <c r="AX43" s="234">
        <f>'Natural Gas Scenarios'!R249</f>
        <v>0</v>
      </c>
      <c r="AY43" s="234">
        <f>'Natural Gas Scenarios'!S249</f>
        <v>0</v>
      </c>
      <c r="AZ43" s="234">
        <f>'Natural Gas Scenarios'!T249</f>
        <v>0</v>
      </c>
      <c r="BA43" s="234">
        <f>'Natural Gas Scenarios'!U249</f>
        <v>0</v>
      </c>
      <c r="BB43" s="234">
        <f>'Natural Gas Scenarios'!V249</f>
        <v>0</v>
      </c>
      <c r="BC43" s="234">
        <f>'Natural Gas Scenarios'!B352</f>
        <v>0</v>
      </c>
      <c r="BD43" s="234">
        <f>'Natural Gas Scenarios'!C352</f>
        <v>0</v>
      </c>
      <c r="BE43" s="234">
        <f>'Natural Gas Scenarios'!D352</f>
        <v>0</v>
      </c>
      <c r="BF43" s="234">
        <f>'Natural Gas Scenarios'!E352</f>
        <v>0</v>
      </c>
      <c r="BG43" s="234">
        <f>'Natural Gas Scenarios'!F352</f>
        <v>0</v>
      </c>
      <c r="BH43" s="234">
        <f>'Natural Gas Scenarios'!G352</f>
        <v>0</v>
      </c>
      <c r="BI43" s="234">
        <f>'Natural Gas Scenarios'!K352</f>
        <v>0</v>
      </c>
      <c r="BJ43" s="234">
        <f>'Natural Gas Scenarios'!L352</f>
        <v>0</v>
      </c>
      <c r="BK43" s="234">
        <f>'Natural Gas Scenarios'!M352</f>
        <v>0</v>
      </c>
      <c r="BL43" s="234">
        <f>'Natural Gas Scenarios'!B455</f>
        <v>0</v>
      </c>
      <c r="BM43" s="234">
        <f>'Natural Gas Scenarios'!C455</f>
        <v>0</v>
      </c>
      <c r="BN43" s="234">
        <f>'Natural Gas Scenarios'!D455</f>
        <v>0</v>
      </c>
      <c r="BO43" s="234">
        <f>'Natural Gas Scenarios'!E455</f>
        <v>0</v>
      </c>
      <c r="BP43" s="234">
        <f>'Natural Gas Scenarios'!F455</f>
        <v>0</v>
      </c>
      <c r="BQ43" s="234">
        <f>'Natural Gas Scenarios'!G455</f>
        <v>0</v>
      </c>
      <c r="BR43" s="234">
        <f>'Natural Gas Scenarios'!K455</f>
        <v>0</v>
      </c>
      <c r="BS43" s="234">
        <f>'Natural Gas Scenarios'!L455</f>
        <v>0</v>
      </c>
      <c r="BT43" s="234">
        <f>'Natural Gas Scenarios'!M455</f>
        <v>0</v>
      </c>
      <c r="BU43" s="234">
        <f>'Natural Gas Scenarios'!B558</f>
        <v>0</v>
      </c>
      <c r="BV43" s="234">
        <f>'Natural Gas Scenarios'!C558</f>
        <v>0</v>
      </c>
      <c r="BW43" s="234">
        <f>'Natural Gas Scenarios'!D558</f>
        <v>0</v>
      </c>
      <c r="BX43" s="234">
        <f>'Natural Gas Scenarios'!E558</f>
        <v>0</v>
      </c>
      <c r="BY43" s="234">
        <f>'Natural Gas Scenarios'!F558</f>
        <v>0</v>
      </c>
      <c r="BZ43" s="234">
        <f>'Natural Gas Scenarios'!R352</f>
        <v>0</v>
      </c>
      <c r="CA43" s="234">
        <f>'Natural Gas Scenarios'!S352</f>
        <v>0</v>
      </c>
      <c r="CB43" s="234">
        <f>'Natural Gas Scenarios'!T352</f>
        <v>0</v>
      </c>
      <c r="CC43" s="234">
        <f>'Natural Gas Scenarios'!B764</f>
        <v>1.0573646470396445E-6</v>
      </c>
      <c r="CD43" s="234">
        <f>'Natural Gas Scenarios'!C764</f>
        <v>1.0573646470396445E-6</v>
      </c>
      <c r="CE43" s="234">
        <f>'Natural Gas Scenarios'!D764</f>
        <v>1.0573646470396445E-6</v>
      </c>
      <c r="CF43" s="234">
        <f>'Natural Gas Scenarios'!H764</f>
        <v>0</v>
      </c>
      <c r="CG43" s="234">
        <f>'Natural Gas Scenarios'!I764</f>
        <v>0</v>
      </c>
      <c r="CH43" s="234">
        <f>'Natural Gas Scenarios'!J764</f>
        <v>0</v>
      </c>
      <c r="CI43" s="234">
        <f>'Natural Gas Scenarios'!N764</f>
        <v>6.3731567766773114E-7</v>
      </c>
      <c r="CJ43" s="234">
        <f>'Natural Gas Scenarios'!O764</f>
        <v>6.3731567766773114E-7</v>
      </c>
      <c r="CK43" s="234">
        <f>'Natural Gas Scenarios'!P764</f>
        <v>6.3731567766773114E-7</v>
      </c>
      <c r="CL43" s="234">
        <f>'Natural Gas Scenarios'!K558</f>
        <v>0</v>
      </c>
      <c r="CM43" s="234">
        <f>'Natural Gas Scenarios'!L558</f>
        <v>0</v>
      </c>
      <c r="CN43" s="234">
        <f>'Natural Gas Scenarios'!M558</f>
        <v>0</v>
      </c>
      <c r="CO43" s="234">
        <f>'Natural Gas Scenarios'!B661</f>
        <v>0</v>
      </c>
      <c r="CP43" s="234">
        <f>'Natural Gas Scenarios'!C661</f>
        <v>0</v>
      </c>
      <c r="CQ43" s="234">
        <f>'Natural Gas Scenarios'!D661</f>
        <v>0</v>
      </c>
      <c r="CR43" s="234">
        <f>'Natural Gas Scenarios'!E661</f>
        <v>0</v>
      </c>
      <c r="CS43" s="234">
        <f>'Natural Gas Scenarios'!F661</f>
        <v>0</v>
      </c>
      <c r="CT43" s="234">
        <f>'Natural Gas Scenarios'!K661</f>
        <v>0</v>
      </c>
      <c r="CU43" s="234">
        <f>'Natural Gas Scenarios'!L661</f>
        <v>0</v>
      </c>
      <c r="CV43" s="234">
        <f>'Natural Gas Scenarios'!M661</f>
        <v>0</v>
      </c>
      <c r="CW43" s="234">
        <f>'Natural Gas Scenarios'!N661</f>
        <v>0</v>
      </c>
      <c r="CX43" s="234">
        <f>'Natural Gas Scenarios'!O661</f>
        <v>0</v>
      </c>
      <c r="CY43" s="326" t="s">
        <v>878</v>
      </c>
    </row>
    <row r="44" spans="1:103" ht="15" customHeight="1" x14ac:dyDescent="0.25">
      <c r="A44" s="206">
        <v>41</v>
      </c>
      <c r="B44" s="261" t="s">
        <v>331</v>
      </c>
      <c r="C44" s="233">
        <f t="shared" si="1"/>
        <v>3.7683114717973746E-10</v>
      </c>
      <c r="D44" s="234">
        <f>'Natural Gas Scenarios'!B44</f>
        <v>3.7683114717973746E-10</v>
      </c>
      <c r="E44" s="234">
        <f>'Natural Gas Scenarios'!C44</f>
        <v>3.7683114717973746E-10</v>
      </c>
      <c r="F44" s="234">
        <f>'Natural Gas Scenarios'!D44</f>
        <v>3.7683114717973746E-10</v>
      </c>
      <c r="G44" s="234">
        <f>'Natural Gas Scenarios'!E44</f>
        <v>3.7683114717973746E-10</v>
      </c>
      <c r="H44" s="234">
        <f>'Natural Gas Scenarios'!F44</f>
        <v>3.7683114717973746E-10</v>
      </c>
      <c r="I44" s="234">
        <f>'Natural Gas Scenarios'!G44</f>
        <v>3.7683114717973746E-10</v>
      </c>
      <c r="J44" s="234">
        <f>'Natural Gas Scenarios'!H44</f>
        <v>3.7683114717973746E-10</v>
      </c>
      <c r="K44" s="234">
        <f>'Natural Gas Scenarios'!K44</f>
        <v>3.7683114717973746E-10</v>
      </c>
      <c r="L44" s="234">
        <f>'Natural Gas Scenarios'!L44</f>
        <v>3.7683114717973746E-10</v>
      </c>
      <c r="M44" s="234">
        <f>'Natural Gas Scenarios'!M44</f>
        <v>3.7683114717973746E-10</v>
      </c>
      <c r="N44" s="234">
        <f>'Natural Gas Scenarios'!N44</f>
        <v>3.7683114717973746E-10</v>
      </c>
      <c r="O44" s="234">
        <f>'Natural Gas Scenarios'!O44</f>
        <v>3.7683114717973746E-10</v>
      </c>
      <c r="P44" s="234">
        <f>'Natural Gas Scenarios'!R44</f>
        <v>3.7683114717973746E-10</v>
      </c>
      <c r="Q44" s="234">
        <f>'Natural Gas Scenarios'!S44</f>
        <v>3.7683114717973746E-10</v>
      </c>
      <c r="R44" s="234">
        <f>'Natural Gas Scenarios'!T44</f>
        <v>3.7683114717973746E-10</v>
      </c>
      <c r="S44" s="234">
        <f>'Natural Gas Scenarios'!U44</f>
        <v>3.7683114717973746E-10</v>
      </c>
      <c r="T44" s="234">
        <f>'Natural Gas Scenarios'!V44</f>
        <v>3.7683114717973746E-10</v>
      </c>
      <c r="U44" s="234">
        <f>'Natural Gas Scenarios'!W44</f>
        <v>3.7683114717973746E-10</v>
      </c>
      <c r="V44" s="234">
        <f>'Natural Gas Scenarios'!B147</f>
        <v>3.7683114717973746E-10</v>
      </c>
      <c r="W44" s="234">
        <f>'Natural Gas Scenarios'!C147</f>
        <v>3.7683114717973746E-10</v>
      </c>
      <c r="X44" s="234">
        <f>'Natural Gas Scenarios'!D147</f>
        <v>3.7683114717973746E-10</v>
      </c>
      <c r="Y44" s="234">
        <f>'Natural Gas Scenarios'!E147</f>
        <v>3.7683114717973746E-10</v>
      </c>
      <c r="Z44" s="234">
        <f>'Natural Gas Scenarios'!F147</f>
        <v>3.7683114717973746E-10</v>
      </c>
      <c r="AA44" s="234">
        <f>'Natural Gas Scenarios'!G147</f>
        <v>3.7683114717973746E-10</v>
      </c>
      <c r="AB44" s="234">
        <f>'Natural Gas Scenarios'!K147</f>
        <v>3.7683114717973746E-10</v>
      </c>
      <c r="AC44" s="234">
        <f>'Natural Gas Scenarios'!L147</f>
        <v>3.7683114717973746E-10</v>
      </c>
      <c r="AD44" s="234">
        <f>'Natural Gas Scenarios'!M147</f>
        <v>3.7683114717973746E-10</v>
      </c>
      <c r="AE44" s="234">
        <f>'Natural Gas Scenarios'!N147</f>
        <v>3.7683114717973746E-10</v>
      </c>
      <c r="AF44" s="234">
        <f>'Natural Gas Scenarios'!O147</f>
        <v>3.7683114717973746E-10</v>
      </c>
      <c r="AG44" s="234">
        <f>'Natural Gas Scenarios'!R147</f>
        <v>3.7683114717973746E-10</v>
      </c>
      <c r="AH44" s="234">
        <f>'Natural Gas Scenarios'!S147</f>
        <v>3.7683114717973746E-10</v>
      </c>
      <c r="AI44" s="234">
        <f>'Natural Gas Scenarios'!T147</f>
        <v>3.7683114717973746E-10</v>
      </c>
      <c r="AJ44" s="234">
        <f>'Natural Gas Scenarios'!W147</f>
        <v>3.7683114717973746E-10</v>
      </c>
      <c r="AK44" s="234">
        <f>'Natural Gas Scenarios'!X147</f>
        <v>3.7683114717973746E-10</v>
      </c>
      <c r="AL44" s="234">
        <f>'Natural Gas Scenarios'!Y147</f>
        <v>3.7683114717973746E-10</v>
      </c>
      <c r="AM44" s="234">
        <f>'Natural Gas Scenarios'!B250</f>
        <v>3.7683114717973746E-10</v>
      </c>
      <c r="AN44" s="234">
        <f>'Natural Gas Scenarios'!C250</f>
        <v>3.7683114717973746E-10</v>
      </c>
      <c r="AO44" s="234">
        <f>'Natural Gas Scenarios'!D250</f>
        <v>3.7683114717973746E-10</v>
      </c>
      <c r="AP44" s="234">
        <f>'Natural Gas Scenarios'!E250</f>
        <v>3.7683114717973746E-10</v>
      </c>
      <c r="AQ44" s="234">
        <f>'Natural Gas Scenarios'!F250</f>
        <v>3.7683114717973746E-10</v>
      </c>
      <c r="AR44" s="234">
        <f>'Natural Gas Scenarios'!G250</f>
        <v>3.7683114717973746E-10</v>
      </c>
      <c r="AS44" s="234">
        <f>'Natural Gas Scenarios'!K250</f>
        <v>3.7683114717973746E-10</v>
      </c>
      <c r="AT44" s="234">
        <f>'Natural Gas Scenarios'!L250</f>
        <v>3.7683114717973746E-10</v>
      </c>
      <c r="AU44" s="234">
        <f>'Natural Gas Scenarios'!M250</f>
        <v>3.7683114717973746E-10</v>
      </c>
      <c r="AV44" s="234">
        <f>'Natural Gas Scenarios'!N250</f>
        <v>3.7683114717973746E-10</v>
      </c>
      <c r="AW44" s="234">
        <f>'Natural Gas Scenarios'!O250</f>
        <v>3.7683114717973746E-10</v>
      </c>
      <c r="AX44" s="234">
        <f>'Natural Gas Scenarios'!R250</f>
        <v>3.7683114717973746E-10</v>
      </c>
      <c r="AY44" s="234">
        <f>'Natural Gas Scenarios'!S250</f>
        <v>3.7683114717973746E-10</v>
      </c>
      <c r="AZ44" s="234">
        <f>'Natural Gas Scenarios'!T250</f>
        <v>3.7683114717973746E-10</v>
      </c>
      <c r="BA44" s="234">
        <f>'Natural Gas Scenarios'!U250</f>
        <v>3.7683114717973746E-10</v>
      </c>
      <c r="BB44" s="234">
        <f>'Natural Gas Scenarios'!V250</f>
        <v>3.7683114717973746E-10</v>
      </c>
      <c r="BC44" s="234">
        <f>'Natural Gas Scenarios'!B353</f>
        <v>3.7683114717973746E-10</v>
      </c>
      <c r="BD44" s="234">
        <f>'Natural Gas Scenarios'!C353</f>
        <v>3.7683114717973746E-10</v>
      </c>
      <c r="BE44" s="234">
        <f>'Natural Gas Scenarios'!D353</f>
        <v>3.7683114717973746E-10</v>
      </c>
      <c r="BF44" s="234">
        <f>'Natural Gas Scenarios'!E353</f>
        <v>3.7683114717973746E-10</v>
      </c>
      <c r="BG44" s="234">
        <f>'Natural Gas Scenarios'!F353</f>
        <v>3.7683114717973746E-10</v>
      </c>
      <c r="BH44" s="234">
        <f>'Natural Gas Scenarios'!G353</f>
        <v>3.7683114717973746E-10</v>
      </c>
      <c r="BI44" s="234">
        <f>'Natural Gas Scenarios'!K353</f>
        <v>3.7683114717973746E-10</v>
      </c>
      <c r="BJ44" s="234">
        <f>'Natural Gas Scenarios'!L353</f>
        <v>3.7683114717973746E-10</v>
      </c>
      <c r="BK44" s="234">
        <f>'Natural Gas Scenarios'!M353</f>
        <v>3.7683114717973746E-10</v>
      </c>
      <c r="BL44" s="234">
        <f>'Natural Gas Scenarios'!B456</f>
        <v>3.7683114717973746E-10</v>
      </c>
      <c r="BM44" s="234">
        <f>'Natural Gas Scenarios'!C456</f>
        <v>3.7683114717973746E-10</v>
      </c>
      <c r="BN44" s="234">
        <f>'Natural Gas Scenarios'!D456</f>
        <v>3.7683114717973746E-10</v>
      </c>
      <c r="BO44" s="234">
        <f>'Natural Gas Scenarios'!E456</f>
        <v>3.7683114717973746E-10</v>
      </c>
      <c r="BP44" s="234">
        <f>'Natural Gas Scenarios'!F456</f>
        <v>3.7683114717973746E-10</v>
      </c>
      <c r="BQ44" s="234">
        <f>'Natural Gas Scenarios'!G456</f>
        <v>3.7683114717973746E-10</v>
      </c>
      <c r="BR44" s="234">
        <f>'Natural Gas Scenarios'!K456</f>
        <v>3.7683114717973746E-10</v>
      </c>
      <c r="BS44" s="234">
        <f>'Natural Gas Scenarios'!L456</f>
        <v>3.7683114717973746E-10</v>
      </c>
      <c r="BT44" s="234">
        <f>'Natural Gas Scenarios'!M456</f>
        <v>3.7683114717973746E-10</v>
      </c>
      <c r="BU44" s="234">
        <f>'Natural Gas Scenarios'!B559</f>
        <v>3.7683114717973746E-10</v>
      </c>
      <c r="BV44" s="234">
        <f>'Natural Gas Scenarios'!C559</f>
        <v>3.7683114717973746E-10</v>
      </c>
      <c r="BW44" s="234">
        <f>'Natural Gas Scenarios'!D559</f>
        <v>3.7683114717973746E-10</v>
      </c>
      <c r="BX44" s="234">
        <f>'Natural Gas Scenarios'!E559</f>
        <v>3.7683114717973746E-10</v>
      </c>
      <c r="BY44" s="234">
        <f>'Natural Gas Scenarios'!F559</f>
        <v>3.7683114717973746E-10</v>
      </c>
      <c r="BZ44" s="234">
        <f>'Natural Gas Scenarios'!R353</f>
        <v>3.7683114717973746E-10</v>
      </c>
      <c r="CA44" s="234">
        <f>'Natural Gas Scenarios'!S353</f>
        <v>3.7683114717973746E-10</v>
      </c>
      <c r="CB44" s="234">
        <f>'Natural Gas Scenarios'!T353</f>
        <v>3.7683114717973746E-10</v>
      </c>
      <c r="CC44" s="234">
        <f>'Natural Gas Scenarios'!B765</f>
        <v>3.7683114717973746E-10</v>
      </c>
      <c r="CD44" s="234">
        <f>'Natural Gas Scenarios'!C765</f>
        <v>3.7683114717973746E-10</v>
      </c>
      <c r="CE44" s="234">
        <f>'Natural Gas Scenarios'!D765</f>
        <v>3.7683114717973746E-10</v>
      </c>
      <c r="CF44" s="234">
        <f>'Natural Gas Scenarios'!H765</f>
        <v>3.7683114717973746E-10</v>
      </c>
      <c r="CG44" s="234">
        <f>'Natural Gas Scenarios'!I765</f>
        <v>3.7683114717973746E-10</v>
      </c>
      <c r="CH44" s="234">
        <f>'Natural Gas Scenarios'!J765</f>
        <v>3.7683114717973746E-10</v>
      </c>
      <c r="CI44" s="234">
        <f>'Natural Gas Scenarios'!N765</f>
        <v>3.7683114717973746E-10</v>
      </c>
      <c r="CJ44" s="234">
        <f>'Natural Gas Scenarios'!O765</f>
        <v>3.7683114717973746E-10</v>
      </c>
      <c r="CK44" s="234">
        <f>'Natural Gas Scenarios'!P765</f>
        <v>3.7683114717973746E-10</v>
      </c>
      <c r="CL44" s="234">
        <f>'Natural Gas Scenarios'!K559</f>
        <v>3.7683114717973746E-10</v>
      </c>
      <c r="CM44" s="234">
        <f>'Natural Gas Scenarios'!L559</f>
        <v>3.7683114717973746E-10</v>
      </c>
      <c r="CN44" s="234">
        <f>'Natural Gas Scenarios'!M559</f>
        <v>3.7683114717973746E-10</v>
      </c>
      <c r="CO44" s="234">
        <f>'Natural Gas Scenarios'!B662</f>
        <v>3.7683114717973746E-10</v>
      </c>
      <c r="CP44" s="234">
        <f>'Natural Gas Scenarios'!C662</f>
        <v>3.7683114717973746E-10</v>
      </c>
      <c r="CQ44" s="234">
        <f>'Natural Gas Scenarios'!D662</f>
        <v>3.7683114717973746E-10</v>
      </c>
      <c r="CR44" s="234">
        <f>'Natural Gas Scenarios'!E662</f>
        <v>3.7683114717973746E-10</v>
      </c>
      <c r="CS44" s="234">
        <f>'Natural Gas Scenarios'!F662</f>
        <v>3.7683114717973746E-10</v>
      </c>
      <c r="CT44" s="234">
        <f>'Natural Gas Scenarios'!K662</f>
        <v>3.7683114717973746E-10</v>
      </c>
      <c r="CU44" s="234">
        <f>'Natural Gas Scenarios'!L662</f>
        <v>3.7683114717973746E-10</v>
      </c>
      <c r="CV44" s="234">
        <f>'Natural Gas Scenarios'!M662</f>
        <v>3.7683114717973746E-10</v>
      </c>
      <c r="CW44" s="234">
        <f>'Natural Gas Scenarios'!N662</f>
        <v>3.7683114717973746E-10</v>
      </c>
      <c r="CX44" s="234">
        <f>'Natural Gas Scenarios'!O662</f>
        <v>3.7683114717973746E-10</v>
      </c>
      <c r="CY44" s="326" t="s">
        <v>879</v>
      </c>
    </row>
    <row r="45" spans="1:103" ht="15" customHeight="1" x14ac:dyDescent="0.25">
      <c r="A45" s="206">
        <v>42</v>
      </c>
      <c r="B45" s="261" t="s">
        <v>334</v>
      </c>
      <c r="C45" s="233">
        <f t="shared" si="1"/>
        <v>7.3011034766074144E-5</v>
      </c>
      <c r="D45" s="234">
        <f>'Natural Gas Scenarios'!B45</f>
        <v>7.3011034766074144E-5</v>
      </c>
      <c r="E45" s="234">
        <f>'Natural Gas Scenarios'!C45</f>
        <v>7.3011034766074144E-5</v>
      </c>
      <c r="F45" s="234">
        <f>'Natural Gas Scenarios'!D45</f>
        <v>7.3011034766074144E-5</v>
      </c>
      <c r="G45" s="234">
        <f>'Natural Gas Scenarios'!E45</f>
        <v>7.3011034766074144E-5</v>
      </c>
      <c r="H45" s="234">
        <f>'Natural Gas Scenarios'!F45</f>
        <v>7.3011034766074144E-5</v>
      </c>
      <c r="I45" s="234">
        <f>'Natural Gas Scenarios'!G45</f>
        <v>7.3011034766074144E-5</v>
      </c>
      <c r="J45" s="234">
        <f>'Natural Gas Scenarios'!H45</f>
        <v>7.3011034766074144E-5</v>
      </c>
      <c r="K45" s="234">
        <f>'Natural Gas Scenarios'!K45</f>
        <v>7.3011034766074144E-5</v>
      </c>
      <c r="L45" s="234">
        <f>'Natural Gas Scenarios'!L45</f>
        <v>7.3011034766074144E-5</v>
      </c>
      <c r="M45" s="234">
        <f>'Natural Gas Scenarios'!M45</f>
        <v>7.3011034766074144E-5</v>
      </c>
      <c r="N45" s="234">
        <f>'Natural Gas Scenarios'!N45</f>
        <v>7.3011034766074144E-5</v>
      </c>
      <c r="O45" s="234">
        <f>'Natural Gas Scenarios'!O45</f>
        <v>7.3011034766074144E-5</v>
      </c>
      <c r="P45" s="234">
        <f>'Natural Gas Scenarios'!R45</f>
        <v>7.3011034766074144E-5</v>
      </c>
      <c r="Q45" s="234">
        <f>'Natural Gas Scenarios'!S45</f>
        <v>7.3011034766074144E-5</v>
      </c>
      <c r="R45" s="234">
        <f>'Natural Gas Scenarios'!T45</f>
        <v>7.3011034766074144E-5</v>
      </c>
      <c r="S45" s="234">
        <f>'Natural Gas Scenarios'!U45</f>
        <v>7.3011034766074144E-5</v>
      </c>
      <c r="T45" s="234">
        <f>'Natural Gas Scenarios'!V45</f>
        <v>7.3011034766074144E-5</v>
      </c>
      <c r="U45" s="234">
        <f>'Natural Gas Scenarios'!W45</f>
        <v>7.3011034766074144E-5</v>
      </c>
      <c r="V45" s="234">
        <f>'Natural Gas Scenarios'!B148</f>
        <v>7.3011034766074144E-5</v>
      </c>
      <c r="W45" s="234">
        <f>'Natural Gas Scenarios'!C148</f>
        <v>7.3011034766074144E-5</v>
      </c>
      <c r="X45" s="234">
        <f>'Natural Gas Scenarios'!D148</f>
        <v>7.3011034766074144E-5</v>
      </c>
      <c r="Y45" s="234">
        <f>'Natural Gas Scenarios'!E148</f>
        <v>7.3011034766074144E-5</v>
      </c>
      <c r="Z45" s="234">
        <f>'Natural Gas Scenarios'!F148</f>
        <v>7.3011034766074144E-5</v>
      </c>
      <c r="AA45" s="234">
        <f>'Natural Gas Scenarios'!G148</f>
        <v>7.3011034766074144E-5</v>
      </c>
      <c r="AB45" s="234">
        <f>'Natural Gas Scenarios'!K148</f>
        <v>7.3011034766074144E-5</v>
      </c>
      <c r="AC45" s="234">
        <f>'Natural Gas Scenarios'!L148</f>
        <v>7.3011034766074144E-5</v>
      </c>
      <c r="AD45" s="234">
        <f>'Natural Gas Scenarios'!M148</f>
        <v>7.3011034766074144E-5</v>
      </c>
      <c r="AE45" s="234">
        <f>'Natural Gas Scenarios'!N148</f>
        <v>7.3011034766074144E-5</v>
      </c>
      <c r="AF45" s="234">
        <f>'Natural Gas Scenarios'!O148</f>
        <v>7.3011034766074144E-5</v>
      </c>
      <c r="AG45" s="234">
        <f>'Natural Gas Scenarios'!R148</f>
        <v>7.3011034766074144E-5</v>
      </c>
      <c r="AH45" s="234">
        <f>'Natural Gas Scenarios'!S148</f>
        <v>7.3011034766074144E-5</v>
      </c>
      <c r="AI45" s="234">
        <f>'Natural Gas Scenarios'!T148</f>
        <v>7.3011034766074144E-5</v>
      </c>
      <c r="AJ45" s="234">
        <f>'Natural Gas Scenarios'!W148</f>
        <v>7.3011034766074144E-5</v>
      </c>
      <c r="AK45" s="234">
        <f>'Natural Gas Scenarios'!X148</f>
        <v>7.3011034766074144E-5</v>
      </c>
      <c r="AL45" s="234">
        <f>'Natural Gas Scenarios'!Y148</f>
        <v>7.3011034766074144E-5</v>
      </c>
      <c r="AM45" s="234">
        <f>'Natural Gas Scenarios'!B251</f>
        <v>7.3011034766074144E-5</v>
      </c>
      <c r="AN45" s="234">
        <f>'Natural Gas Scenarios'!C251</f>
        <v>7.3011034766074144E-5</v>
      </c>
      <c r="AO45" s="234">
        <f>'Natural Gas Scenarios'!D251</f>
        <v>7.3011034766074144E-5</v>
      </c>
      <c r="AP45" s="234">
        <f>'Natural Gas Scenarios'!E251</f>
        <v>7.3011034766074144E-5</v>
      </c>
      <c r="AQ45" s="234">
        <f>'Natural Gas Scenarios'!F251</f>
        <v>7.3011034766074144E-5</v>
      </c>
      <c r="AR45" s="234">
        <f>'Natural Gas Scenarios'!G251</f>
        <v>7.3011034766074144E-5</v>
      </c>
      <c r="AS45" s="234">
        <f>'Natural Gas Scenarios'!K251</f>
        <v>7.3011034766074144E-5</v>
      </c>
      <c r="AT45" s="234">
        <f>'Natural Gas Scenarios'!L251</f>
        <v>7.3011034766074144E-5</v>
      </c>
      <c r="AU45" s="234">
        <f>'Natural Gas Scenarios'!M251</f>
        <v>7.3011034766074144E-5</v>
      </c>
      <c r="AV45" s="234">
        <f>'Natural Gas Scenarios'!N251</f>
        <v>7.3011034766074144E-5</v>
      </c>
      <c r="AW45" s="234">
        <f>'Natural Gas Scenarios'!O251</f>
        <v>7.3011034766074144E-5</v>
      </c>
      <c r="AX45" s="234">
        <f>'Natural Gas Scenarios'!R251</f>
        <v>7.3011034766074144E-5</v>
      </c>
      <c r="AY45" s="234">
        <f>'Natural Gas Scenarios'!S251</f>
        <v>7.3011034766074144E-5</v>
      </c>
      <c r="AZ45" s="234">
        <f>'Natural Gas Scenarios'!T251</f>
        <v>7.3011034766074144E-5</v>
      </c>
      <c r="BA45" s="234">
        <f>'Natural Gas Scenarios'!U251</f>
        <v>7.3011034766074144E-5</v>
      </c>
      <c r="BB45" s="234">
        <f>'Natural Gas Scenarios'!V251</f>
        <v>7.3011034766074144E-5</v>
      </c>
      <c r="BC45" s="234">
        <f>'Natural Gas Scenarios'!B354</f>
        <v>7.3011034766074144E-5</v>
      </c>
      <c r="BD45" s="234">
        <f>'Natural Gas Scenarios'!C354</f>
        <v>7.3011034766074144E-5</v>
      </c>
      <c r="BE45" s="234">
        <f>'Natural Gas Scenarios'!D354</f>
        <v>7.3011034766074144E-5</v>
      </c>
      <c r="BF45" s="234">
        <f>'Natural Gas Scenarios'!E354</f>
        <v>7.3011034766074144E-5</v>
      </c>
      <c r="BG45" s="234">
        <f>'Natural Gas Scenarios'!F354</f>
        <v>7.3011034766074144E-5</v>
      </c>
      <c r="BH45" s="234">
        <f>'Natural Gas Scenarios'!G354</f>
        <v>7.3011034766074144E-5</v>
      </c>
      <c r="BI45" s="234">
        <f>'Natural Gas Scenarios'!K354</f>
        <v>7.3011034766074144E-5</v>
      </c>
      <c r="BJ45" s="234">
        <f>'Natural Gas Scenarios'!L354</f>
        <v>7.3011034766074144E-5</v>
      </c>
      <c r="BK45" s="234">
        <f>'Natural Gas Scenarios'!M354</f>
        <v>7.3011034766074144E-5</v>
      </c>
      <c r="BL45" s="234">
        <f>'Natural Gas Scenarios'!B457</f>
        <v>7.3011034766074144E-5</v>
      </c>
      <c r="BM45" s="234">
        <f>'Natural Gas Scenarios'!C457</f>
        <v>7.3011034766074144E-5</v>
      </c>
      <c r="BN45" s="234">
        <f>'Natural Gas Scenarios'!D457</f>
        <v>7.3011034766074144E-5</v>
      </c>
      <c r="BO45" s="234">
        <f>'Natural Gas Scenarios'!E457</f>
        <v>7.3011034766074144E-5</v>
      </c>
      <c r="BP45" s="234">
        <f>'Natural Gas Scenarios'!F457</f>
        <v>7.3011034766074144E-5</v>
      </c>
      <c r="BQ45" s="234">
        <f>'Natural Gas Scenarios'!G457</f>
        <v>7.3011034766074144E-5</v>
      </c>
      <c r="BR45" s="234">
        <f>'Natural Gas Scenarios'!K457</f>
        <v>7.3011034766074144E-5</v>
      </c>
      <c r="BS45" s="234">
        <f>'Natural Gas Scenarios'!L457</f>
        <v>7.3011034766074144E-5</v>
      </c>
      <c r="BT45" s="234">
        <f>'Natural Gas Scenarios'!M457</f>
        <v>7.3011034766074144E-5</v>
      </c>
      <c r="BU45" s="234">
        <f>'Natural Gas Scenarios'!B560</f>
        <v>7.3011034766074144E-5</v>
      </c>
      <c r="BV45" s="234">
        <f>'Natural Gas Scenarios'!C560</f>
        <v>7.3011034766074144E-5</v>
      </c>
      <c r="BW45" s="234">
        <f>'Natural Gas Scenarios'!D560</f>
        <v>7.3011034766074144E-5</v>
      </c>
      <c r="BX45" s="234">
        <f>'Natural Gas Scenarios'!E560</f>
        <v>7.3011034766074144E-5</v>
      </c>
      <c r="BY45" s="234">
        <f>'Natural Gas Scenarios'!F560</f>
        <v>7.3011034766074144E-5</v>
      </c>
      <c r="BZ45" s="234">
        <f>'Natural Gas Scenarios'!R354</f>
        <v>7.3011034766074144E-5</v>
      </c>
      <c r="CA45" s="234">
        <f>'Natural Gas Scenarios'!S354</f>
        <v>7.3011034766074144E-5</v>
      </c>
      <c r="CB45" s="234">
        <f>'Natural Gas Scenarios'!T354</f>
        <v>7.3011034766074144E-5</v>
      </c>
      <c r="CC45" s="234">
        <f>'Natural Gas Scenarios'!B766</f>
        <v>1.7115788464637169E-3</v>
      </c>
      <c r="CD45" s="234">
        <f>'Natural Gas Scenarios'!C766</f>
        <v>1.7115788464637169E-3</v>
      </c>
      <c r="CE45" s="234">
        <f>'Natural Gas Scenarios'!D766</f>
        <v>1.7115788464637169E-3</v>
      </c>
      <c r="CF45" s="234">
        <f>'Natural Gas Scenarios'!H766</f>
        <v>1.6995084737806163E-3</v>
      </c>
      <c r="CG45" s="234">
        <f>'Natural Gas Scenarios'!I766</f>
        <v>1.6995084737806163E-3</v>
      </c>
      <c r="CH45" s="234">
        <f>'Natural Gas Scenarios'!J766</f>
        <v>1.6995084737806163E-3</v>
      </c>
      <c r="CI45" s="234">
        <f>'Natural Gas Scenarios'!N766</f>
        <v>2.5347782634512028E-3</v>
      </c>
      <c r="CJ45" s="234">
        <f>'Natural Gas Scenarios'!O766</f>
        <v>2.5347782634512028E-3</v>
      </c>
      <c r="CK45" s="234">
        <f>'Natural Gas Scenarios'!P766</f>
        <v>2.5347782634512028E-3</v>
      </c>
      <c r="CL45" s="234">
        <f>'Natural Gas Scenarios'!K560</f>
        <v>7.3011034766074144E-5</v>
      </c>
      <c r="CM45" s="234">
        <f>'Natural Gas Scenarios'!L560</f>
        <v>7.3011034766074144E-5</v>
      </c>
      <c r="CN45" s="234">
        <f>'Natural Gas Scenarios'!M560</f>
        <v>7.3011034766074144E-5</v>
      </c>
      <c r="CO45" s="234">
        <f>'Natural Gas Scenarios'!B663</f>
        <v>7.3011034766074144E-5</v>
      </c>
      <c r="CP45" s="234">
        <f>'Natural Gas Scenarios'!C663</f>
        <v>7.3011034766074144E-5</v>
      </c>
      <c r="CQ45" s="234">
        <f>'Natural Gas Scenarios'!D663</f>
        <v>7.3011034766074144E-5</v>
      </c>
      <c r="CR45" s="234">
        <f>'Natural Gas Scenarios'!E663</f>
        <v>7.3011034766074144E-5</v>
      </c>
      <c r="CS45" s="234">
        <f>'Natural Gas Scenarios'!F663</f>
        <v>7.3011034766074144E-5</v>
      </c>
      <c r="CT45" s="234">
        <f>'Natural Gas Scenarios'!K663</f>
        <v>7.3011034766074144E-5</v>
      </c>
      <c r="CU45" s="234">
        <f>'Natural Gas Scenarios'!L663</f>
        <v>7.3011034766074144E-5</v>
      </c>
      <c r="CV45" s="234">
        <f>'Natural Gas Scenarios'!M663</f>
        <v>7.3011034766074144E-5</v>
      </c>
      <c r="CW45" s="234">
        <f>'Natural Gas Scenarios'!N663</f>
        <v>7.3011034766074144E-5</v>
      </c>
      <c r="CX45" s="234">
        <f>'Natural Gas Scenarios'!O663</f>
        <v>7.3011034766074144E-5</v>
      </c>
      <c r="CY45" s="326" t="s">
        <v>880</v>
      </c>
    </row>
    <row r="46" spans="1:103" ht="15" customHeight="1" x14ac:dyDescent="0.25">
      <c r="A46" s="206">
        <v>43</v>
      </c>
      <c r="B46" s="247" t="s">
        <v>673</v>
      </c>
      <c r="C46" s="233">
        <f t="shared" si="1"/>
        <v>0</v>
      </c>
      <c r="D46" s="234">
        <f>'Natural Gas Scenarios'!B46</f>
        <v>0</v>
      </c>
      <c r="E46" s="234">
        <f>'Natural Gas Scenarios'!C46</f>
        <v>0</v>
      </c>
      <c r="F46" s="234">
        <f>'Natural Gas Scenarios'!D46</f>
        <v>0</v>
      </c>
      <c r="G46" s="234">
        <f>'Natural Gas Scenarios'!E46</f>
        <v>0</v>
      </c>
      <c r="H46" s="234">
        <f>'Natural Gas Scenarios'!F46</f>
        <v>0</v>
      </c>
      <c r="I46" s="234">
        <f>'Natural Gas Scenarios'!G46</f>
        <v>0</v>
      </c>
      <c r="J46" s="234">
        <f>'Natural Gas Scenarios'!H46</f>
        <v>0</v>
      </c>
      <c r="K46" s="234">
        <f>'Natural Gas Scenarios'!K46</f>
        <v>0</v>
      </c>
      <c r="L46" s="234">
        <f>'Natural Gas Scenarios'!L46</f>
        <v>0</v>
      </c>
      <c r="M46" s="234">
        <f>'Natural Gas Scenarios'!M46</f>
        <v>0</v>
      </c>
      <c r="N46" s="234">
        <f>'Natural Gas Scenarios'!N46</f>
        <v>0</v>
      </c>
      <c r="O46" s="234">
        <f>'Natural Gas Scenarios'!O46</f>
        <v>0</v>
      </c>
      <c r="P46" s="234">
        <f>'Natural Gas Scenarios'!R46</f>
        <v>0</v>
      </c>
      <c r="Q46" s="234">
        <f>'Natural Gas Scenarios'!S46</f>
        <v>0</v>
      </c>
      <c r="R46" s="234">
        <f>'Natural Gas Scenarios'!T46</f>
        <v>0</v>
      </c>
      <c r="S46" s="234">
        <f>'Natural Gas Scenarios'!U46</f>
        <v>0</v>
      </c>
      <c r="T46" s="234">
        <f>'Natural Gas Scenarios'!V46</f>
        <v>0</v>
      </c>
      <c r="U46" s="234">
        <f>'Natural Gas Scenarios'!W46</f>
        <v>0</v>
      </c>
      <c r="V46" s="234">
        <f>'Natural Gas Scenarios'!B149</f>
        <v>0</v>
      </c>
      <c r="W46" s="234">
        <f>'Natural Gas Scenarios'!C149</f>
        <v>0</v>
      </c>
      <c r="X46" s="234">
        <f>'Natural Gas Scenarios'!D149</f>
        <v>0</v>
      </c>
      <c r="Y46" s="234">
        <f>'Natural Gas Scenarios'!E149</f>
        <v>0</v>
      </c>
      <c r="Z46" s="234">
        <f>'Natural Gas Scenarios'!F149</f>
        <v>0</v>
      </c>
      <c r="AA46" s="234">
        <f>'Natural Gas Scenarios'!G149</f>
        <v>0</v>
      </c>
      <c r="AB46" s="234">
        <f>'Natural Gas Scenarios'!K149</f>
        <v>0</v>
      </c>
      <c r="AC46" s="234">
        <f>'Natural Gas Scenarios'!L149</f>
        <v>0</v>
      </c>
      <c r="AD46" s="234">
        <f>'Natural Gas Scenarios'!M149</f>
        <v>0</v>
      </c>
      <c r="AE46" s="234">
        <f>'Natural Gas Scenarios'!N149</f>
        <v>0</v>
      </c>
      <c r="AF46" s="234">
        <f>'Natural Gas Scenarios'!O149</f>
        <v>0</v>
      </c>
      <c r="AG46" s="234">
        <f>'Natural Gas Scenarios'!R149</f>
        <v>0</v>
      </c>
      <c r="AH46" s="234">
        <f>'Natural Gas Scenarios'!S149</f>
        <v>0</v>
      </c>
      <c r="AI46" s="234">
        <f>'Natural Gas Scenarios'!T149</f>
        <v>0</v>
      </c>
      <c r="AJ46" s="234">
        <f>'Natural Gas Scenarios'!W149</f>
        <v>0</v>
      </c>
      <c r="AK46" s="234">
        <f>'Natural Gas Scenarios'!X149</f>
        <v>0</v>
      </c>
      <c r="AL46" s="234">
        <f>'Natural Gas Scenarios'!Y149</f>
        <v>0</v>
      </c>
      <c r="AM46" s="234">
        <f>'Natural Gas Scenarios'!B252</f>
        <v>0</v>
      </c>
      <c r="AN46" s="234">
        <f>'Natural Gas Scenarios'!C252</f>
        <v>0</v>
      </c>
      <c r="AO46" s="234">
        <f>'Natural Gas Scenarios'!D252</f>
        <v>0</v>
      </c>
      <c r="AP46" s="234">
        <f>'Natural Gas Scenarios'!E252</f>
        <v>0</v>
      </c>
      <c r="AQ46" s="234">
        <f>'Natural Gas Scenarios'!F252</f>
        <v>0</v>
      </c>
      <c r="AR46" s="234">
        <f>'Natural Gas Scenarios'!G252</f>
        <v>0</v>
      </c>
      <c r="AS46" s="234">
        <f>'Natural Gas Scenarios'!K252</f>
        <v>0</v>
      </c>
      <c r="AT46" s="234">
        <f>'Natural Gas Scenarios'!L252</f>
        <v>0</v>
      </c>
      <c r="AU46" s="234">
        <f>'Natural Gas Scenarios'!M252</f>
        <v>0</v>
      </c>
      <c r="AV46" s="234">
        <f>'Natural Gas Scenarios'!N252</f>
        <v>0</v>
      </c>
      <c r="AW46" s="234">
        <f>'Natural Gas Scenarios'!O252</f>
        <v>0</v>
      </c>
      <c r="AX46" s="234">
        <f>'Natural Gas Scenarios'!R252</f>
        <v>0</v>
      </c>
      <c r="AY46" s="234">
        <f>'Natural Gas Scenarios'!S252</f>
        <v>0</v>
      </c>
      <c r="AZ46" s="234">
        <f>'Natural Gas Scenarios'!T252</f>
        <v>0</v>
      </c>
      <c r="BA46" s="234">
        <f>'Natural Gas Scenarios'!U252</f>
        <v>0</v>
      </c>
      <c r="BB46" s="234">
        <f>'Natural Gas Scenarios'!V252</f>
        <v>0</v>
      </c>
      <c r="BC46" s="234">
        <f>'Natural Gas Scenarios'!B355</f>
        <v>0</v>
      </c>
      <c r="BD46" s="234">
        <f>'Natural Gas Scenarios'!C355</f>
        <v>0</v>
      </c>
      <c r="BE46" s="234">
        <f>'Natural Gas Scenarios'!D355</f>
        <v>0</v>
      </c>
      <c r="BF46" s="234">
        <f>'Natural Gas Scenarios'!E355</f>
        <v>0</v>
      </c>
      <c r="BG46" s="234">
        <f>'Natural Gas Scenarios'!F355</f>
        <v>0</v>
      </c>
      <c r="BH46" s="234">
        <f>'Natural Gas Scenarios'!G355</f>
        <v>0</v>
      </c>
      <c r="BI46" s="234">
        <f>'Natural Gas Scenarios'!K355</f>
        <v>0</v>
      </c>
      <c r="BJ46" s="234">
        <f>'Natural Gas Scenarios'!L355</f>
        <v>0</v>
      </c>
      <c r="BK46" s="234">
        <f>'Natural Gas Scenarios'!M355</f>
        <v>0</v>
      </c>
      <c r="BL46" s="234">
        <f>'Natural Gas Scenarios'!B458</f>
        <v>0</v>
      </c>
      <c r="BM46" s="234">
        <f>'Natural Gas Scenarios'!C458</f>
        <v>0</v>
      </c>
      <c r="BN46" s="234">
        <f>'Natural Gas Scenarios'!D458</f>
        <v>0</v>
      </c>
      <c r="BO46" s="234">
        <f>'Natural Gas Scenarios'!E458</f>
        <v>0</v>
      </c>
      <c r="BP46" s="234">
        <f>'Natural Gas Scenarios'!F458</f>
        <v>0</v>
      </c>
      <c r="BQ46" s="234">
        <f>'Natural Gas Scenarios'!G458</f>
        <v>0</v>
      </c>
      <c r="BR46" s="234">
        <f>'Natural Gas Scenarios'!K458</f>
        <v>0</v>
      </c>
      <c r="BS46" s="234">
        <f>'Natural Gas Scenarios'!L458</f>
        <v>0</v>
      </c>
      <c r="BT46" s="234">
        <f>'Natural Gas Scenarios'!M458</f>
        <v>0</v>
      </c>
      <c r="BU46" s="234">
        <f>'Natural Gas Scenarios'!B561</f>
        <v>0</v>
      </c>
      <c r="BV46" s="234">
        <f>'Natural Gas Scenarios'!C561</f>
        <v>0</v>
      </c>
      <c r="BW46" s="234">
        <f>'Natural Gas Scenarios'!D561</f>
        <v>0</v>
      </c>
      <c r="BX46" s="234">
        <f>'Natural Gas Scenarios'!E561</f>
        <v>0</v>
      </c>
      <c r="BY46" s="234">
        <f>'Natural Gas Scenarios'!F561</f>
        <v>0</v>
      </c>
      <c r="BZ46" s="234">
        <f>'Natural Gas Scenarios'!R355</f>
        <v>0</v>
      </c>
      <c r="CA46" s="234">
        <f>'Natural Gas Scenarios'!S355</f>
        <v>0</v>
      </c>
      <c r="CB46" s="234">
        <f>'Natural Gas Scenarios'!T355</f>
        <v>0</v>
      </c>
      <c r="CC46" s="234">
        <f>'Natural Gas Scenarios'!B767</f>
        <v>0</v>
      </c>
      <c r="CD46" s="234">
        <f>'Natural Gas Scenarios'!C767</f>
        <v>0</v>
      </c>
      <c r="CE46" s="234">
        <f>'Natural Gas Scenarios'!D767</f>
        <v>0</v>
      </c>
      <c r="CF46" s="234">
        <f>'Natural Gas Scenarios'!H767</f>
        <v>0</v>
      </c>
      <c r="CG46" s="234">
        <f>'Natural Gas Scenarios'!I767</f>
        <v>0</v>
      </c>
      <c r="CH46" s="234">
        <f>'Natural Gas Scenarios'!J767</f>
        <v>0</v>
      </c>
      <c r="CI46" s="234">
        <f>'Natural Gas Scenarios'!N767</f>
        <v>4.5143193834797617E-8</v>
      </c>
      <c r="CJ46" s="234">
        <f>'Natural Gas Scenarios'!O767</f>
        <v>4.5143193834797617E-8</v>
      </c>
      <c r="CK46" s="234">
        <f>'Natural Gas Scenarios'!P767</f>
        <v>4.5143193834797617E-8</v>
      </c>
      <c r="CL46" s="234">
        <f>'Natural Gas Scenarios'!K561</f>
        <v>0</v>
      </c>
      <c r="CM46" s="234">
        <f>'Natural Gas Scenarios'!L561</f>
        <v>0</v>
      </c>
      <c r="CN46" s="234">
        <f>'Natural Gas Scenarios'!M561</f>
        <v>0</v>
      </c>
      <c r="CO46" s="234">
        <f>'Natural Gas Scenarios'!B664</f>
        <v>0</v>
      </c>
      <c r="CP46" s="234">
        <f>'Natural Gas Scenarios'!C664</f>
        <v>0</v>
      </c>
      <c r="CQ46" s="234">
        <f>'Natural Gas Scenarios'!D664</f>
        <v>0</v>
      </c>
      <c r="CR46" s="234">
        <f>'Natural Gas Scenarios'!E664</f>
        <v>0</v>
      </c>
      <c r="CS46" s="234">
        <f>'Natural Gas Scenarios'!F664</f>
        <v>0</v>
      </c>
      <c r="CT46" s="234">
        <f>'Natural Gas Scenarios'!K664</f>
        <v>0</v>
      </c>
      <c r="CU46" s="234">
        <f>'Natural Gas Scenarios'!L664</f>
        <v>0</v>
      </c>
      <c r="CV46" s="234">
        <f>'Natural Gas Scenarios'!M664</f>
        <v>0</v>
      </c>
      <c r="CW46" s="234">
        <f>'Natural Gas Scenarios'!N664</f>
        <v>0</v>
      </c>
      <c r="CX46" s="234">
        <f>'Natural Gas Scenarios'!O664</f>
        <v>0</v>
      </c>
      <c r="CY46" s="326" t="s">
        <v>881</v>
      </c>
    </row>
    <row r="47" spans="1:103" ht="15" customHeight="1" x14ac:dyDescent="0.25">
      <c r="A47" s="206">
        <v>44</v>
      </c>
      <c r="B47" s="261" t="s">
        <v>510</v>
      </c>
      <c r="C47" s="233">
        <f t="shared" si="1"/>
        <v>0</v>
      </c>
      <c r="D47" s="234">
        <f>'Natural Gas Scenarios'!B47</f>
        <v>0</v>
      </c>
      <c r="E47" s="234">
        <f>'Natural Gas Scenarios'!C47</f>
        <v>0</v>
      </c>
      <c r="F47" s="234">
        <f>'Natural Gas Scenarios'!D47</f>
        <v>0</v>
      </c>
      <c r="G47" s="234">
        <f>'Natural Gas Scenarios'!E47</f>
        <v>0</v>
      </c>
      <c r="H47" s="234">
        <f>'Natural Gas Scenarios'!F47</f>
        <v>0</v>
      </c>
      <c r="I47" s="234">
        <f>'Natural Gas Scenarios'!G47</f>
        <v>0</v>
      </c>
      <c r="J47" s="234">
        <f>'Natural Gas Scenarios'!H47</f>
        <v>0</v>
      </c>
      <c r="K47" s="234">
        <f>'Natural Gas Scenarios'!K47</f>
        <v>0</v>
      </c>
      <c r="L47" s="234">
        <f>'Natural Gas Scenarios'!L47</f>
        <v>0</v>
      </c>
      <c r="M47" s="234">
        <f>'Natural Gas Scenarios'!M47</f>
        <v>0</v>
      </c>
      <c r="N47" s="234">
        <f>'Natural Gas Scenarios'!N47</f>
        <v>0</v>
      </c>
      <c r="O47" s="234">
        <f>'Natural Gas Scenarios'!O47</f>
        <v>0</v>
      </c>
      <c r="P47" s="234">
        <f>'Natural Gas Scenarios'!R47</f>
        <v>0</v>
      </c>
      <c r="Q47" s="234">
        <f>'Natural Gas Scenarios'!S47</f>
        <v>0</v>
      </c>
      <c r="R47" s="234">
        <f>'Natural Gas Scenarios'!T47</f>
        <v>0</v>
      </c>
      <c r="S47" s="234">
        <f>'Natural Gas Scenarios'!U47</f>
        <v>0</v>
      </c>
      <c r="T47" s="234">
        <f>'Natural Gas Scenarios'!V47</f>
        <v>0</v>
      </c>
      <c r="U47" s="234">
        <f>'Natural Gas Scenarios'!W47</f>
        <v>0</v>
      </c>
      <c r="V47" s="234">
        <f>'Natural Gas Scenarios'!B150</f>
        <v>0</v>
      </c>
      <c r="W47" s="234">
        <f>'Natural Gas Scenarios'!C150</f>
        <v>0</v>
      </c>
      <c r="X47" s="234">
        <f>'Natural Gas Scenarios'!D150</f>
        <v>0</v>
      </c>
      <c r="Y47" s="234">
        <f>'Natural Gas Scenarios'!E150</f>
        <v>0</v>
      </c>
      <c r="Z47" s="234">
        <f>'Natural Gas Scenarios'!F150</f>
        <v>0</v>
      </c>
      <c r="AA47" s="234">
        <f>'Natural Gas Scenarios'!G150</f>
        <v>0</v>
      </c>
      <c r="AB47" s="234">
        <f>'Natural Gas Scenarios'!K150</f>
        <v>0</v>
      </c>
      <c r="AC47" s="234">
        <f>'Natural Gas Scenarios'!L150</f>
        <v>0</v>
      </c>
      <c r="AD47" s="234">
        <f>'Natural Gas Scenarios'!M150</f>
        <v>0</v>
      </c>
      <c r="AE47" s="234">
        <f>'Natural Gas Scenarios'!N150</f>
        <v>0</v>
      </c>
      <c r="AF47" s="234">
        <f>'Natural Gas Scenarios'!O150</f>
        <v>0</v>
      </c>
      <c r="AG47" s="234">
        <f>'Natural Gas Scenarios'!R150</f>
        <v>0</v>
      </c>
      <c r="AH47" s="234">
        <f>'Natural Gas Scenarios'!S150</f>
        <v>0</v>
      </c>
      <c r="AI47" s="234">
        <f>'Natural Gas Scenarios'!T150</f>
        <v>0</v>
      </c>
      <c r="AJ47" s="234">
        <f>'Natural Gas Scenarios'!W150</f>
        <v>0</v>
      </c>
      <c r="AK47" s="234">
        <f>'Natural Gas Scenarios'!X150</f>
        <v>0</v>
      </c>
      <c r="AL47" s="234">
        <f>'Natural Gas Scenarios'!Y150</f>
        <v>0</v>
      </c>
      <c r="AM47" s="234">
        <f>'Natural Gas Scenarios'!B253</f>
        <v>0</v>
      </c>
      <c r="AN47" s="234">
        <f>'Natural Gas Scenarios'!C253</f>
        <v>0</v>
      </c>
      <c r="AO47" s="234">
        <f>'Natural Gas Scenarios'!D253</f>
        <v>0</v>
      </c>
      <c r="AP47" s="234">
        <f>'Natural Gas Scenarios'!E253</f>
        <v>0</v>
      </c>
      <c r="AQ47" s="234">
        <f>'Natural Gas Scenarios'!F253</f>
        <v>0</v>
      </c>
      <c r="AR47" s="234">
        <f>'Natural Gas Scenarios'!G253</f>
        <v>0</v>
      </c>
      <c r="AS47" s="234">
        <f>'Natural Gas Scenarios'!K253</f>
        <v>0</v>
      </c>
      <c r="AT47" s="234">
        <f>'Natural Gas Scenarios'!L253</f>
        <v>0</v>
      </c>
      <c r="AU47" s="234">
        <f>'Natural Gas Scenarios'!M253</f>
        <v>0</v>
      </c>
      <c r="AV47" s="234">
        <f>'Natural Gas Scenarios'!N253</f>
        <v>0</v>
      </c>
      <c r="AW47" s="234">
        <f>'Natural Gas Scenarios'!O253</f>
        <v>0</v>
      </c>
      <c r="AX47" s="234">
        <f>'Natural Gas Scenarios'!R253</f>
        <v>0</v>
      </c>
      <c r="AY47" s="234">
        <f>'Natural Gas Scenarios'!S253</f>
        <v>0</v>
      </c>
      <c r="AZ47" s="234">
        <f>'Natural Gas Scenarios'!T253</f>
        <v>0</v>
      </c>
      <c r="BA47" s="234">
        <f>'Natural Gas Scenarios'!U253</f>
        <v>0</v>
      </c>
      <c r="BB47" s="234">
        <f>'Natural Gas Scenarios'!V253</f>
        <v>0</v>
      </c>
      <c r="BC47" s="234">
        <f>'Natural Gas Scenarios'!B356</f>
        <v>7.7250385171846182E-7</v>
      </c>
      <c r="BD47" s="234">
        <f>'Natural Gas Scenarios'!C356</f>
        <v>7.7250385171846182E-7</v>
      </c>
      <c r="BE47" s="234">
        <f>'Natural Gas Scenarios'!D356</f>
        <v>7.7250385171846182E-7</v>
      </c>
      <c r="BF47" s="234">
        <f>'Natural Gas Scenarios'!E356</f>
        <v>7.7250385171846182E-7</v>
      </c>
      <c r="BG47" s="234">
        <f>'Natural Gas Scenarios'!F356</f>
        <v>7.7250385171846182E-7</v>
      </c>
      <c r="BH47" s="234">
        <f>'Natural Gas Scenarios'!G356</f>
        <v>7.7250385171846182E-7</v>
      </c>
      <c r="BI47" s="234">
        <f>'Natural Gas Scenarios'!K356</f>
        <v>0</v>
      </c>
      <c r="BJ47" s="234">
        <f>'Natural Gas Scenarios'!L356</f>
        <v>0</v>
      </c>
      <c r="BK47" s="234">
        <f>'Natural Gas Scenarios'!M356</f>
        <v>0</v>
      </c>
      <c r="BL47" s="234">
        <f>'Natural Gas Scenarios'!B459</f>
        <v>7.7250385171846182E-7</v>
      </c>
      <c r="BM47" s="234">
        <f>'Natural Gas Scenarios'!C459</f>
        <v>7.7250385171846182E-7</v>
      </c>
      <c r="BN47" s="234">
        <f>'Natural Gas Scenarios'!D459</f>
        <v>7.7250385171846182E-7</v>
      </c>
      <c r="BO47" s="234">
        <f>'Natural Gas Scenarios'!E459</f>
        <v>7.7250385171846182E-7</v>
      </c>
      <c r="BP47" s="234">
        <f>'Natural Gas Scenarios'!F459</f>
        <v>7.7250385171846182E-7</v>
      </c>
      <c r="BQ47" s="234">
        <f>'Natural Gas Scenarios'!G459</f>
        <v>7.7250385171846182E-7</v>
      </c>
      <c r="BR47" s="234">
        <f>'Natural Gas Scenarios'!K459</f>
        <v>0</v>
      </c>
      <c r="BS47" s="234">
        <f>'Natural Gas Scenarios'!L459</f>
        <v>0</v>
      </c>
      <c r="BT47" s="234">
        <f>'Natural Gas Scenarios'!M459</f>
        <v>0</v>
      </c>
      <c r="BU47" s="234">
        <f>'Natural Gas Scenarios'!B562</f>
        <v>7.7250385171846182E-7</v>
      </c>
      <c r="BV47" s="234">
        <f>'Natural Gas Scenarios'!C562</f>
        <v>7.7250385171846182E-7</v>
      </c>
      <c r="BW47" s="234">
        <f>'Natural Gas Scenarios'!D562</f>
        <v>7.7250385171846182E-7</v>
      </c>
      <c r="BX47" s="234">
        <f>'Natural Gas Scenarios'!E562</f>
        <v>7.7250385171846182E-7</v>
      </c>
      <c r="BY47" s="234">
        <f>'Natural Gas Scenarios'!F562</f>
        <v>7.7250385171846182E-7</v>
      </c>
      <c r="BZ47" s="234">
        <f>'Natural Gas Scenarios'!R356</f>
        <v>0</v>
      </c>
      <c r="CA47" s="234">
        <f>'Natural Gas Scenarios'!S356</f>
        <v>0</v>
      </c>
      <c r="CB47" s="234">
        <f>'Natural Gas Scenarios'!T356</f>
        <v>0</v>
      </c>
      <c r="CC47" s="234">
        <f>'Natural Gas Scenarios'!B768</f>
        <v>2.6072004995498091E-6</v>
      </c>
      <c r="CD47" s="234">
        <f>'Natural Gas Scenarios'!C768</f>
        <v>2.6072004995498091E-6</v>
      </c>
      <c r="CE47" s="234">
        <f>'Natural Gas Scenarios'!D768</f>
        <v>2.6072004995498091E-6</v>
      </c>
      <c r="CF47" s="234">
        <f>'Natural Gas Scenarios'!H768</f>
        <v>5.9869048508180791E-7</v>
      </c>
      <c r="CG47" s="234">
        <f>'Natural Gas Scenarios'!I768</f>
        <v>5.9869048508180791E-7</v>
      </c>
      <c r="CH47" s="234">
        <f>'Natural Gas Scenarios'!J768</f>
        <v>5.9869048508180791E-7</v>
      </c>
      <c r="CI47" s="234">
        <f>'Natural Gas Scenarios'!N768</f>
        <v>9.5838759103821664E-7</v>
      </c>
      <c r="CJ47" s="234">
        <f>'Natural Gas Scenarios'!O768</f>
        <v>9.5838759103821664E-7</v>
      </c>
      <c r="CK47" s="234">
        <f>'Natural Gas Scenarios'!P768</f>
        <v>9.5838759103821664E-7</v>
      </c>
      <c r="CL47" s="234">
        <f>'Natural Gas Scenarios'!K562</f>
        <v>0</v>
      </c>
      <c r="CM47" s="234">
        <f>'Natural Gas Scenarios'!L562</f>
        <v>0</v>
      </c>
      <c r="CN47" s="234">
        <f>'Natural Gas Scenarios'!M562</f>
        <v>0</v>
      </c>
      <c r="CO47" s="234">
        <f>'Natural Gas Scenarios'!B665</f>
        <v>7.7250385171846182E-7</v>
      </c>
      <c r="CP47" s="234">
        <f>'Natural Gas Scenarios'!C665</f>
        <v>7.7250385171846182E-7</v>
      </c>
      <c r="CQ47" s="234">
        <f>'Natural Gas Scenarios'!D665</f>
        <v>7.7250385171846182E-7</v>
      </c>
      <c r="CR47" s="234">
        <f>'Natural Gas Scenarios'!E665</f>
        <v>7.7250385171846182E-7</v>
      </c>
      <c r="CS47" s="234">
        <f>'Natural Gas Scenarios'!F665</f>
        <v>7.7250385171846182E-7</v>
      </c>
      <c r="CT47" s="234">
        <f>'Natural Gas Scenarios'!K665</f>
        <v>7.7250385171846182E-7</v>
      </c>
      <c r="CU47" s="234">
        <f>'Natural Gas Scenarios'!L665</f>
        <v>7.7250385171846182E-7</v>
      </c>
      <c r="CV47" s="234">
        <f>'Natural Gas Scenarios'!M665</f>
        <v>7.7250385171846182E-7</v>
      </c>
      <c r="CW47" s="234">
        <f>'Natural Gas Scenarios'!N665</f>
        <v>7.7250385171846182E-7</v>
      </c>
      <c r="CX47" s="234">
        <f>'Natural Gas Scenarios'!O665</f>
        <v>7.7250385171846182E-7</v>
      </c>
      <c r="CY47" s="326" t="s">
        <v>882</v>
      </c>
    </row>
    <row r="48" spans="1:103" ht="15" customHeight="1" x14ac:dyDescent="0.25">
      <c r="A48" s="206">
        <v>45</v>
      </c>
      <c r="B48" s="247" t="s">
        <v>671</v>
      </c>
      <c r="C48" s="233">
        <f t="shared" si="1"/>
        <v>0</v>
      </c>
      <c r="D48" s="234">
        <f>'Natural Gas Scenarios'!B48</f>
        <v>0</v>
      </c>
      <c r="E48" s="234">
        <f>'Natural Gas Scenarios'!C48</f>
        <v>0</v>
      </c>
      <c r="F48" s="234">
        <f>'Natural Gas Scenarios'!D48</f>
        <v>0</v>
      </c>
      <c r="G48" s="234">
        <f>'Natural Gas Scenarios'!E48</f>
        <v>0</v>
      </c>
      <c r="H48" s="234">
        <f>'Natural Gas Scenarios'!F48</f>
        <v>0</v>
      </c>
      <c r="I48" s="234">
        <f>'Natural Gas Scenarios'!G48</f>
        <v>0</v>
      </c>
      <c r="J48" s="234">
        <f>'Natural Gas Scenarios'!H48</f>
        <v>0</v>
      </c>
      <c r="K48" s="234">
        <f>'Natural Gas Scenarios'!K48</f>
        <v>0</v>
      </c>
      <c r="L48" s="234">
        <f>'Natural Gas Scenarios'!L48</f>
        <v>0</v>
      </c>
      <c r="M48" s="234">
        <f>'Natural Gas Scenarios'!M48</f>
        <v>0</v>
      </c>
      <c r="N48" s="234">
        <f>'Natural Gas Scenarios'!N48</f>
        <v>0</v>
      </c>
      <c r="O48" s="234">
        <f>'Natural Gas Scenarios'!O48</f>
        <v>0</v>
      </c>
      <c r="P48" s="234">
        <f>'Natural Gas Scenarios'!R48</f>
        <v>0</v>
      </c>
      <c r="Q48" s="234">
        <f>'Natural Gas Scenarios'!S48</f>
        <v>0</v>
      </c>
      <c r="R48" s="234">
        <f>'Natural Gas Scenarios'!T48</f>
        <v>0</v>
      </c>
      <c r="S48" s="234">
        <f>'Natural Gas Scenarios'!U48</f>
        <v>0</v>
      </c>
      <c r="T48" s="234">
        <f>'Natural Gas Scenarios'!V48</f>
        <v>0</v>
      </c>
      <c r="U48" s="234">
        <f>'Natural Gas Scenarios'!W48</f>
        <v>0</v>
      </c>
      <c r="V48" s="234">
        <f>'Natural Gas Scenarios'!B151</f>
        <v>0</v>
      </c>
      <c r="W48" s="234">
        <f>'Natural Gas Scenarios'!C151</f>
        <v>0</v>
      </c>
      <c r="X48" s="234">
        <f>'Natural Gas Scenarios'!D151</f>
        <v>0</v>
      </c>
      <c r="Y48" s="234">
        <f>'Natural Gas Scenarios'!E151</f>
        <v>0</v>
      </c>
      <c r="Z48" s="234">
        <f>'Natural Gas Scenarios'!F151</f>
        <v>0</v>
      </c>
      <c r="AA48" s="234">
        <f>'Natural Gas Scenarios'!G151</f>
        <v>0</v>
      </c>
      <c r="AB48" s="234">
        <f>'Natural Gas Scenarios'!K151</f>
        <v>0</v>
      </c>
      <c r="AC48" s="234">
        <f>'Natural Gas Scenarios'!L151</f>
        <v>0</v>
      </c>
      <c r="AD48" s="234">
        <f>'Natural Gas Scenarios'!M151</f>
        <v>0</v>
      </c>
      <c r="AE48" s="234">
        <f>'Natural Gas Scenarios'!N151</f>
        <v>0</v>
      </c>
      <c r="AF48" s="234">
        <f>'Natural Gas Scenarios'!O151</f>
        <v>0</v>
      </c>
      <c r="AG48" s="234">
        <f>'Natural Gas Scenarios'!R151</f>
        <v>0</v>
      </c>
      <c r="AH48" s="234">
        <f>'Natural Gas Scenarios'!S151</f>
        <v>0</v>
      </c>
      <c r="AI48" s="234">
        <f>'Natural Gas Scenarios'!T151</f>
        <v>0</v>
      </c>
      <c r="AJ48" s="234">
        <f>'Natural Gas Scenarios'!W151</f>
        <v>0</v>
      </c>
      <c r="AK48" s="234">
        <f>'Natural Gas Scenarios'!X151</f>
        <v>0</v>
      </c>
      <c r="AL48" s="234">
        <f>'Natural Gas Scenarios'!Y151</f>
        <v>0</v>
      </c>
      <c r="AM48" s="234">
        <f>'Natural Gas Scenarios'!B254</f>
        <v>0</v>
      </c>
      <c r="AN48" s="234">
        <f>'Natural Gas Scenarios'!C254</f>
        <v>0</v>
      </c>
      <c r="AO48" s="234">
        <f>'Natural Gas Scenarios'!D254</f>
        <v>0</v>
      </c>
      <c r="AP48" s="234">
        <f>'Natural Gas Scenarios'!E254</f>
        <v>0</v>
      </c>
      <c r="AQ48" s="234">
        <f>'Natural Gas Scenarios'!F254</f>
        <v>0</v>
      </c>
      <c r="AR48" s="234">
        <f>'Natural Gas Scenarios'!G254</f>
        <v>0</v>
      </c>
      <c r="AS48" s="234">
        <f>'Natural Gas Scenarios'!K254</f>
        <v>0</v>
      </c>
      <c r="AT48" s="234">
        <f>'Natural Gas Scenarios'!L254</f>
        <v>0</v>
      </c>
      <c r="AU48" s="234">
        <f>'Natural Gas Scenarios'!M254</f>
        <v>0</v>
      </c>
      <c r="AV48" s="234">
        <f>'Natural Gas Scenarios'!N254</f>
        <v>0</v>
      </c>
      <c r="AW48" s="234">
        <f>'Natural Gas Scenarios'!O254</f>
        <v>0</v>
      </c>
      <c r="AX48" s="234">
        <f>'Natural Gas Scenarios'!R254</f>
        <v>0</v>
      </c>
      <c r="AY48" s="234">
        <f>'Natural Gas Scenarios'!S254</f>
        <v>0</v>
      </c>
      <c r="AZ48" s="234">
        <f>'Natural Gas Scenarios'!T254</f>
        <v>0</v>
      </c>
      <c r="BA48" s="234">
        <f>'Natural Gas Scenarios'!U254</f>
        <v>0</v>
      </c>
      <c r="BB48" s="234">
        <f>'Natural Gas Scenarios'!V254</f>
        <v>0</v>
      </c>
      <c r="BC48" s="234">
        <f>'Natural Gas Scenarios'!B357</f>
        <v>0</v>
      </c>
      <c r="BD48" s="234">
        <f>'Natural Gas Scenarios'!C357</f>
        <v>0</v>
      </c>
      <c r="BE48" s="234">
        <f>'Natural Gas Scenarios'!D357</f>
        <v>0</v>
      </c>
      <c r="BF48" s="234">
        <f>'Natural Gas Scenarios'!E357</f>
        <v>0</v>
      </c>
      <c r="BG48" s="234">
        <f>'Natural Gas Scenarios'!F357</f>
        <v>0</v>
      </c>
      <c r="BH48" s="234">
        <f>'Natural Gas Scenarios'!G357</f>
        <v>0</v>
      </c>
      <c r="BI48" s="234">
        <f>'Natural Gas Scenarios'!K357</f>
        <v>0</v>
      </c>
      <c r="BJ48" s="234">
        <f>'Natural Gas Scenarios'!L357</f>
        <v>0</v>
      </c>
      <c r="BK48" s="234">
        <f>'Natural Gas Scenarios'!M357</f>
        <v>0</v>
      </c>
      <c r="BL48" s="234">
        <f>'Natural Gas Scenarios'!B460</f>
        <v>0</v>
      </c>
      <c r="BM48" s="234">
        <f>'Natural Gas Scenarios'!C460</f>
        <v>0</v>
      </c>
      <c r="BN48" s="234">
        <f>'Natural Gas Scenarios'!D460</f>
        <v>0</v>
      </c>
      <c r="BO48" s="234">
        <f>'Natural Gas Scenarios'!E460</f>
        <v>0</v>
      </c>
      <c r="BP48" s="234">
        <f>'Natural Gas Scenarios'!F460</f>
        <v>0</v>
      </c>
      <c r="BQ48" s="234">
        <f>'Natural Gas Scenarios'!G460</f>
        <v>0</v>
      </c>
      <c r="BR48" s="234">
        <f>'Natural Gas Scenarios'!K460</f>
        <v>0</v>
      </c>
      <c r="BS48" s="234">
        <f>'Natural Gas Scenarios'!L460</f>
        <v>0</v>
      </c>
      <c r="BT48" s="234">
        <f>'Natural Gas Scenarios'!M460</f>
        <v>0</v>
      </c>
      <c r="BU48" s="234">
        <f>'Natural Gas Scenarios'!B563</f>
        <v>0</v>
      </c>
      <c r="BV48" s="234">
        <f>'Natural Gas Scenarios'!C563</f>
        <v>0</v>
      </c>
      <c r="BW48" s="234">
        <f>'Natural Gas Scenarios'!D563</f>
        <v>0</v>
      </c>
      <c r="BX48" s="234">
        <f>'Natural Gas Scenarios'!E563</f>
        <v>0</v>
      </c>
      <c r="BY48" s="234">
        <f>'Natural Gas Scenarios'!F563</f>
        <v>0</v>
      </c>
      <c r="BZ48" s="234">
        <f>'Natural Gas Scenarios'!R357</f>
        <v>0</v>
      </c>
      <c r="CA48" s="234">
        <f>'Natural Gas Scenarios'!S357</f>
        <v>0</v>
      </c>
      <c r="CB48" s="234">
        <f>'Natural Gas Scenarios'!T357</f>
        <v>0</v>
      </c>
      <c r="CC48" s="234">
        <f>'Natural Gas Scenarios'!B769</f>
        <v>1.7719307098792217E-6</v>
      </c>
      <c r="CD48" s="234">
        <f>'Natural Gas Scenarios'!C769</f>
        <v>1.7719307098792217E-6</v>
      </c>
      <c r="CE48" s="234">
        <f>'Natural Gas Scenarios'!D769</f>
        <v>1.7719307098792217E-6</v>
      </c>
      <c r="CF48" s="234">
        <f>'Natural Gas Scenarios'!H769</f>
        <v>5.1419787630010114E-7</v>
      </c>
      <c r="CG48" s="234">
        <f>'Natural Gas Scenarios'!I769</f>
        <v>5.1419787630010114E-7</v>
      </c>
      <c r="CH48" s="234">
        <f>'Natural Gas Scenarios'!J769</f>
        <v>5.1419787630010114E-7</v>
      </c>
      <c r="CI48" s="234">
        <f>'Natural Gas Scenarios'!N769</f>
        <v>1.0694350197227456E-6</v>
      </c>
      <c r="CJ48" s="234">
        <f>'Natural Gas Scenarios'!O769</f>
        <v>1.0694350197227456E-6</v>
      </c>
      <c r="CK48" s="234">
        <f>'Natural Gas Scenarios'!P769</f>
        <v>1.0694350197227456E-6</v>
      </c>
      <c r="CL48" s="234">
        <f>'Natural Gas Scenarios'!K563</f>
        <v>0</v>
      </c>
      <c r="CM48" s="234">
        <f>'Natural Gas Scenarios'!L563</f>
        <v>0</v>
      </c>
      <c r="CN48" s="234">
        <f>'Natural Gas Scenarios'!M563</f>
        <v>0</v>
      </c>
      <c r="CO48" s="234">
        <f>'Natural Gas Scenarios'!B666</f>
        <v>0</v>
      </c>
      <c r="CP48" s="234">
        <f>'Natural Gas Scenarios'!C666</f>
        <v>0</v>
      </c>
      <c r="CQ48" s="234">
        <f>'Natural Gas Scenarios'!D666</f>
        <v>0</v>
      </c>
      <c r="CR48" s="234">
        <f>'Natural Gas Scenarios'!E666</f>
        <v>0</v>
      </c>
      <c r="CS48" s="234">
        <f>'Natural Gas Scenarios'!F666</f>
        <v>0</v>
      </c>
      <c r="CT48" s="234">
        <f>'Natural Gas Scenarios'!K666</f>
        <v>0</v>
      </c>
      <c r="CU48" s="234">
        <f>'Natural Gas Scenarios'!L666</f>
        <v>0</v>
      </c>
      <c r="CV48" s="234">
        <f>'Natural Gas Scenarios'!M666</f>
        <v>0</v>
      </c>
      <c r="CW48" s="234">
        <f>'Natural Gas Scenarios'!N666</f>
        <v>0</v>
      </c>
      <c r="CX48" s="234">
        <f>'Natural Gas Scenarios'!O666</f>
        <v>0</v>
      </c>
      <c r="CY48" s="326" t="s">
        <v>883</v>
      </c>
    </row>
    <row r="49" spans="1:103" ht="15" customHeight="1" x14ac:dyDescent="0.25">
      <c r="A49" s="206">
        <v>46</v>
      </c>
      <c r="B49" s="247" t="s">
        <v>668</v>
      </c>
      <c r="C49" s="233">
        <f t="shared" si="1"/>
        <v>0</v>
      </c>
      <c r="D49" s="234">
        <f>'Natural Gas Scenarios'!B49</f>
        <v>0</v>
      </c>
      <c r="E49" s="234">
        <f>'Natural Gas Scenarios'!C49</f>
        <v>0</v>
      </c>
      <c r="F49" s="234">
        <f>'Natural Gas Scenarios'!D49</f>
        <v>0</v>
      </c>
      <c r="G49" s="234">
        <f>'Natural Gas Scenarios'!E49</f>
        <v>0</v>
      </c>
      <c r="H49" s="234">
        <f>'Natural Gas Scenarios'!F49</f>
        <v>0</v>
      </c>
      <c r="I49" s="234">
        <f>'Natural Gas Scenarios'!G49</f>
        <v>0</v>
      </c>
      <c r="J49" s="234">
        <f>'Natural Gas Scenarios'!H49</f>
        <v>0</v>
      </c>
      <c r="K49" s="234">
        <f>'Natural Gas Scenarios'!K49</f>
        <v>0</v>
      </c>
      <c r="L49" s="234">
        <f>'Natural Gas Scenarios'!L49</f>
        <v>0</v>
      </c>
      <c r="M49" s="234">
        <f>'Natural Gas Scenarios'!M49</f>
        <v>0</v>
      </c>
      <c r="N49" s="234">
        <f>'Natural Gas Scenarios'!N49</f>
        <v>0</v>
      </c>
      <c r="O49" s="234">
        <f>'Natural Gas Scenarios'!O49</f>
        <v>0</v>
      </c>
      <c r="P49" s="234">
        <f>'Natural Gas Scenarios'!R49</f>
        <v>0</v>
      </c>
      <c r="Q49" s="234">
        <f>'Natural Gas Scenarios'!S49</f>
        <v>0</v>
      </c>
      <c r="R49" s="234">
        <f>'Natural Gas Scenarios'!T49</f>
        <v>0</v>
      </c>
      <c r="S49" s="234">
        <f>'Natural Gas Scenarios'!U49</f>
        <v>0</v>
      </c>
      <c r="T49" s="234">
        <f>'Natural Gas Scenarios'!V49</f>
        <v>0</v>
      </c>
      <c r="U49" s="234">
        <f>'Natural Gas Scenarios'!W49</f>
        <v>0</v>
      </c>
      <c r="V49" s="234">
        <f>'Natural Gas Scenarios'!B152</f>
        <v>0</v>
      </c>
      <c r="W49" s="234">
        <f>'Natural Gas Scenarios'!C152</f>
        <v>0</v>
      </c>
      <c r="X49" s="234">
        <f>'Natural Gas Scenarios'!D152</f>
        <v>0</v>
      </c>
      <c r="Y49" s="234">
        <f>'Natural Gas Scenarios'!E152</f>
        <v>0</v>
      </c>
      <c r="Z49" s="234">
        <f>'Natural Gas Scenarios'!F152</f>
        <v>0</v>
      </c>
      <c r="AA49" s="234">
        <f>'Natural Gas Scenarios'!G152</f>
        <v>0</v>
      </c>
      <c r="AB49" s="234">
        <f>'Natural Gas Scenarios'!K152</f>
        <v>0</v>
      </c>
      <c r="AC49" s="234">
        <f>'Natural Gas Scenarios'!L152</f>
        <v>0</v>
      </c>
      <c r="AD49" s="234">
        <f>'Natural Gas Scenarios'!M152</f>
        <v>0</v>
      </c>
      <c r="AE49" s="234">
        <f>'Natural Gas Scenarios'!N152</f>
        <v>0</v>
      </c>
      <c r="AF49" s="234">
        <f>'Natural Gas Scenarios'!O152</f>
        <v>0</v>
      </c>
      <c r="AG49" s="234">
        <f>'Natural Gas Scenarios'!R152</f>
        <v>0</v>
      </c>
      <c r="AH49" s="234">
        <f>'Natural Gas Scenarios'!S152</f>
        <v>0</v>
      </c>
      <c r="AI49" s="234">
        <f>'Natural Gas Scenarios'!T152</f>
        <v>0</v>
      </c>
      <c r="AJ49" s="234">
        <f>'Natural Gas Scenarios'!W152</f>
        <v>0</v>
      </c>
      <c r="AK49" s="234">
        <f>'Natural Gas Scenarios'!X152</f>
        <v>0</v>
      </c>
      <c r="AL49" s="234">
        <f>'Natural Gas Scenarios'!Y152</f>
        <v>0</v>
      </c>
      <c r="AM49" s="234">
        <f>'Natural Gas Scenarios'!B255</f>
        <v>0</v>
      </c>
      <c r="AN49" s="234">
        <f>'Natural Gas Scenarios'!C255</f>
        <v>0</v>
      </c>
      <c r="AO49" s="234">
        <f>'Natural Gas Scenarios'!D255</f>
        <v>0</v>
      </c>
      <c r="AP49" s="234">
        <f>'Natural Gas Scenarios'!E255</f>
        <v>0</v>
      </c>
      <c r="AQ49" s="234">
        <f>'Natural Gas Scenarios'!F255</f>
        <v>0</v>
      </c>
      <c r="AR49" s="234">
        <f>'Natural Gas Scenarios'!G255</f>
        <v>0</v>
      </c>
      <c r="AS49" s="234">
        <f>'Natural Gas Scenarios'!K255</f>
        <v>0</v>
      </c>
      <c r="AT49" s="234">
        <f>'Natural Gas Scenarios'!L255</f>
        <v>0</v>
      </c>
      <c r="AU49" s="234">
        <f>'Natural Gas Scenarios'!M255</f>
        <v>0</v>
      </c>
      <c r="AV49" s="234">
        <f>'Natural Gas Scenarios'!N255</f>
        <v>0</v>
      </c>
      <c r="AW49" s="234">
        <f>'Natural Gas Scenarios'!O255</f>
        <v>0</v>
      </c>
      <c r="AX49" s="234">
        <f>'Natural Gas Scenarios'!R255</f>
        <v>0</v>
      </c>
      <c r="AY49" s="234">
        <f>'Natural Gas Scenarios'!S255</f>
        <v>0</v>
      </c>
      <c r="AZ49" s="234">
        <f>'Natural Gas Scenarios'!T255</f>
        <v>0</v>
      </c>
      <c r="BA49" s="234">
        <f>'Natural Gas Scenarios'!U255</f>
        <v>0</v>
      </c>
      <c r="BB49" s="234">
        <f>'Natural Gas Scenarios'!V255</f>
        <v>0</v>
      </c>
      <c r="BC49" s="234">
        <f>'Natural Gas Scenarios'!B358</f>
        <v>0</v>
      </c>
      <c r="BD49" s="234">
        <f>'Natural Gas Scenarios'!C358</f>
        <v>0</v>
      </c>
      <c r="BE49" s="234">
        <f>'Natural Gas Scenarios'!D358</f>
        <v>0</v>
      </c>
      <c r="BF49" s="234">
        <f>'Natural Gas Scenarios'!E358</f>
        <v>0</v>
      </c>
      <c r="BG49" s="234">
        <f>'Natural Gas Scenarios'!F358</f>
        <v>0</v>
      </c>
      <c r="BH49" s="234">
        <f>'Natural Gas Scenarios'!G358</f>
        <v>0</v>
      </c>
      <c r="BI49" s="234">
        <f>'Natural Gas Scenarios'!K358</f>
        <v>0</v>
      </c>
      <c r="BJ49" s="234">
        <f>'Natural Gas Scenarios'!L358</f>
        <v>0</v>
      </c>
      <c r="BK49" s="234">
        <f>'Natural Gas Scenarios'!M358</f>
        <v>0</v>
      </c>
      <c r="BL49" s="234">
        <f>'Natural Gas Scenarios'!B461</f>
        <v>0</v>
      </c>
      <c r="BM49" s="234">
        <f>'Natural Gas Scenarios'!C461</f>
        <v>0</v>
      </c>
      <c r="BN49" s="234">
        <f>'Natural Gas Scenarios'!D461</f>
        <v>0</v>
      </c>
      <c r="BO49" s="234">
        <f>'Natural Gas Scenarios'!E461</f>
        <v>0</v>
      </c>
      <c r="BP49" s="234">
        <f>'Natural Gas Scenarios'!F461</f>
        <v>0</v>
      </c>
      <c r="BQ49" s="234">
        <f>'Natural Gas Scenarios'!G461</f>
        <v>0</v>
      </c>
      <c r="BR49" s="234">
        <f>'Natural Gas Scenarios'!K461</f>
        <v>0</v>
      </c>
      <c r="BS49" s="234">
        <f>'Natural Gas Scenarios'!L461</f>
        <v>0</v>
      </c>
      <c r="BT49" s="234">
        <f>'Natural Gas Scenarios'!M461</f>
        <v>0</v>
      </c>
      <c r="BU49" s="234">
        <f>'Natural Gas Scenarios'!B564</f>
        <v>0</v>
      </c>
      <c r="BV49" s="234">
        <f>'Natural Gas Scenarios'!C564</f>
        <v>0</v>
      </c>
      <c r="BW49" s="234">
        <f>'Natural Gas Scenarios'!D564</f>
        <v>0</v>
      </c>
      <c r="BX49" s="234">
        <f>'Natural Gas Scenarios'!E564</f>
        <v>0</v>
      </c>
      <c r="BY49" s="234">
        <f>'Natural Gas Scenarios'!F564</f>
        <v>0</v>
      </c>
      <c r="BZ49" s="234">
        <f>'Natural Gas Scenarios'!R358</f>
        <v>0</v>
      </c>
      <c r="CA49" s="234">
        <f>'Natural Gas Scenarios'!S358</f>
        <v>0</v>
      </c>
      <c r="CB49" s="234">
        <f>'Natural Gas Scenarios'!T358</f>
        <v>0</v>
      </c>
      <c r="CC49" s="234">
        <f>'Natural Gas Scenarios'!B770</f>
        <v>1.0187394544537217E-6</v>
      </c>
      <c r="CD49" s="234">
        <f>'Natural Gas Scenarios'!C770</f>
        <v>1.0187394544537217E-6</v>
      </c>
      <c r="CE49" s="234">
        <f>'Natural Gas Scenarios'!D770</f>
        <v>1.0187394544537217E-6</v>
      </c>
      <c r="CF49" s="234">
        <f>'Natural Gas Scenarios'!H770</f>
        <v>2.7279042263808182E-7</v>
      </c>
      <c r="CG49" s="234">
        <f>'Natural Gas Scenarios'!I770</f>
        <v>2.7279042263808182E-7</v>
      </c>
      <c r="CH49" s="234">
        <f>'Natural Gas Scenarios'!J770</f>
        <v>2.7279042263808182E-7</v>
      </c>
      <c r="CI49" s="234">
        <f>'Natural Gas Scenarios'!N770</f>
        <v>5.6972159064236564E-7</v>
      </c>
      <c r="CJ49" s="234">
        <f>'Natural Gas Scenarios'!O770</f>
        <v>5.6972159064236564E-7</v>
      </c>
      <c r="CK49" s="234">
        <f>'Natural Gas Scenarios'!P770</f>
        <v>5.6972159064236564E-7</v>
      </c>
      <c r="CL49" s="234">
        <f>'Natural Gas Scenarios'!K564</f>
        <v>0</v>
      </c>
      <c r="CM49" s="234">
        <f>'Natural Gas Scenarios'!L564</f>
        <v>0</v>
      </c>
      <c r="CN49" s="234">
        <f>'Natural Gas Scenarios'!M564</f>
        <v>0</v>
      </c>
      <c r="CO49" s="234">
        <f>'Natural Gas Scenarios'!B667</f>
        <v>0</v>
      </c>
      <c r="CP49" s="234">
        <f>'Natural Gas Scenarios'!C667</f>
        <v>0</v>
      </c>
      <c r="CQ49" s="234">
        <f>'Natural Gas Scenarios'!D667</f>
        <v>0</v>
      </c>
      <c r="CR49" s="234">
        <f>'Natural Gas Scenarios'!E667</f>
        <v>0</v>
      </c>
      <c r="CS49" s="234">
        <f>'Natural Gas Scenarios'!F667</f>
        <v>0</v>
      </c>
      <c r="CT49" s="234">
        <f>'Natural Gas Scenarios'!K667</f>
        <v>0</v>
      </c>
      <c r="CU49" s="234">
        <f>'Natural Gas Scenarios'!L667</f>
        <v>0</v>
      </c>
      <c r="CV49" s="234">
        <f>'Natural Gas Scenarios'!M667</f>
        <v>0</v>
      </c>
      <c r="CW49" s="234">
        <f>'Natural Gas Scenarios'!N667</f>
        <v>0</v>
      </c>
      <c r="CX49" s="234">
        <f>'Natural Gas Scenarios'!O667</f>
        <v>0</v>
      </c>
      <c r="CY49" s="326" t="s">
        <v>884</v>
      </c>
    </row>
    <row r="50" spans="1:103" ht="15" customHeight="1" x14ac:dyDescent="0.25">
      <c r="A50" s="206">
        <v>47</v>
      </c>
      <c r="B50" s="261" t="s">
        <v>336</v>
      </c>
      <c r="C50" s="233">
        <f t="shared" si="1"/>
        <v>7.0655840096200789E-11</v>
      </c>
      <c r="D50" s="234">
        <f>'Natural Gas Scenarios'!B50</f>
        <v>7.0655840096200789E-11</v>
      </c>
      <c r="E50" s="234">
        <f>'Natural Gas Scenarios'!C50</f>
        <v>7.0655840096200789E-11</v>
      </c>
      <c r="F50" s="234">
        <f>'Natural Gas Scenarios'!D50</f>
        <v>7.0655840096200789E-11</v>
      </c>
      <c r="G50" s="234">
        <f>'Natural Gas Scenarios'!E50</f>
        <v>7.0655840096200789E-11</v>
      </c>
      <c r="H50" s="234">
        <f>'Natural Gas Scenarios'!F50</f>
        <v>7.0655840096200789E-11</v>
      </c>
      <c r="I50" s="234">
        <f>'Natural Gas Scenarios'!G50</f>
        <v>7.0655840096200789E-11</v>
      </c>
      <c r="J50" s="234">
        <f>'Natural Gas Scenarios'!H50</f>
        <v>7.0655840096200789E-11</v>
      </c>
      <c r="K50" s="234">
        <f>'Natural Gas Scenarios'!K50</f>
        <v>7.0655840096200789E-11</v>
      </c>
      <c r="L50" s="234">
        <f>'Natural Gas Scenarios'!L50</f>
        <v>7.0655840096200789E-11</v>
      </c>
      <c r="M50" s="234">
        <f>'Natural Gas Scenarios'!M50</f>
        <v>7.0655840096200789E-11</v>
      </c>
      <c r="N50" s="234">
        <f>'Natural Gas Scenarios'!N50</f>
        <v>7.0655840096200789E-11</v>
      </c>
      <c r="O50" s="234">
        <f>'Natural Gas Scenarios'!O50</f>
        <v>7.0655840096200789E-11</v>
      </c>
      <c r="P50" s="234">
        <f>'Natural Gas Scenarios'!R50</f>
        <v>7.0655840096200789E-11</v>
      </c>
      <c r="Q50" s="234">
        <f>'Natural Gas Scenarios'!S50</f>
        <v>7.0655840096200789E-11</v>
      </c>
      <c r="R50" s="234">
        <f>'Natural Gas Scenarios'!T50</f>
        <v>7.0655840096200789E-11</v>
      </c>
      <c r="S50" s="234">
        <f>'Natural Gas Scenarios'!U50</f>
        <v>7.0655840096200789E-11</v>
      </c>
      <c r="T50" s="234">
        <f>'Natural Gas Scenarios'!V50</f>
        <v>7.0655840096200789E-11</v>
      </c>
      <c r="U50" s="234">
        <f>'Natural Gas Scenarios'!W50</f>
        <v>7.0655840096200789E-11</v>
      </c>
      <c r="V50" s="234">
        <f>'Natural Gas Scenarios'!B153</f>
        <v>7.0655840096200789E-11</v>
      </c>
      <c r="W50" s="234">
        <f>'Natural Gas Scenarios'!C153</f>
        <v>7.0655840096200789E-11</v>
      </c>
      <c r="X50" s="234">
        <f>'Natural Gas Scenarios'!D153</f>
        <v>7.0655840096200789E-11</v>
      </c>
      <c r="Y50" s="234">
        <f>'Natural Gas Scenarios'!E153</f>
        <v>7.0655840096200789E-11</v>
      </c>
      <c r="Z50" s="234">
        <f>'Natural Gas Scenarios'!F153</f>
        <v>7.0655840096200789E-11</v>
      </c>
      <c r="AA50" s="234">
        <f>'Natural Gas Scenarios'!G153</f>
        <v>7.0655840096200789E-11</v>
      </c>
      <c r="AB50" s="234">
        <f>'Natural Gas Scenarios'!K153</f>
        <v>7.0655840096200789E-11</v>
      </c>
      <c r="AC50" s="234">
        <f>'Natural Gas Scenarios'!L153</f>
        <v>7.0655840096200789E-11</v>
      </c>
      <c r="AD50" s="234">
        <f>'Natural Gas Scenarios'!M153</f>
        <v>7.0655840096200789E-11</v>
      </c>
      <c r="AE50" s="234">
        <f>'Natural Gas Scenarios'!N153</f>
        <v>7.0655840096200789E-11</v>
      </c>
      <c r="AF50" s="234">
        <f>'Natural Gas Scenarios'!O153</f>
        <v>7.0655840096200789E-11</v>
      </c>
      <c r="AG50" s="234">
        <f>'Natural Gas Scenarios'!R153</f>
        <v>7.0655840096200789E-11</v>
      </c>
      <c r="AH50" s="234">
        <f>'Natural Gas Scenarios'!S153</f>
        <v>7.0655840096200789E-11</v>
      </c>
      <c r="AI50" s="234">
        <f>'Natural Gas Scenarios'!T153</f>
        <v>7.0655840096200789E-11</v>
      </c>
      <c r="AJ50" s="234">
        <f>'Natural Gas Scenarios'!W153</f>
        <v>7.0655840096200789E-11</v>
      </c>
      <c r="AK50" s="234">
        <f>'Natural Gas Scenarios'!X153</f>
        <v>7.0655840096200789E-11</v>
      </c>
      <c r="AL50" s="234">
        <f>'Natural Gas Scenarios'!Y153</f>
        <v>7.0655840096200789E-11</v>
      </c>
      <c r="AM50" s="234">
        <f>'Natural Gas Scenarios'!B256</f>
        <v>7.0655840096200789E-11</v>
      </c>
      <c r="AN50" s="234">
        <f>'Natural Gas Scenarios'!C256</f>
        <v>7.0655840096200789E-11</v>
      </c>
      <c r="AO50" s="234">
        <f>'Natural Gas Scenarios'!D256</f>
        <v>7.0655840096200789E-11</v>
      </c>
      <c r="AP50" s="234">
        <f>'Natural Gas Scenarios'!E256</f>
        <v>7.0655840096200789E-11</v>
      </c>
      <c r="AQ50" s="234">
        <f>'Natural Gas Scenarios'!F256</f>
        <v>7.0655840096200789E-11</v>
      </c>
      <c r="AR50" s="234">
        <f>'Natural Gas Scenarios'!G256</f>
        <v>7.0655840096200789E-11</v>
      </c>
      <c r="AS50" s="234">
        <f>'Natural Gas Scenarios'!K256</f>
        <v>7.0655840096200789E-11</v>
      </c>
      <c r="AT50" s="234">
        <f>'Natural Gas Scenarios'!L256</f>
        <v>7.0655840096200789E-11</v>
      </c>
      <c r="AU50" s="234">
        <f>'Natural Gas Scenarios'!M256</f>
        <v>7.0655840096200789E-11</v>
      </c>
      <c r="AV50" s="234">
        <f>'Natural Gas Scenarios'!N256</f>
        <v>7.0655840096200789E-11</v>
      </c>
      <c r="AW50" s="234">
        <f>'Natural Gas Scenarios'!O256</f>
        <v>7.0655840096200789E-11</v>
      </c>
      <c r="AX50" s="234">
        <f>'Natural Gas Scenarios'!R256</f>
        <v>7.0655840096200789E-11</v>
      </c>
      <c r="AY50" s="234">
        <f>'Natural Gas Scenarios'!S256</f>
        <v>7.0655840096200789E-11</v>
      </c>
      <c r="AZ50" s="234">
        <f>'Natural Gas Scenarios'!T256</f>
        <v>7.0655840096200789E-11</v>
      </c>
      <c r="BA50" s="234">
        <f>'Natural Gas Scenarios'!U256</f>
        <v>7.0655840096200789E-11</v>
      </c>
      <c r="BB50" s="234">
        <f>'Natural Gas Scenarios'!V256</f>
        <v>7.0655840096200789E-11</v>
      </c>
      <c r="BC50" s="234">
        <f>'Natural Gas Scenarios'!B359</f>
        <v>7.0655840096200789E-11</v>
      </c>
      <c r="BD50" s="234">
        <f>'Natural Gas Scenarios'!C359</f>
        <v>7.0655840096200789E-11</v>
      </c>
      <c r="BE50" s="234">
        <f>'Natural Gas Scenarios'!D359</f>
        <v>7.0655840096200789E-11</v>
      </c>
      <c r="BF50" s="234">
        <f>'Natural Gas Scenarios'!E359</f>
        <v>7.0655840096200789E-11</v>
      </c>
      <c r="BG50" s="234">
        <f>'Natural Gas Scenarios'!F359</f>
        <v>7.0655840096200789E-11</v>
      </c>
      <c r="BH50" s="234">
        <f>'Natural Gas Scenarios'!G359</f>
        <v>7.0655840096200789E-11</v>
      </c>
      <c r="BI50" s="234">
        <f>'Natural Gas Scenarios'!K359</f>
        <v>7.0655840096200789E-11</v>
      </c>
      <c r="BJ50" s="234">
        <f>'Natural Gas Scenarios'!L359</f>
        <v>7.0655840096200789E-11</v>
      </c>
      <c r="BK50" s="234">
        <f>'Natural Gas Scenarios'!M359</f>
        <v>7.0655840096200789E-11</v>
      </c>
      <c r="BL50" s="234">
        <f>'Natural Gas Scenarios'!B462</f>
        <v>2.896889443944232E-8</v>
      </c>
      <c r="BM50" s="234">
        <f>'Natural Gas Scenarios'!C462</f>
        <v>2.896889443944232E-8</v>
      </c>
      <c r="BN50" s="234">
        <f>'Natural Gas Scenarios'!D462</f>
        <v>2.896889443944232E-8</v>
      </c>
      <c r="BO50" s="234">
        <f>'Natural Gas Scenarios'!E462</f>
        <v>4.7074453464093776E-8</v>
      </c>
      <c r="BP50" s="234">
        <f>'Natural Gas Scenarios'!F462</f>
        <v>2.896889443944232E-8</v>
      </c>
      <c r="BQ50" s="234">
        <f>'Natural Gas Scenarios'!G462</f>
        <v>4.7074453464093776E-8</v>
      </c>
      <c r="BR50" s="234">
        <f>'Natural Gas Scenarios'!K462</f>
        <v>7.0655840096200789E-11</v>
      </c>
      <c r="BS50" s="234">
        <f>'Natural Gas Scenarios'!L462</f>
        <v>7.0655840096200789E-11</v>
      </c>
      <c r="BT50" s="234">
        <f>'Natural Gas Scenarios'!M462</f>
        <v>7.0655840096200789E-11</v>
      </c>
      <c r="BU50" s="234">
        <f>'Natural Gas Scenarios'!B565</f>
        <v>7.0655840096200789E-11</v>
      </c>
      <c r="BV50" s="234">
        <f>'Natural Gas Scenarios'!C565</f>
        <v>7.0655840096200789E-11</v>
      </c>
      <c r="BW50" s="234">
        <f>'Natural Gas Scenarios'!D565</f>
        <v>7.0655840096200789E-11</v>
      </c>
      <c r="BX50" s="234">
        <f>'Natural Gas Scenarios'!E565</f>
        <v>3.2831413698034627E-10</v>
      </c>
      <c r="BY50" s="234">
        <f>'Natural Gas Scenarios'!F565</f>
        <v>3.2831413698034627E-10</v>
      </c>
      <c r="BZ50" s="234">
        <f>'Natural Gas Scenarios'!R359</f>
        <v>7.0655840096200789E-11</v>
      </c>
      <c r="CA50" s="234">
        <f>'Natural Gas Scenarios'!S359</f>
        <v>7.0655840096200789E-11</v>
      </c>
      <c r="CB50" s="234">
        <f>'Natural Gas Scenarios'!T359</f>
        <v>7.0655840096200789E-11</v>
      </c>
      <c r="CC50" s="234">
        <f>'Natural Gas Scenarios'!B771</f>
        <v>8.7148090771988981E-9</v>
      </c>
      <c r="CD50" s="234">
        <f>'Natural Gas Scenarios'!C771</f>
        <v>8.7148090771988981E-9</v>
      </c>
      <c r="CE50" s="234">
        <f>'Natural Gas Scenarios'!D771</f>
        <v>8.7148090771988981E-9</v>
      </c>
      <c r="CF50" s="234">
        <f>'Natural Gas Scenarios'!H771</f>
        <v>7.0655840096200789E-11</v>
      </c>
      <c r="CG50" s="234">
        <f>'Natural Gas Scenarios'!I771</f>
        <v>7.0655840096200789E-11</v>
      </c>
      <c r="CH50" s="234">
        <f>'Natural Gas Scenarios'!J771</f>
        <v>7.0655840096200789E-11</v>
      </c>
      <c r="CI50" s="234">
        <f>'Natural Gas Scenarios'!N771</f>
        <v>2.6796227356484142E-8</v>
      </c>
      <c r="CJ50" s="234">
        <f>'Natural Gas Scenarios'!O771</f>
        <v>2.6796227356484142E-8</v>
      </c>
      <c r="CK50" s="234">
        <f>'Natural Gas Scenarios'!P771</f>
        <v>2.6796227356484142E-8</v>
      </c>
      <c r="CL50" s="234">
        <f>'Natural Gas Scenarios'!K565</f>
        <v>7.0655840096200789E-11</v>
      </c>
      <c r="CM50" s="234">
        <f>'Natural Gas Scenarios'!L565</f>
        <v>7.0655840096200789E-11</v>
      </c>
      <c r="CN50" s="234">
        <f>'Natural Gas Scenarios'!M565</f>
        <v>7.0655840096200789E-11</v>
      </c>
      <c r="CO50" s="234">
        <f>'Natural Gas Scenarios'!B668</f>
        <v>7.0655840096200789E-11</v>
      </c>
      <c r="CP50" s="234">
        <f>'Natural Gas Scenarios'!C668</f>
        <v>7.0655840096200789E-11</v>
      </c>
      <c r="CQ50" s="234">
        <f>'Natural Gas Scenarios'!D668</f>
        <v>7.0655840096200789E-11</v>
      </c>
      <c r="CR50" s="234">
        <f>'Natural Gas Scenarios'!E668</f>
        <v>7.0655840096200789E-11</v>
      </c>
      <c r="CS50" s="234">
        <f>'Natural Gas Scenarios'!F668</f>
        <v>7.0655840096200789E-11</v>
      </c>
      <c r="CT50" s="234">
        <f>'Natural Gas Scenarios'!K668</f>
        <v>7.0655840096200789E-11</v>
      </c>
      <c r="CU50" s="234">
        <f>'Natural Gas Scenarios'!L668</f>
        <v>7.0655840096200789E-11</v>
      </c>
      <c r="CV50" s="234">
        <f>'Natural Gas Scenarios'!M668</f>
        <v>7.0655840096200789E-11</v>
      </c>
      <c r="CW50" s="234">
        <f>'Natural Gas Scenarios'!N668</f>
        <v>7.0655840096200789E-11</v>
      </c>
      <c r="CX50" s="234">
        <f>'Natural Gas Scenarios'!O668</f>
        <v>7.0655840096200789E-11</v>
      </c>
      <c r="CY50" s="326" t="s">
        <v>885</v>
      </c>
    </row>
    <row r="51" spans="1:103" ht="15" customHeight="1" x14ac:dyDescent="0.25">
      <c r="A51" s="206">
        <v>48</v>
      </c>
      <c r="B51" s="261" t="s">
        <v>338</v>
      </c>
      <c r="C51" s="233">
        <f t="shared" si="1"/>
        <v>6.5945450756454072E-11</v>
      </c>
      <c r="D51" s="234">
        <f>'Natural Gas Scenarios'!B51</f>
        <v>6.5945450756454072E-11</v>
      </c>
      <c r="E51" s="234">
        <f>'Natural Gas Scenarios'!C51</f>
        <v>6.5945450756454072E-11</v>
      </c>
      <c r="F51" s="234">
        <f>'Natural Gas Scenarios'!D51</f>
        <v>6.5945450756454072E-11</v>
      </c>
      <c r="G51" s="234">
        <f>'Natural Gas Scenarios'!E51</f>
        <v>6.5945450756454072E-11</v>
      </c>
      <c r="H51" s="234">
        <f>'Natural Gas Scenarios'!F51</f>
        <v>6.5945450756454072E-11</v>
      </c>
      <c r="I51" s="234">
        <f>'Natural Gas Scenarios'!G51</f>
        <v>6.5945450756454072E-11</v>
      </c>
      <c r="J51" s="234">
        <f>'Natural Gas Scenarios'!H51</f>
        <v>6.5945450756454072E-11</v>
      </c>
      <c r="K51" s="234">
        <f>'Natural Gas Scenarios'!K51</f>
        <v>6.5945450756454072E-11</v>
      </c>
      <c r="L51" s="234">
        <f>'Natural Gas Scenarios'!L51</f>
        <v>6.5945450756454072E-11</v>
      </c>
      <c r="M51" s="234">
        <f>'Natural Gas Scenarios'!M51</f>
        <v>6.5945450756454072E-11</v>
      </c>
      <c r="N51" s="234">
        <f>'Natural Gas Scenarios'!N51</f>
        <v>6.5945450756454072E-11</v>
      </c>
      <c r="O51" s="234">
        <f>'Natural Gas Scenarios'!O51</f>
        <v>6.5945450756454072E-11</v>
      </c>
      <c r="P51" s="234">
        <f>'Natural Gas Scenarios'!R51</f>
        <v>6.5945450756454072E-11</v>
      </c>
      <c r="Q51" s="234">
        <f>'Natural Gas Scenarios'!S51</f>
        <v>6.5945450756454072E-11</v>
      </c>
      <c r="R51" s="234">
        <f>'Natural Gas Scenarios'!T51</f>
        <v>6.5945450756454072E-11</v>
      </c>
      <c r="S51" s="234">
        <f>'Natural Gas Scenarios'!U51</f>
        <v>6.5945450756454072E-11</v>
      </c>
      <c r="T51" s="234">
        <f>'Natural Gas Scenarios'!V51</f>
        <v>6.5945450756454072E-11</v>
      </c>
      <c r="U51" s="234">
        <f>'Natural Gas Scenarios'!W51</f>
        <v>6.5945450756454072E-11</v>
      </c>
      <c r="V51" s="234">
        <f>'Natural Gas Scenarios'!B154</f>
        <v>6.5945450756454072E-11</v>
      </c>
      <c r="W51" s="234">
        <f>'Natural Gas Scenarios'!C154</f>
        <v>6.5945450756454072E-11</v>
      </c>
      <c r="X51" s="234">
        <f>'Natural Gas Scenarios'!D154</f>
        <v>6.5945450756454072E-11</v>
      </c>
      <c r="Y51" s="234">
        <f>'Natural Gas Scenarios'!E154</f>
        <v>6.5945450756454072E-11</v>
      </c>
      <c r="Z51" s="234">
        <f>'Natural Gas Scenarios'!F154</f>
        <v>6.5945450756454072E-11</v>
      </c>
      <c r="AA51" s="234">
        <f>'Natural Gas Scenarios'!G154</f>
        <v>6.5945450756454072E-11</v>
      </c>
      <c r="AB51" s="234">
        <f>'Natural Gas Scenarios'!K154</f>
        <v>6.5945450756454072E-11</v>
      </c>
      <c r="AC51" s="234">
        <f>'Natural Gas Scenarios'!L154</f>
        <v>6.5945450756454072E-11</v>
      </c>
      <c r="AD51" s="234">
        <f>'Natural Gas Scenarios'!M154</f>
        <v>6.5945450756454072E-11</v>
      </c>
      <c r="AE51" s="234">
        <f>'Natural Gas Scenarios'!N154</f>
        <v>6.5945450756454072E-11</v>
      </c>
      <c r="AF51" s="234">
        <f>'Natural Gas Scenarios'!O154</f>
        <v>6.5945450756454072E-11</v>
      </c>
      <c r="AG51" s="234">
        <f>'Natural Gas Scenarios'!R154</f>
        <v>6.5945450756454072E-11</v>
      </c>
      <c r="AH51" s="234">
        <f>'Natural Gas Scenarios'!S154</f>
        <v>6.5945450756454072E-11</v>
      </c>
      <c r="AI51" s="234">
        <f>'Natural Gas Scenarios'!T154</f>
        <v>6.5945450756454072E-11</v>
      </c>
      <c r="AJ51" s="234">
        <f>'Natural Gas Scenarios'!W154</f>
        <v>6.5945450756454072E-11</v>
      </c>
      <c r="AK51" s="234">
        <f>'Natural Gas Scenarios'!X154</f>
        <v>6.5945450756454072E-11</v>
      </c>
      <c r="AL51" s="234">
        <f>'Natural Gas Scenarios'!Y154</f>
        <v>6.5945450756454072E-11</v>
      </c>
      <c r="AM51" s="234">
        <f>'Natural Gas Scenarios'!B257</f>
        <v>6.5945450756454072E-11</v>
      </c>
      <c r="AN51" s="234">
        <f>'Natural Gas Scenarios'!C257</f>
        <v>6.5945450756454072E-11</v>
      </c>
      <c r="AO51" s="234">
        <f>'Natural Gas Scenarios'!D257</f>
        <v>6.5945450756454072E-11</v>
      </c>
      <c r="AP51" s="234">
        <f>'Natural Gas Scenarios'!E257</f>
        <v>6.5945450756454072E-11</v>
      </c>
      <c r="AQ51" s="234">
        <f>'Natural Gas Scenarios'!F257</f>
        <v>6.5945450756454072E-11</v>
      </c>
      <c r="AR51" s="234">
        <f>'Natural Gas Scenarios'!G257</f>
        <v>6.5945450756454072E-11</v>
      </c>
      <c r="AS51" s="234">
        <f>'Natural Gas Scenarios'!K257</f>
        <v>6.5945450756454072E-11</v>
      </c>
      <c r="AT51" s="234">
        <f>'Natural Gas Scenarios'!L257</f>
        <v>6.5945450756454072E-11</v>
      </c>
      <c r="AU51" s="234">
        <f>'Natural Gas Scenarios'!M257</f>
        <v>6.5945450756454072E-11</v>
      </c>
      <c r="AV51" s="234">
        <f>'Natural Gas Scenarios'!N257</f>
        <v>6.5945450756454072E-11</v>
      </c>
      <c r="AW51" s="234">
        <f>'Natural Gas Scenarios'!O257</f>
        <v>6.5945450756454072E-11</v>
      </c>
      <c r="AX51" s="234">
        <f>'Natural Gas Scenarios'!R257</f>
        <v>6.5945450756454072E-11</v>
      </c>
      <c r="AY51" s="234">
        <f>'Natural Gas Scenarios'!S257</f>
        <v>6.5945450756454072E-11</v>
      </c>
      <c r="AZ51" s="234">
        <f>'Natural Gas Scenarios'!T257</f>
        <v>6.5945450756454072E-11</v>
      </c>
      <c r="BA51" s="234">
        <f>'Natural Gas Scenarios'!U257</f>
        <v>6.5945450756454072E-11</v>
      </c>
      <c r="BB51" s="234">
        <f>'Natural Gas Scenarios'!V257</f>
        <v>6.5945450756454072E-11</v>
      </c>
      <c r="BC51" s="234">
        <f>'Natural Gas Scenarios'!B360</f>
        <v>6.5945450756454072E-11</v>
      </c>
      <c r="BD51" s="234">
        <f>'Natural Gas Scenarios'!C360</f>
        <v>6.5945450756454072E-11</v>
      </c>
      <c r="BE51" s="234">
        <f>'Natural Gas Scenarios'!D360</f>
        <v>6.5945450756454072E-11</v>
      </c>
      <c r="BF51" s="234">
        <f>'Natural Gas Scenarios'!E360</f>
        <v>6.5945450756454072E-11</v>
      </c>
      <c r="BG51" s="234">
        <f>'Natural Gas Scenarios'!F360</f>
        <v>6.5945450756454072E-11</v>
      </c>
      <c r="BH51" s="234">
        <f>'Natural Gas Scenarios'!G360</f>
        <v>6.5945450756454072E-11</v>
      </c>
      <c r="BI51" s="234">
        <f>'Natural Gas Scenarios'!K360</f>
        <v>6.5945450756454072E-11</v>
      </c>
      <c r="BJ51" s="234">
        <f>'Natural Gas Scenarios'!L360</f>
        <v>6.5945450756454072E-11</v>
      </c>
      <c r="BK51" s="234">
        <f>'Natural Gas Scenarios'!M360</f>
        <v>6.5945450756454072E-11</v>
      </c>
      <c r="BL51" s="234">
        <f>'Natural Gas Scenarios'!B463</f>
        <v>6.5945450756454072E-11</v>
      </c>
      <c r="BM51" s="234">
        <f>'Natural Gas Scenarios'!C463</f>
        <v>6.5945450756454072E-11</v>
      </c>
      <c r="BN51" s="234">
        <f>'Natural Gas Scenarios'!D463</f>
        <v>6.5945450756454072E-11</v>
      </c>
      <c r="BO51" s="234">
        <f>'Natural Gas Scenarios'!E463</f>
        <v>6.5945450756454072E-11</v>
      </c>
      <c r="BP51" s="234">
        <f>'Natural Gas Scenarios'!F463</f>
        <v>6.5945450756454072E-11</v>
      </c>
      <c r="BQ51" s="234">
        <f>'Natural Gas Scenarios'!G463</f>
        <v>6.5945450756454072E-11</v>
      </c>
      <c r="BR51" s="234">
        <f>'Natural Gas Scenarios'!K463</f>
        <v>6.5945450756454072E-11</v>
      </c>
      <c r="BS51" s="234">
        <f>'Natural Gas Scenarios'!L463</f>
        <v>6.5945450756454072E-11</v>
      </c>
      <c r="BT51" s="234">
        <f>'Natural Gas Scenarios'!M463</f>
        <v>6.5945450756454072E-11</v>
      </c>
      <c r="BU51" s="234">
        <f>'Natural Gas Scenarios'!B566</f>
        <v>6.5945450756454072E-11</v>
      </c>
      <c r="BV51" s="234">
        <f>'Natural Gas Scenarios'!C566</f>
        <v>6.5945450756454072E-11</v>
      </c>
      <c r="BW51" s="234">
        <f>'Natural Gas Scenarios'!D566</f>
        <v>6.5945450756454072E-11</v>
      </c>
      <c r="BX51" s="234">
        <f>'Natural Gas Scenarios'!E566</f>
        <v>6.5945450756454072E-11</v>
      </c>
      <c r="BY51" s="234">
        <f>'Natural Gas Scenarios'!F566</f>
        <v>6.5945450756454072E-11</v>
      </c>
      <c r="BZ51" s="234">
        <f>'Natural Gas Scenarios'!R360</f>
        <v>6.5945450756454072E-11</v>
      </c>
      <c r="CA51" s="234">
        <f>'Natural Gas Scenarios'!S360</f>
        <v>6.5945450756454072E-11</v>
      </c>
      <c r="CB51" s="234">
        <f>'Natural Gas Scenarios'!T360</f>
        <v>6.5945450756454072E-11</v>
      </c>
      <c r="CC51" s="234">
        <f>'Natural Gas Scenarios'!B772</f>
        <v>4.0797859668881256E-8</v>
      </c>
      <c r="CD51" s="234">
        <f>'Natural Gas Scenarios'!C772</f>
        <v>4.0797859668881256E-8</v>
      </c>
      <c r="CE51" s="234">
        <f>'Natural Gas Scenarios'!D772</f>
        <v>4.0797859668881256E-8</v>
      </c>
      <c r="CF51" s="234">
        <f>'Natural Gas Scenarios'!H772</f>
        <v>6.5945450756454072E-11</v>
      </c>
      <c r="CG51" s="234">
        <f>'Natural Gas Scenarios'!I772</f>
        <v>6.5945450756454072E-11</v>
      </c>
      <c r="CH51" s="234">
        <f>'Natural Gas Scenarios'!J772</f>
        <v>6.5945450756454072E-11</v>
      </c>
      <c r="CI51" s="234">
        <f>'Natural Gas Scenarios'!N772</f>
        <v>1.3687802622636495E-7</v>
      </c>
      <c r="CJ51" s="234">
        <f>'Natural Gas Scenarios'!O772</f>
        <v>1.3687802622636495E-7</v>
      </c>
      <c r="CK51" s="234">
        <f>'Natural Gas Scenarios'!P772</f>
        <v>1.3687802622636495E-7</v>
      </c>
      <c r="CL51" s="234">
        <f>'Natural Gas Scenarios'!K566</f>
        <v>6.5945450756454072E-11</v>
      </c>
      <c r="CM51" s="234">
        <f>'Natural Gas Scenarios'!L566</f>
        <v>6.5945450756454072E-11</v>
      </c>
      <c r="CN51" s="234">
        <f>'Natural Gas Scenarios'!M566</f>
        <v>6.5945450756454072E-11</v>
      </c>
      <c r="CO51" s="234">
        <f>'Natural Gas Scenarios'!B669</f>
        <v>6.5945450756454072E-11</v>
      </c>
      <c r="CP51" s="234">
        <f>'Natural Gas Scenarios'!C669</f>
        <v>6.5945450756454072E-11</v>
      </c>
      <c r="CQ51" s="234">
        <f>'Natural Gas Scenarios'!D669</f>
        <v>6.5945450756454072E-11</v>
      </c>
      <c r="CR51" s="234">
        <f>'Natural Gas Scenarios'!E669</f>
        <v>6.5945450756454072E-11</v>
      </c>
      <c r="CS51" s="234">
        <f>'Natural Gas Scenarios'!F669</f>
        <v>6.5945450756454072E-11</v>
      </c>
      <c r="CT51" s="234">
        <f>'Natural Gas Scenarios'!K669</f>
        <v>6.5945450756454072E-11</v>
      </c>
      <c r="CU51" s="234">
        <f>'Natural Gas Scenarios'!L669</f>
        <v>6.5945450756454072E-11</v>
      </c>
      <c r="CV51" s="234">
        <f>'Natural Gas Scenarios'!M669</f>
        <v>6.5945450756454072E-11</v>
      </c>
      <c r="CW51" s="234">
        <f>'Natural Gas Scenarios'!N669</f>
        <v>6.5945450756454072E-11</v>
      </c>
      <c r="CX51" s="234">
        <f>'Natural Gas Scenarios'!O669</f>
        <v>6.5945450756454072E-11</v>
      </c>
      <c r="CY51" s="326" t="s">
        <v>886</v>
      </c>
    </row>
    <row r="52" spans="1:103" ht="15" customHeight="1" x14ac:dyDescent="0.25">
      <c r="A52" s="206">
        <v>49</v>
      </c>
      <c r="B52" s="261" t="s">
        <v>340</v>
      </c>
      <c r="C52" s="233">
        <f t="shared" si="1"/>
        <v>1.7663960024050194E-6</v>
      </c>
      <c r="D52" s="234">
        <f>'Natural Gas Scenarios'!B52</f>
        <v>1.7663960024050194E-6</v>
      </c>
      <c r="E52" s="234">
        <f>'Natural Gas Scenarios'!C52</f>
        <v>1.7663960024050194E-6</v>
      </c>
      <c r="F52" s="234">
        <f>'Natural Gas Scenarios'!D52</f>
        <v>1.7663960024050194E-6</v>
      </c>
      <c r="G52" s="234">
        <f>'Natural Gas Scenarios'!E52</f>
        <v>1.7663960024050194E-6</v>
      </c>
      <c r="H52" s="234">
        <f>'Natural Gas Scenarios'!F52</f>
        <v>1.7663960024050194E-6</v>
      </c>
      <c r="I52" s="234">
        <f>'Natural Gas Scenarios'!G52</f>
        <v>9.3030189459997695E-10</v>
      </c>
      <c r="J52" s="234">
        <f>'Natural Gas Scenarios'!H52</f>
        <v>1.7663960024050194E-6</v>
      </c>
      <c r="K52" s="234">
        <f>'Natural Gas Scenarios'!K52</f>
        <v>1.7663960024050194E-6</v>
      </c>
      <c r="L52" s="234">
        <f>'Natural Gas Scenarios'!L52</f>
        <v>1.7663960024050194E-6</v>
      </c>
      <c r="M52" s="234">
        <f>'Natural Gas Scenarios'!M52</f>
        <v>1.7663960024050194E-6</v>
      </c>
      <c r="N52" s="234">
        <f>'Natural Gas Scenarios'!N52</f>
        <v>4.7508986880685402E-6</v>
      </c>
      <c r="O52" s="234">
        <f>'Natural Gas Scenarios'!O52</f>
        <v>1.7663960024050194E-6</v>
      </c>
      <c r="P52" s="234">
        <f>'Natural Gas Scenarios'!R52</f>
        <v>1.7663960024050194E-6</v>
      </c>
      <c r="Q52" s="234">
        <f>'Natural Gas Scenarios'!S52</f>
        <v>1.7663960024050194E-6</v>
      </c>
      <c r="R52" s="234">
        <f>'Natural Gas Scenarios'!T52</f>
        <v>1.7663960024050194E-6</v>
      </c>
      <c r="S52" s="234">
        <f>'Natural Gas Scenarios'!U52</f>
        <v>1.7663960024050194E-6</v>
      </c>
      <c r="T52" s="234">
        <f>'Natural Gas Scenarios'!V52</f>
        <v>1.7663960024050194E-6</v>
      </c>
      <c r="U52" s="234">
        <f>'Natural Gas Scenarios'!W52</f>
        <v>1.7663960024050194E-6</v>
      </c>
      <c r="V52" s="234">
        <f>'Natural Gas Scenarios'!B155</f>
        <v>1.7663960024050194E-6</v>
      </c>
      <c r="W52" s="234">
        <f>'Natural Gas Scenarios'!C155</f>
        <v>1.7663960024050194E-6</v>
      </c>
      <c r="X52" s="234">
        <f>'Natural Gas Scenarios'!D155</f>
        <v>1.7663960024050194E-6</v>
      </c>
      <c r="Y52" s="234">
        <f>'Natural Gas Scenarios'!E155</f>
        <v>1.7663960024050194E-6</v>
      </c>
      <c r="Z52" s="234">
        <f>'Natural Gas Scenarios'!F155</f>
        <v>1.7663960024050194E-6</v>
      </c>
      <c r="AA52" s="234">
        <f>'Natural Gas Scenarios'!G155</f>
        <v>1.7663960024050194E-6</v>
      </c>
      <c r="AB52" s="234">
        <f>'Natural Gas Scenarios'!K155</f>
        <v>1.7663960024050194E-6</v>
      </c>
      <c r="AC52" s="234">
        <f>'Natural Gas Scenarios'!L155</f>
        <v>1.7663960024050194E-6</v>
      </c>
      <c r="AD52" s="234">
        <f>'Natural Gas Scenarios'!M155</f>
        <v>1.7663960024050194E-6</v>
      </c>
      <c r="AE52" s="234">
        <f>'Natural Gas Scenarios'!N155</f>
        <v>1.7663960024050194E-6</v>
      </c>
      <c r="AF52" s="234">
        <f>'Natural Gas Scenarios'!O155</f>
        <v>1.7663960024050194E-6</v>
      </c>
      <c r="AG52" s="234">
        <f>'Natural Gas Scenarios'!R155</f>
        <v>1.7663960024050194E-6</v>
      </c>
      <c r="AH52" s="234">
        <f>'Natural Gas Scenarios'!S155</f>
        <v>1.7663960024050194E-6</v>
      </c>
      <c r="AI52" s="234">
        <f>'Natural Gas Scenarios'!T155</f>
        <v>1.7663960024050194E-6</v>
      </c>
      <c r="AJ52" s="234">
        <f>'Natural Gas Scenarios'!W155</f>
        <v>1.7663960024050194E-6</v>
      </c>
      <c r="AK52" s="234">
        <f>'Natural Gas Scenarios'!X155</f>
        <v>1.7663960024050194E-6</v>
      </c>
      <c r="AL52" s="234">
        <f>'Natural Gas Scenarios'!Y155</f>
        <v>1.7663960024050194E-6</v>
      </c>
      <c r="AM52" s="234">
        <f>'Natural Gas Scenarios'!B258</f>
        <v>1.7663960024050194E-6</v>
      </c>
      <c r="AN52" s="234">
        <f>'Natural Gas Scenarios'!C258</f>
        <v>1.7663960024050194E-6</v>
      </c>
      <c r="AO52" s="234">
        <f>'Natural Gas Scenarios'!D258</f>
        <v>1.7663960024050194E-6</v>
      </c>
      <c r="AP52" s="234">
        <f>'Natural Gas Scenarios'!E258</f>
        <v>1.7663960024050194E-6</v>
      </c>
      <c r="AQ52" s="234">
        <f>'Natural Gas Scenarios'!F258</f>
        <v>1.7663960024050194E-6</v>
      </c>
      <c r="AR52" s="234">
        <f>'Natural Gas Scenarios'!G258</f>
        <v>1.7663960024050194E-6</v>
      </c>
      <c r="AS52" s="234">
        <f>'Natural Gas Scenarios'!K258</f>
        <v>1.7663960024050194E-6</v>
      </c>
      <c r="AT52" s="234">
        <f>'Natural Gas Scenarios'!L258</f>
        <v>1.7663960024050194E-6</v>
      </c>
      <c r="AU52" s="234">
        <f>'Natural Gas Scenarios'!M258</f>
        <v>1.7663960024050194E-6</v>
      </c>
      <c r="AV52" s="234">
        <f>'Natural Gas Scenarios'!N258</f>
        <v>1.7663960024050194E-6</v>
      </c>
      <c r="AW52" s="234">
        <f>'Natural Gas Scenarios'!O258</f>
        <v>1.7663960024050194E-6</v>
      </c>
      <c r="AX52" s="234">
        <f>'Natural Gas Scenarios'!R258</f>
        <v>1.7663960024050194E-6</v>
      </c>
      <c r="AY52" s="234">
        <f>'Natural Gas Scenarios'!S258</f>
        <v>1.7663960024050194E-6</v>
      </c>
      <c r="AZ52" s="234">
        <f>'Natural Gas Scenarios'!T258</f>
        <v>1.7663960024050194E-6</v>
      </c>
      <c r="BA52" s="234">
        <f>'Natural Gas Scenarios'!U258</f>
        <v>1.7663960024050194E-6</v>
      </c>
      <c r="BB52" s="234">
        <f>'Natural Gas Scenarios'!V258</f>
        <v>1.7663960024050194E-6</v>
      </c>
      <c r="BC52" s="234">
        <f>'Natural Gas Scenarios'!B361</f>
        <v>1.7139929210003372E-5</v>
      </c>
      <c r="BD52" s="234">
        <f>'Natural Gas Scenarios'!C361</f>
        <v>1.7139929210003372E-5</v>
      </c>
      <c r="BE52" s="234">
        <f>'Natural Gas Scenarios'!D361</f>
        <v>1.7139929210003372E-5</v>
      </c>
      <c r="BF52" s="234">
        <f>'Natural Gas Scenarios'!E361</f>
        <v>4.8281490732403863E-7</v>
      </c>
      <c r="BG52" s="234">
        <f>'Natural Gas Scenarios'!F361</f>
        <v>4.8281490732403863E-7</v>
      </c>
      <c r="BH52" s="234">
        <f>'Natural Gas Scenarios'!G361</f>
        <v>8.3044164059734659E-6</v>
      </c>
      <c r="BI52" s="234">
        <f>'Natural Gas Scenarios'!K361</f>
        <v>1.7663960024050194E-6</v>
      </c>
      <c r="BJ52" s="234">
        <f>'Natural Gas Scenarios'!L361</f>
        <v>1.7663960024050194E-6</v>
      </c>
      <c r="BK52" s="234">
        <f>'Natural Gas Scenarios'!M361</f>
        <v>1.7663960024050194E-6</v>
      </c>
      <c r="BL52" s="234">
        <f>'Natural Gas Scenarios'!B464</f>
        <v>1.7139929210003372E-5</v>
      </c>
      <c r="BM52" s="234">
        <f>'Natural Gas Scenarios'!C464</f>
        <v>1.7139929210003372E-5</v>
      </c>
      <c r="BN52" s="234">
        <f>'Natural Gas Scenarios'!D464</f>
        <v>1.7139929210003372E-5</v>
      </c>
      <c r="BO52" s="234">
        <f>'Natural Gas Scenarios'!E464</f>
        <v>1.7139929210003372E-5</v>
      </c>
      <c r="BP52" s="234">
        <f>'Natural Gas Scenarios'!F464</f>
        <v>1.7139929210003372E-5</v>
      </c>
      <c r="BQ52" s="234">
        <f>'Natural Gas Scenarios'!G464</f>
        <v>4.8281490732403863E-7</v>
      </c>
      <c r="BR52" s="234">
        <f>'Natural Gas Scenarios'!K464</f>
        <v>1.7663960024050194E-6</v>
      </c>
      <c r="BS52" s="234">
        <f>'Natural Gas Scenarios'!L464</f>
        <v>1.7663960024050194E-6</v>
      </c>
      <c r="BT52" s="234">
        <f>'Natural Gas Scenarios'!M464</f>
        <v>1.7663960024050194E-6</v>
      </c>
      <c r="BU52" s="234">
        <f>'Natural Gas Scenarios'!B567</f>
        <v>1.7139929210003372E-5</v>
      </c>
      <c r="BV52" s="234">
        <f>'Natural Gas Scenarios'!C567</f>
        <v>1.7139929210003372E-5</v>
      </c>
      <c r="BW52" s="234">
        <f>'Natural Gas Scenarios'!D567</f>
        <v>1.7139929210003372E-5</v>
      </c>
      <c r="BX52" s="234">
        <f>'Natural Gas Scenarios'!E567</f>
        <v>4.8281490732403863E-7</v>
      </c>
      <c r="BY52" s="234">
        <f>'Natural Gas Scenarios'!F567</f>
        <v>4.8281490732403863E-7</v>
      </c>
      <c r="BZ52" s="234">
        <f>'Natural Gas Scenarios'!R361</f>
        <v>1.7663960024050194E-6</v>
      </c>
      <c r="CA52" s="234">
        <f>'Natural Gas Scenarios'!S361</f>
        <v>1.7663960024050194E-6</v>
      </c>
      <c r="CB52" s="234">
        <f>'Natural Gas Scenarios'!T361</f>
        <v>1.7663960024050194E-6</v>
      </c>
      <c r="CC52" s="234">
        <f>'Natural Gas Scenarios'!B773</f>
        <v>1.3325691442143467E-3</v>
      </c>
      <c r="CD52" s="234">
        <f>'Natural Gas Scenarios'!C773</f>
        <v>1.3325691442143467E-3</v>
      </c>
      <c r="CE52" s="234">
        <f>'Natural Gas Scenarios'!D773</f>
        <v>1.3325691442143467E-3</v>
      </c>
      <c r="CF52" s="234">
        <f>'Natural Gas Scenarios'!H773</f>
        <v>4.9488528000713968E-4</v>
      </c>
      <c r="CG52" s="234">
        <f>'Natural Gas Scenarios'!I773</f>
        <v>4.9488528000713968E-4</v>
      </c>
      <c r="CH52" s="234">
        <f>'Natural Gas Scenarios'!J773</f>
        <v>4.9488528000713968E-4</v>
      </c>
      <c r="CI52" s="234">
        <f>'Natural Gas Scenarios'!N773</f>
        <v>1.274631355335462E-3</v>
      </c>
      <c r="CJ52" s="234">
        <f>'Natural Gas Scenarios'!O773</f>
        <v>1.274631355335462E-3</v>
      </c>
      <c r="CK52" s="234">
        <f>'Natural Gas Scenarios'!P773</f>
        <v>1.274631355335462E-3</v>
      </c>
      <c r="CL52" s="234">
        <f>'Natural Gas Scenarios'!K567</f>
        <v>1.7663960024050194E-6</v>
      </c>
      <c r="CM52" s="234">
        <f>'Natural Gas Scenarios'!L567</f>
        <v>1.7663960024050194E-6</v>
      </c>
      <c r="CN52" s="234">
        <f>'Natural Gas Scenarios'!M567</f>
        <v>1.7663960024050194E-6</v>
      </c>
      <c r="CO52" s="234">
        <f>'Natural Gas Scenarios'!B670</f>
        <v>1.7139929210003372E-5</v>
      </c>
      <c r="CP52" s="234">
        <f>'Natural Gas Scenarios'!C670</f>
        <v>1.7139929210003372E-5</v>
      </c>
      <c r="CQ52" s="234">
        <f>'Natural Gas Scenarios'!D670</f>
        <v>1.7139929210003372E-5</v>
      </c>
      <c r="CR52" s="234">
        <f>'Natural Gas Scenarios'!E670</f>
        <v>4.8281490732403863E-7</v>
      </c>
      <c r="CS52" s="234">
        <f>'Natural Gas Scenarios'!F670</f>
        <v>4.8281490732403863E-7</v>
      </c>
      <c r="CT52" s="234">
        <f>'Natural Gas Scenarios'!K670</f>
        <v>1.7139929210003372E-5</v>
      </c>
      <c r="CU52" s="234">
        <f>'Natural Gas Scenarios'!L670</f>
        <v>1.7139929210003372E-5</v>
      </c>
      <c r="CV52" s="234">
        <f>'Natural Gas Scenarios'!M670</f>
        <v>1.7139929210003372E-5</v>
      </c>
      <c r="CW52" s="234">
        <f>'Natural Gas Scenarios'!N670</f>
        <v>4.8281490732403863E-7</v>
      </c>
      <c r="CX52" s="234">
        <f>'Natural Gas Scenarios'!O670</f>
        <v>4.8281490732403863E-7</v>
      </c>
      <c r="CY52" s="326" t="s">
        <v>887</v>
      </c>
    </row>
    <row r="53" spans="1:103" ht="15" customHeight="1" x14ac:dyDescent="0.25">
      <c r="A53" s="206">
        <v>50</v>
      </c>
      <c r="B53" s="261" t="s">
        <v>342</v>
      </c>
      <c r="C53" s="233">
        <f t="shared" si="1"/>
        <v>4.2393504057720465E-11</v>
      </c>
      <c r="D53" s="234">
        <f>'Natural Gas Scenarios'!B53</f>
        <v>4.2393504057720465E-11</v>
      </c>
      <c r="E53" s="234">
        <f>'Natural Gas Scenarios'!C53</f>
        <v>4.2393504057720465E-11</v>
      </c>
      <c r="F53" s="234">
        <f>'Natural Gas Scenarios'!D53</f>
        <v>4.2393504057720465E-11</v>
      </c>
      <c r="G53" s="234">
        <f>'Natural Gas Scenarios'!E53</f>
        <v>4.2393504057720465E-11</v>
      </c>
      <c r="H53" s="234">
        <f>'Natural Gas Scenarios'!F53</f>
        <v>4.2393504057720465E-11</v>
      </c>
      <c r="I53" s="234">
        <f>'Natural Gas Scenarios'!G53</f>
        <v>4.2393504057720465E-11</v>
      </c>
      <c r="J53" s="234">
        <f>'Natural Gas Scenarios'!H53</f>
        <v>4.2393504057720465E-11</v>
      </c>
      <c r="K53" s="234">
        <f>'Natural Gas Scenarios'!K53</f>
        <v>4.2393504057720465E-11</v>
      </c>
      <c r="L53" s="234">
        <f>'Natural Gas Scenarios'!L53</f>
        <v>4.2393504057720465E-11</v>
      </c>
      <c r="M53" s="234">
        <f>'Natural Gas Scenarios'!M53</f>
        <v>4.2393504057720465E-11</v>
      </c>
      <c r="N53" s="234">
        <f>'Natural Gas Scenarios'!N53</f>
        <v>4.2393504057720465E-11</v>
      </c>
      <c r="O53" s="234">
        <f>'Natural Gas Scenarios'!O53</f>
        <v>4.2393504057720465E-11</v>
      </c>
      <c r="P53" s="234">
        <f>'Natural Gas Scenarios'!R53</f>
        <v>4.2393504057720465E-11</v>
      </c>
      <c r="Q53" s="234">
        <f>'Natural Gas Scenarios'!S53</f>
        <v>4.2393504057720465E-11</v>
      </c>
      <c r="R53" s="234">
        <f>'Natural Gas Scenarios'!T53</f>
        <v>4.2393504057720465E-11</v>
      </c>
      <c r="S53" s="234">
        <f>'Natural Gas Scenarios'!U53</f>
        <v>4.2393504057720465E-11</v>
      </c>
      <c r="T53" s="234">
        <f>'Natural Gas Scenarios'!V53</f>
        <v>4.2393504057720465E-11</v>
      </c>
      <c r="U53" s="234">
        <f>'Natural Gas Scenarios'!W53</f>
        <v>4.2393504057720465E-11</v>
      </c>
      <c r="V53" s="234">
        <f>'Natural Gas Scenarios'!B156</f>
        <v>4.2393504057720465E-11</v>
      </c>
      <c r="W53" s="234">
        <f>'Natural Gas Scenarios'!C156</f>
        <v>4.2393504057720465E-11</v>
      </c>
      <c r="X53" s="234">
        <f>'Natural Gas Scenarios'!D156</f>
        <v>4.2393504057720465E-11</v>
      </c>
      <c r="Y53" s="234">
        <f>'Natural Gas Scenarios'!E156</f>
        <v>4.2393504057720465E-11</v>
      </c>
      <c r="Z53" s="234">
        <f>'Natural Gas Scenarios'!F156</f>
        <v>4.2393504057720465E-11</v>
      </c>
      <c r="AA53" s="234">
        <f>'Natural Gas Scenarios'!G156</f>
        <v>4.2393504057720465E-11</v>
      </c>
      <c r="AB53" s="234">
        <f>'Natural Gas Scenarios'!K156</f>
        <v>4.2393504057720465E-11</v>
      </c>
      <c r="AC53" s="234">
        <f>'Natural Gas Scenarios'!L156</f>
        <v>4.2393504057720465E-11</v>
      </c>
      <c r="AD53" s="234">
        <f>'Natural Gas Scenarios'!M156</f>
        <v>4.2393504057720465E-11</v>
      </c>
      <c r="AE53" s="234">
        <f>'Natural Gas Scenarios'!N156</f>
        <v>4.2393504057720465E-11</v>
      </c>
      <c r="AF53" s="234">
        <f>'Natural Gas Scenarios'!O156</f>
        <v>4.2393504057720465E-11</v>
      </c>
      <c r="AG53" s="234">
        <f>'Natural Gas Scenarios'!R156</f>
        <v>4.2393504057720465E-11</v>
      </c>
      <c r="AH53" s="234">
        <f>'Natural Gas Scenarios'!S156</f>
        <v>4.2393504057720465E-11</v>
      </c>
      <c r="AI53" s="234">
        <f>'Natural Gas Scenarios'!T156</f>
        <v>4.2393504057720465E-11</v>
      </c>
      <c r="AJ53" s="234">
        <f>'Natural Gas Scenarios'!W156</f>
        <v>4.2393504057720465E-11</v>
      </c>
      <c r="AK53" s="234">
        <f>'Natural Gas Scenarios'!X156</f>
        <v>4.2393504057720465E-11</v>
      </c>
      <c r="AL53" s="234">
        <f>'Natural Gas Scenarios'!Y156</f>
        <v>4.2393504057720465E-11</v>
      </c>
      <c r="AM53" s="234">
        <f>'Natural Gas Scenarios'!B259</f>
        <v>4.2393504057720465E-11</v>
      </c>
      <c r="AN53" s="234">
        <f>'Natural Gas Scenarios'!C259</f>
        <v>4.2393504057720465E-11</v>
      </c>
      <c r="AO53" s="234">
        <f>'Natural Gas Scenarios'!D259</f>
        <v>4.2393504057720465E-11</v>
      </c>
      <c r="AP53" s="234">
        <f>'Natural Gas Scenarios'!E259</f>
        <v>4.2393504057720465E-11</v>
      </c>
      <c r="AQ53" s="234">
        <f>'Natural Gas Scenarios'!F259</f>
        <v>4.2393504057720465E-11</v>
      </c>
      <c r="AR53" s="234">
        <f>'Natural Gas Scenarios'!G259</f>
        <v>4.2393504057720465E-11</v>
      </c>
      <c r="AS53" s="234">
        <f>'Natural Gas Scenarios'!K259</f>
        <v>4.2393504057720465E-11</v>
      </c>
      <c r="AT53" s="234">
        <f>'Natural Gas Scenarios'!L259</f>
        <v>4.2393504057720465E-11</v>
      </c>
      <c r="AU53" s="234">
        <f>'Natural Gas Scenarios'!M259</f>
        <v>4.2393504057720465E-11</v>
      </c>
      <c r="AV53" s="234">
        <f>'Natural Gas Scenarios'!N259</f>
        <v>4.2393504057720465E-11</v>
      </c>
      <c r="AW53" s="234">
        <f>'Natural Gas Scenarios'!O259</f>
        <v>4.2393504057720465E-11</v>
      </c>
      <c r="AX53" s="234">
        <f>'Natural Gas Scenarios'!R259</f>
        <v>4.2393504057720465E-11</v>
      </c>
      <c r="AY53" s="234">
        <f>'Natural Gas Scenarios'!S259</f>
        <v>4.2393504057720465E-11</v>
      </c>
      <c r="AZ53" s="234">
        <f>'Natural Gas Scenarios'!T259</f>
        <v>4.2393504057720465E-11</v>
      </c>
      <c r="BA53" s="234">
        <f>'Natural Gas Scenarios'!U259</f>
        <v>4.2393504057720465E-11</v>
      </c>
      <c r="BB53" s="234">
        <f>'Natural Gas Scenarios'!V259</f>
        <v>4.2393504057720465E-11</v>
      </c>
      <c r="BC53" s="234">
        <f>'Natural Gas Scenarios'!B362</f>
        <v>4.2393504057720465E-11</v>
      </c>
      <c r="BD53" s="234">
        <f>'Natural Gas Scenarios'!C362</f>
        <v>4.2393504057720465E-11</v>
      </c>
      <c r="BE53" s="234">
        <f>'Natural Gas Scenarios'!D362</f>
        <v>4.2393504057720465E-11</v>
      </c>
      <c r="BF53" s="234">
        <f>'Natural Gas Scenarios'!E362</f>
        <v>4.2393504057720465E-11</v>
      </c>
      <c r="BG53" s="234">
        <f>'Natural Gas Scenarios'!F362</f>
        <v>4.2393504057720465E-11</v>
      </c>
      <c r="BH53" s="234">
        <f>'Natural Gas Scenarios'!G362</f>
        <v>4.2393504057720465E-11</v>
      </c>
      <c r="BI53" s="234">
        <f>'Natural Gas Scenarios'!K362</f>
        <v>4.2393504057720465E-11</v>
      </c>
      <c r="BJ53" s="234">
        <f>'Natural Gas Scenarios'!L362</f>
        <v>4.2393504057720465E-11</v>
      </c>
      <c r="BK53" s="234">
        <f>'Natural Gas Scenarios'!M362</f>
        <v>4.2393504057720465E-11</v>
      </c>
      <c r="BL53" s="234">
        <f>'Natural Gas Scenarios'!B465</f>
        <v>4.2393504057720465E-11</v>
      </c>
      <c r="BM53" s="234">
        <f>'Natural Gas Scenarios'!C465</f>
        <v>4.2393504057720465E-11</v>
      </c>
      <c r="BN53" s="234">
        <f>'Natural Gas Scenarios'!D465</f>
        <v>4.2393504057720465E-11</v>
      </c>
      <c r="BO53" s="234">
        <f>'Natural Gas Scenarios'!E465</f>
        <v>4.2393504057720465E-11</v>
      </c>
      <c r="BP53" s="234">
        <f>'Natural Gas Scenarios'!F465</f>
        <v>4.2393504057720465E-11</v>
      </c>
      <c r="BQ53" s="234">
        <f>'Natural Gas Scenarios'!G465</f>
        <v>4.2393504057720465E-11</v>
      </c>
      <c r="BR53" s="234">
        <f>'Natural Gas Scenarios'!K465</f>
        <v>4.2393504057720465E-11</v>
      </c>
      <c r="BS53" s="234">
        <f>'Natural Gas Scenarios'!L465</f>
        <v>4.2393504057720465E-11</v>
      </c>
      <c r="BT53" s="234">
        <f>'Natural Gas Scenarios'!M465</f>
        <v>4.2393504057720465E-11</v>
      </c>
      <c r="BU53" s="234">
        <f>'Natural Gas Scenarios'!B568</f>
        <v>4.2393504057720465E-11</v>
      </c>
      <c r="BV53" s="234">
        <f>'Natural Gas Scenarios'!C568</f>
        <v>4.2393504057720465E-11</v>
      </c>
      <c r="BW53" s="234">
        <f>'Natural Gas Scenarios'!D568</f>
        <v>4.2393504057720465E-11</v>
      </c>
      <c r="BX53" s="234">
        <f>'Natural Gas Scenarios'!E568</f>
        <v>4.2393504057720465E-11</v>
      </c>
      <c r="BY53" s="234">
        <f>'Natural Gas Scenarios'!F568</f>
        <v>4.2393504057720465E-11</v>
      </c>
      <c r="BZ53" s="234">
        <f>'Natural Gas Scenarios'!R362</f>
        <v>4.2393504057720465E-11</v>
      </c>
      <c r="CA53" s="234">
        <f>'Natural Gas Scenarios'!S362</f>
        <v>4.2393504057720465E-11</v>
      </c>
      <c r="CB53" s="234">
        <f>'Natural Gas Scenarios'!T362</f>
        <v>4.2393504057720465E-11</v>
      </c>
      <c r="CC53" s="234">
        <f>'Natural Gas Scenarios'!B774</f>
        <v>2.3971760148638523E-10</v>
      </c>
      <c r="CD53" s="234">
        <f>'Natural Gas Scenarios'!C774</f>
        <v>2.3971760148638523E-10</v>
      </c>
      <c r="CE53" s="234">
        <f>'Natural Gas Scenarios'!D774</f>
        <v>2.3971760148638523E-10</v>
      </c>
      <c r="CF53" s="234">
        <f>'Natural Gas Scenarios'!H774</f>
        <v>4.2393504057720465E-11</v>
      </c>
      <c r="CG53" s="234">
        <f>'Natural Gas Scenarios'!I774</f>
        <v>4.2393504057720465E-11</v>
      </c>
      <c r="CH53" s="234">
        <f>'Natural Gas Scenarios'!J774</f>
        <v>4.2393504057720465E-11</v>
      </c>
      <c r="CI53" s="234">
        <f>'Natural Gas Scenarios'!N774</f>
        <v>4.2393504057720465E-11</v>
      </c>
      <c r="CJ53" s="234">
        <f>'Natural Gas Scenarios'!O774</f>
        <v>4.2393504057720465E-11</v>
      </c>
      <c r="CK53" s="234">
        <f>'Natural Gas Scenarios'!P774</f>
        <v>4.2393504057720465E-11</v>
      </c>
      <c r="CL53" s="234">
        <f>'Natural Gas Scenarios'!K568</f>
        <v>4.2393504057720465E-11</v>
      </c>
      <c r="CM53" s="234">
        <f>'Natural Gas Scenarios'!L568</f>
        <v>4.2393504057720465E-11</v>
      </c>
      <c r="CN53" s="234">
        <f>'Natural Gas Scenarios'!M568</f>
        <v>4.2393504057720465E-11</v>
      </c>
      <c r="CO53" s="234">
        <f>'Natural Gas Scenarios'!B671</f>
        <v>4.2393504057720465E-11</v>
      </c>
      <c r="CP53" s="234">
        <f>'Natural Gas Scenarios'!C671</f>
        <v>4.2393504057720465E-11</v>
      </c>
      <c r="CQ53" s="234">
        <f>'Natural Gas Scenarios'!D671</f>
        <v>4.2393504057720465E-11</v>
      </c>
      <c r="CR53" s="234">
        <f>'Natural Gas Scenarios'!E671</f>
        <v>4.2393504057720465E-11</v>
      </c>
      <c r="CS53" s="234">
        <f>'Natural Gas Scenarios'!F671</f>
        <v>4.2393504057720465E-11</v>
      </c>
      <c r="CT53" s="234">
        <f>'Natural Gas Scenarios'!K671</f>
        <v>4.2393504057720465E-11</v>
      </c>
      <c r="CU53" s="234">
        <f>'Natural Gas Scenarios'!L671</f>
        <v>4.2393504057720465E-11</v>
      </c>
      <c r="CV53" s="234">
        <f>'Natural Gas Scenarios'!M671</f>
        <v>4.2393504057720465E-11</v>
      </c>
      <c r="CW53" s="234">
        <f>'Natural Gas Scenarios'!N671</f>
        <v>4.2393504057720465E-11</v>
      </c>
      <c r="CX53" s="234">
        <f>'Natural Gas Scenarios'!O671</f>
        <v>4.2393504057720465E-11</v>
      </c>
      <c r="CY53" s="326" t="s">
        <v>888</v>
      </c>
    </row>
    <row r="54" spans="1:103" ht="15" customHeight="1" x14ac:dyDescent="0.25">
      <c r="A54" s="206">
        <v>51</v>
      </c>
      <c r="B54" s="247" t="s">
        <v>726</v>
      </c>
      <c r="C54" s="233">
        <f t="shared" si="1"/>
        <v>0</v>
      </c>
      <c r="D54" s="234">
        <f>'Natural Gas Scenarios'!B54</f>
        <v>0</v>
      </c>
      <c r="E54" s="234">
        <f>'Natural Gas Scenarios'!C54</f>
        <v>0</v>
      </c>
      <c r="F54" s="234">
        <f>'Natural Gas Scenarios'!D54</f>
        <v>0</v>
      </c>
      <c r="G54" s="234">
        <f>'Natural Gas Scenarios'!E54</f>
        <v>0</v>
      </c>
      <c r="H54" s="234">
        <f>'Natural Gas Scenarios'!F54</f>
        <v>0</v>
      </c>
      <c r="I54" s="234">
        <f>'Natural Gas Scenarios'!G54</f>
        <v>0</v>
      </c>
      <c r="J54" s="234">
        <f>'Natural Gas Scenarios'!H54</f>
        <v>0</v>
      </c>
      <c r="K54" s="234">
        <f>'Natural Gas Scenarios'!K54</f>
        <v>0</v>
      </c>
      <c r="L54" s="234">
        <f>'Natural Gas Scenarios'!L54</f>
        <v>0</v>
      </c>
      <c r="M54" s="234">
        <f>'Natural Gas Scenarios'!M54</f>
        <v>0</v>
      </c>
      <c r="N54" s="234">
        <f>'Natural Gas Scenarios'!N54</f>
        <v>0</v>
      </c>
      <c r="O54" s="234">
        <f>'Natural Gas Scenarios'!O54</f>
        <v>0</v>
      </c>
      <c r="P54" s="234">
        <f>'Natural Gas Scenarios'!R54</f>
        <v>0</v>
      </c>
      <c r="Q54" s="234">
        <f>'Natural Gas Scenarios'!S54</f>
        <v>0</v>
      </c>
      <c r="R54" s="234">
        <f>'Natural Gas Scenarios'!T54</f>
        <v>0</v>
      </c>
      <c r="S54" s="234">
        <f>'Natural Gas Scenarios'!U54</f>
        <v>0</v>
      </c>
      <c r="T54" s="234">
        <f>'Natural Gas Scenarios'!V54</f>
        <v>0</v>
      </c>
      <c r="U54" s="234">
        <f>'Natural Gas Scenarios'!W54</f>
        <v>0</v>
      </c>
      <c r="V54" s="234">
        <f>'Natural Gas Scenarios'!B157</f>
        <v>0</v>
      </c>
      <c r="W54" s="234">
        <f>'Natural Gas Scenarios'!C157</f>
        <v>0</v>
      </c>
      <c r="X54" s="234">
        <f>'Natural Gas Scenarios'!D157</f>
        <v>0</v>
      </c>
      <c r="Y54" s="234">
        <f>'Natural Gas Scenarios'!E157</f>
        <v>0</v>
      </c>
      <c r="Z54" s="234">
        <f>'Natural Gas Scenarios'!F157</f>
        <v>0</v>
      </c>
      <c r="AA54" s="234">
        <f>'Natural Gas Scenarios'!G157</f>
        <v>0</v>
      </c>
      <c r="AB54" s="234">
        <f>'Natural Gas Scenarios'!K157</f>
        <v>0</v>
      </c>
      <c r="AC54" s="234">
        <f>'Natural Gas Scenarios'!L157</f>
        <v>0</v>
      </c>
      <c r="AD54" s="234">
        <f>'Natural Gas Scenarios'!M157</f>
        <v>0</v>
      </c>
      <c r="AE54" s="234">
        <f>'Natural Gas Scenarios'!N157</f>
        <v>0</v>
      </c>
      <c r="AF54" s="234">
        <f>'Natural Gas Scenarios'!O157</f>
        <v>0</v>
      </c>
      <c r="AG54" s="234">
        <f>'Natural Gas Scenarios'!R157</f>
        <v>0</v>
      </c>
      <c r="AH54" s="234">
        <f>'Natural Gas Scenarios'!S157</f>
        <v>0</v>
      </c>
      <c r="AI54" s="234">
        <f>'Natural Gas Scenarios'!T157</f>
        <v>0</v>
      </c>
      <c r="AJ54" s="234">
        <f>'Natural Gas Scenarios'!W157</f>
        <v>0</v>
      </c>
      <c r="AK54" s="234">
        <f>'Natural Gas Scenarios'!X157</f>
        <v>0</v>
      </c>
      <c r="AL54" s="234">
        <f>'Natural Gas Scenarios'!Y157</f>
        <v>0</v>
      </c>
      <c r="AM54" s="234">
        <f>'Natural Gas Scenarios'!B260</f>
        <v>0</v>
      </c>
      <c r="AN54" s="234">
        <f>'Natural Gas Scenarios'!C260</f>
        <v>0</v>
      </c>
      <c r="AO54" s="234">
        <f>'Natural Gas Scenarios'!D260</f>
        <v>0</v>
      </c>
      <c r="AP54" s="234">
        <f>'Natural Gas Scenarios'!E260</f>
        <v>0</v>
      </c>
      <c r="AQ54" s="234">
        <f>'Natural Gas Scenarios'!F260</f>
        <v>0</v>
      </c>
      <c r="AR54" s="234">
        <f>'Natural Gas Scenarios'!G260</f>
        <v>0</v>
      </c>
      <c r="AS54" s="234">
        <f>'Natural Gas Scenarios'!K260</f>
        <v>0</v>
      </c>
      <c r="AT54" s="234">
        <f>'Natural Gas Scenarios'!L260</f>
        <v>0</v>
      </c>
      <c r="AU54" s="234">
        <f>'Natural Gas Scenarios'!M260</f>
        <v>0</v>
      </c>
      <c r="AV54" s="234">
        <f>'Natural Gas Scenarios'!N260</f>
        <v>0</v>
      </c>
      <c r="AW54" s="234">
        <f>'Natural Gas Scenarios'!O260</f>
        <v>0</v>
      </c>
      <c r="AX54" s="234">
        <f>'Natural Gas Scenarios'!R260</f>
        <v>0</v>
      </c>
      <c r="AY54" s="234">
        <f>'Natural Gas Scenarios'!S260</f>
        <v>0</v>
      </c>
      <c r="AZ54" s="234">
        <f>'Natural Gas Scenarios'!T260</f>
        <v>0</v>
      </c>
      <c r="BA54" s="234">
        <f>'Natural Gas Scenarios'!U260</f>
        <v>0</v>
      </c>
      <c r="BB54" s="234">
        <f>'Natural Gas Scenarios'!V260</f>
        <v>0</v>
      </c>
      <c r="BC54" s="234">
        <f>'Natural Gas Scenarios'!B363</f>
        <v>0</v>
      </c>
      <c r="BD54" s="234">
        <f>'Natural Gas Scenarios'!C363</f>
        <v>0</v>
      </c>
      <c r="BE54" s="234">
        <f>'Natural Gas Scenarios'!D363</f>
        <v>0</v>
      </c>
      <c r="BF54" s="234">
        <f>'Natural Gas Scenarios'!E363</f>
        <v>0</v>
      </c>
      <c r="BG54" s="234">
        <f>'Natural Gas Scenarios'!F363</f>
        <v>0</v>
      </c>
      <c r="BH54" s="234">
        <f>'Natural Gas Scenarios'!G363</f>
        <v>0</v>
      </c>
      <c r="BI54" s="234">
        <f>'Natural Gas Scenarios'!K363</f>
        <v>0</v>
      </c>
      <c r="BJ54" s="234">
        <f>'Natural Gas Scenarios'!L363</f>
        <v>0</v>
      </c>
      <c r="BK54" s="234">
        <f>'Natural Gas Scenarios'!M363</f>
        <v>0</v>
      </c>
      <c r="BL54" s="234">
        <f>'Natural Gas Scenarios'!B466</f>
        <v>0</v>
      </c>
      <c r="BM54" s="234">
        <f>'Natural Gas Scenarios'!C466</f>
        <v>0</v>
      </c>
      <c r="BN54" s="234">
        <f>'Natural Gas Scenarios'!D466</f>
        <v>0</v>
      </c>
      <c r="BO54" s="234">
        <f>'Natural Gas Scenarios'!E466</f>
        <v>0</v>
      </c>
      <c r="BP54" s="234">
        <f>'Natural Gas Scenarios'!F466</f>
        <v>0</v>
      </c>
      <c r="BQ54" s="234">
        <f>'Natural Gas Scenarios'!G466</f>
        <v>0</v>
      </c>
      <c r="BR54" s="234">
        <f>'Natural Gas Scenarios'!K466</f>
        <v>0</v>
      </c>
      <c r="BS54" s="234">
        <f>'Natural Gas Scenarios'!L466</f>
        <v>0</v>
      </c>
      <c r="BT54" s="234">
        <f>'Natural Gas Scenarios'!M466</f>
        <v>0</v>
      </c>
      <c r="BU54" s="234">
        <f>'Natural Gas Scenarios'!B569</f>
        <v>0</v>
      </c>
      <c r="BV54" s="234">
        <f>'Natural Gas Scenarios'!C569</f>
        <v>0</v>
      </c>
      <c r="BW54" s="234">
        <f>'Natural Gas Scenarios'!D569</f>
        <v>0</v>
      </c>
      <c r="BX54" s="234">
        <f>'Natural Gas Scenarios'!E569</f>
        <v>0</v>
      </c>
      <c r="BY54" s="234">
        <f>'Natural Gas Scenarios'!F569</f>
        <v>0</v>
      </c>
      <c r="BZ54" s="234">
        <f>'Natural Gas Scenarios'!R363</f>
        <v>0</v>
      </c>
      <c r="CA54" s="234">
        <f>'Natural Gas Scenarios'!S363</f>
        <v>0</v>
      </c>
      <c r="CB54" s="234">
        <f>'Natural Gas Scenarios'!T363</f>
        <v>0</v>
      </c>
      <c r="CC54" s="234">
        <f>'Natural Gas Scenarios'!B775</f>
        <v>9.0527795123257257E-5</v>
      </c>
      <c r="CD54" s="234">
        <f>'Natural Gas Scenarios'!C775</f>
        <v>9.0527795123257257E-5</v>
      </c>
      <c r="CE54" s="234">
        <f>'Natural Gas Scenarios'!D775</f>
        <v>9.0527795123257257E-5</v>
      </c>
      <c r="CF54" s="234">
        <f>'Natural Gas Scenarios'!H775</f>
        <v>0</v>
      </c>
      <c r="CG54" s="234">
        <f>'Natural Gas Scenarios'!I775</f>
        <v>0</v>
      </c>
      <c r="CH54" s="234">
        <f>'Natural Gas Scenarios'!J775</f>
        <v>0</v>
      </c>
      <c r="CI54" s="234">
        <f>'Natural Gas Scenarios'!N775</f>
        <v>0</v>
      </c>
      <c r="CJ54" s="234">
        <f>'Natural Gas Scenarios'!O775</f>
        <v>0</v>
      </c>
      <c r="CK54" s="234">
        <f>'Natural Gas Scenarios'!P775</f>
        <v>0</v>
      </c>
      <c r="CL54" s="234">
        <f>'Natural Gas Scenarios'!K569</f>
        <v>0</v>
      </c>
      <c r="CM54" s="234">
        <f>'Natural Gas Scenarios'!L569</f>
        <v>0</v>
      </c>
      <c r="CN54" s="234">
        <f>'Natural Gas Scenarios'!M569</f>
        <v>0</v>
      </c>
      <c r="CO54" s="234">
        <f>'Natural Gas Scenarios'!B672</f>
        <v>0</v>
      </c>
      <c r="CP54" s="234">
        <f>'Natural Gas Scenarios'!C672</f>
        <v>0</v>
      </c>
      <c r="CQ54" s="234">
        <f>'Natural Gas Scenarios'!D672</f>
        <v>0</v>
      </c>
      <c r="CR54" s="234">
        <f>'Natural Gas Scenarios'!E672</f>
        <v>0</v>
      </c>
      <c r="CS54" s="234">
        <f>'Natural Gas Scenarios'!F672</f>
        <v>0</v>
      </c>
      <c r="CT54" s="234">
        <f>'Natural Gas Scenarios'!K672</f>
        <v>0</v>
      </c>
      <c r="CU54" s="234">
        <f>'Natural Gas Scenarios'!L672</f>
        <v>0</v>
      </c>
      <c r="CV54" s="234">
        <f>'Natural Gas Scenarios'!M672</f>
        <v>0</v>
      </c>
      <c r="CW54" s="234">
        <f>'Natural Gas Scenarios'!N672</f>
        <v>0</v>
      </c>
      <c r="CX54" s="234">
        <f>'Natural Gas Scenarios'!O672</f>
        <v>0</v>
      </c>
      <c r="CY54" s="326" t="s">
        <v>889</v>
      </c>
    </row>
    <row r="55" spans="1:103" ht="15" customHeight="1" x14ac:dyDescent="0.25">
      <c r="A55" s="206">
        <v>52</v>
      </c>
      <c r="B55" s="247" t="s">
        <v>666</v>
      </c>
      <c r="C55" s="233">
        <f t="shared" si="1"/>
        <v>0</v>
      </c>
      <c r="D55" s="234">
        <f>'Natural Gas Scenarios'!B55</f>
        <v>0</v>
      </c>
      <c r="E55" s="234">
        <f>'Natural Gas Scenarios'!C55</f>
        <v>0</v>
      </c>
      <c r="F55" s="234">
        <f>'Natural Gas Scenarios'!D55</f>
        <v>0</v>
      </c>
      <c r="G55" s="234">
        <f>'Natural Gas Scenarios'!E55</f>
        <v>0</v>
      </c>
      <c r="H55" s="234">
        <f>'Natural Gas Scenarios'!F55</f>
        <v>0</v>
      </c>
      <c r="I55" s="234">
        <f>'Natural Gas Scenarios'!G55</f>
        <v>0</v>
      </c>
      <c r="J55" s="234">
        <f>'Natural Gas Scenarios'!H55</f>
        <v>0</v>
      </c>
      <c r="K55" s="234">
        <f>'Natural Gas Scenarios'!K55</f>
        <v>0</v>
      </c>
      <c r="L55" s="234">
        <f>'Natural Gas Scenarios'!L55</f>
        <v>0</v>
      </c>
      <c r="M55" s="234">
        <f>'Natural Gas Scenarios'!M55</f>
        <v>0</v>
      </c>
      <c r="N55" s="234">
        <f>'Natural Gas Scenarios'!N55</f>
        <v>0</v>
      </c>
      <c r="O55" s="234">
        <f>'Natural Gas Scenarios'!O55</f>
        <v>0</v>
      </c>
      <c r="P55" s="234">
        <f>'Natural Gas Scenarios'!R55</f>
        <v>0</v>
      </c>
      <c r="Q55" s="234">
        <f>'Natural Gas Scenarios'!S55</f>
        <v>0</v>
      </c>
      <c r="R55" s="234">
        <f>'Natural Gas Scenarios'!T55</f>
        <v>0</v>
      </c>
      <c r="S55" s="234">
        <f>'Natural Gas Scenarios'!U55</f>
        <v>0</v>
      </c>
      <c r="T55" s="234">
        <f>'Natural Gas Scenarios'!V55</f>
        <v>0</v>
      </c>
      <c r="U55" s="234">
        <f>'Natural Gas Scenarios'!W55</f>
        <v>0</v>
      </c>
      <c r="V55" s="234">
        <f>'Natural Gas Scenarios'!B158</f>
        <v>0</v>
      </c>
      <c r="W55" s="234">
        <f>'Natural Gas Scenarios'!C158</f>
        <v>0</v>
      </c>
      <c r="X55" s="234">
        <f>'Natural Gas Scenarios'!D158</f>
        <v>0</v>
      </c>
      <c r="Y55" s="234">
        <f>'Natural Gas Scenarios'!E158</f>
        <v>0</v>
      </c>
      <c r="Z55" s="234">
        <f>'Natural Gas Scenarios'!F158</f>
        <v>0</v>
      </c>
      <c r="AA55" s="234">
        <f>'Natural Gas Scenarios'!G158</f>
        <v>0</v>
      </c>
      <c r="AB55" s="234">
        <f>'Natural Gas Scenarios'!K158</f>
        <v>0</v>
      </c>
      <c r="AC55" s="234">
        <f>'Natural Gas Scenarios'!L158</f>
        <v>0</v>
      </c>
      <c r="AD55" s="234">
        <f>'Natural Gas Scenarios'!M158</f>
        <v>0</v>
      </c>
      <c r="AE55" s="234">
        <f>'Natural Gas Scenarios'!N158</f>
        <v>0</v>
      </c>
      <c r="AF55" s="234">
        <f>'Natural Gas Scenarios'!O158</f>
        <v>0</v>
      </c>
      <c r="AG55" s="234">
        <f>'Natural Gas Scenarios'!R158</f>
        <v>0</v>
      </c>
      <c r="AH55" s="234">
        <f>'Natural Gas Scenarios'!S158</f>
        <v>0</v>
      </c>
      <c r="AI55" s="234">
        <f>'Natural Gas Scenarios'!T158</f>
        <v>0</v>
      </c>
      <c r="AJ55" s="234">
        <f>'Natural Gas Scenarios'!W158</f>
        <v>0</v>
      </c>
      <c r="AK55" s="234">
        <f>'Natural Gas Scenarios'!X158</f>
        <v>0</v>
      </c>
      <c r="AL55" s="234">
        <f>'Natural Gas Scenarios'!Y158</f>
        <v>0</v>
      </c>
      <c r="AM55" s="234">
        <f>'Natural Gas Scenarios'!B261</f>
        <v>0</v>
      </c>
      <c r="AN55" s="234">
        <f>'Natural Gas Scenarios'!C261</f>
        <v>0</v>
      </c>
      <c r="AO55" s="234">
        <f>'Natural Gas Scenarios'!D261</f>
        <v>0</v>
      </c>
      <c r="AP55" s="234">
        <f>'Natural Gas Scenarios'!E261</f>
        <v>0</v>
      </c>
      <c r="AQ55" s="234">
        <f>'Natural Gas Scenarios'!F261</f>
        <v>0</v>
      </c>
      <c r="AR55" s="234">
        <f>'Natural Gas Scenarios'!G261</f>
        <v>0</v>
      </c>
      <c r="AS55" s="234">
        <f>'Natural Gas Scenarios'!K261</f>
        <v>0</v>
      </c>
      <c r="AT55" s="234">
        <f>'Natural Gas Scenarios'!L261</f>
        <v>0</v>
      </c>
      <c r="AU55" s="234">
        <f>'Natural Gas Scenarios'!M261</f>
        <v>0</v>
      </c>
      <c r="AV55" s="234">
        <f>'Natural Gas Scenarios'!N261</f>
        <v>0</v>
      </c>
      <c r="AW55" s="234">
        <f>'Natural Gas Scenarios'!O261</f>
        <v>0</v>
      </c>
      <c r="AX55" s="234">
        <f>'Natural Gas Scenarios'!R261</f>
        <v>0</v>
      </c>
      <c r="AY55" s="234">
        <f>'Natural Gas Scenarios'!S261</f>
        <v>0</v>
      </c>
      <c r="AZ55" s="234">
        <f>'Natural Gas Scenarios'!T261</f>
        <v>0</v>
      </c>
      <c r="BA55" s="234">
        <f>'Natural Gas Scenarios'!U261</f>
        <v>0</v>
      </c>
      <c r="BB55" s="234">
        <f>'Natural Gas Scenarios'!V261</f>
        <v>0</v>
      </c>
      <c r="BC55" s="234">
        <f>'Natural Gas Scenarios'!B364</f>
        <v>0</v>
      </c>
      <c r="BD55" s="234">
        <f>'Natural Gas Scenarios'!C364</f>
        <v>0</v>
      </c>
      <c r="BE55" s="234">
        <f>'Natural Gas Scenarios'!D364</f>
        <v>0</v>
      </c>
      <c r="BF55" s="234">
        <f>'Natural Gas Scenarios'!E364</f>
        <v>0</v>
      </c>
      <c r="BG55" s="234">
        <f>'Natural Gas Scenarios'!F364</f>
        <v>0</v>
      </c>
      <c r="BH55" s="234">
        <f>'Natural Gas Scenarios'!G364</f>
        <v>0</v>
      </c>
      <c r="BI55" s="234">
        <f>'Natural Gas Scenarios'!K364</f>
        <v>0</v>
      </c>
      <c r="BJ55" s="234">
        <f>'Natural Gas Scenarios'!L364</f>
        <v>0</v>
      </c>
      <c r="BK55" s="234">
        <f>'Natural Gas Scenarios'!M364</f>
        <v>0</v>
      </c>
      <c r="BL55" s="234">
        <f>'Natural Gas Scenarios'!B467</f>
        <v>0</v>
      </c>
      <c r="BM55" s="234">
        <f>'Natural Gas Scenarios'!C467</f>
        <v>0</v>
      </c>
      <c r="BN55" s="234">
        <f>'Natural Gas Scenarios'!D467</f>
        <v>0</v>
      </c>
      <c r="BO55" s="234">
        <f>'Natural Gas Scenarios'!E467</f>
        <v>0</v>
      </c>
      <c r="BP55" s="234">
        <f>'Natural Gas Scenarios'!F467</f>
        <v>0</v>
      </c>
      <c r="BQ55" s="234">
        <f>'Natural Gas Scenarios'!G467</f>
        <v>0</v>
      </c>
      <c r="BR55" s="234">
        <f>'Natural Gas Scenarios'!K467</f>
        <v>0</v>
      </c>
      <c r="BS55" s="234">
        <f>'Natural Gas Scenarios'!L467</f>
        <v>0</v>
      </c>
      <c r="BT55" s="234">
        <f>'Natural Gas Scenarios'!M467</f>
        <v>0</v>
      </c>
      <c r="BU55" s="234">
        <f>'Natural Gas Scenarios'!B570</f>
        <v>0</v>
      </c>
      <c r="BV55" s="234">
        <f>'Natural Gas Scenarios'!C570</f>
        <v>0</v>
      </c>
      <c r="BW55" s="234">
        <f>'Natural Gas Scenarios'!D570</f>
        <v>0</v>
      </c>
      <c r="BX55" s="234">
        <f>'Natural Gas Scenarios'!E570</f>
        <v>0</v>
      </c>
      <c r="BY55" s="234">
        <f>'Natural Gas Scenarios'!F570</f>
        <v>0</v>
      </c>
      <c r="BZ55" s="234">
        <f>'Natural Gas Scenarios'!R364</f>
        <v>0</v>
      </c>
      <c r="CA55" s="234">
        <f>'Natural Gas Scenarios'!S364</f>
        <v>0</v>
      </c>
      <c r="CB55" s="234">
        <f>'Natural Gas Scenarios'!T364</f>
        <v>0</v>
      </c>
      <c r="CC55" s="234">
        <f>'Natural Gas Scenarios'!B776</f>
        <v>1.0549505725030247E-5</v>
      </c>
      <c r="CD55" s="234">
        <f>'Natural Gas Scenarios'!C776</f>
        <v>1.0549505725030247E-5</v>
      </c>
      <c r="CE55" s="234">
        <f>'Natural Gas Scenarios'!D776</f>
        <v>1.0549505725030247E-5</v>
      </c>
      <c r="CF55" s="234">
        <f>'Natural Gas Scenarios'!H776</f>
        <v>1.173240224797414E-6</v>
      </c>
      <c r="CG55" s="234">
        <f>'Natural Gas Scenarios'!I776</f>
        <v>1.173240224797414E-6</v>
      </c>
      <c r="CH55" s="234">
        <f>'Natural Gas Scenarios'!J776</f>
        <v>1.173240224797414E-6</v>
      </c>
      <c r="CI55" s="234">
        <f>'Natural Gas Scenarios'!N776</f>
        <v>2.4382152819863953E-6</v>
      </c>
      <c r="CJ55" s="234">
        <f>'Natural Gas Scenarios'!O776</f>
        <v>2.4382152819863953E-6</v>
      </c>
      <c r="CK55" s="234">
        <f>'Natural Gas Scenarios'!P776</f>
        <v>2.4382152819863953E-6</v>
      </c>
      <c r="CL55" s="234">
        <f>'Natural Gas Scenarios'!K570</f>
        <v>0</v>
      </c>
      <c r="CM55" s="234">
        <f>'Natural Gas Scenarios'!L570</f>
        <v>0</v>
      </c>
      <c r="CN55" s="234">
        <f>'Natural Gas Scenarios'!M570</f>
        <v>0</v>
      </c>
      <c r="CO55" s="234">
        <f>'Natural Gas Scenarios'!B673</f>
        <v>0</v>
      </c>
      <c r="CP55" s="234">
        <f>'Natural Gas Scenarios'!C673</f>
        <v>0</v>
      </c>
      <c r="CQ55" s="234">
        <f>'Natural Gas Scenarios'!D673</f>
        <v>0</v>
      </c>
      <c r="CR55" s="234">
        <f>'Natural Gas Scenarios'!E673</f>
        <v>0</v>
      </c>
      <c r="CS55" s="234">
        <f>'Natural Gas Scenarios'!F673</f>
        <v>0</v>
      </c>
      <c r="CT55" s="234">
        <f>'Natural Gas Scenarios'!K673</f>
        <v>0</v>
      </c>
      <c r="CU55" s="234">
        <f>'Natural Gas Scenarios'!L673</f>
        <v>0</v>
      </c>
      <c r="CV55" s="234">
        <f>'Natural Gas Scenarios'!M673</f>
        <v>0</v>
      </c>
      <c r="CW55" s="234">
        <f>'Natural Gas Scenarios'!N673</f>
        <v>0</v>
      </c>
      <c r="CX55" s="234">
        <f>'Natural Gas Scenarios'!O673</f>
        <v>0</v>
      </c>
      <c r="CY55" s="326" t="s">
        <v>890</v>
      </c>
    </row>
    <row r="56" spans="1:103" ht="15" customHeight="1" x14ac:dyDescent="0.25">
      <c r="A56" s="206">
        <v>53</v>
      </c>
      <c r="B56" s="261" t="s">
        <v>518</v>
      </c>
      <c r="C56" s="233">
        <f t="shared" si="1"/>
        <v>0</v>
      </c>
      <c r="D56" s="234">
        <f>'Natural Gas Scenarios'!B56</f>
        <v>0</v>
      </c>
      <c r="E56" s="234">
        <f>'Natural Gas Scenarios'!C56</f>
        <v>0</v>
      </c>
      <c r="F56" s="234">
        <f>'Natural Gas Scenarios'!D56</f>
        <v>0</v>
      </c>
      <c r="G56" s="234">
        <f>'Natural Gas Scenarios'!E56</f>
        <v>0</v>
      </c>
      <c r="H56" s="234">
        <f>'Natural Gas Scenarios'!F56</f>
        <v>0</v>
      </c>
      <c r="I56" s="234">
        <f>'Natural Gas Scenarios'!G56</f>
        <v>0</v>
      </c>
      <c r="J56" s="234">
        <f>'Natural Gas Scenarios'!H56</f>
        <v>0</v>
      </c>
      <c r="K56" s="234">
        <f>'Natural Gas Scenarios'!K56</f>
        <v>0</v>
      </c>
      <c r="L56" s="234">
        <f>'Natural Gas Scenarios'!L56</f>
        <v>0</v>
      </c>
      <c r="M56" s="234">
        <f>'Natural Gas Scenarios'!M56</f>
        <v>0</v>
      </c>
      <c r="N56" s="234">
        <f>'Natural Gas Scenarios'!N56</f>
        <v>0</v>
      </c>
      <c r="O56" s="234">
        <f>'Natural Gas Scenarios'!O56</f>
        <v>0</v>
      </c>
      <c r="P56" s="234">
        <f>'Natural Gas Scenarios'!R56</f>
        <v>0</v>
      </c>
      <c r="Q56" s="234">
        <f>'Natural Gas Scenarios'!S56</f>
        <v>0</v>
      </c>
      <c r="R56" s="234">
        <f>'Natural Gas Scenarios'!T56</f>
        <v>0</v>
      </c>
      <c r="S56" s="234">
        <f>'Natural Gas Scenarios'!U56</f>
        <v>0</v>
      </c>
      <c r="T56" s="234">
        <f>'Natural Gas Scenarios'!V56</f>
        <v>0</v>
      </c>
      <c r="U56" s="234">
        <f>'Natural Gas Scenarios'!W56</f>
        <v>0</v>
      </c>
      <c r="V56" s="234">
        <f>'Natural Gas Scenarios'!B159</f>
        <v>0</v>
      </c>
      <c r="W56" s="234">
        <f>'Natural Gas Scenarios'!C159</f>
        <v>0</v>
      </c>
      <c r="X56" s="234">
        <f>'Natural Gas Scenarios'!D159</f>
        <v>0</v>
      </c>
      <c r="Y56" s="234">
        <f>'Natural Gas Scenarios'!E159</f>
        <v>0</v>
      </c>
      <c r="Z56" s="234">
        <f>'Natural Gas Scenarios'!F159</f>
        <v>0</v>
      </c>
      <c r="AA56" s="234">
        <f>'Natural Gas Scenarios'!G159</f>
        <v>0</v>
      </c>
      <c r="AB56" s="234">
        <f>'Natural Gas Scenarios'!K159</f>
        <v>0</v>
      </c>
      <c r="AC56" s="234">
        <f>'Natural Gas Scenarios'!L159</f>
        <v>0</v>
      </c>
      <c r="AD56" s="234">
        <f>'Natural Gas Scenarios'!M159</f>
        <v>0</v>
      </c>
      <c r="AE56" s="234">
        <f>'Natural Gas Scenarios'!N159</f>
        <v>0</v>
      </c>
      <c r="AF56" s="234">
        <f>'Natural Gas Scenarios'!O159</f>
        <v>0</v>
      </c>
      <c r="AG56" s="234">
        <f>'Natural Gas Scenarios'!R159</f>
        <v>0</v>
      </c>
      <c r="AH56" s="234">
        <f>'Natural Gas Scenarios'!S159</f>
        <v>0</v>
      </c>
      <c r="AI56" s="234">
        <f>'Natural Gas Scenarios'!T159</f>
        <v>0</v>
      </c>
      <c r="AJ56" s="234">
        <f>'Natural Gas Scenarios'!W159</f>
        <v>0</v>
      </c>
      <c r="AK56" s="234">
        <f>'Natural Gas Scenarios'!X159</f>
        <v>0</v>
      </c>
      <c r="AL56" s="234">
        <f>'Natural Gas Scenarios'!Y159</f>
        <v>0</v>
      </c>
      <c r="AM56" s="234">
        <f>'Natural Gas Scenarios'!B262</f>
        <v>0</v>
      </c>
      <c r="AN56" s="234">
        <f>'Natural Gas Scenarios'!C262</f>
        <v>0</v>
      </c>
      <c r="AO56" s="234">
        <f>'Natural Gas Scenarios'!D262</f>
        <v>0</v>
      </c>
      <c r="AP56" s="234">
        <f>'Natural Gas Scenarios'!E262</f>
        <v>0</v>
      </c>
      <c r="AQ56" s="234">
        <f>'Natural Gas Scenarios'!F262</f>
        <v>0</v>
      </c>
      <c r="AR56" s="234">
        <f>'Natural Gas Scenarios'!G262</f>
        <v>0</v>
      </c>
      <c r="AS56" s="234">
        <f>'Natural Gas Scenarios'!K262</f>
        <v>0</v>
      </c>
      <c r="AT56" s="234">
        <f>'Natural Gas Scenarios'!L262</f>
        <v>0</v>
      </c>
      <c r="AU56" s="234">
        <f>'Natural Gas Scenarios'!M262</f>
        <v>0</v>
      </c>
      <c r="AV56" s="234">
        <f>'Natural Gas Scenarios'!N262</f>
        <v>0</v>
      </c>
      <c r="AW56" s="234">
        <f>'Natural Gas Scenarios'!O262</f>
        <v>0</v>
      </c>
      <c r="AX56" s="234">
        <f>'Natural Gas Scenarios'!R262</f>
        <v>0</v>
      </c>
      <c r="AY56" s="234">
        <f>'Natural Gas Scenarios'!S262</f>
        <v>0</v>
      </c>
      <c r="AZ56" s="234">
        <f>'Natural Gas Scenarios'!T262</f>
        <v>0</v>
      </c>
      <c r="BA56" s="234">
        <f>'Natural Gas Scenarios'!U262</f>
        <v>0</v>
      </c>
      <c r="BB56" s="234">
        <f>'Natural Gas Scenarios'!V262</f>
        <v>0</v>
      </c>
      <c r="BC56" s="234">
        <f>'Natural Gas Scenarios'!B365</f>
        <v>1.5450077034369236E-6</v>
      </c>
      <c r="BD56" s="234">
        <f>'Natural Gas Scenarios'!C365</f>
        <v>1.5450077034369236E-6</v>
      </c>
      <c r="BE56" s="234">
        <f>'Natural Gas Scenarios'!D365</f>
        <v>1.5450077034369236E-6</v>
      </c>
      <c r="BF56" s="234">
        <f>'Natural Gas Scenarios'!E365</f>
        <v>1.5450077034369236E-6</v>
      </c>
      <c r="BG56" s="234">
        <f>'Natural Gas Scenarios'!F365</f>
        <v>1.5450077034369236E-6</v>
      </c>
      <c r="BH56" s="234">
        <f>'Natural Gas Scenarios'!G365</f>
        <v>1.5450077034369236E-6</v>
      </c>
      <c r="BI56" s="234">
        <f>'Natural Gas Scenarios'!K365</f>
        <v>0</v>
      </c>
      <c r="BJ56" s="234">
        <f>'Natural Gas Scenarios'!L365</f>
        <v>0</v>
      </c>
      <c r="BK56" s="234">
        <f>'Natural Gas Scenarios'!M365</f>
        <v>0</v>
      </c>
      <c r="BL56" s="234">
        <f>'Natural Gas Scenarios'!B468</f>
        <v>1.5450077034369236E-6</v>
      </c>
      <c r="BM56" s="234">
        <f>'Natural Gas Scenarios'!C468</f>
        <v>1.5450077034369236E-6</v>
      </c>
      <c r="BN56" s="234">
        <f>'Natural Gas Scenarios'!D468</f>
        <v>1.5450077034369236E-6</v>
      </c>
      <c r="BO56" s="234">
        <f>'Natural Gas Scenarios'!E468</f>
        <v>1.5450077034369236E-6</v>
      </c>
      <c r="BP56" s="234">
        <f>'Natural Gas Scenarios'!F468</f>
        <v>1.5450077034369236E-6</v>
      </c>
      <c r="BQ56" s="234">
        <f>'Natural Gas Scenarios'!G468</f>
        <v>1.5450077034369236E-6</v>
      </c>
      <c r="BR56" s="234">
        <f>'Natural Gas Scenarios'!K468</f>
        <v>0</v>
      </c>
      <c r="BS56" s="234">
        <f>'Natural Gas Scenarios'!L468</f>
        <v>0</v>
      </c>
      <c r="BT56" s="234">
        <f>'Natural Gas Scenarios'!M468</f>
        <v>0</v>
      </c>
      <c r="BU56" s="234">
        <f>'Natural Gas Scenarios'!B571</f>
        <v>1.5450077034369236E-6</v>
      </c>
      <c r="BV56" s="234">
        <f>'Natural Gas Scenarios'!C571</f>
        <v>1.5450077034369236E-6</v>
      </c>
      <c r="BW56" s="234">
        <f>'Natural Gas Scenarios'!D571</f>
        <v>1.5450077034369236E-6</v>
      </c>
      <c r="BX56" s="234">
        <f>'Natural Gas Scenarios'!E571</f>
        <v>1.5450077034369236E-6</v>
      </c>
      <c r="BY56" s="234">
        <f>'Natural Gas Scenarios'!F571</f>
        <v>1.5450077034369236E-6</v>
      </c>
      <c r="BZ56" s="234">
        <f>'Natural Gas Scenarios'!R365</f>
        <v>0</v>
      </c>
      <c r="CA56" s="234">
        <f>'Natural Gas Scenarios'!S365</f>
        <v>0</v>
      </c>
      <c r="CB56" s="234">
        <f>'Natural Gas Scenarios'!T365</f>
        <v>0</v>
      </c>
      <c r="CC56" s="234">
        <f>'Natural Gas Scenarios'!B777</f>
        <v>6.4697197581421194E-6</v>
      </c>
      <c r="CD56" s="234">
        <f>'Natural Gas Scenarios'!C777</f>
        <v>6.4697197581421194E-6</v>
      </c>
      <c r="CE56" s="234">
        <f>'Natural Gas Scenarios'!D777</f>
        <v>6.4697197581421194E-6</v>
      </c>
      <c r="CF56" s="234">
        <f>'Natural Gas Scenarios'!H777</f>
        <v>4.7074453464093778E-6</v>
      </c>
      <c r="CG56" s="234">
        <f>'Natural Gas Scenarios'!I777</f>
        <v>4.7074453464093778E-6</v>
      </c>
      <c r="CH56" s="234">
        <f>'Natural Gas Scenarios'!J777</f>
        <v>4.7074453464093778E-6</v>
      </c>
      <c r="CI56" s="234">
        <f>'Natural Gas Scenarios'!N777</f>
        <v>4.441897147381156E-6</v>
      </c>
      <c r="CJ56" s="234">
        <f>'Natural Gas Scenarios'!O777</f>
        <v>4.441897147381156E-6</v>
      </c>
      <c r="CK56" s="234">
        <f>'Natural Gas Scenarios'!P777</f>
        <v>4.441897147381156E-6</v>
      </c>
      <c r="CL56" s="234">
        <f>'Natural Gas Scenarios'!K571</f>
        <v>0</v>
      </c>
      <c r="CM56" s="234">
        <f>'Natural Gas Scenarios'!L571</f>
        <v>0</v>
      </c>
      <c r="CN56" s="234">
        <f>'Natural Gas Scenarios'!M571</f>
        <v>0</v>
      </c>
      <c r="CO56" s="234">
        <f>'Natural Gas Scenarios'!B674</f>
        <v>1.5450077034369236E-6</v>
      </c>
      <c r="CP56" s="234">
        <f>'Natural Gas Scenarios'!C674</f>
        <v>1.5450077034369236E-6</v>
      </c>
      <c r="CQ56" s="234">
        <f>'Natural Gas Scenarios'!D674</f>
        <v>1.5450077034369236E-6</v>
      </c>
      <c r="CR56" s="234">
        <f>'Natural Gas Scenarios'!E674</f>
        <v>1.5450077034369236E-6</v>
      </c>
      <c r="CS56" s="234">
        <f>'Natural Gas Scenarios'!F674</f>
        <v>1.5450077034369236E-6</v>
      </c>
      <c r="CT56" s="234">
        <f>'Natural Gas Scenarios'!K674</f>
        <v>1.5450077034369236E-6</v>
      </c>
      <c r="CU56" s="234">
        <f>'Natural Gas Scenarios'!L674</f>
        <v>1.5450077034369236E-6</v>
      </c>
      <c r="CV56" s="234">
        <f>'Natural Gas Scenarios'!M674</f>
        <v>1.5450077034369236E-6</v>
      </c>
      <c r="CW56" s="234">
        <f>'Natural Gas Scenarios'!N674</f>
        <v>1.5450077034369236E-6</v>
      </c>
      <c r="CX56" s="234">
        <f>'Natural Gas Scenarios'!O674</f>
        <v>1.5450077034369236E-6</v>
      </c>
      <c r="CY56" s="326" t="s">
        <v>891</v>
      </c>
    </row>
    <row r="57" spans="1:103" ht="15" customHeight="1" x14ac:dyDescent="0.25">
      <c r="A57" s="206">
        <v>54</v>
      </c>
      <c r="B57" s="261" t="s">
        <v>344</v>
      </c>
      <c r="C57" s="233">
        <f t="shared" si="1"/>
        <v>1.1775973349366798E-8</v>
      </c>
      <c r="D57" s="234">
        <f>'Natural Gas Scenarios'!B57</f>
        <v>1.1775973349366798E-8</v>
      </c>
      <c r="E57" s="234">
        <f>'Natural Gas Scenarios'!C57</f>
        <v>1.1775973349366798E-8</v>
      </c>
      <c r="F57" s="234">
        <f>'Natural Gas Scenarios'!D57</f>
        <v>1.1775973349366798E-8</v>
      </c>
      <c r="G57" s="234">
        <f>'Natural Gas Scenarios'!E57</f>
        <v>1.1775973349366798E-8</v>
      </c>
      <c r="H57" s="234">
        <f>'Natural Gas Scenarios'!F57</f>
        <v>1.1775973349366798E-8</v>
      </c>
      <c r="I57" s="234">
        <f>'Natural Gas Scenarios'!G57</f>
        <v>1.1775973349366798E-8</v>
      </c>
      <c r="J57" s="234">
        <f>'Natural Gas Scenarios'!H57</f>
        <v>1.1775973349366798E-8</v>
      </c>
      <c r="K57" s="234">
        <f>'Natural Gas Scenarios'!K57</f>
        <v>1.1775973349366798E-8</v>
      </c>
      <c r="L57" s="234">
        <f>'Natural Gas Scenarios'!L57</f>
        <v>1.1775973349366798E-8</v>
      </c>
      <c r="M57" s="234">
        <f>'Natural Gas Scenarios'!M57</f>
        <v>1.1775973349366798E-8</v>
      </c>
      <c r="N57" s="234">
        <f>'Natural Gas Scenarios'!N57</f>
        <v>1.1775973349366798E-8</v>
      </c>
      <c r="O57" s="234">
        <f>'Natural Gas Scenarios'!O57</f>
        <v>1.1775973349366798E-8</v>
      </c>
      <c r="P57" s="234">
        <f>'Natural Gas Scenarios'!R57</f>
        <v>1.1775973349366798E-8</v>
      </c>
      <c r="Q57" s="234">
        <f>'Natural Gas Scenarios'!S57</f>
        <v>1.1775973349366798E-8</v>
      </c>
      <c r="R57" s="234">
        <f>'Natural Gas Scenarios'!T57</f>
        <v>1.1775973349366798E-8</v>
      </c>
      <c r="S57" s="234">
        <f>'Natural Gas Scenarios'!U57</f>
        <v>1.1775973349366798E-8</v>
      </c>
      <c r="T57" s="234">
        <f>'Natural Gas Scenarios'!V57</f>
        <v>1.1775973349366798E-8</v>
      </c>
      <c r="U57" s="234">
        <f>'Natural Gas Scenarios'!W57</f>
        <v>1.1775973349366798E-8</v>
      </c>
      <c r="V57" s="234">
        <f>'Natural Gas Scenarios'!B160</f>
        <v>1.1775973349366798E-8</v>
      </c>
      <c r="W57" s="234">
        <f>'Natural Gas Scenarios'!C160</f>
        <v>1.1775973349366798E-8</v>
      </c>
      <c r="X57" s="234">
        <f>'Natural Gas Scenarios'!D160</f>
        <v>1.1775973349366798E-8</v>
      </c>
      <c r="Y57" s="234">
        <f>'Natural Gas Scenarios'!E160</f>
        <v>1.1775973349366798E-8</v>
      </c>
      <c r="Z57" s="234">
        <f>'Natural Gas Scenarios'!F160</f>
        <v>1.1775973349366798E-8</v>
      </c>
      <c r="AA57" s="234">
        <f>'Natural Gas Scenarios'!G160</f>
        <v>1.1775973349366798E-8</v>
      </c>
      <c r="AB57" s="234">
        <f>'Natural Gas Scenarios'!K160</f>
        <v>1.1775973349366798E-8</v>
      </c>
      <c r="AC57" s="234">
        <f>'Natural Gas Scenarios'!L160</f>
        <v>1.1775973349366798E-8</v>
      </c>
      <c r="AD57" s="234">
        <f>'Natural Gas Scenarios'!M160</f>
        <v>1.1775973349366798E-8</v>
      </c>
      <c r="AE57" s="234">
        <f>'Natural Gas Scenarios'!N160</f>
        <v>1.1775973349366798E-8</v>
      </c>
      <c r="AF57" s="234">
        <f>'Natural Gas Scenarios'!O160</f>
        <v>1.1775973349366798E-8</v>
      </c>
      <c r="AG57" s="234">
        <f>'Natural Gas Scenarios'!R160</f>
        <v>1.1775973349366798E-8</v>
      </c>
      <c r="AH57" s="234">
        <f>'Natural Gas Scenarios'!S160</f>
        <v>1.1775973349366798E-8</v>
      </c>
      <c r="AI57" s="234">
        <f>'Natural Gas Scenarios'!T160</f>
        <v>1.1775973349366798E-8</v>
      </c>
      <c r="AJ57" s="234">
        <f>'Natural Gas Scenarios'!W160</f>
        <v>1.1775973349366798E-8</v>
      </c>
      <c r="AK57" s="234">
        <f>'Natural Gas Scenarios'!X160</f>
        <v>1.1775973349366798E-8</v>
      </c>
      <c r="AL57" s="234">
        <f>'Natural Gas Scenarios'!Y160</f>
        <v>1.1775973349366798E-8</v>
      </c>
      <c r="AM57" s="234">
        <f>'Natural Gas Scenarios'!B263</f>
        <v>1.1775973349366798E-8</v>
      </c>
      <c r="AN57" s="234">
        <f>'Natural Gas Scenarios'!C263</f>
        <v>1.1775973349366798E-8</v>
      </c>
      <c r="AO57" s="234">
        <f>'Natural Gas Scenarios'!D263</f>
        <v>1.1775973349366798E-8</v>
      </c>
      <c r="AP57" s="234">
        <f>'Natural Gas Scenarios'!E263</f>
        <v>1.1775973349366798E-8</v>
      </c>
      <c r="AQ57" s="234">
        <f>'Natural Gas Scenarios'!F263</f>
        <v>1.1775973349366798E-8</v>
      </c>
      <c r="AR57" s="234">
        <f>'Natural Gas Scenarios'!G263</f>
        <v>1.1775973349366798E-8</v>
      </c>
      <c r="AS57" s="234">
        <f>'Natural Gas Scenarios'!K263</f>
        <v>1.1775973349366798E-8</v>
      </c>
      <c r="AT57" s="234">
        <f>'Natural Gas Scenarios'!L263</f>
        <v>1.1775973349366798E-8</v>
      </c>
      <c r="AU57" s="234">
        <f>'Natural Gas Scenarios'!M263</f>
        <v>1.1775973349366798E-8</v>
      </c>
      <c r="AV57" s="234">
        <f>'Natural Gas Scenarios'!N263</f>
        <v>1.1775973349366798E-8</v>
      </c>
      <c r="AW57" s="234">
        <f>'Natural Gas Scenarios'!O263</f>
        <v>1.1775973349366798E-8</v>
      </c>
      <c r="AX57" s="234">
        <f>'Natural Gas Scenarios'!R263</f>
        <v>1.1775973349366798E-8</v>
      </c>
      <c r="AY57" s="234">
        <f>'Natural Gas Scenarios'!S263</f>
        <v>1.1775973349366798E-8</v>
      </c>
      <c r="AZ57" s="234">
        <f>'Natural Gas Scenarios'!T263</f>
        <v>1.1775973349366798E-8</v>
      </c>
      <c r="BA57" s="234">
        <f>'Natural Gas Scenarios'!U263</f>
        <v>1.1775973349366798E-8</v>
      </c>
      <c r="BB57" s="234">
        <f>'Natural Gas Scenarios'!V263</f>
        <v>1.1775973349366798E-8</v>
      </c>
      <c r="BC57" s="234">
        <f>'Natural Gas Scenarios'!B366</f>
        <v>1.1775973349366798E-8</v>
      </c>
      <c r="BD57" s="234">
        <f>'Natural Gas Scenarios'!C366</f>
        <v>1.1775973349366798E-8</v>
      </c>
      <c r="BE57" s="234">
        <f>'Natural Gas Scenarios'!D366</f>
        <v>1.1775973349366798E-8</v>
      </c>
      <c r="BF57" s="234">
        <f>'Natural Gas Scenarios'!E366</f>
        <v>1.1775973349366798E-8</v>
      </c>
      <c r="BG57" s="234">
        <f>'Natural Gas Scenarios'!F366</f>
        <v>1.1775973349366798E-8</v>
      </c>
      <c r="BH57" s="234">
        <f>'Natural Gas Scenarios'!G366</f>
        <v>1.1775973349366798E-8</v>
      </c>
      <c r="BI57" s="234">
        <f>'Natural Gas Scenarios'!K366</f>
        <v>1.1775973349366798E-8</v>
      </c>
      <c r="BJ57" s="234">
        <f>'Natural Gas Scenarios'!L366</f>
        <v>1.1775973349366798E-8</v>
      </c>
      <c r="BK57" s="234">
        <f>'Natural Gas Scenarios'!M366</f>
        <v>1.1775973349366798E-8</v>
      </c>
      <c r="BL57" s="234">
        <f>'Natural Gas Scenarios'!B469</f>
        <v>1.1775973349366798E-8</v>
      </c>
      <c r="BM57" s="234">
        <f>'Natural Gas Scenarios'!C469</f>
        <v>1.1775973349366798E-8</v>
      </c>
      <c r="BN57" s="234">
        <f>'Natural Gas Scenarios'!D469</f>
        <v>1.1775973349366798E-8</v>
      </c>
      <c r="BO57" s="234">
        <f>'Natural Gas Scenarios'!E469</f>
        <v>1.1775973349366798E-8</v>
      </c>
      <c r="BP57" s="234">
        <f>'Natural Gas Scenarios'!F469</f>
        <v>1.1775973349366798E-8</v>
      </c>
      <c r="BQ57" s="234">
        <f>'Natural Gas Scenarios'!G469</f>
        <v>1.1775973349366798E-8</v>
      </c>
      <c r="BR57" s="234">
        <f>'Natural Gas Scenarios'!K469</f>
        <v>1.1775973349366798E-8</v>
      </c>
      <c r="BS57" s="234">
        <f>'Natural Gas Scenarios'!L469</f>
        <v>1.1775973349366798E-8</v>
      </c>
      <c r="BT57" s="234">
        <f>'Natural Gas Scenarios'!M469</f>
        <v>1.1775973349366798E-8</v>
      </c>
      <c r="BU57" s="234">
        <f>'Natural Gas Scenarios'!B572</f>
        <v>1.1775973349366798E-8</v>
      </c>
      <c r="BV57" s="234">
        <f>'Natural Gas Scenarios'!C572</f>
        <v>1.1775973349366798E-8</v>
      </c>
      <c r="BW57" s="234">
        <f>'Natural Gas Scenarios'!D572</f>
        <v>1.1775973349366798E-8</v>
      </c>
      <c r="BX57" s="234">
        <f>'Natural Gas Scenarios'!E572</f>
        <v>1.1775973349366798E-8</v>
      </c>
      <c r="BY57" s="234">
        <f>'Natural Gas Scenarios'!F572</f>
        <v>1.1775973349366798E-8</v>
      </c>
      <c r="BZ57" s="234">
        <f>'Natural Gas Scenarios'!R366</f>
        <v>1.1775973349366798E-8</v>
      </c>
      <c r="CA57" s="234">
        <f>'Natural Gas Scenarios'!S366</f>
        <v>1.1775973349366798E-8</v>
      </c>
      <c r="CB57" s="234">
        <f>'Natural Gas Scenarios'!T366</f>
        <v>1.1775973349366798E-8</v>
      </c>
      <c r="CC57" s="234">
        <f>'Natural Gas Scenarios'!B778</f>
        <v>1.1775973349366798E-8</v>
      </c>
      <c r="CD57" s="234">
        <f>'Natural Gas Scenarios'!C778</f>
        <v>1.1775973349366798E-8</v>
      </c>
      <c r="CE57" s="234">
        <f>'Natural Gas Scenarios'!D778</f>
        <v>1.1775973349366798E-8</v>
      </c>
      <c r="CF57" s="234">
        <f>'Natural Gas Scenarios'!H778</f>
        <v>1.1775973349366798E-8</v>
      </c>
      <c r="CG57" s="234">
        <f>'Natural Gas Scenarios'!I778</f>
        <v>1.1775973349366798E-8</v>
      </c>
      <c r="CH57" s="234">
        <f>'Natural Gas Scenarios'!J778</f>
        <v>1.1775973349366798E-8</v>
      </c>
      <c r="CI57" s="234">
        <f>'Natural Gas Scenarios'!N778</f>
        <v>1.1775973349366798E-8</v>
      </c>
      <c r="CJ57" s="234">
        <f>'Natural Gas Scenarios'!O778</f>
        <v>1.1775973349366798E-8</v>
      </c>
      <c r="CK57" s="234">
        <f>'Natural Gas Scenarios'!P778</f>
        <v>1.1775973349366798E-8</v>
      </c>
      <c r="CL57" s="234">
        <f>'Natural Gas Scenarios'!K572</f>
        <v>1.1775973349366798E-8</v>
      </c>
      <c r="CM57" s="234">
        <f>'Natural Gas Scenarios'!L572</f>
        <v>1.1775973349366798E-8</v>
      </c>
      <c r="CN57" s="234">
        <f>'Natural Gas Scenarios'!M572</f>
        <v>1.1775973349366798E-8</v>
      </c>
      <c r="CO57" s="234">
        <f>'Natural Gas Scenarios'!B675</f>
        <v>1.1775973349366798E-8</v>
      </c>
      <c r="CP57" s="234">
        <f>'Natural Gas Scenarios'!C675</f>
        <v>1.1775973349366798E-8</v>
      </c>
      <c r="CQ57" s="234">
        <f>'Natural Gas Scenarios'!D675</f>
        <v>1.1775973349366798E-8</v>
      </c>
      <c r="CR57" s="234">
        <f>'Natural Gas Scenarios'!E675</f>
        <v>1.1775973349366798E-8</v>
      </c>
      <c r="CS57" s="234">
        <f>'Natural Gas Scenarios'!F675</f>
        <v>1.1775973349366798E-8</v>
      </c>
      <c r="CT57" s="234">
        <f>'Natural Gas Scenarios'!K675</f>
        <v>1.1775973349366798E-8</v>
      </c>
      <c r="CU57" s="234">
        <f>'Natural Gas Scenarios'!L675</f>
        <v>1.1775973349366798E-8</v>
      </c>
      <c r="CV57" s="234">
        <f>'Natural Gas Scenarios'!M675</f>
        <v>1.1775973349366798E-8</v>
      </c>
      <c r="CW57" s="234">
        <f>'Natural Gas Scenarios'!N675</f>
        <v>1.1775973349366798E-8</v>
      </c>
      <c r="CX57" s="234">
        <f>'Natural Gas Scenarios'!O675</f>
        <v>1.1775973349366798E-8</v>
      </c>
      <c r="CY57" s="326" t="s">
        <v>892</v>
      </c>
    </row>
    <row r="58" spans="1:103" ht="15" customHeight="1" x14ac:dyDescent="0.25">
      <c r="A58" s="206">
        <v>55</v>
      </c>
      <c r="B58" s="261" t="s">
        <v>346</v>
      </c>
      <c r="C58" s="233">
        <f t="shared" si="1"/>
        <v>8.9497397455187669E-9</v>
      </c>
      <c r="D58" s="234">
        <f>'Natural Gas Scenarios'!B58</f>
        <v>8.9497397455187669E-9</v>
      </c>
      <c r="E58" s="234">
        <f>'Natural Gas Scenarios'!C58</f>
        <v>8.9497397455187669E-9</v>
      </c>
      <c r="F58" s="234">
        <f>'Natural Gas Scenarios'!D58</f>
        <v>8.9497397455187669E-9</v>
      </c>
      <c r="G58" s="234">
        <f>'Natural Gas Scenarios'!E58</f>
        <v>8.9497397455187669E-9</v>
      </c>
      <c r="H58" s="234">
        <f>'Natural Gas Scenarios'!F58</f>
        <v>8.9497397455187669E-9</v>
      </c>
      <c r="I58" s="234">
        <f>'Natural Gas Scenarios'!G58</f>
        <v>8.9497397455187669E-9</v>
      </c>
      <c r="J58" s="234">
        <f>'Natural Gas Scenarios'!H58</f>
        <v>8.9497397455187669E-9</v>
      </c>
      <c r="K58" s="234">
        <f>'Natural Gas Scenarios'!K58</f>
        <v>8.9497397455187669E-9</v>
      </c>
      <c r="L58" s="234">
        <f>'Natural Gas Scenarios'!L58</f>
        <v>8.9497397455187669E-9</v>
      </c>
      <c r="M58" s="234">
        <f>'Natural Gas Scenarios'!M58</f>
        <v>8.9497397455187669E-9</v>
      </c>
      <c r="N58" s="234">
        <f>'Natural Gas Scenarios'!N58</f>
        <v>8.9497397455187669E-9</v>
      </c>
      <c r="O58" s="234">
        <f>'Natural Gas Scenarios'!O58</f>
        <v>8.9497397455187669E-9</v>
      </c>
      <c r="P58" s="234">
        <f>'Natural Gas Scenarios'!R58</f>
        <v>8.9497397455187669E-9</v>
      </c>
      <c r="Q58" s="234">
        <f>'Natural Gas Scenarios'!S58</f>
        <v>8.9497397455187669E-9</v>
      </c>
      <c r="R58" s="234">
        <f>'Natural Gas Scenarios'!T58</f>
        <v>8.9497397455187669E-9</v>
      </c>
      <c r="S58" s="234">
        <f>'Natural Gas Scenarios'!U58</f>
        <v>8.9497397455187669E-9</v>
      </c>
      <c r="T58" s="234">
        <f>'Natural Gas Scenarios'!V58</f>
        <v>8.9497397455187669E-9</v>
      </c>
      <c r="U58" s="234">
        <f>'Natural Gas Scenarios'!W58</f>
        <v>8.9497397455187669E-9</v>
      </c>
      <c r="V58" s="234">
        <f>'Natural Gas Scenarios'!B161</f>
        <v>8.9497397455187669E-9</v>
      </c>
      <c r="W58" s="234">
        <f>'Natural Gas Scenarios'!C161</f>
        <v>8.9497397455187669E-9</v>
      </c>
      <c r="X58" s="234">
        <f>'Natural Gas Scenarios'!D161</f>
        <v>8.9497397455187669E-9</v>
      </c>
      <c r="Y58" s="234">
        <f>'Natural Gas Scenarios'!E161</f>
        <v>8.9497397455187669E-9</v>
      </c>
      <c r="Z58" s="234">
        <f>'Natural Gas Scenarios'!F161</f>
        <v>8.9497397455187669E-9</v>
      </c>
      <c r="AA58" s="234">
        <f>'Natural Gas Scenarios'!G161</f>
        <v>8.9497397455187669E-9</v>
      </c>
      <c r="AB58" s="234">
        <f>'Natural Gas Scenarios'!K161</f>
        <v>8.9497397455187669E-9</v>
      </c>
      <c r="AC58" s="234">
        <f>'Natural Gas Scenarios'!L161</f>
        <v>8.9497397455187669E-9</v>
      </c>
      <c r="AD58" s="234">
        <f>'Natural Gas Scenarios'!M161</f>
        <v>8.9497397455187669E-9</v>
      </c>
      <c r="AE58" s="234">
        <f>'Natural Gas Scenarios'!N161</f>
        <v>8.9497397455187669E-9</v>
      </c>
      <c r="AF58" s="234">
        <f>'Natural Gas Scenarios'!O161</f>
        <v>8.9497397455187669E-9</v>
      </c>
      <c r="AG58" s="234">
        <f>'Natural Gas Scenarios'!R161</f>
        <v>8.9497397455187669E-9</v>
      </c>
      <c r="AH58" s="234">
        <f>'Natural Gas Scenarios'!S161</f>
        <v>8.9497397455187669E-9</v>
      </c>
      <c r="AI58" s="234">
        <f>'Natural Gas Scenarios'!T161</f>
        <v>8.9497397455187669E-9</v>
      </c>
      <c r="AJ58" s="234">
        <f>'Natural Gas Scenarios'!W161</f>
        <v>8.9497397455187669E-9</v>
      </c>
      <c r="AK58" s="234">
        <f>'Natural Gas Scenarios'!X161</f>
        <v>8.9497397455187669E-9</v>
      </c>
      <c r="AL58" s="234">
        <f>'Natural Gas Scenarios'!Y161</f>
        <v>8.9497397455187669E-9</v>
      </c>
      <c r="AM58" s="234">
        <f>'Natural Gas Scenarios'!B264</f>
        <v>8.9497397455187669E-9</v>
      </c>
      <c r="AN58" s="234">
        <f>'Natural Gas Scenarios'!C264</f>
        <v>8.9497397455187669E-9</v>
      </c>
      <c r="AO58" s="234">
        <f>'Natural Gas Scenarios'!D264</f>
        <v>8.9497397455187669E-9</v>
      </c>
      <c r="AP58" s="234">
        <f>'Natural Gas Scenarios'!E264</f>
        <v>8.9497397455187669E-9</v>
      </c>
      <c r="AQ58" s="234">
        <f>'Natural Gas Scenarios'!F264</f>
        <v>8.9497397455187669E-9</v>
      </c>
      <c r="AR58" s="234">
        <f>'Natural Gas Scenarios'!G264</f>
        <v>8.9497397455187669E-9</v>
      </c>
      <c r="AS58" s="234">
        <f>'Natural Gas Scenarios'!K264</f>
        <v>8.9497397455187669E-9</v>
      </c>
      <c r="AT58" s="234">
        <f>'Natural Gas Scenarios'!L264</f>
        <v>8.9497397455187669E-9</v>
      </c>
      <c r="AU58" s="234">
        <f>'Natural Gas Scenarios'!M264</f>
        <v>8.9497397455187669E-9</v>
      </c>
      <c r="AV58" s="234">
        <f>'Natural Gas Scenarios'!N264</f>
        <v>8.9497397455187669E-9</v>
      </c>
      <c r="AW58" s="234">
        <f>'Natural Gas Scenarios'!O264</f>
        <v>8.9497397455187669E-9</v>
      </c>
      <c r="AX58" s="234">
        <f>'Natural Gas Scenarios'!R264</f>
        <v>8.9497397455187669E-9</v>
      </c>
      <c r="AY58" s="234">
        <f>'Natural Gas Scenarios'!S264</f>
        <v>8.9497397455187669E-9</v>
      </c>
      <c r="AZ58" s="234">
        <f>'Natural Gas Scenarios'!T264</f>
        <v>8.9497397455187669E-9</v>
      </c>
      <c r="BA58" s="234">
        <f>'Natural Gas Scenarios'!U264</f>
        <v>8.9497397455187669E-9</v>
      </c>
      <c r="BB58" s="234">
        <f>'Natural Gas Scenarios'!V264</f>
        <v>8.9497397455187669E-9</v>
      </c>
      <c r="BC58" s="234">
        <f>'Natural Gas Scenarios'!B367</f>
        <v>8.9497397455187669E-9</v>
      </c>
      <c r="BD58" s="234">
        <f>'Natural Gas Scenarios'!C367</f>
        <v>8.9497397455187669E-9</v>
      </c>
      <c r="BE58" s="234">
        <f>'Natural Gas Scenarios'!D367</f>
        <v>8.9497397455187669E-9</v>
      </c>
      <c r="BF58" s="234">
        <f>'Natural Gas Scenarios'!E367</f>
        <v>8.9497397455187669E-9</v>
      </c>
      <c r="BG58" s="234">
        <f>'Natural Gas Scenarios'!F367</f>
        <v>8.9497397455187669E-9</v>
      </c>
      <c r="BH58" s="234">
        <f>'Natural Gas Scenarios'!G367</f>
        <v>8.9497397455187669E-9</v>
      </c>
      <c r="BI58" s="234">
        <f>'Natural Gas Scenarios'!K367</f>
        <v>8.9497397455187669E-9</v>
      </c>
      <c r="BJ58" s="234">
        <f>'Natural Gas Scenarios'!L367</f>
        <v>8.9497397455187669E-9</v>
      </c>
      <c r="BK58" s="234">
        <f>'Natural Gas Scenarios'!M367</f>
        <v>8.9497397455187669E-9</v>
      </c>
      <c r="BL58" s="234">
        <f>'Natural Gas Scenarios'!B470</f>
        <v>1.9360877783693948E-6</v>
      </c>
      <c r="BM58" s="234">
        <f>'Natural Gas Scenarios'!C470</f>
        <v>1.9360877783693948E-6</v>
      </c>
      <c r="BN58" s="234">
        <f>'Natural Gas Scenarios'!D470</f>
        <v>1.9360877783693948E-6</v>
      </c>
      <c r="BO58" s="234">
        <f>'Natural Gas Scenarios'!E470</f>
        <v>1.9360877783693948E-6</v>
      </c>
      <c r="BP58" s="234">
        <f>'Natural Gas Scenarios'!F470</f>
        <v>1.9360877783693948E-6</v>
      </c>
      <c r="BQ58" s="234">
        <f>'Natural Gas Scenarios'!G470</f>
        <v>1.9360877783693948E-6</v>
      </c>
      <c r="BR58" s="234">
        <f>'Natural Gas Scenarios'!K470</f>
        <v>8.9497397455187669E-9</v>
      </c>
      <c r="BS58" s="234">
        <f>'Natural Gas Scenarios'!L470</f>
        <v>8.9497397455187669E-9</v>
      </c>
      <c r="BT58" s="234">
        <f>'Natural Gas Scenarios'!M470</f>
        <v>8.9497397455187669E-9</v>
      </c>
      <c r="BU58" s="234">
        <f>'Natural Gas Scenarios'!B573</f>
        <v>8.9497397455187669E-9</v>
      </c>
      <c r="BV58" s="234">
        <f>'Natural Gas Scenarios'!C573</f>
        <v>8.9497397455187669E-9</v>
      </c>
      <c r="BW58" s="234">
        <f>'Natural Gas Scenarios'!D573</f>
        <v>8.9497397455187669E-9</v>
      </c>
      <c r="BX58" s="234">
        <f>'Natural Gas Scenarios'!E573</f>
        <v>8.9497397455187669E-9</v>
      </c>
      <c r="BY58" s="234">
        <f>'Natural Gas Scenarios'!F573</f>
        <v>8.9497397455187669E-9</v>
      </c>
      <c r="BZ58" s="234">
        <f>'Natural Gas Scenarios'!R367</f>
        <v>8.9497397455187669E-9</v>
      </c>
      <c r="CA58" s="234">
        <f>'Natural Gas Scenarios'!S367</f>
        <v>8.9497397455187669E-9</v>
      </c>
      <c r="CB58" s="234">
        <f>'Natural Gas Scenarios'!T367</f>
        <v>8.9497397455187669E-9</v>
      </c>
      <c r="CC58" s="234">
        <f>'Natural Gas Scenarios'!B779</f>
        <v>8.9497397455187669E-9</v>
      </c>
      <c r="CD58" s="234">
        <f>'Natural Gas Scenarios'!C779</f>
        <v>8.9497397455187669E-9</v>
      </c>
      <c r="CE58" s="234">
        <f>'Natural Gas Scenarios'!D779</f>
        <v>8.9497397455187669E-9</v>
      </c>
      <c r="CF58" s="234">
        <f>'Natural Gas Scenarios'!H779</f>
        <v>8.9497397455187669E-9</v>
      </c>
      <c r="CG58" s="234">
        <f>'Natural Gas Scenarios'!I779</f>
        <v>8.9497397455187669E-9</v>
      </c>
      <c r="CH58" s="234">
        <f>'Natural Gas Scenarios'!J779</f>
        <v>8.9497397455187669E-9</v>
      </c>
      <c r="CI58" s="234">
        <f>'Natural Gas Scenarios'!N779</f>
        <v>8.9497397455187669E-9</v>
      </c>
      <c r="CJ58" s="234">
        <f>'Natural Gas Scenarios'!O779</f>
        <v>8.9497397455187669E-9</v>
      </c>
      <c r="CK58" s="234">
        <f>'Natural Gas Scenarios'!P779</f>
        <v>8.9497397455187669E-9</v>
      </c>
      <c r="CL58" s="234">
        <f>'Natural Gas Scenarios'!K573</f>
        <v>8.9497397455187669E-9</v>
      </c>
      <c r="CM58" s="234">
        <f>'Natural Gas Scenarios'!L573</f>
        <v>2.010473552014737E-13</v>
      </c>
      <c r="CN58" s="234">
        <f>'Natural Gas Scenarios'!M573</f>
        <v>8.9497397455187669E-9</v>
      </c>
      <c r="CO58" s="234">
        <f>'Natural Gas Scenarios'!B676</f>
        <v>8.9497397455187669E-9</v>
      </c>
      <c r="CP58" s="234">
        <f>'Natural Gas Scenarios'!C676</f>
        <v>8.9497397455187669E-9</v>
      </c>
      <c r="CQ58" s="234">
        <f>'Natural Gas Scenarios'!D676</f>
        <v>8.9497397455187669E-9</v>
      </c>
      <c r="CR58" s="234">
        <f>'Natural Gas Scenarios'!E676</f>
        <v>8.9497397455187669E-9</v>
      </c>
      <c r="CS58" s="234">
        <f>'Natural Gas Scenarios'!F676</f>
        <v>8.9497397455187669E-9</v>
      </c>
      <c r="CT58" s="234">
        <f>'Natural Gas Scenarios'!K676</f>
        <v>8.9497397455187669E-9</v>
      </c>
      <c r="CU58" s="234">
        <f>'Natural Gas Scenarios'!L676</f>
        <v>8.9497397455187669E-9</v>
      </c>
      <c r="CV58" s="234">
        <f>'Natural Gas Scenarios'!M676</f>
        <v>8.9497397455187669E-9</v>
      </c>
      <c r="CW58" s="234">
        <f>'Natural Gas Scenarios'!N676</f>
        <v>8.9497397455187669E-9</v>
      </c>
      <c r="CX58" s="234">
        <f>'Natural Gas Scenarios'!O676</f>
        <v>8.9497397455187669E-9</v>
      </c>
      <c r="CY58" s="326" t="s">
        <v>893</v>
      </c>
    </row>
    <row r="59" spans="1:103" ht="15" customHeight="1" x14ac:dyDescent="0.25">
      <c r="A59" s="206">
        <v>56</v>
      </c>
      <c r="B59" s="261" t="s">
        <v>348</v>
      </c>
      <c r="C59" s="233">
        <f t="shared" si="1"/>
        <v>6.1235061416707326E-9</v>
      </c>
      <c r="D59" s="234">
        <f>'Natural Gas Scenarios'!B59</f>
        <v>6.1235061416707326E-9</v>
      </c>
      <c r="E59" s="234">
        <f>'Natural Gas Scenarios'!C59</f>
        <v>6.1235061416707326E-9</v>
      </c>
      <c r="F59" s="234">
        <f>'Natural Gas Scenarios'!D59</f>
        <v>5.3510022899522725E-11</v>
      </c>
      <c r="G59" s="234">
        <f>'Natural Gas Scenarios'!E59</f>
        <v>5.3510022899522725E-11</v>
      </c>
      <c r="H59" s="234">
        <f>'Natural Gas Scenarios'!F59</f>
        <v>5.3510022899522725E-11</v>
      </c>
      <c r="I59" s="234">
        <f>'Natural Gas Scenarios'!G59</f>
        <v>6.1235061416707326E-9</v>
      </c>
      <c r="J59" s="234">
        <f>'Natural Gas Scenarios'!H59</f>
        <v>6.1235061416707326E-9</v>
      </c>
      <c r="K59" s="234">
        <f>'Natural Gas Scenarios'!K59</f>
        <v>6.1235061416707326E-9</v>
      </c>
      <c r="L59" s="234">
        <f>'Natural Gas Scenarios'!L59</f>
        <v>6.1235061416707326E-9</v>
      </c>
      <c r="M59" s="234">
        <f>'Natural Gas Scenarios'!M59</f>
        <v>6.1235061416707326E-9</v>
      </c>
      <c r="N59" s="234">
        <f>'Natural Gas Scenarios'!N59</f>
        <v>6.1235061416707326E-9</v>
      </c>
      <c r="O59" s="234">
        <f>'Natural Gas Scenarios'!O59</f>
        <v>6.1235061416707326E-9</v>
      </c>
      <c r="P59" s="234">
        <f>'Natural Gas Scenarios'!R59</f>
        <v>6.1235061416707326E-9</v>
      </c>
      <c r="Q59" s="234">
        <f>'Natural Gas Scenarios'!S59</f>
        <v>5.4799491981278373E-8</v>
      </c>
      <c r="R59" s="234">
        <f>'Natural Gas Scenarios'!T59</f>
        <v>6.1235061416707326E-9</v>
      </c>
      <c r="S59" s="234">
        <f>'Natural Gas Scenarios'!U59</f>
        <v>6.1235061416707326E-9</v>
      </c>
      <c r="T59" s="234">
        <f>'Natural Gas Scenarios'!V59</f>
        <v>6.1235061416707326E-9</v>
      </c>
      <c r="U59" s="234">
        <f>'Natural Gas Scenarios'!W59</f>
        <v>6.1235061416707326E-9</v>
      </c>
      <c r="V59" s="234">
        <f>'Natural Gas Scenarios'!B162</f>
        <v>6.1235061416707326E-9</v>
      </c>
      <c r="W59" s="234">
        <f>'Natural Gas Scenarios'!C162</f>
        <v>6.1235061416707326E-9</v>
      </c>
      <c r="X59" s="234">
        <f>'Natural Gas Scenarios'!D162</f>
        <v>6.1235061416707326E-9</v>
      </c>
      <c r="Y59" s="234">
        <f>'Natural Gas Scenarios'!E162</f>
        <v>6.1235061416707326E-9</v>
      </c>
      <c r="Z59" s="234">
        <f>'Natural Gas Scenarios'!F162</f>
        <v>6.1235061416707326E-9</v>
      </c>
      <c r="AA59" s="234">
        <f>'Natural Gas Scenarios'!G162</f>
        <v>6.1235061416707326E-9</v>
      </c>
      <c r="AB59" s="234">
        <f>'Natural Gas Scenarios'!K162</f>
        <v>6.1235061416707326E-9</v>
      </c>
      <c r="AC59" s="234">
        <f>'Natural Gas Scenarios'!L162</f>
        <v>6.1235061416707326E-9</v>
      </c>
      <c r="AD59" s="234">
        <f>'Natural Gas Scenarios'!M162</f>
        <v>6.1235061416707326E-9</v>
      </c>
      <c r="AE59" s="234">
        <f>'Natural Gas Scenarios'!N162</f>
        <v>6.1235061416707326E-9</v>
      </c>
      <c r="AF59" s="234">
        <f>'Natural Gas Scenarios'!O162</f>
        <v>6.1235061416707326E-9</v>
      </c>
      <c r="AG59" s="234">
        <f>'Natural Gas Scenarios'!R162</f>
        <v>6.1235061416707326E-9</v>
      </c>
      <c r="AH59" s="234">
        <f>'Natural Gas Scenarios'!S162</f>
        <v>6.1235061416707326E-9</v>
      </c>
      <c r="AI59" s="234">
        <f>'Natural Gas Scenarios'!T162</f>
        <v>6.1235061416707326E-9</v>
      </c>
      <c r="AJ59" s="234">
        <f>'Natural Gas Scenarios'!W162</f>
        <v>6.1235061416707326E-9</v>
      </c>
      <c r="AK59" s="234">
        <f>'Natural Gas Scenarios'!X162</f>
        <v>6.1235061416707326E-9</v>
      </c>
      <c r="AL59" s="234">
        <f>'Natural Gas Scenarios'!Y162</f>
        <v>6.1235061416707326E-9</v>
      </c>
      <c r="AM59" s="234">
        <f>'Natural Gas Scenarios'!B265</f>
        <v>6.1235061416707326E-9</v>
      </c>
      <c r="AN59" s="234">
        <f>'Natural Gas Scenarios'!C265</f>
        <v>6.1235061416707326E-9</v>
      </c>
      <c r="AO59" s="234">
        <f>'Natural Gas Scenarios'!D265</f>
        <v>6.1235061416707326E-9</v>
      </c>
      <c r="AP59" s="234">
        <f>'Natural Gas Scenarios'!E265</f>
        <v>6.1235061416707326E-9</v>
      </c>
      <c r="AQ59" s="234">
        <f>'Natural Gas Scenarios'!F265</f>
        <v>6.1235061416707326E-9</v>
      </c>
      <c r="AR59" s="234">
        <f>'Natural Gas Scenarios'!G265</f>
        <v>6.1235061416707326E-9</v>
      </c>
      <c r="AS59" s="234">
        <f>'Natural Gas Scenarios'!K265</f>
        <v>6.1235061416707326E-9</v>
      </c>
      <c r="AT59" s="234">
        <f>'Natural Gas Scenarios'!L265</f>
        <v>6.1235061416707326E-9</v>
      </c>
      <c r="AU59" s="234">
        <f>'Natural Gas Scenarios'!M265</f>
        <v>6.1235061416707326E-9</v>
      </c>
      <c r="AV59" s="234">
        <f>'Natural Gas Scenarios'!N265</f>
        <v>6.1235061416707326E-9</v>
      </c>
      <c r="AW59" s="234">
        <f>'Natural Gas Scenarios'!O265</f>
        <v>6.1235061416707326E-9</v>
      </c>
      <c r="AX59" s="234">
        <f>'Natural Gas Scenarios'!R265</f>
        <v>6.1235061416707326E-9</v>
      </c>
      <c r="AY59" s="234">
        <f>'Natural Gas Scenarios'!S265</f>
        <v>6.1235061416707326E-9</v>
      </c>
      <c r="AZ59" s="234">
        <f>'Natural Gas Scenarios'!T265</f>
        <v>6.1235061416707326E-9</v>
      </c>
      <c r="BA59" s="234">
        <f>'Natural Gas Scenarios'!U265</f>
        <v>6.1235061416707326E-9</v>
      </c>
      <c r="BB59" s="234">
        <f>'Natural Gas Scenarios'!V265</f>
        <v>6.1235061416707326E-9</v>
      </c>
      <c r="BC59" s="234">
        <f>'Natural Gas Scenarios'!B368</f>
        <v>6.1235061416707326E-9</v>
      </c>
      <c r="BD59" s="234">
        <f>'Natural Gas Scenarios'!C368</f>
        <v>6.1235061416707326E-9</v>
      </c>
      <c r="BE59" s="234">
        <f>'Natural Gas Scenarios'!D368</f>
        <v>6.1235061416707326E-9</v>
      </c>
      <c r="BF59" s="234">
        <f>'Natural Gas Scenarios'!E368</f>
        <v>6.1235061416707326E-9</v>
      </c>
      <c r="BG59" s="234">
        <f>'Natural Gas Scenarios'!F368</f>
        <v>6.1235061416707326E-9</v>
      </c>
      <c r="BH59" s="234">
        <f>'Natural Gas Scenarios'!G368</f>
        <v>6.1235061416707326E-9</v>
      </c>
      <c r="BI59" s="234">
        <f>'Natural Gas Scenarios'!K368</f>
        <v>6.1235061416707326E-9</v>
      </c>
      <c r="BJ59" s="234">
        <f>'Natural Gas Scenarios'!L368</f>
        <v>6.1235061416707326E-9</v>
      </c>
      <c r="BK59" s="234">
        <f>'Natural Gas Scenarios'!M368</f>
        <v>6.1235061416707326E-9</v>
      </c>
      <c r="BL59" s="234">
        <f>'Natural Gas Scenarios'!B471</f>
        <v>1.6005314177791884E-7</v>
      </c>
      <c r="BM59" s="234">
        <f>'Natural Gas Scenarios'!C471</f>
        <v>1.6005314177791884E-7</v>
      </c>
      <c r="BN59" s="234">
        <f>'Natural Gas Scenarios'!D471</f>
        <v>1.6005314177791884E-7</v>
      </c>
      <c r="BO59" s="234">
        <f>'Natural Gas Scenarios'!E471</f>
        <v>1.6005314177791884E-7</v>
      </c>
      <c r="BP59" s="234">
        <f>'Natural Gas Scenarios'!F471</f>
        <v>1.6005314177791884E-7</v>
      </c>
      <c r="BQ59" s="234">
        <f>'Natural Gas Scenarios'!G471</f>
        <v>1.6005314177791884E-7</v>
      </c>
      <c r="BR59" s="234">
        <f>'Natural Gas Scenarios'!K471</f>
        <v>2.7520449717470201E-7</v>
      </c>
      <c r="BS59" s="234">
        <f>'Natural Gas Scenarios'!L471</f>
        <v>2.7520449717470201E-7</v>
      </c>
      <c r="BT59" s="234">
        <f>'Natural Gas Scenarios'!M471</f>
        <v>2.7520449717470201E-7</v>
      </c>
      <c r="BU59" s="234">
        <f>'Natural Gas Scenarios'!B574</f>
        <v>6.1235061416707326E-9</v>
      </c>
      <c r="BV59" s="234">
        <f>'Natural Gas Scenarios'!C574</f>
        <v>6.1235061416707326E-9</v>
      </c>
      <c r="BW59" s="234">
        <f>'Natural Gas Scenarios'!D574</f>
        <v>6.1235061416707326E-9</v>
      </c>
      <c r="BX59" s="234">
        <f>'Natural Gas Scenarios'!E574</f>
        <v>6.1235061416707326E-9</v>
      </c>
      <c r="BY59" s="234">
        <f>'Natural Gas Scenarios'!F574</f>
        <v>6.1235061416707326E-9</v>
      </c>
      <c r="BZ59" s="234">
        <f>'Natural Gas Scenarios'!R368</f>
        <v>6.1235061416707326E-9</v>
      </c>
      <c r="CA59" s="234">
        <f>'Natural Gas Scenarios'!S368</f>
        <v>6.1235061416707326E-9</v>
      </c>
      <c r="CB59" s="234">
        <f>'Natural Gas Scenarios'!T368</f>
        <v>6.1235061416707326E-9</v>
      </c>
      <c r="CC59" s="234">
        <f>'Natural Gas Scenarios'!B780</f>
        <v>6.1235061416707326E-9</v>
      </c>
      <c r="CD59" s="234">
        <f>'Natural Gas Scenarios'!C780</f>
        <v>6.1235061416707326E-9</v>
      </c>
      <c r="CE59" s="234">
        <f>'Natural Gas Scenarios'!D780</f>
        <v>6.1235061416707326E-9</v>
      </c>
      <c r="CF59" s="234">
        <f>'Natural Gas Scenarios'!H780</f>
        <v>6.1235061416707326E-9</v>
      </c>
      <c r="CG59" s="234">
        <f>'Natural Gas Scenarios'!I780</f>
        <v>6.1235061416707326E-9</v>
      </c>
      <c r="CH59" s="234">
        <f>'Natural Gas Scenarios'!J780</f>
        <v>6.1235061416707326E-9</v>
      </c>
      <c r="CI59" s="234">
        <f>'Natural Gas Scenarios'!N780</f>
        <v>6.1235061416707326E-9</v>
      </c>
      <c r="CJ59" s="234">
        <f>'Natural Gas Scenarios'!O780</f>
        <v>6.1235061416707326E-9</v>
      </c>
      <c r="CK59" s="234">
        <f>'Natural Gas Scenarios'!P780</f>
        <v>6.1235061416707326E-9</v>
      </c>
      <c r="CL59" s="234">
        <f>'Natural Gas Scenarios'!K574</f>
        <v>6.1235061416707326E-9</v>
      </c>
      <c r="CM59" s="234">
        <f>'Natural Gas Scenarios'!L574</f>
        <v>6.1235061416707326E-9</v>
      </c>
      <c r="CN59" s="234">
        <f>'Natural Gas Scenarios'!M574</f>
        <v>6.1235061416707326E-9</v>
      </c>
      <c r="CO59" s="234">
        <f>'Natural Gas Scenarios'!B677</f>
        <v>6.1235061416707326E-9</v>
      </c>
      <c r="CP59" s="234">
        <f>'Natural Gas Scenarios'!C677</f>
        <v>6.1235061416707326E-9</v>
      </c>
      <c r="CQ59" s="234">
        <f>'Natural Gas Scenarios'!D677</f>
        <v>6.1235061416707326E-9</v>
      </c>
      <c r="CR59" s="234">
        <f>'Natural Gas Scenarios'!E677</f>
        <v>6.1235061416707326E-9</v>
      </c>
      <c r="CS59" s="234">
        <f>'Natural Gas Scenarios'!F677</f>
        <v>6.1235061416707326E-9</v>
      </c>
      <c r="CT59" s="234">
        <f>'Natural Gas Scenarios'!K677</f>
        <v>6.1235061416707326E-9</v>
      </c>
      <c r="CU59" s="234">
        <f>'Natural Gas Scenarios'!L677</f>
        <v>6.1235061416707326E-9</v>
      </c>
      <c r="CV59" s="234">
        <f>'Natural Gas Scenarios'!M677</f>
        <v>6.1235061416707326E-9</v>
      </c>
      <c r="CW59" s="234">
        <f>'Natural Gas Scenarios'!N677</f>
        <v>6.1235061416707326E-9</v>
      </c>
      <c r="CX59" s="234">
        <f>'Natural Gas Scenarios'!O677</f>
        <v>6.1235061416707326E-9</v>
      </c>
      <c r="CY59" s="326" t="s">
        <v>894</v>
      </c>
    </row>
    <row r="60" spans="1:103" ht="15" customHeight="1" x14ac:dyDescent="0.25">
      <c r="A60" s="206">
        <v>57</v>
      </c>
      <c r="B60" s="261" t="s">
        <v>350</v>
      </c>
      <c r="C60" s="233">
        <f t="shared" si="1"/>
        <v>5.4169477407087261E-5</v>
      </c>
      <c r="D60" s="234">
        <f>'Natural Gas Scenarios'!B60</f>
        <v>5.4169477407087261E-5</v>
      </c>
      <c r="E60" s="234">
        <f>'Natural Gas Scenarios'!C60</f>
        <v>5.4169477407087261E-5</v>
      </c>
      <c r="F60" s="234">
        <f>'Natural Gas Scenarios'!D60</f>
        <v>5.4169477407087261E-5</v>
      </c>
      <c r="G60" s="234">
        <f>'Natural Gas Scenarios'!E60</f>
        <v>5.4169477407087261E-5</v>
      </c>
      <c r="H60" s="234">
        <f>'Natural Gas Scenarios'!F60</f>
        <v>5.4169477407087261E-5</v>
      </c>
      <c r="I60" s="234">
        <f>'Natural Gas Scenarios'!G60</f>
        <v>5.4169477407087261E-5</v>
      </c>
      <c r="J60" s="234">
        <f>'Natural Gas Scenarios'!H60</f>
        <v>5.4169477407087261E-5</v>
      </c>
      <c r="K60" s="234">
        <f>'Natural Gas Scenarios'!K60</f>
        <v>5.4169477407087261E-5</v>
      </c>
      <c r="L60" s="234">
        <f>'Natural Gas Scenarios'!L60</f>
        <v>5.4169477407087261E-5</v>
      </c>
      <c r="M60" s="234">
        <f>'Natural Gas Scenarios'!M60</f>
        <v>5.4169477407087261E-5</v>
      </c>
      <c r="N60" s="234">
        <f>'Natural Gas Scenarios'!N60</f>
        <v>5.4169477407087261E-5</v>
      </c>
      <c r="O60" s="234">
        <f>'Natural Gas Scenarios'!O60</f>
        <v>5.4169477407087261E-5</v>
      </c>
      <c r="P60" s="234">
        <f>'Natural Gas Scenarios'!R60</f>
        <v>5.4169477407087261E-5</v>
      </c>
      <c r="Q60" s="234">
        <f>'Natural Gas Scenarios'!S60</f>
        <v>5.4169477407087261E-5</v>
      </c>
      <c r="R60" s="234">
        <f>'Natural Gas Scenarios'!T60</f>
        <v>5.4169477407087261E-5</v>
      </c>
      <c r="S60" s="234">
        <f>'Natural Gas Scenarios'!U60</f>
        <v>5.4169477407087261E-5</v>
      </c>
      <c r="T60" s="234">
        <f>'Natural Gas Scenarios'!V60</f>
        <v>5.4169477407087261E-5</v>
      </c>
      <c r="U60" s="234">
        <f>'Natural Gas Scenarios'!W60</f>
        <v>5.4169477407087261E-5</v>
      </c>
      <c r="V60" s="234">
        <f>'Natural Gas Scenarios'!B163</f>
        <v>5.4169477407087261E-5</v>
      </c>
      <c r="W60" s="234">
        <f>'Natural Gas Scenarios'!C163</f>
        <v>5.4169477407087261E-5</v>
      </c>
      <c r="X60" s="234">
        <f>'Natural Gas Scenarios'!D163</f>
        <v>5.4169477407087261E-5</v>
      </c>
      <c r="Y60" s="234">
        <f>'Natural Gas Scenarios'!E163</f>
        <v>5.4169477407087261E-5</v>
      </c>
      <c r="Z60" s="234">
        <f>'Natural Gas Scenarios'!F163</f>
        <v>5.4169477407087261E-5</v>
      </c>
      <c r="AA60" s="234">
        <f>'Natural Gas Scenarios'!G163</f>
        <v>5.4169477407087261E-5</v>
      </c>
      <c r="AB60" s="234">
        <f>'Natural Gas Scenarios'!K163</f>
        <v>5.4169477407087261E-5</v>
      </c>
      <c r="AC60" s="234">
        <f>'Natural Gas Scenarios'!L163</f>
        <v>5.4169477407087261E-5</v>
      </c>
      <c r="AD60" s="234">
        <f>'Natural Gas Scenarios'!M163</f>
        <v>5.4169477407087261E-5</v>
      </c>
      <c r="AE60" s="234">
        <f>'Natural Gas Scenarios'!N163</f>
        <v>5.4169477407087261E-5</v>
      </c>
      <c r="AF60" s="234">
        <f>'Natural Gas Scenarios'!O163</f>
        <v>5.4169477407087261E-5</v>
      </c>
      <c r="AG60" s="234">
        <f>'Natural Gas Scenarios'!R163</f>
        <v>5.4169477407087261E-5</v>
      </c>
      <c r="AH60" s="234">
        <f>'Natural Gas Scenarios'!S163</f>
        <v>5.4169477407087261E-5</v>
      </c>
      <c r="AI60" s="234">
        <f>'Natural Gas Scenarios'!T163</f>
        <v>5.4169477407087261E-5</v>
      </c>
      <c r="AJ60" s="234">
        <f>'Natural Gas Scenarios'!W163</f>
        <v>5.4169477407087261E-5</v>
      </c>
      <c r="AK60" s="234">
        <f>'Natural Gas Scenarios'!X163</f>
        <v>5.4169477407087261E-5</v>
      </c>
      <c r="AL60" s="234">
        <f>'Natural Gas Scenarios'!Y163</f>
        <v>5.4169477407087261E-5</v>
      </c>
      <c r="AM60" s="234">
        <f>'Natural Gas Scenarios'!B266</f>
        <v>5.4169477407087261E-5</v>
      </c>
      <c r="AN60" s="234">
        <f>'Natural Gas Scenarios'!C266</f>
        <v>5.4169477407087261E-5</v>
      </c>
      <c r="AO60" s="234">
        <f>'Natural Gas Scenarios'!D266</f>
        <v>5.4169477407087261E-5</v>
      </c>
      <c r="AP60" s="234">
        <f>'Natural Gas Scenarios'!E266</f>
        <v>5.4169477407087261E-5</v>
      </c>
      <c r="AQ60" s="234">
        <f>'Natural Gas Scenarios'!F266</f>
        <v>5.4169477407087261E-5</v>
      </c>
      <c r="AR60" s="234">
        <f>'Natural Gas Scenarios'!G266</f>
        <v>5.4169477407087261E-5</v>
      </c>
      <c r="AS60" s="234">
        <f>'Natural Gas Scenarios'!K266</f>
        <v>5.4169477407087261E-5</v>
      </c>
      <c r="AT60" s="234">
        <f>'Natural Gas Scenarios'!L266</f>
        <v>5.4169477407087261E-5</v>
      </c>
      <c r="AU60" s="234">
        <f>'Natural Gas Scenarios'!M266</f>
        <v>5.4169477407087261E-5</v>
      </c>
      <c r="AV60" s="234">
        <f>'Natural Gas Scenarios'!N266</f>
        <v>5.4169477407087261E-5</v>
      </c>
      <c r="AW60" s="234">
        <f>'Natural Gas Scenarios'!O266</f>
        <v>5.4169477407087261E-5</v>
      </c>
      <c r="AX60" s="234">
        <f>'Natural Gas Scenarios'!R266</f>
        <v>5.4169477407087261E-5</v>
      </c>
      <c r="AY60" s="234">
        <f>'Natural Gas Scenarios'!S266</f>
        <v>5.4169477407087261E-5</v>
      </c>
      <c r="AZ60" s="234">
        <f>'Natural Gas Scenarios'!T266</f>
        <v>5.4169477407087261E-5</v>
      </c>
      <c r="BA60" s="234">
        <f>'Natural Gas Scenarios'!U266</f>
        <v>5.4169477407087261E-5</v>
      </c>
      <c r="BB60" s="234">
        <f>'Natural Gas Scenarios'!V266</f>
        <v>5.4169477407087261E-5</v>
      </c>
      <c r="BC60" s="234">
        <f>'Natural Gas Scenarios'!B369</f>
        <v>2.0761041014933664E-4</v>
      </c>
      <c r="BD60" s="234">
        <f>'Natural Gas Scenarios'!C369</f>
        <v>2.0761041014933664E-4</v>
      </c>
      <c r="BE60" s="234">
        <f>'Natural Gas Scenarios'!D369</f>
        <v>2.0761041014933664E-4</v>
      </c>
      <c r="BF60" s="234">
        <f>'Natural Gas Scenarios'!E369</f>
        <v>2.0761041014933664E-4</v>
      </c>
      <c r="BG60" s="234">
        <f>'Natural Gas Scenarios'!F369</f>
        <v>2.0761041014933664E-4</v>
      </c>
      <c r="BH60" s="234">
        <f>'Natural Gas Scenarios'!G369</f>
        <v>2.0761041014933664E-4</v>
      </c>
      <c r="BI60" s="234">
        <f>'Natural Gas Scenarios'!K369</f>
        <v>5.4169477407087261E-5</v>
      </c>
      <c r="BJ60" s="234">
        <f>'Natural Gas Scenarios'!L369</f>
        <v>5.4169477407087261E-5</v>
      </c>
      <c r="BK60" s="234">
        <f>'Natural Gas Scenarios'!M369</f>
        <v>5.4169477407087261E-5</v>
      </c>
      <c r="BL60" s="234">
        <f>'Natural Gas Scenarios'!B472</f>
        <v>2.0761041014933664E-4</v>
      </c>
      <c r="BM60" s="234">
        <f>'Natural Gas Scenarios'!C472</f>
        <v>2.0761041014933664E-4</v>
      </c>
      <c r="BN60" s="234">
        <f>'Natural Gas Scenarios'!D472</f>
        <v>2.0761041014933664E-4</v>
      </c>
      <c r="BO60" s="234">
        <f>'Natural Gas Scenarios'!E472</f>
        <v>2.0761041014933664E-4</v>
      </c>
      <c r="BP60" s="234">
        <f>'Natural Gas Scenarios'!F472</f>
        <v>2.0761041014933664E-4</v>
      </c>
      <c r="BQ60" s="234">
        <f>'Natural Gas Scenarios'!G472</f>
        <v>2.0761041014933664E-4</v>
      </c>
      <c r="BR60" s="234">
        <f>'Natural Gas Scenarios'!K472</f>
        <v>5.4169477407087261E-5</v>
      </c>
      <c r="BS60" s="234">
        <f>'Natural Gas Scenarios'!L472</f>
        <v>5.4169477407087261E-5</v>
      </c>
      <c r="BT60" s="234">
        <f>'Natural Gas Scenarios'!M472</f>
        <v>5.4169477407087261E-5</v>
      </c>
      <c r="BU60" s="234">
        <f>'Natural Gas Scenarios'!B575</f>
        <v>2.0761041014933664E-4</v>
      </c>
      <c r="BV60" s="234">
        <f>'Natural Gas Scenarios'!C575</f>
        <v>2.0761041014933664E-4</v>
      </c>
      <c r="BW60" s="234">
        <f>'Natural Gas Scenarios'!D575</f>
        <v>2.0761041014933664E-4</v>
      </c>
      <c r="BX60" s="234">
        <f>'Natural Gas Scenarios'!E575</f>
        <v>2.0761041014933664E-4</v>
      </c>
      <c r="BY60" s="234">
        <f>'Natural Gas Scenarios'!F575</f>
        <v>2.0761041014933664E-4</v>
      </c>
      <c r="BZ60" s="234">
        <f>'Natural Gas Scenarios'!R369</f>
        <v>5.4169477407087261E-5</v>
      </c>
      <c r="CA60" s="234">
        <f>'Natural Gas Scenarios'!S369</f>
        <v>5.4169477407087261E-5</v>
      </c>
      <c r="CB60" s="234">
        <f>'Natural Gas Scenarios'!T369</f>
        <v>5.4169477407087261E-5</v>
      </c>
      <c r="CC60" s="234">
        <f>'Natural Gas Scenarios'!B781</f>
        <v>3.5004080780992805E-2</v>
      </c>
      <c r="CD60" s="234">
        <f>'Natural Gas Scenarios'!C781</f>
        <v>3.5004080780992805E-2</v>
      </c>
      <c r="CE60" s="234">
        <f>'Natural Gas Scenarios'!D781</f>
        <v>3.5004080780992805E-2</v>
      </c>
      <c r="CF60" s="234">
        <f>'Natural Gas Scenarios'!H781</f>
        <v>5.5523714342264451E-3</v>
      </c>
      <c r="CG60" s="234">
        <f>'Natural Gas Scenarios'!I781</f>
        <v>5.5523714342264451E-3</v>
      </c>
      <c r="CH60" s="234">
        <f>'Natural Gas Scenarios'!J781</f>
        <v>5.5523714342264451E-3</v>
      </c>
      <c r="CI60" s="234">
        <f>'Natural Gas Scenarios'!N781</f>
        <v>3.0175931707752412E-2</v>
      </c>
      <c r="CJ60" s="234">
        <f>'Natural Gas Scenarios'!O781</f>
        <v>3.0175931707752412E-2</v>
      </c>
      <c r="CK60" s="234">
        <f>'Natural Gas Scenarios'!P781</f>
        <v>3.0175931707752412E-2</v>
      </c>
      <c r="CL60" s="234">
        <f>'Natural Gas Scenarios'!K575</f>
        <v>5.4169477407087261E-5</v>
      </c>
      <c r="CM60" s="234">
        <f>'Natural Gas Scenarios'!L575</f>
        <v>5.4169477407087261E-5</v>
      </c>
      <c r="CN60" s="234">
        <f>'Natural Gas Scenarios'!M575</f>
        <v>5.4169477407087261E-5</v>
      </c>
      <c r="CO60" s="234">
        <f>'Natural Gas Scenarios'!B678</f>
        <v>2.0761041014933664E-4</v>
      </c>
      <c r="CP60" s="234">
        <f>'Natural Gas Scenarios'!C678</f>
        <v>2.0761041014933664E-4</v>
      </c>
      <c r="CQ60" s="234">
        <f>'Natural Gas Scenarios'!D678</f>
        <v>2.0761041014933664E-4</v>
      </c>
      <c r="CR60" s="234">
        <f>'Natural Gas Scenarios'!E678</f>
        <v>2.0761041014933664E-4</v>
      </c>
      <c r="CS60" s="234">
        <f>'Natural Gas Scenarios'!F678</f>
        <v>2.0761041014933664E-4</v>
      </c>
      <c r="CT60" s="234">
        <f>'Natural Gas Scenarios'!K678</f>
        <v>2.0761041014933664E-4</v>
      </c>
      <c r="CU60" s="234">
        <f>'Natural Gas Scenarios'!L678</f>
        <v>2.0761041014933664E-4</v>
      </c>
      <c r="CV60" s="234">
        <f>'Natural Gas Scenarios'!M678</f>
        <v>2.0761041014933664E-4</v>
      </c>
      <c r="CW60" s="234">
        <f>'Natural Gas Scenarios'!N678</f>
        <v>2.0761041014933664E-4</v>
      </c>
      <c r="CX60" s="234">
        <f>'Natural Gas Scenarios'!O678</f>
        <v>2.0761041014933664E-4</v>
      </c>
      <c r="CY60" s="326" t="s">
        <v>895</v>
      </c>
    </row>
    <row r="61" spans="1:103" ht="15" customHeight="1" x14ac:dyDescent="0.25">
      <c r="A61" s="206">
        <v>58</v>
      </c>
      <c r="B61" s="247" t="s">
        <v>663</v>
      </c>
      <c r="C61" s="233">
        <f t="shared" si="1"/>
        <v>0</v>
      </c>
      <c r="D61" s="234">
        <f>'Natural Gas Scenarios'!B61</f>
        <v>0</v>
      </c>
      <c r="E61" s="234">
        <f>'Natural Gas Scenarios'!C61</f>
        <v>0</v>
      </c>
      <c r="F61" s="234">
        <f>'Natural Gas Scenarios'!D61</f>
        <v>0</v>
      </c>
      <c r="G61" s="234">
        <f>'Natural Gas Scenarios'!E61</f>
        <v>0</v>
      </c>
      <c r="H61" s="234">
        <f>'Natural Gas Scenarios'!F61</f>
        <v>0</v>
      </c>
      <c r="I61" s="234">
        <f>'Natural Gas Scenarios'!G61</f>
        <v>0</v>
      </c>
      <c r="J61" s="234">
        <f>'Natural Gas Scenarios'!H61</f>
        <v>0</v>
      </c>
      <c r="K61" s="234">
        <f>'Natural Gas Scenarios'!K61</f>
        <v>0</v>
      </c>
      <c r="L61" s="234">
        <f>'Natural Gas Scenarios'!L61</f>
        <v>0</v>
      </c>
      <c r="M61" s="234">
        <f>'Natural Gas Scenarios'!M61</f>
        <v>0</v>
      </c>
      <c r="N61" s="234">
        <f>'Natural Gas Scenarios'!N61</f>
        <v>0</v>
      </c>
      <c r="O61" s="234">
        <f>'Natural Gas Scenarios'!O61</f>
        <v>0</v>
      </c>
      <c r="P61" s="234">
        <f>'Natural Gas Scenarios'!R61</f>
        <v>0</v>
      </c>
      <c r="Q61" s="234">
        <f>'Natural Gas Scenarios'!S61</f>
        <v>0</v>
      </c>
      <c r="R61" s="234">
        <f>'Natural Gas Scenarios'!T61</f>
        <v>0</v>
      </c>
      <c r="S61" s="234">
        <f>'Natural Gas Scenarios'!U61</f>
        <v>0</v>
      </c>
      <c r="T61" s="234">
        <f>'Natural Gas Scenarios'!V61</f>
        <v>0</v>
      </c>
      <c r="U61" s="234">
        <f>'Natural Gas Scenarios'!W61</f>
        <v>0</v>
      </c>
      <c r="V61" s="234">
        <f>'Natural Gas Scenarios'!B164</f>
        <v>0</v>
      </c>
      <c r="W61" s="234">
        <f>'Natural Gas Scenarios'!C164</f>
        <v>0</v>
      </c>
      <c r="X61" s="234">
        <f>'Natural Gas Scenarios'!D164</f>
        <v>0</v>
      </c>
      <c r="Y61" s="234">
        <f>'Natural Gas Scenarios'!E164</f>
        <v>0</v>
      </c>
      <c r="Z61" s="234">
        <f>'Natural Gas Scenarios'!F164</f>
        <v>0</v>
      </c>
      <c r="AA61" s="234">
        <f>'Natural Gas Scenarios'!G164</f>
        <v>0</v>
      </c>
      <c r="AB61" s="234">
        <f>'Natural Gas Scenarios'!K164</f>
        <v>0</v>
      </c>
      <c r="AC61" s="234">
        <f>'Natural Gas Scenarios'!L164</f>
        <v>0</v>
      </c>
      <c r="AD61" s="234">
        <f>'Natural Gas Scenarios'!M164</f>
        <v>0</v>
      </c>
      <c r="AE61" s="234">
        <f>'Natural Gas Scenarios'!N164</f>
        <v>0</v>
      </c>
      <c r="AF61" s="234">
        <f>'Natural Gas Scenarios'!O164</f>
        <v>0</v>
      </c>
      <c r="AG61" s="234">
        <f>'Natural Gas Scenarios'!R164</f>
        <v>0</v>
      </c>
      <c r="AH61" s="234">
        <f>'Natural Gas Scenarios'!S164</f>
        <v>0</v>
      </c>
      <c r="AI61" s="234">
        <f>'Natural Gas Scenarios'!T164</f>
        <v>0</v>
      </c>
      <c r="AJ61" s="234">
        <f>'Natural Gas Scenarios'!W164</f>
        <v>0</v>
      </c>
      <c r="AK61" s="234">
        <f>'Natural Gas Scenarios'!X164</f>
        <v>0</v>
      </c>
      <c r="AL61" s="234">
        <f>'Natural Gas Scenarios'!Y164</f>
        <v>0</v>
      </c>
      <c r="AM61" s="234">
        <f>'Natural Gas Scenarios'!B267</f>
        <v>0</v>
      </c>
      <c r="AN61" s="234">
        <f>'Natural Gas Scenarios'!C267</f>
        <v>0</v>
      </c>
      <c r="AO61" s="234">
        <f>'Natural Gas Scenarios'!D267</f>
        <v>0</v>
      </c>
      <c r="AP61" s="234">
        <f>'Natural Gas Scenarios'!E267</f>
        <v>0</v>
      </c>
      <c r="AQ61" s="234">
        <f>'Natural Gas Scenarios'!F267</f>
        <v>0</v>
      </c>
      <c r="AR61" s="234">
        <f>'Natural Gas Scenarios'!G267</f>
        <v>0</v>
      </c>
      <c r="AS61" s="234">
        <f>'Natural Gas Scenarios'!K267</f>
        <v>0</v>
      </c>
      <c r="AT61" s="234">
        <f>'Natural Gas Scenarios'!L267</f>
        <v>0</v>
      </c>
      <c r="AU61" s="234">
        <f>'Natural Gas Scenarios'!M267</f>
        <v>0</v>
      </c>
      <c r="AV61" s="234">
        <f>'Natural Gas Scenarios'!N267</f>
        <v>0</v>
      </c>
      <c r="AW61" s="234">
        <f>'Natural Gas Scenarios'!O267</f>
        <v>0</v>
      </c>
      <c r="AX61" s="234">
        <f>'Natural Gas Scenarios'!R267</f>
        <v>0</v>
      </c>
      <c r="AY61" s="234">
        <f>'Natural Gas Scenarios'!S267</f>
        <v>0</v>
      </c>
      <c r="AZ61" s="234">
        <f>'Natural Gas Scenarios'!T267</f>
        <v>0</v>
      </c>
      <c r="BA61" s="234">
        <f>'Natural Gas Scenarios'!U267</f>
        <v>0</v>
      </c>
      <c r="BB61" s="234">
        <f>'Natural Gas Scenarios'!V267</f>
        <v>0</v>
      </c>
      <c r="BC61" s="234">
        <f>'Natural Gas Scenarios'!B370</f>
        <v>0</v>
      </c>
      <c r="BD61" s="234">
        <f>'Natural Gas Scenarios'!C370</f>
        <v>0</v>
      </c>
      <c r="BE61" s="234">
        <f>'Natural Gas Scenarios'!D370</f>
        <v>0</v>
      </c>
      <c r="BF61" s="234">
        <f>'Natural Gas Scenarios'!E370</f>
        <v>0</v>
      </c>
      <c r="BG61" s="234">
        <f>'Natural Gas Scenarios'!F370</f>
        <v>0</v>
      </c>
      <c r="BH61" s="234">
        <f>'Natural Gas Scenarios'!G370</f>
        <v>0</v>
      </c>
      <c r="BI61" s="234">
        <f>'Natural Gas Scenarios'!K370</f>
        <v>0</v>
      </c>
      <c r="BJ61" s="234">
        <f>'Natural Gas Scenarios'!L370</f>
        <v>0</v>
      </c>
      <c r="BK61" s="234">
        <f>'Natural Gas Scenarios'!M370</f>
        <v>0</v>
      </c>
      <c r="BL61" s="234">
        <f>'Natural Gas Scenarios'!B473</f>
        <v>0</v>
      </c>
      <c r="BM61" s="234">
        <f>'Natural Gas Scenarios'!C473</f>
        <v>0</v>
      </c>
      <c r="BN61" s="234">
        <f>'Natural Gas Scenarios'!D473</f>
        <v>0</v>
      </c>
      <c r="BO61" s="234">
        <f>'Natural Gas Scenarios'!E473</f>
        <v>0</v>
      </c>
      <c r="BP61" s="234">
        <f>'Natural Gas Scenarios'!F473</f>
        <v>0</v>
      </c>
      <c r="BQ61" s="234">
        <f>'Natural Gas Scenarios'!G473</f>
        <v>0</v>
      </c>
      <c r="BR61" s="234">
        <f>'Natural Gas Scenarios'!K473</f>
        <v>0</v>
      </c>
      <c r="BS61" s="234">
        <f>'Natural Gas Scenarios'!L473</f>
        <v>0</v>
      </c>
      <c r="BT61" s="234">
        <f>'Natural Gas Scenarios'!M473</f>
        <v>0</v>
      </c>
      <c r="BU61" s="234">
        <f>'Natural Gas Scenarios'!B576</f>
        <v>0</v>
      </c>
      <c r="BV61" s="234">
        <f>'Natural Gas Scenarios'!C576</f>
        <v>0</v>
      </c>
      <c r="BW61" s="234">
        <f>'Natural Gas Scenarios'!D576</f>
        <v>0</v>
      </c>
      <c r="BX61" s="234">
        <f>'Natural Gas Scenarios'!E576</f>
        <v>0</v>
      </c>
      <c r="BY61" s="234">
        <f>'Natural Gas Scenarios'!F576</f>
        <v>0</v>
      </c>
      <c r="BZ61" s="234">
        <f>'Natural Gas Scenarios'!R370</f>
        <v>0</v>
      </c>
      <c r="CA61" s="234">
        <f>'Natural Gas Scenarios'!S370</f>
        <v>0</v>
      </c>
      <c r="CB61" s="234">
        <f>'Natural Gas Scenarios'!T370</f>
        <v>0</v>
      </c>
      <c r="CC61" s="234">
        <f>'Natural Gas Scenarios'!B782</f>
        <v>5.9869048508180781E-5</v>
      </c>
      <c r="CD61" s="234">
        <f>'Natural Gas Scenarios'!C782</f>
        <v>5.9869048508180781E-5</v>
      </c>
      <c r="CE61" s="234">
        <f>'Natural Gas Scenarios'!D782</f>
        <v>5.9869048508180781E-5</v>
      </c>
      <c r="CF61" s="234">
        <f>'Natural Gas Scenarios'!H782</f>
        <v>7.3870680820577915E-5</v>
      </c>
      <c r="CG61" s="234">
        <f>'Natural Gas Scenarios'!I782</f>
        <v>7.3870680820577915E-5</v>
      </c>
      <c r="CH61" s="234">
        <f>'Natural Gas Scenarios'!J782</f>
        <v>7.3870680820577915E-5</v>
      </c>
      <c r="CI61" s="234">
        <f>'Natural Gas Scenarios'!N782</f>
        <v>6.0351863415504836E-5</v>
      </c>
      <c r="CJ61" s="234">
        <f>'Natural Gas Scenarios'!O782</f>
        <v>6.0351863415504836E-5</v>
      </c>
      <c r="CK61" s="234">
        <f>'Natural Gas Scenarios'!P782</f>
        <v>6.0351863415504836E-5</v>
      </c>
      <c r="CL61" s="234">
        <f>'Natural Gas Scenarios'!K576</f>
        <v>0</v>
      </c>
      <c r="CM61" s="234">
        <f>'Natural Gas Scenarios'!L576</f>
        <v>0</v>
      </c>
      <c r="CN61" s="234">
        <f>'Natural Gas Scenarios'!M576</f>
        <v>0</v>
      </c>
      <c r="CO61" s="234">
        <f>'Natural Gas Scenarios'!B679</f>
        <v>0</v>
      </c>
      <c r="CP61" s="234">
        <f>'Natural Gas Scenarios'!C679</f>
        <v>0</v>
      </c>
      <c r="CQ61" s="234">
        <f>'Natural Gas Scenarios'!D679</f>
        <v>0</v>
      </c>
      <c r="CR61" s="234">
        <f>'Natural Gas Scenarios'!E679</f>
        <v>0</v>
      </c>
      <c r="CS61" s="234">
        <f>'Natural Gas Scenarios'!F679</f>
        <v>0</v>
      </c>
      <c r="CT61" s="234">
        <f>'Natural Gas Scenarios'!K679</f>
        <v>0</v>
      </c>
      <c r="CU61" s="234">
        <f>'Natural Gas Scenarios'!L679</f>
        <v>0</v>
      </c>
      <c r="CV61" s="234">
        <f>'Natural Gas Scenarios'!M679</f>
        <v>0</v>
      </c>
      <c r="CW61" s="234">
        <f>'Natural Gas Scenarios'!N679</f>
        <v>0</v>
      </c>
      <c r="CX61" s="234">
        <f>'Natural Gas Scenarios'!O679</f>
        <v>0</v>
      </c>
      <c r="CY61" s="326" t="s">
        <v>896</v>
      </c>
    </row>
    <row r="62" spans="1:103" ht="15" customHeight="1" x14ac:dyDescent="0.25">
      <c r="A62" s="206">
        <v>59</v>
      </c>
      <c r="B62" s="261" t="s">
        <v>352</v>
      </c>
      <c r="C62" s="233">
        <f t="shared" si="1"/>
        <v>5.6524672076960631E-10</v>
      </c>
      <c r="D62" s="234">
        <f>'Natural Gas Scenarios'!B62</f>
        <v>5.6524672076960631E-10</v>
      </c>
      <c r="E62" s="234">
        <f>'Natural Gas Scenarios'!C62</f>
        <v>5.6524672076960631E-10</v>
      </c>
      <c r="F62" s="234">
        <f>'Natural Gas Scenarios'!D62</f>
        <v>5.6524672076960631E-10</v>
      </c>
      <c r="G62" s="234">
        <f>'Natural Gas Scenarios'!E62</f>
        <v>5.6524672076960631E-10</v>
      </c>
      <c r="H62" s="234">
        <f>'Natural Gas Scenarios'!F62</f>
        <v>5.6524672076960631E-10</v>
      </c>
      <c r="I62" s="234">
        <f>'Natural Gas Scenarios'!G62</f>
        <v>5.6524672076960631E-10</v>
      </c>
      <c r="J62" s="234">
        <f>'Natural Gas Scenarios'!H62</f>
        <v>5.6524672076960631E-10</v>
      </c>
      <c r="K62" s="234">
        <f>'Natural Gas Scenarios'!K62</f>
        <v>5.6524672076960631E-10</v>
      </c>
      <c r="L62" s="234">
        <f>'Natural Gas Scenarios'!L62</f>
        <v>5.6524672076960631E-10</v>
      </c>
      <c r="M62" s="234">
        <f>'Natural Gas Scenarios'!M62</f>
        <v>5.6524672076960631E-10</v>
      </c>
      <c r="N62" s="234">
        <f>'Natural Gas Scenarios'!N62</f>
        <v>5.6524672076960631E-10</v>
      </c>
      <c r="O62" s="234">
        <f>'Natural Gas Scenarios'!O62</f>
        <v>5.6524672076960631E-10</v>
      </c>
      <c r="P62" s="234">
        <f>'Natural Gas Scenarios'!R62</f>
        <v>5.6524672076960631E-10</v>
      </c>
      <c r="Q62" s="234">
        <f>'Natural Gas Scenarios'!S62</f>
        <v>5.6524672076960631E-10</v>
      </c>
      <c r="R62" s="234">
        <f>'Natural Gas Scenarios'!T62</f>
        <v>5.6524672076960631E-10</v>
      </c>
      <c r="S62" s="234">
        <f>'Natural Gas Scenarios'!U62</f>
        <v>5.6524672076960631E-10</v>
      </c>
      <c r="T62" s="234">
        <f>'Natural Gas Scenarios'!V62</f>
        <v>5.6524672076960631E-10</v>
      </c>
      <c r="U62" s="234">
        <f>'Natural Gas Scenarios'!W62</f>
        <v>5.6524672076960631E-10</v>
      </c>
      <c r="V62" s="234">
        <f>'Natural Gas Scenarios'!B165</f>
        <v>5.6524672076960631E-10</v>
      </c>
      <c r="W62" s="234">
        <f>'Natural Gas Scenarios'!C165</f>
        <v>5.6524672076960631E-10</v>
      </c>
      <c r="X62" s="234">
        <f>'Natural Gas Scenarios'!D165</f>
        <v>5.6524672076960631E-10</v>
      </c>
      <c r="Y62" s="234">
        <f>'Natural Gas Scenarios'!E165</f>
        <v>5.6524672076960631E-10</v>
      </c>
      <c r="Z62" s="234">
        <f>'Natural Gas Scenarios'!F165</f>
        <v>5.6524672076960631E-10</v>
      </c>
      <c r="AA62" s="234">
        <f>'Natural Gas Scenarios'!G165</f>
        <v>5.6524672076960631E-10</v>
      </c>
      <c r="AB62" s="234">
        <f>'Natural Gas Scenarios'!K165</f>
        <v>5.6524672076960631E-10</v>
      </c>
      <c r="AC62" s="234">
        <f>'Natural Gas Scenarios'!L165</f>
        <v>5.6524672076960631E-10</v>
      </c>
      <c r="AD62" s="234">
        <f>'Natural Gas Scenarios'!M165</f>
        <v>5.6524672076960631E-10</v>
      </c>
      <c r="AE62" s="234">
        <f>'Natural Gas Scenarios'!N165</f>
        <v>5.6524672076960631E-10</v>
      </c>
      <c r="AF62" s="234">
        <f>'Natural Gas Scenarios'!O165</f>
        <v>5.6524672076960631E-10</v>
      </c>
      <c r="AG62" s="234">
        <f>'Natural Gas Scenarios'!R165</f>
        <v>5.6524672076960631E-10</v>
      </c>
      <c r="AH62" s="234">
        <f>'Natural Gas Scenarios'!S165</f>
        <v>5.6524672076960631E-10</v>
      </c>
      <c r="AI62" s="234">
        <f>'Natural Gas Scenarios'!T165</f>
        <v>5.6524672076960631E-10</v>
      </c>
      <c r="AJ62" s="234">
        <f>'Natural Gas Scenarios'!W165</f>
        <v>5.6524672076960631E-10</v>
      </c>
      <c r="AK62" s="234">
        <f>'Natural Gas Scenarios'!X165</f>
        <v>5.6524672076960631E-10</v>
      </c>
      <c r="AL62" s="234">
        <f>'Natural Gas Scenarios'!Y165</f>
        <v>5.6524672076960631E-10</v>
      </c>
      <c r="AM62" s="234">
        <f>'Natural Gas Scenarios'!B268</f>
        <v>5.6524672076960631E-10</v>
      </c>
      <c r="AN62" s="234">
        <f>'Natural Gas Scenarios'!C268</f>
        <v>5.6524672076960631E-10</v>
      </c>
      <c r="AO62" s="234">
        <f>'Natural Gas Scenarios'!D268</f>
        <v>5.6524672076960631E-10</v>
      </c>
      <c r="AP62" s="234">
        <f>'Natural Gas Scenarios'!E268</f>
        <v>5.6524672076960631E-10</v>
      </c>
      <c r="AQ62" s="234">
        <f>'Natural Gas Scenarios'!F268</f>
        <v>5.6524672076960631E-10</v>
      </c>
      <c r="AR62" s="234">
        <f>'Natural Gas Scenarios'!G268</f>
        <v>5.6524672076960631E-10</v>
      </c>
      <c r="AS62" s="234">
        <f>'Natural Gas Scenarios'!K268</f>
        <v>5.6524672076960631E-10</v>
      </c>
      <c r="AT62" s="234">
        <f>'Natural Gas Scenarios'!L268</f>
        <v>5.6524672076960631E-10</v>
      </c>
      <c r="AU62" s="234">
        <f>'Natural Gas Scenarios'!M268</f>
        <v>5.6524672076960631E-10</v>
      </c>
      <c r="AV62" s="234">
        <f>'Natural Gas Scenarios'!N268</f>
        <v>5.6524672076960631E-10</v>
      </c>
      <c r="AW62" s="234">
        <f>'Natural Gas Scenarios'!O268</f>
        <v>5.6524672076960631E-10</v>
      </c>
      <c r="AX62" s="234">
        <f>'Natural Gas Scenarios'!R268</f>
        <v>5.6524672076960631E-10</v>
      </c>
      <c r="AY62" s="234">
        <f>'Natural Gas Scenarios'!S268</f>
        <v>5.6524672076960631E-10</v>
      </c>
      <c r="AZ62" s="234">
        <f>'Natural Gas Scenarios'!T268</f>
        <v>5.6524672076960631E-10</v>
      </c>
      <c r="BA62" s="234">
        <f>'Natural Gas Scenarios'!U268</f>
        <v>5.6524672076960631E-10</v>
      </c>
      <c r="BB62" s="234">
        <f>'Natural Gas Scenarios'!V268</f>
        <v>5.6524672076960631E-10</v>
      </c>
      <c r="BC62" s="234">
        <f>'Natural Gas Scenarios'!B371</f>
        <v>5.6524672076960631E-10</v>
      </c>
      <c r="BD62" s="234">
        <f>'Natural Gas Scenarios'!C371</f>
        <v>5.6524672076960631E-10</v>
      </c>
      <c r="BE62" s="234">
        <f>'Natural Gas Scenarios'!D371</f>
        <v>5.6524672076960631E-10</v>
      </c>
      <c r="BF62" s="234">
        <f>'Natural Gas Scenarios'!E371</f>
        <v>5.6524672076960631E-10</v>
      </c>
      <c r="BG62" s="234">
        <f>'Natural Gas Scenarios'!F371</f>
        <v>5.6524672076960631E-10</v>
      </c>
      <c r="BH62" s="234">
        <f>'Natural Gas Scenarios'!G371</f>
        <v>5.6524672076960631E-10</v>
      </c>
      <c r="BI62" s="234">
        <f>'Natural Gas Scenarios'!K371</f>
        <v>5.6524672076960631E-10</v>
      </c>
      <c r="BJ62" s="234">
        <f>'Natural Gas Scenarios'!L371</f>
        <v>5.6524672076960631E-10</v>
      </c>
      <c r="BK62" s="234">
        <f>'Natural Gas Scenarios'!M371</f>
        <v>5.6524672076960631E-10</v>
      </c>
      <c r="BL62" s="234">
        <f>'Natural Gas Scenarios'!B474</f>
        <v>5.6524672076960631E-10</v>
      </c>
      <c r="BM62" s="234">
        <f>'Natural Gas Scenarios'!C474</f>
        <v>5.6524672076960631E-10</v>
      </c>
      <c r="BN62" s="234">
        <f>'Natural Gas Scenarios'!D474</f>
        <v>5.6524672076960631E-10</v>
      </c>
      <c r="BO62" s="234">
        <f>'Natural Gas Scenarios'!E474</f>
        <v>5.6524672076960631E-10</v>
      </c>
      <c r="BP62" s="234">
        <f>'Natural Gas Scenarios'!F474</f>
        <v>5.6524672076960631E-10</v>
      </c>
      <c r="BQ62" s="234">
        <f>'Natural Gas Scenarios'!G474</f>
        <v>5.6524672076960631E-10</v>
      </c>
      <c r="BR62" s="234">
        <f>'Natural Gas Scenarios'!K474</f>
        <v>5.6524672076960631E-10</v>
      </c>
      <c r="BS62" s="234">
        <f>'Natural Gas Scenarios'!L474</f>
        <v>5.6524672076960631E-10</v>
      </c>
      <c r="BT62" s="234">
        <f>'Natural Gas Scenarios'!M474</f>
        <v>5.6524672076960631E-10</v>
      </c>
      <c r="BU62" s="234">
        <f>'Natural Gas Scenarios'!B577</f>
        <v>5.6524672076960631E-10</v>
      </c>
      <c r="BV62" s="234">
        <f>'Natural Gas Scenarios'!C577</f>
        <v>5.6524672076960631E-10</v>
      </c>
      <c r="BW62" s="234">
        <f>'Natural Gas Scenarios'!D577</f>
        <v>5.6524672076960631E-10</v>
      </c>
      <c r="BX62" s="234">
        <f>'Natural Gas Scenarios'!E577</f>
        <v>5.6524672076960631E-10</v>
      </c>
      <c r="BY62" s="234">
        <f>'Natural Gas Scenarios'!F577</f>
        <v>5.6524672076960631E-10</v>
      </c>
      <c r="BZ62" s="234">
        <f>'Natural Gas Scenarios'!R371</f>
        <v>5.6524672076960631E-10</v>
      </c>
      <c r="CA62" s="234">
        <f>'Natural Gas Scenarios'!S371</f>
        <v>5.6524672076960631E-10</v>
      </c>
      <c r="CB62" s="234">
        <f>'Natural Gas Scenarios'!T371</f>
        <v>5.6524672076960631E-10</v>
      </c>
      <c r="CC62" s="234">
        <f>'Natural Gas Scenarios'!B783</f>
        <v>5.1661195083672138E-7</v>
      </c>
      <c r="CD62" s="234">
        <f>'Natural Gas Scenarios'!C783</f>
        <v>5.1661195083672138E-7</v>
      </c>
      <c r="CE62" s="234">
        <f>'Natural Gas Scenarios'!D783</f>
        <v>5.1661195083672138E-7</v>
      </c>
      <c r="CF62" s="234">
        <f>'Natural Gas Scenarios'!H783</f>
        <v>5.6524672076960631E-10</v>
      </c>
      <c r="CG62" s="234">
        <f>'Natural Gas Scenarios'!I783</f>
        <v>5.6524672076960631E-10</v>
      </c>
      <c r="CH62" s="234">
        <f>'Natural Gas Scenarios'!J783</f>
        <v>5.6524672076960631E-10</v>
      </c>
      <c r="CI62" s="234">
        <f>'Natural Gas Scenarios'!N783</f>
        <v>8.014727461579042E-7</v>
      </c>
      <c r="CJ62" s="234">
        <f>'Natural Gas Scenarios'!O783</f>
        <v>8.014727461579042E-7</v>
      </c>
      <c r="CK62" s="234">
        <f>'Natural Gas Scenarios'!P783</f>
        <v>8.014727461579042E-7</v>
      </c>
      <c r="CL62" s="234">
        <f>'Natural Gas Scenarios'!K577</f>
        <v>5.6524672076960631E-10</v>
      </c>
      <c r="CM62" s="234">
        <f>'Natural Gas Scenarios'!L577</f>
        <v>5.6524672076960631E-10</v>
      </c>
      <c r="CN62" s="234">
        <f>'Natural Gas Scenarios'!M577</f>
        <v>5.6524672076960631E-10</v>
      </c>
      <c r="CO62" s="234">
        <f>'Natural Gas Scenarios'!B680</f>
        <v>5.6524672076960631E-10</v>
      </c>
      <c r="CP62" s="234">
        <f>'Natural Gas Scenarios'!C680</f>
        <v>5.6524672076960631E-10</v>
      </c>
      <c r="CQ62" s="234">
        <f>'Natural Gas Scenarios'!D680</f>
        <v>5.6524672076960631E-10</v>
      </c>
      <c r="CR62" s="234">
        <f>'Natural Gas Scenarios'!E680</f>
        <v>5.6524672076960631E-10</v>
      </c>
      <c r="CS62" s="234">
        <f>'Natural Gas Scenarios'!F680</f>
        <v>5.6524672076960631E-10</v>
      </c>
      <c r="CT62" s="234">
        <f>'Natural Gas Scenarios'!K680</f>
        <v>5.6524672076960631E-10</v>
      </c>
      <c r="CU62" s="234">
        <f>'Natural Gas Scenarios'!L680</f>
        <v>5.6524672076960631E-10</v>
      </c>
      <c r="CV62" s="234">
        <f>'Natural Gas Scenarios'!M680</f>
        <v>5.6524672076960631E-10</v>
      </c>
      <c r="CW62" s="234">
        <f>'Natural Gas Scenarios'!N680</f>
        <v>5.6524672076960631E-10</v>
      </c>
      <c r="CX62" s="234">
        <f>'Natural Gas Scenarios'!O680</f>
        <v>5.6524672076960631E-10</v>
      </c>
      <c r="CY62" s="326" t="s">
        <v>897</v>
      </c>
    </row>
    <row r="63" spans="1:103" ht="15" customHeight="1" x14ac:dyDescent="0.25">
      <c r="A63" s="206">
        <v>60</v>
      </c>
      <c r="B63" s="261" t="s">
        <v>354</v>
      </c>
      <c r="C63" s="233">
        <f t="shared" si="1"/>
        <v>4.2393504057720465E-11</v>
      </c>
      <c r="D63" s="234">
        <f>'Natural Gas Scenarios'!B63</f>
        <v>4.2393504057720465E-11</v>
      </c>
      <c r="E63" s="234">
        <f>'Natural Gas Scenarios'!C63</f>
        <v>4.2393504057720465E-11</v>
      </c>
      <c r="F63" s="234">
        <f>'Natural Gas Scenarios'!D63</f>
        <v>4.2393504057720465E-11</v>
      </c>
      <c r="G63" s="234">
        <f>'Natural Gas Scenarios'!E63</f>
        <v>4.2393504057720465E-11</v>
      </c>
      <c r="H63" s="234">
        <f>'Natural Gas Scenarios'!F63</f>
        <v>4.2393504057720465E-11</v>
      </c>
      <c r="I63" s="234">
        <f>'Natural Gas Scenarios'!G63</f>
        <v>4.2393504057720465E-11</v>
      </c>
      <c r="J63" s="234">
        <f>'Natural Gas Scenarios'!H63</f>
        <v>4.2393504057720465E-11</v>
      </c>
      <c r="K63" s="234">
        <f>'Natural Gas Scenarios'!K63</f>
        <v>4.2393504057720465E-11</v>
      </c>
      <c r="L63" s="234">
        <f>'Natural Gas Scenarios'!L63</f>
        <v>4.2393504057720465E-11</v>
      </c>
      <c r="M63" s="234">
        <f>'Natural Gas Scenarios'!M63</f>
        <v>4.2393504057720465E-11</v>
      </c>
      <c r="N63" s="234">
        <f>'Natural Gas Scenarios'!N63</f>
        <v>4.2393504057720465E-11</v>
      </c>
      <c r="O63" s="234">
        <f>'Natural Gas Scenarios'!O63</f>
        <v>4.2393504057720465E-11</v>
      </c>
      <c r="P63" s="234">
        <f>'Natural Gas Scenarios'!R63</f>
        <v>4.2393504057720465E-11</v>
      </c>
      <c r="Q63" s="234">
        <f>'Natural Gas Scenarios'!S63</f>
        <v>4.2393504057720465E-11</v>
      </c>
      <c r="R63" s="234">
        <f>'Natural Gas Scenarios'!T63</f>
        <v>4.2393504057720465E-11</v>
      </c>
      <c r="S63" s="234">
        <f>'Natural Gas Scenarios'!U63</f>
        <v>4.2393504057720465E-11</v>
      </c>
      <c r="T63" s="234">
        <f>'Natural Gas Scenarios'!V63</f>
        <v>4.2393504057720465E-11</v>
      </c>
      <c r="U63" s="234">
        <f>'Natural Gas Scenarios'!W63</f>
        <v>4.2393504057720465E-11</v>
      </c>
      <c r="V63" s="234">
        <f>'Natural Gas Scenarios'!B166</f>
        <v>4.2393504057720465E-11</v>
      </c>
      <c r="W63" s="234">
        <f>'Natural Gas Scenarios'!C166</f>
        <v>4.2393504057720465E-11</v>
      </c>
      <c r="X63" s="234">
        <f>'Natural Gas Scenarios'!D166</f>
        <v>4.2393504057720465E-11</v>
      </c>
      <c r="Y63" s="234">
        <f>'Natural Gas Scenarios'!E166</f>
        <v>4.2393504057720465E-11</v>
      </c>
      <c r="Z63" s="234">
        <f>'Natural Gas Scenarios'!F166</f>
        <v>4.2393504057720465E-11</v>
      </c>
      <c r="AA63" s="234">
        <f>'Natural Gas Scenarios'!G166</f>
        <v>4.2393504057720465E-11</v>
      </c>
      <c r="AB63" s="234">
        <f>'Natural Gas Scenarios'!K166</f>
        <v>4.2393504057720465E-11</v>
      </c>
      <c r="AC63" s="234">
        <f>'Natural Gas Scenarios'!L166</f>
        <v>4.2393504057720465E-11</v>
      </c>
      <c r="AD63" s="234">
        <f>'Natural Gas Scenarios'!M166</f>
        <v>4.2393504057720465E-11</v>
      </c>
      <c r="AE63" s="234">
        <f>'Natural Gas Scenarios'!N166</f>
        <v>4.2393504057720465E-11</v>
      </c>
      <c r="AF63" s="234">
        <f>'Natural Gas Scenarios'!O166</f>
        <v>4.2393504057720465E-11</v>
      </c>
      <c r="AG63" s="234">
        <f>'Natural Gas Scenarios'!R166</f>
        <v>4.2393504057720465E-11</v>
      </c>
      <c r="AH63" s="234">
        <f>'Natural Gas Scenarios'!S166</f>
        <v>4.2393504057720465E-11</v>
      </c>
      <c r="AI63" s="234">
        <f>'Natural Gas Scenarios'!T166</f>
        <v>4.2393504057720465E-11</v>
      </c>
      <c r="AJ63" s="234">
        <f>'Natural Gas Scenarios'!W166</f>
        <v>4.2393504057720465E-11</v>
      </c>
      <c r="AK63" s="234">
        <f>'Natural Gas Scenarios'!X166</f>
        <v>4.2393504057720465E-11</v>
      </c>
      <c r="AL63" s="234">
        <f>'Natural Gas Scenarios'!Y166</f>
        <v>4.2393504057720465E-11</v>
      </c>
      <c r="AM63" s="234">
        <f>'Natural Gas Scenarios'!B269</f>
        <v>4.2393504057720465E-11</v>
      </c>
      <c r="AN63" s="234">
        <f>'Natural Gas Scenarios'!C269</f>
        <v>4.2393504057720465E-11</v>
      </c>
      <c r="AO63" s="234">
        <f>'Natural Gas Scenarios'!D269</f>
        <v>4.2393504057720465E-11</v>
      </c>
      <c r="AP63" s="234">
        <f>'Natural Gas Scenarios'!E269</f>
        <v>4.2393504057720465E-11</v>
      </c>
      <c r="AQ63" s="234">
        <f>'Natural Gas Scenarios'!F269</f>
        <v>4.2393504057720465E-11</v>
      </c>
      <c r="AR63" s="234">
        <f>'Natural Gas Scenarios'!G269</f>
        <v>4.2393504057720465E-11</v>
      </c>
      <c r="AS63" s="234">
        <f>'Natural Gas Scenarios'!K269</f>
        <v>4.2393504057720465E-11</v>
      </c>
      <c r="AT63" s="234">
        <f>'Natural Gas Scenarios'!L269</f>
        <v>4.2393504057720465E-11</v>
      </c>
      <c r="AU63" s="234">
        <f>'Natural Gas Scenarios'!M269</f>
        <v>4.2393504057720465E-11</v>
      </c>
      <c r="AV63" s="234">
        <f>'Natural Gas Scenarios'!N269</f>
        <v>4.2393504057720465E-11</v>
      </c>
      <c r="AW63" s="234">
        <f>'Natural Gas Scenarios'!O269</f>
        <v>4.2393504057720465E-11</v>
      </c>
      <c r="AX63" s="234">
        <f>'Natural Gas Scenarios'!R269</f>
        <v>4.2393504057720465E-11</v>
      </c>
      <c r="AY63" s="234">
        <f>'Natural Gas Scenarios'!S269</f>
        <v>4.2393504057720465E-11</v>
      </c>
      <c r="AZ63" s="234">
        <f>'Natural Gas Scenarios'!T269</f>
        <v>4.2393504057720465E-11</v>
      </c>
      <c r="BA63" s="234">
        <f>'Natural Gas Scenarios'!U269</f>
        <v>4.2393504057720465E-11</v>
      </c>
      <c r="BB63" s="234">
        <f>'Natural Gas Scenarios'!V269</f>
        <v>4.2393504057720465E-11</v>
      </c>
      <c r="BC63" s="234">
        <f>'Natural Gas Scenarios'!B372</f>
        <v>4.2393504057720465E-11</v>
      </c>
      <c r="BD63" s="234">
        <f>'Natural Gas Scenarios'!C372</f>
        <v>4.2393504057720465E-11</v>
      </c>
      <c r="BE63" s="234">
        <f>'Natural Gas Scenarios'!D372</f>
        <v>4.2393504057720465E-11</v>
      </c>
      <c r="BF63" s="234">
        <f>'Natural Gas Scenarios'!E372</f>
        <v>4.2393504057720465E-11</v>
      </c>
      <c r="BG63" s="234">
        <f>'Natural Gas Scenarios'!F372</f>
        <v>4.2393504057720465E-11</v>
      </c>
      <c r="BH63" s="234">
        <f>'Natural Gas Scenarios'!G372</f>
        <v>4.2393504057720465E-11</v>
      </c>
      <c r="BI63" s="234">
        <f>'Natural Gas Scenarios'!K372</f>
        <v>4.2393504057720465E-11</v>
      </c>
      <c r="BJ63" s="234">
        <f>'Natural Gas Scenarios'!L372</f>
        <v>4.2393504057720465E-11</v>
      </c>
      <c r="BK63" s="234">
        <f>'Natural Gas Scenarios'!M372</f>
        <v>4.2393504057720465E-11</v>
      </c>
      <c r="BL63" s="234">
        <f>'Natural Gas Scenarios'!B475</f>
        <v>4.2393504057720465E-11</v>
      </c>
      <c r="BM63" s="234">
        <f>'Natural Gas Scenarios'!C475</f>
        <v>4.2393504057720465E-11</v>
      </c>
      <c r="BN63" s="234">
        <f>'Natural Gas Scenarios'!D475</f>
        <v>4.2393504057720465E-11</v>
      </c>
      <c r="BO63" s="234">
        <f>'Natural Gas Scenarios'!E475</f>
        <v>4.2393504057720465E-11</v>
      </c>
      <c r="BP63" s="234">
        <f>'Natural Gas Scenarios'!F475</f>
        <v>4.2393504057720465E-11</v>
      </c>
      <c r="BQ63" s="234">
        <f>'Natural Gas Scenarios'!G475</f>
        <v>4.2393504057720465E-11</v>
      </c>
      <c r="BR63" s="234">
        <f>'Natural Gas Scenarios'!K475</f>
        <v>4.2393504057720465E-11</v>
      </c>
      <c r="BS63" s="234">
        <f>'Natural Gas Scenarios'!L475</f>
        <v>4.2393504057720465E-11</v>
      </c>
      <c r="BT63" s="234">
        <f>'Natural Gas Scenarios'!M475</f>
        <v>4.2393504057720465E-11</v>
      </c>
      <c r="BU63" s="234">
        <f>'Natural Gas Scenarios'!B578</f>
        <v>4.2393504057720465E-11</v>
      </c>
      <c r="BV63" s="234">
        <f>'Natural Gas Scenarios'!C578</f>
        <v>4.2393504057720465E-11</v>
      </c>
      <c r="BW63" s="234">
        <f>'Natural Gas Scenarios'!D578</f>
        <v>4.2393504057720465E-11</v>
      </c>
      <c r="BX63" s="234">
        <f>'Natural Gas Scenarios'!E578</f>
        <v>4.2393504057720465E-11</v>
      </c>
      <c r="BY63" s="234">
        <f>'Natural Gas Scenarios'!F578</f>
        <v>4.2393504057720465E-11</v>
      </c>
      <c r="BZ63" s="234">
        <f>'Natural Gas Scenarios'!R372</f>
        <v>4.2393504057720465E-11</v>
      </c>
      <c r="CA63" s="234">
        <f>'Natural Gas Scenarios'!S372</f>
        <v>4.2393504057720465E-11</v>
      </c>
      <c r="CB63" s="234">
        <f>'Natural Gas Scenarios'!T372</f>
        <v>4.2393504057720465E-11</v>
      </c>
      <c r="CC63" s="234">
        <f>'Natural Gas Scenarios'!B784</f>
        <v>4.2393504057720465E-11</v>
      </c>
      <c r="CD63" s="234">
        <f>'Natural Gas Scenarios'!C784</f>
        <v>4.2393504057720465E-11</v>
      </c>
      <c r="CE63" s="234">
        <f>'Natural Gas Scenarios'!D784</f>
        <v>4.2393504057720465E-11</v>
      </c>
      <c r="CF63" s="234">
        <f>'Natural Gas Scenarios'!H784</f>
        <v>4.2393504057720465E-11</v>
      </c>
      <c r="CG63" s="234">
        <f>'Natural Gas Scenarios'!I784</f>
        <v>4.2393504057720465E-11</v>
      </c>
      <c r="CH63" s="234">
        <f>'Natural Gas Scenarios'!J784</f>
        <v>4.2393504057720465E-11</v>
      </c>
      <c r="CI63" s="234">
        <f>'Natural Gas Scenarios'!N784</f>
        <v>4.2393504057720465E-11</v>
      </c>
      <c r="CJ63" s="234">
        <f>'Natural Gas Scenarios'!O784</f>
        <v>4.2393504057720465E-11</v>
      </c>
      <c r="CK63" s="234">
        <f>'Natural Gas Scenarios'!P784</f>
        <v>4.2393504057720465E-11</v>
      </c>
      <c r="CL63" s="234">
        <f>'Natural Gas Scenarios'!K578</f>
        <v>4.2393504057720465E-11</v>
      </c>
      <c r="CM63" s="234">
        <f>'Natural Gas Scenarios'!L578</f>
        <v>4.2393504057720465E-11</v>
      </c>
      <c r="CN63" s="234">
        <f>'Natural Gas Scenarios'!M578</f>
        <v>4.2393504057720465E-11</v>
      </c>
      <c r="CO63" s="234">
        <f>'Natural Gas Scenarios'!B681</f>
        <v>4.2393504057720465E-11</v>
      </c>
      <c r="CP63" s="234">
        <f>'Natural Gas Scenarios'!C681</f>
        <v>4.2393504057720465E-11</v>
      </c>
      <c r="CQ63" s="234">
        <f>'Natural Gas Scenarios'!D681</f>
        <v>4.2393504057720465E-11</v>
      </c>
      <c r="CR63" s="234">
        <f>'Natural Gas Scenarios'!E681</f>
        <v>4.2393504057720465E-11</v>
      </c>
      <c r="CS63" s="234">
        <f>'Natural Gas Scenarios'!F681</f>
        <v>4.2393504057720465E-11</v>
      </c>
      <c r="CT63" s="234">
        <f>'Natural Gas Scenarios'!K681</f>
        <v>4.2393504057720465E-11</v>
      </c>
      <c r="CU63" s="234">
        <f>'Natural Gas Scenarios'!L681</f>
        <v>4.2393504057720465E-11</v>
      </c>
      <c r="CV63" s="234">
        <f>'Natural Gas Scenarios'!M681</f>
        <v>4.2393504057720465E-11</v>
      </c>
      <c r="CW63" s="234">
        <f>'Natural Gas Scenarios'!N681</f>
        <v>4.2393504057720465E-11</v>
      </c>
      <c r="CX63" s="234">
        <f>'Natural Gas Scenarios'!O681</f>
        <v>4.2393504057720465E-11</v>
      </c>
      <c r="CY63" s="326" t="s">
        <v>898</v>
      </c>
    </row>
    <row r="64" spans="1:103" ht="15" customHeight="1" x14ac:dyDescent="0.25">
      <c r="A64" s="206">
        <v>61</v>
      </c>
      <c r="B64" s="247" t="s">
        <v>661</v>
      </c>
      <c r="C64" s="233">
        <f t="shared" si="1"/>
        <v>0</v>
      </c>
      <c r="D64" s="234">
        <f>'Natural Gas Scenarios'!B64</f>
        <v>0</v>
      </c>
      <c r="E64" s="234">
        <f>'Natural Gas Scenarios'!C64</f>
        <v>0</v>
      </c>
      <c r="F64" s="234">
        <f>'Natural Gas Scenarios'!D64</f>
        <v>0</v>
      </c>
      <c r="G64" s="234">
        <f>'Natural Gas Scenarios'!E64</f>
        <v>0</v>
      </c>
      <c r="H64" s="234">
        <f>'Natural Gas Scenarios'!F64</f>
        <v>0</v>
      </c>
      <c r="I64" s="234">
        <f>'Natural Gas Scenarios'!G64</f>
        <v>0</v>
      </c>
      <c r="J64" s="234">
        <f>'Natural Gas Scenarios'!H64</f>
        <v>0</v>
      </c>
      <c r="K64" s="234">
        <f>'Natural Gas Scenarios'!K64</f>
        <v>0</v>
      </c>
      <c r="L64" s="234">
        <f>'Natural Gas Scenarios'!L64</f>
        <v>0</v>
      </c>
      <c r="M64" s="234">
        <f>'Natural Gas Scenarios'!M64</f>
        <v>0</v>
      </c>
      <c r="N64" s="234">
        <f>'Natural Gas Scenarios'!N64</f>
        <v>0</v>
      </c>
      <c r="O64" s="234">
        <f>'Natural Gas Scenarios'!O64</f>
        <v>0</v>
      </c>
      <c r="P64" s="234">
        <f>'Natural Gas Scenarios'!R64</f>
        <v>0</v>
      </c>
      <c r="Q64" s="234">
        <f>'Natural Gas Scenarios'!S64</f>
        <v>0</v>
      </c>
      <c r="R64" s="234">
        <f>'Natural Gas Scenarios'!T64</f>
        <v>0</v>
      </c>
      <c r="S64" s="234">
        <f>'Natural Gas Scenarios'!U64</f>
        <v>0</v>
      </c>
      <c r="T64" s="234">
        <f>'Natural Gas Scenarios'!V64</f>
        <v>0</v>
      </c>
      <c r="U64" s="234">
        <f>'Natural Gas Scenarios'!W64</f>
        <v>0</v>
      </c>
      <c r="V64" s="234">
        <f>'Natural Gas Scenarios'!B167</f>
        <v>0</v>
      </c>
      <c r="W64" s="234">
        <f>'Natural Gas Scenarios'!C167</f>
        <v>0</v>
      </c>
      <c r="X64" s="234">
        <f>'Natural Gas Scenarios'!D167</f>
        <v>0</v>
      </c>
      <c r="Y64" s="234">
        <f>'Natural Gas Scenarios'!E167</f>
        <v>0</v>
      </c>
      <c r="Z64" s="234">
        <f>'Natural Gas Scenarios'!F167</f>
        <v>0</v>
      </c>
      <c r="AA64" s="234">
        <f>'Natural Gas Scenarios'!G167</f>
        <v>0</v>
      </c>
      <c r="AB64" s="234">
        <f>'Natural Gas Scenarios'!K167</f>
        <v>0</v>
      </c>
      <c r="AC64" s="234">
        <f>'Natural Gas Scenarios'!L167</f>
        <v>0</v>
      </c>
      <c r="AD64" s="234">
        <f>'Natural Gas Scenarios'!M167</f>
        <v>0</v>
      </c>
      <c r="AE64" s="234">
        <f>'Natural Gas Scenarios'!N167</f>
        <v>0</v>
      </c>
      <c r="AF64" s="234">
        <f>'Natural Gas Scenarios'!O167</f>
        <v>0</v>
      </c>
      <c r="AG64" s="234">
        <f>'Natural Gas Scenarios'!R167</f>
        <v>0</v>
      </c>
      <c r="AH64" s="234">
        <f>'Natural Gas Scenarios'!S167</f>
        <v>0</v>
      </c>
      <c r="AI64" s="234">
        <f>'Natural Gas Scenarios'!T167</f>
        <v>0</v>
      </c>
      <c r="AJ64" s="234">
        <f>'Natural Gas Scenarios'!W167</f>
        <v>0</v>
      </c>
      <c r="AK64" s="234">
        <f>'Natural Gas Scenarios'!X167</f>
        <v>0</v>
      </c>
      <c r="AL64" s="234">
        <f>'Natural Gas Scenarios'!Y167</f>
        <v>0</v>
      </c>
      <c r="AM64" s="234">
        <f>'Natural Gas Scenarios'!B270</f>
        <v>0</v>
      </c>
      <c r="AN64" s="234">
        <f>'Natural Gas Scenarios'!C270</f>
        <v>0</v>
      </c>
      <c r="AO64" s="234">
        <f>'Natural Gas Scenarios'!D270</f>
        <v>0</v>
      </c>
      <c r="AP64" s="234">
        <f>'Natural Gas Scenarios'!E270</f>
        <v>0</v>
      </c>
      <c r="AQ64" s="234">
        <f>'Natural Gas Scenarios'!F270</f>
        <v>0</v>
      </c>
      <c r="AR64" s="234">
        <f>'Natural Gas Scenarios'!G270</f>
        <v>0</v>
      </c>
      <c r="AS64" s="234">
        <f>'Natural Gas Scenarios'!K270</f>
        <v>0</v>
      </c>
      <c r="AT64" s="234">
        <f>'Natural Gas Scenarios'!L270</f>
        <v>0</v>
      </c>
      <c r="AU64" s="234">
        <f>'Natural Gas Scenarios'!M270</f>
        <v>0</v>
      </c>
      <c r="AV64" s="234">
        <f>'Natural Gas Scenarios'!N270</f>
        <v>0</v>
      </c>
      <c r="AW64" s="234">
        <f>'Natural Gas Scenarios'!O270</f>
        <v>0</v>
      </c>
      <c r="AX64" s="234">
        <f>'Natural Gas Scenarios'!R270</f>
        <v>0</v>
      </c>
      <c r="AY64" s="234">
        <f>'Natural Gas Scenarios'!S270</f>
        <v>0</v>
      </c>
      <c r="AZ64" s="234">
        <f>'Natural Gas Scenarios'!T270</f>
        <v>0</v>
      </c>
      <c r="BA64" s="234">
        <f>'Natural Gas Scenarios'!U270</f>
        <v>0</v>
      </c>
      <c r="BB64" s="234">
        <f>'Natural Gas Scenarios'!V270</f>
        <v>0</v>
      </c>
      <c r="BC64" s="234">
        <f>'Natural Gas Scenarios'!B373</f>
        <v>0</v>
      </c>
      <c r="BD64" s="234">
        <f>'Natural Gas Scenarios'!C373</f>
        <v>0</v>
      </c>
      <c r="BE64" s="234">
        <f>'Natural Gas Scenarios'!D373</f>
        <v>0</v>
      </c>
      <c r="BF64" s="234">
        <f>'Natural Gas Scenarios'!E373</f>
        <v>0</v>
      </c>
      <c r="BG64" s="234">
        <f>'Natural Gas Scenarios'!F373</f>
        <v>0</v>
      </c>
      <c r="BH64" s="234">
        <f>'Natural Gas Scenarios'!G373</f>
        <v>0</v>
      </c>
      <c r="BI64" s="234">
        <f>'Natural Gas Scenarios'!K373</f>
        <v>0</v>
      </c>
      <c r="BJ64" s="234">
        <f>'Natural Gas Scenarios'!L373</f>
        <v>0</v>
      </c>
      <c r="BK64" s="234">
        <f>'Natural Gas Scenarios'!M373</f>
        <v>0</v>
      </c>
      <c r="BL64" s="234">
        <f>'Natural Gas Scenarios'!B476</f>
        <v>0</v>
      </c>
      <c r="BM64" s="234">
        <f>'Natural Gas Scenarios'!C476</f>
        <v>0</v>
      </c>
      <c r="BN64" s="234">
        <f>'Natural Gas Scenarios'!D476</f>
        <v>0</v>
      </c>
      <c r="BO64" s="234">
        <f>'Natural Gas Scenarios'!E476</f>
        <v>0</v>
      </c>
      <c r="BP64" s="234">
        <f>'Natural Gas Scenarios'!F476</f>
        <v>0</v>
      </c>
      <c r="BQ64" s="234">
        <f>'Natural Gas Scenarios'!G476</f>
        <v>0</v>
      </c>
      <c r="BR64" s="234">
        <f>'Natural Gas Scenarios'!K476</f>
        <v>0</v>
      </c>
      <c r="BS64" s="234">
        <f>'Natural Gas Scenarios'!L476</f>
        <v>0</v>
      </c>
      <c r="BT64" s="234">
        <f>'Natural Gas Scenarios'!M476</f>
        <v>0</v>
      </c>
      <c r="BU64" s="234">
        <f>'Natural Gas Scenarios'!B579</f>
        <v>0</v>
      </c>
      <c r="BV64" s="234">
        <f>'Natural Gas Scenarios'!C579</f>
        <v>0</v>
      </c>
      <c r="BW64" s="234">
        <f>'Natural Gas Scenarios'!D579</f>
        <v>0</v>
      </c>
      <c r="BX64" s="234">
        <f>'Natural Gas Scenarios'!E579</f>
        <v>0</v>
      </c>
      <c r="BY64" s="234">
        <f>'Natural Gas Scenarios'!F579</f>
        <v>0</v>
      </c>
      <c r="BZ64" s="234">
        <f>'Natural Gas Scenarios'!R373</f>
        <v>0</v>
      </c>
      <c r="CA64" s="234">
        <f>'Natural Gas Scenarios'!S373</f>
        <v>0</v>
      </c>
      <c r="CB64" s="234">
        <f>'Natural Gas Scenarios'!T373</f>
        <v>0</v>
      </c>
      <c r="CC64" s="234">
        <f>'Natural Gas Scenarios'!B785</f>
        <v>8.1595719337762527E-6</v>
      </c>
      <c r="CD64" s="234">
        <f>'Natural Gas Scenarios'!C785</f>
        <v>8.1595719337762527E-6</v>
      </c>
      <c r="CE64" s="234">
        <f>'Natural Gas Scenarios'!D785</f>
        <v>8.1595719337762527E-6</v>
      </c>
      <c r="CF64" s="234">
        <f>'Natural Gas Scenarios'!H785</f>
        <v>0</v>
      </c>
      <c r="CG64" s="234">
        <f>'Natural Gas Scenarios'!I785</f>
        <v>0</v>
      </c>
      <c r="CH64" s="234">
        <f>'Natural Gas Scenarios'!J785</f>
        <v>0</v>
      </c>
      <c r="CI64" s="234">
        <f>'Natural Gas Scenarios'!N785</f>
        <v>2.9693116800428377E-5</v>
      </c>
      <c r="CJ64" s="234">
        <f>'Natural Gas Scenarios'!O785</f>
        <v>2.9693116800428377E-5</v>
      </c>
      <c r="CK64" s="234">
        <f>'Natural Gas Scenarios'!P785</f>
        <v>2.9693116800428377E-5</v>
      </c>
      <c r="CL64" s="234">
        <f>'Natural Gas Scenarios'!K579</f>
        <v>0</v>
      </c>
      <c r="CM64" s="234">
        <f>'Natural Gas Scenarios'!L579</f>
        <v>0</v>
      </c>
      <c r="CN64" s="234">
        <f>'Natural Gas Scenarios'!M579</f>
        <v>0</v>
      </c>
      <c r="CO64" s="234">
        <f>'Natural Gas Scenarios'!B682</f>
        <v>0</v>
      </c>
      <c r="CP64" s="234">
        <f>'Natural Gas Scenarios'!C682</f>
        <v>0</v>
      </c>
      <c r="CQ64" s="234">
        <f>'Natural Gas Scenarios'!D682</f>
        <v>0</v>
      </c>
      <c r="CR64" s="234">
        <f>'Natural Gas Scenarios'!E682</f>
        <v>0</v>
      </c>
      <c r="CS64" s="234">
        <f>'Natural Gas Scenarios'!F682</f>
        <v>0</v>
      </c>
      <c r="CT64" s="234">
        <f>'Natural Gas Scenarios'!K682</f>
        <v>0</v>
      </c>
      <c r="CU64" s="234">
        <f>'Natural Gas Scenarios'!L682</f>
        <v>0</v>
      </c>
      <c r="CV64" s="234">
        <f>'Natural Gas Scenarios'!M682</f>
        <v>0</v>
      </c>
      <c r="CW64" s="234">
        <f>'Natural Gas Scenarios'!N682</f>
        <v>0</v>
      </c>
      <c r="CX64" s="234">
        <f>'Natural Gas Scenarios'!O682</f>
        <v>0</v>
      </c>
      <c r="CY64" s="326" t="s">
        <v>899</v>
      </c>
    </row>
    <row r="65" spans="1:103" ht="15" customHeight="1" x14ac:dyDescent="0.25">
      <c r="A65" s="206">
        <v>62</v>
      </c>
      <c r="B65" s="261" t="s">
        <v>356</v>
      </c>
      <c r="C65" s="233">
        <f t="shared" si="1"/>
        <v>2.5907141368606958E-8</v>
      </c>
      <c r="D65" s="234">
        <f>'Natural Gas Scenarios'!B65</f>
        <v>2.5907141368606958E-8</v>
      </c>
      <c r="E65" s="234">
        <f>'Natural Gas Scenarios'!C65</f>
        <v>2.5907141368606958E-8</v>
      </c>
      <c r="F65" s="234">
        <f>'Natural Gas Scenarios'!D65</f>
        <v>2.5907141368606958E-8</v>
      </c>
      <c r="G65" s="234">
        <f>'Natural Gas Scenarios'!E65</f>
        <v>2.5907141368606958E-8</v>
      </c>
      <c r="H65" s="234">
        <f>'Natural Gas Scenarios'!F65</f>
        <v>2.5907141368606958E-8</v>
      </c>
      <c r="I65" s="234">
        <f>'Natural Gas Scenarios'!G65</f>
        <v>2.5907141368606958E-8</v>
      </c>
      <c r="J65" s="234">
        <f>'Natural Gas Scenarios'!H65</f>
        <v>2.5907141368606958E-8</v>
      </c>
      <c r="K65" s="234">
        <f>'Natural Gas Scenarios'!K65</f>
        <v>2.5907141368606958E-8</v>
      </c>
      <c r="L65" s="234">
        <f>'Natural Gas Scenarios'!L65</f>
        <v>2.5907141368606958E-8</v>
      </c>
      <c r="M65" s="234">
        <f>'Natural Gas Scenarios'!M65</f>
        <v>2.5907141368606958E-8</v>
      </c>
      <c r="N65" s="234">
        <f>'Natural Gas Scenarios'!N65</f>
        <v>2.5907141368606958E-8</v>
      </c>
      <c r="O65" s="234">
        <f>'Natural Gas Scenarios'!O65</f>
        <v>2.5907141368606958E-8</v>
      </c>
      <c r="P65" s="234">
        <f>'Natural Gas Scenarios'!R65</f>
        <v>2.5907141368606958E-8</v>
      </c>
      <c r="Q65" s="234">
        <f>'Natural Gas Scenarios'!S65</f>
        <v>2.5907141368606958E-8</v>
      </c>
      <c r="R65" s="234">
        <f>'Natural Gas Scenarios'!T65</f>
        <v>2.5907141368606958E-8</v>
      </c>
      <c r="S65" s="234">
        <f>'Natural Gas Scenarios'!U65</f>
        <v>2.5907141368606958E-8</v>
      </c>
      <c r="T65" s="234">
        <f>'Natural Gas Scenarios'!V65</f>
        <v>2.5907141368606958E-8</v>
      </c>
      <c r="U65" s="234">
        <f>'Natural Gas Scenarios'!W65</f>
        <v>2.5907141368606958E-8</v>
      </c>
      <c r="V65" s="234">
        <f>'Natural Gas Scenarios'!B168</f>
        <v>2.5907141368606958E-8</v>
      </c>
      <c r="W65" s="234">
        <f>'Natural Gas Scenarios'!C168</f>
        <v>2.5907141368606958E-8</v>
      </c>
      <c r="X65" s="234">
        <f>'Natural Gas Scenarios'!D168</f>
        <v>2.5907141368606958E-8</v>
      </c>
      <c r="Y65" s="234">
        <f>'Natural Gas Scenarios'!E168</f>
        <v>2.5907141368606958E-8</v>
      </c>
      <c r="Z65" s="234">
        <f>'Natural Gas Scenarios'!F168</f>
        <v>2.5907141368606958E-8</v>
      </c>
      <c r="AA65" s="234">
        <f>'Natural Gas Scenarios'!G168</f>
        <v>2.5907141368606958E-8</v>
      </c>
      <c r="AB65" s="234">
        <f>'Natural Gas Scenarios'!K168</f>
        <v>2.5907141368606958E-8</v>
      </c>
      <c r="AC65" s="234">
        <f>'Natural Gas Scenarios'!L168</f>
        <v>2.5907141368606958E-8</v>
      </c>
      <c r="AD65" s="234">
        <f>'Natural Gas Scenarios'!M168</f>
        <v>2.5907141368606958E-8</v>
      </c>
      <c r="AE65" s="234">
        <f>'Natural Gas Scenarios'!N168</f>
        <v>2.5907141368606958E-8</v>
      </c>
      <c r="AF65" s="234">
        <f>'Natural Gas Scenarios'!O168</f>
        <v>2.5907141368606958E-8</v>
      </c>
      <c r="AG65" s="234">
        <f>'Natural Gas Scenarios'!R168</f>
        <v>2.5907141368606958E-8</v>
      </c>
      <c r="AH65" s="234">
        <f>'Natural Gas Scenarios'!S168</f>
        <v>2.5907141368606958E-8</v>
      </c>
      <c r="AI65" s="234">
        <f>'Natural Gas Scenarios'!T168</f>
        <v>2.5907141368606958E-8</v>
      </c>
      <c r="AJ65" s="234">
        <f>'Natural Gas Scenarios'!W168</f>
        <v>2.5907141368606958E-8</v>
      </c>
      <c r="AK65" s="234">
        <f>'Natural Gas Scenarios'!X168</f>
        <v>2.5907141368606958E-8</v>
      </c>
      <c r="AL65" s="234">
        <f>'Natural Gas Scenarios'!Y168</f>
        <v>2.5907141368606958E-8</v>
      </c>
      <c r="AM65" s="234">
        <f>'Natural Gas Scenarios'!B271</f>
        <v>2.5907141368606958E-8</v>
      </c>
      <c r="AN65" s="234">
        <f>'Natural Gas Scenarios'!C271</f>
        <v>2.5907141368606958E-8</v>
      </c>
      <c r="AO65" s="234">
        <f>'Natural Gas Scenarios'!D271</f>
        <v>2.5907141368606958E-8</v>
      </c>
      <c r="AP65" s="234">
        <f>'Natural Gas Scenarios'!E271</f>
        <v>2.5907141368606958E-8</v>
      </c>
      <c r="AQ65" s="234">
        <f>'Natural Gas Scenarios'!F271</f>
        <v>2.5907141368606958E-8</v>
      </c>
      <c r="AR65" s="234">
        <f>'Natural Gas Scenarios'!G271</f>
        <v>2.5907141368606958E-8</v>
      </c>
      <c r="AS65" s="234">
        <f>'Natural Gas Scenarios'!K271</f>
        <v>2.5907141368606958E-8</v>
      </c>
      <c r="AT65" s="234">
        <f>'Natural Gas Scenarios'!L271</f>
        <v>2.5907141368606958E-8</v>
      </c>
      <c r="AU65" s="234">
        <f>'Natural Gas Scenarios'!M271</f>
        <v>2.5907141368606958E-8</v>
      </c>
      <c r="AV65" s="234">
        <f>'Natural Gas Scenarios'!N271</f>
        <v>2.5907141368606958E-8</v>
      </c>
      <c r="AW65" s="234">
        <f>'Natural Gas Scenarios'!O271</f>
        <v>2.5907141368606958E-8</v>
      </c>
      <c r="AX65" s="234">
        <f>'Natural Gas Scenarios'!R271</f>
        <v>2.5907141368606958E-8</v>
      </c>
      <c r="AY65" s="234">
        <f>'Natural Gas Scenarios'!S271</f>
        <v>2.5907141368606958E-8</v>
      </c>
      <c r="AZ65" s="234">
        <f>'Natural Gas Scenarios'!T271</f>
        <v>2.5907141368606958E-8</v>
      </c>
      <c r="BA65" s="234">
        <f>'Natural Gas Scenarios'!U271</f>
        <v>2.5907141368606958E-8</v>
      </c>
      <c r="BB65" s="234">
        <f>'Natural Gas Scenarios'!V271</f>
        <v>2.5907141368606958E-8</v>
      </c>
      <c r="BC65" s="234">
        <f>'Natural Gas Scenarios'!B374</f>
        <v>2.5907141368606958E-8</v>
      </c>
      <c r="BD65" s="234">
        <f>'Natural Gas Scenarios'!C374</f>
        <v>2.5907141368606958E-8</v>
      </c>
      <c r="BE65" s="234">
        <f>'Natural Gas Scenarios'!D374</f>
        <v>2.5907141368606958E-8</v>
      </c>
      <c r="BF65" s="234">
        <f>'Natural Gas Scenarios'!E374</f>
        <v>2.5907141368606958E-8</v>
      </c>
      <c r="BG65" s="234">
        <f>'Natural Gas Scenarios'!F374</f>
        <v>2.5907141368606958E-8</v>
      </c>
      <c r="BH65" s="234">
        <f>'Natural Gas Scenarios'!G374</f>
        <v>2.5907141368606958E-8</v>
      </c>
      <c r="BI65" s="234">
        <f>'Natural Gas Scenarios'!K374</f>
        <v>2.5907141368606958E-8</v>
      </c>
      <c r="BJ65" s="234">
        <f>'Natural Gas Scenarios'!L374</f>
        <v>2.5907141368606958E-8</v>
      </c>
      <c r="BK65" s="234">
        <f>'Natural Gas Scenarios'!M374</f>
        <v>2.5907141368606958E-8</v>
      </c>
      <c r="BL65" s="234">
        <f>'Natural Gas Scenarios'!B477</f>
        <v>2.5907141368606958E-8</v>
      </c>
      <c r="BM65" s="234">
        <f>'Natural Gas Scenarios'!C477</f>
        <v>2.5907141368606958E-8</v>
      </c>
      <c r="BN65" s="234">
        <f>'Natural Gas Scenarios'!D477</f>
        <v>2.5907141368606958E-8</v>
      </c>
      <c r="BO65" s="234">
        <f>'Natural Gas Scenarios'!E477</f>
        <v>2.5907141368606958E-8</v>
      </c>
      <c r="BP65" s="234">
        <f>'Natural Gas Scenarios'!F477</f>
        <v>2.5907141368606958E-8</v>
      </c>
      <c r="BQ65" s="234">
        <f>'Natural Gas Scenarios'!G477</f>
        <v>2.5907141368606958E-8</v>
      </c>
      <c r="BR65" s="234">
        <f>'Natural Gas Scenarios'!K477</f>
        <v>2.5907141368606958E-8</v>
      </c>
      <c r="BS65" s="234">
        <f>'Natural Gas Scenarios'!L477</f>
        <v>2.5907141368606958E-8</v>
      </c>
      <c r="BT65" s="234">
        <f>'Natural Gas Scenarios'!M477</f>
        <v>2.5907141368606958E-8</v>
      </c>
      <c r="BU65" s="234">
        <f>'Natural Gas Scenarios'!B580</f>
        <v>2.5907141368606958E-8</v>
      </c>
      <c r="BV65" s="234">
        <f>'Natural Gas Scenarios'!C580</f>
        <v>2.5907141368606958E-8</v>
      </c>
      <c r="BW65" s="234">
        <f>'Natural Gas Scenarios'!D580</f>
        <v>2.5907141368606958E-8</v>
      </c>
      <c r="BX65" s="234">
        <f>'Natural Gas Scenarios'!E580</f>
        <v>2.5907141368606958E-8</v>
      </c>
      <c r="BY65" s="234">
        <f>'Natural Gas Scenarios'!F580</f>
        <v>2.5907141368606958E-8</v>
      </c>
      <c r="BZ65" s="234">
        <f>'Natural Gas Scenarios'!R374</f>
        <v>2.5907141368606958E-8</v>
      </c>
      <c r="CA65" s="234">
        <f>'Natural Gas Scenarios'!S374</f>
        <v>2.5907141368606958E-8</v>
      </c>
      <c r="CB65" s="234">
        <f>'Natural Gas Scenarios'!T374</f>
        <v>2.5907141368606958E-8</v>
      </c>
      <c r="CC65" s="234">
        <f>'Natural Gas Scenarios'!B786</f>
        <v>2.5907141368606958E-8</v>
      </c>
      <c r="CD65" s="234">
        <f>'Natural Gas Scenarios'!C786</f>
        <v>2.5907141368606958E-8</v>
      </c>
      <c r="CE65" s="234">
        <f>'Natural Gas Scenarios'!D786</f>
        <v>2.5907141368606958E-8</v>
      </c>
      <c r="CF65" s="234">
        <f>'Natural Gas Scenarios'!H786</f>
        <v>2.5907141368606958E-8</v>
      </c>
      <c r="CG65" s="234">
        <f>'Natural Gas Scenarios'!I786</f>
        <v>2.5907141368606958E-8</v>
      </c>
      <c r="CH65" s="234">
        <f>'Natural Gas Scenarios'!J786</f>
        <v>2.5907141368606958E-8</v>
      </c>
      <c r="CI65" s="234">
        <f>'Natural Gas Scenarios'!N786</f>
        <v>2.5907141368606958E-8</v>
      </c>
      <c r="CJ65" s="234">
        <f>'Natural Gas Scenarios'!O786</f>
        <v>2.5907141368606958E-8</v>
      </c>
      <c r="CK65" s="234">
        <f>'Natural Gas Scenarios'!P786</f>
        <v>2.5907141368606958E-8</v>
      </c>
      <c r="CL65" s="234">
        <f>'Natural Gas Scenarios'!K580</f>
        <v>2.5907141368606958E-8</v>
      </c>
      <c r="CM65" s="234">
        <f>'Natural Gas Scenarios'!L580</f>
        <v>2.5907141368606958E-8</v>
      </c>
      <c r="CN65" s="234">
        <f>'Natural Gas Scenarios'!M580</f>
        <v>2.5907141368606958E-8</v>
      </c>
      <c r="CO65" s="234">
        <f>'Natural Gas Scenarios'!B683</f>
        <v>2.5907141368606958E-8</v>
      </c>
      <c r="CP65" s="234">
        <f>'Natural Gas Scenarios'!C683</f>
        <v>2.5907141368606958E-8</v>
      </c>
      <c r="CQ65" s="234">
        <f>'Natural Gas Scenarios'!D683</f>
        <v>2.5907141368606958E-8</v>
      </c>
      <c r="CR65" s="234">
        <f>'Natural Gas Scenarios'!E683</f>
        <v>2.5907141368606958E-8</v>
      </c>
      <c r="CS65" s="234">
        <f>'Natural Gas Scenarios'!F683</f>
        <v>2.5907141368606958E-8</v>
      </c>
      <c r="CT65" s="234">
        <f>'Natural Gas Scenarios'!K683</f>
        <v>2.5907141368606958E-8</v>
      </c>
      <c r="CU65" s="234">
        <f>'Natural Gas Scenarios'!L683</f>
        <v>2.5907141368606958E-8</v>
      </c>
      <c r="CV65" s="234">
        <f>'Natural Gas Scenarios'!M683</f>
        <v>2.5907141368606958E-8</v>
      </c>
      <c r="CW65" s="234">
        <f>'Natural Gas Scenarios'!N683</f>
        <v>2.5907141368606958E-8</v>
      </c>
      <c r="CX65" s="234">
        <f>'Natural Gas Scenarios'!O683</f>
        <v>2.5907141368606958E-8</v>
      </c>
      <c r="CY65" s="326" t="s">
        <v>900</v>
      </c>
    </row>
    <row r="66" spans="1:103" ht="15" customHeight="1" x14ac:dyDescent="0.25">
      <c r="A66" s="206">
        <v>63</v>
      </c>
      <c r="B66" s="261" t="s">
        <v>358</v>
      </c>
      <c r="C66" s="233">
        <f t="shared" si="1"/>
        <v>4.2393504057720468E-5</v>
      </c>
      <c r="D66" s="234">
        <f>'Natural Gas Scenarios'!B66</f>
        <v>4.2393504057720468E-5</v>
      </c>
      <c r="E66" s="234">
        <f>'Natural Gas Scenarios'!C66</f>
        <v>4.2393504057720468E-5</v>
      </c>
      <c r="F66" s="234">
        <f>'Natural Gas Scenarios'!D66</f>
        <v>4.2393504057720468E-5</v>
      </c>
      <c r="G66" s="234">
        <f>'Natural Gas Scenarios'!E66</f>
        <v>4.2393504057720468E-5</v>
      </c>
      <c r="H66" s="234">
        <f>'Natural Gas Scenarios'!F66</f>
        <v>4.2393504057720468E-5</v>
      </c>
      <c r="I66" s="234">
        <f>'Natural Gas Scenarios'!G66</f>
        <v>4.2393504057720468E-5</v>
      </c>
      <c r="J66" s="234">
        <f>'Natural Gas Scenarios'!H66</f>
        <v>4.2393504057720468E-5</v>
      </c>
      <c r="K66" s="234">
        <f>'Natural Gas Scenarios'!K66</f>
        <v>4.2393504057720468E-5</v>
      </c>
      <c r="L66" s="234">
        <f>'Natural Gas Scenarios'!L66</f>
        <v>4.2393504057720468E-5</v>
      </c>
      <c r="M66" s="234">
        <f>'Natural Gas Scenarios'!M66</f>
        <v>4.2393504057720468E-5</v>
      </c>
      <c r="N66" s="234">
        <f>'Natural Gas Scenarios'!N66</f>
        <v>4.2393504057720468E-5</v>
      </c>
      <c r="O66" s="234">
        <f>'Natural Gas Scenarios'!O66</f>
        <v>4.2393504057720468E-5</v>
      </c>
      <c r="P66" s="234">
        <f>'Natural Gas Scenarios'!R66</f>
        <v>4.2393504057720468E-5</v>
      </c>
      <c r="Q66" s="234">
        <f>'Natural Gas Scenarios'!S66</f>
        <v>4.2393504057720468E-5</v>
      </c>
      <c r="R66" s="234">
        <f>'Natural Gas Scenarios'!T66</f>
        <v>4.2393504057720468E-5</v>
      </c>
      <c r="S66" s="234">
        <f>'Natural Gas Scenarios'!U66</f>
        <v>4.2393504057720468E-5</v>
      </c>
      <c r="T66" s="234">
        <f>'Natural Gas Scenarios'!V66</f>
        <v>4.2393504057720468E-5</v>
      </c>
      <c r="U66" s="234">
        <f>'Natural Gas Scenarios'!W66</f>
        <v>4.2393504057720468E-5</v>
      </c>
      <c r="V66" s="234">
        <f>'Natural Gas Scenarios'!B169</f>
        <v>4.2393504057720468E-5</v>
      </c>
      <c r="W66" s="234">
        <f>'Natural Gas Scenarios'!C169</f>
        <v>4.2393504057720468E-5</v>
      </c>
      <c r="X66" s="234">
        <f>'Natural Gas Scenarios'!D169</f>
        <v>4.2393504057720468E-5</v>
      </c>
      <c r="Y66" s="234">
        <f>'Natural Gas Scenarios'!E169</f>
        <v>4.2393504057720468E-5</v>
      </c>
      <c r="Z66" s="234">
        <f>'Natural Gas Scenarios'!F169</f>
        <v>4.2393504057720468E-5</v>
      </c>
      <c r="AA66" s="234">
        <f>'Natural Gas Scenarios'!G169</f>
        <v>4.2393504057720468E-5</v>
      </c>
      <c r="AB66" s="234">
        <f>'Natural Gas Scenarios'!K169</f>
        <v>4.2393504057720468E-5</v>
      </c>
      <c r="AC66" s="234">
        <f>'Natural Gas Scenarios'!L169</f>
        <v>4.2393504057720468E-5</v>
      </c>
      <c r="AD66" s="234">
        <f>'Natural Gas Scenarios'!M169</f>
        <v>4.2393504057720468E-5</v>
      </c>
      <c r="AE66" s="234">
        <f>'Natural Gas Scenarios'!N169</f>
        <v>4.2393504057720468E-5</v>
      </c>
      <c r="AF66" s="234">
        <f>'Natural Gas Scenarios'!O169</f>
        <v>4.2393504057720468E-5</v>
      </c>
      <c r="AG66" s="234">
        <f>'Natural Gas Scenarios'!R169</f>
        <v>4.2393504057720468E-5</v>
      </c>
      <c r="AH66" s="234">
        <f>'Natural Gas Scenarios'!S169</f>
        <v>4.2393504057720468E-5</v>
      </c>
      <c r="AI66" s="234">
        <f>'Natural Gas Scenarios'!T169</f>
        <v>4.2393504057720468E-5</v>
      </c>
      <c r="AJ66" s="234">
        <f>'Natural Gas Scenarios'!W169</f>
        <v>4.2393504057720468E-5</v>
      </c>
      <c r="AK66" s="234">
        <f>'Natural Gas Scenarios'!X169</f>
        <v>4.2393504057720468E-5</v>
      </c>
      <c r="AL66" s="234">
        <f>'Natural Gas Scenarios'!Y169</f>
        <v>4.2393504057720468E-5</v>
      </c>
      <c r="AM66" s="234">
        <f>'Natural Gas Scenarios'!B272</f>
        <v>4.2393504057720468E-5</v>
      </c>
      <c r="AN66" s="234">
        <f>'Natural Gas Scenarios'!C272</f>
        <v>4.2393504057720468E-5</v>
      </c>
      <c r="AO66" s="234">
        <f>'Natural Gas Scenarios'!D272</f>
        <v>4.2393504057720468E-5</v>
      </c>
      <c r="AP66" s="234">
        <f>'Natural Gas Scenarios'!E272</f>
        <v>4.2393504057720468E-5</v>
      </c>
      <c r="AQ66" s="234">
        <f>'Natural Gas Scenarios'!F272</f>
        <v>4.2393504057720468E-5</v>
      </c>
      <c r="AR66" s="234">
        <f>'Natural Gas Scenarios'!G272</f>
        <v>4.2393504057720468E-5</v>
      </c>
      <c r="AS66" s="234">
        <f>'Natural Gas Scenarios'!K272</f>
        <v>4.2393504057720468E-5</v>
      </c>
      <c r="AT66" s="234">
        <f>'Natural Gas Scenarios'!L272</f>
        <v>4.2393504057720468E-5</v>
      </c>
      <c r="AU66" s="234">
        <f>'Natural Gas Scenarios'!M272</f>
        <v>4.2393504057720468E-5</v>
      </c>
      <c r="AV66" s="234">
        <f>'Natural Gas Scenarios'!N272</f>
        <v>4.2393504057720468E-5</v>
      </c>
      <c r="AW66" s="234">
        <f>'Natural Gas Scenarios'!O272</f>
        <v>4.2393504057720468E-5</v>
      </c>
      <c r="AX66" s="234">
        <f>'Natural Gas Scenarios'!R272</f>
        <v>4.2393504057720468E-5</v>
      </c>
      <c r="AY66" s="234">
        <f>'Natural Gas Scenarios'!S272</f>
        <v>4.2393504057720468E-5</v>
      </c>
      <c r="AZ66" s="234">
        <f>'Natural Gas Scenarios'!T272</f>
        <v>4.2393504057720468E-5</v>
      </c>
      <c r="BA66" s="234">
        <f>'Natural Gas Scenarios'!U272</f>
        <v>4.2393504057720468E-5</v>
      </c>
      <c r="BB66" s="234">
        <f>'Natural Gas Scenarios'!V272</f>
        <v>4.2393504057720468E-5</v>
      </c>
      <c r="BC66" s="234">
        <f>'Natural Gas Scenarios'!B375</f>
        <v>4.2393504057720468E-5</v>
      </c>
      <c r="BD66" s="234">
        <f>'Natural Gas Scenarios'!C375</f>
        <v>4.2393504057720468E-5</v>
      </c>
      <c r="BE66" s="234">
        <f>'Natural Gas Scenarios'!D375</f>
        <v>4.2393504057720468E-5</v>
      </c>
      <c r="BF66" s="234">
        <f>'Natural Gas Scenarios'!E375</f>
        <v>4.2393504057720468E-5</v>
      </c>
      <c r="BG66" s="234">
        <f>'Natural Gas Scenarios'!F375</f>
        <v>4.2393504057720468E-5</v>
      </c>
      <c r="BH66" s="234">
        <f>'Natural Gas Scenarios'!G375</f>
        <v>4.2393504057720468E-5</v>
      </c>
      <c r="BI66" s="234">
        <f>'Natural Gas Scenarios'!K375</f>
        <v>4.2393504057720468E-5</v>
      </c>
      <c r="BJ66" s="234">
        <f>'Natural Gas Scenarios'!L375</f>
        <v>4.2393504057720468E-5</v>
      </c>
      <c r="BK66" s="234">
        <f>'Natural Gas Scenarios'!M375</f>
        <v>4.2393504057720468E-5</v>
      </c>
      <c r="BL66" s="234">
        <f>'Natural Gas Scenarios'!B478</f>
        <v>4.2393504057720468E-5</v>
      </c>
      <c r="BM66" s="234">
        <f>'Natural Gas Scenarios'!C478</f>
        <v>4.2393504057720468E-5</v>
      </c>
      <c r="BN66" s="234">
        <f>'Natural Gas Scenarios'!D478</f>
        <v>4.2393504057720468E-5</v>
      </c>
      <c r="BO66" s="234">
        <f>'Natural Gas Scenarios'!E478</f>
        <v>4.2393504057720468E-5</v>
      </c>
      <c r="BP66" s="234">
        <f>'Natural Gas Scenarios'!F478</f>
        <v>4.2393504057720468E-5</v>
      </c>
      <c r="BQ66" s="234">
        <f>'Natural Gas Scenarios'!G478</f>
        <v>4.2393504057720468E-5</v>
      </c>
      <c r="BR66" s="234">
        <f>'Natural Gas Scenarios'!K478</f>
        <v>4.2393504057720468E-5</v>
      </c>
      <c r="BS66" s="234">
        <f>'Natural Gas Scenarios'!L478</f>
        <v>4.2393504057720468E-5</v>
      </c>
      <c r="BT66" s="234">
        <f>'Natural Gas Scenarios'!M478</f>
        <v>4.2393504057720468E-5</v>
      </c>
      <c r="BU66" s="234">
        <f>'Natural Gas Scenarios'!B581</f>
        <v>4.2393504057720468E-5</v>
      </c>
      <c r="BV66" s="234">
        <f>'Natural Gas Scenarios'!C581</f>
        <v>4.2393504057720468E-5</v>
      </c>
      <c r="BW66" s="234">
        <f>'Natural Gas Scenarios'!D581</f>
        <v>4.2393504057720468E-5</v>
      </c>
      <c r="BX66" s="234">
        <f>'Natural Gas Scenarios'!E581</f>
        <v>4.2393504057720468E-5</v>
      </c>
      <c r="BY66" s="234">
        <f>'Natural Gas Scenarios'!F581</f>
        <v>4.2393504057720468E-5</v>
      </c>
      <c r="BZ66" s="234">
        <f>'Natural Gas Scenarios'!R375</f>
        <v>4.2393504057720468E-5</v>
      </c>
      <c r="CA66" s="234">
        <f>'Natural Gas Scenarios'!S375</f>
        <v>4.2393504057720468E-5</v>
      </c>
      <c r="CB66" s="234">
        <f>'Natural Gas Scenarios'!T375</f>
        <v>4.2393504057720468E-5</v>
      </c>
      <c r="CC66" s="234">
        <f>'Natural Gas Scenarios'!B787</f>
        <v>1.0742631687959859E-5</v>
      </c>
      <c r="CD66" s="234">
        <f>'Natural Gas Scenarios'!C787</f>
        <v>1.0742631687959859E-5</v>
      </c>
      <c r="CE66" s="234">
        <f>'Natural Gas Scenarios'!D787</f>
        <v>1.0742631687959859E-5</v>
      </c>
      <c r="CF66" s="234">
        <f>'Natural Gas Scenarios'!H787</f>
        <v>4.2393504057720468E-5</v>
      </c>
      <c r="CG66" s="234">
        <f>'Natural Gas Scenarios'!I787</f>
        <v>4.2393504057720468E-5</v>
      </c>
      <c r="CH66" s="234">
        <f>'Natural Gas Scenarios'!J787</f>
        <v>4.2393504057720468E-5</v>
      </c>
      <c r="CI66" s="234">
        <f>'Natural Gas Scenarios'!N787</f>
        <v>2.6796227356484146E-5</v>
      </c>
      <c r="CJ66" s="234">
        <f>'Natural Gas Scenarios'!O787</f>
        <v>2.6796227356484146E-5</v>
      </c>
      <c r="CK66" s="234">
        <f>'Natural Gas Scenarios'!P787</f>
        <v>2.6796227356484146E-5</v>
      </c>
      <c r="CL66" s="234">
        <f>'Natural Gas Scenarios'!K581</f>
        <v>4.2393504057720468E-5</v>
      </c>
      <c r="CM66" s="234">
        <f>'Natural Gas Scenarios'!L581</f>
        <v>4.2393504057720468E-5</v>
      </c>
      <c r="CN66" s="234">
        <f>'Natural Gas Scenarios'!M581</f>
        <v>4.2393504057720468E-5</v>
      </c>
      <c r="CO66" s="234">
        <f>'Natural Gas Scenarios'!B684</f>
        <v>4.2393504057720468E-5</v>
      </c>
      <c r="CP66" s="234">
        <f>'Natural Gas Scenarios'!C684</f>
        <v>4.2393504057720468E-5</v>
      </c>
      <c r="CQ66" s="234">
        <f>'Natural Gas Scenarios'!D684</f>
        <v>4.2393504057720468E-5</v>
      </c>
      <c r="CR66" s="234">
        <f>'Natural Gas Scenarios'!E684</f>
        <v>4.2393504057720468E-5</v>
      </c>
      <c r="CS66" s="234">
        <f>'Natural Gas Scenarios'!F684</f>
        <v>4.2393504057720468E-5</v>
      </c>
      <c r="CT66" s="234">
        <f>'Natural Gas Scenarios'!K684</f>
        <v>4.2393504057720468E-5</v>
      </c>
      <c r="CU66" s="234">
        <f>'Natural Gas Scenarios'!L684</f>
        <v>4.2393504057720468E-5</v>
      </c>
      <c r="CV66" s="234">
        <f>'Natural Gas Scenarios'!M684</f>
        <v>4.2393504057720468E-5</v>
      </c>
      <c r="CW66" s="234">
        <f>'Natural Gas Scenarios'!N684</f>
        <v>4.2393504057720468E-5</v>
      </c>
      <c r="CX66" s="234">
        <f>'Natural Gas Scenarios'!O684</f>
        <v>4.2393504057720468E-5</v>
      </c>
      <c r="CY66" s="326" t="s">
        <v>901</v>
      </c>
    </row>
    <row r="67" spans="1:103" ht="15" customHeight="1" x14ac:dyDescent="0.25">
      <c r="A67" s="206">
        <v>64</v>
      </c>
      <c r="B67" s="247" t="s">
        <v>659</v>
      </c>
      <c r="C67" s="233">
        <f t="shared" si="1"/>
        <v>0</v>
      </c>
      <c r="D67" s="234">
        <f>'Natural Gas Scenarios'!B67</f>
        <v>0</v>
      </c>
      <c r="E67" s="234">
        <f>'Natural Gas Scenarios'!C67</f>
        <v>0</v>
      </c>
      <c r="F67" s="234">
        <f>'Natural Gas Scenarios'!D67</f>
        <v>0</v>
      </c>
      <c r="G67" s="234">
        <f>'Natural Gas Scenarios'!E67</f>
        <v>0</v>
      </c>
      <c r="H67" s="234">
        <f>'Natural Gas Scenarios'!F67</f>
        <v>0</v>
      </c>
      <c r="I67" s="234">
        <f>'Natural Gas Scenarios'!G67</f>
        <v>0</v>
      </c>
      <c r="J67" s="234">
        <f>'Natural Gas Scenarios'!H67</f>
        <v>0</v>
      </c>
      <c r="K67" s="234">
        <f>'Natural Gas Scenarios'!K67</f>
        <v>0</v>
      </c>
      <c r="L67" s="234">
        <f>'Natural Gas Scenarios'!L67</f>
        <v>0</v>
      </c>
      <c r="M67" s="234">
        <f>'Natural Gas Scenarios'!M67</f>
        <v>0</v>
      </c>
      <c r="N67" s="234">
        <f>'Natural Gas Scenarios'!N67</f>
        <v>0</v>
      </c>
      <c r="O67" s="234">
        <f>'Natural Gas Scenarios'!O67</f>
        <v>0</v>
      </c>
      <c r="P67" s="234">
        <f>'Natural Gas Scenarios'!R67</f>
        <v>0</v>
      </c>
      <c r="Q67" s="234">
        <f>'Natural Gas Scenarios'!S67</f>
        <v>0</v>
      </c>
      <c r="R67" s="234">
        <f>'Natural Gas Scenarios'!T67</f>
        <v>0</v>
      </c>
      <c r="S67" s="234">
        <f>'Natural Gas Scenarios'!U67</f>
        <v>0</v>
      </c>
      <c r="T67" s="234">
        <f>'Natural Gas Scenarios'!V67</f>
        <v>0</v>
      </c>
      <c r="U67" s="234">
        <f>'Natural Gas Scenarios'!W67</f>
        <v>0</v>
      </c>
      <c r="V67" s="234">
        <f>'Natural Gas Scenarios'!B170</f>
        <v>0</v>
      </c>
      <c r="W67" s="234">
        <f>'Natural Gas Scenarios'!C170</f>
        <v>0</v>
      </c>
      <c r="X67" s="234">
        <f>'Natural Gas Scenarios'!D170</f>
        <v>0</v>
      </c>
      <c r="Y67" s="234">
        <f>'Natural Gas Scenarios'!E170</f>
        <v>0</v>
      </c>
      <c r="Z67" s="234">
        <f>'Natural Gas Scenarios'!F170</f>
        <v>0</v>
      </c>
      <c r="AA67" s="234">
        <f>'Natural Gas Scenarios'!G170</f>
        <v>0</v>
      </c>
      <c r="AB67" s="234">
        <f>'Natural Gas Scenarios'!K170</f>
        <v>0</v>
      </c>
      <c r="AC67" s="234">
        <f>'Natural Gas Scenarios'!L170</f>
        <v>0</v>
      </c>
      <c r="AD67" s="234">
        <f>'Natural Gas Scenarios'!M170</f>
        <v>0</v>
      </c>
      <c r="AE67" s="234">
        <f>'Natural Gas Scenarios'!N170</f>
        <v>0</v>
      </c>
      <c r="AF67" s="234">
        <f>'Natural Gas Scenarios'!O170</f>
        <v>0</v>
      </c>
      <c r="AG67" s="234">
        <f>'Natural Gas Scenarios'!R170</f>
        <v>0</v>
      </c>
      <c r="AH67" s="234">
        <f>'Natural Gas Scenarios'!S170</f>
        <v>0</v>
      </c>
      <c r="AI67" s="234">
        <f>'Natural Gas Scenarios'!T170</f>
        <v>0</v>
      </c>
      <c r="AJ67" s="234">
        <f>'Natural Gas Scenarios'!W170</f>
        <v>0</v>
      </c>
      <c r="AK67" s="234">
        <f>'Natural Gas Scenarios'!X170</f>
        <v>0</v>
      </c>
      <c r="AL67" s="234">
        <f>'Natural Gas Scenarios'!Y170</f>
        <v>0</v>
      </c>
      <c r="AM67" s="234">
        <f>'Natural Gas Scenarios'!B273</f>
        <v>0</v>
      </c>
      <c r="AN67" s="234">
        <f>'Natural Gas Scenarios'!C273</f>
        <v>0</v>
      </c>
      <c r="AO67" s="234">
        <f>'Natural Gas Scenarios'!D273</f>
        <v>0</v>
      </c>
      <c r="AP67" s="234">
        <f>'Natural Gas Scenarios'!E273</f>
        <v>0</v>
      </c>
      <c r="AQ67" s="234">
        <f>'Natural Gas Scenarios'!F273</f>
        <v>0</v>
      </c>
      <c r="AR67" s="234">
        <f>'Natural Gas Scenarios'!G273</f>
        <v>0</v>
      </c>
      <c r="AS67" s="234">
        <f>'Natural Gas Scenarios'!K273</f>
        <v>0</v>
      </c>
      <c r="AT67" s="234">
        <f>'Natural Gas Scenarios'!L273</f>
        <v>0</v>
      </c>
      <c r="AU67" s="234">
        <f>'Natural Gas Scenarios'!M273</f>
        <v>0</v>
      </c>
      <c r="AV67" s="234">
        <f>'Natural Gas Scenarios'!N273</f>
        <v>0</v>
      </c>
      <c r="AW67" s="234">
        <f>'Natural Gas Scenarios'!O273</f>
        <v>0</v>
      </c>
      <c r="AX67" s="234">
        <f>'Natural Gas Scenarios'!R273</f>
        <v>0</v>
      </c>
      <c r="AY67" s="234">
        <f>'Natural Gas Scenarios'!S273</f>
        <v>0</v>
      </c>
      <c r="AZ67" s="234">
        <f>'Natural Gas Scenarios'!T273</f>
        <v>0</v>
      </c>
      <c r="BA67" s="234">
        <f>'Natural Gas Scenarios'!U273</f>
        <v>0</v>
      </c>
      <c r="BB67" s="234">
        <f>'Natural Gas Scenarios'!V273</f>
        <v>0</v>
      </c>
      <c r="BC67" s="234">
        <f>'Natural Gas Scenarios'!B376</f>
        <v>0</v>
      </c>
      <c r="BD67" s="234">
        <f>'Natural Gas Scenarios'!C376</f>
        <v>0</v>
      </c>
      <c r="BE67" s="234">
        <f>'Natural Gas Scenarios'!D376</f>
        <v>0</v>
      </c>
      <c r="BF67" s="234">
        <f>'Natural Gas Scenarios'!E376</f>
        <v>0</v>
      </c>
      <c r="BG67" s="234">
        <f>'Natural Gas Scenarios'!F376</f>
        <v>0</v>
      </c>
      <c r="BH67" s="234">
        <f>'Natural Gas Scenarios'!G376</f>
        <v>0</v>
      </c>
      <c r="BI67" s="234">
        <f>'Natural Gas Scenarios'!K376</f>
        <v>0</v>
      </c>
      <c r="BJ67" s="234">
        <f>'Natural Gas Scenarios'!L376</f>
        <v>0</v>
      </c>
      <c r="BK67" s="234">
        <f>'Natural Gas Scenarios'!M376</f>
        <v>0</v>
      </c>
      <c r="BL67" s="234">
        <f>'Natural Gas Scenarios'!B479</f>
        <v>0</v>
      </c>
      <c r="BM67" s="234">
        <f>'Natural Gas Scenarios'!C479</f>
        <v>0</v>
      </c>
      <c r="BN67" s="234">
        <f>'Natural Gas Scenarios'!D479</f>
        <v>0</v>
      </c>
      <c r="BO67" s="234">
        <f>'Natural Gas Scenarios'!E479</f>
        <v>0</v>
      </c>
      <c r="BP67" s="234">
        <f>'Natural Gas Scenarios'!F479</f>
        <v>0</v>
      </c>
      <c r="BQ67" s="234">
        <f>'Natural Gas Scenarios'!G479</f>
        <v>0</v>
      </c>
      <c r="BR67" s="234">
        <f>'Natural Gas Scenarios'!K479</f>
        <v>0</v>
      </c>
      <c r="BS67" s="234">
        <f>'Natural Gas Scenarios'!L479</f>
        <v>0</v>
      </c>
      <c r="BT67" s="234">
        <f>'Natural Gas Scenarios'!M479</f>
        <v>0</v>
      </c>
      <c r="BU67" s="234">
        <f>'Natural Gas Scenarios'!B582</f>
        <v>0</v>
      </c>
      <c r="BV67" s="234">
        <f>'Natural Gas Scenarios'!C582</f>
        <v>0</v>
      </c>
      <c r="BW67" s="234">
        <f>'Natural Gas Scenarios'!D582</f>
        <v>0</v>
      </c>
      <c r="BX67" s="234">
        <f>'Natural Gas Scenarios'!E582</f>
        <v>0</v>
      </c>
      <c r="BY67" s="234">
        <f>'Natural Gas Scenarios'!F582</f>
        <v>0</v>
      </c>
      <c r="BZ67" s="234">
        <f>'Natural Gas Scenarios'!R376</f>
        <v>0</v>
      </c>
      <c r="CA67" s="234">
        <f>'Natural Gas Scenarios'!S376</f>
        <v>0</v>
      </c>
      <c r="CB67" s="234">
        <f>'Natural Gas Scenarios'!T376</f>
        <v>0</v>
      </c>
      <c r="CC67" s="234">
        <f>'Natural Gas Scenarios'!B788</f>
        <v>7.4353495727901956E-7</v>
      </c>
      <c r="CD67" s="234">
        <f>'Natural Gas Scenarios'!C788</f>
        <v>7.4353495727901956E-7</v>
      </c>
      <c r="CE67" s="234">
        <f>'Natural Gas Scenarios'!D788</f>
        <v>7.4353495727901956E-7</v>
      </c>
      <c r="CF67" s="234">
        <f>'Natural Gas Scenarios'!H788</f>
        <v>0</v>
      </c>
      <c r="CG67" s="234">
        <f>'Natural Gas Scenarios'!I788</f>
        <v>0</v>
      </c>
      <c r="CH67" s="234">
        <f>'Natural Gas Scenarios'!J788</f>
        <v>0</v>
      </c>
      <c r="CI67" s="234">
        <f>'Natural Gas Scenarios'!N788</f>
        <v>2.6554819902822127E-6</v>
      </c>
      <c r="CJ67" s="234">
        <f>'Natural Gas Scenarios'!O788</f>
        <v>2.6554819902822127E-6</v>
      </c>
      <c r="CK67" s="234">
        <f>'Natural Gas Scenarios'!P788</f>
        <v>2.6554819902822127E-6</v>
      </c>
      <c r="CL67" s="234">
        <f>'Natural Gas Scenarios'!K582</f>
        <v>0</v>
      </c>
      <c r="CM67" s="234">
        <f>'Natural Gas Scenarios'!L582</f>
        <v>0</v>
      </c>
      <c r="CN67" s="234">
        <f>'Natural Gas Scenarios'!M582</f>
        <v>0</v>
      </c>
      <c r="CO67" s="234">
        <f>'Natural Gas Scenarios'!B685</f>
        <v>0</v>
      </c>
      <c r="CP67" s="234">
        <f>'Natural Gas Scenarios'!C685</f>
        <v>0</v>
      </c>
      <c r="CQ67" s="234">
        <f>'Natural Gas Scenarios'!D685</f>
        <v>0</v>
      </c>
      <c r="CR67" s="234">
        <f>'Natural Gas Scenarios'!E685</f>
        <v>0</v>
      </c>
      <c r="CS67" s="234">
        <f>'Natural Gas Scenarios'!F685</f>
        <v>0</v>
      </c>
      <c r="CT67" s="234">
        <f>'Natural Gas Scenarios'!K685</f>
        <v>0</v>
      </c>
      <c r="CU67" s="234">
        <f>'Natural Gas Scenarios'!L685</f>
        <v>0</v>
      </c>
      <c r="CV67" s="234">
        <f>'Natural Gas Scenarios'!M685</f>
        <v>0</v>
      </c>
      <c r="CW67" s="234">
        <f>'Natural Gas Scenarios'!N685</f>
        <v>0</v>
      </c>
      <c r="CX67" s="234">
        <f>'Natural Gas Scenarios'!O685</f>
        <v>0</v>
      </c>
      <c r="CY67" s="326" t="s">
        <v>902</v>
      </c>
    </row>
    <row r="68" spans="1:103" ht="15" customHeight="1" x14ac:dyDescent="0.25">
      <c r="A68" s="206">
        <v>65</v>
      </c>
      <c r="B68" s="247" t="s">
        <v>657</v>
      </c>
      <c r="C68" s="233">
        <f t="shared" si="1"/>
        <v>0</v>
      </c>
      <c r="D68" s="234">
        <f>'Natural Gas Scenarios'!B68</f>
        <v>0</v>
      </c>
      <c r="E68" s="234">
        <f>'Natural Gas Scenarios'!C68</f>
        <v>0</v>
      </c>
      <c r="F68" s="234">
        <f>'Natural Gas Scenarios'!D68</f>
        <v>0</v>
      </c>
      <c r="G68" s="234">
        <f>'Natural Gas Scenarios'!E68</f>
        <v>0</v>
      </c>
      <c r="H68" s="234">
        <f>'Natural Gas Scenarios'!F68</f>
        <v>0</v>
      </c>
      <c r="I68" s="234">
        <f>'Natural Gas Scenarios'!G68</f>
        <v>0</v>
      </c>
      <c r="J68" s="234">
        <f>'Natural Gas Scenarios'!H68</f>
        <v>0</v>
      </c>
      <c r="K68" s="234">
        <f>'Natural Gas Scenarios'!K68</f>
        <v>0</v>
      </c>
      <c r="L68" s="234">
        <f>'Natural Gas Scenarios'!L68</f>
        <v>0</v>
      </c>
      <c r="M68" s="234">
        <f>'Natural Gas Scenarios'!M68</f>
        <v>0</v>
      </c>
      <c r="N68" s="234">
        <f>'Natural Gas Scenarios'!N68</f>
        <v>0</v>
      </c>
      <c r="O68" s="234">
        <f>'Natural Gas Scenarios'!O68</f>
        <v>0</v>
      </c>
      <c r="P68" s="234">
        <f>'Natural Gas Scenarios'!R68</f>
        <v>0</v>
      </c>
      <c r="Q68" s="234">
        <f>'Natural Gas Scenarios'!S68</f>
        <v>0</v>
      </c>
      <c r="R68" s="234">
        <f>'Natural Gas Scenarios'!T68</f>
        <v>0</v>
      </c>
      <c r="S68" s="234">
        <f>'Natural Gas Scenarios'!U68</f>
        <v>0</v>
      </c>
      <c r="T68" s="234">
        <f>'Natural Gas Scenarios'!V68</f>
        <v>0</v>
      </c>
      <c r="U68" s="234">
        <f>'Natural Gas Scenarios'!W68</f>
        <v>0</v>
      </c>
      <c r="V68" s="234">
        <f>'Natural Gas Scenarios'!B171</f>
        <v>0</v>
      </c>
      <c r="W68" s="234">
        <f>'Natural Gas Scenarios'!C171</f>
        <v>0</v>
      </c>
      <c r="X68" s="234">
        <f>'Natural Gas Scenarios'!D171</f>
        <v>0</v>
      </c>
      <c r="Y68" s="234">
        <f>'Natural Gas Scenarios'!E171</f>
        <v>0</v>
      </c>
      <c r="Z68" s="234">
        <f>'Natural Gas Scenarios'!F171</f>
        <v>0</v>
      </c>
      <c r="AA68" s="234">
        <f>'Natural Gas Scenarios'!G171</f>
        <v>0</v>
      </c>
      <c r="AB68" s="234">
        <f>'Natural Gas Scenarios'!K171</f>
        <v>0</v>
      </c>
      <c r="AC68" s="234">
        <f>'Natural Gas Scenarios'!L171</f>
        <v>0</v>
      </c>
      <c r="AD68" s="234">
        <f>'Natural Gas Scenarios'!M171</f>
        <v>0</v>
      </c>
      <c r="AE68" s="234">
        <f>'Natural Gas Scenarios'!N171</f>
        <v>0</v>
      </c>
      <c r="AF68" s="234">
        <f>'Natural Gas Scenarios'!O171</f>
        <v>0</v>
      </c>
      <c r="AG68" s="234">
        <f>'Natural Gas Scenarios'!R171</f>
        <v>0</v>
      </c>
      <c r="AH68" s="234">
        <f>'Natural Gas Scenarios'!S171</f>
        <v>0</v>
      </c>
      <c r="AI68" s="234">
        <f>'Natural Gas Scenarios'!T171</f>
        <v>0</v>
      </c>
      <c r="AJ68" s="234">
        <f>'Natural Gas Scenarios'!W171</f>
        <v>0</v>
      </c>
      <c r="AK68" s="234">
        <f>'Natural Gas Scenarios'!X171</f>
        <v>0</v>
      </c>
      <c r="AL68" s="234">
        <f>'Natural Gas Scenarios'!Y171</f>
        <v>0</v>
      </c>
      <c r="AM68" s="234">
        <f>'Natural Gas Scenarios'!B274</f>
        <v>0</v>
      </c>
      <c r="AN68" s="234">
        <f>'Natural Gas Scenarios'!C274</f>
        <v>0</v>
      </c>
      <c r="AO68" s="234">
        <f>'Natural Gas Scenarios'!D274</f>
        <v>0</v>
      </c>
      <c r="AP68" s="234">
        <f>'Natural Gas Scenarios'!E274</f>
        <v>0</v>
      </c>
      <c r="AQ68" s="234">
        <f>'Natural Gas Scenarios'!F274</f>
        <v>0</v>
      </c>
      <c r="AR68" s="234">
        <f>'Natural Gas Scenarios'!G274</f>
        <v>0</v>
      </c>
      <c r="AS68" s="234">
        <f>'Natural Gas Scenarios'!K274</f>
        <v>0</v>
      </c>
      <c r="AT68" s="234">
        <f>'Natural Gas Scenarios'!L274</f>
        <v>0</v>
      </c>
      <c r="AU68" s="234">
        <f>'Natural Gas Scenarios'!M274</f>
        <v>0</v>
      </c>
      <c r="AV68" s="234">
        <f>'Natural Gas Scenarios'!N274</f>
        <v>0</v>
      </c>
      <c r="AW68" s="234">
        <f>'Natural Gas Scenarios'!O274</f>
        <v>0</v>
      </c>
      <c r="AX68" s="234">
        <f>'Natural Gas Scenarios'!R274</f>
        <v>0</v>
      </c>
      <c r="AY68" s="234">
        <f>'Natural Gas Scenarios'!S274</f>
        <v>0</v>
      </c>
      <c r="AZ68" s="234">
        <f>'Natural Gas Scenarios'!T274</f>
        <v>0</v>
      </c>
      <c r="BA68" s="234">
        <f>'Natural Gas Scenarios'!U274</f>
        <v>0</v>
      </c>
      <c r="BB68" s="234">
        <f>'Natural Gas Scenarios'!V274</f>
        <v>0</v>
      </c>
      <c r="BC68" s="234">
        <f>'Natural Gas Scenarios'!B377</f>
        <v>0</v>
      </c>
      <c r="BD68" s="234">
        <f>'Natural Gas Scenarios'!C377</f>
        <v>0</v>
      </c>
      <c r="BE68" s="234">
        <f>'Natural Gas Scenarios'!D377</f>
        <v>0</v>
      </c>
      <c r="BF68" s="234">
        <f>'Natural Gas Scenarios'!E377</f>
        <v>0</v>
      </c>
      <c r="BG68" s="234">
        <f>'Natural Gas Scenarios'!F377</f>
        <v>0</v>
      </c>
      <c r="BH68" s="234">
        <f>'Natural Gas Scenarios'!G377</f>
        <v>0</v>
      </c>
      <c r="BI68" s="234">
        <f>'Natural Gas Scenarios'!K377</f>
        <v>0</v>
      </c>
      <c r="BJ68" s="234">
        <f>'Natural Gas Scenarios'!L377</f>
        <v>0</v>
      </c>
      <c r="BK68" s="234">
        <f>'Natural Gas Scenarios'!M377</f>
        <v>0</v>
      </c>
      <c r="BL68" s="234">
        <f>'Natural Gas Scenarios'!B480</f>
        <v>0</v>
      </c>
      <c r="BM68" s="234">
        <f>'Natural Gas Scenarios'!C480</f>
        <v>0</v>
      </c>
      <c r="BN68" s="234">
        <f>'Natural Gas Scenarios'!D480</f>
        <v>0</v>
      </c>
      <c r="BO68" s="234">
        <f>'Natural Gas Scenarios'!E480</f>
        <v>0</v>
      </c>
      <c r="BP68" s="234">
        <f>'Natural Gas Scenarios'!F480</f>
        <v>0</v>
      </c>
      <c r="BQ68" s="234">
        <f>'Natural Gas Scenarios'!G480</f>
        <v>0</v>
      </c>
      <c r="BR68" s="234">
        <f>'Natural Gas Scenarios'!K480</f>
        <v>0</v>
      </c>
      <c r="BS68" s="234">
        <f>'Natural Gas Scenarios'!L480</f>
        <v>0</v>
      </c>
      <c r="BT68" s="234">
        <f>'Natural Gas Scenarios'!M480</f>
        <v>0</v>
      </c>
      <c r="BU68" s="234">
        <f>'Natural Gas Scenarios'!B583</f>
        <v>0</v>
      </c>
      <c r="BV68" s="234">
        <f>'Natural Gas Scenarios'!C583</f>
        <v>0</v>
      </c>
      <c r="BW68" s="234">
        <f>'Natural Gas Scenarios'!D583</f>
        <v>0</v>
      </c>
      <c r="BX68" s="234">
        <f>'Natural Gas Scenarios'!E583</f>
        <v>0</v>
      </c>
      <c r="BY68" s="234">
        <f>'Natural Gas Scenarios'!F583</f>
        <v>0</v>
      </c>
      <c r="BZ68" s="234">
        <f>'Natural Gas Scenarios'!R377</f>
        <v>0</v>
      </c>
      <c r="CA68" s="234">
        <f>'Natural Gas Scenarios'!S377</f>
        <v>0</v>
      </c>
      <c r="CB68" s="234">
        <f>'Natural Gas Scenarios'!T377</f>
        <v>0</v>
      </c>
      <c r="CC68" s="234">
        <f>'Natural Gas Scenarios'!B789</f>
        <v>1.7960714552454239E-6</v>
      </c>
      <c r="CD68" s="234">
        <f>'Natural Gas Scenarios'!C789</f>
        <v>1.7960714552454239E-6</v>
      </c>
      <c r="CE68" s="234">
        <f>'Natural Gas Scenarios'!D789</f>
        <v>1.7960714552454239E-6</v>
      </c>
      <c r="CF68" s="234">
        <f>'Natural Gas Scenarios'!H789</f>
        <v>0</v>
      </c>
      <c r="CG68" s="234">
        <f>'Natural Gas Scenarios'!I789</f>
        <v>0</v>
      </c>
      <c r="CH68" s="234">
        <f>'Natural Gas Scenarios'!J789</f>
        <v>0</v>
      </c>
      <c r="CI68" s="234">
        <f>'Natural Gas Scenarios'!N789</f>
        <v>8.4734016235368788E-6</v>
      </c>
      <c r="CJ68" s="234">
        <f>'Natural Gas Scenarios'!O789</f>
        <v>8.4734016235368788E-6</v>
      </c>
      <c r="CK68" s="234">
        <f>'Natural Gas Scenarios'!P789</f>
        <v>8.4734016235368788E-6</v>
      </c>
      <c r="CL68" s="234">
        <f>'Natural Gas Scenarios'!K583</f>
        <v>0</v>
      </c>
      <c r="CM68" s="234">
        <f>'Natural Gas Scenarios'!L583</f>
        <v>0</v>
      </c>
      <c r="CN68" s="234">
        <f>'Natural Gas Scenarios'!M583</f>
        <v>0</v>
      </c>
      <c r="CO68" s="234">
        <f>'Natural Gas Scenarios'!B686</f>
        <v>0</v>
      </c>
      <c r="CP68" s="234">
        <f>'Natural Gas Scenarios'!C686</f>
        <v>0</v>
      </c>
      <c r="CQ68" s="234">
        <f>'Natural Gas Scenarios'!D686</f>
        <v>0</v>
      </c>
      <c r="CR68" s="234">
        <f>'Natural Gas Scenarios'!E686</f>
        <v>0</v>
      </c>
      <c r="CS68" s="234">
        <f>'Natural Gas Scenarios'!F686</f>
        <v>0</v>
      </c>
      <c r="CT68" s="234">
        <f>'Natural Gas Scenarios'!K686</f>
        <v>0</v>
      </c>
      <c r="CU68" s="234">
        <f>'Natural Gas Scenarios'!L686</f>
        <v>0</v>
      </c>
      <c r="CV68" s="234">
        <f>'Natural Gas Scenarios'!M686</f>
        <v>0</v>
      </c>
      <c r="CW68" s="234">
        <f>'Natural Gas Scenarios'!N686</f>
        <v>0</v>
      </c>
      <c r="CX68" s="234">
        <f>'Natural Gas Scenarios'!O686</f>
        <v>0</v>
      </c>
      <c r="CY68" s="326" t="s">
        <v>903</v>
      </c>
    </row>
    <row r="69" spans="1:103" ht="15" customHeight="1" x14ac:dyDescent="0.25">
      <c r="A69" s="206">
        <v>66</v>
      </c>
      <c r="B69" s="261" t="s">
        <v>360</v>
      </c>
      <c r="C69" s="233">
        <f t="shared" si="1"/>
        <v>6.1235061416707351E-5</v>
      </c>
      <c r="D69" s="234">
        <f>'Natural Gas Scenarios'!B69</f>
        <v>6.1235061416707351E-5</v>
      </c>
      <c r="E69" s="234">
        <f>'Natural Gas Scenarios'!C69</f>
        <v>6.1235061416707351E-5</v>
      </c>
      <c r="F69" s="234">
        <f>'Natural Gas Scenarios'!D69</f>
        <v>6.1235061416707351E-5</v>
      </c>
      <c r="G69" s="234">
        <f>'Natural Gas Scenarios'!E69</f>
        <v>6.1235061416707351E-5</v>
      </c>
      <c r="H69" s="234">
        <f>'Natural Gas Scenarios'!F69</f>
        <v>6.1235061416707351E-5</v>
      </c>
      <c r="I69" s="234">
        <f>'Natural Gas Scenarios'!G69</f>
        <v>6.1235061416707351E-5</v>
      </c>
      <c r="J69" s="234">
        <f>'Natural Gas Scenarios'!H69</f>
        <v>6.1235061416707351E-5</v>
      </c>
      <c r="K69" s="234">
        <f>'Natural Gas Scenarios'!K69</f>
        <v>6.1235061416707351E-5</v>
      </c>
      <c r="L69" s="234">
        <f>'Natural Gas Scenarios'!L69</f>
        <v>6.1235061416707351E-5</v>
      </c>
      <c r="M69" s="234">
        <f>'Natural Gas Scenarios'!M69</f>
        <v>6.1235061416707351E-5</v>
      </c>
      <c r="N69" s="234">
        <f>'Natural Gas Scenarios'!N69</f>
        <v>6.1235061416707351E-5</v>
      </c>
      <c r="O69" s="234">
        <f>'Natural Gas Scenarios'!O69</f>
        <v>6.1235061416707351E-5</v>
      </c>
      <c r="P69" s="234">
        <f>'Natural Gas Scenarios'!R69</f>
        <v>6.1235061416707351E-5</v>
      </c>
      <c r="Q69" s="234">
        <f>'Natural Gas Scenarios'!S69</f>
        <v>6.1235061416707351E-5</v>
      </c>
      <c r="R69" s="234">
        <f>'Natural Gas Scenarios'!T69</f>
        <v>6.1235061416707351E-5</v>
      </c>
      <c r="S69" s="234">
        <f>'Natural Gas Scenarios'!U69</f>
        <v>6.1235061416707351E-5</v>
      </c>
      <c r="T69" s="234">
        <f>'Natural Gas Scenarios'!V69</f>
        <v>6.1235061416707351E-5</v>
      </c>
      <c r="U69" s="234">
        <f>'Natural Gas Scenarios'!W69</f>
        <v>6.1235061416707351E-5</v>
      </c>
      <c r="V69" s="234">
        <f>'Natural Gas Scenarios'!B172</f>
        <v>6.1235061416707351E-5</v>
      </c>
      <c r="W69" s="234">
        <f>'Natural Gas Scenarios'!C172</f>
        <v>6.1235061416707351E-5</v>
      </c>
      <c r="X69" s="234">
        <f>'Natural Gas Scenarios'!D172</f>
        <v>6.1235061416707351E-5</v>
      </c>
      <c r="Y69" s="234">
        <f>'Natural Gas Scenarios'!E172</f>
        <v>6.1235061416707351E-5</v>
      </c>
      <c r="Z69" s="234">
        <f>'Natural Gas Scenarios'!F172</f>
        <v>6.1235061416707351E-5</v>
      </c>
      <c r="AA69" s="234">
        <f>'Natural Gas Scenarios'!G172</f>
        <v>6.1235061416707351E-5</v>
      </c>
      <c r="AB69" s="234">
        <f>'Natural Gas Scenarios'!K172</f>
        <v>6.1235061416707351E-5</v>
      </c>
      <c r="AC69" s="234">
        <f>'Natural Gas Scenarios'!L172</f>
        <v>6.1235061416707351E-5</v>
      </c>
      <c r="AD69" s="234">
        <f>'Natural Gas Scenarios'!M172</f>
        <v>6.1235061416707351E-5</v>
      </c>
      <c r="AE69" s="234">
        <f>'Natural Gas Scenarios'!N172</f>
        <v>6.1235061416707351E-5</v>
      </c>
      <c r="AF69" s="234">
        <f>'Natural Gas Scenarios'!O172</f>
        <v>6.1235061416707351E-5</v>
      </c>
      <c r="AG69" s="234">
        <f>'Natural Gas Scenarios'!R172</f>
        <v>6.1235061416707351E-5</v>
      </c>
      <c r="AH69" s="234">
        <f>'Natural Gas Scenarios'!S172</f>
        <v>6.1235061416707351E-5</v>
      </c>
      <c r="AI69" s="234">
        <f>'Natural Gas Scenarios'!T172</f>
        <v>6.1235061416707351E-5</v>
      </c>
      <c r="AJ69" s="234">
        <f>'Natural Gas Scenarios'!W172</f>
        <v>6.1235061416707351E-5</v>
      </c>
      <c r="AK69" s="234">
        <f>'Natural Gas Scenarios'!X172</f>
        <v>6.1235061416707351E-5</v>
      </c>
      <c r="AL69" s="234">
        <f>'Natural Gas Scenarios'!Y172</f>
        <v>6.1235061416707351E-5</v>
      </c>
      <c r="AM69" s="234">
        <f>'Natural Gas Scenarios'!B275</f>
        <v>6.1235061416707351E-5</v>
      </c>
      <c r="AN69" s="234">
        <f>'Natural Gas Scenarios'!C275</f>
        <v>6.1235061416707351E-5</v>
      </c>
      <c r="AO69" s="234">
        <f>'Natural Gas Scenarios'!D275</f>
        <v>6.1235061416707351E-5</v>
      </c>
      <c r="AP69" s="234">
        <f>'Natural Gas Scenarios'!E275</f>
        <v>6.1235061416707351E-5</v>
      </c>
      <c r="AQ69" s="234">
        <f>'Natural Gas Scenarios'!F275</f>
        <v>6.1235061416707351E-5</v>
      </c>
      <c r="AR69" s="234">
        <f>'Natural Gas Scenarios'!G275</f>
        <v>6.1235061416707351E-5</v>
      </c>
      <c r="AS69" s="234">
        <f>'Natural Gas Scenarios'!K275</f>
        <v>6.1235061416707351E-5</v>
      </c>
      <c r="AT69" s="234">
        <f>'Natural Gas Scenarios'!L275</f>
        <v>6.1235061416707351E-5</v>
      </c>
      <c r="AU69" s="234">
        <f>'Natural Gas Scenarios'!M275</f>
        <v>6.1235061416707351E-5</v>
      </c>
      <c r="AV69" s="234">
        <f>'Natural Gas Scenarios'!N275</f>
        <v>6.1235061416707351E-5</v>
      </c>
      <c r="AW69" s="234">
        <f>'Natural Gas Scenarios'!O275</f>
        <v>6.1235061416707351E-5</v>
      </c>
      <c r="AX69" s="234">
        <f>'Natural Gas Scenarios'!R275</f>
        <v>6.1235061416707351E-5</v>
      </c>
      <c r="AY69" s="234">
        <f>'Natural Gas Scenarios'!S275</f>
        <v>6.1235061416707351E-5</v>
      </c>
      <c r="AZ69" s="234">
        <f>'Natural Gas Scenarios'!T275</f>
        <v>6.1235061416707351E-5</v>
      </c>
      <c r="BA69" s="234">
        <f>'Natural Gas Scenarios'!U275</f>
        <v>6.1235061416707351E-5</v>
      </c>
      <c r="BB69" s="234">
        <f>'Natural Gas Scenarios'!V275</f>
        <v>6.1235061416707351E-5</v>
      </c>
      <c r="BC69" s="234">
        <f>'Natural Gas Scenarios'!B378</f>
        <v>6.1235061416707351E-5</v>
      </c>
      <c r="BD69" s="234">
        <f>'Natural Gas Scenarios'!C378</f>
        <v>6.1235061416707351E-5</v>
      </c>
      <c r="BE69" s="234">
        <f>'Natural Gas Scenarios'!D378</f>
        <v>6.1235061416707351E-5</v>
      </c>
      <c r="BF69" s="234">
        <f>'Natural Gas Scenarios'!E378</f>
        <v>6.1235061416707351E-5</v>
      </c>
      <c r="BG69" s="234">
        <f>'Natural Gas Scenarios'!F378</f>
        <v>6.1235061416707351E-5</v>
      </c>
      <c r="BH69" s="234">
        <f>'Natural Gas Scenarios'!G378</f>
        <v>6.1235061416707351E-5</v>
      </c>
      <c r="BI69" s="234">
        <f>'Natural Gas Scenarios'!K378</f>
        <v>6.1235061416707351E-5</v>
      </c>
      <c r="BJ69" s="234">
        <f>'Natural Gas Scenarios'!L378</f>
        <v>6.1235061416707351E-5</v>
      </c>
      <c r="BK69" s="234">
        <f>'Natural Gas Scenarios'!M378</f>
        <v>6.1235061416707351E-5</v>
      </c>
      <c r="BL69" s="234">
        <f>'Natural Gas Scenarios'!B481</f>
        <v>6.1235061416707351E-5</v>
      </c>
      <c r="BM69" s="234">
        <f>'Natural Gas Scenarios'!C481</f>
        <v>6.1235061416707351E-5</v>
      </c>
      <c r="BN69" s="234">
        <f>'Natural Gas Scenarios'!D481</f>
        <v>6.1235061416707351E-5</v>
      </c>
      <c r="BO69" s="234">
        <f>'Natural Gas Scenarios'!E481</f>
        <v>6.1235061416707351E-5</v>
      </c>
      <c r="BP69" s="234">
        <f>'Natural Gas Scenarios'!F481</f>
        <v>6.1235061416707351E-5</v>
      </c>
      <c r="BQ69" s="234">
        <f>'Natural Gas Scenarios'!G481</f>
        <v>6.1235061416707351E-5</v>
      </c>
      <c r="BR69" s="234">
        <f>'Natural Gas Scenarios'!K481</f>
        <v>6.1235061416707351E-5</v>
      </c>
      <c r="BS69" s="234">
        <f>'Natural Gas Scenarios'!L481</f>
        <v>6.1235061416707351E-5</v>
      </c>
      <c r="BT69" s="234">
        <f>'Natural Gas Scenarios'!M481</f>
        <v>6.1235061416707351E-5</v>
      </c>
      <c r="BU69" s="234">
        <f>'Natural Gas Scenarios'!B584</f>
        <v>6.1235061416707351E-5</v>
      </c>
      <c r="BV69" s="234">
        <f>'Natural Gas Scenarios'!C584</f>
        <v>6.1235061416707351E-5</v>
      </c>
      <c r="BW69" s="234">
        <f>'Natural Gas Scenarios'!D584</f>
        <v>6.1235061416707351E-5</v>
      </c>
      <c r="BX69" s="234">
        <f>'Natural Gas Scenarios'!E584</f>
        <v>6.1235061416707351E-5</v>
      </c>
      <c r="BY69" s="234">
        <f>'Natural Gas Scenarios'!F584</f>
        <v>6.1235061416707351E-5</v>
      </c>
      <c r="BZ69" s="234">
        <f>'Natural Gas Scenarios'!R378</f>
        <v>6.1235061416707351E-5</v>
      </c>
      <c r="CA69" s="234">
        <f>'Natural Gas Scenarios'!S378</f>
        <v>6.1235061416707351E-5</v>
      </c>
      <c r="CB69" s="234">
        <f>'Natural Gas Scenarios'!T378</f>
        <v>6.1235061416707351E-5</v>
      </c>
      <c r="CC69" s="234">
        <f>'Natural Gas Scenarios'!B790</f>
        <v>3.6935340410288958E-5</v>
      </c>
      <c r="CD69" s="234">
        <f>'Natural Gas Scenarios'!C790</f>
        <v>3.6935340410288958E-5</v>
      </c>
      <c r="CE69" s="234">
        <f>'Natural Gas Scenarios'!D790</f>
        <v>3.6935340410288958E-5</v>
      </c>
      <c r="CF69" s="234">
        <f>'Natural Gas Scenarios'!H790</f>
        <v>6.1235061416707351E-5</v>
      </c>
      <c r="CG69" s="234">
        <f>'Natural Gas Scenarios'!I790</f>
        <v>6.1235061416707351E-5</v>
      </c>
      <c r="CH69" s="234">
        <f>'Natural Gas Scenarios'!J790</f>
        <v>6.1235061416707351E-5</v>
      </c>
      <c r="CI69" s="234">
        <f>'Natural Gas Scenarios'!N790</f>
        <v>6.2765937952125026E-5</v>
      </c>
      <c r="CJ69" s="234">
        <f>'Natural Gas Scenarios'!O790</f>
        <v>6.2765937952125026E-5</v>
      </c>
      <c r="CK69" s="234">
        <f>'Natural Gas Scenarios'!P790</f>
        <v>6.2765937952125026E-5</v>
      </c>
      <c r="CL69" s="234">
        <f>'Natural Gas Scenarios'!K584</f>
        <v>6.1235061416707351E-5</v>
      </c>
      <c r="CM69" s="234">
        <f>'Natural Gas Scenarios'!L584</f>
        <v>6.1235061416707351E-5</v>
      </c>
      <c r="CN69" s="234">
        <f>'Natural Gas Scenarios'!M584</f>
        <v>6.1235061416707351E-5</v>
      </c>
      <c r="CO69" s="234">
        <f>'Natural Gas Scenarios'!B687</f>
        <v>6.1235061416707351E-5</v>
      </c>
      <c r="CP69" s="234">
        <f>'Natural Gas Scenarios'!C687</f>
        <v>6.1235061416707351E-5</v>
      </c>
      <c r="CQ69" s="234">
        <f>'Natural Gas Scenarios'!D687</f>
        <v>6.1235061416707351E-5</v>
      </c>
      <c r="CR69" s="234">
        <f>'Natural Gas Scenarios'!E687</f>
        <v>6.1235061416707351E-5</v>
      </c>
      <c r="CS69" s="234">
        <f>'Natural Gas Scenarios'!F687</f>
        <v>6.1235061416707351E-5</v>
      </c>
      <c r="CT69" s="234">
        <f>'Natural Gas Scenarios'!K687</f>
        <v>6.1235061416707351E-5</v>
      </c>
      <c r="CU69" s="234">
        <f>'Natural Gas Scenarios'!L687</f>
        <v>6.1235061416707351E-5</v>
      </c>
      <c r="CV69" s="234">
        <f>'Natural Gas Scenarios'!M687</f>
        <v>6.1235061416707351E-5</v>
      </c>
      <c r="CW69" s="234">
        <f>'Natural Gas Scenarios'!N687</f>
        <v>6.1235061416707351E-5</v>
      </c>
      <c r="CX69" s="234">
        <f>'Natural Gas Scenarios'!O687</f>
        <v>6.1235061416707351E-5</v>
      </c>
      <c r="CY69" s="326" t="s">
        <v>904</v>
      </c>
    </row>
    <row r="70" spans="1:103" ht="15" customHeight="1" x14ac:dyDescent="0.25">
      <c r="A70" s="206">
        <v>67</v>
      </c>
      <c r="B70" s="261" t="s">
        <v>362</v>
      </c>
      <c r="C70" s="233">
        <f t="shared" si="1"/>
        <v>1.4366687486227491E-8</v>
      </c>
      <c r="D70" s="234">
        <f>'Natural Gas Scenarios'!B70</f>
        <v>1.4366687486227491E-8</v>
      </c>
      <c r="E70" s="234">
        <f>'Natural Gas Scenarios'!C70</f>
        <v>1.4366687486227491E-8</v>
      </c>
      <c r="F70" s="234">
        <f>'Natural Gas Scenarios'!D70</f>
        <v>1.4366687486227491E-8</v>
      </c>
      <c r="G70" s="234">
        <f>'Natural Gas Scenarios'!E70</f>
        <v>1.4366687486227491E-8</v>
      </c>
      <c r="H70" s="234">
        <f>'Natural Gas Scenarios'!F70</f>
        <v>1.4366687486227491E-8</v>
      </c>
      <c r="I70" s="234">
        <f>'Natural Gas Scenarios'!G70</f>
        <v>1.4366687486227491E-8</v>
      </c>
      <c r="J70" s="234">
        <f>'Natural Gas Scenarios'!H70</f>
        <v>1.4366687486227491E-8</v>
      </c>
      <c r="K70" s="234">
        <f>'Natural Gas Scenarios'!K70</f>
        <v>1.4366687486227491E-8</v>
      </c>
      <c r="L70" s="234">
        <f>'Natural Gas Scenarios'!L70</f>
        <v>1.4366687486227491E-8</v>
      </c>
      <c r="M70" s="234">
        <f>'Natural Gas Scenarios'!M70</f>
        <v>1.4366687486227491E-8</v>
      </c>
      <c r="N70" s="234">
        <f>'Natural Gas Scenarios'!N70</f>
        <v>1.4366687486227491E-8</v>
      </c>
      <c r="O70" s="234">
        <f>'Natural Gas Scenarios'!O70</f>
        <v>1.4366687486227491E-8</v>
      </c>
      <c r="P70" s="234">
        <f>'Natural Gas Scenarios'!R70</f>
        <v>1.4366687486227491E-8</v>
      </c>
      <c r="Q70" s="234">
        <f>'Natural Gas Scenarios'!S70</f>
        <v>1.4366687486227491E-8</v>
      </c>
      <c r="R70" s="234">
        <f>'Natural Gas Scenarios'!T70</f>
        <v>1.4366687486227491E-8</v>
      </c>
      <c r="S70" s="234">
        <f>'Natural Gas Scenarios'!U70</f>
        <v>1.4366687486227491E-8</v>
      </c>
      <c r="T70" s="234">
        <f>'Natural Gas Scenarios'!V70</f>
        <v>1.4366687486227491E-8</v>
      </c>
      <c r="U70" s="234">
        <f>'Natural Gas Scenarios'!W70</f>
        <v>1.4366687486227491E-8</v>
      </c>
      <c r="V70" s="234">
        <f>'Natural Gas Scenarios'!B173</f>
        <v>1.4366687486227491E-8</v>
      </c>
      <c r="W70" s="234">
        <f>'Natural Gas Scenarios'!C173</f>
        <v>1.4366687486227491E-8</v>
      </c>
      <c r="X70" s="234">
        <f>'Natural Gas Scenarios'!D173</f>
        <v>1.4366687486227491E-8</v>
      </c>
      <c r="Y70" s="234">
        <f>'Natural Gas Scenarios'!E173</f>
        <v>1.4366687486227491E-8</v>
      </c>
      <c r="Z70" s="234">
        <f>'Natural Gas Scenarios'!F173</f>
        <v>1.4366687486227491E-8</v>
      </c>
      <c r="AA70" s="234">
        <f>'Natural Gas Scenarios'!G173</f>
        <v>1.4366687486227491E-8</v>
      </c>
      <c r="AB70" s="234">
        <f>'Natural Gas Scenarios'!K173</f>
        <v>1.4366687486227491E-8</v>
      </c>
      <c r="AC70" s="234">
        <f>'Natural Gas Scenarios'!L173</f>
        <v>1.4366687486227491E-8</v>
      </c>
      <c r="AD70" s="234">
        <f>'Natural Gas Scenarios'!M173</f>
        <v>1.4366687486227491E-8</v>
      </c>
      <c r="AE70" s="234">
        <f>'Natural Gas Scenarios'!N173</f>
        <v>1.4366687486227491E-8</v>
      </c>
      <c r="AF70" s="234">
        <f>'Natural Gas Scenarios'!O173</f>
        <v>1.4366687486227491E-8</v>
      </c>
      <c r="AG70" s="234">
        <f>'Natural Gas Scenarios'!R173</f>
        <v>1.4366687486227491E-8</v>
      </c>
      <c r="AH70" s="234">
        <f>'Natural Gas Scenarios'!S173</f>
        <v>1.4366687486227491E-8</v>
      </c>
      <c r="AI70" s="234">
        <f>'Natural Gas Scenarios'!T173</f>
        <v>1.4366687486227491E-8</v>
      </c>
      <c r="AJ70" s="234">
        <f>'Natural Gas Scenarios'!W173</f>
        <v>1.4366687486227491E-8</v>
      </c>
      <c r="AK70" s="234">
        <f>'Natural Gas Scenarios'!X173</f>
        <v>1.4366687486227491E-8</v>
      </c>
      <c r="AL70" s="234">
        <f>'Natural Gas Scenarios'!Y173</f>
        <v>1.4366687486227491E-8</v>
      </c>
      <c r="AM70" s="234">
        <f>'Natural Gas Scenarios'!B276</f>
        <v>1.4366687486227491E-8</v>
      </c>
      <c r="AN70" s="234">
        <f>'Natural Gas Scenarios'!C276</f>
        <v>1.4366687486227491E-8</v>
      </c>
      <c r="AO70" s="234">
        <f>'Natural Gas Scenarios'!D276</f>
        <v>1.4366687486227491E-8</v>
      </c>
      <c r="AP70" s="234">
        <f>'Natural Gas Scenarios'!E276</f>
        <v>1.4366687486227491E-8</v>
      </c>
      <c r="AQ70" s="234">
        <f>'Natural Gas Scenarios'!F276</f>
        <v>1.4366687486227491E-8</v>
      </c>
      <c r="AR70" s="234">
        <f>'Natural Gas Scenarios'!G276</f>
        <v>1.4366687486227491E-8</v>
      </c>
      <c r="AS70" s="234">
        <f>'Natural Gas Scenarios'!K276</f>
        <v>1.4366687486227491E-8</v>
      </c>
      <c r="AT70" s="234">
        <f>'Natural Gas Scenarios'!L276</f>
        <v>1.4366687486227491E-8</v>
      </c>
      <c r="AU70" s="234">
        <f>'Natural Gas Scenarios'!M276</f>
        <v>1.4366687486227491E-8</v>
      </c>
      <c r="AV70" s="234">
        <f>'Natural Gas Scenarios'!N276</f>
        <v>1.4366687486227491E-8</v>
      </c>
      <c r="AW70" s="234">
        <f>'Natural Gas Scenarios'!O276</f>
        <v>1.4366687486227491E-8</v>
      </c>
      <c r="AX70" s="234">
        <f>'Natural Gas Scenarios'!R276</f>
        <v>1.4366687486227491E-8</v>
      </c>
      <c r="AY70" s="234">
        <f>'Natural Gas Scenarios'!S276</f>
        <v>1.4366687486227491E-8</v>
      </c>
      <c r="AZ70" s="234">
        <f>'Natural Gas Scenarios'!T276</f>
        <v>1.4366687486227491E-8</v>
      </c>
      <c r="BA70" s="234">
        <f>'Natural Gas Scenarios'!U276</f>
        <v>1.4366687486227491E-8</v>
      </c>
      <c r="BB70" s="234">
        <f>'Natural Gas Scenarios'!V276</f>
        <v>1.4366687486227491E-8</v>
      </c>
      <c r="BC70" s="234">
        <f>'Natural Gas Scenarios'!B379</f>
        <v>3.1382968976062515E-8</v>
      </c>
      <c r="BD70" s="234">
        <f>'Natural Gas Scenarios'!C379</f>
        <v>3.1382968976062515E-8</v>
      </c>
      <c r="BE70" s="234">
        <f>'Natural Gas Scenarios'!D379</f>
        <v>3.1382968976062515E-8</v>
      </c>
      <c r="BF70" s="234">
        <f>'Natural Gas Scenarios'!E379</f>
        <v>3.1382968976062515E-8</v>
      </c>
      <c r="BG70" s="234">
        <f>'Natural Gas Scenarios'!F379</f>
        <v>3.1382968976062515E-8</v>
      </c>
      <c r="BH70" s="234">
        <f>'Natural Gas Scenarios'!G379</f>
        <v>3.1382968976062515E-8</v>
      </c>
      <c r="BI70" s="234">
        <f>'Natural Gas Scenarios'!K379</f>
        <v>1.4366687486227491E-8</v>
      </c>
      <c r="BJ70" s="234">
        <f>'Natural Gas Scenarios'!L379</f>
        <v>1.4366687486227491E-8</v>
      </c>
      <c r="BK70" s="234">
        <f>'Natural Gas Scenarios'!M379</f>
        <v>1.4366687486227491E-8</v>
      </c>
      <c r="BL70" s="234">
        <f>'Natural Gas Scenarios'!B482</f>
        <v>3.1382968976062515E-8</v>
      </c>
      <c r="BM70" s="234">
        <f>'Natural Gas Scenarios'!C482</f>
        <v>3.1382968976062515E-8</v>
      </c>
      <c r="BN70" s="234">
        <f>'Natural Gas Scenarios'!D482</f>
        <v>3.1382968976062515E-8</v>
      </c>
      <c r="BO70" s="234">
        <f>'Natural Gas Scenarios'!E482</f>
        <v>2.4864967727187993E-8</v>
      </c>
      <c r="BP70" s="234">
        <f>'Natural Gas Scenarios'!F482</f>
        <v>3.1382968976062515E-8</v>
      </c>
      <c r="BQ70" s="234">
        <f>'Natural Gas Scenarios'!G482</f>
        <v>2.4864967727187993E-8</v>
      </c>
      <c r="BR70" s="234">
        <f>'Natural Gas Scenarios'!K482</f>
        <v>1.4366687486227491E-8</v>
      </c>
      <c r="BS70" s="234">
        <f>'Natural Gas Scenarios'!L482</f>
        <v>1.4366687486227491E-8</v>
      </c>
      <c r="BT70" s="234">
        <f>'Natural Gas Scenarios'!M482</f>
        <v>1.4366687486227491E-8</v>
      </c>
      <c r="BU70" s="234">
        <f>'Natural Gas Scenarios'!B585</f>
        <v>3.1382968976062515E-8</v>
      </c>
      <c r="BV70" s="234">
        <f>'Natural Gas Scenarios'!C585</f>
        <v>3.1382968976062515E-8</v>
      </c>
      <c r="BW70" s="234">
        <f>'Natural Gas Scenarios'!D585</f>
        <v>3.1382968976062515E-8</v>
      </c>
      <c r="BX70" s="234">
        <f>'Natural Gas Scenarios'!E585</f>
        <v>2.2112922755440971E-8</v>
      </c>
      <c r="BY70" s="234">
        <f>'Natural Gas Scenarios'!F585</f>
        <v>2.2112922755440971E-8</v>
      </c>
      <c r="BZ70" s="234">
        <f>'Natural Gas Scenarios'!R379</f>
        <v>1.4366687486227491E-8</v>
      </c>
      <c r="CA70" s="234">
        <f>'Natural Gas Scenarios'!S379</f>
        <v>1.4366687486227491E-8</v>
      </c>
      <c r="CB70" s="234">
        <f>'Natural Gas Scenarios'!T379</f>
        <v>1.4366687486227491E-8</v>
      </c>
      <c r="CC70" s="234">
        <f>'Natural Gas Scenarios'!B791</f>
        <v>2.3247537787652456E-6</v>
      </c>
      <c r="CD70" s="234">
        <f>'Natural Gas Scenarios'!C791</f>
        <v>2.3247537787652456E-6</v>
      </c>
      <c r="CE70" s="234">
        <f>'Natural Gas Scenarios'!D791</f>
        <v>2.3247537787652456E-6</v>
      </c>
      <c r="CF70" s="234">
        <f>'Natural Gas Scenarios'!H791</f>
        <v>2.3440663750582079E-6</v>
      </c>
      <c r="CG70" s="234">
        <f>'Natural Gas Scenarios'!I791</f>
        <v>2.3440663750582079E-6</v>
      </c>
      <c r="CH70" s="234">
        <f>'Natural Gas Scenarios'!J791</f>
        <v>2.3440663750582079E-6</v>
      </c>
      <c r="CI70" s="234">
        <f>'Natural Gas Scenarios'!N791</f>
        <v>1.7960714552454239E-6</v>
      </c>
      <c r="CJ70" s="234">
        <f>'Natural Gas Scenarios'!O791</f>
        <v>1.7960714552454239E-6</v>
      </c>
      <c r="CK70" s="234">
        <f>'Natural Gas Scenarios'!P791</f>
        <v>1.7960714552454239E-6</v>
      </c>
      <c r="CL70" s="234">
        <f>'Natural Gas Scenarios'!K585</f>
        <v>1.4366687486227491E-8</v>
      </c>
      <c r="CM70" s="234">
        <f>'Natural Gas Scenarios'!L585</f>
        <v>1.4366687486227491E-8</v>
      </c>
      <c r="CN70" s="234">
        <f>'Natural Gas Scenarios'!M585</f>
        <v>1.4366687486227491E-8</v>
      </c>
      <c r="CO70" s="234">
        <f>'Natural Gas Scenarios'!B688</f>
        <v>3.1382968976062515E-8</v>
      </c>
      <c r="CP70" s="234">
        <f>'Natural Gas Scenarios'!C688</f>
        <v>3.1382968976062515E-8</v>
      </c>
      <c r="CQ70" s="234">
        <f>'Natural Gas Scenarios'!D688</f>
        <v>3.1382968976062515E-8</v>
      </c>
      <c r="CR70" s="234">
        <f>'Natural Gas Scenarios'!E688</f>
        <v>3.1382968976062515E-8</v>
      </c>
      <c r="CS70" s="234">
        <f>'Natural Gas Scenarios'!F688</f>
        <v>3.1382968976062515E-8</v>
      </c>
      <c r="CT70" s="234">
        <f>'Natural Gas Scenarios'!K688</f>
        <v>3.1382968976062515E-8</v>
      </c>
      <c r="CU70" s="234">
        <f>'Natural Gas Scenarios'!L688</f>
        <v>3.1382968976062515E-8</v>
      </c>
      <c r="CV70" s="234">
        <f>'Natural Gas Scenarios'!M688</f>
        <v>3.1382968976062515E-8</v>
      </c>
      <c r="CW70" s="234">
        <f>'Natural Gas Scenarios'!N688</f>
        <v>3.1382968976062515E-8</v>
      </c>
      <c r="CX70" s="234">
        <f>'Natural Gas Scenarios'!O688</f>
        <v>3.1382968976062515E-8</v>
      </c>
      <c r="CY70" s="326" t="s">
        <v>905</v>
      </c>
    </row>
    <row r="71" spans="1:103" ht="15" customHeight="1" x14ac:dyDescent="0.25">
      <c r="A71" s="206">
        <v>68</v>
      </c>
      <c r="B71" s="261" t="s">
        <v>364</v>
      </c>
      <c r="C71" s="233">
        <f t="shared" ref="C71:C102" si="2">HLOOKUP($C$4,$D$4:$CX$102,A71,FALSE)</f>
        <v>4.9459088067340543E-8</v>
      </c>
      <c r="D71" s="234">
        <f>'Natural Gas Scenarios'!B71</f>
        <v>4.9459088067340543E-8</v>
      </c>
      <c r="E71" s="234">
        <f>'Natural Gas Scenarios'!C71</f>
        <v>4.9459088067340543E-8</v>
      </c>
      <c r="F71" s="234">
        <f>'Natural Gas Scenarios'!D71</f>
        <v>4.9459088067340543E-8</v>
      </c>
      <c r="G71" s="234">
        <f>'Natural Gas Scenarios'!E71</f>
        <v>4.9459088067340543E-8</v>
      </c>
      <c r="H71" s="234">
        <f>'Natural Gas Scenarios'!F71</f>
        <v>4.9459088067340543E-8</v>
      </c>
      <c r="I71" s="234">
        <f>'Natural Gas Scenarios'!G71</f>
        <v>4.9459088067340543E-8</v>
      </c>
      <c r="J71" s="234">
        <f>'Natural Gas Scenarios'!H71</f>
        <v>4.9459088067340543E-8</v>
      </c>
      <c r="K71" s="234">
        <f>'Natural Gas Scenarios'!K71</f>
        <v>4.9459088067340543E-8</v>
      </c>
      <c r="L71" s="234">
        <f>'Natural Gas Scenarios'!L71</f>
        <v>4.9459088067340543E-8</v>
      </c>
      <c r="M71" s="234">
        <f>'Natural Gas Scenarios'!M71</f>
        <v>4.9459088067340543E-8</v>
      </c>
      <c r="N71" s="234">
        <f>'Natural Gas Scenarios'!N71</f>
        <v>4.9459088067340543E-8</v>
      </c>
      <c r="O71" s="234">
        <f>'Natural Gas Scenarios'!O71</f>
        <v>4.9459088067340543E-8</v>
      </c>
      <c r="P71" s="234">
        <f>'Natural Gas Scenarios'!R71</f>
        <v>4.9459088067340543E-8</v>
      </c>
      <c r="Q71" s="234">
        <f>'Natural Gas Scenarios'!S71</f>
        <v>4.9459088067340543E-8</v>
      </c>
      <c r="R71" s="234">
        <f>'Natural Gas Scenarios'!T71</f>
        <v>4.9459088067340543E-8</v>
      </c>
      <c r="S71" s="234">
        <f>'Natural Gas Scenarios'!U71</f>
        <v>4.9459088067340543E-8</v>
      </c>
      <c r="T71" s="234">
        <f>'Natural Gas Scenarios'!V71</f>
        <v>4.9459088067340543E-8</v>
      </c>
      <c r="U71" s="234">
        <f>'Natural Gas Scenarios'!W71</f>
        <v>4.9459088067340543E-8</v>
      </c>
      <c r="V71" s="234">
        <f>'Natural Gas Scenarios'!B174</f>
        <v>4.9459088067340543E-8</v>
      </c>
      <c r="W71" s="234">
        <f>'Natural Gas Scenarios'!C174</f>
        <v>4.9459088067340543E-8</v>
      </c>
      <c r="X71" s="234">
        <f>'Natural Gas Scenarios'!D174</f>
        <v>4.9459088067340543E-8</v>
      </c>
      <c r="Y71" s="234">
        <f>'Natural Gas Scenarios'!E174</f>
        <v>4.9459088067340543E-8</v>
      </c>
      <c r="Z71" s="234">
        <f>'Natural Gas Scenarios'!F174</f>
        <v>4.9459088067340543E-8</v>
      </c>
      <c r="AA71" s="234">
        <f>'Natural Gas Scenarios'!G174</f>
        <v>4.9459088067340543E-8</v>
      </c>
      <c r="AB71" s="234">
        <f>'Natural Gas Scenarios'!K174</f>
        <v>4.9459088067340543E-8</v>
      </c>
      <c r="AC71" s="234">
        <f>'Natural Gas Scenarios'!L174</f>
        <v>4.9459088067340543E-8</v>
      </c>
      <c r="AD71" s="234">
        <f>'Natural Gas Scenarios'!M174</f>
        <v>4.9459088067340543E-8</v>
      </c>
      <c r="AE71" s="234">
        <f>'Natural Gas Scenarios'!N174</f>
        <v>4.9459088067340543E-8</v>
      </c>
      <c r="AF71" s="234">
        <f>'Natural Gas Scenarios'!O174</f>
        <v>4.9459088067340543E-8</v>
      </c>
      <c r="AG71" s="234">
        <f>'Natural Gas Scenarios'!R174</f>
        <v>4.9459088067340543E-8</v>
      </c>
      <c r="AH71" s="234">
        <f>'Natural Gas Scenarios'!S174</f>
        <v>4.9459088067340543E-8</v>
      </c>
      <c r="AI71" s="234">
        <f>'Natural Gas Scenarios'!T174</f>
        <v>4.9459088067340543E-8</v>
      </c>
      <c r="AJ71" s="234">
        <f>'Natural Gas Scenarios'!W174</f>
        <v>4.9459088067340543E-8</v>
      </c>
      <c r="AK71" s="234">
        <f>'Natural Gas Scenarios'!X174</f>
        <v>4.9459088067340543E-8</v>
      </c>
      <c r="AL71" s="234">
        <f>'Natural Gas Scenarios'!Y174</f>
        <v>4.9459088067340543E-8</v>
      </c>
      <c r="AM71" s="234">
        <f>'Natural Gas Scenarios'!B277</f>
        <v>4.9459088067340543E-8</v>
      </c>
      <c r="AN71" s="234">
        <f>'Natural Gas Scenarios'!C277</f>
        <v>4.9459088067340543E-8</v>
      </c>
      <c r="AO71" s="234">
        <f>'Natural Gas Scenarios'!D277</f>
        <v>4.9459088067340543E-8</v>
      </c>
      <c r="AP71" s="234">
        <f>'Natural Gas Scenarios'!E277</f>
        <v>4.9459088067340543E-8</v>
      </c>
      <c r="AQ71" s="234">
        <f>'Natural Gas Scenarios'!F277</f>
        <v>4.9459088067340543E-8</v>
      </c>
      <c r="AR71" s="234">
        <f>'Natural Gas Scenarios'!G277</f>
        <v>4.9459088067340543E-8</v>
      </c>
      <c r="AS71" s="234">
        <f>'Natural Gas Scenarios'!K277</f>
        <v>4.9459088067340543E-8</v>
      </c>
      <c r="AT71" s="234">
        <f>'Natural Gas Scenarios'!L277</f>
        <v>4.9459088067340543E-8</v>
      </c>
      <c r="AU71" s="234">
        <f>'Natural Gas Scenarios'!M277</f>
        <v>4.9459088067340543E-8</v>
      </c>
      <c r="AV71" s="234">
        <f>'Natural Gas Scenarios'!N277</f>
        <v>4.9459088067340543E-8</v>
      </c>
      <c r="AW71" s="234">
        <f>'Natural Gas Scenarios'!O277</f>
        <v>4.9459088067340543E-8</v>
      </c>
      <c r="AX71" s="234">
        <f>'Natural Gas Scenarios'!R277</f>
        <v>4.9459088067340543E-8</v>
      </c>
      <c r="AY71" s="234">
        <f>'Natural Gas Scenarios'!S277</f>
        <v>4.9459088067340543E-8</v>
      </c>
      <c r="AZ71" s="234">
        <f>'Natural Gas Scenarios'!T277</f>
        <v>4.9459088067340543E-8</v>
      </c>
      <c r="BA71" s="234">
        <f>'Natural Gas Scenarios'!U277</f>
        <v>4.9459088067340543E-8</v>
      </c>
      <c r="BB71" s="234">
        <f>'Natural Gas Scenarios'!V277</f>
        <v>4.9459088067340543E-8</v>
      </c>
      <c r="BC71" s="234">
        <f>'Natural Gas Scenarios'!B380</f>
        <v>4.9459088067340543E-8</v>
      </c>
      <c r="BD71" s="234">
        <f>'Natural Gas Scenarios'!C380</f>
        <v>4.9459088067340543E-8</v>
      </c>
      <c r="BE71" s="234">
        <f>'Natural Gas Scenarios'!D380</f>
        <v>4.9459088067340543E-8</v>
      </c>
      <c r="BF71" s="234">
        <f>'Natural Gas Scenarios'!E380</f>
        <v>4.9459088067340543E-8</v>
      </c>
      <c r="BG71" s="234">
        <f>'Natural Gas Scenarios'!F380</f>
        <v>4.9459088067340543E-8</v>
      </c>
      <c r="BH71" s="234">
        <f>'Natural Gas Scenarios'!G380</f>
        <v>4.9459088067340543E-8</v>
      </c>
      <c r="BI71" s="234">
        <f>'Natural Gas Scenarios'!K380</f>
        <v>4.9459088067340543E-8</v>
      </c>
      <c r="BJ71" s="234">
        <f>'Natural Gas Scenarios'!L380</f>
        <v>4.9459088067340543E-8</v>
      </c>
      <c r="BK71" s="234">
        <f>'Natural Gas Scenarios'!M380</f>
        <v>4.9459088067340543E-8</v>
      </c>
      <c r="BL71" s="234">
        <f>'Natural Gas Scenarios'!B483</f>
        <v>2.7761857171132224E-6</v>
      </c>
      <c r="BM71" s="234">
        <f>'Natural Gas Scenarios'!C483</f>
        <v>2.7761857171132224E-6</v>
      </c>
      <c r="BN71" s="234">
        <f>'Natural Gas Scenarios'!D483</f>
        <v>2.7761857171132224E-6</v>
      </c>
      <c r="BO71" s="234">
        <f>'Natural Gas Scenarios'!E483</f>
        <v>2.7761857171132224E-6</v>
      </c>
      <c r="BP71" s="234">
        <f>'Natural Gas Scenarios'!F483</f>
        <v>2.7761857171132224E-6</v>
      </c>
      <c r="BQ71" s="234">
        <f>'Natural Gas Scenarios'!G483</f>
        <v>2.7761857171132224E-6</v>
      </c>
      <c r="BR71" s="234">
        <f>'Natural Gas Scenarios'!K483</f>
        <v>4.9459088067340543E-8</v>
      </c>
      <c r="BS71" s="234">
        <f>'Natural Gas Scenarios'!L483</f>
        <v>4.9459088067340543E-8</v>
      </c>
      <c r="BT71" s="234">
        <f>'Natural Gas Scenarios'!M483</f>
        <v>4.9459088067340543E-8</v>
      </c>
      <c r="BU71" s="234">
        <f>'Natural Gas Scenarios'!B586</f>
        <v>4.9459088067340543E-8</v>
      </c>
      <c r="BV71" s="234">
        <f>'Natural Gas Scenarios'!C586</f>
        <v>4.9459088067340543E-8</v>
      </c>
      <c r="BW71" s="234">
        <f>'Natural Gas Scenarios'!D586</f>
        <v>4.9459088067340543E-8</v>
      </c>
      <c r="BX71" s="234">
        <f>'Natural Gas Scenarios'!E586</f>
        <v>4.9459088067340543E-8</v>
      </c>
      <c r="BY71" s="234">
        <f>'Natural Gas Scenarios'!F586</f>
        <v>4.9459088067340543E-8</v>
      </c>
      <c r="BZ71" s="234">
        <f>'Natural Gas Scenarios'!R380</f>
        <v>4.9459088067340543E-8</v>
      </c>
      <c r="CA71" s="234">
        <f>'Natural Gas Scenarios'!S380</f>
        <v>4.9459088067340543E-8</v>
      </c>
      <c r="CB71" s="234">
        <f>'Natural Gas Scenarios'!T380</f>
        <v>4.9459088067340543E-8</v>
      </c>
      <c r="CC71" s="234">
        <f>'Natural Gas Scenarios'!B792</f>
        <v>4.9459088067340543E-8</v>
      </c>
      <c r="CD71" s="234">
        <f>'Natural Gas Scenarios'!C792</f>
        <v>4.9459088067340543E-8</v>
      </c>
      <c r="CE71" s="234">
        <f>'Natural Gas Scenarios'!D792</f>
        <v>4.9459088067340543E-8</v>
      </c>
      <c r="CF71" s="234">
        <f>'Natural Gas Scenarios'!H792</f>
        <v>4.9459088067340543E-8</v>
      </c>
      <c r="CG71" s="234">
        <f>'Natural Gas Scenarios'!I792</f>
        <v>4.9459088067340543E-8</v>
      </c>
      <c r="CH71" s="234">
        <f>'Natural Gas Scenarios'!J792</f>
        <v>4.9459088067340543E-8</v>
      </c>
      <c r="CI71" s="234">
        <f>'Natural Gas Scenarios'!N792</f>
        <v>4.9459088067340543E-8</v>
      </c>
      <c r="CJ71" s="234">
        <f>'Natural Gas Scenarios'!O792</f>
        <v>4.9459088067340543E-8</v>
      </c>
      <c r="CK71" s="234">
        <f>'Natural Gas Scenarios'!P792</f>
        <v>4.9459088067340543E-8</v>
      </c>
      <c r="CL71" s="234">
        <f>'Natural Gas Scenarios'!K586</f>
        <v>4.9459088067340543E-8</v>
      </c>
      <c r="CM71" s="234">
        <f>'Natural Gas Scenarios'!L586</f>
        <v>4.2293155113811411E-12</v>
      </c>
      <c r="CN71" s="234">
        <f>'Natural Gas Scenarios'!M586</f>
        <v>4.9459088067340543E-8</v>
      </c>
      <c r="CO71" s="234">
        <f>'Natural Gas Scenarios'!B689</f>
        <v>4.9459088067340543E-8</v>
      </c>
      <c r="CP71" s="234">
        <f>'Natural Gas Scenarios'!C689</f>
        <v>4.9459088067340543E-8</v>
      </c>
      <c r="CQ71" s="234">
        <f>'Natural Gas Scenarios'!D689</f>
        <v>4.9459088067340543E-8</v>
      </c>
      <c r="CR71" s="234">
        <f>'Natural Gas Scenarios'!E689</f>
        <v>4.9459088067340543E-8</v>
      </c>
      <c r="CS71" s="234">
        <f>'Natural Gas Scenarios'!F689</f>
        <v>4.9459088067340543E-8</v>
      </c>
      <c r="CT71" s="234">
        <f>'Natural Gas Scenarios'!K689</f>
        <v>4.9459088067340543E-8</v>
      </c>
      <c r="CU71" s="234">
        <f>'Natural Gas Scenarios'!L689</f>
        <v>4.9459088067340543E-8</v>
      </c>
      <c r="CV71" s="234">
        <f>'Natural Gas Scenarios'!M689</f>
        <v>4.9459088067340543E-8</v>
      </c>
      <c r="CW71" s="234">
        <f>'Natural Gas Scenarios'!N689</f>
        <v>4.9459088067340543E-8</v>
      </c>
      <c r="CX71" s="234">
        <f>'Natural Gas Scenarios'!O689</f>
        <v>4.9459088067340543E-8</v>
      </c>
      <c r="CY71" s="326" t="s">
        <v>906</v>
      </c>
    </row>
    <row r="72" spans="1:103" ht="15" customHeight="1" x14ac:dyDescent="0.25">
      <c r="A72" s="206">
        <v>69</v>
      </c>
      <c r="B72" s="261" t="s">
        <v>269</v>
      </c>
      <c r="C72" s="233">
        <f t="shared" si="2"/>
        <v>6.5945450756454077E-3</v>
      </c>
      <c r="D72" s="234">
        <f>'Natural Gas Scenarios'!B72</f>
        <v>6.5945450756454077E-3</v>
      </c>
      <c r="E72" s="234">
        <f>'Natural Gas Scenarios'!C72</f>
        <v>4.4748698727593824E-3</v>
      </c>
      <c r="F72" s="234">
        <f>'Natural Gas Scenarios'!D72</f>
        <v>4.4748698727593824E-3</v>
      </c>
      <c r="G72" s="234">
        <f>'Natural Gas Scenarios'!E72</f>
        <v>6.7123048091390753E-4</v>
      </c>
      <c r="H72" s="234">
        <f>'Natural Gas Scenarios'!F72</f>
        <v>3.4009011032971308E-3</v>
      </c>
      <c r="I72" s="234">
        <f>'Natural Gas Scenarios'!G72</f>
        <v>2.3551946698733592E-3</v>
      </c>
      <c r="J72" s="234">
        <f>'Natural Gas Scenarios'!H72</f>
        <v>4.4748698727593824E-3</v>
      </c>
      <c r="K72" s="234">
        <f>'Natural Gas Scenarios'!K72</f>
        <v>2.3551946698733592E-3</v>
      </c>
      <c r="L72" s="234">
        <f>'Natural Gas Scenarios'!L72</f>
        <v>3.5327920048100399E-4</v>
      </c>
      <c r="M72" s="234">
        <f>'Natural Gas Scenarios'!M72</f>
        <v>1.7899479491037531E-3</v>
      </c>
      <c r="N72" s="234">
        <f>'Natural Gas Scenarios'!N72</f>
        <v>7.5366229435947505E-4</v>
      </c>
      <c r="O72" s="234">
        <f>'Natural Gas Scenarios'!O72</f>
        <v>7.5366229435947505E-4</v>
      </c>
      <c r="P72" s="234">
        <f>'Natural Gas Scenarios'!R72</f>
        <v>4.0038309387847113E-3</v>
      </c>
      <c r="Q72" s="234">
        <f>'Natural Gas Scenarios'!S72</f>
        <v>4.0038309387847113E-3</v>
      </c>
      <c r="R72" s="234">
        <f>'Natural Gas Scenarios'!T72</f>
        <v>6.0057464081770672E-4</v>
      </c>
      <c r="S72" s="234">
        <f>'Natural Gas Scenarios'!U72</f>
        <v>3.4833329167426983E-3</v>
      </c>
      <c r="T72" s="234">
        <f>'Natural Gas Scenarios'!V72</f>
        <v>1.7899479491037531E-3</v>
      </c>
      <c r="U72" s="234">
        <f>'Natural Gas Scenarios'!W72</f>
        <v>4.0038309387847113E-3</v>
      </c>
      <c r="V72" s="234">
        <f>'Natural Gas Scenarios'!B175</f>
        <v>6.5945450756454077E-3</v>
      </c>
      <c r="W72" s="234">
        <f>'Natural Gas Scenarios'!C175</f>
        <v>4.4748698727593824E-3</v>
      </c>
      <c r="X72" s="234">
        <f>'Natural Gas Scenarios'!D175</f>
        <v>6.7123048091390753E-4</v>
      </c>
      <c r="Y72" s="234">
        <f>'Natural Gas Scenarios'!E175</f>
        <v>3.4009011032971308E-3</v>
      </c>
      <c r="Z72" s="234">
        <f>'Natural Gas Scenarios'!F175</f>
        <v>2.3551946698733592E-3</v>
      </c>
      <c r="AA72" s="234">
        <f>'Natural Gas Scenarios'!G175</f>
        <v>3.2972725378227039E-3</v>
      </c>
      <c r="AB72" s="234">
        <f>'Natural Gas Scenarios'!K175</f>
        <v>2.3551946698733592E-3</v>
      </c>
      <c r="AC72" s="234">
        <f>'Natural Gas Scenarios'!L175</f>
        <v>3.5327920048100399E-4</v>
      </c>
      <c r="AD72" s="234">
        <f>'Natural Gas Scenarios'!M175</f>
        <v>1.7899479491037531E-3</v>
      </c>
      <c r="AE72" s="234">
        <f>'Natural Gas Scenarios'!N175</f>
        <v>7.5366229435947505E-4</v>
      </c>
      <c r="AF72" s="234">
        <f>'Natural Gas Scenarios'!O175</f>
        <v>7.5366229435947505E-4</v>
      </c>
      <c r="AG72" s="234">
        <f>'Natural Gas Scenarios'!R175</f>
        <v>2.3551946698733592E-3</v>
      </c>
      <c r="AH72" s="234">
        <f>'Natural Gas Scenarios'!S175</f>
        <v>2.3551946698733592E-3</v>
      </c>
      <c r="AI72" s="234">
        <f>'Natural Gas Scenarios'!T175</f>
        <v>2.3551946698733592E-3</v>
      </c>
      <c r="AJ72" s="234">
        <f>'Natural Gas Scenarios'!W175</f>
        <v>4.0038309387847113E-3</v>
      </c>
      <c r="AK72" s="234">
        <f>'Natural Gas Scenarios'!X175</f>
        <v>6.0057464081770672E-4</v>
      </c>
      <c r="AL72" s="234">
        <f>'Natural Gas Scenarios'!Y175</f>
        <v>3.04291151347638E-3</v>
      </c>
      <c r="AM72" s="234">
        <f>'Natural Gas Scenarios'!B278</f>
        <v>6.5945450756454077E-3</v>
      </c>
      <c r="AN72" s="234">
        <f>'Natural Gas Scenarios'!C278</f>
        <v>4.4748698727593824E-3</v>
      </c>
      <c r="AO72" s="234">
        <f>'Natural Gas Scenarios'!D278</f>
        <v>6.7123048091390753E-4</v>
      </c>
      <c r="AP72" s="234">
        <f>'Natural Gas Scenarios'!E278</f>
        <v>3.4009011032971308E-3</v>
      </c>
      <c r="AQ72" s="234">
        <f>'Natural Gas Scenarios'!F278</f>
        <v>2.3551946698733592E-3</v>
      </c>
      <c r="AR72" s="234">
        <f>'Natural Gas Scenarios'!G278</f>
        <v>3.2972725378227039E-3</v>
      </c>
      <c r="AS72" s="234">
        <f>'Natural Gas Scenarios'!K278</f>
        <v>2.3551946698733592E-3</v>
      </c>
      <c r="AT72" s="234">
        <f>'Natural Gas Scenarios'!L278</f>
        <v>3.5327920048100399E-4</v>
      </c>
      <c r="AU72" s="234">
        <f>'Natural Gas Scenarios'!M278</f>
        <v>1.7899479491037531E-3</v>
      </c>
      <c r="AV72" s="234">
        <f>'Natural Gas Scenarios'!N278</f>
        <v>7.5366229435947505E-4</v>
      </c>
      <c r="AW72" s="234">
        <f>'Natural Gas Scenarios'!O278</f>
        <v>7.5366229435947505E-4</v>
      </c>
      <c r="AX72" s="234">
        <f>'Natural Gas Scenarios'!R278</f>
        <v>2.3551946698733592E-3</v>
      </c>
      <c r="AY72" s="234">
        <f>'Natural Gas Scenarios'!S278</f>
        <v>3.5327920048100399E-4</v>
      </c>
      <c r="AZ72" s="234">
        <f>'Natural Gas Scenarios'!T278</f>
        <v>1.7899479491037531E-3</v>
      </c>
      <c r="BA72" s="234">
        <f>'Natural Gas Scenarios'!U278</f>
        <v>7.5366229435947505E-4</v>
      </c>
      <c r="BB72" s="234">
        <f>'Natural Gas Scenarios'!V278</f>
        <v>7.5366229435947505E-4</v>
      </c>
      <c r="BC72" s="234">
        <f>'Natural Gas Scenarios'!B381</f>
        <v>7.725038517184619E-3</v>
      </c>
      <c r="BD72" s="234">
        <f>'Natural Gas Scenarios'!C381</f>
        <v>3.1382968976062511E-3</v>
      </c>
      <c r="BE72" s="234">
        <f>'Natural Gas Scenarios'!D381</f>
        <v>2.389933791253991E-3</v>
      </c>
      <c r="BF72" s="234">
        <f>'Natural Gas Scenarios'!E381</f>
        <v>1.1587557775776932E-3</v>
      </c>
      <c r="BG72" s="234">
        <f>'Natural Gas Scenarios'!F381</f>
        <v>5.8710292730603103E-3</v>
      </c>
      <c r="BH72" s="234">
        <f>'Natural Gas Scenarios'!G381</f>
        <v>0</v>
      </c>
      <c r="BI72" s="234">
        <f>'Natural Gas Scenarios'!K381</f>
        <v>6.6887528624403406E-2</v>
      </c>
      <c r="BJ72" s="234">
        <f>'Natural Gas Scenarios'!L381</f>
        <v>1.0033129293660513E-2</v>
      </c>
      <c r="BK72" s="234">
        <f>'Natural Gas Scenarios'!M381</f>
        <v>5.0834521754546592E-2</v>
      </c>
      <c r="BL72" s="234">
        <f>'Natural Gas Scenarios'!B484</f>
        <v>7.725038517184619E-3</v>
      </c>
      <c r="BM72" s="234">
        <f>'Natural Gas Scenarios'!C484</f>
        <v>3.1382968976062511E-3</v>
      </c>
      <c r="BN72" s="234">
        <f>'Natural Gas Scenarios'!D484</f>
        <v>2.389933791253991E-3</v>
      </c>
      <c r="BO72" s="234">
        <f>'Natural Gas Scenarios'!E484</f>
        <v>0</v>
      </c>
      <c r="BP72" s="234">
        <f>'Natural Gas Scenarios'!F484</f>
        <v>0</v>
      </c>
      <c r="BQ72" s="234">
        <f>'Natural Gas Scenarios'!G484</f>
        <v>1.1587557775776932E-3</v>
      </c>
      <c r="BR72" s="234">
        <f>'Natural Gas Scenarios'!K484</f>
        <v>6.6887528624403406E-2</v>
      </c>
      <c r="BS72" s="234">
        <f>'Natural Gas Scenarios'!L484</f>
        <v>1.0033129293660513E-2</v>
      </c>
      <c r="BT72" s="234">
        <f>'Natural Gas Scenarios'!M484</f>
        <v>5.0834521754546592E-2</v>
      </c>
      <c r="BU72" s="234">
        <f>'Natural Gas Scenarios'!B587</f>
        <v>7.725038517184619E-3</v>
      </c>
      <c r="BV72" s="234">
        <f>'Natural Gas Scenarios'!C587</f>
        <v>3.1382968976062511E-3</v>
      </c>
      <c r="BW72" s="234">
        <f>'Natural Gas Scenarios'!D587</f>
        <v>2.389933791253991E-3</v>
      </c>
      <c r="BX72" s="234">
        <f>'Natural Gas Scenarios'!E587</f>
        <v>1.1587557775776932E-3</v>
      </c>
      <c r="BY72" s="234">
        <f>'Natural Gas Scenarios'!F587</f>
        <v>5.8710292730603103E-3</v>
      </c>
      <c r="BZ72" s="234">
        <f>'Natural Gas Scenarios'!R381</f>
        <v>6.6887528624403406E-2</v>
      </c>
      <c r="CA72" s="234">
        <f>'Natural Gas Scenarios'!S381</f>
        <v>1.0033129293660513E-2</v>
      </c>
      <c r="CB72" s="234">
        <f>'Natural Gas Scenarios'!T381</f>
        <v>5.0834521754546592E-2</v>
      </c>
      <c r="CC72" s="234">
        <f>'Natural Gas Scenarios'!B793</f>
        <v>7.6526162810860138E-2</v>
      </c>
      <c r="CD72" s="234">
        <f>'Natural Gas Scenarios'!C793</f>
        <v>1.147892442162902E-2</v>
      </c>
      <c r="CE72" s="234">
        <f>'Natural Gas Scenarios'!D793</f>
        <v>5.8159883736253699E-2</v>
      </c>
      <c r="CF72" s="234">
        <f>'Natural Gas Scenarios'!H793</f>
        <v>5.3351047259306263E-2</v>
      </c>
      <c r="CG72" s="234">
        <f>'Natural Gas Scenarios'!I793</f>
        <v>8.0026570888959425E-3</v>
      </c>
      <c r="CH72" s="234">
        <f>'Natural Gas Scenarios'!J793</f>
        <v>4.0546795917072768E-2</v>
      </c>
      <c r="CI72" s="234">
        <f>'Natural Gas Scenarios'!N793</f>
        <v>9.8494241094103888E-2</v>
      </c>
      <c r="CJ72" s="234">
        <f>'Natural Gas Scenarios'!O793</f>
        <v>1.4774136164115584E-2</v>
      </c>
      <c r="CK72" s="234">
        <f>'Natural Gas Scenarios'!P793</f>
        <v>7.4855623231518953E-2</v>
      </c>
      <c r="CL72" s="234">
        <f>'Natural Gas Scenarios'!K587</f>
        <v>6.6887528624403406E-2</v>
      </c>
      <c r="CM72" s="234">
        <f>'Natural Gas Scenarios'!L587</f>
        <v>1.0033129293660513E-2</v>
      </c>
      <c r="CN72" s="234">
        <f>'Natural Gas Scenarios'!M587</f>
        <v>5.0834521754546592E-2</v>
      </c>
      <c r="CO72" s="234">
        <f>'Natural Gas Scenarios'!B690</f>
        <v>7.725038517184619E-3</v>
      </c>
      <c r="CP72" s="234">
        <f>'Natural Gas Scenarios'!C690</f>
        <v>3.1382968976062511E-3</v>
      </c>
      <c r="CQ72" s="234">
        <f>'Natural Gas Scenarios'!D690</f>
        <v>2.389933791253991E-3</v>
      </c>
      <c r="CR72" s="234">
        <f>'Natural Gas Scenarios'!E690</f>
        <v>1.1587557775776932E-3</v>
      </c>
      <c r="CS72" s="234">
        <f>'Natural Gas Scenarios'!F690</f>
        <v>5.8710292730603103E-3</v>
      </c>
      <c r="CT72" s="234">
        <f>'Natural Gas Scenarios'!K690</f>
        <v>7.725038517184619E-3</v>
      </c>
      <c r="CU72" s="234">
        <f>'Natural Gas Scenarios'!L690</f>
        <v>3.1382968976062511E-3</v>
      </c>
      <c r="CV72" s="234">
        <f>'Natural Gas Scenarios'!M690</f>
        <v>2.389933791253991E-3</v>
      </c>
      <c r="CW72" s="234">
        <f>'Natural Gas Scenarios'!N690</f>
        <v>1.1587557775776932E-3</v>
      </c>
      <c r="CX72" s="234">
        <f>'Natural Gas Scenarios'!O690</f>
        <v>5.8710292730603103E-3</v>
      </c>
      <c r="CY72" s="326" t="s">
        <v>907</v>
      </c>
    </row>
    <row r="73" spans="1:103" ht="15" customHeight="1" x14ac:dyDescent="0.25">
      <c r="A73" s="206">
        <v>70</v>
      </c>
      <c r="B73" s="261" t="s">
        <v>366</v>
      </c>
      <c r="C73" s="233">
        <f t="shared" si="2"/>
        <v>5.1814282737213906E-5</v>
      </c>
      <c r="D73" s="234">
        <f>'Natural Gas Scenarios'!B73</f>
        <v>5.1814282737213906E-5</v>
      </c>
      <c r="E73" s="234">
        <f>'Natural Gas Scenarios'!C73</f>
        <v>5.1814282737213906E-5</v>
      </c>
      <c r="F73" s="234">
        <f>'Natural Gas Scenarios'!D73</f>
        <v>5.1814282737213906E-5</v>
      </c>
      <c r="G73" s="234">
        <f>'Natural Gas Scenarios'!E73</f>
        <v>5.1814282737213906E-5</v>
      </c>
      <c r="H73" s="234">
        <f>'Natural Gas Scenarios'!F73</f>
        <v>5.1814282737213906E-5</v>
      </c>
      <c r="I73" s="234">
        <f>'Natural Gas Scenarios'!G73</f>
        <v>5.1814282737213906E-5</v>
      </c>
      <c r="J73" s="234">
        <f>'Natural Gas Scenarios'!H73</f>
        <v>5.1814282737213906E-5</v>
      </c>
      <c r="K73" s="234">
        <f>'Natural Gas Scenarios'!K73</f>
        <v>5.1814282737213906E-5</v>
      </c>
      <c r="L73" s="234">
        <f>'Natural Gas Scenarios'!L73</f>
        <v>5.1814282737213906E-5</v>
      </c>
      <c r="M73" s="234">
        <f>'Natural Gas Scenarios'!M73</f>
        <v>5.1814282737213906E-5</v>
      </c>
      <c r="N73" s="234">
        <f>'Natural Gas Scenarios'!N73</f>
        <v>5.1814282737213906E-5</v>
      </c>
      <c r="O73" s="234">
        <f>'Natural Gas Scenarios'!O73</f>
        <v>1.5073245887189502E-5</v>
      </c>
      <c r="P73" s="234">
        <f>'Natural Gas Scenarios'!R73</f>
        <v>5.1814282737213906E-5</v>
      </c>
      <c r="Q73" s="234">
        <f>'Natural Gas Scenarios'!S73</f>
        <v>5.1814282737213906E-5</v>
      </c>
      <c r="R73" s="234">
        <f>'Natural Gas Scenarios'!T73</f>
        <v>5.1814282737213906E-5</v>
      </c>
      <c r="S73" s="234">
        <f>'Natural Gas Scenarios'!U73</f>
        <v>5.1814282737213906E-5</v>
      </c>
      <c r="T73" s="234">
        <f>'Natural Gas Scenarios'!V73</f>
        <v>5.1814282737213906E-5</v>
      </c>
      <c r="U73" s="234">
        <f>'Natural Gas Scenarios'!W73</f>
        <v>1.5073245887189502E-5</v>
      </c>
      <c r="V73" s="234">
        <f>'Natural Gas Scenarios'!B176</f>
        <v>5.1814282737213906E-5</v>
      </c>
      <c r="W73" s="234">
        <f>'Natural Gas Scenarios'!C176</f>
        <v>5.1814282737213906E-5</v>
      </c>
      <c r="X73" s="234">
        <f>'Natural Gas Scenarios'!D176</f>
        <v>5.1814282737213906E-5</v>
      </c>
      <c r="Y73" s="234">
        <f>'Natural Gas Scenarios'!E176</f>
        <v>5.1814282737213906E-5</v>
      </c>
      <c r="Z73" s="234">
        <f>'Natural Gas Scenarios'!F176</f>
        <v>5.1814282737213906E-5</v>
      </c>
      <c r="AA73" s="234">
        <f>'Natural Gas Scenarios'!G176</f>
        <v>1.5073245887189502E-5</v>
      </c>
      <c r="AB73" s="234">
        <f>'Natural Gas Scenarios'!K176</f>
        <v>5.1814282737213906E-5</v>
      </c>
      <c r="AC73" s="234">
        <f>'Natural Gas Scenarios'!L176</f>
        <v>5.1814282737213906E-5</v>
      </c>
      <c r="AD73" s="234">
        <f>'Natural Gas Scenarios'!M176</f>
        <v>5.1814282737213906E-5</v>
      </c>
      <c r="AE73" s="234">
        <f>'Natural Gas Scenarios'!N176</f>
        <v>5.1814282737213906E-5</v>
      </c>
      <c r="AF73" s="234">
        <f>'Natural Gas Scenarios'!O176</f>
        <v>1.5073245887189502E-5</v>
      </c>
      <c r="AG73" s="234">
        <f>'Natural Gas Scenarios'!R176</f>
        <v>0</v>
      </c>
      <c r="AH73" s="234">
        <f>'Natural Gas Scenarios'!S176</f>
        <v>0</v>
      </c>
      <c r="AI73" s="234">
        <f>'Natural Gas Scenarios'!T176</f>
        <v>0</v>
      </c>
      <c r="AJ73" s="234">
        <f>'Natural Gas Scenarios'!W176</f>
        <v>0</v>
      </c>
      <c r="AK73" s="234">
        <f>'Natural Gas Scenarios'!X176</f>
        <v>0</v>
      </c>
      <c r="AL73" s="234">
        <f>'Natural Gas Scenarios'!Y176</f>
        <v>0</v>
      </c>
      <c r="AM73" s="234">
        <f>'Natural Gas Scenarios'!B279</f>
        <v>5.1814282737213906E-5</v>
      </c>
      <c r="AN73" s="234">
        <f>'Natural Gas Scenarios'!C279</f>
        <v>5.1814282737213906E-5</v>
      </c>
      <c r="AO73" s="234">
        <f>'Natural Gas Scenarios'!D279</f>
        <v>5.1814282737213906E-5</v>
      </c>
      <c r="AP73" s="234">
        <f>'Natural Gas Scenarios'!E279</f>
        <v>5.1814282737213906E-5</v>
      </c>
      <c r="AQ73" s="234">
        <f>'Natural Gas Scenarios'!F279</f>
        <v>5.1814282737213906E-5</v>
      </c>
      <c r="AR73" s="234">
        <f>'Natural Gas Scenarios'!G279</f>
        <v>1.5073245887189502E-5</v>
      </c>
      <c r="AS73" s="234">
        <f>'Natural Gas Scenarios'!K279</f>
        <v>5.1814282737213906E-5</v>
      </c>
      <c r="AT73" s="234">
        <f>'Natural Gas Scenarios'!L279</f>
        <v>5.1814282737213906E-5</v>
      </c>
      <c r="AU73" s="234">
        <f>'Natural Gas Scenarios'!M279</f>
        <v>5.1814282737213906E-5</v>
      </c>
      <c r="AV73" s="234">
        <f>'Natural Gas Scenarios'!N279</f>
        <v>5.1814282737213906E-5</v>
      </c>
      <c r="AW73" s="234">
        <f>'Natural Gas Scenarios'!O279</f>
        <v>1.5073245887189502E-5</v>
      </c>
      <c r="AX73" s="234">
        <f>'Natural Gas Scenarios'!R279</f>
        <v>5.1814282737213906E-5</v>
      </c>
      <c r="AY73" s="234">
        <f>'Natural Gas Scenarios'!S279</f>
        <v>5.1814282737213906E-5</v>
      </c>
      <c r="AZ73" s="234">
        <f>'Natural Gas Scenarios'!T279</f>
        <v>5.1814282737213906E-5</v>
      </c>
      <c r="BA73" s="234">
        <f>'Natural Gas Scenarios'!U279</f>
        <v>5.1814282737213906E-5</v>
      </c>
      <c r="BB73" s="234">
        <f>'Natural Gas Scenarios'!V279</f>
        <v>1.5073245887189502E-5</v>
      </c>
      <c r="BC73" s="234">
        <f>'Natural Gas Scenarios'!B382</f>
        <v>7.2422236098605814E-5</v>
      </c>
      <c r="BD73" s="234">
        <f>'Natural Gas Scenarios'!C382</f>
        <v>7.2422236098605814E-5</v>
      </c>
      <c r="BE73" s="234">
        <f>'Natural Gas Scenarios'!D382</f>
        <v>7.2422236098605814E-5</v>
      </c>
      <c r="BF73" s="234">
        <f>'Natural Gas Scenarios'!E382</f>
        <v>7.2422236098605814E-5</v>
      </c>
      <c r="BG73" s="234">
        <f>'Natural Gas Scenarios'!F382</f>
        <v>7.2422236098605814E-5</v>
      </c>
      <c r="BH73" s="234">
        <f>'Natural Gas Scenarios'!G382</f>
        <v>7.2422236098605814E-5</v>
      </c>
      <c r="BI73" s="234">
        <f>'Natural Gas Scenarios'!K382</f>
        <v>0</v>
      </c>
      <c r="BJ73" s="234">
        <f>'Natural Gas Scenarios'!L382</f>
        <v>0</v>
      </c>
      <c r="BK73" s="234">
        <f>'Natural Gas Scenarios'!M382</f>
        <v>0</v>
      </c>
      <c r="BL73" s="234">
        <f>'Natural Gas Scenarios'!B485</f>
        <v>7.2422236098605814E-5</v>
      </c>
      <c r="BM73" s="234">
        <f>'Natural Gas Scenarios'!C485</f>
        <v>7.2422236098605814E-5</v>
      </c>
      <c r="BN73" s="234">
        <f>'Natural Gas Scenarios'!D485</f>
        <v>7.2422236098605814E-5</v>
      </c>
      <c r="BO73" s="234">
        <f>'Natural Gas Scenarios'!E485</f>
        <v>7.2422236098605814E-5</v>
      </c>
      <c r="BP73" s="234">
        <f>'Natural Gas Scenarios'!F485</f>
        <v>7.2422236098605814E-5</v>
      </c>
      <c r="BQ73" s="234">
        <f>'Natural Gas Scenarios'!G485</f>
        <v>7.2422236098605814E-5</v>
      </c>
      <c r="BR73" s="234">
        <f>'Natural Gas Scenarios'!K485</f>
        <v>0</v>
      </c>
      <c r="BS73" s="234">
        <f>'Natural Gas Scenarios'!L485</f>
        <v>0</v>
      </c>
      <c r="BT73" s="234">
        <f>'Natural Gas Scenarios'!M485</f>
        <v>0</v>
      </c>
      <c r="BU73" s="234">
        <f>'Natural Gas Scenarios'!B588</f>
        <v>7.2422236098605814E-5</v>
      </c>
      <c r="BV73" s="234">
        <f>'Natural Gas Scenarios'!C588</f>
        <v>7.2422236098605814E-5</v>
      </c>
      <c r="BW73" s="234">
        <f>'Natural Gas Scenarios'!D588</f>
        <v>7.2422236098605814E-5</v>
      </c>
      <c r="BX73" s="234">
        <f>'Natural Gas Scenarios'!E588</f>
        <v>7.2422236098605814E-5</v>
      </c>
      <c r="BY73" s="234">
        <f>'Natural Gas Scenarios'!F588</f>
        <v>7.2422236098605814E-5</v>
      </c>
      <c r="BZ73" s="234">
        <f>'Natural Gas Scenarios'!R382</f>
        <v>0</v>
      </c>
      <c r="CA73" s="234">
        <f>'Natural Gas Scenarios'!S382</f>
        <v>0</v>
      </c>
      <c r="CB73" s="234">
        <f>'Natural Gas Scenarios'!T382</f>
        <v>0</v>
      </c>
      <c r="CC73" s="234">
        <f>'Natural Gas Scenarios'!B794</f>
        <v>0</v>
      </c>
      <c r="CD73" s="234">
        <f>'Natural Gas Scenarios'!C794</f>
        <v>0</v>
      </c>
      <c r="CE73" s="234">
        <f>'Natural Gas Scenarios'!D794</f>
        <v>0</v>
      </c>
      <c r="CF73" s="234">
        <f>'Natural Gas Scenarios'!H794</f>
        <v>0</v>
      </c>
      <c r="CG73" s="234">
        <f>'Natural Gas Scenarios'!I794</f>
        <v>0</v>
      </c>
      <c r="CH73" s="234">
        <f>'Natural Gas Scenarios'!J794</f>
        <v>0</v>
      </c>
      <c r="CI73" s="234">
        <f>'Natural Gas Scenarios'!N794</f>
        <v>0</v>
      </c>
      <c r="CJ73" s="234">
        <f>'Natural Gas Scenarios'!O794</f>
        <v>0</v>
      </c>
      <c r="CK73" s="234">
        <f>'Natural Gas Scenarios'!P794</f>
        <v>0</v>
      </c>
      <c r="CL73" s="234">
        <f>'Natural Gas Scenarios'!K588</f>
        <v>0</v>
      </c>
      <c r="CM73" s="234">
        <f>'Natural Gas Scenarios'!L588</f>
        <v>0</v>
      </c>
      <c r="CN73" s="234">
        <f>'Natural Gas Scenarios'!M588</f>
        <v>0</v>
      </c>
      <c r="CO73" s="234">
        <f>'Natural Gas Scenarios'!B691</f>
        <v>7.2422236098605814E-5</v>
      </c>
      <c r="CP73" s="234">
        <f>'Natural Gas Scenarios'!C691</f>
        <v>7.2422236098605814E-5</v>
      </c>
      <c r="CQ73" s="234">
        <f>'Natural Gas Scenarios'!D691</f>
        <v>7.2422236098605814E-5</v>
      </c>
      <c r="CR73" s="234">
        <f>'Natural Gas Scenarios'!E691</f>
        <v>7.2422236098605814E-5</v>
      </c>
      <c r="CS73" s="234">
        <f>'Natural Gas Scenarios'!F691</f>
        <v>7.2422236098605814E-5</v>
      </c>
      <c r="CT73" s="234">
        <f>'Natural Gas Scenarios'!K691</f>
        <v>7.2422236098605814E-5</v>
      </c>
      <c r="CU73" s="234">
        <f>'Natural Gas Scenarios'!L691</f>
        <v>7.2422236098605814E-5</v>
      </c>
      <c r="CV73" s="234">
        <f>'Natural Gas Scenarios'!M691</f>
        <v>7.2422236098605814E-5</v>
      </c>
      <c r="CW73" s="234">
        <f>'Natural Gas Scenarios'!N691</f>
        <v>7.2422236098605814E-5</v>
      </c>
      <c r="CX73" s="234">
        <f>'Natural Gas Scenarios'!O691</f>
        <v>7.2422236098605814E-5</v>
      </c>
      <c r="CY73" s="326" t="s">
        <v>908</v>
      </c>
    </row>
    <row r="74" spans="1:103" ht="15" customHeight="1" x14ac:dyDescent="0.25">
      <c r="A74" s="206">
        <v>71</v>
      </c>
      <c r="B74" s="247" t="s">
        <v>653</v>
      </c>
      <c r="C74" s="233">
        <f t="shared" si="2"/>
        <v>0</v>
      </c>
      <c r="D74" s="234">
        <f>'Natural Gas Scenarios'!B74</f>
        <v>0</v>
      </c>
      <c r="E74" s="234">
        <f>'Natural Gas Scenarios'!C74</f>
        <v>0</v>
      </c>
      <c r="F74" s="234">
        <f>'Natural Gas Scenarios'!D74</f>
        <v>0</v>
      </c>
      <c r="G74" s="234">
        <f>'Natural Gas Scenarios'!E74</f>
        <v>0</v>
      </c>
      <c r="H74" s="234">
        <f>'Natural Gas Scenarios'!F74</f>
        <v>0</v>
      </c>
      <c r="I74" s="234">
        <f>'Natural Gas Scenarios'!G74</f>
        <v>0</v>
      </c>
      <c r="J74" s="234">
        <f>'Natural Gas Scenarios'!H74</f>
        <v>0</v>
      </c>
      <c r="K74" s="234">
        <f>'Natural Gas Scenarios'!K74</f>
        <v>0</v>
      </c>
      <c r="L74" s="234">
        <f>'Natural Gas Scenarios'!L74</f>
        <v>0</v>
      </c>
      <c r="M74" s="234">
        <f>'Natural Gas Scenarios'!M74</f>
        <v>0</v>
      </c>
      <c r="N74" s="234">
        <f>'Natural Gas Scenarios'!N74</f>
        <v>0</v>
      </c>
      <c r="O74" s="234">
        <f>'Natural Gas Scenarios'!O74</f>
        <v>0</v>
      </c>
      <c r="P74" s="234">
        <f>'Natural Gas Scenarios'!R74</f>
        <v>0</v>
      </c>
      <c r="Q74" s="234">
        <f>'Natural Gas Scenarios'!S74</f>
        <v>0</v>
      </c>
      <c r="R74" s="234">
        <f>'Natural Gas Scenarios'!T74</f>
        <v>0</v>
      </c>
      <c r="S74" s="234">
        <f>'Natural Gas Scenarios'!U74</f>
        <v>0</v>
      </c>
      <c r="T74" s="234">
        <f>'Natural Gas Scenarios'!V74</f>
        <v>0</v>
      </c>
      <c r="U74" s="234">
        <f>'Natural Gas Scenarios'!W74</f>
        <v>0</v>
      </c>
      <c r="V74" s="234">
        <f>'Natural Gas Scenarios'!B177</f>
        <v>0</v>
      </c>
      <c r="W74" s="234">
        <f>'Natural Gas Scenarios'!C177</f>
        <v>0</v>
      </c>
      <c r="X74" s="234">
        <f>'Natural Gas Scenarios'!D177</f>
        <v>0</v>
      </c>
      <c r="Y74" s="234">
        <f>'Natural Gas Scenarios'!E177</f>
        <v>0</v>
      </c>
      <c r="Z74" s="234">
        <f>'Natural Gas Scenarios'!F177</f>
        <v>0</v>
      </c>
      <c r="AA74" s="234">
        <f>'Natural Gas Scenarios'!G177</f>
        <v>0</v>
      </c>
      <c r="AB74" s="234">
        <f>'Natural Gas Scenarios'!K177</f>
        <v>0</v>
      </c>
      <c r="AC74" s="234">
        <f>'Natural Gas Scenarios'!L177</f>
        <v>0</v>
      </c>
      <c r="AD74" s="234">
        <f>'Natural Gas Scenarios'!M177</f>
        <v>0</v>
      </c>
      <c r="AE74" s="234">
        <f>'Natural Gas Scenarios'!N177</f>
        <v>0</v>
      </c>
      <c r="AF74" s="234">
        <f>'Natural Gas Scenarios'!O177</f>
        <v>0</v>
      </c>
      <c r="AG74" s="234">
        <f>'Natural Gas Scenarios'!R177</f>
        <v>0</v>
      </c>
      <c r="AH74" s="234">
        <f>'Natural Gas Scenarios'!S177</f>
        <v>0</v>
      </c>
      <c r="AI74" s="234">
        <f>'Natural Gas Scenarios'!T177</f>
        <v>0</v>
      </c>
      <c r="AJ74" s="234">
        <f>'Natural Gas Scenarios'!W177</f>
        <v>0</v>
      </c>
      <c r="AK74" s="234">
        <f>'Natural Gas Scenarios'!X177</f>
        <v>0</v>
      </c>
      <c r="AL74" s="234">
        <f>'Natural Gas Scenarios'!Y177</f>
        <v>0</v>
      </c>
      <c r="AM74" s="234">
        <f>'Natural Gas Scenarios'!B280</f>
        <v>0</v>
      </c>
      <c r="AN74" s="234">
        <f>'Natural Gas Scenarios'!C280</f>
        <v>0</v>
      </c>
      <c r="AO74" s="234">
        <f>'Natural Gas Scenarios'!D280</f>
        <v>0</v>
      </c>
      <c r="AP74" s="234">
        <f>'Natural Gas Scenarios'!E280</f>
        <v>0</v>
      </c>
      <c r="AQ74" s="234">
        <f>'Natural Gas Scenarios'!F280</f>
        <v>0</v>
      </c>
      <c r="AR74" s="234">
        <f>'Natural Gas Scenarios'!G280</f>
        <v>0</v>
      </c>
      <c r="AS74" s="234">
        <f>'Natural Gas Scenarios'!K280</f>
        <v>0</v>
      </c>
      <c r="AT74" s="234">
        <f>'Natural Gas Scenarios'!L280</f>
        <v>0</v>
      </c>
      <c r="AU74" s="234">
        <f>'Natural Gas Scenarios'!M280</f>
        <v>0</v>
      </c>
      <c r="AV74" s="234">
        <f>'Natural Gas Scenarios'!N280</f>
        <v>0</v>
      </c>
      <c r="AW74" s="234">
        <f>'Natural Gas Scenarios'!O280</f>
        <v>0</v>
      </c>
      <c r="AX74" s="234">
        <f>'Natural Gas Scenarios'!R280</f>
        <v>0</v>
      </c>
      <c r="AY74" s="234">
        <f>'Natural Gas Scenarios'!S280</f>
        <v>0</v>
      </c>
      <c r="AZ74" s="234">
        <f>'Natural Gas Scenarios'!T280</f>
        <v>0</v>
      </c>
      <c r="BA74" s="234">
        <f>'Natural Gas Scenarios'!U280</f>
        <v>0</v>
      </c>
      <c r="BB74" s="234">
        <f>'Natural Gas Scenarios'!V280</f>
        <v>0</v>
      </c>
      <c r="BC74" s="234">
        <f>'Natural Gas Scenarios'!B383</f>
        <v>0</v>
      </c>
      <c r="BD74" s="234">
        <f>'Natural Gas Scenarios'!C383</f>
        <v>0</v>
      </c>
      <c r="BE74" s="234">
        <f>'Natural Gas Scenarios'!D383</f>
        <v>0</v>
      </c>
      <c r="BF74" s="234">
        <f>'Natural Gas Scenarios'!E383</f>
        <v>0</v>
      </c>
      <c r="BG74" s="234">
        <f>'Natural Gas Scenarios'!F383</f>
        <v>0</v>
      </c>
      <c r="BH74" s="234">
        <f>'Natural Gas Scenarios'!G383</f>
        <v>0</v>
      </c>
      <c r="BI74" s="234">
        <f>'Natural Gas Scenarios'!K383</f>
        <v>0</v>
      </c>
      <c r="BJ74" s="234">
        <f>'Natural Gas Scenarios'!L383</f>
        <v>0</v>
      </c>
      <c r="BK74" s="234">
        <f>'Natural Gas Scenarios'!M383</f>
        <v>0</v>
      </c>
      <c r="BL74" s="234">
        <f>'Natural Gas Scenarios'!B486</f>
        <v>0</v>
      </c>
      <c r="BM74" s="234">
        <f>'Natural Gas Scenarios'!C486</f>
        <v>0</v>
      </c>
      <c r="BN74" s="234">
        <f>'Natural Gas Scenarios'!D486</f>
        <v>0</v>
      </c>
      <c r="BO74" s="234">
        <f>'Natural Gas Scenarios'!E486</f>
        <v>0</v>
      </c>
      <c r="BP74" s="234">
        <f>'Natural Gas Scenarios'!F486</f>
        <v>0</v>
      </c>
      <c r="BQ74" s="234">
        <f>'Natural Gas Scenarios'!G486</f>
        <v>0</v>
      </c>
      <c r="BR74" s="234">
        <f>'Natural Gas Scenarios'!K486</f>
        <v>0</v>
      </c>
      <c r="BS74" s="234">
        <f>'Natural Gas Scenarios'!L486</f>
        <v>0</v>
      </c>
      <c r="BT74" s="234">
        <f>'Natural Gas Scenarios'!M486</f>
        <v>0</v>
      </c>
      <c r="BU74" s="234">
        <f>'Natural Gas Scenarios'!B589</f>
        <v>0</v>
      </c>
      <c r="BV74" s="234">
        <f>'Natural Gas Scenarios'!C589</f>
        <v>0</v>
      </c>
      <c r="BW74" s="234">
        <f>'Natural Gas Scenarios'!D589</f>
        <v>0</v>
      </c>
      <c r="BX74" s="234">
        <f>'Natural Gas Scenarios'!E589</f>
        <v>0</v>
      </c>
      <c r="BY74" s="234">
        <f>'Natural Gas Scenarios'!F589</f>
        <v>0</v>
      </c>
      <c r="BZ74" s="234">
        <f>'Natural Gas Scenarios'!R383</f>
        <v>0</v>
      </c>
      <c r="CA74" s="234">
        <f>'Natural Gas Scenarios'!S383</f>
        <v>0</v>
      </c>
      <c r="CB74" s="234">
        <f>'Natural Gas Scenarios'!T383</f>
        <v>0</v>
      </c>
      <c r="CC74" s="234">
        <f>'Natural Gas Scenarios'!B795</f>
        <v>0</v>
      </c>
      <c r="CD74" s="234">
        <f>'Natural Gas Scenarios'!C795</f>
        <v>0</v>
      </c>
      <c r="CE74" s="234">
        <f>'Natural Gas Scenarios'!D795</f>
        <v>0</v>
      </c>
      <c r="CF74" s="234">
        <f>'Natural Gas Scenarios'!H795</f>
        <v>0</v>
      </c>
      <c r="CG74" s="234">
        <f>'Natural Gas Scenarios'!I795</f>
        <v>0</v>
      </c>
      <c r="CH74" s="234">
        <f>'Natural Gas Scenarios'!J795</f>
        <v>0</v>
      </c>
      <c r="CI74" s="234">
        <f>'Natural Gas Scenarios'!N795</f>
        <v>5.9869048508180799E-8</v>
      </c>
      <c r="CJ74" s="234">
        <f>'Natural Gas Scenarios'!O795</f>
        <v>5.9869048508180799E-8</v>
      </c>
      <c r="CK74" s="234">
        <f>'Natural Gas Scenarios'!P795</f>
        <v>5.9869048508180799E-8</v>
      </c>
      <c r="CL74" s="234">
        <f>'Natural Gas Scenarios'!K589</f>
        <v>0</v>
      </c>
      <c r="CM74" s="234">
        <f>'Natural Gas Scenarios'!L589</f>
        <v>0</v>
      </c>
      <c r="CN74" s="234">
        <f>'Natural Gas Scenarios'!M589</f>
        <v>0</v>
      </c>
      <c r="CO74" s="234">
        <f>'Natural Gas Scenarios'!B692</f>
        <v>0</v>
      </c>
      <c r="CP74" s="234">
        <f>'Natural Gas Scenarios'!C692</f>
        <v>0</v>
      </c>
      <c r="CQ74" s="234">
        <f>'Natural Gas Scenarios'!D692</f>
        <v>0</v>
      </c>
      <c r="CR74" s="234">
        <f>'Natural Gas Scenarios'!E692</f>
        <v>0</v>
      </c>
      <c r="CS74" s="234">
        <f>'Natural Gas Scenarios'!F692</f>
        <v>0</v>
      </c>
      <c r="CT74" s="234">
        <f>'Natural Gas Scenarios'!K692</f>
        <v>0</v>
      </c>
      <c r="CU74" s="234">
        <f>'Natural Gas Scenarios'!L692</f>
        <v>0</v>
      </c>
      <c r="CV74" s="234">
        <f>'Natural Gas Scenarios'!M692</f>
        <v>0</v>
      </c>
      <c r="CW74" s="234">
        <f>'Natural Gas Scenarios'!N692</f>
        <v>0</v>
      </c>
      <c r="CX74" s="234">
        <f>'Natural Gas Scenarios'!O692</f>
        <v>0</v>
      </c>
      <c r="CY74" s="326" t="s">
        <v>909</v>
      </c>
    </row>
    <row r="75" spans="1:103" ht="15" customHeight="1" x14ac:dyDescent="0.25">
      <c r="A75" s="206">
        <v>72</v>
      </c>
      <c r="B75" s="247" t="s">
        <v>724</v>
      </c>
      <c r="C75" s="233">
        <f t="shared" si="2"/>
        <v>0</v>
      </c>
      <c r="D75" s="234">
        <f>'Natural Gas Scenarios'!B75</f>
        <v>0</v>
      </c>
      <c r="E75" s="234">
        <f>'Natural Gas Scenarios'!C75</f>
        <v>0</v>
      </c>
      <c r="F75" s="234">
        <f>'Natural Gas Scenarios'!D75</f>
        <v>0</v>
      </c>
      <c r="G75" s="234">
        <f>'Natural Gas Scenarios'!E75</f>
        <v>0</v>
      </c>
      <c r="H75" s="234">
        <f>'Natural Gas Scenarios'!F75</f>
        <v>0</v>
      </c>
      <c r="I75" s="234">
        <f>'Natural Gas Scenarios'!G75</f>
        <v>0</v>
      </c>
      <c r="J75" s="234">
        <f>'Natural Gas Scenarios'!H75</f>
        <v>0</v>
      </c>
      <c r="K75" s="234">
        <f>'Natural Gas Scenarios'!K75</f>
        <v>0</v>
      </c>
      <c r="L75" s="234">
        <f>'Natural Gas Scenarios'!L75</f>
        <v>0</v>
      </c>
      <c r="M75" s="234">
        <f>'Natural Gas Scenarios'!M75</f>
        <v>0</v>
      </c>
      <c r="N75" s="234">
        <f>'Natural Gas Scenarios'!N75</f>
        <v>0</v>
      </c>
      <c r="O75" s="234">
        <f>'Natural Gas Scenarios'!O75</f>
        <v>0</v>
      </c>
      <c r="P75" s="234">
        <f>'Natural Gas Scenarios'!R75</f>
        <v>0</v>
      </c>
      <c r="Q75" s="234">
        <f>'Natural Gas Scenarios'!S75</f>
        <v>0</v>
      </c>
      <c r="R75" s="234">
        <f>'Natural Gas Scenarios'!T75</f>
        <v>0</v>
      </c>
      <c r="S75" s="234">
        <f>'Natural Gas Scenarios'!U75</f>
        <v>0</v>
      </c>
      <c r="T75" s="234">
        <f>'Natural Gas Scenarios'!V75</f>
        <v>0</v>
      </c>
      <c r="U75" s="234">
        <f>'Natural Gas Scenarios'!W75</f>
        <v>0</v>
      </c>
      <c r="V75" s="234">
        <f>'Natural Gas Scenarios'!B178</f>
        <v>0</v>
      </c>
      <c r="W75" s="234">
        <f>'Natural Gas Scenarios'!C178</f>
        <v>0</v>
      </c>
      <c r="X75" s="234">
        <f>'Natural Gas Scenarios'!D178</f>
        <v>0</v>
      </c>
      <c r="Y75" s="234">
        <f>'Natural Gas Scenarios'!E178</f>
        <v>0</v>
      </c>
      <c r="Z75" s="234">
        <f>'Natural Gas Scenarios'!F178</f>
        <v>0</v>
      </c>
      <c r="AA75" s="234">
        <f>'Natural Gas Scenarios'!G178</f>
        <v>0</v>
      </c>
      <c r="AB75" s="234">
        <f>'Natural Gas Scenarios'!K178</f>
        <v>0</v>
      </c>
      <c r="AC75" s="234">
        <f>'Natural Gas Scenarios'!L178</f>
        <v>0</v>
      </c>
      <c r="AD75" s="234">
        <f>'Natural Gas Scenarios'!M178</f>
        <v>0</v>
      </c>
      <c r="AE75" s="234">
        <f>'Natural Gas Scenarios'!N178</f>
        <v>0</v>
      </c>
      <c r="AF75" s="234">
        <f>'Natural Gas Scenarios'!O178</f>
        <v>0</v>
      </c>
      <c r="AG75" s="234">
        <f>'Natural Gas Scenarios'!R178</f>
        <v>0</v>
      </c>
      <c r="AH75" s="234">
        <f>'Natural Gas Scenarios'!S178</f>
        <v>0</v>
      </c>
      <c r="AI75" s="234">
        <f>'Natural Gas Scenarios'!T178</f>
        <v>0</v>
      </c>
      <c r="AJ75" s="234">
        <f>'Natural Gas Scenarios'!W178</f>
        <v>0</v>
      </c>
      <c r="AK75" s="234">
        <f>'Natural Gas Scenarios'!X178</f>
        <v>0</v>
      </c>
      <c r="AL75" s="234">
        <f>'Natural Gas Scenarios'!Y178</f>
        <v>0</v>
      </c>
      <c r="AM75" s="234">
        <f>'Natural Gas Scenarios'!B281</f>
        <v>0</v>
      </c>
      <c r="AN75" s="234">
        <f>'Natural Gas Scenarios'!C281</f>
        <v>0</v>
      </c>
      <c r="AO75" s="234">
        <f>'Natural Gas Scenarios'!D281</f>
        <v>0</v>
      </c>
      <c r="AP75" s="234">
        <f>'Natural Gas Scenarios'!E281</f>
        <v>0</v>
      </c>
      <c r="AQ75" s="234">
        <f>'Natural Gas Scenarios'!F281</f>
        <v>0</v>
      </c>
      <c r="AR75" s="234">
        <f>'Natural Gas Scenarios'!G281</f>
        <v>0</v>
      </c>
      <c r="AS75" s="234">
        <f>'Natural Gas Scenarios'!K281</f>
        <v>0</v>
      </c>
      <c r="AT75" s="234">
        <f>'Natural Gas Scenarios'!L281</f>
        <v>0</v>
      </c>
      <c r="AU75" s="234">
        <f>'Natural Gas Scenarios'!M281</f>
        <v>0</v>
      </c>
      <c r="AV75" s="234">
        <f>'Natural Gas Scenarios'!N281</f>
        <v>0</v>
      </c>
      <c r="AW75" s="234">
        <f>'Natural Gas Scenarios'!O281</f>
        <v>0</v>
      </c>
      <c r="AX75" s="234">
        <f>'Natural Gas Scenarios'!R281</f>
        <v>0</v>
      </c>
      <c r="AY75" s="234">
        <f>'Natural Gas Scenarios'!S281</f>
        <v>0</v>
      </c>
      <c r="AZ75" s="234">
        <f>'Natural Gas Scenarios'!T281</f>
        <v>0</v>
      </c>
      <c r="BA75" s="234">
        <f>'Natural Gas Scenarios'!U281</f>
        <v>0</v>
      </c>
      <c r="BB75" s="234">
        <f>'Natural Gas Scenarios'!V281</f>
        <v>0</v>
      </c>
      <c r="BC75" s="234">
        <f>'Natural Gas Scenarios'!B384</f>
        <v>0</v>
      </c>
      <c r="BD75" s="234">
        <f>'Natural Gas Scenarios'!C384</f>
        <v>0</v>
      </c>
      <c r="BE75" s="234">
        <f>'Natural Gas Scenarios'!D384</f>
        <v>0</v>
      </c>
      <c r="BF75" s="234">
        <f>'Natural Gas Scenarios'!E384</f>
        <v>0</v>
      </c>
      <c r="BG75" s="234">
        <f>'Natural Gas Scenarios'!F384</f>
        <v>0</v>
      </c>
      <c r="BH75" s="234">
        <f>'Natural Gas Scenarios'!G384</f>
        <v>0</v>
      </c>
      <c r="BI75" s="234">
        <f>'Natural Gas Scenarios'!K384</f>
        <v>0</v>
      </c>
      <c r="BJ75" s="234">
        <f>'Natural Gas Scenarios'!L384</f>
        <v>0</v>
      </c>
      <c r="BK75" s="234">
        <f>'Natural Gas Scenarios'!M384</f>
        <v>0</v>
      </c>
      <c r="BL75" s="234">
        <f>'Natural Gas Scenarios'!B487</f>
        <v>0</v>
      </c>
      <c r="BM75" s="234">
        <f>'Natural Gas Scenarios'!C487</f>
        <v>0</v>
      </c>
      <c r="BN75" s="234">
        <f>'Natural Gas Scenarios'!D487</f>
        <v>0</v>
      </c>
      <c r="BO75" s="234">
        <f>'Natural Gas Scenarios'!E487</f>
        <v>0</v>
      </c>
      <c r="BP75" s="234">
        <f>'Natural Gas Scenarios'!F487</f>
        <v>0</v>
      </c>
      <c r="BQ75" s="234">
        <f>'Natural Gas Scenarios'!G487</f>
        <v>0</v>
      </c>
      <c r="BR75" s="234">
        <f>'Natural Gas Scenarios'!K487</f>
        <v>0</v>
      </c>
      <c r="BS75" s="234">
        <f>'Natural Gas Scenarios'!L487</f>
        <v>0</v>
      </c>
      <c r="BT75" s="234">
        <f>'Natural Gas Scenarios'!M487</f>
        <v>0</v>
      </c>
      <c r="BU75" s="234">
        <f>'Natural Gas Scenarios'!B590</f>
        <v>0</v>
      </c>
      <c r="BV75" s="234">
        <f>'Natural Gas Scenarios'!C590</f>
        <v>0</v>
      </c>
      <c r="BW75" s="234">
        <f>'Natural Gas Scenarios'!D590</f>
        <v>0</v>
      </c>
      <c r="BX75" s="234">
        <f>'Natural Gas Scenarios'!E590</f>
        <v>0</v>
      </c>
      <c r="BY75" s="234">
        <f>'Natural Gas Scenarios'!F590</f>
        <v>0</v>
      </c>
      <c r="BZ75" s="234">
        <f>'Natural Gas Scenarios'!R384</f>
        <v>0</v>
      </c>
      <c r="CA75" s="234">
        <f>'Natural Gas Scenarios'!S384</f>
        <v>0</v>
      </c>
      <c r="CB75" s="234">
        <f>'Natural Gas Scenarios'!T384</f>
        <v>0</v>
      </c>
      <c r="CC75" s="234">
        <f>'Natural Gas Scenarios'!B796</f>
        <v>1.1997950447002362E-10</v>
      </c>
      <c r="CD75" s="234">
        <f>'Natural Gas Scenarios'!C796</f>
        <v>1.1997950447002362E-10</v>
      </c>
      <c r="CE75" s="234">
        <f>'Natural Gas Scenarios'!D796</f>
        <v>1.1997950447002362E-10</v>
      </c>
      <c r="CF75" s="234">
        <f>'Natural Gas Scenarios'!H796</f>
        <v>0</v>
      </c>
      <c r="CG75" s="234">
        <f>'Natural Gas Scenarios'!I796</f>
        <v>0</v>
      </c>
      <c r="CH75" s="234">
        <f>'Natural Gas Scenarios'!J796</f>
        <v>0</v>
      </c>
      <c r="CI75" s="234">
        <f>'Natural Gas Scenarios'!N796</f>
        <v>0</v>
      </c>
      <c r="CJ75" s="234">
        <f>'Natural Gas Scenarios'!O796</f>
        <v>0</v>
      </c>
      <c r="CK75" s="234">
        <f>'Natural Gas Scenarios'!P796</f>
        <v>0</v>
      </c>
      <c r="CL75" s="234">
        <f>'Natural Gas Scenarios'!K590</f>
        <v>0</v>
      </c>
      <c r="CM75" s="234">
        <f>'Natural Gas Scenarios'!L590</f>
        <v>0</v>
      </c>
      <c r="CN75" s="234">
        <f>'Natural Gas Scenarios'!M590</f>
        <v>0</v>
      </c>
      <c r="CO75" s="234">
        <f>'Natural Gas Scenarios'!B693</f>
        <v>0</v>
      </c>
      <c r="CP75" s="234">
        <f>'Natural Gas Scenarios'!C693</f>
        <v>0</v>
      </c>
      <c r="CQ75" s="234">
        <f>'Natural Gas Scenarios'!D693</f>
        <v>0</v>
      </c>
      <c r="CR75" s="234">
        <f>'Natural Gas Scenarios'!E693</f>
        <v>0</v>
      </c>
      <c r="CS75" s="234">
        <f>'Natural Gas Scenarios'!F693</f>
        <v>0</v>
      </c>
      <c r="CT75" s="234">
        <f>'Natural Gas Scenarios'!K693</f>
        <v>0</v>
      </c>
      <c r="CU75" s="234">
        <f>'Natural Gas Scenarios'!L693</f>
        <v>0</v>
      </c>
      <c r="CV75" s="234">
        <f>'Natural Gas Scenarios'!M693</f>
        <v>0</v>
      </c>
      <c r="CW75" s="234">
        <f>'Natural Gas Scenarios'!N693</f>
        <v>0</v>
      </c>
      <c r="CX75" s="234">
        <f>'Natural Gas Scenarios'!O693</f>
        <v>0</v>
      </c>
      <c r="CY75" s="326" t="s">
        <v>910</v>
      </c>
    </row>
    <row r="76" spans="1:103" ht="15" customHeight="1" x14ac:dyDescent="0.25">
      <c r="A76" s="206">
        <v>73</v>
      </c>
      <c r="B76" s="261" t="s">
        <v>369</v>
      </c>
      <c r="C76" s="233">
        <f t="shared" si="2"/>
        <v>4.0038309387847115E-10</v>
      </c>
      <c r="D76" s="234">
        <f>'Natural Gas Scenarios'!B76</f>
        <v>4.0038309387847115E-10</v>
      </c>
      <c r="E76" s="234">
        <f>'Natural Gas Scenarios'!C76</f>
        <v>4.0038309387847115E-10</v>
      </c>
      <c r="F76" s="234">
        <f>'Natural Gas Scenarios'!D76</f>
        <v>4.0038309387847115E-10</v>
      </c>
      <c r="G76" s="234">
        <f>'Natural Gas Scenarios'!E76</f>
        <v>4.0038309387847115E-10</v>
      </c>
      <c r="H76" s="234">
        <f>'Natural Gas Scenarios'!F76</f>
        <v>4.0038309387847115E-10</v>
      </c>
      <c r="I76" s="234">
        <f>'Natural Gas Scenarios'!G76</f>
        <v>4.0038309387847115E-10</v>
      </c>
      <c r="J76" s="234">
        <f>'Natural Gas Scenarios'!H76</f>
        <v>4.0038309387847115E-10</v>
      </c>
      <c r="K76" s="234">
        <f>'Natural Gas Scenarios'!K76</f>
        <v>4.0038309387847115E-10</v>
      </c>
      <c r="L76" s="234">
        <f>'Natural Gas Scenarios'!L76</f>
        <v>4.0038309387847115E-10</v>
      </c>
      <c r="M76" s="234">
        <f>'Natural Gas Scenarios'!M76</f>
        <v>4.0038309387847115E-10</v>
      </c>
      <c r="N76" s="234">
        <f>'Natural Gas Scenarios'!N76</f>
        <v>4.0038309387847115E-10</v>
      </c>
      <c r="O76" s="234">
        <f>'Natural Gas Scenarios'!O76</f>
        <v>4.0038309387847115E-10</v>
      </c>
      <c r="P76" s="234">
        <f>'Natural Gas Scenarios'!R76</f>
        <v>4.0038309387847115E-10</v>
      </c>
      <c r="Q76" s="234">
        <f>'Natural Gas Scenarios'!S76</f>
        <v>4.0038309387847115E-10</v>
      </c>
      <c r="R76" s="234">
        <f>'Natural Gas Scenarios'!T76</f>
        <v>4.0038309387847115E-10</v>
      </c>
      <c r="S76" s="234">
        <f>'Natural Gas Scenarios'!U76</f>
        <v>4.0038309387847115E-10</v>
      </c>
      <c r="T76" s="234">
        <f>'Natural Gas Scenarios'!V76</f>
        <v>4.0038309387847115E-10</v>
      </c>
      <c r="U76" s="234">
        <f>'Natural Gas Scenarios'!W76</f>
        <v>4.0038309387847115E-10</v>
      </c>
      <c r="V76" s="234">
        <f>'Natural Gas Scenarios'!B179</f>
        <v>4.0038309387847115E-10</v>
      </c>
      <c r="W76" s="234">
        <f>'Natural Gas Scenarios'!C179</f>
        <v>4.0038309387847115E-10</v>
      </c>
      <c r="X76" s="234">
        <f>'Natural Gas Scenarios'!D179</f>
        <v>4.0038309387847115E-10</v>
      </c>
      <c r="Y76" s="234">
        <f>'Natural Gas Scenarios'!E179</f>
        <v>4.0038309387847115E-10</v>
      </c>
      <c r="Z76" s="234">
        <f>'Natural Gas Scenarios'!F179</f>
        <v>4.0038309387847115E-10</v>
      </c>
      <c r="AA76" s="234">
        <f>'Natural Gas Scenarios'!G179</f>
        <v>4.0038309387847115E-10</v>
      </c>
      <c r="AB76" s="234">
        <f>'Natural Gas Scenarios'!K179</f>
        <v>4.0038309387847115E-10</v>
      </c>
      <c r="AC76" s="234">
        <f>'Natural Gas Scenarios'!L179</f>
        <v>4.0038309387847115E-10</v>
      </c>
      <c r="AD76" s="234">
        <f>'Natural Gas Scenarios'!M179</f>
        <v>4.0038309387847115E-10</v>
      </c>
      <c r="AE76" s="234">
        <f>'Natural Gas Scenarios'!N179</f>
        <v>4.0038309387847115E-10</v>
      </c>
      <c r="AF76" s="234">
        <f>'Natural Gas Scenarios'!O179</f>
        <v>4.0038309387847115E-10</v>
      </c>
      <c r="AG76" s="234">
        <f>'Natural Gas Scenarios'!R179</f>
        <v>4.0038309387847115E-10</v>
      </c>
      <c r="AH76" s="234">
        <f>'Natural Gas Scenarios'!S179</f>
        <v>4.0038309387847115E-10</v>
      </c>
      <c r="AI76" s="234">
        <f>'Natural Gas Scenarios'!T179</f>
        <v>4.0038309387847115E-10</v>
      </c>
      <c r="AJ76" s="234">
        <f>'Natural Gas Scenarios'!W179</f>
        <v>4.0038309387847115E-10</v>
      </c>
      <c r="AK76" s="234">
        <f>'Natural Gas Scenarios'!X179</f>
        <v>4.0038309387847115E-10</v>
      </c>
      <c r="AL76" s="234">
        <f>'Natural Gas Scenarios'!Y179</f>
        <v>4.0038309387847115E-10</v>
      </c>
      <c r="AM76" s="234">
        <f>'Natural Gas Scenarios'!B282</f>
        <v>4.0038309387847115E-10</v>
      </c>
      <c r="AN76" s="234">
        <f>'Natural Gas Scenarios'!C282</f>
        <v>4.0038309387847115E-10</v>
      </c>
      <c r="AO76" s="234">
        <f>'Natural Gas Scenarios'!D282</f>
        <v>4.0038309387847115E-10</v>
      </c>
      <c r="AP76" s="234">
        <f>'Natural Gas Scenarios'!E282</f>
        <v>4.0038309387847115E-10</v>
      </c>
      <c r="AQ76" s="234">
        <f>'Natural Gas Scenarios'!F282</f>
        <v>4.0038309387847115E-10</v>
      </c>
      <c r="AR76" s="234">
        <f>'Natural Gas Scenarios'!G282</f>
        <v>4.0038309387847115E-10</v>
      </c>
      <c r="AS76" s="234">
        <f>'Natural Gas Scenarios'!K282</f>
        <v>4.0038309387847115E-10</v>
      </c>
      <c r="AT76" s="234">
        <f>'Natural Gas Scenarios'!L282</f>
        <v>4.0038309387847115E-10</v>
      </c>
      <c r="AU76" s="234">
        <f>'Natural Gas Scenarios'!M282</f>
        <v>4.0038309387847115E-10</v>
      </c>
      <c r="AV76" s="234">
        <f>'Natural Gas Scenarios'!N282</f>
        <v>4.0038309387847115E-10</v>
      </c>
      <c r="AW76" s="234">
        <f>'Natural Gas Scenarios'!O282</f>
        <v>4.0038309387847115E-10</v>
      </c>
      <c r="AX76" s="234">
        <f>'Natural Gas Scenarios'!R282</f>
        <v>4.0038309387847115E-10</v>
      </c>
      <c r="AY76" s="234">
        <f>'Natural Gas Scenarios'!S282</f>
        <v>4.0038309387847115E-10</v>
      </c>
      <c r="AZ76" s="234">
        <f>'Natural Gas Scenarios'!T282</f>
        <v>4.0038309387847115E-10</v>
      </c>
      <c r="BA76" s="234">
        <f>'Natural Gas Scenarios'!U282</f>
        <v>4.0038309387847115E-10</v>
      </c>
      <c r="BB76" s="234">
        <f>'Natural Gas Scenarios'!V282</f>
        <v>4.0038309387847115E-10</v>
      </c>
      <c r="BC76" s="234">
        <f>'Natural Gas Scenarios'!B385</f>
        <v>4.0038309387847115E-10</v>
      </c>
      <c r="BD76" s="234">
        <f>'Natural Gas Scenarios'!C385</f>
        <v>4.0038309387847115E-10</v>
      </c>
      <c r="BE76" s="234">
        <f>'Natural Gas Scenarios'!D385</f>
        <v>4.0038309387847115E-10</v>
      </c>
      <c r="BF76" s="234">
        <f>'Natural Gas Scenarios'!E385</f>
        <v>4.0038309387847115E-10</v>
      </c>
      <c r="BG76" s="234">
        <f>'Natural Gas Scenarios'!F385</f>
        <v>4.0038309387847115E-10</v>
      </c>
      <c r="BH76" s="234">
        <f>'Natural Gas Scenarios'!G385</f>
        <v>4.0038309387847115E-10</v>
      </c>
      <c r="BI76" s="234">
        <f>'Natural Gas Scenarios'!K385</f>
        <v>4.0038309387847115E-10</v>
      </c>
      <c r="BJ76" s="234">
        <f>'Natural Gas Scenarios'!L385</f>
        <v>4.0038309387847115E-10</v>
      </c>
      <c r="BK76" s="234">
        <f>'Natural Gas Scenarios'!M385</f>
        <v>4.0038309387847115E-10</v>
      </c>
      <c r="BL76" s="234">
        <f>'Natural Gas Scenarios'!B488</f>
        <v>4.0038309387847115E-10</v>
      </c>
      <c r="BM76" s="234">
        <f>'Natural Gas Scenarios'!C488</f>
        <v>4.0038309387847115E-10</v>
      </c>
      <c r="BN76" s="234">
        <f>'Natural Gas Scenarios'!D488</f>
        <v>4.0038309387847115E-10</v>
      </c>
      <c r="BO76" s="234">
        <f>'Natural Gas Scenarios'!E488</f>
        <v>4.0038309387847115E-10</v>
      </c>
      <c r="BP76" s="234">
        <f>'Natural Gas Scenarios'!F488</f>
        <v>4.0038309387847115E-10</v>
      </c>
      <c r="BQ76" s="234">
        <f>'Natural Gas Scenarios'!G488</f>
        <v>4.0038309387847115E-10</v>
      </c>
      <c r="BR76" s="234">
        <f>'Natural Gas Scenarios'!K488</f>
        <v>4.0038309387847115E-10</v>
      </c>
      <c r="BS76" s="234">
        <f>'Natural Gas Scenarios'!L488</f>
        <v>4.0038309387847115E-10</v>
      </c>
      <c r="BT76" s="234">
        <f>'Natural Gas Scenarios'!M488</f>
        <v>4.0038309387847115E-10</v>
      </c>
      <c r="BU76" s="234">
        <f>'Natural Gas Scenarios'!B591</f>
        <v>4.0038309387847115E-10</v>
      </c>
      <c r="BV76" s="234">
        <f>'Natural Gas Scenarios'!C591</f>
        <v>4.0038309387847115E-10</v>
      </c>
      <c r="BW76" s="234">
        <f>'Natural Gas Scenarios'!D591</f>
        <v>4.0038309387847115E-10</v>
      </c>
      <c r="BX76" s="234">
        <f>'Natural Gas Scenarios'!E591</f>
        <v>4.0038309387847115E-10</v>
      </c>
      <c r="BY76" s="234">
        <f>'Natural Gas Scenarios'!F591</f>
        <v>4.0038309387847115E-10</v>
      </c>
      <c r="BZ76" s="234">
        <f>'Natural Gas Scenarios'!R385</f>
        <v>4.0038309387847115E-10</v>
      </c>
      <c r="CA76" s="234">
        <f>'Natural Gas Scenarios'!S385</f>
        <v>4.0038309387847115E-10</v>
      </c>
      <c r="CB76" s="234">
        <f>'Natural Gas Scenarios'!T385</f>
        <v>4.0038309387847115E-10</v>
      </c>
      <c r="CC76" s="234">
        <f>'Natural Gas Scenarios'!B797</f>
        <v>8.5216831142692822E-8</v>
      </c>
      <c r="CD76" s="234">
        <f>'Natural Gas Scenarios'!C797</f>
        <v>8.5216831142692822E-8</v>
      </c>
      <c r="CE76" s="234">
        <f>'Natural Gas Scenarios'!D797</f>
        <v>8.5216831142692822E-8</v>
      </c>
      <c r="CF76" s="234">
        <f>'Natural Gas Scenarios'!H797</f>
        <v>4.0038309387847115E-10</v>
      </c>
      <c r="CG76" s="234">
        <f>'Natural Gas Scenarios'!I797</f>
        <v>4.0038309387847115E-10</v>
      </c>
      <c r="CH76" s="234">
        <f>'Natural Gas Scenarios'!J797</f>
        <v>4.0038309387847115E-10</v>
      </c>
      <c r="CI76" s="234">
        <f>'Natural Gas Scenarios'!N797</f>
        <v>2.5106375180850012E-7</v>
      </c>
      <c r="CJ76" s="234">
        <f>'Natural Gas Scenarios'!O797</f>
        <v>2.5106375180850012E-7</v>
      </c>
      <c r="CK76" s="234">
        <f>'Natural Gas Scenarios'!P797</f>
        <v>2.5106375180850012E-7</v>
      </c>
      <c r="CL76" s="234">
        <f>'Natural Gas Scenarios'!K591</f>
        <v>4.0038309387847115E-10</v>
      </c>
      <c r="CM76" s="234">
        <f>'Natural Gas Scenarios'!L591</f>
        <v>4.0038309387847115E-10</v>
      </c>
      <c r="CN76" s="234">
        <f>'Natural Gas Scenarios'!M591</f>
        <v>4.0038309387847115E-10</v>
      </c>
      <c r="CO76" s="234">
        <f>'Natural Gas Scenarios'!B694</f>
        <v>4.0038309387847115E-10</v>
      </c>
      <c r="CP76" s="234">
        <f>'Natural Gas Scenarios'!C694</f>
        <v>4.0038309387847115E-10</v>
      </c>
      <c r="CQ76" s="234">
        <f>'Natural Gas Scenarios'!D694</f>
        <v>4.0038309387847115E-10</v>
      </c>
      <c r="CR76" s="234">
        <f>'Natural Gas Scenarios'!E694</f>
        <v>4.0038309387847115E-10</v>
      </c>
      <c r="CS76" s="234">
        <f>'Natural Gas Scenarios'!F694</f>
        <v>4.0038309387847115E-10</v>
      </c>
      <c r="CT76" s="234">
        <f>'Natural Gas Scenarios'!K694</f>
        <v>4.0038309387847115E-10</v>
      </c>
      <c r="CU76" s="234">
        <f>'Natural Gas Scenarios'!L694</f>
        <v>4.0038309387847115E-10</v>
      </c>
      <c r="CV76" s="234">
        <f>'Natural Gas Scenarios'!M694</f>
        <v>4.0038309387847115E-10</v>
      </c>
      <c r="CW76" s="234">
        <f>'Natural Gas Scenarios'!N694</f>
        <v>4.0038309387847115E-10</v>
      </c>
      <c r="CX76" s="234">
        <f>'Natural Gas Scenarios'!O694</f>
        <v>4.0038309387847115E-10</v>
      </c>
      <c r="CY76" s="326" t="s">
        <v>911</v>
      </c>
    </row>
    <row r="77" spans="1:103" ht="15" customHeight="1" x14ac:dyDescent="0.25">
      <c r="A77" s="206">
        <v>74</v>
      </c>
      <c r="B77" s="247" t="s">
        <v>651</v>
      </c>
      <c r="C77" s="233">
        <f t="shared" si="2"/>
        <v>0</v>
      </c>
      <c r="D77" s="234">
        <f>'Natural Gas Scenarios'!B77</f>
        <v>0</v>
      </c>
      <c r="E77" s="234">
        <f>'Natural Gas Scenarios'!C77</f>
        <v>0</v>
      </c>
      <c r="F77" s="234">
        <f>'Natural Gas Scenarios'!D77</f>
        <v>0</v>
      </c>
      <c r="G77" s="234">
        <f>'Natural Gas Scenarios'!E77</f>
        <v>0</v>
      </c>
      <c r="H77" s="234">
        <f>'Natural Gas Scenarios'!F77</f>
        <v>0</v>
      </c>
      <c r="I77" s="234">
        <f>'Natural Gas Scenarios'!G77</f>
        <v>0</v>
      </c>
      <c r="J77" s="234">
        <f>'Natural Gas Scenarios'!H77</f>
        <v>0</v>
      </c>
      <c r="K77" s="234">
        <f>'Natural Gas Scenarios'!K77</f>
        <v>0</v>
      </c>
      <c r="L77" s="234">
        <f>'Natural Gas Scenarios'!L77</f>
        <v>0</v>
      </c>
      <c r="M77" s="234">
        <f>'Natural Gas Scenarios'!M77</f>
        <v>0</v>
      </c>
      <c r="N77" s="234">
        <f>'Natural Gas Scenarios'!N77</f>
        <v>0</v>
      </c>
      <c r="O77" s="234">
        <f>'Natural Gas Scenarios'!O77</f>
        <v>0</v>
      </c>
      <c r="P77" s="234">
        <f>'Natural Gas Scenarios'!R77</f>
        <v>0</v>
      </c>
      <c r="Q77" s="234">
        <f>'Natural Gas Scenarios'!S77</f>
        <v>0</v>
      </c>
      <c r="R77" s="234">
        <f>'Natural Gas Scenarios'!T77</f>
        <v>0</v>
      </c>
      <c r="S77" s="234">
        <f>'Natural Gas Scenarios'!U77</f>
        <v>0</v>
      </c>
      <c r="T77" s="234">
        <f>'Natural Gas Scenarios'!V77</f>
        <v>0</v>
      </c>
      <c r="U77" s="234">
        <f>'Natural Gas Scenarios'!W77</f>
        <v>0</v>
      </c>
      <c r="V77" s="234">
        <f>'Natural Gas Scenarios'!B180</f>
        <v>0</v>
      </c>
      <c r="W77" s="234">
        <f>'Natural Gas Scenarios'!C180</f>
        <v>0</v>
      </c>
      <c r="X77" s="234">
        <f>'Natural Gas Scenarios'!D180</f>
        <v>0</v>
      </c>
      <c r="Y77" s="234">
        <f>'Natural Gas Scenarios'!E180</f>
        <v>0</v>
      </c>
      <c r="Z77" s="234">
        <f>'Natural Gas Scenarios'!F180</f>
        <v>0</v>
      </c>
      <c r="AA77" s="234">
        <f>'Natural Gas Scenarios'!G180</f>
        <v>0</v>
      </c>
      <c r="AB77" s="234">
        <f>'Natural Gas Scenarios'!K180</f>
        <v>0</v>
      </c>
      <c r="AC77" s="234">
        <f>'Natural Gas Scenarios'!L180</f>
        <v>0</v>
      </c>
      <c r="AD77" s="234">
        <f>'Natural Gas Scenarios'!M180</f>
        <v>0</v>
      </c>
      <c r="AE77" s="234">
        <f>'Natural Gas Scenarios'!N180</f>
        <v>0</v>
      </c>
      <c r="AF77" s="234">
        <f>'Natural Gas Scenarios'!O180</f>
        <v>0</v>
      </c>
      <c r="AG77" s="234">
        <f>'Natural Gas Scenarios'!R180</f>
        <v>0</v>
      </c>
      <c r="AH77" s="234">
        <f>'Natural Gas Scenarios'!S180</f>
        <v>0</v>
      </c>
      <c r="AI77" s="234">
        <f>'Natural Gas Scenarios'!T180</f>
        <v>0</v>
      </c>
      <c r="AJ77" s="234">
        <f>'Natural Gas Scenarios'!W180</f>
        <v>0</v>
      </c>
      <c r="AK77" s="234">
        <f>'Natural Gas Scenarios'!X180</f>
        <v>0</v>
      </c>
      <c r="AL77" s="234">
        <f>'Natural Gas Scenarios'!Y180</f>
        <v>0</v>
      </c>
      <c r="AM77" s="234">
        <f>'Natural Gas Scenarios'!B283</f>
        <v>0</v>
      </c>
      <c r="AN77" s="234">
        <f>'Natural Gas Scenarios'!C283</f>
        <v>0</v>
      </c>
      <c r="AO77" s="234">
        <f>'Natural Gas Scenarios'!D283</f>
        <v>0</v>
      </c>
      <c r="AP77" s="234">
        <f>'Natural Gas Scenarios'!E283</f>
        <v>0</v>
      </c>
      <c r="AQ77" s="234">
        <f>'Natural Gas Scenarios'!F283</f>
        <v>0</v>
      </c>
      <c r="AR77" s="234">
        <f>'Natural Gas Scenarios'!G283</f>
        <v>0</v>
      </c>
      <c r="AS77" s="234">
        <f>'Natural Gas Scenarios'!K283</f>
        <v>0</v>
      </c>
      <c r="AT77" s="234">
        <f>'Natural Gas Scenarios'!L283</f>
        <v>0</v>
      </c>
      <c r="AU77" s="234">
        <f>'Natural Gas Scenarios'!M283</f>
        <v>0</v>
      </c>
      <c r="AV77" s="234">
        <f>'Natural Gas Scenarios'!N283</f>
        <v>0</v>
      </c>
      <c r="AW77" s="234">
        <f>'Natural Gas Scenarios'!O283</f>
        <v>0</v>
      </c>
      <c r="AX77" s="234">
        <f>'Natural Gas Scenarios'!R283</f>
        <v>0</v>
      </c>
      <c r="AY77" s="234">
        <f>'Natural Gas Scenarios'!S283</f>
        <v>0</v>
      </c>
      <c r="AZ77" s="234">
        <f>'Natural Gas Scenarios'!T283</f>
        <v>0</v>
      </c>
      <c r="BA77" s="234">
        <f>'Natural Gas Scenarios'!U283</f>
        <v>0</v>
      </c>
      <c r="BB77" s="234">
        <f>'Natural Gas Scenarios'!V283</f>
        <v>0</v>
      </c>
      <c r="BC77" s="234">
        <f>'Natural Gas Scenarios'!B386</f>
        <v>0</v>
      </c>
      <c r="BD77" s="234">
        <f>'Natural Gas Scenarios'!C386</f>
        <v>0</v>
      </c>
      <c r="BE77" s="234">
        <f>'Natural Gas Scenarios'!D386</f>
        <v>0</v>
      </c>
      <c r="BF77" s="234">
        <f>'Natural Gas Scenarios'!E386</f>
        <v>0</v>
      </c>
      <c r="BG77" s="234">
        <f>'Natural Gas Scenarios'!F386</f>
        <v>0</v>
      </c>
      <c r="BH77" s="234">
        <f>'Natural Gas Scenarios'!G386</f>
        <v>0</v>
      </c>
      <c r="BI77" s="234">
        <f>'Natural Gas Scenarios'!K386</f>
        <v>0</v>
      </c>
      <c r="BJ77" s="234">
        <f>'Natural Gas Scenarios'!L386</f>
        <v>0</v>
      </c>
      <c r="BK77" s="234">
        <f>'Natural Gas Scenarios'!M386</f>
        <v>0</v>
      </c>
      <c r="BL77" s="234">
        <f>'Natural Gas Scenarios'!B489</f>
        <v>3.0658746615076457E-7</v>
      </c>
      <c r="BM77" s="234">
        <f>'Natural Gas Scenarios'!C489</f>
        <v>3.0658746615076457E-7</v>
      </c>
      <c r="BN77" s="234">
        <f>'Natural Gas Scenarios'!D489</f>
        <v>3.0658746615076457E-7</v>
      </c>
      <c r="BO77" s="234">
        <f>'Natural Gas Scenarios'!E489</f>
        <v>3.0658746615076457E-7</v>
      </c>
      <c r="BP77" s="234">
        <f>'Natural Gas Scenarios'!F489</f>
        <v>3.0658746615076457E-7</v>
      </c>
      <c r="BQ77" s="234">
        <f>'Natural Gas Scenarios'!G489</f>
        <v>3.0658746615076457E-7</v>
      </c>
      <c r="BR77" s="234">
        <f>'Natural Gas Scenarios'!K489</f>
        <v>0</v>
      </c>
      <c r="BS77" s="234">
        <f>'Natural Gas Scenarios'!L489</f>
        <v>0</v>
      </c>
      <c r="BT77" s="234">
        <f>'Natural Gas Scenarios'!M489</f>
        <v>0</v>
      </c>
      <c r="BU77" s="234">
        <f>'Natural Gas Scenarios'!B592</f>
        <v>0</v>
      </c>
      <c r="BV77" s="234">
        <f>'Natural Gas Scenarios'!C592</f>
        <v>0</v>
      </c>
      <c r="BW77" s="234">
        <f>'Natural Gas Scenarios'!D592</f>
        <v>0</v>
      </c>
      <c r="BX77" s="234">
        <f>'Natural Gas Scenarios'!E592</f>
        <v>0</v>
      </c>
      <c r="BY77" s="234">
        <f>'Natural Gas Scenarios'!F592</f>
        <v>0</v>
      </c>
      <c r="BZ77" s="234">
        <f>'Natural Gas Scenarios'!R386</f>
        <v>0</v>
      </c>
      <c r="CA77" s="234">
        <f>'Natural Gas Scenarios'!S386</f>
        <v>0</v>
      </c>
      <c r="CB77" s="234">
        <f>'Natural Gas Scenarios'!T386</f>
        <v>0</v>
      </c>
      <c r="CC77" s="234">
        <f>'Natural Gas Scenarios'!B798</f>
        <v>1.0163253799171014E-6</v>
      </c>
      <c r="CD77" s="234">
        <f>'Natural Gas Scenarios'!C798</f>
        <v>1.0163253799171014E-6</v>
      </c>
      <c r="CE77" s="234">
        <f>'Natural Gas Scenarios'!D798</f>
        <v>1.0163253799171014E-6</v>
      </c>
      <c r="CF77" s="234">
        <f>'Natural Gas Scenarios'!H798</f>
        <v>0</v>
      </c>
      <c r="CG77" s="234">
        <f>'Natural Gas Scenarios'!I798</f>
        <v>0</v>
      </c>
      <c r="CH77" s="234">
        <f>'Natural Gas Scenarios'!J798</f>
        <v>0</v>
      </c>
      <c r="CI77" s="234">
        <f>'Natural Gas Scenarios'!N798</f>
        <v>5.793778887888465E-7</v>
      </c>
      <c r="CJ77" s="234">
        <f>'Natural Gas Scenarios'!O798</f>
        <v>5.793778887888465E-7</v>
      </c>
      <c r="CK77" s="234">
        <f>'Natural Gas Scenarios'!P798</f>
        <v>5.793778887888465E-7</v>
      </c>
      <c r="CL77" s="234">
        <f>'Natural Gas Scenarios'!K592</f>
        <v>0</v>
      </c>
      <c r="CM77" s="234">
        <f>'Natural Gas Scenarios'!L592</f>
        <v>0</v>
      </c>
      <c r="CN77" s="234">
        <f>'Natural Gas Scenarios'!M592</f>
        <v>0</v>
      </c>
      <c r="CO77" s="234">
        <f>'Natural Gas Scenarios'!B695</f>
        <v>0</v>
      </c>
      <c r="CP77" s="234">
        <f>'Natural Gas Scenarios'!C695</f>
        <v>0</v>
      </c>
      <c r="CQ77" s="234">
        <f>'Natural Gas Scenarios'!D695</f>
        <v>0</v>
      </c>
      <c r="CR77" s="234">
        <f>'Natural Gas Scenarios'!E695</f>
        <v>0</v>
      </c>
      <c r="CS77" s="234">
        <f>'Natural Gas Scenarios'!F695</f>
        <v>0</v>
      </c>
      <c r="CT77" s="234">
        <f>'Natural Gas Scenarios'!K695</f>
        <v>0</v>
      </c>
      <c r="CU77" s="234">
        <f>'Natural Gas Scenarios'!L695</f>
        <v>0</v>
      </c>
      <c r="CV77" s="234">
        <f>'Natural Gas Scenarios'!M695</f>
        <v>0</v>
      </c>
      <c r="CW77" s="234">
        <f>'Natural Gas Scenarios'!N695</f>
        <v>0</v>
      </c>
      <c r="CX77" s="234">
        <f>'Natural Gas Scenarios'!O695</f>
        <v>0</v>
      </c>
      <c r="CY77" s="326" t="s">
        <v>912</v>
      </c>
    </row>
    <row r="78" spans="1:103" ht="15" customHeight="1" x14ac:dyDescent="0.25">
      <c r="A78" s="206">
        <v>75</v>
      </c>
      <c r="B78" s="261" t="s">
        <v>594</v>
      </c>
      <c r="C78" s="233">
        <f t="shared" si="2"/>
        <v>0</v>
      </c>
      <c r="D78" s="234">
        <f>'Natural Gas Scenarios'!B78</f>
        <v>0</v>
      </c>
      <c r="E78" s="234">
        <f>'Natural Gas Scenarios'!C78</f>
        <v>0</v>
      </c>
      <c r="F78" s="234">
        <f>'Natural Gas Scenarios'!D78</f>
        <v>0</v>
      </c>
      <c r="G78" s="234">
        <f>'Natural Gas Scenarios'!E78</f>
        <v>0</v>
      </c>
      <c r="H78" s="234">
        <f>'Natural Gas Scenarios'!F78</f>
        <v>0</v>
      </c>
      <c r="I78" s="234">
        <f>'Natural Gas Scenarios'!G78</f>
        <v>0</v>
      </c>
      <c r="J78" s="234">
        <f>'Natural Gas Scenarios'!H78</f>
        <v>0</v>
      </c>
      <c r="K78" s="234">
        <f>'Natural Gas Scenarios'!K78</f>
        <v>0</v>
      </c>
      <c r="L78" s="234">
        <f>'Natural Gas Scenarios'!L78</f>
        <v>0</v>
      </c>
      <c r="M78" s="234">
        <f>'Natural Gas Scenarios'!M78</f>
        <v>0</v>
      </c>
      <c r="N78" s="234">
        <f>'Natural Gas Scenarios'!N78</f>
        <v>0</v>
      </c>
      <c r="O78" s="234">
        <f>'Natural Gas Scenarios'!O78</f>
        <v>0</v>
      </c>
      <c r="P78" s="234">
        <f>'Natural Gas Scenarios'!R78</f>
        <v>0</v>
      </c>
      <c r="Q78" s="234">
        <f>'Natural Gas Scenarios'!S78</f>
        <v>0</v>
      </c>
      <c r="R78" s="234">
        <f>'Natural Gas Scenarios'!T78</f>
        <v>0</v>
      </c>
      <c r="S78" s="234">
        <f>'Natural Gas Scenarios'!U78</f>
        <v>0</v>
      </c>
      <c r="T78" s="234">
        <f>'Natural Gas Scenarios'!V78</f>
        <v>0</v>
      </c>
      <c r="U78" s="234">
        <f>'Natural Gas Scenarios'!W78</f>
        <v>0</v>
      </c>
      <c r="V78" s="234">
        <f>'Natural Gas Scenarios'!B181</f>
        <v>0</v>
      </c>
      <c r="W78" s="234">
        <f>'Natural Gas Scenarios'!C181</f>
        <v>0</v>
      </c>
      <c r="X78" s="234">
        <f>'Natural Gas Scenarios'!D181</f>
        <v>0</v>
      </c>
      <c r="Y78" s="234">
        <f>'Natural Gas Scenarios'!E181</f>
        <v>0</v>
      </c>
      <c r="Z78" s="234">
        <f>'Natural Gas Scenarios'!F181</f>
        <v>0</v>
      </c>
      <c r="AA78" s="234">
        <f>'Natural Gas Scenarios'!G181</f>
        <v>0</v>
      </c>
      <c r="AB78" s="234">
        <f>'Natural Gas Scenarios'!K181</f>
        <v>0</v>
      </c>
      <c r="AC78" s="234">
        <f>'Natural Gas Scenarios'!L181</f>
        <v>0</v>
      </c>
      <c r="AD78" s="234">
        <f>'Natural Gas Scenarios'!M181</f>
        <v>0</v>
      </c>
      <c r="AE78" s="234">
        <f>'Natural Gas Scenarios'!N181</f>
        <v>0</v>
      </c>
      <c r="AF78" s="234">
        <f>'Natural Gas Scenarios'!O181</f>
        <v>0</v>
      </c>
      <c r="AG78" s="234">
        <f>'Natural Gas Scenarios'!R181</f>
        <v>0</v>
      </c>
      <c r="AH78" s="234">
        <f>'Natural Gas Scenarios'!S181</f>
        <v>0</v>
      </c>
      <c r="AI78" s="234">
        <f>'Natural Gas Scenarios'!T181</f>
        <v>0</v>
      </c>
      <c r="AJ78" s="234">
        <f>'Natural Gas Scenarios'!W181</f>
        <v>0</v>
      </c>
      <c r="AK78" s="234">
        <f>'Natural Gas Scenarios'!X181</f>
        <v>0</v>
      </c>
      <c r="AL78" s="234">
        <f>'Natural Gas Scenarios'!Y181</f>
        <v>0</v>
      </c>
      <c r="AM78" s="234">
        <f>'Natural Gas Scenarios'!B284</f>
        <v>0</v>
      </c>
      <c r="AN78" s="234">
        <f>'Natural Gas Scenarios'!C284</f>
        <v>0</v>
      </c>
      <c r="AO78" s="234">
        <f>'Natural Gas Scenarios'!D284</f>
        <v>0</v>
      </c>
      <c r="AP78" s="234">
        <f>'Natural Gas Scenarios'!E284</f>
        <v>0</v>
      </c>
      <c r="AQ78" s="234">
        <f>'Natural Gas Scenarios'!F284</f>
        <v>0</v>
      </c>
      <c r="AR78" s="234">
        <f>'Natural Gas Scenarios'!G284</f>
        <v>0</v>
      </c>
      <c r="AS78" s="234">
        <f>'Natural Gas Scenarios'!K284</f>
        <v>0</v>
      </c>
      <c r="AT78" s="234">
        <f>'Natural Gas Scenarios'!L284</f>
        <v>0</v>
      </c>
      <c r="AU78" s="234">
        <f>'Natural Gas Scenarios'!M284</f>
        <v>0</v>
      </c>
      <c r="AV78" s="234">
        <f>'Natural Gas Scenarios'!N284</f>
        <v>0</v>
      </c>
      <c r="AW78" s="234">
        <f>'Natural Gas Scenarios'!O284</f>
        <v>0</v>
      </c>
      <c r="AX78" s="234">
        <f>'Natural Gas Scenarios'!R284</f>
        <v>0</v>
      </c>
      <c r="AY78" s="234">
        <f>'Natural Gas Scenarios'!S284</f>
        <v>0</v>
      </c>
      <c r="AZ78" s="234">
        <f>'Natural Gas Scenarios'!T284</f>
        <v>0</v>
      </c>
      <c r="BA78" s="234">
        <f>'Natural Gas Scenarios'!U284</f>
        <v>0</v>
      </c>
      <c r="BB78" s="234">
        <f>'Natural Gas Scenarios'!V284</f>
        <v>0</v>
      </c>
      <c r="BC78" s="234">
        <f>'Natural Gas Scenarios'!B387</f>
        <v>0</v>
      </c>
      <c r="BD78" s="234">
        <f>'Natural Gas Scenarios'!C387</f>
        <v>0</v>
      </c>
      <c r="BE78" s="234">
        <f>'Natural Gas Scenarios'!D387</f>
        <v>0</v>
      </c>
      <c r="BF78" s="234">
        <f>'Natural Gas Scenarios'!E387</f>
        <v>0</v>
      </c>
      <c r="BG78" s="234">
        <f>'Natural Gas Scenarios'!F387</f>
        <v>0</v>
      </c>
      <c r="BH78" s="234">
        <f>'Natural Gas Scenarios'!G387</f>
        <v>0</v>
      </c>
      <c r="BI78" s="234">
        <f>'Natural Gas Scenarios'!K387</f>
        <v>0</v>
      </c>
      <c r="BJ78" s="234">
        <f>'Natural Gas Scenarios'!L387</f>
        <v>0</v>
      </c>
      <c r="BK78" s="234">
        <f>'Natural Gas Scenarios'!M387</f>
        <v>0</v>
      </c>
      <c r="BL78" s="234">
        <f>'Natural Gas Scenarios'!B490</f>
        <v>0</v>
      </c>
      <c r="BM78" s="234">
        <f>'Natural Gas Scenarios'!C490</f>
        <v>0</v>
      </c>
      <c r="BN78" s="234">
        <f>'Natural Gas Scenarios'!D490</f>
        <v>0</v>
      </c>
      <c r="BO78" s="234">
        <f>'Natural Gas Scenarios'!E490</f>
        <v>0</v>
      </c>
      <c r="BP78" s="234">
        <f>'Natural Gas Scenarios'!F490</f>
        <v>0</v>
      </c>
      <c r="BQ78" s="234">
        <f>'Natural Gas Scenarios'!G490</f>
        <v>0</v>
      </c>
      <c r="BR78" s="234">
        <f>'Natural Gas Scenarios'!K490</f>
        <v>0</v>
      </c>
      <c r="BS78" s="234">
        <f>'Natural Gas Scenarios'!L490</f>
        <v>0</v>
      </c>
      <c r="BT78" s="234">
        <f>'Natural Gas Scenarios'!M490</f>
        <v>0</v>
      </c>
      <c r="BU78" s="234">
        <f>'Natural Gas Scenarios'!B593</f>
        <v>0</v>
      </c>
      <c r="BV78" s="234">
        <f>'Natural Gas Scenarios'!C593</f>
        <v>0</v>
      </c>
      <c r="BW78" s="234">
        <f>'Natural Gas Scenarios'!D593</f>
        <v>0</v>
      </c>
      <c r="BX78" s="234">
        <f>'Natural Gas Scenarios'!E593</f>
        <v>0</v>
      </c>
      <c r="BY78" s="234">
        <f>'Natural Gas Scenarios'!F593</f>
        <v>0</v>
      </c>
      <c r="BZ78" s="234">
        <f>'Natural Gas Scenarios'!R387</f>
        <v>0</v>
      </c>
      <c r="CA78" s="234">
        <f>'Natural Gas Scenarios'!S387</f>
        <v>0</v>
      </c>
      <c r="CB78" s="234">
        <f>'Natural Gas Scenarios'!T387</f>
        <v>0</v>
      </c>
      <c r="CC78" s="234">
        <f>'Natural Gas Scenarios'!B799</f>
        <v>0</v>
      </c>
      <c r="CD78" s="234">
        <f>'Natural Gas Scenarios'!C799</f>
        <v>0</v>
      </c>
      <c r="CE78" s="234">
        <f>'Natural Gas Scenarios'!D799</f>
        <v>0</v>
      </c>
      <c r="CF78" s="234">
        <f>'Natural Gas Scenarios'!H799</f>
        <v>0</v>
      </c>
      <c r="CG78" s="234">
        <f>'Natural Gas Scenarios'!I799</f>
        <v>0</v>
      </c>
      <c r="CH78" s="234">
        <f>'Natural Gas Scenarios'!J799</f>
        <v>0</v>
      </c>
      <c r="CI78" s="234">
        <f>'Natural Gas Scenarios'!N799</f>
        <v>0</v>
      </c>
      <c r="CJ78" s="234">
        <f>'Natural Gas Scenarios'!O799</f>
        <v>0</v>
      </c>
      <c r="CK78" s="234">
        <f>'Natural Gas Scenarios'!P799</f>
        <v>0</v>
      </c>
      <c r="CL78" s="234">
        <f>'Natural Gas Scenarios'!K593</f>
        <v>0</v>
      </c>
      <c r="CM78" s="234">
        <f>'Natural Gas Scenarios'!L593</f>
        <v>2.1399998592873947E-13</v>
      </c>
      <c r="CN78" s="234">
        <f>'Natural Gas Scenarios'!M593</f>
        <v>0</v>
      </c>
      <c r="CO78" s="234">
        <f>'Natural Gas Scenarios'!B696</f>
        <v>0</v>
      </c>
      <c r="CP78" s="234">
        <f>'Natural Gas Scenarios'!C696</f>
        <v>0</v>
      </c>
      <c r="CQ78" s="234">
        <f>'Natural Gas Scenarios'!D696</f>
        <v>0</v>
      </c>
      <c r="CR78" s="234">
        <f>'Natural Gas Scenarios'!E696</f>
        <v>0</v>
      </c>
      <c r="CS78" s="234">
        <f>'Natural Gas Scenarios'!F696</f>
        <v>0</v>
      </c>
      <c r="CT78" s="234">
        <f>'Natural Gas Scenarios'!K696</f>
        <v>0</v>
      </c>
      <c r="CU78" s="234">
        <f>'Natural Gas Scenarios'!L696</f>
        <v>0</v>
      </c>
      <c r="CV78" s="234">
        <f>'Natural Gas Scenarios'!M696</f>
        <v>0</v>
      </c>
      <c r="CW78" s="234">
        <f>'Natural Gas Scenarios'!N696</f>
        <v>0</v>
      </c>
      <c r="CX78" s="234">
        <f>'Natural Gas Scenarios'!O696</f>
        <v>0</v>
      </c>
      <c r="CY78" s="326" t="s">
        <v>913</v>
      </c>
    </row>
    <row r="79" spans="1:103" ht="15" customHeight="1" x14ac:dyDescent="0.25">
      <c r="A79" s="206">
        <v>76</v>
      </c>
      <c r="B79" s="261" t="s">
        <v>839</v>
      </c>
      <c r="C79" s="233">
        <f t="shared" si="2"/>
        <v>0</v>
      </c>
      <c r="D79" s="234">
        <f>'Natural Gas Scenarios'!B79</f>
        <v>0</v>
      </c>
      <c r="E79" s="234">
        <f>'Natural Gas Scenarios'!C79</f>
        <v>0</v>
      </c>
      <c r="F79" s="234">
        <f>'Natural Gas Scenarios'!D79</f>
        <v>0</v>
      </c>
      <c r="G79" s="234">
        <f>'Natural Gas Scenarios'!E79</f>
        <v>0</v>
      </c>
      <c r="H79" s="234">
        <f>'Natural Gas Scenarios'!F79</f>
        <v>0</v>
      </c>
      <c r="I79" s="234">
        <f>'Natural Gas Scenarios'!G79</f>
        <v>0</v>
      </c>
      <c r="J79" s="234">
        <f>'Natural Gas Scenarios'!H79</f>
        <v>0</v>
      </c>
      <c r="K79" s="234">
        <f>'Natural Gas Scenarios'!K79</f>
        <v>0</v>
      </c>
      <c r="L79" s="234">
        <f>'Natural Gas Scenarios'!L79</f>
        <v>0</v>
      </c>
      <c r="M79" s="234">
        <f>'Natural Gas Scenarios'!M79</f>
        <v>0</v>
      </c>
      <c r="N79" s="234">
        <f>'Natural Gas Scenarios'!N79</f>
        <v>0</v>
      </c>
      <c r="O79" s="234">
        <f>'Natural Gas Scenarios'!O79</f>
        <v>0</v>
      </c>
      <c r="P79" s="234">
        <f>'Natural Gas Scenarios'!R79</f>
        <v>0</v>
      </c>
      <c r="Q79" s="234">
        <f>'Natural Gas Scenarios'!S79</f>
        <v>0</v>
      </c>
      <c r="R79" s="234">
        <f>'Natural Gas Scenarios'!T79</f>
        <v>0</v>
      </c>
      <c r="S79" s="234">
        <f>'Natural Gas Scenarios'!U79</f>
        <v>0</v>
      </c>
      <c r="T79" s="234">
        <f>'Natural Gas Scenarios'!V79</f>
        <v>0</v>
      </c>
      <c r="U79" s="234">
        <f>'Natural Gas Scenarios'!W79</f>
        <v>0</v>
      </c>
      <c r="V79" s="234">
        <f>'Natural Gas Scenarios'!B182</f>
        <v>0</v>
      </c>
      <c r="W79" s="234">
        <f>'Natural Gas Scenarios'!C182</f>
        <v>0</v>
      </c>
      <c r="X79" s="234">
        <f>'Natural Gas Scenarios'!D182</f>
        <v>0</v>
      </c>
      <c r="Y79" s="234">
        <f>'Natural Gas Scenarios'!E182</f>
        <v>0</v>
      </c>
      <c r="Z79" s="234">
        <f>'Natural Gas Scenarios'!F182</f>
        <v>0</v>
      </c>
      <c r="AA79" s="234">
        <f>'Natural Gas Scenarios'!G182</f>
        <v>0</v>
      </c>
      <c r="AB79" s="234">
        <f>'Natural Gas Scenarios'!K182</f>
        <v>0</v>
      </c>
      <c r="AC79" s="234">
        <f>'Natural Gas Scenarios'!L182</f>
        <v>0</v>
      </c>
      <c r="AD79" s="234">
        <f>'Natural Gas Scenarios'!M182</f>
        <v>0</v>
      </c>
      <c r="AE79" s="234">
        <f>'Natural Gas Scenarios'!N182</f>
        <v>0</v>
      </c>
      <c r="AF79" s="234">
        <f>'Natural Gas Scenarios'!O182</f>
        <v>0</v>
      </c>
      <c r="AG79" s="234">
        <f>'Natural Gas Scenarios'!R182</f>
        <v>0</v>
      </c>
      <c r="AH79" s="234">
        <f>'Natural Gas Scenarios'!S182</f>
        <v>0</v>
      </c>
      <c r="AI79" s="234">
        <f>'Natural Gas Scenarios'!T182</f>
        <v>0</v>
      </c>
      <c r="AJ79" s="234">
        <f>'Natural Gas Scenarios'!W182</f>
        <v>0</v>
      </c>
      <c r="AK79" s="234">
        <f>'Natural Gas Scenarios'!X182</f>
        <v>0</v>
      </c>
      <c r="AL79" s="234">
        <f>'Natural Gas Scenarios'!Y182</f>
        <v>0</v>
      </c>
      <c r="AM79" s="234">
        <f>'Natural Gas Scenarios'!B285</f>
        <v>0</v>
      </c>
      <c r="AN79" s="234">
        <f>'Natural Gas Scenarios'!C285</f>
        <v>0</v>
      </c>
      <c r="AO79" s="234">
        <f>'Natural Gas Scenarios'!D285</f>
        <v>0</v>
      </c>
      <c r="AP79" s="234">
        <f>'Natural Gas Scenarios'!E285</f>
        <v>0</v>
      </c>
      <c r="AQ79" s="234">
        <f>'Natural Gas Scenarios'!F285</f>
        <v>0</v>
      </c>
      <c r="AR79" s="234">
        <f>'Natural Gas Scenarios'!G285</f>
        <v>0</v>
      </c>
      <c r="AS79" s="234">
        <f>'Natural Gas Scenarios'!K285</f>
        <v>0</v>
      </c>
      <c r="AT79" s="234">
        <f>'Natural Gas Scenarios'!L285</f>
        <v>0</v>
      </c>
      <c r="AU79" s="234">
        <f>'Natural Gas Scenarios'!M285</f>
        <v>0</v>
      </c>
      <c r="AV79" s="234">
        <f>'Natural Gas Scenarios'!N285</f>
        <v>0</v>
      </c>
      <c r="AW79" s="234">
        <f>'Natural Gas Scenarios'!O285</f>
        <v>0</v>
      </c>
      <c r="AX79" s="234">
        <f>'Natural Gas Scenarios'!R285</f>
        <v>0</v>
      </c>
      <c r="AY79" s="234">
        <f>'Natural Gas Scenarios'!S285</f>
        <v>0</v>
      </c>
      <c r="AZ79" s="234">
        <f>'Natural Gas Scenarios'!T285</f>
        <v>0</v>
      </c>
      <c r="BA79" s="234">
        <f>'Natural Gas Scenarios'!U285</f>
        <v>0</v>
      </c>
      <c r="BB79" s="234">
        <f>'Natural Gas Scenarios'!V285</f>
        <v>0</v>
      </c>
      <c r="BC79" s="234">
        <f>'Natural Gas Scenarios'!B388</f>
        <v>4.474879411372481E-5</v>
      </c>
      <c r="BD79" s="234">
        <f>'Natural Gas Scenarios'!C388</f>
        <v>0</v>
      </c>
      <c r="BE79" s="234">
        <f>'Natural Gas Scenarios'!D388</f>
        <v>4.474879411372481E-5</v>
      </c>
      <c r="BF79" s="234">
        <f>'Natural Gas Scenarios'!E388</f>
        <v>4.474879411372481E-5</v>
      </c>
      <c r="BG79" s="234">
        <f>'Natural Gas Scenarios'!F388</f>
        <v>4.474879411372481E-5</v>
      </c>
      <c r="BH79" s="234">
        <f>'Natural Gas Scenarios'!G388</f>
        <v>4.474879411372481E-5</v>
      </c>
      <c r="BI79" s="234">
        <f>'Natural Gas Scenarios'!K388</f>
        <v>0</v>
      </c>
      <c r="BJ79" s="234">
        <f>'Natural Gas Scenarios'!L388</f>
        <v>0</v>
      </c>
      <c r="BK79" s="234">
        <f>'Natural Gas Scenarios'!M388</f>
        <v>0</v>
      </c>
      <c r="BL79" s="234">
        <f>'Natural Gas Scenarios'!B491</f>
        <v>4.474879411372481E-5</v>
      </c>
      <c r="BM79" s="234">
        <f>'Natural Gas Scenarios'!C491</f>
        <v>0</v>
      </c>
      <c r="BN79" s="234">
        <f>'Natural Gas Scenarios'!D491</f>
        <v>4.474879411372481E-5</v>
      </c>
      <c r="BO79" s="234">
        <f>'Natural Gas Scenarios'!E491</f>
        <v>4.474879411372481E-5</v>
      </c>
      <c r="BP79" s="234">
        <f>'Natural Gas Scenarios'!F491</f>
        <v>4.474879411372481E-5</v>
      </c>
      <c r="BQ79" s="234">
        <f>'Natural Gas Scenarios'!G491</f>
        <v>4.474879411372481E-5</v>
      </c>
      <c r="BR79" s="234">
        <f>'Natural Gas Scenarios'!K491</f>
        <v>0</v>
      </c>
      <c r="BS79" s="234">
        <f>'Natural Gas Scenarios'!L491</f>
        <v>0</v>
      </c>
      <c r="BT79" s="234">
        <f>'Natural Gas Scenarios'!M491</f>
        <v>0</v>
      </c>
      <c r="BU79" s="234">
        <f>'Natural Gas Scenarios'!B594</f>
        <v>4.474879411372481E-5</v>
      </c>
      <c r="BV79" s="234">
        <f>'Natural Gas Scenarios'!C594</f>
        <v>0</v>
      </c>
      <c r="BW79" s="234">
        <f>'Natural Gas Scenarios'!D594</f>
        <v>4.474879411372481E-5</v>
      </c>
      <c r="BX79" s="234">
        <f>'Natural Gas Scenarios'!E594</f>
        <v>4.474879411372481E-5</v>
      </c>
      <c r="BY79" s="234">
        <f>'Natural Gas Scenarios'!F594</f>
        <v>4.474879411372481E-5</v>
      </c>
      <c r="BZ79" s="234">
        <f>'Natural Gas Scenarios'!R388</f>
        <v>0</v>
      </c>
      <c r="CA79" s="234">
        <f>'Natural Gas Scenarios'!S388</f>
        <v>0</v>
      </c>
      <c r="CB79" s="234">
        <f>'Natural Gas Scenarios'!T388</f>
        <v>0</v>
      </c>
      <c r="CC79" s="234">
        <f>'Natural Gas Scenarios'!B800</f>
        <v>4.4747911775499411E-5</v>
      </c>
      <c r="CD79" s="234">
        <f>'Natural Gas Scenarios'!C800</f>
        <v>4.4747911775499411E-5</v>
      </c>
      <c r="CE79" s="234">
        <f>'Natural Gas Scenarios'!D800</f>
        <v>4.4747911775499411E-5</v>
      </c>
      <c r="CF79" s="234">
        <f>'Natural Gas Scenarios'!H800</f>
        <v>4.4748575826924255E-5</v>
      </c>
      <c r="CG79" s="234">
        <f>'Natural Gas Scenarios'!I800</f>
        <v>4.4748575826924255E-5</v>
      </c>
      <c r="CH79" s="234">
        <f>'Natural Gas Scenarios'!J800</f>
        <v>4.4748575826924255E-5</v>
      </c>
      <c r="CI79" s="234">
        <f>'Natural Gas Scenarios'!N800</f>
        <v>4.4748792342155089E-5</v>
      </c>
      <c r="CJ79" s="234">
        <f>'Natural Gas Scenarios'!O800</f>
        <v>4.4748792342155089E-5</v>
      </c>
      <c r="CK79" s="234">
        <f>'Natural Gas Scenarios'!P800</f>
        <v>4.4748792342155089E-5</v>
      </c>
      <c r="CL79" s="234">
        <f>'Natural Gas Scenarios'!K594</f>
        <v>0</v>
      </c>
      <c r="CM79" s="234">
        <f>'Natural Gas Scenarios'!L594</f>
        <v>0</v>
      </c>
      <c r="CN79" s="234">
        <f>'Natural Gas Scenarios'!M594</f>
        <v>0</v>
      </c>
      <c r="CO79" s="234">
        <f>'Natural Gas Scenarios'!B697</f>
        <v>4.474879411372481E-5</v>
      </c>
      <c r="CP79" s="234">
        <f>'Natural Gas Scenarios'!C697</f>
        <v>0</v>
      </c>
      <c r="CQ79" s="234">
        <f>'Natural Gas Scenarios'!D697</f>
        <v>4.474879411372481E-5</v>
      </c>
      <c r="CR79" s="234">
        <f>'Natural Gas Scenarios'!E697</f>
        <v>4.474879411372481E-5</v>
      </c>
      <c r="CS79" s="234">
        <f>'Natural Gas Scenarios'!F697</f>
        <v>4.474879411372481E-5</v>
      </c>
      <c r="CT79" s="234">
        <f>'Natural Gas Scenarios'!K697</f>
        <v>4.474879411372481E-5</v>
      </c>
      <c r="CU79" s="234">
        <f>'Natural Gas Scenarios'!L697</f>
        <v>0</v>
      </c>
      <c r="CV79" s="234">
        <f>'Natural Gas Scenarios'!M697</f>
        <v>4.474879411372481E-5</v>
      </c>
      <c r="CW79" s="234">
        <f>'Natural Gas Scenarios'!N697</f>
        <v>4.474879411372481E-5</v>
      </c>
      <c r="CX79" s="234">
        <f>'Natural Gas Scenarios'!O697</f>
        <v>4.474879411372481E-5</v>
      </c>
      <c r="CY79" s="326" t="s">
        <v>914</v>
      </c>
    </row>
    <row r="80" spans="1:103" ht="15" customHeight="1" x14ac:dyDescent="0.25">
      <c r="A80" s="206">
        <v>77</v>
      </c>
      <c r="B80" s="261" t="s">
        <v>840</v>
      </c>
      <c r="C80" s="233">
        <f t="shared" si="2"/>
        <v>0</v>
      </c>
      <c r="D80" s="234">
        <f>'Natural Gas Scenarios'!B80</f>
        <v>0</v>
      </c>
      <c r="E80" s="234">
        <f>'Natural Gas Scenarios'!C80</f>
        <v>0</v>
      </c>
      <c r="F80" s="234">
        <f>'Natural Gas Scenarios'!D80</f>
        <v>0</v>
      </c>
      <c r="G80" s="234">
        <f>'Natural Gas Scenarios'!E80</f>
        <v>0</v>
      </c>
      <c r="H80" s="234">
        <f>'Natural Gas Scenarios'!F80</f>
        <v>0</v>
      </c>
      <c r="I80" s="234">
        <f>'Natural Gas Scenarios'!G80</f>
        <v>0</v>
      </c>
      <c r="J80" s="234">
        <f>'Natural Gas Scenarios'!H80</f>
        <v>0</v>
      </c>
      <c r="K80" s="234">
        <f>'Natural Gas Scenarios'!K80</f>
        <v>0</v>
      </c>
      <c r="L80" s="234">
        <f>'Natural Gas Scenarios'!L80</f>
        <v>0</v>
      </c>
      <c r="M80" s="234">
        <f>'Natural Gas Scenarios'!M80</f>
        <v>0</v>
      </c>
      <c r="N80" s="234">
        <f>'Natural Gas Scenarios'!N80</f>
        <v>0</v>
      </c>
      <c r="O80" s="234">
        <f>'Natural Gas Scenarios'!O80</f>
        <v>0</v>
      </c>
      <c r="P80" s="234">
        <f>'Natural Gas Scenarios'!R80</f>
        <v>0</v>
      </c>
      <c r="Q80" s="234">
        <f>'Natural Gas Scenarios'!S80</f>
        <v>0</v>
      </c>
      <c r="R80" s="234">
        <f>'Natural Gas Scenarios'!T80</f>
        <v>0</v>
      </c>
      <c r="S80" s="234">
        <f>'Natural Gas Scenarios'!U80</f>
        <v>0</v>
      </c>
      <c r="T80" s="234">
        <f>'Natural Gas Scenarios'!V80</f>
        <v>0</v>
      </c>
      <c r="U80" s="234">
        <f>'Natural Gas Scenarios'!W80</f>
        <v>0</v>
      </c>
      <c r="V80" s="234">
        <f>'Natural Gas Scenarios'!B183</f>
        <v>0</v>
      </c>
      <c r="W80" s="234">
        <f>'Natural Gas Scenarios'!C183</f>
        <v>0</v>
      </c>
      <c r="X80" s="234">
        <f>'Natural Gas Scenarios'!D183</f>
        <v>0</v>
      </c>
      <c r="Y80" s="234">
        <f>'Natural Gas Scenarios'!E183</f>
        <v>0</v>
      </c>
      <c r="Z80" s="234">
        <f>'Natural Gas Scenarios'!F183</f>
        <v>0</v>
      </c>
      <c r="AA80" s="234">
        <f>'Natural Gas Scenarios'!G183</f>
        <v>0</v>
      </c>
      <c r="AB80" s="234">
        <f>'Natural Gas Scenarios'!K183</f>
        <v>0</v>
      </c>
      <c r="AC80" s="234">
        <f>'Natural Gas Scenarios'!L183</f>
        <v>0</v>
      </c>
      <c r="AD80" s="234">
        <f>'Natural Gas Scenarios'!M183</f>
        <v>0</v>
      </c>
      <c r="AE80" s="234">
        <f>'Natural Gas Scenarios'!N183</f>
        <v>0</v>
      </c>
      <c r="AF80" s="234">
        <f>'Natural Gas Scenarios'!O183</f>
        <v>0</v>
      </c>
      <c r="AG80" s="234">
        <f>'Natural Gas Scenarios'!R183</f>
        <v>0</v>
      </c>
      <c r="AH80" s="234">
        <f>'Natural Gas Scenarios'!S183</f>
        <v>0</v>
      </c>
      <c r="AI80" s="234">
        <f>'Natural Gas Scenarios'!T183</f>
        <v>0</v>
      </c>
      <c r="AJ80" s="234">
        <f>'Natural Gas Scenarios'!W183</f>
        <v>0</v>
      </c>
      <c r="AK80" s="234">
        <f>'Natural Gas Scenarios'!X183</f>
        <v>0</v>
      </c>
      <c r="AL80" s="234">
        <f>'Natural Gas Scenarios'!Y183</f>
        <v>0</v>
      </c>
      <c r="AM80" s="234">
        <f>'Natural Gas Scenarios'!B286</f>
        <v>0</v>
      </c>
      <c r="AN80" s="234">
        <f>'Natural Gas Scenarios'!C286</f>
        <v>0</v>
      </c>
      <c r="AO80" s="234">
        <f>'Natural Gas Scenarios'!D286</f>
        <v>0</v>
      </c>
      <c r="AP80" s="234">
        <f>'Natural Gas Scenarios'!E286</f>
        <v>0</v>
      </c>
      <c r="AQ80" s="234">
        <f>'Natural Gas Scenarios'!F286</f>
        <v>0</v>
      </c>
      <c r="AR80" s="234">
        <f>'Natural Gas Scenarios'!G286</f>
        <v>0</v>
      </c>
      <c r="AS80" s="234">
        <f>'Natural Gas Scenarios'!K286</f>
        <v>0</v>
      </c>
      <c r="AT80" s="234">
        <f>'Natural Gas Scenarios'!L286</f>
        <v>0</v>
      </c>
      <c r="AU80" s="234">
        <f>'Natural Gas Scenarios'!M286</f>
        <v>0</v>
      </c>
      <c r="AV80" s="234">
        <f>'Natural Gas Scenarios'!N286</f>
        <v>0</v>
      </c>
      <c r="AW80" s="234">
        <f>'Natural Gas Scenarios'!O286</f>
        <v>0</v>
      </c>
      <c r="AX80" s="234">
        <f>'Natural Gas Scenarios'!R286</f>
        <v>0</v>
      </c>
      <c r="AY80" s="234">
        <f>'Natural Gas Scenarios'!S286</f>
        <v>0</v>
      </c>
      <c r="AZ80" s="234">
        <f>'Natural Gas Scenarios'!T286</f>
        <v>0</v>
      </c>
      <c r="BA80" s="234">
        <f>'Natural Gas Scenarios'!U286</f>
        <v>0</v>
      </c>
      <c r="BB80" s="234">
        <f>'Natural Gas Scenarios'!V286</f>
        <v>0</v>
      </c>
      <c r="BC80" s="234">
        <f>'Natural Gas Scenarios'!B389</f>
        <v>0</v>
      </c>
      <c r="BD80" s="234">
        <f>'Natural Gas Scenarios'!C389</f>
        <v>0</v>
      </c>
      <c r="BE80" s="234">
        <f>'Natural Gas Scenarios'!D389</f>
        <v>0</v>
      </c>
      <c r="BF80" s="234">
        <f>'Natural Gas Scenarios'!E389</f>
        <v>0</v>
      </c>
      <c r="BG80" s="234">
        <f>'Natural Gas Scenarios'!F389</f>
        <v>0</v>
      </c>
      <c r="BH80" s="234">
        <f>'Natural Gas Scenarios'!G389</f>
        <v>0</v>
      </c>
      <c r="BI80" s="234">
        <f>'Natural Gas Scenarios'!K389</f>
        <v>0</v>
      </c>
      <c r="BJ80" s="234">
        <f>'Natural Gas Scenarios'!L389</f>
        <v>0</v>
      </c>
      <c r="BK80" s="234">
        <f>'Natural Gas Scenarios'!M389</f>
        <v>0</v>
      </c>
      <c r="BL80" s="234">
        <f>'Natural Gas Scenarios'!B492</f>
        <v>0</v>
      </c>
      <c r="BM80" s="234">
        <f>'Natural Gas Scenarios'!C492</f>
        <v>0</v>
      </c>
      <c r="BN80" s="234">
        <f>'Natural Gas Scenarios'!D492</f>
        <v>0</v>
      </c>
      <c r="BO80" s="234">
        <f>'Natural Gas Scenarios'!E492</f>
        <v>0</v>
      </c>
      <c r="BP80" s="234">
        <f>'Natural Gas Scenarios'!F492</f>
        <v>0</v>
      </c>
      <c r="BQ80" s="234">
        <f>'Natural Gas Scenarios'!G492</f>
        <v>0</v>
      </c>
      <c r="BR80" s="234">
        <f>'Natural Gas Scenarios'!K492</f>
        <v>0</v>
      </c>
      <c r="BS80" s="234">
        <f>'Natural Gas Scenarios'!L492</f>
        <v>0</v>
      </c>
      <c r="BT80" s="234">
        <f>'Natural Gas Scenarios'!M492</f>
        <v>0</v>
      </c>
      <c r="BU80" s="234">
        <f>'Natural Gas Scenarios'!B595</f>
        <v>0</v>
      </c>
      <c r="BV80" s="234">
        <f>'Natural Gas Scenarios'!C595</f>
        <v>0</v>
      </c>
      <c r="BW80" s="234">
        <f>'Natural Gas Scenarios'!D595</f>
        <v>0</v>
      </c>
      <c r="BX80" s="234">
        <f>'Natural Gas Scenarios'!E595</f>
        <v>0</v>
      </c>
      <c r="BY80" s="234">
        <f>'Natural Gas Scenarios'!F595</f>
        <v>0</v>
      </c>
      <c r="BZ80" s="234">
        <f>'Natural Gas Scenarios'!R389</f>
        <v>0</v>
      </c>
      <c r="CA80" s="234">
        <f>'Natural Gas Scenarios'!S389</f>
        <v>0</v>
      </c>
      <c r="CB80" s="234">
        <f>'Natural Gas Scenarios'!T389</f>
        <v>0</v>
      </c>
      <c r="CC80" s="234">
        <f>'Natural Gas Scenarios'!B801</f>
        <v>0</v>
      </c>
      <c r="CD80" s="234">
        <f>'Natural Gas Scenarios'!C801</f>
        <v>0</v>
      </c>
      <c r="CE80" s="234">
        <f>'Natural Gas Scenarios'!D801</f>
        <v>0</v>
      </c>
      <c r="CF80" s="234">
        <f>'Natural Gas Scenarios'!H801</f>
        <v>0</v>
      </c>
      <c r="CG80" s="234">
        <f>'Natural Gas Scenarios'!I801</f>
        <v>0</v>
      </c>
      <c r="CH80" s="234">
        <f>'Natural Gas Scenarios'!J801</f>
        <v>0</v>
      </c>
      <c r="CI80" s="234">
        <f>'Natural Gas Scenarios'!N801</f>
        <v>0</v>
      </c>
      <c r="CJ80" s="234">
        <f>'Natural Gas Scenarios'!O801</f>
        <v>0</v>
      </c>
      <c r="CK80" s="234">
        <f>'Natural Gas Scenarios'!P801</f>
        <v>0</v>
      </c>
      <c r="CL80" s="234">
        <f>'Natural Gas Scenarios'!K595</f>
        <v>0</v>
      </c>
      <c r="CM80" s="234">
        <f>'Natural Gas Scenarios'!L595</f>
        <v>0</v>
      </c>
      <c r="CN80" s="234">
        <f>'Natural Gas Scenarios'!M595</f>
        <v>0</v>
      </c>
      <c r="CO80" s="234">
        <f>'Natural Gas Scenarios'!B698</f>
        <v>0</v>
      </c>
      <c r="CP80" s="234">
        <f>'Natural Gas Scenarios'!C698</f>
        <v>0</v>
      </c>
      <c r="CQ80" s="234">
        <f>'Natural Gas Scenarios'!D698</f>
        <v>0</v>
      </c>
      <c r="CR80" s="234">
        <f>'Natural Gas Scenarios'!E698</f>
        <v>0</v>
      </c>
      <c r="CS80" s="234">
        <f>'Natural Gas Scenarios'!F698</f>
        <v>0</v>
      </c>
      <c r="CT80" s="234">
        <f>'Natural Gas Scenarios'!K698</f>
        <v>0</v>
      </c>
      <c r="CU80" s="234">
        <f>'Natural Gas Scenarios'!L698</f>
        <v>0</v>
      </c>
      <c r="CV80" s="234">
        <f>'Natural Gas Scenarios'!M698</f>
        <v>0</v>
      </c>
      <c r="CW80" s="234">
        <f>'Natural Gas Scenarios'!N698</f>
        <v>0</v>
      </c>
      <c r="CX80" s="234">
        <f>'Natural Gas Scenarios'!O698</f>
        <v>0</v>
      </c>
      <c r="CY80" s="326" t="s">
        <v>915</v>
      </c>
    </row>
    <row r="81" spans="1:103" ht="15" customHeight="1" x14ac:dyDescent="0.25">
      <c r="A81" s="206">
        <v>78</v>
      </c>
      <c r="B81" s="261" t="s">
        <v>841</v>
      </c>
      <c r="C81" s="233">
        <f t="shared" si="2"/>
        <v>4.474879411372481E-5</v>
      </c>
      <c r="D81" s="234">
        <f>'Natural Gas Scenarios'!B81</f>
        <v>4.474879411372481E-5</v>
      </c>
      <c r="E81" s="234">
        <f>'Natural Gas Scenarios'!C81</f>
        <v>4.474879411372481E-5</v>
      </c>
      <c r="F81" s="234">
        <f>'Natural Gas Scenarios'!D81</f>
        <v>4.474879411372481E-5</v>
      </c>
      <c r="G81" s="234">
        <f>'Natural Gas Scenarios'!E81</f>
        <v>4.474879411372481E-5</v>
      </c>
      <c r="H81" s="234">
        <f>'Natural Gas Scenarios'!F81</f>
        <v>4.474879411372481E-5</v>
      </c>
      <c r="I81" s="234">
        <f>'Natural Gas Scenarios'!G81</f>
        <v>4.474879411372481E-5</v>
      </c>
      <c r="J81" s="234">
        <f>'Natural Gas Scenarios'!H81</f>
        <v>4.474879411372481E-5</v>
      </c>
      <c r="K81" s="234">
        <f>'Natural Gas Scenarios'!K81</f>
        <v>4.474879411372481E-5</v>
      </c>
      <c r="L81" s="234">
        <f>'Natural Gas Scenarios'!L81</f>
        <v>4.474879411372481E-5</v>
      </c>
      <c r="M81" s="234">
        <f>'Natural Gas Scenarios'!M81</f>
        <v>4.474879411372481E-5</v>
      </c>
      <c r="N81" s="234">
        <f>'Natural Gas Scenarios'!N81</f>
        <v>4.474879411372481E-5</v>
      </c>
      <c r="O81" s="234">
        <f>'Natural Gas Scenarios'!O81</f>
        <v>4.474879411372481E-5</v>
      </c>
      <c r="P81" s="234">
        <f>'Natural Gas Scenarios'!R81</f>
        <v>4.474879411372481E-5</v>
      </c>
      <c r="Q81" s="234">
        <f>'Natural Gas Scenarios'!S81</f>
        <v>4.474879411372481E-5</v>
      </c>
      <c r="R81" s="234">
        <f>'Natural Gas Scenarios'!T81</f>
        <v>4.474879411372481E-5</v>
      </c>
      <c r="S81" s="234">
        <f>'Natural Gas Scenarios'!U81</f>
        <v>4.474879411372481E-5</v>
      </c>
      <c r="T81" s="234">
        <f>'Natural Gas Scenarios'!V81</f>
        <v>4.474879411372481E-5</v>
      </c>
      <c r="U81" s="234">
        <f>'Natural Gas Scenarios'!W81</f>
        <v>4.474879411372481E-5</v>
      </c>
      <c r="V81" s="234">
        <f>'Natural Gas Scenarios'!B184</f>
        <v>4.474879411372481E-5</v>
      </c>
      <c r="W81" s="234">
        <f>'Natural Gas Scenarios'!C184</f>
        <v>4.474879411372481E-5</v>
      </c>
      <c r="X81" s="234">
        <f>'Natural Gas Scenarios'!D184</f>
        <v>4.474879411372481E-5</v>
      </c>
      <c r="Y81" s="234">
        <f>'Natural Gas Scenarios'!E184</f>
        <v>4.474879411372481E-5</v>
      </c>
      <c r="Z81" s="234">
        <f>'Natural Gas Scenarios'!F184</f>
        <v>4.474879411372481E-5</v>
      </c>
      <c r="AA81" s="234">
        <f>'Natural Gas Scenarios'!G184</f>
        <v>4.474879411372481E-5</v>
      </c>
      <c r="AB81" s="234">
        <f>'Natural Gas Scenarios'!K184</f>
        <v>4.474879411372481E-5</v>
      </c>
      <c r="AC81" s="234">
        <f>'Natural Gas Scenarios'!L184</f>
        <v>4.474879411372481E-5</v>
      </c>
      <c r="AD81" s="234">
        <f>'Natural Gas Scenarios'!M184</f>
        <v>4.474879411372481E-5</v>
      </c>
      <c r="AE81" s="234">
        <f>'Natural Gas Scenarios'!N184</f>
        <v>4.474879411372481E-5</v>
      </c>
      <c r="AF81" s="234">
        <f>'Natural Gas Scenarios'!O184</f>
        <v>4.474879411372481E-5</v>
      </c>
      <c r="AG81" s="234">
        <f>'Natural Gas Scenarios'!R184</f>
        <v>4.474879411372481E-5</v>
      </c>
      <c r="AH81" s="234">
        <f>'Natural Gas Scenarios'!S184</f>
        <v>4.474879411372481E-5</v>
      </c>
      <c r="AI81" s="234">
        <f>'Natural Gas Scenarios'!T184</f>
        <v>4.474879411372481E-5</v>
      </c>
      <c r="AJ81" s="234">
        <f>'Natural Gas Scenarios'!W184</f>
        <v>4.474879411372481E-5</v>
      </c>
      <c r="AK81" s="234">
        <f>'Natural Gas Scenarios'!X184</f>
        <v>4.474879411372481E-5</v>
      </c>
      <c r="AL81" s="234">
        <f>'Natural Gas Scenarios'!Y184</f>
        <v>4.474879411372481E-5</v>
      </c>
      <c r="AM81" s="234">
        <f>'Natural Gas Scenarios'!B287</f>
        <v>4.474879411372481E-5</v>
      </c>
      <c r="AN81" s="234">
        <f>'Natural Gas Scenarios'!C287</f>
        <v>4.474879411372481E-5</v>
      </c>
      <c r="AO81" s="234">
        <f>'Natural Gas Scenarios'!D287</f>
        <v>4.474879411372481E-5</v>
      </c>
      <c r="AP81" s="234">
        <f>'Natural Gas Scenarios'!E287</f>
        <v>4.474879411372481E-5</v>
      </c>
      <c r="AQ81" s="234">
        <f>'Natural Gas Scenarios'!F287</f>
        <v>4.474879411372481E-5</v>
      </c>
      <c r="AR81" s="234">
        <f>'Natural Gas Scenarios'!G287</f>
        <v>4.474879411372481E-5</v>
      </c>
      <c r="AS81" s="234">
        <f>'Natural Gas Scenarios'!K287</f>
        <v>4.474879411372481E-5</v>
      </c>
      <c r="AT81" s="234">
        <f>'Natural Gas Scenarios'!L287</f>
        <v>4.474879411372481E-5</v>
      </c>
      <c r="AU81" s="234">
        <f>'Natural Gas Scenarios'!M287</f>
        <v>4.474879411372481E-5</v>
      </c>
      <c r="AV81" s="234">
        <f>'Natural Gas Scenarios'!N287</f>
        <v>4.474879411372481E-5</v>
      </c>
      <c r="AW81" s="234">
        <f>'Natural Gas Scenarios'!O287</f>
        <v>4.474879411372481E-5</v>
      </c>
      <c r="AX81" s="234">
        <f>'Natural Gas Scenarios'!R287</f>
        <v>4.474879411372481E-5</v>
      </c>
      <c r="AY81" s="234">
        <f>'Natural Gas Scenarios'!S287</f>
        <v>4.474879411372481E-5</v>
      </c>
      <c r="AZ81" s="234">
        <f>'Natural Gas Scenarios'!T287</f>
        <v>4.474879411372481E-5</v>
      </c>
      <c r="BA81" s="234">
        <f>'Natural Gas Scenarios'!U287</f>
        <v>4.474879411372481E-5</v>
      </c>
      <c r="BB81" s="234">
        <f>'Natural Gas Scenarios'!V287</f>
        <v>4.474879411372481E-5</v>
      </c>
      <c r="BC81" s="234">
        <f>'Natural Gas Scenarios'!B390</f>
        <v>0</v>
      </c>
      <c r="BD81" s="234">
        <f>'Natural Gas Scenarios'!C390</f>
        <v>4.3657360110951043E-11</v>
      </c>
      <c r="BE81" s="234">
        <f>'Natural Gas Scenarios'!D390</f>
        <v>0</v>
      </c>
      <c r="BF81" s="234">
        <f>'Natural Gas Scenarios'!E390</f>
        <v>0</v>
      </c>
      <c r="BG81" s="234">
        <f>'Natural Gas Scenarios'!F390</f>
        <v>0</v>
      </c>
      <c r="BH81" s="234">
        <f>'Natural Gas Scenarios'!G390</f>
        <v>0</v>
      </c>
      <c r="BI81" s="234">
        <f>'Natural Gas Scenarios'!K390</f>
        <v>2.3551996901960431E-4</v>
      </c>
      <c r="BJ81" s="234">
        <f>'Natural Gas Scenarios'!L390</f>
        <v>2.3551996901960431E-4</v>
      </c>
      <c r="BK81" s="234">
        <f>'Natural Gas Scenarios'!M390</f>
        <v>2.3551996901960431E-4</v>
      </c>
      <c r="BL81" s="234">
        <f>'Natural Gas Scenarios'!B493</f>
        <v>0</v>
      </c>
      <c r="BM81" s="234">
        <f>'Natural Gas Scenarios'!C493</f>
        <v>4.3657360110951043E-11</v>
      </c>
      <c r="BN81" s="234">
        <f>'Natural Gas Scenarios'!D493</f>
        <v>0</v>
      </c>
      <c r="BO81" s="234">
        <f>'Natural Gas Scenarios'!E493</f>
        <v>0</v>
      </c>
      <c r="BP81" s="234">
        <f>'Natural Gas Scenarios'!F493</f>
        <v>0</v>
      </c>
      <c r="BQ81" s="234">
        <f>'Natural Gas Scenarios'!G493</f>
        <v>0</v>
      </c>
      <c r="BR81" s="234">
        <f>'Natural Gas Scenarios'!K493</f>
        <v>2.3551996901960431E-4</v>
      </c>
      <c r="BS81" s="234">
        <f>'Natural Gas Scenarios'!L493</f>
        <v>2.3551996901960431E-4</v>
      </c>
      <c r="BT81" s="234">
        <f>'Natural Gas Scenarios'!M493</f>
        <v>2.3551996901960431E-4</v>
      </c>
      <c r="BU81" s="234">
        <f>'Natural Gas Scenarios'!B596</f>
        <v>0</v>
      </c>
      <c r="BV81" s="234">
        <f>'Natural Gas Scenarios'!C596</f>
        <v>4.3657360110951043E-11</v>
      </c>
      <c r="BW81" s="234">
        <f>'Natural Gas Scenarios'!D596</f>
        <v>0</v>
      </c>
      <c r="BX81" s="234">
        <f>'Natural Gas Scenarios'!E596</f>
        <v>0</v>
      </c>
      <c r="BY81" s="234">
        <f>'Natural Gas Scenarios'!F596</f>
        <v>0</v>
      </c>
      <c r="BZ81" s="234">
        <f>'Natural Gas Scenarios'!R390</f>
        <v>2.3551996901960431E-4</v>
      </c>
      <c r="CA81" s="234">
        <f>'Natural Gas Scenarios'!S390</f>
        <v>2.3551996901960431E-4</v>
      </c>
      <c r="CB81" s="234">
        <f>'Natural Gas Scenarios'!T390</f>
        <v>2.3551996901960431E-4</v>
      </c>
      <c r="CC81" s="234">
        <f>'Natural Gas Scenarios'!B802</f>
        <v>8.8233822540027345E-10</v>
      </c>
      <c r="CD81" s="234">
        <f>'Natural Gas Scenarios'!C802</f>
        <v>8.8233822540027345E-10</v>
      </c>
      <c r="CE81" s="234">
        <f>'Natural Gas Scenarios'!D802</f>
        <v>8.8233822540027345E-10</v>
      </c>
      <c r="CF81" s="234">
        <f>'Natural Gas Scenarios'!H802</f>
        <v>2.1828680055475521E-10</v>
      </c>
      <c r="CG81" s="234">
        <f>'Natural Gas Scenarios'!I802</f>
        <v>2.1828680055475521E-10</v>
      </c>
      <c r="CH81" s="234">
        <f>'Natural Gas Scenarios'!J802</f>
        <v>2.1828680055475521E-10</v>
      </c>
      <c r="CI81" s="234">
        <f>'Natural Gas Scenarios'!N802</f>
        <v>1.7715697181864872E-12</v>
      </c>
      <c r="CJ81" s="234">
        <f>'Natural Gas Scenarios'!O802</f>
        <v>1.7715697181864872E-12</v>
      </c>
      <c r="CK81" s="234">
        <f>'Natural Gas Scenarios'!P802</f>
        <v>1.7715697181864872E-12</v>
      </c>
      <c r="CL81" s="234">
        <f>'Natural Gas Scenarios'!K596</f>
        <v>2.3551996901960431E-4</v>
      </c>
      <c r="CM81" s="234">
        <f>'Natural Gas Scenarios'!L596</f>
        <v>2.3551996901960431E-4</v>
      </c>
      <c r="CN81" s="234">
        <f>'Natural Gas Scenarios'!M596</f>
        <v>2.3551996901960431E-4</v>
      </c>
      <c r="CO81" s="234">
        <f>'Natural Gas Scenarios'!B699</f>
        <v>0</v>
      </c>
      <c r="CP81" s="234">
        <f>'Natural Gas Scenarios'!C699</f>
        <v>4.3657360110951043E-11</v>
      </c>
      <c r="CQ81" s="234">
        <f>'Natural Gas Scenarios'!D699</f>
        <v>0</v>
      </c>
      <c r="CR81" s="234">
        <f>'Natural Gas Scenarios'!E699</f>
        <v>0</v>
      </c>
      <c r="CS81" s="234">
        <f>'Natural Gas Scenarios'!F699</f>
        <v>0</v>
      </c>
      <c r="CT81" s="234">
        <f>'Natural Gas Scenarios'!K699</f>
        <v>0</v>
      </c>
      <c r="CU81" s="234">
        <f>'Natural Gas Scenarios'!L699</f>
        <v>4.3657360110951043E-11</v>
      </c>
      <c r="CV81" s="234">
        <f>'Natural Gas Scenarios'!M699</f>
        <v>0</v>
      </c>
      <c r="CW81" s="234">
        <f>'Natural Gas Scenarios'!N699</f>
        <v>0</v>
      </c>
      <c r="CX81" s="234">
        <f>'Natural Gas Scenarios'!O699</f>
        <v>0</v>
      </c>
      <c r="CY81" s="326" t="s">
        <v>916</v>
      </c>
    </row>
    <row r="82" spans="1:103" ht="15" customHeight="1" x14ac:dyDescent="0.25">
      <c r="A82" s="206">
        <v>79</v>
      </c>
      <c r="B82" s="263" t="s">
        <v>521</v>
      </c>
      <c r="C82" s="233">
        <f t="shared" si="2"/>
        <v>0</v>
      </c>
      <c r="D82" s="234">
        <f>'Natural Gas Scenarios'!B82</f>
        <v>0</v>
      </c>
      <c r="E82" s="234">
        <f>'Natural Gas Scenarios'!C82</f>
        <v>0</v>
      </c>
      <c r="F82" s="234">
        <f>'Natural Gas Scenarios'!D82</f>
        <v>0</v>
      </c>
      <c r="G82" s="234">
        <f>'Natural Gas Scenarios'!E82</f>
        <v>0</v>
      </c>
      <c r="H82" s="234">
        <f>'Natural Gas Scenarios'!F82</f>
        <v>0</v>
      </c>
      <c r="I82" s="234">
        <f>'Natural Gas Scenarios'!G82</f>
        <v>0</v>
      </c>
      <c r="J82" s="234">
        <f>'Natural Gas Scenarios'!H82</f>
        <v>0</v>
      </c>
      <c r="K82" s="234">
        <f>'Natural Gas Scenarios'!K82</f>
        <v>0</v>
      </c>
      <c r="L82" s="234">
        <f>'Natural Gas Scenarios'!L82</f>
        <v>0</v>
      </c>
      <c r="M82" s="234">
        <f>'Natural Gas Scenarios'!M82</f>
        <v>0</v>
      </c>
      <c r="N82" s="234">
        <f>'Natural Gas Scenarios'!N82</f>
        <v>0</v>
      </c>
      <c r="O82" s="234">
        <f>'Natural Gas Scenarios'!O82</f>
        <v>0</v>
      </c>
      <c r="P82" s="234">
        <f>'Natural Gas Scenarios'!R82</f>
        <v>0</v>
      </c>
      <c r="Q82" s="234">
        <f>'Natural Gas Scenarios'!S82</f>
        <v>0</v>
      </c>
      <c r="R82" s="234">
        <f>'Natural Gas Scenarios'!T82</f>
        <v>0</v>
      </c>
      <c r="S82" s="234">
        <f>'Natural Gas Scenarios'!U82</f>
        <v>0</v>
      </c>
      <c r="T82" s="234">
        <f>'Natural Gas Scenarios'!V82</f>
        <v>0</v>
      </c>
      <c r="U82" s="234">
        <f>'Natural Gas Scenarios'!W82</f>
        <v>0</v>
      </c>
      <c r="V82" s="234">
        <f>'Natural Gas Scenarios'!B185</f>
        <v>0</v>
      </c>
      <c r="W82" s="234">
        <f>'Natural Gas Scenarios'!C185</f>
        <v>0</v>
      </c>
      <c r="X82" s="234">
        <f>'Natural Gas Scenarios'!D185</f>
        <v>0</v>
      </c>
      <c r="Y82" s="234">
        <f>'Natural Gas Scenarios'!E185</f>
        <v>0</v>
      </c>
      <c r="Z82" s="234">
        <f>'Natural Gas Scenarios'!F185</f>
        <v>0</v>
      </c>
      <c r="AA82" s="234">
        <f>'Natural Gas Scenarios'!G185</f>
        <v>0</v>
      </c>
      <c r="AB82" s="234">
        <f>'Natural Gas Scenarios'!K185</f>
        <v>0</v>
      </c>
      <c r="AC82" s="234">
        <f>'Natural Gas Scenarios'!L185</f>
        <v>0</v>
      </c>
      <c r="AD82" s="234">
        <f>'Natural Gas Scenarios'!M185</f>
        <v>0</v>
      </c>
      <c r="AE82" s="234">
        <f>'Natural Gas Scenarios'!N185</f>
        <v>0</v>
      </c>
      <c r="AF82" s="234">
        <f>'Natural Gas Scenarios'!O185</f>
        <v>0</v>
      </c>
      <c r="AG82" s="234">
        <f>'Natural Gas Scenarios'!R185</f>
        <v>0</v>
      </c>
      <c r="AH82" s="234">
        <f>'Natural Gas Scenarios'!S185</f>
        <v>0</v>
      </c>
      <c r="AI82" s="234">
        <f>'Natural Gas Scenarios'!T185</f>
        <v>0</v>
      </c>
      <c r="AJ82" s="234">
        <f>'Natural Gas Scenarios'!W185</f>
        <v>0</v>
      </c>
      <c r="AK82" s="234">
        <f>'Natural Gas Scenarios'!X185</f>
        <v>0</v>
      </c>
      <c r="AL82" s="234">
        <f>'Natural Gas Scenarios'!Y185</f>
        <v>0</v>
      </c>
      <c r="AM82" s="234">
        <f>'Natural Gas Scenarios'!B288</f>
        <v>0</v>
      </c>
      <c r="AN82" s="234">
        <f>'Natural Gas Scenarios'!C288</f>
        <v>0</v>
      </c>
      <c r="AO82" s="234">
        <f>'Natural Gas Scenarios'!D288</f>
        <v>0</v>
      </c>
      <c r="AP82" s="234">
        <f>'Natural Gas Scenarios'!E288</f>
        <v>0</v>
      </c>
      <c r="AQ82" s="234">
        <f>'Natural Gas Scenarios'!F288</f>
        <v>0</v>
      </c>
      <c r="AR82" s="234">
        <f>'Natural Gas Scenarios'!G288</f>
        <v>0</v>
      </c>
      <c r="AS82" s="234">
        <f>'Natural Gas Scenarios'!K288</f>
        <v>0</v>
      </c>
      <c r="AT82" s="234">
        <f>'Natural Gas Scenarios'!L288</f>
        <v>0</v>
      </c>
      <c r="AU82" s="234">
        <f>'Natural Gas Scenarios'!M288</f>
        <v>0</v>
      </c>
      <c r="AV82" s="234">
        <f>'Natural Gas Scenarios'!N288</f>
        <v>0</v>
      </c>
      <c r="AW82" s="234">
        <f>'Natural Gas Scenarios'!O288</f>
        <v>0</v>
      </c>
      <c r="AX82" s="234">
        <f>'Natural Gas Scenarios'!R288</f>
        <v>0</v>
      </c>
      <c r="AY82" s="234">
        <f>'Natural Gas Scenarios'!S288</f>
        <v>0</v>
      </c>
      <c r="AZ82" s="234">
        <f>'Natural Gas Scenarios'!T288</f>
        <v>0</v>
      </c>
      <c r="BA82" s="234">
        <f>'Natural Gas Scenarios'!U288</f>
        <v>0</v>
      </c>
      <c r="BB82" s="234">
        <f>'Natural Gas Scenarios'!V288</f>
        <v>0</v>
      </c>
      <c r="BC82" s="234">
        <f>'Natural Gas Scenarios'!B391</f>
        <v>5.3109639805644255E-8</v>
      </c>
      <c r="BD82" s="234">
        <f>'Natural Gas Scenarios'!C391</f>
        <v>5.3109639805644255E-8</v>
      </c>
      <c r="BE82" s="234">
        <f>'Natural Gas Scenarios'!D391</f>
        <v>5.3109639805644255E-8</v>
      </c>
      <c r="BF82" s="234">
        <f>'Natural Gas Scenarios'!E391</f>
        <v>5.3109639805644255E-8</v>
      </c>
      <c r="BG82" s="234">
        <f>'Natural Gas Scenarios'!F391</f>
        <v>5.3109639805644255E-8</v>
      </c>
      <c r="BH82" s="234">
        <f>'Natural Gas Scenarios'!G391</f>
        <v>5.3109639805644255E-8</v>
      </c>
      <c r="BI82" s="234">
        <f>'Natural Gas Scenarios'!K391</f>
        <v>0</v>
      </c>
      <c r="BJ82" s="234">
        <f>'Natural Gas Scenarios'!L391</f>
        <v>0</v>
      </c>
      <c r="BK82" s="234">
        <f>'Natural Gas Scenarios'!M391</f>
        <v>0</v>
      </c>
      <c r="BL82" s="234">
        <f>'Natural Gas Scenarios'!B494</f>
        <v>5.3109639805644255E-8</v>
      </c>
      <c r="BM82" s="234">
        <f>'Natural Gas Scenarios'!C494</f>
        <v>5.3109639805644255E-8</v>
      </c>
      <c r="BN82" s="234">
        <f>'Natural Gas Scenarios'!D494</f>
        <v>5.3109639805644255E-8</v>
      </c>
      <c r="BO82" s="234">
        <f>'Natural Gas Scenarios'!E494</f>
        <v>5.3109639805644255E-8</v>
      </c>
      <c r="BP82" s="234">
        <f>'Natural Gas Scenarios'!F494</f>
        <v>5.3109639805644255E-8</v>
      </c>
      <c r="BQ82" s="234">
        <f>'Natural Gas Scenarios'!G494</f>
        <v>5.3109639805644255E-8</v>
      </c>
      <c r="BR82" s="234">
        <f>'Natural Gas Scenarios'!K494</f>
        <v>0</v>
      </c>
      <c r="BS82" s="234">
        <f>'Natural Gas Scenarios'!L494</f>
        <v>0</v>
      </c>
      <c r="BT82" s="234">
        <f>'Natural Gas Scenarios'!M494</f>
        <v>0</v>
      </c>
      <c r="BU82" s="234">
        <f>'Natural Gas Scenarios'!B597</f>
        <v>5.3109639805644255E-8</v>
      </c>
      <c r="BV82" s="234">
        <f>'Natural Gas Scenarios'!C597</f>
        <v>5.3109639805644255E-8</v>
      </c>
      <c r="BW82" s="234">
        <f>'Natural Gas Scenarios'!D597</f>
        <v>5.3109639805644255E-8</v>
      </c>
      <c r="BX82" s="234">
        <f>'Natural Gas Scenarios'!E597</f>
        <v>5.3109639805644255E-8</v>
      </c>
      <c r="BY82" s="234">
        <f>'Natural Gas Scenarios'!F597</f>
        <v>5.3109639805644255E-8</v>
      </c>
      <c r="BZ82" s="234">
        <f>'Natural Gas Scenarios'!R391</f>
        <v>0</v>
      </c>
      <c r="CA82" s="234">
        <f>'Natural Gas Scenarios'!S391</f>
        <v>0</v>
      </c>
      <c r="CB82" s="234">
        <f>'Natural Gas Scenarios'!T391</f>
        <v>0</v>
      </c>
      <c r="CC82" s="234">
        <f>'Natural Gas Scenarios'!B803</f>
        <v>3.2348598790710597E-6</v>
      </c>
      <c r="CD82" s="234">
        <f>'Natural Gas Scenarios'!C803</f>
        <v>3.2348598790710597E-6</v>
      </c>
      <c r="CE82" s="234">
        <f>'Natural Gas Scenarios'!D803</f>
        <v>3.2348598790710597E-6</v>
      </c>
      <c r="CF82" s="234">
        <f>'Natural Gas Scenarios'!H803</f>
        <v>3.4038450966344726E-6</v>
      </c>
      <c r="CG82" s="234">
        <f>'Natural Gas Scenarios'!I803</f>
        <v>3.4038450966344726E-6</v>
      </c>
      <c r="CH82" s="234">
        <f>'Natural Gas Scenarios'!J803</f>
        <v>3.4038450966344726E-6</v>
      </c>
      <c r="CI82" s="234">
        <f>'Natural Gas Scenarios'!N803</f>
        <v>6.4938605035083203E-7</v>
      </c>
      <c r="CJ82" s="234">
        <f>'Natural Gas Scenarios'!O803</f>
        <v>6.4938605035083203E-7</v>
      </c>
      <c r="CK82" s="234">
        <f>'Natural Gas Scenarios'!P803</f>
        <v>6.4938605035083203E-7</v>
      </c>
      <c r="CL82" s="234">
        <f>'Natural Gas Scenarios'!K597</f>
        <v>0</v>
      </c>
      <c r="CM82" s="234">
        <f>'Natural Gas Scenarios'!L597</f>
        <v>0</v>
      </c>
      <c r="CN82" s="234">
        <f>'Natural Gas Scenarios'!M597</f>
        <v>0</v>
      </c>
      <c r="CO82" s="234">
        <f>'Natural Gas Scenarios'!B700</f>
        <v>5.3109639805644255E-8</v>
      </c>
      <c r="CP82" s="234">
        <f>'Natural Gas Scenarios'!C700</f>
        <v>5.3109639805644255E-8</v>
      </c>
      <c r="CQ82" s="234">
        <f>'Natural Gas Scenarios'!D700</f>
        <v>5.3109639805644255E-8</v>
      </c>
      <c r="CR82" s="234">
        <f>'Natural Gas Scenarios'!E700</f>
        <v>5.3109639805644255E-8</v>
      </c>
      <c r="CS82" s="234">
        <f>'Natural Gas Scenarios'!F700</f>
        <v>5.3109639805644255E-8</v>
      </c>
      <c r="CT82" s="234">
        <f>'Natural Gas Scenarios'!K700</f>
        <v>5.3109639805644255E-8</v>
      </c>
      <c r="CU82" s="234">
        <f>'Natural Gas Scenarios'!L700</f>
        <v>5.3109639805644255E-8</v>
      </c>
      <c r="CV82" s="234">
        <f>'Natural Gas Scenarios'!M700</f>
        <v>5.3109639805644255E-8</v>
      </c>
      <c r="CW82" s="234">
        <f>'Natural Gas Scenarios'!N700</f>
        <v>5.3109639805644255E-8</v>
      </c>
      <c r="CX82" s="234">
        <f>'Natural Gas Scenarios'!O700</f>
        <v>5.3109639805644255E-8</v>
      </c>
      <c r="CY82" s="326" t="s">
        <v>917</v>
      </c>
    </row>
    <row r="83" spans="1:103" ht="15" customHeight="1" x14ac:dyDescent="0.25">
      <c r="A83" s="206">
        <v>80</v>
      </c>
      <c r="B83" s="263" t="s">
        <v>523</v>
      </c>
      <c r="C83" s="233">
        <f t="shared" si="2"/>
        <v>0</v>
      </c>
      <c r="D83" s="234">
        <f>'Natural Gas Scenarios'!B83</f>
        <v>0</v>
      </c>
      <c r="E83" s="234">
        <f>'Natural Gas Scenarios'!C83</f>
        <v>0</v>
      </c>
      <c r="F83" s="234">
        <f>'Natural Gas Scenarios'!D83</f>
        <v>0</v>
      </c>
      <c r="G83" s="234">
        <f>'Natural Gas Scenarios'!E83</f>
        <v>0</v>
      </c>
      <c r="H83" s="234">
        <f>'Natural Gas Scenarios'!F83</f>
        <v>0</v>
      </c>
      <c r="I83" s="234">
        <f>'Natural Gas Scenarios'!G83</f>
        <v>0</v>
      </c>
      <c r="J83" s="234">
        <f>'Natural Gas Scenarios'!H83</f>
        <v>0</v>
      </c>
      <c r="K83" s="234">
        <f>'Natural Gas Scenarios'!K83</f>
        <v>0</v>
      </c>
      <c r="L83" s="234">
        <f>'Natural Gas Scenarios'!L83</f>
        <v>0</v>
      </c>
      <c r="M83" s="234">
        <f>'Natural Gas Scenarios'!M83</f>
        <v>0</v>
      </c>
      <c r="N83" s="234">
        <f>'Natural Gas Scenarios'!N83</f>
        <v>0</v>
      </c>
      <c r="O83" s="234">
        <f>'Natural Gas Scenarios'!O83</f>
        <v>0</v>
      </c>
      <c r="P83" s="234">
        <f>'Natural Gas Scenarios'!R83</f>
        <v>0</v>
      </c>
      <c r="Q83" s="234">
        <f>'Natural Gas Scenarios'!S83</f>
        <v>0</v>
      </c>
      <c r="R83" s="234">
        <f>'Natural Gas Scenarios'!T83</f>
        <v>0</v>
      </c>
      <c r="S83" s="234">
        <f>'Natural Gas Scenarios'!U83</f>
        <v>0</v>
      </c>
      <c r="T83" s="234">
        <f>'Natural Gas Scenarios'!V83</f>
        <v>0</v>
      </c>
      <c r="U83" s="234">
        <f>'Natural Gas Scenarios'!W83</f>
        <v>0</v>
      </c>
      <c r="V83" s="234">
        <f>'Natural Gas Scenarios'!B186</f>
        <v>0</v>
      </c>
      <c r="W83" s="234">
        <f>'Natural Gas Scenarios'!C186</f>
        <v>0</v>
      </c>
      <c r="X83" s="234">
        <f>'Natural Gas Scenarios'!D186</f>
        <v>0</v>
      </c>
      <c r="Y83" s="234">
        <f>'Natural Gas Scenarios'!E186</f>
        <v>0</v>
      </c>
      <c r="Z83" s="234">
        <f>'Natural Gas Scenarios'!F186</f>
        <v>0</v>
      </c>
      <c r="AA83" s="234">
        <f>'Natural Gas Scenarios'!G186</f>
        <v>0</v>
      </c>
      <c r="AB83" s="234">
        <f>'Natural Gas Scenarios'!K186</f>
        <v>0</v>
      </c>
      <c r="AC83" s="234">
        <f>'Natural Gas Scenarios'!L186</f>
        <v>0</v>
      </c>
      <c r="AD83" s="234">
        <f>'Natural Gas Scenarios'!M186</f>
        <v>0</v>
      </c>
      <c r="AE83" s="234">
        <f>'Natural Gas Scenarios'!N186</f>
        <v>0</v>
      </c>
      <c r="AF83" s="234">
        <f>'Natural Gas Scenarios'!O186</f>
        <v>0</v>
      </c>
      <c r="AG83" s="234">
        <f>'Natural Gas Scenarios'!R186</f>
        <v>0</v>
      </c>
      <c r="AH83" s="234">
        <f>'Natural Gas Scenarios'!S186</f>
        <v>0</v>
      </c>
      <c r="AI83" s="234">
        <f>'Natural Gas Scenarios'!T186</f>
        <v>0</v>
      </c>
      <c r="AJ83" s="234">
        <f>'Natural Gas Scenarios'!W186</f>
        <v>0</v>
      </c>
      <c r="AK83" s="234">
        <f>'Natural Gas Scenarios'!X186</f>
        <v>0</v>
      </c>
      <c r="AL83" s="234">
        <f>'Natural Gas Scenarios'!Y186</f>
        <v>0</v>
      </c>
      <c r="AM83" s="234">
        <f>'Natural Gas Scenarios'!B289</f>
        <v>0</v>
      </c>
      <c r="AN83" s="234">
        <f>'Natural Gas Scenarios'!C289</f>
        <v>0</v>
      </c>
      <c r="AO83" s="234">
        <f>'Natural Gas Scenarios'!D289</f>
        <v>0</v>
      </c>
      <c r="AP83" s="234">
        <f>'Natural Gas Scenarios'!E289</f>
        <v>0</v>
      </c>
      <c r="AQ83" s="234">
        <f>'Natural Gas Scenarios'!F289</f>
        <v>0</v>
      </c>
      <c r="AR83" s="234">
        <f>'Natural Gas Scenarios'!G289</f>
        <v>0</v>
      </c>
      <c r="AS83" s="234">
        <f>'Natural Gas Scenarios'!K289</f>
        <v>0</v>
      </c>
      <c r="AT83" s="234">
        <f>'Natural Gas Scenarios'!L289</f>
        <v>0</v>
      </c>
      <c r="AU83" s="234">
        <f>'Natural Gas Scenarios'!M289</f>
        <v>0</v>
      </c>
      <c r="AV83" s="234">
        <f>'Natural Gas Scenarios'!N289</f>
        <v>0</v>
      </c>
      <c r="AW83" s="234">
        <f>'Natural Gas Scenarios'!O289</f>
        <v>0</v>
      </c>
      <c r="AX83" s="234">
        <f>'Natural Gas Scenarios'!R289</f>
        <v>0</v>
      </c>
      <c r="AY83" s="234">
        <f>'Natural Gas Scenarios'!S289</f>
        <v>0</v>
      </c>
      <c r="AZ83" s="234">
        <f>'Natural Gas Scenarios'!T289</f>
        <v>0</v>
      </c>
      <c r="BA83" s="234">
        <f>'Natural Gas Scenarios'!U289</f>
        <v>0</v>
      </c>
      <c r="BB83" s="234">
        <f>'Natural Gas Scenarios'!V289</f>
        <v>0</v>
      </c>
      <c r="BC83" s="234">
        <f>'Natural Gas Scenarios'!B392</f>
        <v>7.0008161561985616E-7</v>
      </c>
      <c r="BD83" s="234">
        <f>'Natural Gas Scenarios'!C392</f>
        <v>7.0008161561985616E-7</v>
      </c>
      <c r="BE83" s="234">
        <f>'Natural Gas Scenarios'!D392</f>
        <v>7.0008161561985616E-7</v>
      </c>
      <c r="BF83" s="234">
        <f>'Natural Gas Scenarios'!E392</f>
        <v>7.0008161561985616E-7</v>
      </c>
      <c r="BG83" s="234">
        <f>'Natural Gas Scenarios'!F392</f>
        <v>7.0008161561985616E-7</v>
      </c>
      <c r="BH83" s="234">
        <f>'Natural Gas Scenarios'!G392</f>
        <v>7.0008161561985616E-7</v>
      </c>
      <c r="BI83" s="234">
        <f>'Natural Gas Scenarios'!K392</f>
        <v>0</v>
      </c>
      <c r="BJ83" s="234">
        <f>'Natural Gas Scenarios'!L392</f>
        <v>0</v>
      </c>
      <c r="BK83" s="234">
        <f>'Natural Gas Scenarios'!M392</f>
        <v>0</v>
      </c>
      <c r="BL83" s="234">
        <f>'Natural Gas Scenarios'!B495</f>
        <v>7.0008161561985616E-7</v>
      </c>
      <c r="BM83" s="234">
        <f>'Natural Gas Scenarios'!C495</f>
        <v>7.0008161561985616E-7</v>
      </c>
      <c r="BN83" s="234">
        <f>'Natural Gas Scenarios'!D495</f>
        <v>7.0008161561985616E-7</v>
      </c>
      <c r="BO83" s="234">
        <f>'Natural Gas Scenarios'!E495</f>
        <v>7.0008161561985616E-7</v>
      </c>
      <c r="BP83" s="234">
        <f>'Natural Gas Scenarios'!F495</f>
        <v>7.0008161561985616E-7</v>
      </c>
      <c r="BQ83" s="234">
        <f>'Natural Gas Scenarios'!G495</f>
        <v>7.0008161561985616E-7</v>
      </c>
      <c r="BR83" s="234">
        <f>'Natural Gas Scenarios'!K495</f>
        <v>0</v>
      </c>
      <c r="BS83" s="234">
        <f>'Natural Gas Scenarios'!L495</f>
        <v>0</v>
      </c>
      <c r="BT83" s="234">
        <f>'Natural Gas Scenarios'!M495</f>
        <v>0</v>
      </c>
      <c r="BU83" s="234">
        <f>'Natural Gas Scenarios'!B598</f>
        <v>7.0008161561985616E-7</v>
      </c>
      <c r="BV83" s="234">
        <f>'Natural Gas Scenarios'!C598</f>
        <v>7.0008161561985616E-7</v>
      </c>
      <c r="BW83" s="234">
        <f>'Natural Gas Scenarios'!D598</f>
        <v>7.0008161561985616E-7</v>
      </c>
      <c r="BX83" s="234">
        <f>'Natural Gas Scenarios'!E598</f>
        <v>7.0008161561985616E-7</v>
      </c>
      <c r="BY83" s="234">
        <f>'Natural Gas Scenarios'!F598</f>
        <v>7.0008161561985616E-7</v>
      </c>
      <c r="BZ83" s="234">
        <f>'Natural Gas Scenarios'!R392</f>
        <v>0</v>
      </c>
      <c r="CA83" s="234">
        <f>'Natural Gas Scenarios'!S392</f>
        <v>0</v>
      </c>
      <c r="CB83" s="234">
        <f>'Natural Gas Scenarios'!T392</f>
        <v>0</v>
      </c>
      <c r="CC83" s="234">
        <f>'Natural Gas Scenarios'!B804</f>
        <v>0</v>
      </c>
      <c r="CD83" s="234">
        <f>'Natural Gas Scenarios'!C804</f>
        <v>0</v>
      </c>
      <c r="CE83" s="234">
        <f>'Natural Gas Scenarios'!D804</f>
        <v>0</v>
      </c>
      <c r="CF83" s="234">
        <f>'Natural Gas Scenarios'!H804</f>
        <v>0</v>
      </c>
      <c r="CG83" s="234">
        <f>'Natural Gas Scenarios'!I804</f>
        <v>0</v>
      </c>
      <c r="CH83" s="234">
        <f>'Natural Gas Scenarios'!J804</f>
        <v>0</v>
      </c>
      <c r="CI83" s="234">
        <f>'Natural Gas Scenarios'!N804</f>
        <v>0</v>
      </c>
      <c r="CJ83" s="234">
        <f>'Natural Gas Scenarios'!O804</f>
        <v>0</v>
      </c>
      <c r="CK83" s="234">
        <f>'Natural Gas Scenarios'!P804</f>
        <v>0</v>
      </c>
      <c r="CL83" s="234">
        <f>'Natural Gas Scenarios'!K598</f>
        <v>0</v>
      </c>
      <c r="CM83" s="234">
        <f>'Natural Gas Scenarios'!L598</f>
        <v>0</v>
      </c>
      <c r="CN83" s="234">
        <f>'Natural Gas Scenarios'!M598</f>
        <v>0</v>
      </c>
      <c r="CO83" s="234">
        <f>'Natural Gas Scenarios'!B701</f>
        <v>7.0008161561985616E-7</v>
      </c>
      <c r="CP83" s="234">
        <f>'Natural Gas Scenarios'!C701</f>
        <v>7.0008161561985616E-7</v>
      </c>
      <c r="CQ83" s="234">
        <f>'Natural Gas Scenarios'!D701</f>
        <v>7.0008161561985616E-7</v>
      </c>
      <c r="CR83" s="234">
        <f>'Natural Gas Scenarios'!E701</f>
        <v>7.0008161561985616E-7</v>
      </c>
      <c r="CS83" s="234">
        <f>'Natural Gas Scenarios'!F701</f>
        <v>7.0008161561985616E-7</v>
      </c>
      <c r="CT83" s="234">
        <f>'Natural Gas Scenarios'!K701</f>
        <v>7.0008161561985616E-7</v>
      </c>
      <c r="CU83" s="234">
        <f>'Natural Gas Scenarios'!L701</f>
        <v>7.0008161561985616E-7</v>
      </c>
      <c r="CV83" s="234">
        <f>'Natural Gas Scenarios'!M701</f>
        <v>7.0008161561985616E-7</v>
      </c>
      <c r="CW83" s="234">
        <f>'Natural Gas Scenarios'!N701</f>
        <v>7.0008161561985616E-7</v>
      </c>
      <c r="CX83" s="234">
        <f>'Natural Gas Scenarios'!O701</f>
        <v>7.0008161561985616E-7</v>
      </c>
      <c r="CY83" s="326" t="s">
        <v>918</v>
      </c>
    </row>
    <row r="84" spans="1:103" ht="15" customHeight="1" x14ac:dyDescent="0.25">
      <c r="A84" s="206">
        <v>81</v>
      </c>
      <c r="B84" s="261" t="s">
        <v>374</v>
      </c>
      <c r="C84" s="233">
        <f t="shared" si="2"/>
        <v>3.7683114717973752E-5</v>
      </c>
      <c r="D84" s="234">
        <f>'Natural Gas Scenarios'!B84</f>
        <v>3.7683114717973752E-5</v>
      </c>
      <c r="E84" s="234">
        <f>'Natural Gas Scenarios'!C84</f>
        <v>3.7683114717973752E-5</v>
      </c>
      <c r="F84" s="234">
        <f>'Natural Gas Scenarios'!D84</f>
        <v>3.7683114717973752E-5</v>
      </c>
      <c r="G84" s="234">
        <f>'Natural Gas Scenarios'!E84</f>
        <v>3.7683114717973752E-5</v>
      </c>
      <c r="H84" s="234">
        <f>'Natural Gas Scenarios'!F84</f>
        <v>3.7683114717973752E-5</v>
      </c>
      <c r="I84" s="234">
        <f>'Natural Gas Scenarios'!G84</f>
        <v>3.7683114717973752E-5</v>
      </c>
      <c r="J84" s="234">
        <f>'Natural Gas Scenarios'!H84</f>
        <v>3.7683114717973752E-5</v>
      </c>
      <c r="K84" s="234">
        <f>'Natural Gas Scenarios'!K84</f>
        <v>3.7683114717973752E-5</v>
      </c>
      <c r="L84" s="234">
        <f>'Natural Gas Scenarios'!L84</f>
        <v>3.7683114717973752E-5</v>
      </c>
      <c r="M84" s="234">
        <f>'Natural Gas Scenarios'!M84</f>
        <v>3.7683114717973752E-5</v>
      </c>
      <c r="N84" s="234">
        <f>'Natural Gas Scenarios'!N84</f>
        <v>3.7683114717973752E-5</v>
      </c>
      <c r="O84" s="234">
        <f>'Natural Gas Scenarios'!O84</f>
        <v>3.7683114717973752E-5</v>
      </c>
      <c r="P84" s="234">
        <f>'Natural Gas Scenarios'!R84</f>
        <v>3.7683114717973752E-5</v>
      </c>
      <c r="Q84" s="234">
        <f>'Natural Gas Scenarios'!S84</f>
        <v>3.7683114717973752E-5</v>
      </c>
      <c r="R84" s="234">
        <f>'Natural Gas Scenarios'!T84</f>
        <v>3.7683114717973752E-5</v>
      </c>
      <c r="S84" s="234">
        <f>'Natural Gas Scenarios'!U84</f>
        <v>3.7683114717973752E-5</v>
      </c>
      <c r="T84" s="234">
        <f>'Natural Gas Scenarios'!V84</f>
        <v>3.7683114717973752E-5</v>
      </c>
      <c r="U84" s="234">
        <f>'Natural Gas Scenarios'!W84</f>
        <v>3.7683114717973752E-5</v>
      </c>
      <c r="V84" s="234">
        <f>'Natural Gas Scenarios'!B187</f>
        <v>3.7683114717973752E-5</v>
      </c>
      <c r="W84" s="234">
        <f>'Natural Gas Scenarios'!C187</f>
        <v>3.7683114717973752E-5</v>
      </c>
      <c r="X84" s="234">
        <f>'Natural Gas Scenarios'!D187</f>
        <v>3.7683114717973752E-5</v>
      </c>
      <c r="Y84" s="234">
        <f>'Natural Gas Scenarios'!E187</f>
        <v>3.7683114717973752E-5</v>
      </c>
      <c r="Z84" s="234">
        <f>'Natural Gas Scenarios'!F187</f>
        <v>3.7683114717973752E-5</v>
      </c>
      <c r="AA84" s="234">
        <f>'Natural Gas Scenarios'!G187</f>
        <v>3.7683114717973752E-5</v>
      </c>
      <c r="AB84" s="234">
        <f>'Natural Gas Scenarios'!K187</f>
        <v>3.7683114717973752E-5</v>
      </c>
      <c r="AC84" s="234">
        <f>'Natural Gas Scenarios'!L187</f>
        <v>3.7683114717973752E-5</v>
      </c>
      <c r="AD84" s="234">
        <f>'Natural Gas Scenarios'!M187</f>
        <v>3.7683114717973752E-5</v>
      </c>
      <c r="AE84" s="234">
        <f>'Natural Gas Scenarios'!N187</f>
        <v>3.7683114717973752E-5</v>
      </c>
      <c r="AF84" s="234">
        <f>'Natural Gas Scenarios'!O187</f>
        <v>3.7683114717973752E-5</v>
      </c>
      <c r="AG84" s="234">
        <f>'Natural Gas Scenarios'!R187</f>
        <v>3.7683114717973752E-5</v>
      </c>
      <c r="AH84" s="234">
        <f>'Natural Gas Scenarios'!S187</f>
        <v>3.7683114717973752E-5</v>
      </c>
      <c r="AI84" s="234">
        <f>'Natural Gas Scenarios'!T187</f>
        <v>3.7683114717973752E-5</v>
      </c>
      <c r="AJ84" s="234">
        <f>'Natural Gas Scenarios'!W187</f>
        <v>3.7683114717973752E-5</v>
      </c>
      <c r="AK84" s="234">
        <f>'Natural Gas Scenarios'!X187</f>
        <v>3.7683114717973752E-5</v>
      </c>
      <c r="AL84" s="234">
        <f>'Natural Gas Scenarios'!Y187</f>
        <v>3.7683114717973752E-5</v>
      </c>
      <c r="AM84" s="234">
        <f>'Natural Gas Scenarios'!B290</f>
        <v>3.7683114717973752E-5</v>
      </c>
      <c r="AN84" s="234">
        <f>'Natural Gas Scenarios'!C290</f>
        <v>3.7683114717973752E-5</v>
      </c>
      <c r="AO84" s="234">
        <f>'Natural Gas Scenarios'!D290</f>
        <v>3.7683114717973752E-5</v>
      </c>
      <c r="AP84" s="234">
        <f>'Natural Gas Scenarios'!E290</f>
        <v>3.7683114717973752E-5</v>
      </c>
      <c r="AQ84" s="234">
        <f>'Natural Gas Scenarios'!F290</f>
        <v>3.7683114717973752E-5</v>
      </c>
      <c r="AR84" s="234">
        <f>'Natural Gas Scenarios'!G290</f>
        <v>3.7683114717973752E-5</v>
      </c>
      <c r="AS84" s="234">
        <f>'Natural Gas Scenarios'!K290</f>
        <v>3.7683114717973752E-5</v>
      </c>
      <c r="AT84" s="234">
        <f>'Natural Gas Scenarios'!L290</f>
        <v>3.7683114717973752E-5</v>
      </c>
      <c r="AU84" s="234">
        <f>'Natural Gas Scenarios'!M290</f>
        <v>3.7683114717973752E-5</v>
      </c>
      <c r="AV84" s="234">
        <f>'Natural Gas Scenarios'!N290</f>
        <v>3.7683114717973752E-5</v>
      </c>
      <c r="AW84" s="234">
        <f>'Natural Gas Scenarios'!O290</f>
        <v>3.7683114717973752E-5</v>
      </c>
      <c r="AX84" s="234">
        <f>'Natural Gas Scenarios'!R290</f>
        <v>3.7683114717973752E-5</v>
      </c>
      <c r="AY84" s="234">
        <f>'Natural Gas Scenarios'!S290</f>
        <v>3.7683114717973752E-5</v>
      </c>
      <c r="AZ84" s="234">
        <f>'Natural Gas Scenarios'!T290</f>
        <v>3.7683114717973752E-5</v>
      </c>
      <c r="BA84" s="234">
        <f>'Natural Gas Scenarios'!U290</f>
        <v>3.7683114717973752E-5</v>
      </c>
      <c r="BB84" s="234">
        <f>'Natural Gas Scenarios'!V290</f>
        <v>3.7683114717973752E-5</v>
      </c>
      <c r="BC84" s="234">
        <f>'Natural Gas Scenarios'!B393</f>
        <v>3.7683114717973752E-5</v>
      </c>
      <c r="BD84" s="234">
        <f>'Natural Gas Scenarios'!C393</f>
        <v>3.7683114717973752E-5</v>
      </c>
      <c r="BE84" s="234">
        <f>'Natural Gas Scenarios'!D393</f>
        <v>3.7683114717973752E-5</v>
      </c>
      <c r="BF84" s="234">
        <f>'Natural Gas Scenarios'!E393</f>
        <v>3.7683114717973752E-5</v>
      </c>
      <c r="BG84" s="234">
        <f>'Natural Gas Scenarios'!F393</f>
        <v>3.7683114717973752E-5</v>
      </c>
      <c r="BH84" s="234">
        <f>'Natural Gas Scenarios'!G393</f>
        <v>3.7683114717973752E-5</v>
      </c>
      <c r="BI84" s="234">
        <f>'Natural Gas Scenarios'!K393</f>
        <v>3.7683114717973752E-5</v>
      </c>
      <c r="BJ84" s="234">
        <f>'Natural Gas Scenarios'!L393</f>
        <v>3.7683114717973752E-5</v>
      </c>
      <c r="BK84" s="234">
        <f>'Natural Gas Scenarios'!M393</f>
        <v>3.7683114717973752E-5</v>
      </c>
      <c r="BL84" s="234">
        <f>'Natural Gas Scenarios'!B496</f>
        <v>3.7683114717973752E-5</v>
      </c>
      <c r="BM84" s="234">
        <f>'Natural Gas Scenarios'!C496</f>
        <v>3.7683114717973752E-5</v>
      </c>
      <c r="BN84" s="234">
        <f>'Natural Gas Scenarios'!D496</f>
        <v>3.7683114717973752E-5</v>
      </c>
      <c r="BO84" s="234">
        <f>'Natural Gas Scenarios'!E496</f>
        <v>3.7683114717973752E-5</v>
      </c>
      <c r="BP84" s="234">
        <f>'Natural Gas Scenarios'!F496</f>
        <v>3.7683114717973752E-5</v>
      </c>
      <c r="BQ84" s="234">
        <f>'Natural Gas Scenarios'!G496</f>
        <v>3.7683114717973752E-5</v>
      </c>
      <c r="BR84" s="234">
        <f>'Natural Gas Scenarios'!K496</f>
        <v>3.7683114717973752E-5</v>
      </c>
      <c r="BS84" s="234">
        <f>'Natural Gas Scenarios'!L496</f>
        <v>3.7683114717973752E-5</v>
      </c>
      <c r="BT84" s="234">
        <f>'Natural Gas Scenarios'!M496</f>
        <v>3.7683114717973752E-5</v>
      </c>
      <c r="BU84" s="234">
        <f>'Natural Gas Scenarios'!B599</f>
        <v>3.7683114717973752E-5</v>
      </c>
      <c r="BV84" s="234">
        <f>'Natural Gas Scenarios'!C599</f>
        <v>3.7683114717973752E-5</v>
      </c>
      <c r="BW84" s="234">
        <f>'Natural Gas Scenarios'!D599</f>
        <v>3.7683114717973752E-5</v>
      </c>
      <c r="BX84" s="234">
        <f>'Natural Gas Scenarios'!E599</f>
        <v>3.7683114717973752E-5</v>
      </c>
      <c r="BY84" s="234">
        <f>'Natural Gas Scenarios'!F599</f>
        <v>3.7683114717973752E-5</v>
      </c>
      <c r="BZ84" s="234">
        <f>'Natural Gas Scenarios'!R393</f>
        <v>3.7683114717973752E-5</v>
      </c>
      <c r="CA84" s="234">
        <f>'Natural Gas Scenarios'!S393</f>
        <v>3.7683114717973752E-5</v>
      </c>
      <c r="CB84" s="234">
        <f>'Natural Gas Scenarios'!T393</f>
        <v>3.7683114717973752E-5</v>
      </c>
      <c r="CC84" s="234">
        <f>'Natural Gas Scenarios'!B805</f>
        <v>6.9283939200999553E-4</v>
      </c>
      <c r="CD84" s="234">
        <f>'Natural Gas Scenarios'!C805</f>
        <v>6.9283939200999553E-4</v>
      </c>
      <c r="CE84" s="234">
        <f>'Natural Gas Scenarios'!D805</f>
        <v>6.9283939200999553E-4</v>
      </c>
      <c r="CF84" s="234">
        <f>'Natural Gas Scenarios'!H805</f>
        <v>3.7683114717973752E-5</v>
      </c>
      <c r="CG84" s="234">
        <f>'Natural Gas Scenarios'!I805</f>
        <v>3.7683114717973752E-5</v>
      </c>
      <c r="CH84" s="234">
        <f>'Natural Gas Scenarios'!J805</f>
        <v>3.7683114717973752E-5</v>
      </c>
      <c r="CI84" s="234">
        <f>'Natural Gas Scenarios'!N805</f>
        <v>1.0114972308438608E-3</v>
      </c>
      <c r="CJ84" s="234">
        <f>'Natural Gas Scenarios'!O805</f>
        <v>1.0114972308438608E-3</v>
      </c>
      <c r="CK84" s="234">
        <f>'Natural Gas Scenarios'!P805</f>
        <v>1.0114972308438608E-3</v>
      </c>
      <c r="CL84" s="234">
        <f>'Natural Gas Scenarios'!K599</f>
        <v>3.7683114717973752E-5</v>
      </c>
      <c r="CM84" s="234">
        <f>'Natural Gas Scenarios'!L599</f>
        <v>3.7683114717973752E-5</v>
      </c>
      <c r="CN84" s="234">
        <f>'Natural Gas Scenarios'!M599</f>
        <v>3.7683114717973752E-5</v>
      </c>
      <c r="CO84" s="234">
        <f>'Natural Gas Scenarios'!B702</f>
        <v>3.7683114717973752E-5</v>
      </c>
      <c r="CP84" s="234">
        <f>'Natural Gas Scenarios'!C702</f>
        <v>3.7683114717973752E-5</v>
      </c>
      <c r="CQ84" s="234">
        <f>'Natural Gas Scenarios'!D702</f>
        <v>3.7683114717973752E-5</v>
      </c>
      <c r="CR84" s="234">
        <f>'Natural Gas Scenarios'!E702</f>
        <v>3.7683114717973752E-5</v>
      </c>
      <c r="CS84" s="234">
        <f>'Natural Gas Scenarios'!F702</f>
        <v>3.7683114717973752E-5</v>
      </c>
      <c r="CT84" s="234">
        <f>'Natural Gas Scenarios'!K702</f>
        <v>3.7683114717973752E-5</v>
      </c>
      <c r="CU84" s="234">
        <f>'Natural Gas Scenarios'!L702</f>
        <v>3.7683114717973752E-5</v>
      </c>
      <c r="CV84" s="234">
        <f>'Natural Gas Scenarios'!M702</f>
        <v>3.7683114717973752E-5</v>
      </c>
      <c r="CW84" s="234">
        <f>'Natural Gas Scenarios'!N702</f>
        <v>3.7683114717973752E-5</v>
      </c>
      <c r="CX84" s="234">
        <f>'Natural Gas Scenarios'!O702</f>
        <v>3.7683114717973752E-5</v>
      </c>
      <c r="CY84" s="326" t="s">
        <v>919</v>
      </c>
    </row>
    <row r="85" spans="1:103" ht="15" customHeight="1" x14ac:dyDescent="0.25">
      <c r="A85" s="206">
        <v>82</v>
      </c>
      <c r="B85" s="247" t="s">
        <v>648</v>
      </c>
      <c r="C85" s="233">
        <f t="shared" si="2"/>
        <v>0</v>
      </c>
      <c r="D85" s="234">
        <f>'Natural Gas Scenarios'!B85</f>
        <v>0</v>
      </c>
      <c r="E85" s="234">
        <f>'Natural Gas Scenarios'!C85</f>
        <v>0</v>
      </c>
      <c r="F85" s="234">
        <f>'Natural Gas Scenarios'!D85</f>
        <v>0</v>
      </c>
      <c r="G85" s="234">
        <f>'Natural Gas Scenarios'!E85</f>
        <v>0</v>
      </c>
      <c r="H85" s="234">
        <f>'Natural Gas Scenarios'!F85</f>
        <v>0</v>
      </c>
      <c r="I85" s="234">
        <f>'Natural Gas Scenarios'!G85</f>
        <v>0</v>
      </c>
      <c r="J85" s="234">
        <f>'Natural Gas Scenarios'!H85</f>
        <v>0</v>
      </c>
      <c r="K85" s="234">
        <f>'Natural Gas Scenarios'!K85</f>
        <v>0</v>
      </c>
      <c r="L85" s="234">
        <f>'Natural Gas Scenarios'!L85</f>
        <v>0</v>
      </c>
      <c r="M85" s="234">
        <f>'Natural Gas Scenarios'!M85</f>
        <v>0</v>
      </c>
      <c r="N85" s="234">
        <f>'Natural Gas Scenarios'!N85</f>
        <v>0</v>
      </c>
      <c r="O85" s="234">
        <f>'Natural Gas Scenarios'!O85</f>
        <v>0</v>
      </c>
      <c r="P85" s="234">
        <f>'Natural Gas Scenarios'!R85</f>
        <v>0</v>
      </c>
      <c r="Q85" s="234">
        <f>'Natural Gas Scenarios'!S85</f>
        <v>0</v>
      </c>
      <c r="R85" s="234">
        <f>'Natural Gas Scenarios'!T85</f>
        <v>0</v>
      </c>
      <c r="S85" s="234">
        <f>'Natural Gas Scenarios'!U85</f>
        <v>0</v>
      </c>
      <c r="T85" s="234">
        <f>'Natural Gas Scenarios'!V85</f>
        <v>0</v>
      </c>
      <c r="U85" s="234">
        <f>'Natural Gas Scenarios'!W85</f>
        <v>0</v>
      </c>
      <c r="V85" s="234">
        <f>'Natural Gas Scenarios'!B188</f>
        <v>0</v>
      </c>
      <c r="W85" s="234">
        <f>'Natural Gas Scenarios'!C188</f>
        <v>0</v>
      </c>
      <c r="X85" s="234">
        <f>'Natural Gas Scenarios'!D188</f>
        <v>0</v>
      </c>
      <c r="Y85" s="234">
        <f>'Natural Gas Scenarios'!E188</f>
        <v>0</v>
      </c>
      <c r="Z85" s="234">
        <f>'Natural Gas Scenarios'!F188</f>
        <v>0</v>
      </c>
      <c r="AA85" s="234">
        <f>'Natural Gas Scenarios'!G188</f>
        <v>0</v>
      </c>
      <c r="AB85" s="234">
        <f>'Natural Gas Scenarios'!K188</f>
        <v>0</v>
      </c>
      <c r="AC85" s="234">
        <f>'Natural Gas Scenarios'!L188</f>
        <v>0</v>
      </c>
      <c r="AD85" s="234">
        <f>'Natural Gas Scenarios'!M188</f>
        <v>0</v>
      </c>
      <c r="AE85" s="234">
        <f>'Natural Gas Scenarios'!N188</f>
        <v>0</v>
      </c>
      <c r="AF85" s="234">
        <f>'Natural Gas Scenarios'!O188</f>
        <v>0</v>
      </c>
      <c r="AG85" s="234">
        <f>'Natural Gas Scenarios'!R188</f>
        <v>0</v>
      </c>
      <c r="AH85" s="234">
        <f>'Natural Gas Scenarios'!S188</f>
        <v>0</v>
      </c>
      <c r="AI85" s="234">
        <f>'Natural Gas Scenarios'!T188</f>
        <v>0</v>
      </c>
      <c r="AJ85" s="234">
        <f>'Natural Gas Scenarios'!W188</f>
        <v>0</v>
      </c>
      <c r="AK85" s="234">
        <f>'Natural Gas Scenarios'!X188</f>
        <v>0</v>
      </c>
      <c r="AL85" s="234">
        <f>'Natural Gas Scenarios'!Y188</f>
        <v>0</v>
      </c>
      <c r="AM85" s="234">
        <f>'Natural Gas Scenarios'!B291</f>
        <v>0</v>
      </c>
      <c r="AN85" s="234">
        <f>'Natural Gas Scenarios'!C291</f>
        <v>0</v>
      </c>
      <c r="AO85" s="234">
        <f>'Natural Gas Scenarios'!D291</f>
        <v>0</v>
      </c>
      <c r="AP85" s="234">
        <f>'Natural Gas Scenarios'!E291</f>
        <v>0</v>
      </c>
      <c r="AQ85" s="234">
        <f>'Natural Gas Scenarios'!F291</f>
        <v>0</v>
      </c>
      <c r="AR85" s="234">
        <f>'Natural Gas Scenarios'!G291</f>
        <v>0</v>
      </c>
      <c r="AS85" s="234">
        <f>'Natural Gas Scenarios'!K291</f>
        <v>0</v>
      </c>
      <c r="AT85" s="234">
        <f>'Natural Gas Scenarios'!L291</f>
        <v>0</v>
      </c>
      <c r="AU85" s="234">
        <f>'Natural Gas Scenarios'!M291</f>
        <v>0</v>
      </c>
      <c r="AV85" s="234">
        <f>'Natural Gas Scenarios'!N291</f>
        <v>0</v>
      </c>
      <c r="AW85" s="234">
        <f>'Natural Gas Scenarios'!O291</f>
        <v>0</v>
      </c>
      <c r="AX85" s="234">
        <f>'Natural Gas Scenarios'!R291</f>
        <v>0</v>
      </c>
      <c r="AY85" s="234">
        <f>'Natural Gas Scenarios'!S291</f>
        <v>0</v>
      </c>
      <c r="AZ85" s="234">
        <f>'Natural Gas Scenarios'!T291</f>
        <v>0</v>
      </c>
      <c r="BA85" s="234">
        <f>'Natural Gas Scenarios'!U291</f>
        <v>0</v>
      </c>
      <c r="BB85" s="234">
        <f>'Natural Gas Scenarios'!V291</f>
        <v>0</v>
      </c>
      <c r="BC85" s="234">
        <f>'Natural Gas Scenarios'!B394</f>
        <v>0</v>
      </c>
      <c r="BD85" s="234">
        <f>'Natural Gas Scenarios'!C394</f>
        <v>0</v>
      </c>
      <c r="BE85" s="234">
        <f>'Natural Gas Scenarios'!D394</f>
        <v>0</v>
      </c>
      <c r="BF85" s="234">
        <f>'Natural Gas Scenarios'!E394</f>
        <v>0</v>
      </c>
      <c r="BG85" s="234">
        <f>'Natural Gas Scenarios'!F394</f>
        <v>0</v>
      </c>
      <c r="BH85" s="234">
        <f>'Natural Gas Scenarios'!G394</f>
        <v>0</v>
      </c>
      <c r="BI85" s="234">
        <f>'Natural Gas Scenarios'!K394</f>
        <v>0</v>
      </c>
      <c r="BJ85" s="234">
        <f>'Natural Gas Scenarios'!L394</f>
        <v>0</v>
      </c>
      <c r="BK85" s="234">
        <f>'Natural Gas Scenarios'!M394</f>
        <v>0</v>
      </c>
      <c r="BL85" s="234">
        <f>'Natural Gas Scenarios'!B497</f>
        <v>0</v>
      </c>
      <c r="BM85" s="234">
        <f>'Natural Gas Scenarios'!C497</f>
        <v>0</v>
      </c>
      <c r="BN85" s="234">
        <f>'Natural Gas Scenarios'!D497</f>
        <v>0</v>
      </c>
      <c r="BO85" s="234">
        <f>'Natural Gas Scenarios'!E497</f>
        <v>0</v>
      </c>
      <c r="BP85" s="234">
        <f>'Natural Gas Scenarios'!F497</f>
        <v>0</v>
      </c>
      <c r="BQ85" s="234">
        <f>'Natural Gas Scenarios'!G497</f>
        <v>0</v>
      </c>
      <c r="BR85" s="234">
        <f>'Natural Gas Scenarios'!K497</f>
        <v>0</v>
      </c>
      <c r="BS85" s="234">
        <f>'Natural Gas Scenarios'!L497</f>
        <v>0</v>
      </c>
      <c r="BT85" s="234">
        <f>'Natural Gas Scenarios'!M497</f>
        <v>0</v>
      </c>
      <c r="BU85" s="234">
        <f>'Natural Gas Scenarios'!B600</f>
        <v>0</v>
      </c>
      <c r="BV85" s="234">
        <f>'Natural Gas Scenarios'!C600</f>
        <v>0</v>
      </c>
      <c r="BW85" s="234">
        <f>'Natural Gas Scenarios'!D600</f>
        <v>0</v>
      </c>
      <c r="BX85" s="234">
        <f>'Natural Gas Scenarios'!E600</f>
        <v>0</v>
      </c>
      <c r="BY85" s="234">
        <f>'Natural Gas Scenarios'!F600</f>
        <v>0</v>
      </c>
      <c r="BZ85" s="234">
        <f>'Natural Gas Scenarios'!R394</f>
        <v>0</v>
      </c>
      <c r="CA85" s="234">
        <f>'Natural Gas Scenarios'!S394</f>
        <v>0</v>
      </c>
      <c r="CB85" s="234">
        <f>'Natural Gas Scenarios'!T394</f>
        <v>0</v>
      </c>
      <c r="CC85" s="234">
        <f>'Natural Gas Scenarios'!B806</f>
        <v>1.0766772433326063E-6</v>
      </c>
      <c r="CD85" s="234">
        <f>'Natural Gas Scenarios'!C806</f>
        <v>1.0766772433326063E-6</v>
      </c>
      <c r="CE85" s="234">
        <f>'Natural Gas Scenarios'!D806</f>
        <v>1.0766772433326063E-6</v>
      </c>
      <c r="CF85" s="234">
        <f>'Natural Gas Scenarios'!H806</f>
        <v>3.1382968976062514E-7</v>
      </c>
      <c r="CG85" s="234">
        <f>'Natural Gas Scenarios'!I806</f>
        <v>3.1382968976062514E-7</v>
      </c>
      <c r="CH85" s="234">
        <f>'Natural Gas Scenarios'!J806</f>
        <v>3.1382968976062514E-7</v>
      </c>
      <c r="CI85" s="234">
        <f>'Natural Gas Scenarios'!N806</f>
        <v>6.4938605035083203E-7</v>
      </c>
      <c r="CJ85" s="234">
        <f>'Natural Gas Scenarios'!O806</f>
        <v>6.4938605035083203E-7</v>
      </c>
      <c r="CK85" s="234">
        <f>'Natural Gas Scenarios'!P806</f>
        <v>6.4938605035083203E-7</v>
      </c>
      <c r="CL85" s="234">
        <f>'Natural Gas Scenarios'!K600</f>
        <v>0</v>
      </c>
      <c r="CM85" s="234">
        <f>'Natural Gas Scenarios'!L600</f>
        <v>0</v>
      </c>
      <c r="CN85" s="234">
        <f>'Natural Gas Scenarios'!M600</f>
        <v>0</v>
      </c>
      <c r="CO85" s="234">
        <f>'Natural Gas Scenarios'!B703</f>
        <v>0</v>
      </c>
      <c r="CP85" s="234">
        <f>'Natural Gas Scenarios'!C703</f>
        <v>0</v>
      </c>
      <c r="CQ85" s="234">
        <f>'Natural Gas Scenarios'!D703</f>
        <v>0</v>
      </c>
      <c r="CR85" s="234">
        <f>'Natural Gas Scenarios'!E703</f>
        <v>0</v>
      </c>
      <c r="CS85" s="234">
        <f>'Natural Gas Scenarios'!F703</f>
        <v>0</v>
      </c>
      <c r="CT85" s="234">
        <f>'Natural Gas Scenarios'!K703</f>
        <v>0</v>
      </c>
      <c r="CU85" s="234">
        <f>'Natural Gas Scenarios'!L703</f>
        <v>0</v>
      </c>
      <c r="CV85" s="234">
        <f>'Natural Gas Scenarios'!M703</f>
        <v>0</v>
      </c>
      <c r="CW85" s="234">
        <f>'Natural Gas Scenarios'!N703</f>
        <v>0</v>
      </c>
      <c r="CX85" s="234">
        <f>'Natural Gas Scenarios'!O703</f>
        <v>0</v>
      </c>
      <c r="CY85" s="326" t="s">
        <v>920</v>
      </c>
    </row>
    <row r="86" spans="1:103" ht="15" customHeight="1" x14ac:dyDescent="0.25">
      <c r="A86" s="206">
        <v>83</v>
      </c>
      <c r="B86" s="261" t="s">
        <v>376</v>
      </c>
      <c r="C86" s="233">
        <f t="shared" si="2"/>
        <v>1.1775973349366799E-10</v>
      </c>
      <c r="D86" s="234">
        <f>'Natural Gas Scenarios'!B86</f>
        <v>1.1775973349366799E-10</v>
      </c>
      <c r="E86" s="234">
        <f>'Natural Gas Scenarios'!C86</f>
        <v>1.1775973349366799E-10</v>
      </c>
      <c r="F86" s="234">
        <f>'Natural Gas Scenarios'!D86</f>
        <v>1.1775973349366799E-10</v>
      </c>
      <c r="G86" s="234">
        <f>'Natural Gas Scenarios'!E86</f>
        <v>1.1775973349366799E-10</v>
      </c>
      <c r="H86" s="234">
        <f>'Natural Gas Scenarios'!F86</f>
        <v>1.1775973349366799E-10</v>
      </c>
      <c r="I86" s="234">
        <f>'Natural Gas Scenarios'!G86</f>
        <v>1.1775973349366799E-10</v>
      </c>
      <c r="J86" s="234">
        <f>'Natural Gas Scenarios'!H86</f>
        <v>1.1775973349366799E-10</v>
      </c>
      <c r="K86" s="234">
        <f>'Natural Gas Scenarios'!K86</f>
        <v>1.1775973349366799E-10</v>
      </c>
      <c r="L86" s="234">
        <f>'Natural Gas Scenarios'!L86</f>
        <v>1.1775973349366799E-10</v>
      </c>
      <c r="M86" s="234">
        <f>'Natural Gas Scenarios'!M86</f>
        <v>1.1775973349366799E-10</v>
      </c>
      <c r="N86" s="234">
        <f>'Natural Gas Scenarios'!N86</f>
        <v>1.1775973349366799E-10</v>
      </c>
      <c r="O86" s="234">
        <f>'Natural Gas Scenarios'!O86</f>
        <v>1.1775973349366799E-10</v>
      </c>
      <c r="P86" s="234">
        <f>'Natural Gas Scenarios'!R86</f>
        <v>1.1775973349366799E-10</v>
      </c>
      <c r="Q86" s="234">
        <f>'Natural Gas Scenarios'!S86</f>
        <v>1.1775973349366799E-10</v>
      </c>
      <c r="R86" s="234">
        <f>'Natural Gas Scenarios'!T86</f>
        <v>1.1775973349366799E-10</v>
      </c>
      <c r="S86" s="234">
        <f>'Natural Gas Scenarios'!U86</f>
        <v>1.1775973349366799E-10</v>
      </c>
      <c r="T86" s="234">
        <f>'Natural Gas Scenarios'!V86</f>
        <v>1.1775973349366799E-10</v>
      </c>
      <c r="U86" s="234">
        <f>'Natural Gas Scenarios'!W86</f>
        <v>1.1775973349366799E-10</v>
      </c>
      <c r="V86" s="234">
        <f>'Natural Gas Scenarios'!B189</f>
        <v>1.1775973349366799E-10</v>
      </c>
      <c r="W86" s="234">
        <f>'Natural Gas Scenarios'!C189</f>
        <v>1.1775973349366799E-10</v>
      </c>
      <c r="X86" s="234">
        <f>'Natural Gas Scenarios'!D189</f>
        <v>1.1775973349366799E-10</v>
      </c>
      <c r="Y86" s="234">
        <f>'Natural Gas Scenarios'!E189</f>
        <v>1.1775973349366799E-10</v>
      </c>
      <c r="Z86" s="234">
        <f>'Natural Gas Scenarios'!F189</f>
        <v>1.1775973349366799E-10</v>
      </c>
      <c r="AA86" s="234">
        <f>'Natural Gas Scenarios'!G189</f>
        <v>1.1775973349366799E-10</v>
      </c>
      <c r="AB86" s="234">
        <f>'Natural Gas Scenarios'!K189</f>
        <v>1.1775973349366799E-10</v>
      </c>
      <c r="AC86" s="234">
        <f>'Natural Gas Scenarios'!L189</f>
        <v>1.1775973349366799E-10</v>
      </c>
      <c r="AD86" s="234">
        <f>'Natural Gas Scenarios'!M189</f>
        <v>1.1775973349366799E-10</v>
      </c>
      <c r="AE86" s="234">
        <f>'Natural Gas Scenarios'!N189</f>
        <v>1.1775973349366799E-10</v>
      </c>
      <c r="AF86" s="234">
        <f>'Natural Gas Scenarios'!O189</f>
        <v>1.1775973349366799E-10</v>
      </c>
      <c r="AG86" s="234">
        <f>'Natural Gas Scenarios'!R189</f>
        <v>1.1775973349366799E-10</v>
      </c>
      <c r="AH86" s="234">
        <f>'Natural Gas Scenarios'!S189</f>
        <v>1.1775973349366799E-10</v>
      </c>
      <c r="AI86" s="234">
        <f>'Natural Gas Scenarios'!T189</f>
        <v>1.1775973349366799E-10</v>
      </c>
      <c r="AJ86" s="234">
        <f>'Natural Gas Scenarios'!W189</f>
        <v>1.1775973349366799E-10</v>
      </c>
      <c r="AK86" s="234">
        <f>'Natural Gas Scenarios'!X189</f>
        <v>1.1775973349366799E-10</v>
      </c>
      <c r="AL86" s="234">
        <f>'Natural Gas Scenarios'!Y189</f>
        <v>1.1775973349366799E-10</v>
      </c>
      <c r="AM86" s="234">
        <f>'Natural Gas Scenarios'!B292</f>
        <v>1.1775973349366799E-10</v>
      </c>
      <c r="AN86" s="234">
        <f>'Natural Gas Scenarios'!C292</f>
        <v>1.1775973349366799E-10</v>
      </c>
      <c r="AO86" s="234">
        <f>'Natural Gas Scenarios'!D292</f>
        <v>1.1775973349366799E-10</v>
      </c>
      <c r="AP86" s="234">
        <f>'Natural Gas Scenarios'!E292</f>
        <v>1.1775973349366799E-10</v>
      </c>
      <c r="AQ86" s="234">
        <f>'Natural Gas Scenarios'!F292</f>
        <v>1.1775973349366799E-10</v>
      </c>
      <c r="AR86" s="234">
        <f>'Natural Gas Scenarios'!G292</f>
        <v>1.1775973349366799E-10</v>
      </c>
      <c r="AS86" s="234">
        <f>'Natural Gas Scenarios'!K292</f>
        <v>1.1775973349366799E-10</v>
      </c>
      <c r="AT86" s="234">
        <f>'Natural Gas Scenarios'!L292</f>
        <v>1.1775973349366799E-10</v>
      </c>
      <c r="AU86" s="234">
        <f>'Natural Gas Scenarios'!M292</f>
        <v>1.1775973349366799E-10</v>
      </c>
      <c r="AV86" s="234">
        <f>'Natural Gas Scenarios'!N292</f>
        <v>1.1775973349366799E-10</v>
      </c>
      <c r="AW86" s="234">
        <f>'Natural Gas Scenarios'!O292</f>
        <v>1.1775973349366799E-10</v>
      </c>
      <c r="AX86" s="234">
        <f>'Natural Gas Scenarios'!R292</f>
        <v>1.1775973349366799E-10</v>
      </c>
      <c r="AY86" s="234">
        <f>'Natural Gas Scenarios'!S292</f>
        <v>1.1775973349366799E-10</v>
      </c>
      <c r="AZ86" s="234">
        <f>'Natural Gas Scenarios'!T292</f>
        <v>1.1775973349366799E-10</v>
      </c>
      <c r="BA86" s="234">
        <f>'Natural Gas Scenarios'!U292</f>
        <v>1.1775973349366799E-10</v>
      </c>
      <c r="BB86" s="234">
        <f>'Natural Gas Scenarios'!V292</f>
        <v>1.1775973349366799E-10</v>
      </c>
      <c r="BC86" s="234">
        <f>'Natural Gas Scenarios'!B395</f>
        <v>1.1775973349366799E-10</v>
      </c>
      <c r="BD86" s="234">
        <f>'Natural Gas Scenarios'!C395</f>
        <v>1.1775973349366799E-10</v>
      </c>
      <c r="BE86" s="234">
        <f>'Natural Gas Scenarios'!D395</f>
        <v>1.1775973349366799E-10</v>
      </c>
      <c r="BF86" s="234">
        <f>'Natural Gas Scenarios'!E395</f>
        <v>1.1775973349366799E-10</v>
      </c>
      <c r="BG86" s="234">
        <f>'Natural Gas Scenarios'!F395</f>
        <v>1.1775973349366799E-10</v>
      </c>
      <c r="BH86" s="234">
        <f>'Natural Gas Scenarios'!G395</f>
        <v>1.1775973349366799E-10</v>
      </c>
      <c r="BI86" s="234">
        <f>'Natural Gas Scenarios'!K395</f>
        <v>1.1775973349366799E-10</v>
      </c>
      <c r="BJ86" s="234">
        <f>'Natural Gas Scenarios'!L395</f>
        <v>1.1775973349366799E-10</v>
      </c>
      <c r="BK86" s="234">
        <f>'Natural Gas Scenarios'!M395</f>
        <v>1.1775973349366799E-10</v>
      </c>
      <c r="BL86" s="234">
        <f>'Natural Gas Scenarios'!B498</f>
        <v>1.1775973349366799E-10</v>
      </c>
      <c r="BM86" s="234">
        <f>'Natural Gas Scenarios'!C498</f>
        <v>1.1775973349366799E-10</v>
      </c>
      <c r="BN86" s="234">
        <f>'Natural Gas Scenarios'!D498</f>
        <v>1.1775973349366799E-10</v>
      </c>
      <c r="BO86" s="234">
        <f>'Natural Gas Scenarios'!E498</f>
        <v>1.1775973349366799E-10</v>
      </c>
      <c r="BP86" s="234">
        <f>'Natural Gas Scenarios'!F498</f>
        <v>1.1775973349366799E-10</v>
      </c>
      <c r="BQ86" s="234">
        <f>'Natural Gas Scenarios'!G498</f>
        <v>1.1775973349366799E-10</v>
      </c>
      <c r="BR86" s="234">
        <f>'Natural Gas Scenarios'!K498</f>
        <v>1.1775973349366799E-10</v>
      </c>
      <c r="BS86" s="234">
        <f>'Natural Gas Scenarios'!L498</f>
        <v>1.1775973349366799E-10</v>
      </c>
      <c r="BT86" s="234">
        <f>'Natural Gas Scenarios'!M498</f>
        <v>1.1775973349366799E-10</v>
      </c>
      <c r="BU86" s="234">
        <f>'Natural Gas Scenarios'!B601</f>
        <v>1.1775973349366799E-10</v>
      </c>
      <c r="BV86" s="234">
        <f>'Natural Gas Scenarios'!C601</f>
        <v>1.1775973349366799E-10</v>
      </c>
      <c r="BW86" s="234">
        <f>'Natural Gas Scenarios'!D601</f>
        <v>1.1775973349366799E-10</v>
      </c>
      <c r="BX86" s="234">
        <f>'Natural Gas Scenarios'!E601</f>
        <v>1.1775973349366799E-10</v>
      </c>
      <c r="BY86" s="234">
        <f>'Natural Gas Scenarios'!F601</f>
        <v>1.1775973349366799E-10</v>
      </c>
      <c r="BZ86" s="234">
        <f>'Natural Gas Scenarios'!R395</f>
        <v>1.1775973349366799E-10</v>
      </c>
      <c r="CA86" s="234">
        <f>'Natural Gas Scenarios'!S395</f>
        <v>1.1775973349366799E-10</v>
      </c>
      <c r="CB86" s="234">
        <f>'Natural Gas Scenarios'!T395</f>
        <v>1.1775973349366799E-10</v>
      </c>
      <c r="CC86" s="234">
        <f>'Natural Gas Scenarios'!B807</f>
        <v>1.4098195293861929E-8</v>
      </c>
      <c r="CD86" s="234">
        <f>'Natural Gas Scenarios'!C807</f>
        <v>1.4098195293861929E-8</v>
      </c>
      <c r="CE86" s="234">
        <f>'Natural Gas Scenarios'!D807</f>
        <v>1.4098195293861929E-8</v>
      </c>
      <c r="CF86" s="234">
        <f>'Natural Gas Scenarios'!H807</f>
        <v>1.1775973349366799E-10</v>
      </c>
      <c r="CG86" s="234">
        <f>'Natural Gas Scenarios'!I807</f>
        <v>1.1775973349366799E-10</v>
      </c>
      <c r="CH86" s="234">
        <f>'Natural Gas Scenarios'!J807</f>
        <v>1.1775973349366799E-10</v>
      </c>
      <c r="CI86" s="234">
        <f>'Natural Gas Scenarios'!N807</f>
        <v>3.2831413698034625E-8</v>
      </c>
      <c r="CJ86" s="234">
        <f>'Natural Gas Scenarios'!O807</f>
        <v>3.2831413698034625E-8</v>
      </c>
      <c r="CK86" s="234">
        <f>'Natural Gas Scenarios'!P807</f>
        <v>3.2831413698034625E-8</v>
      </c>
      <c r="CL86" s="234">
        <f>'Natural Gas Scenarios'!K601</f>
        <v>1.1775973349366799E-10</v>
      </c>
      <c r="CM86" s="234">
        <f>'Natural Gas Scenarios'!L601</f>
        <v>1.1775973349366799E-10</v>
      </c>
      <c r="CN86" s="234">
        <f>'Natural Gas Scenarios'!M601</f>
        <v>1.1775973349366799E-10</v>
      </c>
      <c r="CO86" s="234">
        <f>'Natural Gas Scenarios'!B704</f>
        <v>1.1775973349366799E-10</v>
      </c>
      <c r="CP86" s="234">
        <f>'Natural Gas Scenarios'!C704</f>
        <v>1.1775973349366799E-10</v>
      </c>
      <c r="CQ86" s="234">
        <f>'Natural Gas Scenarios'!D704</f>
        <v>1.1775973349366799E-10</v>
      </c>
      <c r="CR86" s="234">
        <f>'Natural Gas Scenarios'!E704</f>
        <v>1.1775973349366799E-10</v>
      </c>
      <c r="CS86" s="234">
        <f>'Natural Gas Scenarios'!F704</f>
        <v>1.1775973349366799E-10</v>
      </c>
      <c r="CT86" s="234">
        <f>'Natural Gas Scenarios'!K704</f>
        <v>1.1775973349366799E-10</v>
      </c>
      <c r="CU86" s="234">
        <f>'Natural Gas Scenarios'!L704</f>
        <v>1.1775973349366799E-10</v>
      </c>
      <c r="CV86" s="234">
        <f>'Natural Gas Scenarios'!M704</f>
        <v>1.1775973349366799E-10</v>
      </c>
      <c r="CW86" s="234">
        <f>'Natural Gas Scenarios'!N704</f>
        <v>1.1775973349366799E-10</v>
      </c>
      <c r="CX86" s="234">
        <f>'Natural Gas Scenarios'!O704</f>
        <v>1.1775973349366799E-10</v>
      </c>
      <c r="CY86" s="326" t="s">
        <v>921</v>
      </c>
    </row>
    <row r="87" spans="1:103" ht="15" customHeight="1" x14ac:dyDescent="0.25">
      <c r="A87" s="206">
        <v>84</v>
      </c>
      <c r="B87" s="261" t="s">
        <v>378</v>
      </c>
      <c r="C87" s="233">
        <f t="shared" si="2"/>
        <v>5.6524672076960631E-10</v>
      </c>
      <c r="D87" s="234">
        <f>'Natural Gas Scenarios'!B87</f>
        <v>5.6524672076960631E-10</v>
      </c>
      <c r="E87" s="234">
        <f>'Natural Gas Scenarios'!C87</f>
        <v>5.6524672076960631E-10</v>
      </c>
      <c r="F87" s="234">
        <f>'Natural Gas Scenarios'!D87</f>
        <v>5.6524672076960631E-10</v>
      </c>
      <c r="G87" s="234">
        <f>'Natural Gas Scenarios'!E87</f>
        <v>5.6524672076960631E-10</v>
      </c>
      <c r="H87" s="234">
        <f>'Natural Gas Scenarios'!F87</f>
        <v>5.6524672076960631E-10</v>
      </c>
      <c r="I87" s="234">
        <f>'Natural Gas Scenarios'!G87</f>
        <v>5.6524672076960631E-10</v>
      </c>
      <c r="J87" s="234">
        <f>'Natural Gas Scenarios'!H87</f>
        <v>5.6524672076960631E-10</v>
      </c>
      <c r="K87" s="234">
        <f>'Natural Gas Scenarios'!K87</f>
        <v>5.6524672076960631E-10</v>
      </c>
      <c r="L87" s="234">
        <f>'Natural Gas Scenarios'!L87</f>
        <v>5.6524672076960631E-10</v>
      </c>
      <c r="M87" s="234">
        <f>'Natural Gas Scenarios'!M87</f>
        <v>5.6524672076960631E-10</v>
      </c>
      <c r="N87" s="234">
        <f>'Natural Gas Scenarios'!N87</f>
        <v>5.6524672076960631E-10</v>
      </c>
      <c r="O87" s="234">
        <f>'Natural Gas Scenarios'!O87</f>
        <v>5.6524672076960631E-10</v>
      </c>
      <c r="P87" s="234">
        <f>'Natural Gas Scenarios'!R87</f>
        <v>5.6524672076960631E-10</v>
      </c>
      <c r="Q87" s="234">
        <f>'Natural Gas Scenarios'!S87</f>
        <v>5.6524672076960631E-10</v>
      </c>
      <c r="R87" s="234">
        <f>'Natural Gas Scenarios'!T87</f>
        <v>5.6524672076960631E-10</v>
      </c>
      <c r="S87" s="234">
        <f>'Natural Gas Scenarios'!U87</f>
        <v>5.6524672076960631E-10</v>
      </c>
      <c r="T87" s="234">
        <f>'Natural Gas Scenarios'!V87</f>
        <v>5.6524672076960631E-10</v>
      </c>
      <c r="U87" s="234">
        <f>'Natural Gas Scenarios'!W87</f>
        <v>5.6524672076960631E-10</v>
      </c>
      <c r="V87" s="234">
        <f>'Natural Gas Scenarios'!B190</f>
        <v>5.6524672076960631E-10</v>
      </c>
      <c r="W87" s="234">
        <f>'Natural Gas Scenarios'!C190</f>
        <v>5.6524672076960631E-10</v>
      </c>
      <c r="X87" s="234">
        <f>'Natural Gas Scenarios'!D190</f>
        <v>5.6524672076960631E-10</v>
      </c>
      <c r="Y87" s="234">
        <f>'Natural Gas Scenarios'!E190</f>
        <v>5.6524672076960631E-10</v>
      </c>
      <c r="Z87" s="234">
        <f>'Natural Gas Scenarios'!F190</f>
        <v>5.6524672076960631E-10</v>
      </c>
      <c r="AA87" s="234">
        <f>'Natural Gas Scenarios'!G190</f>
        <v>5.6524672076960631E-10</v>
      </c>
      <c r="AB87" s="234">
        <f>'Natural Gas Scenarios'!K190</f>
        <v>5.6524672076960631E-10</v>
      </c>
      <c r="AC87" s="234">
        <f>'Natural Gas Scenarios'!L190</f>
        <v>5.6524672076960631E-10</v>
      </c>
      <c r="AD87" s="234">
        <f>'Natural Gas Scenarios'!M190</f>
        <v>5.6524672076960631E-10</v>
      </c>
      <c r="AE87" s="234">
        <f>'Natural Gas Scenarios'!N190</f>
        <v>5.6524672076960631E-10</v>
      </c>
      <c r="AF87" s="234">
        <f>'Natural Gas Scenarios'!O190</f>
        <v>5.6524672076960631E-10</v>
      </c>
      <c r="AG87" s="234">
        <f>'Natural Gas Scenarios'!R190</f>
        <v>5.6524672076960631E-10</v>
      </c>
      <c r="AH87" s="234">
        <f>'Natural Gas Scenarios'!S190</f>
        <v>5.6524672076960631E-10</v>
      </c>
      <c r="AI87" s="234">
        <f>'Natural Gas Scenarios'!T190</f>
        <v>5.6524672076960631E-10</v>
      </c>
      <c r="AJ87" s="234">
        <f>'Natural Gas Scenarios'!W190</f>
        <v>5.6524672076960631E-10</v>
      </c>
      <c r="AK87" s="234">
        <f>'Natural Gas Scenarios'!X190</f>
        <v>5.6524672076960631E-10</v>
      </c>
      <c r="AL87" s="234">
        <f>'Natural Gas Scenarios'!Y190</f>
        <v>5.6524672076960631E-10</v>
      </c>
      <c r="AM87" s="234">
        <f>'Natural Gas Scenarios'!B293</f>
        <v>5.6524672076960631E-10</v>
      </c>
      <c r="AN87" s="234">
        <f>'Natural Gas Scenarios'!C293</f>
        <v>5.6524672076960631E-10</v>
      </c>
      <c r="AO87" s="234">
        <f>'Natural Gas Scenarios'!D293</f>
        <v>5.6524672076960631E-10</v>
      </c>
      <c r="AP87" s="234">
        <f>'Natural Gas Scenarios'!E293</f>
        <v>5.6524672076960631E-10</v>
      </c>
      <c r="AQ87" s="234">
        <f>'Natural Gas Scenarios'!F293</f>
        <v>5.6524672076960631E-10</v>
      </c>
      <c r="AR87" s="234">
        <f>'Natural Gas Scenarios'!G293</f>
        <v>5.6524672076960631E-10</v>
      </c>
      <c r="AS87" s="234">
        <f>'Natural Gas Scenarios'!K293</f>
        <v>5.6524672076960631E-10</v>
      </c>
      <c r="AT87" s="234">
        <f>'Natural Gas Scenarios'!L293</f>
        <v>5.6524672076960631E-10</v>
      </c>
      <c r="AU87" s="234">
        <f>'Natural Gas Scenarios'!M293</f>
        <v>5.6524672076960631E-10</v>
      </c>
      <c r="AV87" s="234">
        <f>'Natural Gas Scenarios'!N293</f>
        <v>5.6524672076960631E-10</v>
      </c>
      <c r="AW87" s="234">
        <f>'Natural Gas Scenarios'!O293</f>
        <v>5.6524672076960631E-10</v>
      </c>
      <c r="AX87" s="234">
        <f>'Natural Gas Scenarios'!R293</f>
        <v>5.6524672076960631E-10</v>
      </c>
      <c r="AY87" s="234">
        <f>'Natural Gas Scenarios'!S293</f>
        <v>5.6524672076960631E-10</v>
      </c>
      <c r="AZ87" s="234">
        <f>'Natural Gas Scenarios'!T293</f>
        <v>5.6524672076960631E-10</v>
      </c>
      <c r="BA87" s="234">
        <f>'Natural Gas Scenarios'!U293</f>
        <v>5.6524672076960631E-10</v>
      </c>
      <c r="BB87" s="234">
        <f>'Natural Gas Scenarios'!V293</f>
        <v>5.6524672076960631E-10</v>
      </c>
      <c r="BC87" s="234">
        <f>'Natural Gas Scenarios'!B396</f>
        <v>5.6524672076960631E-10</v>
      </c>
      <c r="BD87" s="234">
        <f>'Natural Gas Scenarios'!C396</f>
        <v>5.6524672076960631E-10</v>
      </c>
      <c r="BE87" s="234">
        <f>'Natural Gas Scenarios'!D396</f>
        <v>5.6524672076960631E-10</v>
      </c>
      <c r="BF87" s="234">
        <f>'Natural Gas Scenarios'!E396</f>
        <v>5.6524672076960631E-10</v>
      </c>
      <c r="BG87" s="234">
        <f>'Natural Gas Scenarios'!F396</f>
        <v>5.6524672076960631E-10</v>
      </c>
      <c r="BH87" s="234">
        <f>'Natural Gas Scenarios'!G396</f>
        <v>5.6524672076960631E-10</v>
      </c>
      <c r="BI87" s="234">
        <f>'Natural Gas Scenarios'!K396</f>
        <v>5.6524672076960631E-10</v>
      </c>
      <c r="BJ87" s="234">
        <f>'Natural Gas Scenarios'!L396</f>
        <v>5.6524672076960631E-10</v>
      </c>
      <c r="BK87" s="234">
        <f>'Natural Gas Scenarios'!M396</f>
        <v>5.6524672076960631E-10</v>
      </c>
      <c r="BL87" s="234">
        <f>'Natural Gas Scenarios'!B499</f>
        <v>5.6524672076960631E-10</v>
      </c>
      <c r="BM87" s="234">
        <f>'Natural Gas Scenarios'!C499</f>
        <v>5.6524672076960631E-10</v>
      </c>
      <c r="BN87" s="234">
        <f>'Natural Gas Scenarios'!D499</f>
        <v>5.6524672076960631E-10</v>
      </c>
      <c r="BO87" s="234">
        <f>'Natural Gas Scenarios'!E499</f>
        <v>5.6524672076960631E-10</v>
      </c>
      <c r="BP87" s="234">
        <f>'Natural Gas Scenarios'!F499</f>
        <v>5.6524672076960631E-10</v>
      </c>
      <c r="BQ87" s="234">
        <f>'Natural Gas Scenarios'!G499</f>
        <v>5.6524672076960631E-10</v>
      </c>
      <c r="BR87" s="234">
        <f>'Natural Gas Scenarios'!K499</f>
        <v>5.6524672076960631E-10</v>
      </c>
      <c r="BS87" s="234">
        <f>'Natural Gas Scenarios'!L499</f>
        <v>5.6524672076960631E-10</v>
      </c>
      <c r="BT87" s="234">
        <f>'Natural Gas Scenarios'!M499</f>
        <v>5.6524672076960631E-10</v>
      </c>
      <c r="BU87" s="234">
        <f>'Natural Gas Scenarios'!B602</f>
        <v>5.6524672076960631E-10</v>
      </c>
      <c r="BV87" s="234">
        <f>'Natural Gas Scenarios'!C602</f>
        <v>5.6524672076960631E-10</v>
      </c>
      <c r="BW87" s="234">
        <f>'Natural Gas Scenarios'!D602</f>
        <v>5.6524672076960631E-10</v>
      </c>
      <c r="BX87" s="234">
        <f>'Natural Gas Scenarios'!E602</f>
        <v>5.6524672076960631E-10</v>
      </c>
      <c r="BY87" s="234">
        <f>'Natural Gas Scenarios'!F602</f>
        <v>5.6524672076960631E-10</v>
      </c>
      <c r="BZ87" s="234">
        <f>'Natural Gas Scenarios'!R396</f>
        <v>5.6524672076960631E-10</v>
      </c>
      <c r="CA87" s="234">
        <f>'Natural Gas Scenarios'!S396</f>
        <v>5.6524672076960631E-10</v>
      </c>
      <c r="CB87" s="234">
        <f>'Natural Gas Scenarios'!T396</f>
        <v>5.6524672076960631E-10</v>
      </c>
      <c r="CC87" s="234">
        <f>'Natural Gas Scenarios'!B808</f>
        <v>5.6524672076960631E-10</v>
      </c>
      <c r="CD87" s="234">
        <f>'Natural Gas Scenarios'!C808</f>
        <v>5.6524672076960631E-10</v>
      </c>
      <c r="CE87" s="234">
        <f>'Natural Gas Scenarios'!D808</f>
        <v>5.6524672076960631E-10</v>
      </c>
      <c r="CF87" s="234">
        <f>'Natural Gas Scenarios'!H808</f>
        <v>5.6524672076960631E-10</v>
      </c>
      <c r="CG87" s="234">
        <f>'Natural Gas Scenarios'!I808</f>
        <v>5.6524672076960631E-10</v>
      </c>
      <c r="CH87" s="234">
        <f>'Natural Gas Scenarios'!J808</f>
        <v>5.6524672076960631E-10</v>
      </c>
      <c r="CI87" s="234">
        <f>'Natural Gas Scenarios'!N808</f>
        <v>5.6524672076960631E-10</v>
      </c>
      <c r="CJ87" s="234">
        <f>'Natural Gas Scenarios'!O808</f>
        <v>5.6524672076960631E-10</v>
      </c>
      <c r="CK87" s="234">
        <f>'Natural Gas Scenarios'!P808</f>
        <v>5.6524672076960631E-10</v>
      </c>
      <c r="CL87" s="234">
        <f>'Natural Gas Scenarios'!K602</f>
        <v>5.6524672076960631E-10</v>
      </c>
      <c r="CM87" s="234">
        <f>'Natural Gas Scenarios'!L602</f>
        <v>5.6524672076960631E-10</v>
      </c>
      <c r="CN87" s="234">
        <f>'Natural Gas Scenarios'!M602</f>
        <v>5.6524672076960631E-10</v>
      </c>
      <c r="CO87" s="234">
        <f>'Natural Gas Scenarios'!B705</f>
        <v>5.6524672076960631E-10</v>
      </c>
      <c r="CP87" s="234">
        <f>'Natural Gas Scenarios'!C705</f>
        <v>5.6524672076960631E-10</v>
      </c>
      <c r="CQ87" s="234">
        <f>'Natural Gas Scenarios'!D705</f>
        <v>5.6524672076960631E-10</v>
      </c>
      <c r="CR87" s="234">
        <f>'Natural Gas Scenarios'!E705</f>
        <v>5.6524672076960631E-10</v>
      </c>
      <c r="CS87" s="234">
        <f>'Natural Gas Scenarios'!F705</f>
        <v>5.6524672076960631E-10</v>
      </c>
      <c r="CT87" s="234">
        <f>'Natural Gas Scenarios'!K705</f>
        <v>5.6524672076960631E-10</v>
      </c>
      <c r="CU87" s="234">
        <f>'Natural Gas Scenarios'!L705</f>
        <v>5.6524672076960631E-10</v>
      </c>
      <c r="CV87" s="234">
        <f>'Natural Gas Scenarios'!M705</f>
        <v>5.6524672076960631E-10</v>
      </c>
      <c r="CW87" s="234">
        <f>'Natural Gas Scenarios'!N705</f>
        <v>5.6524672076960631E-10</v>
      </c>
      <c r="CX87" s="234">
        <f>'Natural Gas Scenarios'!O705</f>
        <v>5.6524672076960631E-10</v>
      </c>
      <c r="CY87" s="326" t="s">
        <v>922</v>
      </c>
    </row>
    <row r="88" spans="1:103" ht="15" customHeight="1" x14ac:dyDescent="0.25">
      <c r="A88" s="206">
        <v>85</v>
      </c>
      <c r="B88" s="247" t="s">
        <v>645</v>
      </c>
      <c r="C88" s="233">
        <f t="shared" si="2"/>
        <v>0</v>
      </c>
      <c r="D88" s="234">
        <f>'Natural Gas Scenarios'!B88</f>
        <v>0</v>
      </c>
      <c r="E88" s="234">
        <f>'Natural Gas Scenarios'!C88</f>
        <v>0</v>
      </c>
      <c r="F88" s="234">
        <f>'Natural Gas Scenarios'!D88</f>
        <v>0</v>
      </c>
      <c r="G88" s="234">
        <f>'Natural Gas Scenarios'!E88</f>
        <v>0</v>
      </c>
      <c r="H88" s="234">
        <f>'Natural Gas Scenarios'!F88</f>
        <v>0</v>
      </c>
      <c r="I88" s="234">
        <f>'Natural Gas Scenarios'!G88</f>
        <v>0</v>
      </c>
      <c r="J88" s="234">
        <f>'Natural Gas Scenarios'!H88</f>
        <v>0</v>
      </c>
      <c r="K88" s="234">
        <f>'Natural Gas Scenarios'!K88</f>
        <v>0</v>
      </c>
      <c r="L88" s="234">
        <f>'Natural Gas Scenarios'!L88</f>
        <v>0</v>
      </c>
      <c r="M88" s="234">
        <f>'Natural Gas Scenarios'!M88</f>
        <v>0</v>
      </c>
      <c r="N88" s="234">
        <f>'Natural Gas Scenarios'!N88</f>
        <v>0</v>
      </c>
      <c r="O88" s="234">
        <f>'Natural Gas Scenarios'!O88</f>
        <v>0</v>
      </c>
      <c r="P88" s="234">
        <f>'Natural Gas Scenarios'!R88</f>
        <v>0</v>
      </c>
      <c r="Q88" s="234">
        <f>'Natural Gas Scenarios'!S88</f>
        <v>0</v>
      </c>
      <c r="R88" s="234">
        <f>'Natural Gas Scenarios'!T88</f>
        <v>0</v>
      </c>
      <c r="S88" s="234">
        <f>'Natural Gas Scenarios'!U88</f>
        <v>0</v>
      </c>
      <c r="T88" s="234">
        <f>'Natural Gas Scenarios'!V88</f>
        <v>0</v>
      </c>
      <c r="U88" s="234">
        <f>'Natural Gas Scenarios'!W88</f>
        <v>0</v>
      </c>
      <c r="V88" s="234">
        <f>'Natural Gas Scenarios'!B191</f>
        <v>0</v>
      </c>
      <c r="W88" s="234">
        <f>'Natural Gas Scenarios'!C191</f>
        <v>0</v>
      </c>
      <c r="X88" s="234">
        <f>'Natural Gas Scenarios'!D191</f>
        <v>0</v>
      </c>
      <c r="Y88" s="234">
        <f>'Natural Gas Scenarios'!E191</f>
        <v>0</v>
      </c>
      <c r="Z88" s="234">
        <f>'Natural Gas Scenarios'!F191</f>
        <v>0</v>
      </c>
      <c r="AA88" s="234">
        <f>'Natural Gas Scenarios'!G191</f>
        <v>0</v>
      </c>
      <c r="AB88" s="234">
        <f>'Natural Gas Scenarios'!K191</f>
        <v>0</v>
      </c>
      <c r="AC88" s="234">
        <f>'Natural Gas Scenarios'!L191</f>
        <v>0</v>
      </c>
      <c r="AD88" s="234">
        <f>'Natural Gas Scenarios'!M191</f>
        <v>0</v>
      </c>
      <c r="AE88" s="234">
        <f>'Natural Gas Scenarios'!N191</f>
        <v>0</v>
      </c>
      <c r="AF88" s="234">
        <f>'Natural Gas Scenarios'!O191</f>
        <v>0</v>
      </c>
      <c r="AG88" s="234">
        <f>'Natural Gas Scenarios'!R191</f>
        <v>0</v>
      </c>
      <c r="AH88" s="234">
        <f>'Natural Gas Scenarios'!S191</f>
        <v>0</v>
      </c>
      <c r="AI88" s="234">
        <f>'Natural Gas Scenarios'!T191</f>
        <v>0</v>
      </c>
      <c r="AJ88" s="234">
        <f>'Natural Gas Scenarios'!W191</f>
        <v>0</v>
      </c>
      <c r="AK88" s="234">
        <f>'Natural Gas Scenarios'!X191</f>
        <v>0</v>
      </c>
      <c r="AL88" s="234">
        <f>'Natural Gas Scenarios'!Y191</f>
        <v>0</v>
      </c>
      <c r="AM88" s="234">
        <f>'Natural Gas Scenarios'!B294</f>
        <v>0</v>
      </c>
      <c r="AN88" s="234">
        <f>'Natural Gas Scenarios'!C294</f>
        <v>0</v>
      </c>
      <c r="AO88" s="234">
        <f>'Natural Gas Scenarios'!D294</f>
        <v>0</v>
      </c>
      <c r="AP88" s="234">
        <f>'Natural Gas Scenarios'!E294</f>
        <v>0</v>
      </c>
      <c r="AQ88" s="234">
        <f>'Natural Gas Scenarios'!F294</f>
        <v>0</v>
      </c>
      <c r="AR88" s="234">
        <f>'Natural Gas Scenarios'!G294</f>
        <v>0</v>
      </c>
      <c r="AS88" s="234">
        <f>'Natural Gas Scenarios'!K294</f>
        <v>0</v>
      </c>
      <c r="AT88" s="234">
        <f>'Natural Gas Scenarios'!L294</f>
        <v>0</v>
      </c>
      <c r="AU88" s="234">
        <f>'Natural Gas Scenarios'!M294</f>
        <v>0</v>
      </c>
      <c r="AV88" s="234">
        <f>'Natural Gas Scenarios'!N294</f>
        <v>0</v>
      </c>
      <c r="AW88" s="234">
        <f>'Natural Gas Scenarios'!O294</f>
        <v>0</v>
      </c>
      <c r="AX88" s="234">
        <f>'Natural Gas Scenarios'!R294</f>
        <v>0</v>
      </c>
      <c r="AY88" s="234">
        <f>'Natural Gas Scenarios'!S294</f>
        <v>0</v>
      </c>
      <c r="AZ88" s="234">
        <f>'Natural Gas Scenarios'!T294</f>
        <v>0</v>
      </c>
      <c r="BA88" s="234">
        <f>'Natural Gas Scenarios'!U294</f>
        <v>0</v>
      </c>
      <c r="BB88" s="234">
        <f>'Natural Gas Scenarios'!V294</f>
        <v>0</v>
      </c>
      <c r="BC88" s="234">
        <f>'Natural Gas Scenarios'!B397</f>
        <v>0</v>
      </c>
      <c r="BD88" s="234">
        <f>'Natural Gas Scenarios'!C397</f>
        <v>0</v>
      </c>
      <c r="BE88" s="234">
        <f>'Natural Gas Scenarios'!D397</f>
        <v>0</v>
      </c>
      <c r="BF88" s="234">
        <f>'Natural Gas Scenarios'!E397</f>
        <v>0</v>
      </c>
      <c r="BG88" s="234">
        <f>'Natural Gas Scenarios'!F397</f>
        <v>0</v>
      </c>
      <c r="BH88" s="234">
        <f>'Natural Gas Scenarios'!G397</f>
        <v>0</v>
      </c>
      <c r="BI88" s="234">
        <f>'Natural Gas Scenarios'!K397</f>
        <v>0</v>
      </c>
      <c r="BJ88" s="234">
        <f>'Natural Gas Scenarios'!L397</f>
        <v>0</v>
      </c>
      <c r="BK88" s="234">
        <f>'Natural Gas Scenarios'!M397</f>
        <v>0</v>
      </c>
      <c r="BL88" s="234">
        <f>'Natural Gas Scenarios'!B500</f>
        <v>0</v>
      </c>
      <c r="BM88" s="234">
        <f>'Natural Gas Scenarios'!C500</f>
        <v>0</v>
      </c>
      <c r="BN88" s="234">
        <f>'Natural Gas Scenarios'!D500</f>
        <v>0</v>
      </c>
      <c r="BO88" s="234">
        <f>'Natural Gas Scenarios'!E500</f>
        <v>0</v>
      </c>
      <c r="BP88" s="234">
        <f>'Natural Gas Scenarios'!F500</f>
        <v>0</v>
      </c>
      <c r="BQ88" s="234">
        <f>'Natural Gas Scenarios'!G500</f>
        <v>0</v>
      </c>
      <c r="BR88" s="234">
        <f>'Natural Gas Scenarios'!K500</f>
        <v>0</v>
      </c>
      <c r="BS88" s="234">
        <f>'Natural Gas Scenarios'!L500</f>
        <v>0</v>
      </c>
      <c r="BT88" s="234">
        <f>'Natural Gas Scenarios'!M500</f>
        <v>0</v>
      </c>
      <c r="BU88" s="234">
        <f>'Natural Gas Scenarios'!B603</f>
        <v>0</v>
      </c>
      <c r="BV88" s="234">
        <f>'Natural Gas Scenarios'!C603</f>
        <v>0</v>
      </c>
      <c r="BW88" s="234">
        <f>'Natural Gas Scenarios'!D603</f>
        <v>0</v>
      </c>
      <c r="BX88" s="234">
        <f>'Natural Gas Scenarios'!E603</f>
        <v>0</v>
      </c>
      <c r="BY88" s="234">
        <f>'Natural Gas Scenarios'!F603</f>
        <v>0</v>
      </c>
      <c r="BZ88" s="234">
        <f>'Natural Gas Scenarios'!R397</f>
        <v>0</v>
      </c>
      <c r="CA88" s="234">
        <f>'Natural Gas Scenarios'!S397</f>
        <v>0</v>
      </c>
      <c r="CB88" s="234">
        <f>'Natural Gas Scenarios'!T397</f>
        <v>0</v>
      </c>
      <c r="CC88" s="234">
        <f>'Natural Gas Scenarios'!B809</f>
        <v>1.3229128460678658E-6</v>
      </c>
      <c r="CD88" s="234">
        <f>'Natural Gas Scenarios'!C809</f>
        <v>1.3229128460678658E-6</v>
      </c>
      <c r="CE88" s="234">
        <f>'Natural Gas Scenarios'!D809</f>
        <v>1.3229128460678658E-6</v>
      </c>
      <c r="CF88" s="234">
        <f>'Natural Gas Scenarios'!H809</f>
        <v>2.8727486985780301E-7</v>
      </c>
      <c r="CG88" s="234">
        <f>'Natural Gas Scenarios'!I809</f>
        <v>2.8727486985780301E-7</v>
      </c>
      <c r="CH88" s="234">
        <f>'Natural Gas Scenarios'!J809</f>
        <v>2.8727486985780301E-7</v>
      </c>
      <c r="CI88" s="234">
        <f>'Natural Gas Scenarios'!N809</f>
        <v>5.6972159064236564E-7</v>
      </c>
      <c r="CJ88" s="234">
        <f>'Natural Gas Scenarios'!O809</f>
        <v>5.6972159064236564E-7</v>
      </c>
      <c r="CK88" s="234">
        <f>'Natural Gas Scenarios'!P809</f>
        <v>5.6972159064236564E-7</v>
      </c>
      <c r="CL88" s="234">
        <f>'Natural Gas Scenarios'!K603</f>
        <v>0</v>
      </c>
      <c r="CM88" s="234">
        <f>'Natural Gas Scenarios'!L603</f>
        <v>0</v>
      </c>
      <c r="CN88" s="234">
        <f>'Natural Gas Scenarios'!M603</f>
        <v>0</v>
      </c>
      <c r="CO88" s="234">
        <f>'Natural Gas Scenarios'!B706</f>
        <v>0</v>
      </c>
      <c r="CP88" s="234">
        <f>'Natural Gas Scenarios'!C706</f>
        <v>0</v>
      </c>
      <c r="CQ88" s="234">
        <f>'Natural Gas Scenarios'!D706</f>
        <v>0</v>
      </c>
      <c r="CR88" s="234">
        <f>'Natural Gas Scenarios'!E706</f>
        <v>0</v>
      </c>
      <c r="CS88" s="234">
        <f>'Natural Gas Scenarios'!F706</f>
        <v>0</v>
      </c>
      <c r="CT88" s="234">
        <f>'Natural Gas Scenarios'!K706</f>
        <v>0</v>
      </c>
      <c r="CU88" s="234">
        <f>'Natural Gas Scenarios'!L706</f>
        <v>0</v>
      </c>
      <c r="CV88" s="234">
        <f>'Natural Gas Scenarios'!M706</f>
        <v>0</v>
      </c>
      <c r="CW88" s="234">
        <f>'Natural Gas Scenarios'!N706</f>
        <v>0</v>
      </c>
      <c r="CX88" s="234">
        <f>'Natural Gas Scenarios'!O706</f>
        <v>0</v>
      </c>
      <c r="CY88" s="326" t="s">
        <v>923</v>
      </c>
    </row>
    <row r="89" spans="1:103" ht="15" customHeight="1" x14ac:dyDescent="0.25">
      <c r="A89" s="206">
        <v>86</v>
      </c>
      <c r="B89" s="261" t="s">
        <v>277</v>
      </c>
      <c r="C89" s="233">
        <f t="shared" si="2"/>
        <v>1.4131168019240155E-5</v>
      </c>
      <c r="D89" s="234">
        <f>'Natural Gas Scenarios'!B89</f>
        <v>1.4131168019240155E-5</v>
      </c>
      <c r="E89" s="234">
        <f>'Natural Gas Scenarios'!C89</f>
        <v>1.4131168019240155E-5</v>
      </c>
      <c r="F89" s="234">
        <f>'Natural Gas Scenarios'!D89</f>
        <v>1.4131168019240155E-5</v>
      </c>
      <c r="G89" s="234">
        <f>'Natural Gas Scenarios'!E89</f>
        <v>1.4131168019240155E-5</v>
      </c>
      <c r="H89" s="234">
        <f>'Natural Gas Scenarios'!F89</f>
        <v>1.4131168019240155E-5</v>
      </c>
      <c r="I89" s="234">
        <f>'Natural Gas Scenarios'!G89</f>
        <v>1.4131168019240155E-5</v>
      </c>
      <c r="J89" s="234">
        <f>'Natural Gas Scenarios'!H89</f>
        <v>1.4131168019240155E-5</v>
      </c>
      <c r="K89" s="234">
        <f>'Natural Gas Scenarios'!K89</f>
        <v>1.4131168019240155E-5</v>
      </c>
      <c r="L89" s="234">
        <f>'Natural Gas Scenarios'!L89</f>
        <v>1.4131168019240155E-5</v>
      </c>
      <c r="M89" s="234">
        <f>'Natural Gas Scenarios'!M89</f>
        <v>1.4131168019240155E-5</v>
      </c>
      <c r="N89" s="234">
        <f>'Natural Gas Scenarios'!N89</f>
        <v>1.4131168019240155E-5</v>
      </c>
      <c r="O89" s="234">
        <f>'Natural Gas Scenarios'!O89</f>
        <v>1.4131168019240155E-5</v>
      </c>
      <c r="P89" s="234">
        <f>'Natural Gas Scenarios'!R89</f>
        <v>1.4131168019240155E-5</v>
      </c>
      <c r="Q89" s="234">
        <f>'Natural Gas Scenarios'!S89</f>
        <v>1.4131168019240155E-5</v>
      </c>
      <c r="R89" s="234">
        <f>'Natural Gas Scenarios'!T89</f>
        <v>1.4131168019240155E-5</v>
      </c>
      <c r="S89" s="234">
        <f>'Natural Gas Scenarios'!U89</f>
        <v>1.4131168019240155E-5</v>
      </c>
      <c r="T89" s="234">
        <f>'Natural Gas Scenarios'!V89</f>
        <v>1.4131168019240155E-5</v>
      </c>
      <c r="U89" s="234">
        <f>'Natural Gas Scenarios'!W89</f>
        <v>1.4131168019240155E-5</v>
      </c>
      <c r="V89" s="234">
        <f>'Natural Gas Scenarios'!B192</f>
        <v>1.4131168019240155E-5</v>
      </c>
      <c r="W89" s="234">
        <f>'Natural Gas Scenarios'!C192</f>
        <v>1.4131168019240155E-5</v>
      </c>
      <c r="X89" s="234">
        <f>'Natural Gas Scenarios'!D192</f>
        <v>1.4131168019240155E-5</v>
      </c>
      <c r="Y89" s="234">
        <f>'Natural Gas Scenarios'!E192</f>
        <v>1.4131168019240155E-5</v>
      </c>
      <c r="Z89" s="234">
        <f>'Natural Gas Scenarios'!F192</f>
        <v>1.4131168019240155E-5</v>
      </c>
      <c r="AA89" s="234">
        <f>'Natural Gas Scenarios'!G192</f>
        <v>1.4131168019240155E-5</v>
      </c>
      <c r="AB89" s="234">
        <f>'Natural Gas Scenarios'!K192</f>
        <v>1.4131168019240155E-5</v>
      </c>
      <c r="AC89" s="234">
        <f>'Natural Gas Scenarios'!L192</f>
        <v>1.4131168019240155E-5</v>
      </c>
      <c r="AD89" s="234">
        <f>'Natural Gas Scenarios'!M192</f>
        <v>1.4131168019240155E-5</v>
      </c>
      <c r="AE89" s="234">
        <f>'Natural Gas Scenarios'!N192</f>
        <v>1.4131168019240155E-5</v>
      </c>
      <c r="AF89" s="234">
        <f>'Natural Gas Scenarios'!O192</f>
        <v>1.4131168019240155E-5</v>
      </c>
      <c r="AG89" s="234">
        <f>'Natural Gas Scenarios'!R192</f>
        <v>1.4131168019240155E-5</v>
      </c>
      <c r="AH89" s="234">
        <f>'Natural Gas Scenarios'!S192</f>
        <v>1.4131168019240155E-5</v>
      </c>
      <c r="AI89" s="234">
        <f>'Natural Gas Scenarios'!T192</f>
        <v>1.4131168019240155E-5</v>
      </c>
      <c r="AJ89" s="234">
        <f>'Natural Gas Scenarios'!W192</f>
        <v>1.4131168019240155E-5</v>
      </c>
      <c r="AK89" s="234">
        <f>'Natural Gas Scenarios'!X192</f>
        <v>1.4131168019240155E-5</v>
      </c>
      <c r="AL89" s="234">
        <f>'Natural Gas Scenarios'!Y192</f>
        <v>1.4131168019240155E-5</v>
      </c>
      <c r="AM89" s="234">
        <f>'Natural Gas Scenarios'!B295</f>
        <v>1.4131168019240155E-5</v>
      </c>
      <c r="AN89" s="234">
        <f>'Natural Gas Scenarios'!C295</f>
        <v>1.4131168019240155E-5</v>
      </c>
      <c r="AO89" s="234">
        <f>'Natural Gas Scenarios'!D295</f>
        <v>1.4131168019240155E-5</v>
      </c>
      <c r="AP89" s="234">
        <f>'Natural Gas Scenarios'!E295</f>
        <v>1.4131168019240155E-5</v>
      </c>
      <c r="AQ89" s="234">
        <f>'Natural Gas Scenarios'!F295</f>
        <v>1.4131168019240155E-5</v>
      </c>
      <c r="AR89" s="234">
        <f>'Natural Gas Scenarios'!G295</f>
        <v>1.4131168019240155E-5</v>
      </c>
      <c r="AS89" s="234">
        <f>'Natural Gas Scenarios'!K295</f>
        <v>1.4131168019240155E-5</v>
      </c>
      <c r="AT89" s="234">
        <f>'Natural Gas Scenarios'!L295</f>
        <v>1.4131168019240155E-5</v>
      </c>
      <c r="AU89" s="234">
        <f>'Natural Gas Scenarios'!M295</f>
        <v>1.4131168019240155E-5</v>
      </c>
      <c r="AV89" s="234">
        <f>'Natural Gas Scenarios'!N295</f>
        <v>1.4131168019240155E-5</v>
      </c>
      <c r="AW89" s="234">
        <f>'Natural Gas Scenarios'!O295</f>
        <v>1.4131168019240155E-5</v>
      </c>
      <c r="AX89" s="234">
        <f>'Natural Gas Scenarios'!R295</f>
        <v>1.4131168019240155E-5</v>
      </c>
      <c r="AY89" s="234">
        <f>'Natural Gas Scenarios'!S295</f>
        <v>1.4131168019240155E-5</v>
      </c>
      <c r="AZ89" s="234">
        <f>'Natural Gas Scenarios'!T295</f>
        <v>1.4131168019240155E-5</v>
      </c>
      <c r="BA89" s="234">
        <f>'Natural Gas Scenarios'!U295</f>
        <v>1.4131168019240155E-5</v>
      </c>
      <c r="BB89" s="234">
        <f>'Natural Gas Scenarios'!V295</f>
        <v>1.4131168019240155E-5</v>
      </c>
      <c r="BC89" s="234">
        <f>'Natural Gas Scenarios'!B398</f>
        <v>1.4131168019240155E-5</v>
      </c>
      <c r="BD89" s="234">
        <f>'Natural Gas Scenarios'!C398</f>
        <v>1.4131168019240155E-5</v>
      </c>
      <c r="BE89" s="234">
        <f>'Natural Gas Scenarios'!D398</f>
        <v>1.4131168019240155E-5</v>
      </c>
      <c r="BF89" s="234">
        <f>'Natural Gas Scenarios'!E398</f>
        <v>1.4131168019240155E-5</v>
      </c>
      <c r="BG89" s="234">
        <f>'Natural Gas Scenarios'!F398</f>
        <v>1.4131168019240155E-5</v>
      </c>
      <c r="BH89" s="234">
        <f>'Natural Gas Scenarios'!G398</f>
        <v>1.4131168019240155E-5</v>
      </c>
      <c r="BI89" s="234">
        <f>'Natural Gas Scenarios'!K398</f>
        <v>1.4131168019240155E-5</v>
      </c>
      <c r="BJ89" s="234">
        <f>'Natural Gas Scenarios'!L398</f>
        <v>1.4131168019240155E-5</v>
      </c>
      <c r="BK89" s="234">
        <f>'Natural Gas Scenarios'!M398</f>
        <v>1.4131168019240155E-5</v>
      </c>
      <c r="BL89" s="234">
        <f>'Natural Gas Scenarios'!B501</f>
        <v>1.4131168019240155E-5</v>
      </c>
      <c r="BM89" s="234">
        <f>'Natural Gas Scenarios'!C501</f>
        <v>1.4131168019240155E-5</v>
      </c>
      <c r="BN89" s="234">
        <f>'Natural Gas Scenarios'!D501</f>
        <v>1.4131168019240155E-5</v>
      </c>
      <c r="BO89" s="234">
        <f>'Natural Gas Scenarios'!E501</f>
        <v>1.4131168019240155E-5</v>
      </c>
      <c r="BP89" s="234">
        <f>'Natural Gas Scenarios'!F501</f>
        <v>1.4131168019240155E-5</v>
      </c>
      <c r="BQ89" s="234">
        <f>'Natural Gas Scenarios'!G501</f>
        <v>1.4131168019240155E-5</v>
      </c>
      <c r="BR89" s="234">
        <f>'Natural Gas Scenarios'!K501</f>
        <v>1.4131168019240155E-5</v>
      </c>
      <c r="BS89" s="234">
        <f>'Natural Gas Scenarios'!L501</f>
        <v>1.4131168019240155E-5</v>
      </c>
      <c r="BT89" s="234">
        <f>'Natural Gas Scenarios'!M501</f>
        <v>1.4131168019240155E-5</v>
      </c>
      <c r="BU89" s="234">
        <f>'Natural Gas Scenarios'!B604</f>
        <v>1.4131168019240155E-5</v>
      </c>
      <c r="BV89" s="234">
        <f>'Natural Gas Scenarios'!C604</f>
        <v>1.4131168019240155E-5</v>
      </c>
      <c r="BW89" s="234">
        <f>'Natural Gas Scenarios'!D604</f>
        <v>1.4131168019240155E-5</v>
      </c>
      <c r="BX89" s="234">
        <f>'Natural Gas Scenarios'!E604</f>
        <v>1.4131168019240155E-5</v>
      </c>
      <c r="BY89" s="234">
        <f>'Natural Gas Scenarios'!F604</f>
        <v>1.4131168019240155E-5</v>
      </c>
      <c r="BZ89" s="234">
        <f>'Natural Gas Scenarios'!R398</f>
        <v>1.4131168019240155E-5</v>
      </c>
      <c r="CA89" s="234">
        <f>'Natural Gas Scenarios'!S398</f>
        <v>1.4131168019240155E-5</v>
      </c>
      <c r="CB89" s="234">
        <f>'Natural Gas Scenarios'!T398</f>
        <v>1.4131168019240155E-5</v>
      </c>
      <c r="CC89" s="234">
        <f>'Natural Gas Scenarios'!B810</f>
        <v>1.4194758275326738E-5</v>
      </c>
      <c r="CD89" s="234">
        <f>'Natural Gas Scenarios'!C810</f>
        <v>1.4194758275326738E-5</v>
      </c>
      <c r="CE89" s="234">
        <f>'Natural Gas Scenarios'!D810</f>
        <v>1.4194758275326738E-5</v>
      </c>
      <c r="CF89" s="234">
        <f>'Natural Gas Scenarios'!H810</f>
        <v>1.4194758275326738E-5</v>
      </c>
      <c r="CG89" s="234">
        <f>'Natural Gas Scenarios'!I810</f>
        <v>1.4194758275326738E-5</v>
      </c>
      <c r="CH89" s="234">
        <f>'Natural Gas Scenarios'!J810</f>
        <v>1.4194758275326738E-5</v>
      </c>
      <c r="CI89" s="234">
        <f>'Natural Gas Scenarios'!N810</f>
        <v>1.4194758275326738E-5</v>
      </c>
      <c r="CJ89" s="234">
        <f>'Natural Gas Scenarios'!O810</f>
        <v>1.4194758275326738E-5</v>
      </c>
      <c r="CK89" s="234">
        <f>'Natural Gas Scenarios'!P810</f>
        <v>1.4194758275326738E-5</v>
      </c>
      <c r="CL89" s="234">
        <f>'Natural Gas Scenarios'!K604</f>
        <v>1.4131168019240155E-5</v>
      </c>
      <c r="CM89" s="234">
        <f>'Natural Gas Scenarios'!L604</f>
        <v>1.4131168019240155E-5</v>
      </c>
      <c r="CN89" s="234">
        <f>'Natural Gas Scenarios'!M604</f>
        <v>1.4131168019240155E-5</v>
      </c>
      <c r="CO89" s="234">
        <f>'Natural Gas Scenarios'!B707</f>
        <v>1.4131168019240155E-5</v>
      </c>
      <c r="CP89" s="234">
        <f>'Natural Gas Scenarios'!C707</f>
        <v>1.4131168019240155E-5</v>
      </c>
      <c r="CQ89" s="234">
        <f>'Natural Gas Scenarios'!D707</f>
        <v>1.4131168019240155E-5</v>
      </c>
      <c r="CR89" s="234">
        <f>'Natural Gas Scenarios'!E707</f>
        <v>1.4131168019240155E-5</v>
      </c>
      <c r="CS89" s="234">
        <f>'Natural Gas Scenarios'!F707</f>
        <v>1.4131168019240155E-5</v>
      </c>
      <c r="CT89" s="234">
        <f>'Natural Gas Scenarios'!K707</f>
        <v>1.4131168019240155E-5</v>
      </c>
      <c r="CU89" s="234">
        <f>'Natural Gas Scenarios'!L707</f>
        <v>1.4131168019240155E-5</v>
      </c>
      <c r="CV89" s="234">
        <f>'Natural Gas Scenarios'!M707</f>
        <v>1.4131168019240155E-5</v>
      </c>
      <c r="CW89" s="234">
        <f>'Natural Gas Scenarios'!N707</f>
        <v>1.4131168019240155E-5</v>
      </c>
      <c r="CX89" s="234">
        <f>'Natural Gas Scenarios'!O707</f>
        <v>1.4131168019240155E-5</v>
      </c>
      <c r="CY89" s="326" t="s">
        <v>924</v>
      </c>
    </row>
    <row r="90" spans="1:103" ht="15" customHeight="1" x14ac:dyDescent="0.25">
      <c r="A90" s="206">
        <v>87</v>
      </c>
      <c r="B90" s="261" t="s">
        <v>412</v>
      </c>
      <c r="C90" s="233">
        <f t="shared" si="2"/>
        <v>0</v>
      </c>
      <c r="D90" s="234">
        <f>'Natural Gas Scenarios'!B90</f>
        <v>0</v>
      </c>
      <c r="E90" s="234">
        <f>'Natural Gas Scenarios'!C90</f>
        <v>0</v>
      </c>
      <c r="F90" s="234">
        <f>'Natural Gas Scenarios'!D90</f>
        <v>0</v>
      </c>
      <c r="G90" s="234">
        <f>'Natural Gas Scenarios'!E90</f>
        <v>0</v>
      </c>
      <c r="H90" s="234">
        <f>'Natural Gas Scenarios'!F90</f>
        <v>0</v>
      </c>
      <c r="I90" s="234">
        <f>'Natural Gas Scenarios'!G90</f>
        <v>0</v>
      </c>
      <c r="J90" s="234">
        <f>'Natural Gas Scenarios'!H90</f>
        <v>0</v>
      </c>
      <c r="K90" s="234">
        <f>'Natural Gas Scenarios'!K90</f>
        <v>0</v>
      </c>
      <c r="L90" s="234">
        <f>'Natural Gas Scenarios'!L90</f>
        <v>0</v>
      </c>
      <c r="M90" s="234">
        <f>'Natural Gas Scenarios'!M90</f>
        <v>0</v>
      </c>
      <c r="N90" s="234">
        <f>'Natural Gas Scenarios'!N90</f>
        <v>0</v>
      </c>
      <c r="O90" s="234">
        <f>'Natural Gas Scenarios'!O90</f>
        <v>0</v>
      </c>
      <c r="P90" s="234">
        <f>'Natural Gas Scenarios'!R90</f>
        <v>0</v>
      </c>
      <c r="Q90" s="234">
        <f>'Natural Gas Scenarios'!S90</f>
        <v>0</v>
      </c>
      <c r="R90" s="234">
        <f>'Natural Gas Scenarios'!T90</f>
        <v>0</v>
      </c>
      <c r="S90" s="234">
        <f>'Natural Gas Scenarios'!U90</f>
        <v>0</v>
      </c>
      <c r="T90" s="234">
        <f>'Natural Gas Scenarios'!V90</f>
        <v>0</v>
      </c>
      <c r="U90" s="234">
        <f>'Natural Gas Scenarios'!W90</f>
        <v>0</v>
      </c>
      <c r="V90" s="234">
        <f>'Natural Gas Scenarios'!B193</f>
        <v>0</v>
      </c>
      <c r="W90" s="234">
        <f>'Natural Gas Scenarios'!C193</f>
        <v>0</v>
      </c>
      <c r="X90" s="234">
        <f>'Natural Gas Scenarios'!D193</f>
        <v>0</v>
      </c>
      <c r="Y90" s="234">
        <f>'Natural Gas Scenarios'!E193</f>
        <v>0</v>
      </c>
      <c r="Z90" s="234">
        <f>'Natural Gas Scenarios'!F193</f>
        <v>0</v>
      </c>
      <c r="AA90" s="234">
        <f>'Natural Gas Scenarios'!G193</f>
        <v>0</v>
      </c>
      <c r="AB90" s="234">
        <f>'Natural Gas Scenarios'!K193</f>
        <v>0</v>
      </c>
      <c r="AC90" s="234">
        <f>'Natural Gas Scenarios'!L193</f>
        <v>0</v>
      </c>
      <c r="AD90" s="234">
        <f>'Natural Gas Scenarios'!M193</f>
        <v>0</v>
      </c>
      <c r="AE90" s="234">
        <f>'Natural Gas Scenarios'!N193</f>
        <v>0</v>
      </c>
      <c r="AF90" s="234">
        <f>'Natural Gas Scenarios'!O193</f>
        <v>0</v>
      </c>
      <c r="AG90" s="234">
        <f>'Natural Gas Scenarios'!R193</f>
        <v>1.4131168019240155E-5</v>
      </c>
      <c r="AH90" s="234">
        <f>'Natural Gas Scenarios'!S193</f>
        <v>1.4131168019240155E-5</v>
      </c>
      <c r="AI90" s="234">
        <f>'Natural Gas Scenarios'!T193</f>
        <v>1.4131168019240155E-5</v>
      </c>
      <c r="AJ90" s="234">
        <f>'Natural Gas Scenarios'!W193</f>
        <v>0</v>
      </c>
      <c r="AK90" s="234">
        <f>'Natural Gas Scenarios'!X193</f>
        <v>0</v>
      </c>
      <c r="AL90" s="234">
        <f>'Natural Gas Scenarios'!Y193</f>
        <v>0</v>
      </c>
      <c r="AM90" s="234">
        <f>'Natural Gas Scenarios'!B296</f>
        <v>0</v>
      </c>
      <c r="AN90" s="234">
        <f>'Natural Gas Scenarios'!C296</f>
        <v>0</v>
      </c>
      <c r="AO90" s="234">
        <f>'Natural Gas Scenarios'!D296</f>
        <v>0</v>
      </c>
      <c r="AP90" s="234">
        <f>'Natural Gas Scenarios'!E296</f>
        <v>0</v>
      </c>
      <c r="AQ90" s="234">
        <f>'Natural Gas Scenarios'!F296</f>
        <v>0</v>
      </c>
      <c r="AR90" s="234">
        <f>'Natural Gas Scenarios'!G296</f>
        <v>0</v>
      </c>
      <c r="AS90" s="234">
        <f>'Natural Gas Scenarios'!K296</f>
        <v>0</v>
      </c>
      <c r="AT90" s="234">
        <f>'Natural Gas Scenarios'!L296</f>
        <v>0</v>
      </c>
      <c r="AU90" s="234">
        <f>'Natural Gas Scenarios'!M296</f>
        <v>0</v>
      </c>
      <c r="AV90" s="234">
        <f>'Natural Gas Scenarios'!N296</f>
        <v>0</v>
      </c>
      <c r="AW90" s="234">
        <f>'Natural Gas Scenarios'!O296</f>
        <v>0</v>
      </c>
      <c r="AX90" s="234">
        <f>'Natural Gas Scenarios'!R296</f>
        <v>0</v>
      </c>
      <c r="AY90" s="234">
        <f>'Natural Gas Scenarios'!S296</f>
        <v>0</v>
      </c>
      <c r="AZ90" s="234">
        <f>'Natural Gas Scenarios'!T296</f>
        <v>0</v>
      </c>
      <c r="BA90" s="234">
        <f>'Natural Gas Scenarios'!U296</f>
        <v>0</v>
      </c>
      <c r="BB90" s="234">
        <f>'Natural Gas Scenarios'!V296</f>
        <v>0</v>
      </c>
      <c r="BC90" s="234">
        <f>'Natural Gas Scenarios'!B399</f>
        <v>0</v>
      </c>
      <c r="BD90" s="234">
        <f>'Natural Gas Scenarios'!C399</f>
        <v>0</v>
      </c>
      <c r="BE90" s="234">
        <f>'Natural Gas Scenarios'!D399</f>
        <v>0</v>
      </c>
      <c r="BF90" s="234">
        <f>'Natural Gas Scenarios'!E399</f>
        <v>0</v>
      </c>
      <c r="BG90" s="234">
        <f>'Natural Gas Scenarios'!F399</f>
        <v>0</v>
      </c>
      <c r="BH90" s="234">
        <f>'Natural Gas Scenarios'!G399</f>
        <v>0</v>
      </c>
      <c r="BI90" s="234">
        <f>'Natural Gas Scenarios'!K399</f>
        <v>1.4131168019240155E-5</v>
      </c>
      <c r="BJ90" s="234">
        <f>'Natural Gas Scenarios'!L399</f>
        <v>1.4131168019240155E-5</v>
      </c>
      <c r="BK90" s="234">
        <f>'Natural Gas Scenarios'!M399</f>
        <v>1.4131168019240155E-5</v>
      </c>
      <c r="BL90" s="234">
        <f>'Natural Gas Scenarios'!B502</f>
        <v>0</v>
      </c>
      <c r="BM90" s="234">
        <f>'Natural Gas Scenarios'!C502</f>
        <v>0</v>
      </c>
      <c r="BN90" s="234">
        <f>'Natural Gas Scenarios'!D502</f>
        <v>0</v>
      </c>
      <c r="BO90" s="234">
        <f>'Natural Gas Scenarios'!E502</f>
        <v>0</v>
      </c>
      <c r="BP90" s="234">
        <f>'Natural Gas Scenarios'!F502</f>
        <v>0</v>
      </c>
      <c r="BQ90" s="234">
        <f>'Natural Gas Scenarios'!G502</f>
        <v>0</v>
      </c>
      <c r="BR90" s="234">
        <f>'Natural Gas Scenarios'!K502</f>
        <v>1.4131168019240155E-5</v>
      </c>
      <c r="BS90" s="234">
        <f>'Natural Gas Scenarios'!L502</f>
        <v>1.4131168019240155E-5</v>
      </c>
      <c r="BT90" s="234">
        <f>'Natural Gas Scenarios'!M502</f>
        <v>1.4131168019240155E-5</v>
      </c>
      <c r="BU90" s="234">
        <f>'Natural Gas Scenarios'!B605</f>
        <v>0</v>
      </c>
      <c r="BV90" s="234">
        <f>'Natural Gas Scenarios'!C605</f>
        <v>0</v>
      </c>
      <c r="BW90" s="234">
        <f>'Natural Gas Scenarios'!D605</f>
        <v>0</v>
      </c>
      <c r="BX90" s="234">
        <f>'Natural Gas Scenarios'!E605</f>
        <v>0</v>
      </c>
      <c r="BY90" s="234">
        <f>'Natural Gas Scenarios'!F605</f>
        <v>0</v>
      </c>
      <c r="BZ90" s="234">
        <f>'Natural Gas Scenarios'!R399</f>
        <v>1.4131168019240155E-5</v>
      </c>
      <c r="CA90" s="234">
        <f>'Natural Gas Scenarios'!S399</f>
        <v>1.4131168019240155E-5</v>
      </c>
      <c r="CB90" s="234">
        <f>'Natural Gas Scenarios'!T399</f>
        <v>1.4131168019240155E-5</v>
      </c>
      <c r="CC90" s="234">
        <f>'Natural Gas Scenarios'!B811</f>
        <v>0</v>
      </c>
      <c r="CD90" s="234">
        <f>'Natural Gas Scenarios'!C811</f>
        <v>0</v>
      </c>
      <c r="CE90" s="234">
        <f>'Natural Gas Scenarios'!D811</f>
        <v>0</v>
      </c>
      <c r="CF90" s="234">
        <f>'Natural Gas Scenarios'!H811</f>
        <v>0</v>
      </c>
      <c r="CG90" s="234">
        <f>'Natural Gas Scenarios'!I811</f>
        <v>0</v>
      </c>
      <c r="CH90" s="234">
        <f>'Natural Gas Scenarios'!J811</f>
        <v>0</v>
      </c>
      <c r="CI90" s="234">
        <f>'Natural Gas Scenarios'!N811</f>
        <v>0</v>
      </c>
      <c r="CJ90" s="234">
        <f>'Natural Gas Scenarios'!O811</f>
        <v>0</v>
      </c>
      <c r="CK90" s="234">
        <f>'Natural Gas Scenarios'!P811</f>
        <v>0</v>
      </c>
      <c r="CL90" s="234">
        <f>'Natural Gas Scenarios'!K605</f>
        <v>1.4131168019240155E-5</v>
      </c>
      <c r="CM90" s="234">
        <f>'Natural Gas Scenarios'!L605</f>
        <v>1.4131168019240155E-5</v>
      </c>
      <c r="CN90" s="234">
        <f>'Natural Gas Scenarios'!M605</f>
        <v>1.4131168019240155E-5</v>
      </c>
      <c r="CO90" s="234">
        <f>'Natural Gas Scenarios'!B708</f>
        <v>0</v>
      </c>
      <c r="CP90" s="234">
        <f>'Natural Gas Scenarios'!C708</f>
        <v>0</v>
      </c>
      <c r="CQ90" s="234">
        <f>'Natural Gas Scenarios'!D708</f>
        <v>0</v>
      </c>
      <c r="CR90" s="234">
        <f>'Natural Gas Scenarios'!E708</f>
        <v>0</v>
      </c>
      <c r="CS90" s="234">
        <f>'Natural Gas Scenarios'!F708</f>
        <v>0</v>
      </c>
      <c r="CT90" s="234">
        <f>'Natural Gas Scenarios'!K708</f>
        <v>0</v>
      </c>
      <c r="CU90" s="234">
        <f>'Natural Gas Scenarios'!L708</f>
        <v>0</v>
      </c>
      <c r="CV90" s="234">
        <f>'Natural Gas Scenarios'!M708</f>
        <v>0</v>
      </c>
      <c r="CW90" s="234">
        <f>'Natural Gas Scenarios'!N708</f>
        <v>0</v>
      </c>
      <c r="CX90" s="234">
        <f>'Natural Gas Scenarios'!O708</f>
        <v>0</v>
      </c>
      <c r="CY90" s="326" t="s">
        <v>925</v>
      </c>
    </row>
    <row r="91" spans="1:103" ht="15" customHeight="1" x14ac:dyDescent="0.25">
      <c r="A91" s="206">
        <v>88</v>
      </c>
      <c r="B91" s="247" t="s">
        <v>642</v>
      </c>
      <c r="C91" s="233">
        <f t="shared" si="2"/>
        <v>0</v>
      </c>
      <c r="D91" s="234">
        <f>'Natural Gas Scenarios'!B91</f>
        <v>0</v>
      </c>
      <c r="E91" s="234">
        <f>'Natural Gas Scenarios'!C91</f>
        <v>0</v>
      </c>
      <c r="F91" s="234">
        <f>'Natural Gas Scenarios'!D91</f>
        <v>0</v>
      </c>
      <c r="G91" s="234">
        <f>'Natural Gas Scenarios'!E91</f>
        <v>0</v>
      </c>
      <c r="H91" s="234">
        <f>'Natural Gas Scenarios'!F91</f>
        <v>0</v>
      </c>
      <c r="I91" s="234">
        <f>'Natural Gas Scenarios'!G91</f>
        <v>0</v>
      </c>
      <c r="J91" s="234">
        <f>'Natural Gas Scenarios'!H91</f>
        <v>0</v>
      </c>
      <c r="K91" s="234">
        <f>'Natural Gas Scenarios'!K91</f>
        <v>0</v>
      </c>
      <c r="L91" s="234">
        <f>'Natural Gas Scenarios'!L91</f>
        <v>0</v>
      </c>
      <c r="M91" s="234">
        <f>'Natural Gas Scenarios'!M91</f>
        <v>0</v>
      </c>
      <c r="N91" s="234">
        <f>'Natural Gas Scenarios'!N91</f>
        <v>0</v>
      </c>
      <c r="O91" s="234">
        <f>'Natural Gas Scenarios'!O91</f>
        <v>0</v>
      </c>
      <c r="P91" s="234">
        <f>'Natural Gas Scenarios'!R91</f>
        <v>0</v>
      </c>
      <c r="Q91" s="234">
        <f>'Natural Gas Scenarios'!S91</f>
        <v>0</v>
      </c>
      <c r="R91" s="234">
        <f>'Natural Gas Scenarios'!T91</f>
        <v>0</v>
      </c>
      <c r="S91" s="234">
        <f>'Natural Gas Scenarios'!U91</f>
        <v>0</v>
      </c>
      <c r="T91" s="234">
        <f>'Natural Gas Scenarios'!V91</f>
        <v>0</v>
      </c>
      <c r="U91" s="234">
        <f>'Natural Gas Scenarios'!W91</f>
        <v>0</v>
      </c>
      <c r="V91" s="234">
        <f>'Natural Gas Scenarios'!B194</f>
        <v>0</v>
      </c>
      <c r="W91" s="234">
        <f>'Natural Gas Scenarios'!C194</f>
        <v>0</v>
      </c>
      <c r="X91" s="234">
        <f>'Natural Gas Scenarios'!D194</f>
        <v>0</v>
      </c>
      <c r="Y91" s="234">
        <f>'Natural Gas Scenarios'!E194</f>
        <v>0</v>
      </c>
      <c r="Z91" s="234">
        <f>'Natural Gas Scenarios'!F194</f>
        <v>0</v>
      </c>
      <c r="AA91" s="234">
        <f>'Natural Gas Scenarios'!G194</f>
        <v>0</v>
      </c>
      <c r="AB91" s="234">
        <f>'Natural Gas Scenarios'!K194</f>
        <v>0</v>
      </c>
      <c r="AC91" s="234">
        <f>'Natural Gas Scenarios'!L194</f>
        <v>0</v>
      </c>
      <c r="AD91" s="234">
        <f>'Natural Gas Scenarios'!M194</f>
        <v>0</v>
      </c>
      <c r="AE91" s="234">
        <f>'Natural Gas Scenarios'!N194</f>
        <v>0</v>
      </c>
      <c r="AF91" s="234">
        <f>'Natural Gas Scenarios'!O194</f>
        <v>0</v>
      </c>
      <c r="AG91" s="234">
        <f>'Natural Gas Scenarios'!R194</f>
        <v>0</v>
      </c>
      <c r="AH91" s="234">
        <f>'Natural Gas Scenarios'!S194</f>
        <v>0</v>
      </c>
      <c r="AI91" s="234">
        <f>'Natural Gas Scenarios'!T194</f>
        <v>0</v>
      </c>
      <c r="AJ91" s="234">
        <f>'Natural Gas Scenarios'!W194</f>
        <v>0</v>
      </c>
      <c r="AK91" s="234">
        <f>'Natural Gas Scenarios'!X194</f>
        <v>0</v>
      </c>
      <c r="AL91" s="234">
        <f>'Natural Gas Scenarios'!Y194</f>
        <v>0</v>
      </c>
      <c r="AM91" s="234">
        <f>'Natural Gas Scenarios'!B297</f>
        <v>0</v>
      </c>
      <c r="AN91" s="234">
        <f>'Natural Gas Scenarios'!C297</f>
        <v>0</v>
      </c>
      <c r="AO91" s="234">
        <f>'Natural Gas Scenarios'!D297</f>
        <v>0</v>
      </c>
      <c r="AP91" s="234">
        <f>'Natural Gas Scenarios'!E297</f>
        <v>0</v>
      </c>
      <c r="AQ91" s="234">
        <f>'Natural Gas Scenarios'!F297</f>
        <v>0</v>
      </c>
      <c r="AR91" s="234">
        <f>'Natural Gas Scenarios'!G297</f>
        <v>0</v>
      </c>
      <c r="AS91" s="234">
        <f>'Natural Gas Scenarios'!K297</f>
        <v>0</v>
      </c>
      <c r="AT91" s="234">
        <f>'Natural Gas Scenarios'!L297</f>
        <v>0</v>
      </c>
      <c r="AU91" s="234">
        <f>'Natural Gas Scenarios'!M297</f>
        <v>0</v>
      </c>
      <c r="AV91" s="234">
        <f>'Natural Gas Scenarios'!N297</f>
        <v>0</v>
      </c>
      <c r="AW91" s="234">
        <f>'Natural Gas Scenarios'!O297</f>
        <v>0</v>
      </c>
      <c r="AX91" s="234">
        <f>'Natural Gas Scenarios'!R297</f>
        <v>0</v>
      </c>
      <c r="AY91" s="234">
        <f>'Natural Gas Scenarios'!S297</f>
        <v>0</v>
      </c>
      <c r="AZ91" s="234">
        <f>'Natural Gas Scenarios'!T297</f>
        <v>0</v>
      </c>
      <c r="BA91" s="234">
        <f>'Natural Gas Scenarios'!U297</f>
        <v>0</v>
      </c>
      <c r="BB91" s="234">
        <f>'Natural Gas Scenarios'!V297</f>
        <v>0</v>
      </c>
      <c r="BC91" s="234">
        <f>'Natural Gas Scenarios'!B400</f>
        <v>0</v>
      </c>
      <c r="BD91" s="234">
        <f>'Natural Gas Scenarios'!C400</f>
        <v>0</v>
      </c>
      <c r="BE91" s="234">
        <f>'Natural Gas Scenarios'!D400</f>
        <v>0</v>
      </c>
      <c r="BF91" s="234">
        <f>'Natural Gas Scenarios'!E400</f>
        <v>0</v>
      </c>
      <c r="BG91" s="234">
        <f>'Natural Gas Scenarios'!F400</f>
        <v>0</v>
      </c>
      <c r="BH91" s="234">
        <f>'Natural Gas Scenarios'!G400</f>
        <v>0</v>
      </c>
      <c r="BI91" s="234">
        <f>'Natural Gas Scenarios'!K400</f>
        <v>0</v>
      </c>
      <c r="BJ91" s="234">
        <f>'Natural Gas Scenarios'!L400</f>
        <v>0</v>
      </c>
      <c r="BK91" s="234">
        <f>'Natural Gas Scenarios'!M400</f>
        <v>0</v>
      </c>
      <c r="BL91" s="234">
        <f>'Natural Gas Scenarios'!B503</f>
        <v>0</v>
      </c>
      <c r="BM91" s="234">
        <f>'Natural Gas Scenarios'!C503</f>
        <v>0</v>
      </c>
      <c r="BN91" s="234">
        <f>'Natural Gas Scenarios'!D503</f>
        <v>0</v>
      </c>
      <c r="BO91" s="234">
        <f>'Natural Gas Scenarios'!E503</f>
        <v>0</v>
      </c>
      <c r="BP91" s="234">
        <f>'Natural Gas Scenarios'!F503</f>
        <v>0</v>
      </c>
      <c r="BQ91" s="234">
        <f>'Natural Gas Scenarios'!G503</f>
        <v>0</v>
      </c>
      <c r="BR91" s="234">
        <f>'Natural Gas Scenarios'!K503</f>
        <v>0</v>
      </c>
      <c r="BS91" s="234">
        <f>'Natural Gas Scenarios'!L503</f>
        <v>0</v>
      </c>
      <c r="BT91" s="234">
        <f>'Natural Gas Scenarios'!M503</f>
        <v>0</v>
      </c>
      <c r="BU91" s="234">
        <f>'Natural Gas Scenarios'!B606</f>
        <v>0</v>
      </c>
      <c r="BV91" s="234">
        <f>'Natural Gas Scenarios'!C606</f>
        <v>0</v>
      </c>
      <c r="BW91" s="234">
        <f>'Natural Gas Scenarios'!D606</f>
        <v>0</v>
      </c>
      <c r="BX91" s="234">
        <f>'Natural Gas Scenarios'!E606</f>
        <v>0</v>
      </c>
      <c r="BY91" s="234">
        <f>'Natural Gas Scenarios'!F606</f>
        <v>0</v>
      </c>
      <c r="BZ91" s="234">
        <f>'Natural Gas Scenarios'!R400</f>
        <v>0</v>
      </c>
      <c r="CA91" s="234">
        <f>'Natural Gas Scenarios'!S400</f>
        <v>0</v>
      </c>
      <c r="CB91" s="234">
        <f>'Natural Gas Scenarios'!T400</f>
        <v>0</v>
      </c>
      <c r="CC91" s="234">
        <f>'Natural Gas Scenarios'!B812</f>
        <v>1.600531417779188E-6</v>
      </c>
      <c r="CD91" s="234">
        <f>'Natural Gas Scenarios'!C812</f>
        <v>1.600531417779188E-6</v>
      </c>
      <c r="CE91" s="234">
        <f>'Natural Gas Scenarios'!D812</f>
        <v>1.600531417779188E-6</v>
      </c>
      <c r="CF91" s="234">
        <f>'Natural Gas Scenarios'!H812</f>
        <v>6.107608577649088E-7</v>
      </c>
      <c r="CG91" s="234">
        <f>'Natural Gas Scenarios'!I812</f>
        <v>6.107608577649088E-7</v>
      </c>
      <c r="CH91" s="234">
        <f>'Natural Gas Scenarios'!J812</f>
        <v>6.107608577649088E-7</v>
      </c>
      <c r="CI91" s="234">
        <f>'Natural Gas Scenarios'!N812</f>
        <v>9.6562981464807725E-7</v>
      </c>
      <c r="CJ91" s="234">
        <f>'Natural Gas Scenarios'!O812</f>
        <v>9.6562981464807725E-7</v>
      </c>
      <c r="CK91" s="234">
        <f>'Natural Gas Scenarios'!P812</f>
        <v>9.6562981464807725E-7</v>
      </c>
      <c r="CL91" s="234">
        <f>'Natural Gas Scenarios'!K606</f>
        <v>0</v>
      </c>
      <c r="CM91" s="234">
        <f>'Natural Gas Scenarios'!L606</f>
        <v>0</v>
      </c>
      <c r="CN91" s="234">
        <f>'Natural Gas Scenarios'!M606</f>
        <v>0</v>
      </c>
      <c r="CO91" s="234">
        <f>'Natural Gas Scenarios'!B709</f>
        <v>0</v>
      </c>
      <c r="CP91" s="234">
        <f>'Natural Gas Scenarios'!C709</f>
        <v>0</v>
      </c>
      <c r="CQ91" s="234">
        <f>'Natural Gas Scenarios'!D709</f>
        <v>0</v>
      </c>
      <c r="CR91" s="234">
        <f>'Natural Gas Scenarios'!E709</f>
        <v>0</v>
      </c>
      <c r="CS91" s="234">
        <f>'Natural Gas Scenarios'!F709</f>
        <v>0</v>
      </c>
      <c r="CT91" s="234">
        <f>'Natural Gas Scenarios'!K709</f>
        <v>0</v>
      </c>
      <c r="CU91" s="234">
        <f>'Natural Gas Scenarios'!L709</f>
        <v>0</v>
      </c>
      <c r="CV91" s="234">
        <f>'Natural Gas Scenarios'!M709</f>
        <v>0</v>
      </c>
      <c r="CW91" s="234">
        <f>'Natural Gas Scenarios'!N709</f>
        <v>0</v>
      </c>
      <c r="CX91" s="234">
        <f>'Natural Gas Scenarios'!O709</f>
        <v>0</v>
      </c>
      <c r="CY91" s="326" t="s">
        <v>926</v>
      </c>
    </row>
    <row r="92" spans="1:103" ht="15" customHeight="1" x14ac:dyDescent="0.25">
      <c r="A92" s="206">
        <v>89</v>
      </c>
      <c r="B92" s="261" t="s">
        <v>382</v>
      </c>
      <c r="C92" s="233">
        <f t="shared" si="2"/>
        <v>8.0076618775694218E-8</v>
      </c>
      <c r="D92" s="234">
        <f>'Natural Gas Scenarios'!B92</f>
        <v>8.0076618775694218E-8</v>
      </c>
      <c r="E92" s="234">
        <f>'Natural Gas Scenarios'!C92</f>
        <v>8.0076618775694218E-8</v>
      </c>
      <c r="F92" s="234">
        <f>'Natural Gas Scenarios'!D92</f>
        <v>8.0076618775694218E-8</v>
      </c>
      <c r="G92" s="234">
        <f>'Natural Gas Scenarios'!E92</f>
        <v>8.0076618775694218E-8</v>
      </c>
      <c r="H92" s="234">
        <f>'Natural Gas Scenarios'!F92</f>
        <v>8.0076618775694218E-8</v>
      </c>
      <c r="I92" s="234">
        <f>'Natural Gas Scenarios'!G92</f>
        <v>8.0076618775694218E-8</v>
      </c>
      <c r="J92" s="234">
        <f>'Natural Gas Scenarios'!H92</f>
        <v>8.0076618775694218E-8</v>
      </c>
      <c r="K92" s="234">
        <f>'Natural Gas Scenarios'!K92</f>
        <v>8.0076618775694218E-8</v>
      </c>
      <c r="L92" s="234">
        <f>'Natural Gas Scenarios'!L92</f>
        <v>8.0076618775694218E-8</v>
      </c>
      <c r="M92" s="234">
        <f>'Natural Gas Scenarios'!M92</f>
        <v>8.0076618775694218E-8</v>
      </c>
      <c r="N92" s="234">
        <f>'Natural Gas Scenarios'!N92</f>
        <v>8.0076618775694218E-8</v>
      </c>
      <c r="O92" s="234">
        <f>'Natural Gas Scenarios'!O92</f>
        <v>8.0076618775694218E-8</v>
      </c>
      <c r="P92" s="234">
        <f>'Natural Gas Scenarios'!R92</f>
        <v>8.0076618775694218E-8</v>
      </c>
      <c r="Q92" s="234">
        <f>'Natural Gas Scenarios'!S92</f>
        <v>8.0076618775694218E-8</v>
      </c>
      <c r="R92" s="234">
        <f>'Natural Gas Scenarios'!T92</f>
        <v>8.0076618775694218E-8</v>
      </c>
      <c r="S92" s="234">
        <f>'Natural Gas Scenarios'!U92</f>
        <v>8.0076618775694218E-8</v>
      </c>
      <c r="T92" s="234">
        <f>'Natural Gas Scenarios'!V92</f>
        <v>8.0076618775694218E-8</v>
      </c>
      <c r="U92" s="234">
        <f>'Natural Gas Scenarios'!W92</f>
        <v>8.0076618775694218E-8</v>
      </c>
      <c r="V92" s="234">
        <f>'Natural Gas Scenarios'!B195</f>
        <v>8.0076618775694218E-8</v>
      </c>
      <c r="W92" s="234">
        <f>'Natural Gas Scenarios'!C195</f>
        <v>8.0076618775694218E-8</v>
      </c>
      <c r="X92" s="234">
        <f>'Natural Gas Scenarios'!D195</f>
        <v>8.0076618775694218E-8</v>
      </c>
      <c r="Y92" s="234">
        <f>'Natural Gas Scenarios'!E195</f>
        <v>8.0076618775694218E-8</v>
      </c>
      <c r="Z92" s="234">
        <f>'Natural Gas Scenarios'!F195</f>
        <v>8.0076618775694218E-8</v>
      </c>
      <c r="AA92" s="234">
        <f>'Natural Gas Scenarios'!G195</f>
        <v>8.0076618775694218E-8</v>
      </c>
      <c r="AB92" s="234">
        <f>'Natural Gas Scenarios'!K195</f>
        <v>8.0076618775694218E-8</v>
      </c>
      <c r="AC92" s="234">
        <f>'Natural Gas Scenarios'!L195</f>
        <v>8.0076618775694218E-8</v>
      </c>
      <c r="AD92" s="234">
        <f>'Natural Gas Scenarios'!M195</f>
        <v>8.0076618775694218E-8</v>
      </c>
      <c r="AE92" s="234">
        <f>'Natural Gas Scenarios'!N195</f>
        <v>8.0076618775694218E-8</v>
      </c>
      <c r="AF92" s="234">
        <f>'Natural Gas Scenarios'!O195</f>
        <v>8.0076618775694218E-8</v>
      </c>
      <c r="AG92" s="234">
        <f>'Natural Gas Scenarios'!R195</f>
        <v>8.0076618775694218E-8</v>
      </c>
      <c r="AH92" s="234">
        <f>'Natural Gas Scenarios'!S195</f>
        <v>8.0076618775694218E-8</v>
      </c>
      <c r="AI92" s="234">
        <f>'Natural Gas Scenarios'!T195</f>
        <v>8.0076618775694218E-8</v>
      </c>
      <c r="AJ92" s="234">
        <f>'Natural Gas Scenarios'!W195</f>
        <v>8.0076618775694218E-8</v>
      </c>
      <c r="AK92" s="234">
        <f>'Natural Gas Scenarios'!X195</f>
        <v>8.0076618775694218E-8</v>
      </c>
      <c r="AL92" s="234">
        <f>'Natural Gas Scenarios'!Y195</f>
        <v>8.0076618775694218E-8</v>
      </c>
      <c r="AM92" s="234">
        <f>'Natural Gas Scenarios'!B298</f>
        <v>8.0076618775694218E-8</v>
      </c>
      <c r="AN92" s="234">
        <f>'Natural Gas Scenarios'!C298</f>
        <v>8.0076618775694218E-8</v>
      </c>
      <c r="AO92" s="234">
        <f>'Natural Gas Scenarios'!D298</f>
        <v>8.0076618775694218E-8</v>
      </c>
      <c r="AP92" s="234">
        <f>'Natural Gas Scenarios'!E298</f>
        <v>8.0076618775694218E-8</v>
      </c>
      <c r="AQ92" s="234">
        <f>'Natural Gas Scenarios'!F298</f>
        <v>8.0076618775694218E-8</v>
      </c>
      <c r="AR92" s="234">
        <f>'Natural Gas Scenarios'!G298</f>
        <v>8.0076618775694218E-8</v>
      </c>
      <c r="AS92" s="234">
        <f>'Natural Gas Scenarios'!K298</f>
        <v>8.0076618775694218E-8</v>
      </c>
      <c r="AT92" s="234">
        <f>'Natural Gas Scenarios'!L298</f>
        <v>8.0076618775694218E-8</v>
      </c>
      <c r="AU92" s="234">
        <f>'Natural Gas Scenarios'!M298</f>
        <v>8.0076618775694218E-8</v>
      </c>
      <c r="AV92" s="234">
        <f>'Natural Gas Scenarios'!N298</f>
        <v>8.0076618775694218E-8</v>
      </c>
      <c r="AW92" s="234">
        <f>'Natural Gas Scenarios'!O298</f>
        <v>8.0076618775694218E-8</v>
      </c>
      <c r="AX92" s="234">
        <f>'Natural Gas Scenarios'!R298</f>
        <v>8.0076618775694218E-8</v>
      </c>
      <c r="AY92" s="234">
        <f>'Natural Gas Scenarios'!S298</f>
        <v>8.0076618775694218E-8</v>
      </c>
      <c r="AZ92" s="234">
        <f>'Natural Gas Scenarios'!T298</f>
        <v>8.0076618775694218E-8</v>
      </c>
      <c r="BA92" s="234">
        <f>'Natural Gas Scenarios'!U298</f>
        <v>8.0076618775694218E-8</v>
      </c>
      <c r="BB92" s="234">
        <f>'Natural Gas Scenarios'!V298</f>
        <v>8.0076618775694218E-8</v>
      </c>
      <c r="BC92" s="234">
        <f>'Natural Gas Scenarios'!B401</f>
        <v>3.1382968976062504E-6</v>
      </c>
      <c r="BD92" s="234">
        <f>'Natural Gas Scenarios'!C401</f>
        <v>3.1382968976062504E-6</v>
      </c>
      <c r="BE92" s="234">
        <f>'Natural Gas Scenarios'!D401</f>
        <v>3.1382968976062504E-6</v>
      </c>
      <c r="BF92" s="234">
        <f>'Natural Gas Scenarios'!E401</f>
        <v>3.1382968976062504E-6</v>
      </c>
      <c r="BG92" s="234">
        <f>'Natural Gas Scenarios'!F401</f>
        <v>3.1382968976062504E-6</v>
      </c>
      <c r="BH92" s="234">
        <f>'Natural Gas Scenarios'!G401</f>
        <v>3.1382968976062504E-6</v>
      </c>
      <c r="BI92" s="234">
        <f>'Natural Gas Scenarios'!K401</f>
        <v>8.0076618775694218E-8</v>
      </c>
      <c r="BJ92" s="234">
        <f>'Natural Gas Scenarios'!L401</f>
        <v>8.0076618775694218E-8</v>
      </c>
      <c r="BK92" s="234">
        <f>'Natural Gas Scenarios'!M401</f>
        <v>8.0076618775694218E-8</v>
      </c>
      <c r="BL92" s="234">
        <f>'Natural Gas Scenarios'!B504</f>
        <v>3.1382968976062504E-6</v>
      </c>
      <c r="BM92" s="234">
        <f>'Natural Gas Scenarios'!C504</f>
        <v>3.1382968976062504E-6</v>
      </c>
      <c r="BN92" s="234">
        <f>'Natural Gas Scenarios'!D504</f>
        <v>3.1382968976062504E-6</v>
      </c>
      <c r="BO92" s="234">
        <f>'Natural Gas Scenarios'!E504</f>
        <v>3.1382968976062504E-6</v>
      </c>
      <c r="BP92" s="234">
        <f>'Natural Gas Scenarios'!F504</f>
        <v>3.1382968976062504E-6</v>
      </c>
      <c r="BQ92" s="234">
        <f>'Natural Gas Scenarios'!G504</f>
        <v>3.1382968976062504E-6</v>
      </c>
      <c r="BR92" s="234">
        <f>'Natural Gas Scenarios'!K504</f>
        <v>8.0076618775694218E-8</v>
      </c>
      <c r="BS92" s="234">
        <f>'Natural Gas Scenarios'!L504</f>
        <v>8.0076618775694218E-8</v>
      </c>
      <c r="BT92" s="234">
        <f>'Natural Gas Scenarios'!M504</f>
        <v>8.0076618775694218E-8</v>
      </c>
      <c r="BU92" s="234">
        <f>'Natural Gas Scenarios'!B607</f>
        <v>3.1382968976062504E-6</v>
      </c>
      <c r="BV92" s="234">
        <f>'Natural Gas Scenarios'!C607</f>
        <v>3.1382968976062504E-6</v>
      </c>
      <c r="BW92" s="234">
        <f>'Natural Gas Scenarios'!D607</f>
        <v>3.1382968976062504E-6</v>
      </c>
      <c r="BX92" s="234">
        <f>'Natural Gas Scenarios'!E607</f>
        <v>3.1382968976062504E-6</v>
      </c>
      <c r="BY92" s="234">
        <f>'Natural Gas Scenarios'!F607</f>
        <v>3.1382968976062504E-6</v>
      </c>
      <c r="BZ92" s="234">
        <f>'Natural Gas Scenarios'!R401</f>
        <v>8.0076618775694218E-8</v>
      </c>
      <c r="CA92" s="234">
        <f>'Natural Gas Scenarios'!S401</f>
        <v>8.0076618775694218E-8</v>
      </c>
      <c r="CB92" s="234">
        <f>'Natural Gas Scenarios'!T401</f>
        <v>8.0076618775694218E-8</v>
      </c>
      <c r="CC92" s="234">
        <f>'Natural Gas Scenarios'!B813</f>
        <v>2.324753778765246E-5</v>
      </c>
      <c r="CD92" s="234">
        <f>'Natural Gas Scenarios'!C813</f>
        <v>2.324753778765246E-5</v>
      </c>
      <c r="CE92" s="234">
        <f>'Natural Gas Scenarios'!D813</f>
        <v>2.324753778765246E-5</v>
      </c>
      <c r="CF92" s="234">
        <f>'Natural Gas Scenarios'!H813</f>
        <v>1.3470535914340677E-5</v>
      </c>
      <c r="CG92" s="234">
        <f>'Natural Gas Scenarios'!I813</f>
        <v>1.3470535914340677E-5</v>
      </c>
      <c r="CH92" s="234">
        <f>'Natural Gas Scenarios'!J813</f>
        <v>1.3470535914340677E-5</v>
      </c>
      <c r="CI92" s="234">
        <f>'Natural Gas Scenarios'!N813</f>
        <v>9.8494241094103885E-6</v>
      </c>
      <c r="CJ92" s="234">
        <f>'Natural Gas Scenarios'!O813</f>
        <v>9.8494241094103885E-6</v>
      </c>
      <c r="CK92" s="234">
        <f>'Natural Gas Scenarios'!P813</f>
        <v>9.8494241094103885E-6</v>
      </c>
      <c r="CL92" s="234">
        <f>'Natural Gas Scenarios'!K607</f>
        <v>8.0076618775694218E-8</v>
      </c>
      <c r="CM92" s="234">
        <f>'Natural Gas Scenarios'!L607</f>
        <v>8.0076618775694218E-8</v>
      </c>
      <c r="CN92" s="234">
        <f>'Natural Gas Scenarios'!M607</f>
        <v>8.0076618775694218E-8</v>
      </c>
      <c r="CO92" s="234">
        <f>'Natural Gas Scenarios'!B710</f>
        <v>3.1382968976062504E-6</v>
      </c>
      <c r="CP92" s="234">
        <f>'Natural Gas Scenarios'!C710</f>
        <v>3.1382968976062504E-6</v>
      </c>
      <c r="CQ92" s="234">
        <f>'Natural Gas Scenarios'!D710</f>
        <v>3.1382968976062504E-6</v>
      </c>
      <c r="CR92" s="234">
        <f>'Natural Gas Scenarios'!E710</f>
        <v>3.1382968976062504E-6</v>
      </c>
      <c r="CS92" s="234">
        <f>'Natural Gas Scenarios'!F710</f>
        <v>3.1382968976062504E-6</v>
      </c>
      <c r="CT92" s="234">
        <f>'Natural Gas Scenarios'!K710</f>
        <v>3.1382968976062504E-6</v>
      </c>
      <c r="CU92" s="234">
        <f>'Natural Gas Scenarios'!L710</f>
        <v>3.1382968976062504E-6</v>
      </c>
      <c r="CV92" s="234">
        <f>'Natural Gas Scenarios'!M710</f>
        <v>3.1382968976062504E-6</v>
      </c>
      <c r="CW92" s="234">
        <f>'Natural Gas Scenarios'!N710</f>
        <v>3.1382968976062504E-6</v>
      </c>
      <c r="CX92" s="234">
        <f>'Natural Gas Scenarios'!O710</f>
        <v>3.1382968976062504E-6</v>
      </c>
      <c r="CY92" s="326" t="s">
        <v>927</v>
      </c>
    </row>
    <row r="93" spans="1:103" ht="15" customHeight="1" x14ac:dyDescent="0.25">
      <c r="A93" s="206">
        <v>90</v>
      </c>
      <c r="B93" s="261" t="s">
        <v>279</v>
      </c>
      <c r="C93" s="233">
        <f t="shared" si="2"/>
        <v>2.5907141368606954E-4</v>
      </c>
      <c r="D93" s="234">
        <f>'Natural Gas Scenarios'!B93</f>
        <v>2.5907141368606954E-4</v>
      </c>
      <c r="E93" s="234">
        <f>'Natural Gas Scenarios'!C93</f>
        <v>2.5907141368606954E-4</v>
      </c>
      <c r="F93" s="234">
        <f>'Natural Gas Scenarios'!D93</f>
        <v>2.5907141368606954E-4</v>
      </c>
      <c r="G93" s="234">
        <f>'Natural Gas Scenarios'!E93</f>
        <v>2.5907141368606954E-4</v>
      </c>
      <c r="H93" s="234">
        <f>'Natural Gas Scenarios'!F93</f>
        <v>2.5907141368606954E-4</v>
      </c>
      <c r="I93" s="234">
        <f>'Natural Gas Scenarios'!G93</f>
        <v>2.5907141368606954E-4</v>
      </c>
      <c r="J93" s="234">
        <f>'Natural Gas Scenarios'!H93</f>
        <v>2.5907141368606954E-4</v>
      </c>
      <c r="K93" s="234">
        <f>'Natural Gas Scenarios'!K93</f>
        <v>2.5907141368606954E-4</v>
      </c>
      <c r="L93" s="234">
        <f>'Natural Gas Scenarios'!L93</f>
        <v>2.5907141368606954E-4</v>
      </c>
      <c r="M93" s="234">
        <f>'Natural Gas Scenarios'!M93</f>
        <v>2.5907141368606954E-4</v>
      </c>
      <c r="N93" s="234">
        <f>'Natural Gas Scenarios'!N93</f>
        <v>2.5907141368606954E-4</v>
      </c>
      <c r="O93" s="234">
        <f>'Natural Gas Scenarios'!O93</f>
        <v>2.5907141368606954E-4</v>
      </c>
      <c r="P93" s="234">
        <f>'Natural Gas Scenarios'!R93</f>
        <v>2.5907141368606954E-4</v>
      </c>
      <c r="Q93" s="234">
        <f>'Natural Gas Scenarios'!S93</f>
        <v>2.5907141368606954E-4</v>
      </c>
      <c r="R93" s="234">
        <f>'Natural Gas Scenarios'!T93</f>
        <v>2.5907141368606954E-4</v>
      </c>
      <c r="S93" s="234">
        <f>'Natural Gas Scenarios'!U93</f>
        <v>2.5907141368606954E-4</v>
      </c>
      <c r="T93" s="234">
        <f>'Natural Gas Scenarios'!V93</f>
        <v>2.5907141368606954E-4</v>
      </c>
      <c r="U93" s="234">
        <f>'Natural Gas Scenarios'!W93</f>
        <v>2.5907141368606954E-4</v>
      </c>
      <c r="V93" s="234">
        <f>'Natural Gas Scenarios'!B196</f>
        <v>2.5907141368606954E-4</v>
      </c>
      <c r="W93" s="234">
        <f>'Natural Gas Scenarios'!C196</f>
        <v>2.5907141368606954E-4</v>
      </c>
      <c r="X93" s="234">
        <f>'Natural Gas Scenarios'!D196</f>
        <v>2.5907141368606954E-4</v>
      </c>
      <c r="Y93" s="234">
        <f>'Natural Gas Scenarios'!E196</f>
        <v>2.5907141368606954E-4</v>
      </c>
      <c r="Z93" s="234">
        <f>'Natural Gas Scenarios'!F196</f>
        <v>2.5907141368606954E-4</v>
      </c>
      <c r="AA93" s="234">
        <f>'Natural Gas Scenarios'!G196</f>
        <v>2.5907141368606954E-4</v>
      </c>
      <c r="AB93" s="234">
        <f>'Natural Gas Scenarios'!K196</f>
        <v>2.5907141368606954E-4</v>
      </c>
      <c r="AC93" s="234">
        <f>'Natural Gas Scenarios'!L196</f>
        <v>2.5907141368606954E-4</v>
      </c>
      <c r="AD93" s="234">
        <f>'Natural Gas Scenarios'!M196</f>
        <v>2.5907141368606954E-4</v>
      </c>
      <c r="AE93" s="234">
        <f>'Natural Gas Scenarios'!N196</f>
        <v>2.5907141368606954E-4</v>
      </c>
      <c r="AF93" s="234">
        <f>'Natural Gas Scenarios'!O196</f>
        <v>2.5907141368606954E-4</v>
      </c>
      <c r="AG93" s="234">
        <f>'Natural Gas Scenarios'!R196</f>
        <v>2.5907141368606954E-4</v>
      </c>
      <c r="AH93" s="234">
        <f>'Natural Gas Scenarios'!S196</f>
        <v>2.5907141368606954E-4</v>
      </c>
      <c r="AI93" s="234">
        <f>'Natural Gas Scenarios'!T196</f>
        <v>2.5907141368606954E-4</v>
      </c>
      <c r="AJ93" s="234">
        <f>'Natural Gas Scenarios'!W196</f>
        <v>0</v>
      </c>
      <c r="AK93" s="234">
        <f>'Natural Gas Scenarios'!X196</f>
        <v>0</v>
      </c>
      <c r="AL93" s="234">
        <f>'Natural Gas Scenarios'!Y196</f>
        <v>0</v>
      </c>
      <c r="AM93" s="234">
        <f>'Natural Gas Scenarios'!B299</f>
        <v>2.5907141368606954E-4</v>
      </c>
      <c r="AN93" s="234">
        <f>'Natural Gas Scenarios'!C299</f>
        <v>2.5907141368606954E-4</v>
      </c>
      <c r="AO93" s="234">
        <f>'Natural Gas Scenarios'!D299</f>
        <v>2.5907141368606954E-4</v>
      </c>
      <c r="AP93" s="234">
        <f>'Natural Gas Scenarios'!E299</f>
        <v>2.5907141368606954E-4</v>
      </c>
      <c r="AQ93" s="234">
        <f>'Natural Gas Scenarios'!F299</f>
        <v>2.5907141368606954E-4</v>
      </c>
      <c r="AR93" s="234">
        <f>'Natural Gas Scenarios'!G299</f>
        <v>2.5907141368606954E-4</v>
      </c>
      <c r="AS93" s="234">
        <f>'Natural Gas Scenarios'!K299</f>
        <v>2.5907141368606954E-4</v>
      </c>
      <c r="AT93" s="234">
        <f>'Natural Gas Scenarios'!L299</f>
        <v>2.5907141368606954E-4</v>
      </c>
      <c r="AU93" s="234">
        <f>'Natural Gas Scenarios'!M299</f>
        <v>2.5907141368606954E-4</v>
      </c>
      <c r="AV93" s="234">
        <f>'Natural Gas Scenarios'!N299</f>
        <v>2.5907141368606954E-4</v>
      </c>
      <c r="AW93" s="234">
        <f>'Natural Gas Scenarios'!O299</f>
        <v>2.5907141368606954E-4</v>
      </c>
      <c r="AX93" s="234">
        <f>'Natural Gas Scenarios'!R299</f>
        <v>2.5907141368606954E-4</v>
      </c>
      <c r="AY93" s="234">
        <f>'Natural Gas Scenarios'!S299</f>
        <v>2.5907141368606954E-4</v>
      </c>
      <c r="AZ93" s="234">
        <f>'Natural Gas Scenarios'!T299</f>
        <v>2.5907141368606954E-4</v>
      </c>
      <c r="BA93" s="234">
        <f>'Natural Gas Scenarios'!U299</f>
        <v>2.5907141368606954E-4</v>
      </c>
      <c r="BB93" s="234">
        <f>'Natural Gas Scenarios'!V299</f>
        <v>2.5907141368606954E-4</v>
      </c>
      <c r="BC93" s="234">
        <f>'Natural Gas Scenarios'!B402</f>
        <v>2.655481990282212E-4</v>
      </c>
      <c r="BD93" s="234">
        <f>'Natural Gas Scenarios'!C402</f>
        <v>2.655481990282212E-4</v>
      </c>
      <c r="BE93" s="234">
        <f>'Natural Gas Scenarios'!D402</f>
        <v>2.655481990282212E-4</v>
      </c>
      <c r="BF93" s="234">
        <f>'Natural Gas Scenarios'!E402</f>
        <v>2.655481990282212E-4</v>
      </c>
      <c r="BG93" s="234">
        <f>'Natural Gas Scenarios'!F402</f>
        <v>2.655481990282212E-4</v>
      </c>
      <c r="BH93" s="234">
        <f>'Natural Gas Scenarios'!G402</f>
        <v>2.655481990282212E-4</v>
      </c>
      <c r="BI93" s="234">
        <f>'Natural Gas Scenarios'!K402</f>
        <v>0</v>
      </c>
      <c r="BJ93" s="234">
        <f>'Natural Gas Scenarios'!L402</f>
        <v>0</v>
      </c>
      <c r="BK93" s="234">
        <f>'Natural Gas Scenarios'!M402</f>
        <v>0</v>
      </c>
      <c r="BL93" s="234">
        <f>'Natural Gas Scenarios'!B505</f>
        <v>2.655481990282212E-4</v>
      </c>
      <c r="BM93" s="234">
        <f>'Natural Gas Scenarios'!C505</f>
        <v>2.655481990282212E-4</v>
      </c>
      <c r="BN93" s="234">
        <f>'Natural Gas Scenarios'!D505</f>
        <v>2.655481990282212E-4</v>
      </c>
      <c r="BO93" s="234">
        <f>'Natural Gas Scenarios'!E505</f>
        <v>2.655481990282212E-4</v>
      </c>
      <c r="BP93" s="234">
        <f>'Natural Gas Scenarios'!F505</f>
        <v>2.655481990282212E-4</v>
      </c>
      <c r="BQ93" s="234">
        <f>'Natural Gas Scenarios'!G505</f>
        <v>2.655481990282212E-4</v>
      </c>
      <c r="BR93" s="234">
        <f>'Natural Gas Scenarios'!K505</f>
        <v>0</v>
      </c>
      <c r="BS93" s="234">
        <f>'Natural Gas Scenarios'!L505</f>
        <v>0</v>
      </c>
      <c r="BT93" s="234">
        <f>'Natural Gas Scenarios'!M505</f>
        <v>0</v>
      </c>
      <c r="BU93" s="234">
        <f>'Natural Gas Scenarios'!B608</f>
        <v>2.655481990282212E-4</v>
      </c>
      <c r="BV93" s="234">
        <f>'Natural Gas Scenarios'!C608</f>
        <v>2.655481990282212E-4</v>
      </c>
      <c r="BW93" s="234">
        <f>'Natural Gas Scenarios'!D608</f>
        <v>2.655481990282212E-4</v>
      </c>
      <c r="BX93" s="234">
        <f>'Natural Gas Scenarios'!E608</f>
        <v>2.655481990282212E-4</v>
      </c>
      <c r="BY93" s="234">
        <f>'Natural Gas Scenarios'!F608</f>
        <v>2.655481990282212E-4</v>
      </c>
      <c r="BZ93" s="234">
        <f>'Natural Gas Scenarios'!R402</f>
        <v>0</v>
      </c>
      <c r="CA93" s="234">
        <f>'Natural Gas Scenarios'!S402</f>
        <v>0</v>
      </c>
      <c r="CB93" s="234">
        <f>'Natural Gas Scenarios'!T402</f>
        <v>0</v>
      </c>
      <c r="CC93" s="234">
        <f>'Natural Gas Scenarios'!B814</f>
        <v>3.9590822400571164E-2</v>
      </c>
      <c r="CD93" s="234">
        <f>'Natural Gas Scenarios'!C814</f>
        <v>3.9590822400571164E-2</v>
      </c>
      <c r="CE93" s="234">
        <f>'Natural Gas Scenarios'!D814</f>
        <v>3.9590822400571164E-2</v>
      </c>
      <c r="CF93" s="234">
        <f>'Natural Gas Scenarios'!H814</f>
        <v>8.642386841100292E-3</v>
      </c>
      <c r="CG93" s="234">
        <f>'Natural Gas Scenarios'!I814</f>
        <v>8.642386841100292E-3</v>
      </c>
      <c r="CH93" s="234">
        <f>'Natural Gas Scenarios'!J814</f>
        <v>8.642386841100292E-3</v>
      </c>
      <c r="CI93" s="234">
        <f>'Natural Gas Scenarios'!N814</f>
        <v>3.5486895688316838E-2</v>
      </c>
      <c r="CJ93" s="234">
        <f>'Natural Gas Scenarios'!O814</f>
        <v>3.5486895688316838E-2</v>
      </c>
      <c r="CK93" s="234">
        <f>'Natural Gas Scenarios'!P814</f>
        <v>3.5486895688316838E-2</v>
      </c>
      <c r="CL93" s="234">
        <f>'Natural Gas Scenarios'!K608</f>
        <v>0</v>
      </c>
      <c r="CM93" s="234">
        <f>'Natural Gas Scenarios'!L608</f>
        <v>0</v>
      </c>
      <c r="CN93" s="234">
        <f>'Natural Gas Scenarios'!M608</f>
        <v>0</v>
      </c>
      <c r="CO93" s="234">
        <f>'Natural Gas Scenarios'!B711</f>
        <v>2.655481990282212E-4</v>
      </c>
      <c r="CP93" s="234">
        <f>'Natural Gas Scenarios'!C711</f>
        <v>2.655481990282212E-4</v>
      </c>
      <c r="CQ93" s="234">
        <f>'Natural Gas Scenarios'!D711</f>
        <v>2.655481990282212E-4</v>
      </c>
      <c r="CR93" s="234">
        <f>'Natural Gas Scenarios'!E711</f>
        <v>2.655481990282212E-4</v>
      </c>
      <c r="CS93" s="234">
        <f>'Natural Gas Scenarios'!F711</f>
        <v>2.655481990282212E-4</v>
      </c>
      <c r="CT93" s="234">
        <f>'Natural Gas Scenarios'!K711</f>
        <v>2.655481990282212E-4</v>
      </c>
      <c r="CU93" s="234">
        <f>'Natural Gas Scenarios'!L711</f>
        <v>2.655481990282212E-4</v>
      </c>
      <c r="CV93" s="234">
        <f>'Natural Gas Scenarios'!M711</f>
        <v>2.655481990282212E-4</v>
      </c>
      <c r="CW93" s="234">
        <f>'Natural Gas Scenarios'!N711</f>
        <v>2.655481990282212E-4</v>
      </c>
      <c r="CX93" s="234">
        <f>'Natural Gas Scenarios'!O711</f>
        <v>2.655481990282212E-4</v>
      </c>
      <c r="CY93" s="326" t="s">
        <v>928</v>
      </c>
    </row>
    <row r="94" spans="1:103" ht="15" customHeight="1" x14ac:dyDescent="0.25">
      <c r="A94" s="206">
        <v>91</v>
      </c>
      <c r="B94" s="247" t="s">
        <v>639</v>
      </c>
      <c r="C94" s="233">
        <f t="shared" si="2"/>
        <v>0</v>
      </c>
      <c r="D94" s="234">
        <f>'Natural Gas Scenarios'!B94</f>
        <v>0</v>
      </c>
      <c r="E94" s="234">
        <f>'Natural Gas Scenarios'!C94</f>
        <v>0</v>
      </c>
      <c r="F94" s="234">
        <f>'Natural Gas Scenarios'!D94</f>
        <v>0</v>
      </c>
      <c r="G94" s="234">
        <f>'Natural Gas Scenarios'!E94</f>
        <v>0</v>
      </c>
      <c r="H94" s="234">
        <f>'Natural Gas Scenarios'!F94</f>
        <v>0</v>
      </c>
      <c r="I94" s="234">
        <f>'Natural Gas Scenarios'!G94</f>
        <v>0</v>
      </c>
      <c r="J94" s="234">
        <f>'Natural Gas Scenarios'!H94</f>
        <v>0</v>
      </c>
      <c r="K94" s="234">
        <f>'Natural Gas Scenarios'!K94</f>
        <v>0</v>
      </c>
      <c r="L94" s="234">
        <f>'Natural Gas Scenarios'!L94</f>
        <v>0</v>
      </c>
      <c r="M94" s="234">
        <f>'Natural Gas Scenarios'!M94</f>
        <v>0</v>
      </c>
      <c r="N94" s="234">
        <f>'Natural Gas Scenarios'!N94</f>
        <v>0</v>
      </c>
      <c r="O94" s="234">
        <f>'Natural Gas Scenarios'!O94</f>
        <v>0</v>
      </c>
      <c r="P94" s="234">
        <f>'Natural Gas Scenarios'!R94</f>
        <v>0</v>
      </c>
      <c r="Q94" s="234">
        <f>'Natural Gas Scenarios'!S94</f>
        <v>0</v>
      </c>
      <c r="R94" s="234">
        <f>'Natural Gas Scenarios'!T94</f>
        <v>0</v>
      </c>
      <c r="S94" s="234">
        <f>'Natural Gas Scenarios'!U94</f>
        <v>0</v>
      </c>
      <c r="T94" s="234">
        <f>'Natural Gas Scenarios'!V94</f>
        <v>0</v>
      </c>
      <c r="U94" s="234">
        <f>'Natural Gas Scenarios'!W94</f>
        <v>0</v>
      </c>
      <c r="V94" s="234">
        <f>'Natural Gas Scenarios'!B197</f>
        <v>0</v>
      </c>
      <c r="W94" s="234">
        <f>'Natural Gas Scenarios'!C197</f>
        <v>0</v>
      </c>
      <c r="X94" s="234">
        <f>'Natural Gas Scenarios'!D197</f>
        <v>0</v>
      </c>
      <c r="Y94" s="234">
        <f>'Natural Gas Scenarios'!E197</f>
        <v>0</v>
      </c>
      <c r="Z94" s="234">
        <f>'Natural Gas Scenarios'!F197</f>
        <v>0</v>
      </c>
      <c r="AA94" s="234">
        <f>'Natural Gas Scenarios'!G197</f>
        <v>0</v>
      </c>
      <c r="AB94" s="234">
        <f>'Natural Gas Scenarios'!K197</f>
        <v>0</v>
      </c>
      <c r="AC94" s="234">
        <f>'Natural Gas Scenarios'!L197</f>
        <v>0</v>
      </c>
      <c r="AD94" s="234">
        <f>'Natural Gas Scenarios'!M197</f>
        <v>0</v>
      </c>
      <c r="AE94" s="234">
        <f>'Natural Gas Scenarios'!N197</f>
        <v>0</v>
      </c>
      <c r="AF94" s="234">
        <f>'Natural Gas Scenarios'!O197</f>
        <v>0</v>
      </c>
      <c r="AG94" s="234">
        <f>'Natural Gas Scenarios'!R197</f>
        <v>0</v>
      </c>
      <c r="AH94" s="234">
        <f>'Natural Gas Scenarios'!S197</f>
        <v>0</v>
      </c>
      <c r="AI94" s="234">
        <f>'Natural Gas Scenarios'!T197</f>
        <v>0</v>
      </c>
      <c r="AJ94" s="234">
        <f>'Natural Gas Scenarios'!W197</f>
        <v>0</v>
      </c>
      <c r="AK94" s="234">
        <f>'Natural Gas Scenarios'!X197</f>
        <v>0</v>
      </c>
      <c r="AL94" s="234">
        <f>'Natural Gas Scenarios'!Y197</f>
        <v>0</v>
      </c>
      <c r="AM94" s="234">
        <f>'Natural Gas Scenarios'!B300</f>
        <v>0</v>
      </c>
      <c r="AN94" s="234">
        <f>'Natural Gas Scenarios'!C300</f>
        <v>0</v>
      </c>
      <c r="AO94" s="234">
        <f>'Natural Gas Scenarios'!D300</f>
        <v>0</v>
      </c>
      <c r="AP94" s="234">
        <f>'Natural Gas Scenarios'!E300</f>
        <v>0</v>
      </c>
      <c r="AQ94" s="234">
        <f>'Natural Gas Scenarios'!F300</f>
        <v>0</v>
      </c>
      <c r="AR94" s="234">
        <f>'Natural Gas Scenarios'!G300</f>
        <v>0</v>
      </c>
      <c r="AS94" s="234">
        <f>'Natural Gas Scenarios'!K300</f>
        <v>0</v>
      </c>
      <c r="AT94" s="234">
        <f>'Natural Gas Scenarios'!L300</f>
        <v>0</v>
      </c>
      <c r="AU94" s="234">
        <f>'Natural Gas Scenarios'!M300</f>
        <v>0</v>
      </c>
      <c r="AV94" s="234">
        <f>'Natural Gas Scenarios'!N300</f>
        <v>0</v>
      </c>
      <c r="AW94" s="234">
        <f>'Natural Gas Scenarios'!O300</f>
        <v>0</v>
      </c>
      <c r="AX94" s="234">
        <f>'Natural Gas Scenarios'!R300</f>
        <v>0</v>
      </c>
      <c r="AY94" s="234">
        <f>'Natural Gas Scenarios'!S300</f>
        <v>0</v>
      </c>
      <c r="AZ94" s="234">
        <f>'Natural Gas Scenarios'!T300</f>
        <v>0</v>
      </c>
      <c r="BA94" s="234">
        <f>'Natural Gas Scenarios'!U300</f>
        <v>0</v>
      </c>
      <c r="BB94" s="234">
        <f>'Natural Gas Scenarios'!V300</f>
        <v>0</v>
      </c>
      <c r="BC94" s="234">
        <f>'Natural Gas Scenarios'!B403</f>
        <v>0</v>
      </c>
      <c r="BD94" s="234">
        <f>'Natural Gas Scenarios'!C403</f>
        <v>0</v>
      </c>
      <c r="BE94" s="234">
        <f>'Natural Gas Scenarios'!D403</f>
        <v>0</v>
      </c>
      <c r="BF94" s="234">
        <f>'Natural Gas Scenarios'!E403</f>
        <v>0</v>
      </c>
      <c r="BG94" s="234">
        <f>'Natural Gas Scenarios'!F403</f>
        <v>0</v>
      </c>
      <c r="BH94" s="234">
        <f>'Natural Gas Scenarios'!G403</f>
        <v>0</v>
      </c>
      <c r="BI94" s="234">
        <f>'Natural Gas Scenarios'!K403</f>
        <v>0</v>
      </c>
      <c r="BJ94" s="234">
        <f>'Natural Gas Scenarios'!L403</f>
        <v>0</v>
      </c>
      <c r="BK94" s="234">
        <f>'Natural Gas Scenarios'!M403</f>
        <v>0</v>
      </c>
      <c r="BL94" s="234">
        <f>'Natural Gas Scenarios'!B506</f>
        <v>0</v>
      </c>
      <c r="BM94" s="234">
        <f>'Natural Gas Scenarios'!C506</f>
        <v>0</v>
      </c>
      <c r="BN94" s="234">
        <f>'Natural Gas Scenarios'!D506</f>
        <v>0</v>
      </c>
      <c r="BO94" s="234">
        <f>'Natural Gas Scenarios'!E506</f>
        <v>0</v>
      </c>
      <c r="BP94" s="234">
        <f>'Natural Gas Scenarios'!F506</f>
        <v>0</v>
      </c>
      <c r="BQ94" s="234">
        <f>'Natural Gas Scenarios'!G506</f>
        <v>0</v>
      </c>
      <c r="BR94" s="234">
        <f>'Natural Gas Scenarios'!K506</f>
        <v>0</v>
      </c>
      <c r="BS94" s="234">
        <f>'Natural Gas Scenarios'!L506</f>
        <v>0</v>
      </c>
      <c r="BT94" s="234">
        <f>'Natural Gas Scenarios'!M506</f>
        <v>0</v>
      </c>
      <c r="BU94" s="234">
        <f>'Natural Gas Scenarios'!B609</f>
        <v>0</v>
      </c>
      <c r="BV94" s="234">
        <f>'Natural Gas Scenarios'!C609</f>
        <v>0</v>
      </c>
      <c r="BW94" s="234">
        <f>'Natural Gas Scenarios'!D609</f>
        <v>0</v>
      </c>
      <c r="BX94" s="234">
        <f>'Natural Gas Scenarios'!E609</f>
        <v>0</v>
      </c>
      <c r="BY94" s="234">
        <f>'Natural Gas Scenarios'!F609</f>
        <v>0</v>
      </c>
      <c r="BZ94" s="234">
        <f>'Natural Gas Scenarios'!R403</f>
        <v>0</v>
      </c>
      <c r="CA94" s="234">
        <f>'Natural Gas Scenarios'!S403</f>
        <v>0</v>
      </c>
      <c r="CB94" s="234">
        <f>'Natural Gas Scenarios'!T403</f>
        <v>0</v>
      </c>
      <c r="CC94" s="234">
        <f>'Natural Gas Scenarios'!B815</f>
        <v>1.2722172807988419E-6</v>
      </c>
      <c r="CD94" s="234">
        <f>'Natural Gas Scenarios'!C815</f>
        <v>1.2722172807988419E-6</v>
      </c>
      <c r="CE94" s="234">
        <f>'Natural Gas Scenarios'!D815</f>
        <v>1.2722172807988419E-6</v>
      </c>
      <c r="CF94" s="234">
        <f>'Natural Gas Scenarios'!H815</f>
        <v>3.6935340410288954E-7</v>
      </c>
      <c r="CG94" s="234">
        <f>'Natural Gas Scenarios'!I815</f>
        <v>3.6935340410288954E-7</v>
      </c>
      <c r="CH94" s="234">
        <f>'Natural Gas Scenarios'!J815</f>
        <v>3.6935340410288954E-7</v>
      </c>
      <c r="CI94" s="234">
        <f>'Natural Gas Scenarios'!N815</f>
        <v>7.6767570264522155E-7</v>
      </c>
      <c r="CJ94" s="234">
        <f>'Natural Gas Scenarios'!O815</f>
        <v>7.6767570264522155E-7</v>
      </c>
      <c r="CK94" s="234">
        <f>'Natural Gas Scenarios'!P815</f>
        <v>7.6767570264522155E-7</v>
      </c>
      <c r="CL94" s="234">
        <f>'Natural Gas Scenarios'!K609</f>
        <v>0</v>
      </c>
      <c r="CM94" s="234">
        <f>'Natural Gas Scenarios'!L609</f>
        <v>0</v>
      </c>
      <c r="CN94" s="234">
        <f>'Natural Gas Scenarios'!M609</f>
        <v>0</v>
      </c>
      <c r="CO94" s="234">
        <f>'Natural Gas Scenarios'!B712</f>
        <v>0</v>
      </c>
      <c r="CP94" s="234">
        <f>'Natural Gas Scenarios'!C712</f>
        <v>0</v>
      </c>
      <c r="CQ94" s="234">
        <f>'Natural Gas Scenarios'!D712</f>
        <v>0</v>
      </c>
      <c r="CR94" s="234">
        <f>'Natural Gas Scenarios'!E712</f>
        <v>0</v>
      </c>
      <c r="CS94" s="234">
        <f>'Natural Gas Scenarios'!F712</f>
        <v>0</v>
      </c>
      <c r="CT94" s="234">
        <f>'Natural Gas Scenarios'!K712</f>
        <v>0</v>
      </c>
      <c r="CU94" s="234">
        <f>'Natural Gas Scenarios'!L712</f>
        <v>0</v>
      </c>
      <c r="CV94" s="234">
        <f>'Natural Gas Scenarios'!M712</f>
        <v>0</v>
      </c>
      <c r="CW94" s="234">
        <f>'Natural Gas Scenarios'!N712</f>
        <v>0</v>
      </c>
      <c r="CX94" s="234">
        <f>'Natural Gas Scenarios'!O712</f>
        <v>0</v>
      </c>
      <c r="CY94" s="326" t="s">
        <v>929</v>
      </c>
    </row>
    <row r="95" spans="1:103" ht="15" customHeight="1" x14ac:dyDescent="0.25">
      <c r="A95" s="206">
        <v>92</v>
      </c>
      <c r="B95" s="247" t="s">
        <v>636</v>
      </c>
      <c r="C95" s="233">
        <f t="shared" si="2"/>
        <v>0</v>
      </c>
      <c r="D95" s="234">
        <f>'Natural Gas Scenarios'!B95</f>
        <v>0</v>
      </c>
      <c r="E95" s="234">
        <f>'Natural Gas Scenarios'!C95</f>
        <v>0</v>
      </c>
      <c r="F95" s="234">
        <f>'Natural Gas Scenarios'!D95</f>
        <v>0</v>
      </c>
      <c r="G95" s="234">
        <f>'Natural Gas Scenarios'!E95</f>
        <v>0</v>
      </c>
      <c r="H95" s="234">
        <f>'Natural Gas Scenarios'!F95</f>
        <v>0</v>
      </c>
      <c r="I95" s="234">
        <f>'Natural Gas Scenarios'!G95</f>
        <v>0</v>
      </c>
      <c r="J95" s="234">
        <f>'Natural Gas Scenarios'!H95</f>
        <v>0</v>
      </c>
      <c r="K95" s="234">
        <f>'Natural Gas Scenarios'!K95</f>
        <v>0</v>
      </c>
      <c r="L95" s="234">
        <f>'Natural Gas Scenarios'!L95</f>
        <v>0</v>
      </c>
      <c r="M95" s="234">
        <f>'Natural Gas Scenarios'!M95</f>
        <v>0</v>
      </c>
      <c r="N95" s="234">
        <f>'Natural Gas Scenarios'!N95</f>
        <v>0</v>
      </c>
      <c r="O95" s="234">
        <f>'Natural Gas Scenarios'!O95</f>
        <v>0</v>
      </c>
      <c r="P95" s="234">
        <f>'Natural Gas Scenarios'!R95</f>
        <v>0</v>
      </c>
      <c r="Q95" s="234">
        <f>'Natural Gas Scenarios'!S95</f>
        <v>0</v>
      </c>
      <c r="R95" s="234">
        <f>'Natural Gas Scenarios'!T95</f>
        <v>0</v>
      </c>
      <c r="S95" s="234">
        <f>'Natural Gas Scenarios'!U95</f>
        <v>0</v>
      </c>
      <c r="T95" s="234">
        <f>'Natural Gas Scenarios'!V95</f>
        <v>0</v>
      </c>
      <c r="U95" s="234">
        <f>'Natural Gas Scenarios'!W95</f>
        <v>0</v>
      </c>
      <c r="V95" s="234">
        <f>'Natural Gas Scenarios'!B198</f>
        <v>0</v>
      </c>
      <c r="W95" s="234">
        <f>'Natural Gas Scenarios'!C198</f>
        <v>0</v>
      </c>
      <c r="X95" s="234">
        <f>'Natural Gas Scenarios'!D198</f>
        <v>0</v>
      </c>
      <c r="Y95" s="234">
        <f>'Natural Gas Scenarios'!E198</f>
        <v>0</v>
      </c>
      <c r="Z95" s="234">
        <f>'Natural Gas Scenarios'!F198</f>
        <v>0</v>
      </c>
      <c r="AA95" s="234">
        <f>'Natural Gas Scenarios'!G198</f>
        <v>0</v>
      </c>
      <c r="AB95" s="234">
        <f>'Natural Gas Scenarios'!K198</f>
        <v>0</v>
      </c>
      <c r="AC95" s="234">
        <f>'Natural Gas Scenarios'!L198</f>
        <v>0</v>
      </c>
      <c r="AD95" s="234">
        <f>'Natural Gas Scenarios'!M198</f>
        <v>0</v>
      </c>
      <c r="AE95" s="234">
        <f>'Natural Gas Scenarios'!N198</f>
        <v>0</v>
      </c>
      <c r="AF95" s="234">
        <f>'Natural Gas Scenarios'!O198</f>
        <v>0</v>
      </c>
      <c r="AG95" s="234">
        <f>'Natural Gas Scenarios'!R198</f>
        <v>0</v>
      </c>
      <c r="AH95" s="234">
        <f>'Natural Gas Scenarios'!S198</f>
        <v>0</v>
      </c>
      <c r="AI95" s="234">
        <f>'Natural Gas Scenarios'!T198</f>
        <v>0</v>
      </c>
      <c r="AJ95" s="234">
        <f>'Natural Gas Scenarios'!W198</f>
        <v>0</v>
      </c>
      <c r="AK95" s="234">
        <f>'Natural Gas Scenarios'!X198</f>
        <v>0</v>
      </c>
      <c r="AL95" s="234">
        <f>'Natural Gas Scenarios'!Y198</f>
        <v>0</v>
      </c>
      <c r="AM95" s="234">
        <f>'Natural Gas Scenarios'!B301</f>
        <v>0</v>
      </c>
      <c r="AN95" s="234">
        <f>'Natural Gas Scenarios'!C301</f>
        <v>0</v>
      </c>
      <c r="AO95" s="234">
        <f>'Natural Gas Scenarios'!D301</f>
        <v>0</v>
      </c>
      <c r="AP95" s="234">
        <f>'Natural Gas Scenarios'!E301</f>
        <v>0</v>
      </c>
      <c r="AQ95" s="234">
        <f>'Natural Gas Scenarios'!F301</f>
        <v>0</v>
      </c>
      <c r="AR95" s="234">
        <f>'Natural Gas Scenarios'!G301</f>
        <v>0</v>
      </c>
      <c r="AS95" s="234">
        <f>'Natural Gas Scenarios'!K301</f>
        <v>0</v>
      </c>
      <c r="AT95" s="234">
        <f>'Natural Gas Scenarios'!L301</f>
        <v>0</v>
      </c>
      <c r="AU95" s="234">
        <f>'Natural Gas Scenarios'!M301</f>
        <v>0</v>
      </c>
      <c r="AV95" s="234">
        <f>'Natural Gas Scenarios'!N301</f>
        <v>0</v>
      </c>
      <c r="AW95" s="234">
        <f>'Natural Gas Scenarios'!O301</f>
        <v>0</v>
      </c>
      <c r="AX95" s="234">
        <f>'Natural Gas Scenarios'!R301</f>
        <v>0</v>
      </c>
      <c r="AY95" s="234">
        <f>'Natural Gas Scenarios'!S301</f>
        <v>0</v>
      </c>
      <c r="AZ95" s="234">
        <f>'Natural Gas Scenarios'!T301</f>
        <v>0</v>
      </c>
      <c r="BA95" s="234">
        <f>'Natural Gas Scenarios'!U301</f>
        <v>0</v>
      </c>
      <c r="BB95" s="234">
        <f>'Natural Gas Scenarios'!V301</f>
        <v>0</v>
      </c>
      <c r="BC95" s="234">
        <f>'Natural Gas Scenarios'!B404</f>
        <v>0</v>
      </c>
      <c r="BD95" s="234">
        <f>'Natural Gas Scenarios'!C404</f>
        <v>0</v>
      </c>
      <c r="BE95" s="234">
        <f>'Natural Gas Scenarios'!D404</f>
        <v>0</v>
      </c>
      <c r="BF95" s="234">
        <f>'Natural Gas Scenarios'!E404</f>
        <v>0</v>
      </c>
      <c r="BG95" s="234">
        <f>'Natural Gas Scenarios'!F404</f>
        <v>0</v>
      </c>
      <c r="BH95" s="234">
        <f>'Natural Gas Scenarios'!G404</f>
        <v>0</v>
      </c>
      <c r="BI95" s="234">
        <f>'Natural Gas Scenarios'!K404</f>
        <v>0</v>
      </c>
      <c r="BJ95" s="234">
        <f>'Natural Gas Scenarios'!L404</f>
        <v>0</v>
      </c>
      <c r="BK95" s="234">
        <f>'Natural Gas Scenarios'!M404</f>
        <v>0</v>
      </c>
      <c r="BL95" s="234">
        <f>'Natural Gas Scenarios'!B507</f>
        <v>0</v>
      </c>
      <c r="BM95" s="234">
        <f>'Natural Gas Scenarios'!C507</f>
        <v>0</v>
      </c>
      <c r="BN95" s="234">
        <f>'Natural Gas Scenarios'!D507</f>
        <v>0</v>
      </c>
      <c r="BO95" s="234">
        <f>'Natural Gas Scenarios'!E507</f>
        <v>0</v>
      </c>
      <c r="BP95" s="234">
        <f>'Natural Gas Scenarios'!F507</f>
        <v>0</v>
      </c>
      <c r="BQ95" s="234">
        <f>'Natural Gas Scenarios'!G507</f>
        <v>0</v>
      </c>
      <c r="BR95" s="234">
        <f>'Natural Gas Scenarios'!K507</f>
        <v>0</v>
      </c>
      <c r="BS95" s="234">
        <f>'Natural Gas Scenarios'!L507</f>
        <v>0</v>
      </c>
      <c r="BT95" s="234">
        <f>'Natural Gas Scenarios'!M507</f>
        <v>0</v>
      </c>
      <c r="BU95" s="234">
        <f>'Natural Gas Scenarios'!B610</f>
        <v>0</v>
      </c>
      <c r="BV95" s="234">
        <f>'Natural Gas Scenarios'!C610</f>
        <v>0</v>
      </c>
      <c r="BW95" s="234">
        <f>'Natural Gas Scenarios'!D610</f>
        <v>0</v>
      </c>
      <c r="BX95" s="234">
        <f>'Natural Gas Scenarios'!E610</f>
        <v>0</v>
      </c>
      <c r="BY95" s="234">
        <f>'Natural Gas Scenarios'!F610</f>
        <v>0</v>
      </c>
      <c r="BZ95" s="234">
        <f>'Natural Gas Scenarios'!R404</f>
        <v>0</v>
      </c>
      <c r="CA95" s="234">
        <f>'Natural Gas Scenarios'!S404</f>
        <v>0</v>
      </c>
      <c r="CB95" s="234">
        <f>'Natural Gas Scenarios'!T404</f>
        <v>0</v>
      </c>
      <c r="CC95" s="234">
        <f>'Natural Gas Scenarios'!B816</f>
        <v>8.5458238596354846E-7</v>
      </c>
      <c r="CD95" s="234">
        <f>'Natural Gas Scenarios'!C816</f>
        <v>8.5458238596354846E-7</v>
      </c>
      <c r="CE95" s="234">
        <f>'Natural Gas Scenarios'!D816</f>
        <v>8.5458238596354846E-7</v>
      </c>
      <c r="CF95" s="234">
        <f>'Natural Gas Scenarios'!H816</f>
        <v>0</v>
      </c>
      <c r="CG95" s="234">
        <f>'Natural Gas Scenarios'!I816</f>
        <v>0</v>
      </c>
      <c r="CH95" s="234">
        <f>'Natural Gas Scenarios'!J816</f>
        <v>0</v>
      </c>
      <c r="CI95" s="234">
        <f>'Natural Gas Scenarios'!N816</f>
        <v>5.5523714342264451E-7</v>
      </c>
      <c r="CJ95" s="234">
        <f>'Natural Gas Scenarios'!O816</f>
        <v>5.5523714342264451E-7</v>
      </c>
      <c r="CK95" s="234">
        <f>'Natural Gas Scenarios'!P816</f>
        <v>5.5523714342264451E-7</v>
      </c>
      <c r="CL95" s="234">
        <f>'Natural Gas Scenarios'!K610</f>
        <v>0</v>
      </c>
      <c r="CM95" s="234">
        <f>'Natural Gas Scenarios'!L610</f>
        <v>0</v>
      </c>
      <c r="CN95" s="234">
        <f>'Natural Gas Scenarios'!M610</f>
        <v>0</v>
      </c>
      <c r="CO95" s="234">
        <f>'Natural Gas Scenarios'!B713</f>
        <v>0</v>
      </c>
      <c r="CP95" s="234">
        <f>'Natural Gas Scenarios'!C713</f>
        <v>0</v>
      </c>
      <c r="CQ95" s="234">
        <f>'Natural Gas Scenarios'!D713</f>
        <v>0</v>
      </c>
      <c r="CR95" s="234">
        <f>'Natural Gas Scenarios'!E713</f>
        <v>0</v>
      </c>
      <c r="CS95" s="234">
        <f>'Natural Gas Scenarios'!F713</f>
        <v>0</v>
      </c>
      <c r="CT95" s="234">
        <f>'Natural Gas Scenarios'!K713</f>
        <v>0</v>
      </c>
      <c r="CU95" s="234">
        <f>'Natural Gas Scenarios'!L713</f>
        <v>0</v>
      </c>
      <c r="CV95" s="234">
        <f>'Natural Gas Scenarios'!M713</f>
        <v>0</v>
      </c>
      <c r="CW95" s="234">
        <f>'Natural Gas Scenarios'!N713</f>
        <v>0</v>
      </c>
      <c r="CX95" s="234">
        <f>'Natural Gas Scenarios'!O713</f>
        <v>0</v>
      </c>
      <c r="CY95" s="326" t="s">
        <v>930</v>
      </c>
    </row>
    <row r="96" spans="1:103" ht="15" customHeight="1" x14ac:dyDescent="0.25">
      <c r="A96" s="206">
        <v>93</v>
      </c>
      <c r="B96" s="247" t="s">
        <v>634</v>
      </c>
      <c r="C96" s="233">
        <f t="shared" si="2"/>
        <v>0</v>
      </c>
      <c r="D96" s="234">
        <f>'Natural Gas Scenarios'!B96</f>
        <v>0</v>
      </c>
      <c r="E96" s="234">
        <f>'Natural Gas Scenarios'!C96</f>
        <v>0</v>
      </c>
      <c r="F96" s="234">
        <f>'Natural Gas Scenarios'!D96</f>
        <v>0</v>
      </c>
      <c r="G96" s="234">
        <f>'Natural Gas Scenarios'!E96</f>
        <v>0</v>
      </c>
      <c r="H96" s="234">
        <f>'Natural Gas Scenarios'!F96</f>
        <v>0</v>
      </c>
      <c r="I96" s="234">
        <f>'Natural Gas Scenarios'!G96</f>
        <v>0</v>
      </c>
      <c r="J96" s="234">
        <f>'Natural Gas Scenarios'!H96</f>
        <v>0</v>
      </c>
      <c r="K96" s="234">
        <f>'Natural Gas Scenarios'!K96</f>
        <v>0</v>
      </c>
      <c r="L96" s="234">
        <f>'Natural Gas Scenarios'!L96</f>
        <v>0</v>
      </c>
      <c r="M96" s="234">
        <f>'Natural Gas Scenarios'!M96</f>
        <v>0</v>
      </c>
      <c r="N96" s="234">
        <f>'Natural Gas Scenarios'!N96</f>
        <v>0</v>
      </c>
      <c r="O96" s="234">
        <f>'Natural Gas Scenarios'!O96</f>
        <v>0</v>
      </c>
      <c r="P96" s="234">
        <f>'Natural Gas Scenarios'!R96</f>
        <v>0</v>
      </c>
      <c r="Q96" s="234">
        <f>'Natural Gas Scenarios'!S96</f>
        <v>0</v>
      </c>
      <c r="R96" s="234">
        <f>'Natural Gas Scenarios'!T96</f>
        <v>0</v>
      </c>
      <c r="S96" s="234">
        <f>'Natural Gas Scenarios'!U96</f>
        <v>0</v>
      </c>
      <c r="T96" s="234">
        <f>'Natural Gas Scenarios'!V96</f>
        <v>0</v>
      </c>
      <c r="U96" s="234">
        <f>'Natural Gas Scenarios'!W96</f>
        <v>0</v>
      </c>
      <c r="V96" s="234">
        <f>'Natural Gas Scenarios'!B199</f>
        <v>0</v>
      </c>
      <c r="W96" s="234">
        <f>'Natural Gas Scenarios'!C199</f>
        <v>0</v>
      </c>
      <c r="X96" s="234">
        <f>'Natural Gas Scenarios'!D199</f>
        <v>0</v>
      </c>
      <c r="Y96" s="234">
        <f>'Natural Gas Scenarios'!E199</f>
        <v>0</v>
      </c>
      <c r="Z96" s="234">
        <f>'Natural Gas Scenarios'!F199</f>
        <v>0</v>
      </c>
      <c r="AA96" s="234">
        <f>'Natural Gas Scenarios'!G199</f>
        <v>0</v>
      </c>
      <c r="AB96" s="234">
        <f>'Natural Gas Scenarios'!K199</f>
        <v>0</v>
      </c>
      <c r="AC96" s="234">
        <f>'Natural Gas Scenarios'!L199</f>
        <v>0</v>
      </c>
      <c r="AD96" s="234">
        <f>'Natural Gas Scenarios'!M199</f>
        <v>0</v>
      </c>
      <c r="AE96" s="234">
        <f>'Natural Gas Scenarios'!N199</f>
        <v>0</v>
      </c>
      <c r="AF96" s="234">
        <f>'Natural Gas Scenarios'!O199</f>
        <v>0</v>
      </c>
      <c r="AG96" s="234">
        <f>'Natural Gas Scenarios'!R199</f>
        <v>0</v>
      </c>
      <c r="AH96" s="234">
        <f>'Natural Gas Scenarios'!S199</f>
        <v>0</v>
      </c>
      <c r="AI96" s="234">
        <f>'Natural Gas Scenarios'!T199</f>
        <v>0</v>
      </c>
      <c r="AJ96" s="234">
        <f>'Natural Gas Scenarios'!W199</f>
        <v>0</v>
      </c>
      <c r="AK96" s="234">
        <f>'Natural Gas Scenarios'!X199</f>
        <v>0</v>
      </c>
      <c r="AL96" s="234">
        <f>'Natural Gas Scenarios'!Y199</f>
        <v>0</v>
      </c>
      <c r="AM96" s="234">
        <f>'Natural Gas Scenarios'!B302</f>
        <v>0</v>
      </c>
      <c r="AN96" s="234">
        <f>'Natural Gas Scenarios'!C302</f>
        <v>0</v>
      </c>
      <c r="AO96" s="234">
        <f>'Natural Gas Scenarios'!D302</f>
        <v>0</v>
      </c>
      <c r="AP96" s="234">
        <f>'Natural Gas Scenarios'!E302</f>
        <v>0</v>
      </c>
      <c r="AQ96" s="234">
        <f>'Natural Gas Scenarios'!F302</f>
        <v>0</v>
      </c>
      <c r="AR96" s="234">
        <f>'Natural Gas Scenarios'!G302</f>
        <v>0</v>
      </c>
      <c r="AS96" s="234">
        <f>'Natural Gas Scenarios'!K302</f>
        <v>0</v>
      </c>
      <c r="AT96" s="234">
        <f>'Natural Gas Scenarios'!L302</f>
        <v>0</v>
      </c>
      <c r="AU96" s="234">
        <f>'Natural Gas Scenarios'!M302</f>
        <v>0</v>
      </c>
      <c r="AV96" s="234">
        <f>'Natural Gas Scenarios'!N302</f>
        <v>0</v>
      </c>
      <c r="AW96" s="234">
        <f>'Natural Gas Scenarios'!O302</f>
        <v>0</v>
      </c>
      <c r="AX96" s="234">
        <f>'Natural Gas Scenarios'!R302</f>
        <v>0</v>
      </c>
      <c r="AY96" s="234">
        <f>'Natural Gas Scenarios'!S302</f>
        <v>0</v>
      </c>
      <c r="AZ96" s="234">
        <f>'Natural Gas Scenarios'!T302</f>
        <v>0</v>
      </c>
      <c r="BA96" s="234">
        <f>'Natural Gas Scenarios'!U302</f>
        <v>0</v>
      </c>
      <c r="BB96" s="234">
        <f>'Natural Gas Scenarios'!V302</f>
        <v>0</v>
      </c>
      <c r="BC96" s="234">
        <f>'Natural Gas Scenarios'!B405</f>
        <v>0</v>
      </c>
      <c r="BD96" s="234">
        <f>'Natural Gas Scenarios'!C405</f>
        <v>0</v>
      </c>
      <c r="BE96" s="234">
        <f>'Natural Gas Scenarios'!D405</f>
        <v>0</v>
      </c>
      <c r="BF96" s="234">
        <f>'Natural Gas Scenarios'!E405</f>
        <v>0</v>
      </c>
      <c r="BG96" s="234">
        <f>'Natural Gas Scenarios'!F405</f>
        <v>0</v>
      </c>
      <c r="BH96" s="234">
        <f>'Natural Gas Scenarios'!G405</f>
        <v>0</v>
      </c>
      <c r="BI96" s="234">
        <f>'Natural Gas Scenarios'!K405</f>
        <v>0</v>
      </c>
      <c r="BJ96" s="234">
        <f>'Natural Gas Scenarios'!L405</f>
        <v>0</v>
      </c>
      <c r="BK96" s="234">
        <f>'Natural Gas Scenarios'!M405</f>
        <v>0</v>
      </c>
      <c r="BL96" s="234">
        <f>'Natural Gas Scenarios'!B508</f>
        <v>0</v>
      </c>
      <c r="BM96" s="234">
        <f>'Natural Gas Scenarios'!C508</f>
        <v>0</v>
      </c>
      <c r="BN96" s="234">
        <f>'Natural Gas Scenarios'!D508</f>
        <v>0</v>
      </c>
      <c r="BO96" s="234">
        <f>'Natural Gas Scenarios'!E508</f>
        <v>0</v>
      </c>
      <c r="BP96" s="234">
        <f>'Natural Gas Scenarios'!F508</f>
        <v>0</v>
      </c>
      <c r="BQ96" s="234">
        <f>'Natural Gas Scenarios'!G508</f>
        <v>0</v>
      </c>
      <c r="BR96" s="234">
        <f>'Natural Gas Scenarios'!K508</f>
        <v>0</v>
      </c>
      <c r="BS96" s="234">
        <f>'Natural Gas Scenarios'!L508</f>
        <v>0</v>
      </c>
      <c r="BT96" s="234">
        <f>'Natural Gas Scenarios'!M508</f>
        <v>0</v>
      </c>
      <c r="BU96" s="234">
        <f>'Natural Gas Scenarios'!B611</f>
        <v>0</v>
      </c>
      <c r="BV96" s="234">
        <f>'Natural Gas Scenarios'!C611</f>
        <v>0</v>
      </c>
      <c r="BW96" s="234">
        <f>'Natural Gas Scenarios'!D611</f>
        <v>0</v>
      </c>
      <c r="BX96" s="234">
        <f>'Natural Gas Scenarios'!E611</f>
        <v>0</v>
      </c>
      <c r="BY96" s="234">
        <f>'Natural Gas Scenarios'!F611</f>
        <v>0</v>
      </c>
      <c r="BZ96" s="234">
        <f>'Natural Gas Scenarios'!R405</f>
        <v>0</v>
      </c>
      <c r="CA96" s="234">
        <f>'Natural Gas Scenarios'!S405</f>
        <v>0</v>
      </c>
      <c r="CB96" s="234">
        <f>'Natural Gas Scenarios'!T405</f>
        <v>0</v>
      </c>
      <c r="CC96" s="234">
        <f>'Natural Gas Scenarios'!B817</f>
        <v>2.6796227356484144E-6</v>
      </c>
      <c r="CD96" s="234">
        <f>'Natural Gas Scenarios'!C817</f>
        <v>2.6796227356484144E-6</v>
      </c>
      <c r="CE96" s="234">
        <f>'Natural Gas Scenarios'!D817</f>
        <v>2.6796227356484144E-6</v>
      </c>
      <c r="CF96" s="234">
        <f>'Natural Gas Scenarios'!H817</f>
        <v>0</v>
      </c>
      <c r="CG96" s="234">
        <f>'Natural Gas Scenarios'!I817</f>
        <v>0</v>
      </c>
      <c r="CH96" s="234">
        <f>'Natural Gas Scenarios'!J817</f>
        <v>0</v>
      </c>
      <c r="CI96" s="234">
        <f>'Natural Gas Scenarios'!N817</f>
        <v>3.4521265873668765E-7</v>
      </c>
      <c r="CJ96" s="234">
        <f>'Natural Gas Scenarios'!O817</f>
        <v>3.4521265873668765E-7</v>
      </c>
      <c r="CK96" s="234">
        <f>'Natural Gas Scenarios'!P817</f>
        <v>3.4521265873668765E-7</v>
      </c>
      <c r="CL96" s="234">
        <f>'Natural Gas Scenarios'!K611</f>
        <v>0</v>
      </c>
      <c r="CM96" s="234">
        <f>'Natural Gas Scenarios'!L611</f>
        <v>0</v>
      </c>
      <c r="CN96" s="234">
        <f>'Natural Gas Scenarios'!M611</f>
        <v>0</v>
      </c>
      <c r="CO96" s="234">
        <f>'Natural Gas Scenarios'!B714</f>
        <v>0</v>
      </c>
      <c r="CP96" s="234">
        <f>'Natural Gas Scenarios'!C714</f>
        <v>0</v>
      </c>
      <c r="CQ96" s="234">
        <f>'Natural Gas Scenarios'!D714</f>
        <v>0</v>
      </c>
      <c r="CR96" s="234">
        <f>'Natural Gas Scenarios'!E714</f>
        <v>0</v>
      </c>
      <c r="CS96" s="234">
        <f>'Natural Gas Scenarios'!F714</f>
        <v>0</v>
      </c>
      <c r="CT96" s="234">
        <f>'Natural Gas Scenarios'!K714</f>
        <v>0</v>
      </c>
      <c r="CU96" s="234">
        <f>'Natural Gas Scenarios'!L714</f>
        <v>0</v>
      </c>
      <c r="CV96" s="234">
        <f>'Natural Gas Scenarios'!M714</f>
        <v>0</v>
      </c>
      <c r="CW96" s="234">
        <f>'Natural Gas Scenarios'!N714</f>
        <v>0</v>
      </c>
      <c r="CX96" s="234">
        <f>'Natural Gas Scenarios'!O714</f>
        <v>0</v>
      </c>
      <c r="CY96" s="326" t="s">
        <v>931</v>
      </c>
    </row>
    <row r="97" spans="1:103" ht="15" customHeight="1" x14ac:dyDescent="0.25">
      <c r="A97" s="206">
        <v>94</v>
      </c>
      <c r="B97" s="247" t="s">
        <v>632</v>
      </c>
      <c r="C97" s="233">
        <f t="shared" si="2"/>
        <v>0</v>
      </c>
      <c r="D97" s="234">
        <f>'Natural Gas Scenarios'!B97</f>
        <v>0</v>
      </c>
      <c r="E97" s="234">
        <f>'Natural Gas Scenarios'!C97</f>
        <v>0</v>
      </c>
      <c r="F97" s="234">
        <f>'Natural Gas Scenarios'!D97</f>
        <v>0</v>
      </c>
      <c r="G97" s="234">
        <f>'Natural Gas Scenarios'!E97</f>
        <v>0</v>
      </c>
      <c r="H97" s="234">
        <f>'Natural Gas Scenarios'!F97</f>
        <v>0</v>
      </c>
      <c r="I97" s="234">
        <f>'Natural Gas Scenarios'!G97</f>
        <v>0</v>
      </c>
      <c r="J97" s="234">
        <f>'Natural Gas Scenarios'!H97</f>
        <v>0</v>
      </c>
      <c r="K97" s="234">
        <f>'Natural Gas Scenarios'!K97</f>
        <v>0</v>
      </c>
      <c r="L97" s="234">
        <f>'Natural Gas Scenarios'!L97</f>
        <v>0</v>
      </c>
      <c r="M97" s="234">
        <f>'Natural Gas Scenarios'!M97</f>
        <v>0</v>
      </c>
      <c r="N97" s="234">
        <f>'Natural Gas Scenarios'!N97</f>
        <v>0</v>
      </c>
      <c r="O97" s="234">
        <f>'Natural Gas Scenarios'!O97</f>
        <v>0</v>
      </c>
      <c r="P97" s="234">
        <f>'Natural Gas Scenarios'!R97</f>
        <v>0</v>
      </c>
      <c r="Q97" s="234">
        <f>'Natural Gas Scenarios'!S97</f>
        <v>0</v>
      </c>
      <c r="R97" s="234">
        <f>'Natural Gas Scenarios'!T97</f>
        <v>0</v>
      </c>
      <c r="S97" s="234">
        <f>'Natural Gas Scenarios'!U97</f>
        <v>0</v>
      </c>
      <c r="T97" s="234">
        <f>'Natural Gas Scenarios'!V97</f>
        <v>0</v>
      </c>
      <c r="U97" s="234">
        <f>'Natural Gas Scenarios'!W97</f>
        <v>0</v>
      </c>
      <c r="V97" s="234">
        <f>'Natural Gas Scenarios'!B200</f>
        <v>0</v>
      </c>
      <c r="W97" s="234">
        <f>'Natural Gas Scenarios'!C200</f>
        <v>0</v>
      </c>
      <c r="X97" s="234">
        <f>'Natural Gas Scenarios'!D200</f>
        <v>0</v>
      </c>
      <c r="Y97" s="234">
        <f>'Natural Gas Scenarios'!E200</f>
        <v>0</v>
      </c>
      <c r="Z97" s="234">
        <f>'Natural Gas Scenarios'!F200</f>
        <v>0</v>
      </c>
      <c r="AA97" s="234">
        <f>'Natural Gas Scenarios'!G200</f>
        <v>0</v>
      </c>
      <c r="AB97" s="234">
        <f>'Natural Gas Scenarios'!K200</f>
        <v>0</v>
      </c>
      <c r="AC97" s="234">
        <f>'Natural Gas Scenarios'!L200</f>
        <v>0</v>
      </c>
      <c r="AD97" s="234">
        <f>'Natural Gas Scenarios'!M200</f>
        <v>0</v>
      </c>
      <c r="AE97" s="234">
        <f>'Natural Gas Scenarios'!N200</f>
        <v>0</v>
      </c>
      <c r="AF97" s="234">
        <f>'Natural Gas Scenarios'!O200</f>
        <v>0</v>
      </c>
      <c r="AG97" s="234">
        <f>'Natural Gas Scenarios'!R200</f>
        <v>0</v>
      </c>
      <c r="AH97" s="234">
        <f>'Natural Gas Scenarios'!S200</f>
        <v>0</v>
      </c>
      <c r="AI97" s="234">
        <f>'Natural Gas Scenarios'!T200</f>
        <v>0</v>
      </c>
      <c r="AJ97" s="234">
        <f>'Natural Gas Scenarios'!W200</f>
        <v>0</v>
      </c>
      <c r="AK97" s="234">
        <f>'Natural Gas Scenarios'!X200</f>
        <v>0</v>
      </c>
      <c r="AL97" s="234">
        <f>'Natural Gas Scenarios'!Y200</f>
        <v>0</v>
      </c>
      <c r="AM97" s="234">
        <f>'Natural Gas Scenarios'!B303</f>
        <v>0</v>
      </c>
      <c r="AN97" s="234">
        <f>'Natural Gas Scenarios'!C303</f>
        <v>0</v>
      </c>
      <c r="AO97" s="234">
        <f>'Natural Gas Scenarios'!D303</f>
        <v>0</v>
      </c>
      <c r="AP97" s="234">
        <f>'Natural Gas Scenarios'!E303</f>
        <v>0</v>
      </c>
      <c r="AQ97" s="234">
        <f>'Natural Gas Scenarios'!F303</f>
        <v>0</v>
      </c>
      <c r="AR97" s="234">
        <f>'Natural Gas Scenarios'!G303</f>
        <v>0</v>
      </c>
      <c r="AS97" s="234">
        <f>'Natural Gas Scenarios'!K303</f>
        <v>0</v>
      </c>
      <c r="AT97" s="234">
        <f>'Natural Gas Scenarios'!L303</f>
        <v>0</v>
      </c>
      <c r="AU97" s="234">
        <f>'Natural Gas Scenarios'!M303</f>
        <v>0</v>
      </c>
      <c r="AV97" s="234">
        <f>'Natural Gas Scenarios'!N303</f>
        <v>0</v>
      </c>
      <c r="AW97" s="234">
        <f>'Natural Gas Scenarios'!O303</f>
        <v>0</v>
      </c>
      <c r="AX97" s="234">
        <f>'Natural Gas Scenarios'!R303</f>
        <v>0</v>
      </c>
      <c r="AY97" s="234">
        <f>'Natural Gas Scenarios'!S303</f>
        <v>0</v>
      </c>
      <c r="AZ97" s="234">
        <f>'Natural Gas Scenarios'!T303</f>
        <v>0</v>
      </c>
      <c r="BA97" s="234">
        <f>'Natural Gas Scenarios'!U303</f>
        <v>0</v>
      </c>
      <c r="BB97" s="234">
        <f>'Natural Gas Scenarios'!V303</f>
        <v>0</v>
      </c>
      <c r="BC97" s="234">
        <f>'Natural Gas Scenarios'!B406</f>
        <v>0</v>
      </c>
      <c r="BD97" s="234">
        <f>'Natural Gas Scenarios'!C406</f>
        <v>0</v>
      </c>
      <c r="BE97" s="234">
        <f>'Natural Gas Scenarios'!D406</f>
        <v>0</v>
      </c>
      <c r="BF97" s="234">
        <f>'Natural Gas Scenarios'!E406</f>
        <v>0</v>
      </c>
      <c r="BG97" s="234">
        <f>'Natural Gas Scenarios'!F406</f>
        <v>0</v>
      </c>
      <c r="BH97" s="234">
        <f>'Natural Gas Scenarios'!G406</f>
        <v>0</v>
      </c>
      <c r="BI97" s="234">
        <f>'Natural Gas Scenarios'!K406</f>
        <v>0</v>
      </c>
      <c r="BJ97" s="234">
        <f>'Natural Gas Scenarios'!L406</f>
        <v>0</v>
      </c>
      <c r="BK97" s="234">
        <f>'Natural Gas Scenarios'!M406</f>
        <v>0</v>
      </c>
      <c r="BL97" s="234">
        <f>'Natural Gas Scenarios'!B509</f>
        <v>0</v>
      </c>
      <c r="BM97" s="234">
        <f>'Natural Gas Scenarios'!C509</f>
        <v>0</v>
      </c>
      <c r="BN97" s="234">
        <f>'Natural Gas Scenarios'!D509</f>
        <v>0</v>
      </c>
      <c r="BO97" s="234">
        <f>'Natural Gas Scenarios'!E509</f>
        <v>0</v>
      </c>
      <c r="BP97" s="234">
        <f>'Natural Gas Scenarios'!F509</f>
        <v>0</v>
      </c>
      <c r="BQ97" s="234">
        <f>'Natural Gas Scenarios'!G509</f>
        <v>0</v>
      </c>
      <c r="BR97" s="234">
        <f>'Natural Gas Scenarios'!K509</f>
        <v>0</v>
      </c>
      <c r="BS97" s="234">
        <f>'Natural Gas Scenarios'!L509</f>
        <v>0</v>
      </c>
      <c r="BT97" s="234">
        <f>'Natural Gas Scenarios'!M509</f>
        <v>0</v>
      </c>
      <c r="BU97" s="234">
        <f>'Natural Gas Scenarios'!B612</f>
        <v>0</v>
      </c>
      <c r="BV97" s="234">
        <f>'Natural Gas Scenarios'!C612</f>
        <v>0</v>
      </c>
      <c r="BW97" s="234">
        <f>'Natural Gas Scenarios'!D612</f>
        <v>0</v>
      </c>
      <c r="BX97" s="234">
        <f>'Natural Gas Scenarios'!E612</f>
        <v>0</v>
      </c>
      <c r="BY97" s="234">
        <f>'Natural Gas Scenarios'!F612</f>
        <v>0</v>
      </c>
      <c r="BZ97" s="234">
        <f>'Natural Gas Scenarios'!R406</f>
        <v>0</v>
      </c>
      <c r="CA97" s="234">
        <f>'Natural Gas Scenarios'!S406</f>
        <v>0</v>
      </c>
      <c r="CB97" s="234">
        <f>'Natural Gas Scenarios'!T406</f>
        <v>0</v>
      </c>
      <c r="CC97" s="234">
        <f>'Natural Gas Scenarios'!B818</f>
        <v>4.3453341659163485E-7</v>
      </c>
      <c r="CD97" s="234">
        <f>'Natural Gas Scenarios'!C818</f>
        <v>4.3453341659163485E-7</v>
      </c>
      <c r="CE97" s="234">
        <f>'Natural Gas Scenarios'!D818</f>
        <v>4.3453341659163485E-7</v>
      </c>
      <c r="CF97" s="234">
        <f>'Natural Gas Scenarios'!H818</f>
        <v>0</v>
      </c>
      <c r="CG97" s="234">
        <f>'Natural Gas Scenarios'!I818</f>
        <v>0</v>
      </c>
      <c r="CH97" s="234">
        <f>'Natural Gas Scenarios'!J818</f>
        <v>0</v>
      </c>
      <c r="CI97" s="234">
        <f>'Natural Gas Scenarios'!N818</f>
        <v>8.1595719337762523E-7</v>
      </c>
      <c r="CJ97" s="234">
        <f>'Natural Gas Scenarios'!O818</f>
        <v>8.1595719337762523E-7</v>
      </c>
      <c r="CK97" s="234">
        <f>'Natural Gas Scenarios'!P818</f>
        <v>8.1595719337762523E-7</v>
      </c>
      <c r="CL97" s="234">
        <f>'Natural Gas Scenarios'!K612</f>
        <v>0</v>
      </c>
      <c r="CM97" s="234">
        <f>'Natural Gas Scenarios'!L612</f>
        <v>0</v>
      </c>
      <c r="CN97" s="234">
        <f>'Natural Gas Scenarios'!M612</f>
        <v>0</v>
      </c>
      <c r="CO97" s="234">
        <f>'Natural Gas Scenarios'!B715</f>
        <v>0</v>
      </c>
      <c r="CP97" s="234">
        <f>'Natural Gas Scenarios'!C715</f>
        <v>0</v>
      </c>
      <c r="CQ97" s="234">
        <f>'Natural Gas Scenarios'!D715</f>
        <v>0</v>
      </c>
      <c r="CR97" s="234">
        <f>'Natural Gas Scenarios'!E715</f>
        <v>0</v>
      </c>
      <c r="CS97" s="234">
        <f>'Natural Gas Scenarios'!F715</f>
        <v>0</v>
      </c>
      <c r="CT97" s="234">
        <f>'Natural Gas Scenarios'!K715</f>
        <v>0</v>
      </c>
      <c r="CU97" s="234">
        <f>'Natural Gas Scenarios'!L715</f>
        <v>0</v>
      </c>
      <c r="CV97" s="234">
        <f>'Natural Gas Scenarios'!M715</f>
        <v>0</v>
      </c>
      <c r="CW97" s="234">
        <f>'Natural Gas Scenarios'!N715</f>
        <v>0</v>
      </c>
      <c r="CX97" s="234">
        <f>'Natural Gas Scenarios'!O715</f>
        <v>0</v>
      </c>
      <c r="CY97" s="326" t="s">
        <v>932</v>
      </c>
    </row>
    <row r="98" spans="1:103" ht="15" customHeight="1" x14ac:dyDescent="0.25">
      <c r="A98" s="206">
        <v>95</v>
      </c>
      <c r="B98" s="247" t="s">
        <v>630</v>
      </c>
      <c r="C98" s="233">
        <f t="shared" si="2"/>
        <v>0</v>
      </c>
      <c r="D98" s="234">
        <f>'Natural Gas Scenarios'!B98</f>
        <v>0</v>
      </c>
      <c r="E98" s="234">
        <f>'Natural Gas Scenarios'!C98</f>
        <v>0</v>
      </c>
      <c r="F98" s="234">
        <f>'Natural Gas Scenarios'!D98</f>
        <v>0</v>
      </c>
      <c r="G98" s="234">
        <f>'Natural Gas Scenarios'!E98</f>
        <v>0</v>
      </c>
      <c r="H98" s="234">
        <f>'Natural Gas Scenarios'!F98</f>
        <v>0</v>
      </c>
      <c r="I98" s="234">
        <f>'Natural Gas Scenarios'!G98</f>
        <v>0</v>
      </c>
      <c r="J98" s="234">
        <f>'Natural Gas Scenarios'!H98</f>
        <v>0</v>
      </c>
      <c r="K98" s="234">
        <f>'Natural Gas Scenarios'!K98</f>
        <v>0</v>
      </c>
      <c r="L98" s="234">
        <f>'Natural Gas Scenarios'!L98</f>
        <v>0</v>
      </c>
      <c r="M98" s="234">
        <f>'Natural Gas Scenarios'!M98</f>
        <v>0</v>
      </c>
      <c r="N98" s="234">
        <f>'Natural Gas Scenarios'!N98</f>
        <v>0</v>
      </c>
      <c r="O98" s="234">
        <f>'Natural Gas Scenarios'!O98</f>
        <v>0</v>
      </c>
      <c r="P98" s="234">
        <f>'Natural Gas Scenarios'!R98</f>
        <v>0</v>
      </c>
      <c r="Q98" s="234">
        <f>'Natural Gas Scenarios'!S98</f>
        <v>0</v>
      </c>
      <c r="R98" s="234">
        <f>'Natural Gas Scenarios'!T98</f>
        <v>0</v>
      </c>
      <c r="S98" s="234">
        <f>'Natural Gas Scenarios'!U98</f>
        <v>0</v>
      </c>
      <c r="T98" s="234">
        <f>'Natural Gas Scenarios'!V98</f>
        <v>0</v>
      </c>
      <c r="U98" s="234">
        <f>'Natural Gas Scenarios'!W98</f>
        <v>0</v>
      </c>
      <c r="V98" s="234">
        <f>'Natural Gas Scenarios'!B201</f>
        <v>0</v>
      </c>
      <c r="W98" s="234">
        <f>'Natural Gas Scenarios'!C201</f>
        <v>0</v>
      </c>
      <c r="X98" s="234">
        <f>'Natural Gas Scenarios'!D201</f>
        <v>0</v>
      </c>
      <c r="Y98" s="234">
        <f>'Natural Gas Scenarios'!E201</f>
        <v>0</v>
      </c>
      <c r="Z98" s="234">
        <f>'Natural Gas Scenarios'!F201</f>
        <v>0</v>
      </c>
      <c r="AA98" s="234">
        <f>'Natural Gas Scenarios'!G201</f>
        <v>0</v>
      </c>
      <c r="AB98" s="234">
        <f>'Natural Gas Scenarios'!K201</f>
        <v>0</v>
      </c>
      <c r="AC98" s="234">
        <f>'Natural Gas Scenarios'!L201</f>
        <v>0</v>
      </c>
      <c r="AD98" s="234">
        <f>'Natural Gas Scenarios'!M201</f>
        <v>0</v>
      </c>
      <c r="AE98" s="234">
        <f>'Natural Gas Scenarios'!N201</f>
        <v>0</v>
      </c>
      <c r="AF98" s="234">
        <f>'Natural Gas Scenarios'!O201</f>
        <v>0</v>
      </c>
      <c r="AG98" s="234">
        <f>'Natural Gas Scenarios'!R201</f>
        <v>0</v>
      </c>
      <c r="AH98" s="234">
        <f>'Natural Gas Scenarios'!S201</f>
        <v>0</v>
      </c>
      <c r="AI98" s="234">
        <f>'Natural Gas Scenarios'!T201</f>
        <v>0</v>
      </c>
      <c r="AJ98" s="234">
        <f>'Natural Gas Scenarios'!W201</f>
        <v>0</v>
      </c>
      <c r="AK98" s="234">
        <f>'Natural Gas Scenarios'!X201</f>
        <v>0</v>
      </c>
      <c r="AL98" s="234">
        <f>'Natural Gas Scenarios'!Y201</f>
        <v>0</v>
      </c>
      <c r="AM98" s="234">
        <f>'Natural Gas Scenarios'!B304</f>
        <v>0</v>
      </c>
      <c r="AN98" s="234">
        <f>'Natural Gas Scenarios'!C304</f>
        <v>0</v>
      </c>
      <c r="AO98" s="234">
        <f>'Natural Gas Scenarios'!D304</f>
        <v>0</v>
      </c>
      <c r="AP98" s="234">
        <f>'Natural Gas Scenarios'!E304</f>
        <v>0</v>
      </c>
      <c r="AQ98" s="234">
        <f>'Natural Gas Scenarios'!F304</f>
        <v>0</v>
      </c>
      <c r="AR98" s="234">
        <f>'Natural Gas Scenarios'!G304</f>
        <v>0</v>
      </c>
      <c r="AS98" s="234">
        <f>'Natural Gas Scenarios'!K304</f>
        <v>0</v>
      </c>
      <c r="AT98" s="234">
        <f>'Natural Gas Scenarios'!L304</f>
        <v>0</v>
      </c>
      <c r="AU98" s="234">
        <f>'Natural Gas Scenarios'!M304</f>
        <v>0</v>
      </c>
      <c r="AV98" s="234">
        <f>'Natural Gas Scenarios'!N304</f>
        <v>0</v>
      </c>
      <c r="AW98" s="234">
        <f>'Natural Gas Scenarios'!O304</f>
        <v>0</v>
      </c>
      <c r="AX98" s="234">
        <f>'Natural Gas Scenarios'!R304</f>
        <v>0</v>
      </c>
      <c r="AY98" s="234">
        <f>'Natural Gas Scenarios'!S304</f>
        <v>0</v>
      </c>
      <c r="AZ98" s="234">
        <f>'Natural Gas Scenarios'!T304</f>
        <v>0</v>
      </c>
      <c r="BA98" s="234">
        <f>'Natural Gas Scenarios'!U304</f>
        <v>0</v>
      </c>
      <c r="BB98" s="234">
        <f>'Natural Gas Scenarios'!V304</f>
        <v>0</v>
      </c>
      <c r="BC98" s="234">
        <f>'Natural Gas Scenarios'!B407</f>
        <v>0</v>
      </c>
      <c r="BD98" s="234">
        <f>'Natural Gas Scenarios'!C407</f>
        <v>0</v>
      </c>
      <c r="BE98" s="234">
        <f>'Natural Gas Scenarios'!D407</f>
        <v>0</v>
      </c>
      <c r="BF98" s="234">
        <f>'Natural Gas Scenarios'!E407</f>
        <v>0</v>
      </c>
      <c r="BG98" s="234">
        <f>'Natural Gas Scenarios'!F407</f>
        <v>0</v>
      </c>
      <c r="BH98" s="234">
        <f>'Natural Gas Scenarios'!G407</f>
        <v>0</v>
      </c>
      <c r="BI98" s="234">
        <f>'Natural Gas Scenarios'!K407</f>
        <v>0</v>
      </c>
      <c r="BJ98" s="234">
        <f>'Natural Gas Scenarios'!L407</f>
        <v>0</v>
      </c>
      <c r="BK98" s="234">
        <f>'Natural Gas Scenarios'!M407</f>
        <v>0</v>
      </c>
      <c r="BL98" s="234">
        <f>'Natural Gas Scenarios'!B510</f>
        <v>0</v>
      </c>
      <c r="BM98" s="234">
        <f>'Natural Gas Scenarios'!C510</f>
        <v>0</v>
      </c>
      <c r="BN98" s="234">
        <f>'Natural Gas Scenarios'!D510</f>
        <v>0</v>
      </c>
      <c r="BO98" s="234">
        <f>'Natural Gas Scenarios'!E510</f>
        <v>0</v>
      </c>
      <c r="BP98" s="234">
        <f>'Natural Gas Scenarios'!F510</f>
        <v>0</v>
      </c>
      <c r="BQ98" s="234">
        <f>'Natural Gas Scenarios'!G510</f>
        <v>0</v>
      </c>
      <c r="BR98" s="234">
        <f>'Natural Gas Scenarios'!K510</f>
        <v>0</v>
      </c>
      <c r="BS98" s="234">
        <f>'Natural Gas Scenarios'!L510</f>
        <v>0</v>
      </c>
      <c r="BT98" s="234">
        <f>'Natural Gas Scenarios'!M510</f>
        <v>0</v>
      </c>
      <c r="BU98" s="234">
        <f>'Natural Gas Scenarios'!B613</f>
        <v>0</v>
      </c>
      <c r="BV98" s="234">
        <f>'Natural Gas Scenarios'!C613</f>
        <v>0</v>
      </c>
      <c r="BW98" s="234">
        <f>'Natural Gas Scenarios'!D613</f>
        <v>0</v>
      </c>
      <c r="BX98" s="234">
        <f>'Natural Gas Scenarios'!E613</f>
        <v>0</v>
      </c>
      <c r="BY98" s="234">
        <f>'Natural Gas Scenarios'!F613</f>
        <v>0</v>
      </c>
      <c r="BZ98" s="234">
        <f>'Natural Gas Scenarios'!R407</f>
        <v>0</v>
      </c>
      <c r="CA98" s="234">
        <f>'Natural Gas Scenarios'!S407</f>
        <v>0</v>
      </c>
      <c r="CB98" s="234">
        <f>'Natural Gas Scenarios'!T407</f>
        <v>0</v>
      </c>
      <c r="CC98" s="234">
        <f>'Natural Gas Scenarios'!B819</f>
        <v>2.0423070579806835E-5</v>
      </c>
      <c r="CD98" s="234">
        <f>'Natural Gas Scenarios'!C819</f>
        <v>2.0423070579806835E-5</v>
      </c>
      <c r="CE98" s="234">
        <f>'Natural Gas Scenarios'!D819</f>
        <v>2.0423070579806835E-5</v>
      </c>
      <c r="CF98" s="234">
        <f>'Natural Gas Scenarios'!H819</f>
        <v>0</v>
      </c>
      <c r="CG98" s="234">
        <f>'Natural Gas Scenarios'!I819</f>
        <v>0</v>
      </c>
      <c r="CH98" s="234">
        <f>'Natural Gas Scenarios'!J819</f>
        <v>0</v>
      </c>
      <c r="CI98" s="234">
        <f>'Natural Gas Scenarios'!N819</f>
        <v>6.0351863415504822E-6</v>
      </c>
      <c r="CJ98" s="234">
        <f>'Natural Gas Scenarios'!O819</f>
        <v>6.0351863415504822E-6</v>
      </c>
      <c r="CK98" s="234">
        <f>'Natural Gas Scenarios'!P819</f>
        <v>6.0351863415504822E-6</v>
      </c>
      <c r="CL98" s="234">
        <f>'Natural Gas Scenarios'!K613</f>
        <v>0</v>
      </c>
      <c r="CM98" s="234">
        <f>'Natural Gas Scenarios'!L613</f>
        <v>0</v>
      </c>
      <c r="CN98" s="234">
        <f>'Natural Gas Scenarios'!M613</f>
        <v>0</v>
      </c>
      <c r="CO98" s="234">
        <f>'Natural Gas Scenarios'!B716</f>
        <v>0</v>
      </c>
      <c r="CP98" s="234">
        <f>'Natural Gas Scenarios'!C716</f>
        <v>0</v>
      </c>
      <c r="CQ98" s="234">
        <f>'Natural Gas Scenarios'!D716</f>
        <v>0</v>
      </c>
      <c r="CR98" s="234">
        <f>'Natural Gas Scenarios'!E716</f>
        <v>0</v>
      </c>
      <c r="CS98" s="234">
        <f>'Natural Gas Scenarios'!F716</f>
        <v>0</v>
      </c>
      <c r="CT98" s="234">
        <f>'Natural Gas Scenarios'!K716</f>
        <v>0</v>
      </c>
      <c r="CU98" s="234">
        <f>'Natural Gas Scenarios'!L716</f>
        <v>0</v>
      </c>
      <c r="CV98" s="234">
        <f>'Natural Gas Scenarios'!M716</f>
        <v>0</v>
      </c>
      <c r="CW98" s="234">
        <f>'Natural Gas Scenarios'!N716</f>
        <v>0</v>
      </c>
      <c r="CX98" s="234">
        <f>'Natural Gas Scenarios'!O716</f>
        <v>0</v>
      </c>
      <c r="CY98" s="326" t="s">
        <v>933</v>
      </c>
    </row>
    <row r="99" spans="1:103" ht="15" customHeight="1" x14ac:dyDescent="0.25">
      <c r="A99" s="206">
        <v>96</v>
      </c>
      <c r="B99" s="261" t="s">
        <v>384</v>
      </c>
      <c r="C99" s="233">
        <f t="shared" si="2"/>
        <v>5.4169477407087274E-8</v>
      </c>
      <c r="D99" s="234">
        <f>'Natural Gas Scenarios'!B99</f>
        <v>5.4169477407087274E-8</v>
      </c>
      <c r="E99" s="234">
        <f>'Natural Gas Scenarios'!C99</f>
        <v>5.4169477407087274E-8</v>
      </c>
      <c r="F99" s="234">
        <f>'Natural Gas Scenarios'!D99</f>
        <v>5.4169477407087274E-8</v>
      </c>
      <c r="G99" s="234">
        <f>'Natural Gas Scenarios'!E99</f>
        <v>5.4169477407087274E-8</v>
      </c>
      <c r="H99" s="234">
        <f>'Natural Gas Scenarios'!F99</f>
        <v>5.4169477407087274E-8</v>
      </c>
      <c r="I99" s="234">
        <f>'Natural Gas Scenarios'!G99</f>
        <v>5.4169477407087274E-8</v>
      </c>
      <c r="J99" s="234">
        <f>'Natural Gas Scenarios'!H99</f>
        <v>5.4169477407087274E-8</v>
      </c>
      <c r="K99" s="234">
        <f>'Natural Gas Scenarios'!K99</f>
        <v>5.4169477407087274E-8</v>
      </c>
      <c r="L99" s="234">
        <f>'Natural Gas Scenarios'!L99</f>
        <v>5.4169477407087274E-8</v>
      </c>
      <c r="M99" s="234">
        <f>'Natural Gas Scenarios'!M99</f>
        <v>5.4169477407087274E-8</v>
      </c>
      <c r="N99" s="234">
        <f>'Natural Gas Scenarios'!N99</f>
        <v>5.4169477407087274E-8</v>
      </c>
      <c r="O99" s="234">
        <f>'Natural Gas Scenarios'!O99</f>
        <v>5.4169477407087274E-8</v>
      </c>
      <c r="P99" s="234">
        <f>'Natural Gas Scenarios'!R99</f>
        <v>5.4169477407087274E-8</v>
      </c>
      <c r="Q99" s="234">
        <f>'Natural Gas Scenarios'!S99</f>
        <v>5.4169477407087274E-8</v>
      </c>
      <c r="R99" s="234">
        <f>'Natural Gas Scenarios'!T99</f>
        <v>5.4169477407087274E-8</v>
      </c>
      <c r="S99" s="234">
        <f>'Natural Gas Scenarios'!U99</f>
        <v>5.4169477407087274E-8</v>
      </c>
      <c r="T99" s="234">
        <f>'Natural Gas Scenarios'!V99</f>
        <v>5.4169477407087274E-8</v>
      </c>
      <c r="U99" s="234">
        <f>'Natural Gas Scenarios'!W99</f>
        <v>5.4169477407087274E-8</v>
      </c>
      <c r="V99" s="234">
        <f>'Natural Gas Scenarios'!B202</f>
        <v>5.4169477407087274E-8</v>
      </c>
      <c r="W99" s="234">
        <f>'Natural Gas Scenarios'!C202</f>
        <v>5.4169477407087274E-8</v>
      </c>
      <c r="X99" s="234">
        <f>'Natural Gas Scenarios'!D202</f>
        <v>5.4169477407087274E-8</v>
      </c>
      <c r="Y99" s="234">
        <f>'Natural Gas Scenarios'!E202</f>
        <v>5.4169477407087274E-8</v>
      </c>
      <c r="Z99" s="234">
        <f>'Natural Gas Scenarios'!F202</f>
        <v>5.4169477407087274E-8</v>
      </c>
      <c r="AA99" s="234">
        <f>'Natural Gas Scenarios'!G202</f>
        <v>5.4169477407087274E-8</v>
      </c>
      <c r="AB99" s="234">
        <f>'Natural Gas Scenarios'!K202</f>
        <v>5.4169477407087274E-8</v>
      </c>
      <c r="AC99" s="234">
        <f>'Natural Gas Scenarios'!L202</f>
        <v>5.4169477407087274E-8</v>
      </c>
      <c r="AD99" s="234">
        <f>'Natural Gas Scenarios'!M202</f>
        <v>5.4169477407087274E-8</v>
      </c>
      <c r="AE99" s="234">
        <f>'Natural Gas Scenarios'!N202</f>
        <v>5.4169477407087274E-8</v>
      </c>
      <c r="AF99" s="234">
        <f>'Natural Gas Scenarios'!O202</f>
        <v>5.4169477407087274E-8</v>
      </c>
      <c r="AG99" s="234">
        <f>'Natural Gas Scenarios'!R202</f>
        <v>5.4169477407087274E-8</v>
      </c>
      <c r="AH99" s="234">
        <f>'Natural Gas Scenarios'!S202</f>
        <v>5.4169477407087274E-8</v>
      </c>
      <c r="AI99" s="234">
        <f>'Natural Gas Scenarios'!T202</f>
        <v>5.4169477407087274E-8</v>
      </c>
      <c r="AJ99" s="234">
        <f>'Natural Gas Scenarios'!W202</f>
        <v>5.4169477407087274E-8</v>
      </c>
      <c r="AK99" s="234">
        <f>'Natural Gas Scenarios'!X202</f>
        <v>5.4169477407087274E-8</v>
      </c>
      <c r="AL99" s="234">
        <f>'Natural Gas Scenarios'!Y202</f>
        <v>5.4169477407087274E-8</v>
      </c>
      <c r="AM99" s="234">
        <f>'Natural Gas Scenarios'!B305</f>
        <v>5.4169477407087274E-8</v>
      </c>
      <c r="AN99" s="234">
        <f>'Natural Gas Scenarios'!C305</f>
        <v>5.4169477407087274E-8</v>
      </c>
      <c r="AO99" s="234">
        <f>'Natural Gas Scenarios'!D305</f>
        <v>5.4169477407087274E-8</v>
      </c>
      <c r="AP99" s="234">
        <f>'Natural Gas Scenarios'!E305</f>
        <v>5.4169477407087274E-8</v>
      </c>
      <c r="AQ99" s="234">
        <f>'Natural Gas Scenarios'!F305</f>
        <v>5.4169477407087274E-8</v>
      </c>
      <c r="AR99" s="234">
        <f>'Natural Gas Scenarios'!G305</f>
        <v>5.4169477407087274E-8</v>
      </c>
      <c r="AS99" s="234">
        <f>'Natural Gas Scenarios'!K305</f>
        <v>5.4169477407087274E-8</v>
      </c>
      <c r="AT99" s="234">
        <f>'Natural Gas Scenarios'!L305</f>
        <v>5.4169477407087274E-8</v>
      </c>
      <c r="AU99" s="234">
        <f>'Natural Gas Scenarios'!M305</f>
        <v>5.4169477407087274E-8</v>
      </c>
      <c r="AV99" s="234">
        <f>'Natural Gas Scenarios'!N305</f>
        <v>5.4169477407087274E-8</v>
      </c>
      <c r="AW99" s="234">
        <f>'Natural Gas Scenarios'!O305</f>
        <v>5.4169477407087274E-8</v>
      </c>
      <c r="AX99" s="234">
        <f>'Natural Gas Scenarios'!R305</f>
        <v>5.4169477407087274E-8</v>
      </c>
      <c r="AY99" s="234">
        <f>'Natural Gas Scenarios'!S305</f>
        <v>5.4169477407087274E-8</v>
      </c>
      <c r="AZ99" s="234">
        <f>'Natural Gas Scenarios'!T305</f>
        <v>5.4169477407087274E-8</v>
      </c>
      <c r="BA99" s="234">
        <f>'Natural Gas Scenarios'!U305</f>
        <v>5.4169477407087274E-8</v>
      </c>
      <c r="BB99" s="234">
        <f>'Natural Gas Scenarios'!V305</f>
        <v>5.4169477407087274E-8</v>
      </c>
      <c r="BC99" s="234">
        <f>'Natural Gas Scenarios'!B408</f>
        <v>5.4169477407087274E-8</v>
      </c>
      <c r="BD99" s="234">
        <f>'Natural Gas Scenarios'!C408</f>
        <v>5.4169477407087274E-8</v>
      </c>
      <c r="BE99" s="234">
        <f>'Natural Gas Scenarios'!D408</f>
        <v>5.4169477407087274E-8</v>
      </c>
      <c r="BF99" s="234">
        <f>'Natural Gas Scenarios'!E408</f>
        <v>5.4169477407087274E-8</v>
      </c>
      <c r="BG99" s="234">
        <f>'Natural Gas Scenarios'!F408</f>
        <v>5.4169477407087274E-8</v>
      </c>
      <c r="BH99" s="234">
        <f>'Natural Gas Scenarios'!G408</f>
        <v>5.4169477407087274E-8</v>
      </c>
      <c r="BI99" s="234">
        <f>'Natural Gas Scenarios'!K408</f>
        <v>5.4169477407087274E-8</v>
      </c>
      <c r="BJ99" s="234">
        <f>'Natural Gas Scenarios'!L408</f>
        <v>5.4169477407087274E-8</v>
      </c>
      <c r="BK99" s="234">
        <f>'Natural Gas Scenarios'!M408</f>
        <v>5.4169477407087274E-8</v>
      </c>
      <c r="BL99" s="234">
        <f>'Natural Gas Scenarios'!B511</f>
        <v>5.4169477407087274E-8</v>
      </c>
      <c r="BM99" s="234">
        <f>'Natural Gas Scenarios'!C511</f>
        <v>5.4169477407087274E-8</v>
      </c>
      <c r="BN99" s="234">
        <f>'Natural Gas Scenarios'!D511</f>
        <v>5.4169477407087274E-8</v>
      </c>
      <c r="BO99" s="234">
        <f>'Natural Gas Scenarios'!E511</f>
        <v>5.4169477407087274E-8</v>
      </c>
      <c r="BP99" s="234">
        <f>'Natural Gas Scenarios'!F511</f>
        <v>5.4169477407087274E-8</v>
      </c>
      <c r="BQ99" s="234">
        <f>'Natural Gas Scenarios'!G511</f>
        <v>5.4169477407087274E-8</v>
      </c>
      <c r="BR99" s="234">
        <f>'Natural Gas Scenarios'!K511</f>
        <v>5.4169477407087274E-8</v>
      </c>
      <c r="BS99" s="234">
        <f>'Natural Gas Scenarios'!L511</f>
        <v>5.4169477407087274E-8</v>
      </c>
      <c r="BT99" s="234">
        <f>'Natural Gas Scenarios'!M511</f>
        <v>5.4169477407087274E-8</v>
      </c>
      <c r="BU99" s="234">
        <f>'Natural Gas Scenarios'!B614</f>
        <v>5.4169477407087274E-8</v>
      </c>
      <c r="BV99" s="234">
        <f>'Natural Gas Scenarios'!C614</f>
        <v>5.4169477407087274E-8</v>
      </c>
      <c r="BW99" s="234">
        <f>'Natural Gas Scenarios'!D614</f>
        <v>5.4169477407087274E-8</v>
      </c>
      <c r="BX99" s="234">
        <f>'Natural Gas Scenarios'!E614</f>
        <v>5.4169477407087274E-8</v>
      </c>
      <c r="BY99" s="234">
        <f>'Natural Gas Scenarios'!F614</f>
        <v>5.4169477407087274E-8</v>
      </c>
      <c r="BZ99" s="234">
        <f>'Natural Gas Scenarios'!R408</f>
        <v>5.4169477407087274E-8</v>
      </c>
      <c r="CA99" s="234">
        <f>'Natural Gas Scenarios'!S408</f>
        <v>5.4169477407087274E-8</v>
      </c>
      <c r="CB99" s="234">
        <f>'Natural Gas Scenarios'!T408</f>
        <v>5.4169477407087274E-8</v>
      </c>
      <c r="CC99" s="234">
        <f>'Natural Gas Scenarios'!B820</f>
        <v>5.4169477407087274E-8</v>
      </c>
      <c r="CD99" s="234">
        <f>'Natural Gas Scenarios'!C820</f>
        <v>5.4169477407087274E-8</v>
      </c>
      <c r="CE99" s="234">
        <f>'Natural Gas Scenarios'!D820</f>
        <v>5.4169477407087274E-8</v>
      </c>
      <c r="CF99" s="234">
        <f>'Natural Gas Scenarios'!H820</f>
        <v>5.4169477407087274E-8</v>
      </c>
      <c r="CG99" s="234">
        <f>'Natural Gas Scenarios'!I820</f>
        <v>5.4169477407087274E-8</v>
      </c>
      <c r="CH99" s="234">
        <f>'Natural Gas Scenarios'!J820</f>
        <v>5.4169477407087274E-8</v>
      </c>
      <c r="CI99" s="234">
        <f>'Natural Gas Scenarios'!N820</f>
        <v>5.4169477407087274E-8</v>
      </c>
      <c r="CJ99" s="234">
        <f>'Natural Gas Scenarios'!O820</f>
        <v>5.4169477407087274E-8</v>
      </c>
      <c r="CK99" s="234">
        <f>'Natural Gas Scenarios'!P820</f>
        <v>5.4169477407087274E-8</v>
      </c>
      <c r="CL99" s="234">
        <f>'Natural Gas Scenarios'!K614</f>
        <v>5.4169477407087274E-8</v>
      </c>
      <c r="CM99" s="234">
        <f>'Natural Gas Scenarios'!L614</f>
        <v>5.4169477407087274E-8</v>
      </c>
      <c r="CN99" s="234">
        <f>'Natural Gas Scenarios'!M614</f>
        <v>5.4169477407087274E-8</v>
      </c>
      <c r="CO99" s="234">
        <f>'Natural Gas Scenarios'!B717</f>
        <v>5.4169477407087274E-8</v>
      </c>
      <c r="CP99" s="234">
        <f>'Natural Gas Scenarios'!C717</f>
        <v>5.4169477407087274E-8</v>
      </c>
      <c r="CQ99" s="234">
        <f>'Natural Gas Scenarios'!D717</f>
        <v>5.4169477407087274E-8</v>
      </c>
      <c r="CR99" s="234">
        <f>'Natural Gas Scenarios'!E717</f>
        <v>5.4169477407087274E-8</v>
      </c>
      <c r="CS99" s="234">
        <f>'Natural Gas Scenarios'!F717</f>
        <v>5.4169477407087274E-8</v>
      </c>
      <c r="CT99" s="234">
        <f>'Natural Gas Scenarios'!K717</f>
        <v>5.4169477407087274E-8</v>
      </c>
      <c r="CU99" s="234">
        <f>'Natural Gas Scenarios'!L717</f>
        <v>5.4169477407087274E-8</v>
      </c>
      <c r="CV99" s="234">
        <f>'Natural Gas Scenarios'!M717</f>
        <v>5.4169477407087274E-8</v>
      </c>
      <c r="CW99" s="234">
        <f>'Natural Gas Scenarios'!N717</f>
        <v>5.4169477407087274E-8</v>
      </c>
      <c r="CX99" s="234">
        <f>'Natural Gas Scenarios'!O717</f>
        <v>5.4169477407087274E-8</v>
      </c>
      <c r="CY99" s="326" t="s">
        <v>934</v>
      </c>
    </row>
    <row r="100" spans="1:103" ht="15" customHeight="1" x14ac:dyDescent="0.25">
      <c r="A100" s="206">
        <v>97</v>
      </c>
      <c r="B100" s="247" t="s">
        <v>628</v>
      </c>
      <c r="C100" s="233">
        <f t="shared" si="2"/>
        <v>0</v>
      </c>
      <c r="D100" s="234">
        <f>'Natural Gas Scenarios'!B100</f>
        <v>0</v>
      </c>
      <c r="E100" s="234">
        <f>'Natural Gas Scenarios'!C100</f>
        <v>0</v>
      </c>
      <c r="F100" s="234">
        <f>'Natural Gas Scenarios'!D100</f>
        <v>0</v>
      </c>
      <c r="G100" s="234">
        <f>'Natural Gas Scenarios'!E100</f>
        <v>0</v>
      </c>
      <c r="H100" s="234">
        <f>'Natural Gas Scenarios'!F100</f>
        <v>0</v>
      </c>
      <c r="I100" s="234">
        <f>'Natural Gas Scenarios'!G100</f>
        <v>0</v>
      </c>
      <c r="J100" s="234">
        <f>'Natural Gas Scenarios'!H100</f>
        <v>0</v>
      </c>
      <c r="K100" s="234">
        <f>'Natural Gas Scenarios'!K100</f>
        <v>0</v>
      </c>
      <c r="L100" s="234">
        <f>'Natural Gas Scenarios'!L100</f>
        <v>0</v>
      </c>
      <c r="M100" s="234">
        <f>'Natural Gas Scenarios'!M100</f>
        <v>0</v>
      </c>
      <c r="N100" s="234">
        <f>'Natural Gas Scenarios'!N100</f>
        <v>0</v>
      </c>
      <c r="O100" s="234">
        <f>'Natural Gas Scenarios'!O100</f>
        <v>0</v>
      </c>
      <c r="P100" s="234">
        <f>'Natural Gas Scenarios'!R100</f>
        <v>0</v>
      </c>
      <c r="Q100" s="234">
        <f>'Natural Gas Scenarios'!S100</f>
        <v>0</v>
      </c>
      <c r="R100" s="234">
        <f>'Natural Gas Scenarios'!T100</f>
        <v>0</v>
      </c>
      <c r="S100" s="234">
        <f>'Natural Gas Scenarios'!U100</f>
        <v>0</v>
      </c>
      <c r="T100" s="234">
        <f>'Natural Gas Scenarios'!V100</f>
        <v>0</v>
      </c>
      <c r="U100" s="234">
        <f>'Natural Gas Scenarios'!W100</f>
        <v>0</v>
      </c>
      <c r="V100" s="234">
        <f>'Natural Gas Scenarios'!B203</f>
        <v>0</v>
      </c>
      <c r="W100" s="234">
        <f>'Natural Gas Scenarios'!C203</f>
        <v>0</v>
      </c>
      <c r="X100" s="234">
        <f>'Natural Gas Scenarios'!D203</f>
        <v>0</v>
      </c>
      <c r="Y100" s="234">
        <f>'Natural Gas Scenarios'!E203</f>
        <v>0</v>
      </c>
      <c r="Z100" s="234">
        <f>'Natural Gas Scenarios'!F203</f>
        <v>0</v>
      </c>
      <c r="AA100" s="234">
        <f>'Natural Gas Scenarios'!G203</f>
        <v>0</v>
      </c>
      <c r="AB100" s="234">
        <f>'Natural Gas Scenarios'!K203</f>
        <v>0</v>
      </c>
      <c r="AC100" s="234">
        <f>'Natural Gas Scenarios'!L203</f>
        <v>0</v>
      </c>
      <c r="AD100" s="234">
        <f>'Natural Gas Scenarios'!M203</f>
        <v>0</v>
      </c>
      <c r="AE100" s="234">
        <f>'Natural Gas Scenarios'!N203</f>
        <v>0</v>
      </c>
      <c r="AF100" s="234">
        <f>'Natural Gas Scenarios'!O203</f>
        <v>0</v>
      </c>
      <c r="AG100" s="234">
        <f>'Natural Gas Scenarios'!R203</f>
        <v>0</v>
      </c>
      <c r="AH100" s="234">
        <f>'Natural Gas Scenarios'!S203</f>
        <v>0</v>
      </c>
      <c r="AI100" s="234">
        <f>'Natural Gas Scenarios'!T203</f>
        <v>0</v>
      </c>
      <c r="AJ100" s="234">
        <f>'Natural Gas Scenarios'!W203</f>
        <v>0</v>
      </c>
      <c r="AK100" s="234">
        <f>'Natural Gas Scenarios'!X203</f>
        <v>0</v>
      </c>
      <c r="AL100" s="234">
        <f>'Natural Gas Scenarios'!Y203</f>
        <v>0</v>
      </c>
      <c r="AM100" s="234">
        <f>'Natural Gas Scenarios'!B306</f>
        <v>0</v>
      </c>
      <c r="AN100" s="234">
        <f>'Natural Gas Scenarios'!C306</f>
        <v>0</v>
      </c>
      <c r="AO100" s="234">
        <f>'Natural Gas Scenarios'!D306</f>
        <v>0</v>
      </c>
      <c r="AP100" s="234">
        <f>'Natural Gas Scenarios'!E306</f>
        <v>0</v>
      </c>
      <c r="AQ100" s="234">
        <f>'Natural Gas Scenarios'!F306</f>
        <v>0</v>
      </c>
      <c r="AR100" s="234">
        <f>'Natural Gas Scenarios'!G306</f>
        <v>0</v>
      </c>
      <c r="AS100" s="234">
        <f>'Natural Gas Scenarios'!K306</f>
        <v>0</v>
      </c>
      <c r="AT100" s="234">
        <f>'Natural Gas Scenarios'!L306</f>
        <v>0</v>
      </c>
      <c r="AU100" s="234">
        <f>'Natural Gas Scenarios'!M306</f>
        <v>0</v>
      </c>
      <c r="AV100" s="234">
        <f>'Natural Gas Scenarios'!N306</f>
        <v>0</v>
      </c>
      <c r="AW100" s="234">
        <f>'Natural Gas Scenarios'!O306</f>
        <v>0</v>
      </c>
      <c r="AX100" s="234">
        <f>'Natural Gas Scenarios'!R306</f>
        <v>0</v>
      </c>
      <c r="AY100" s="234">
        <f>'Natural Gas Scenarios'!S306</f>
        <v>0</v>
      </c>
      <c r="AZ100" s="234">
        <f>'Natural Gas Scenarios'!T306</f>
        <v>0</v>
      </c>
      <c r="BA100" s="234">
        <f>'Natural Gas Scenarios'!U306</f>
        <v>0</v>
      </c>
      <c r="BB100" s="234">
        <f>'Natural Gas Scenarios'!V306</f>
        <v>0</v>
      </c>
      <c r="BC100" s="234">
        <f>'Natural Gas Scenarios'!B409</f>
        <v>0</v>
      </c>
      <c r="BD100" s="234">
        <f>'Natural Gas Scenarios'!C409</f>
        <v>0</v>
      </c>
      <c r="BE100" s="234">
        <f>'Natural Gas Scenarios'!D409</f>
        <v>0</v>
      </c>
      <c r="BF100" s="234">
        <f>'Natural Gas Scenarios'!E409</f>
        <v>0</v>
      </c>
      <c r="BG100" s="234">
        <f>'Natural Gas Scenarios'!F409</f>
        <v>0</v>
      </c>
      <c r="BH100" s="234">
        <f>'Natural Gas Scenarios'!G409</f>
        <v>0</v>
      </c>
      <c r="BI100" s="234">
        <f>'Natural Gas Scenarios'!K409</f>
        <v>0</v>
      </c>
      <c r="BJ100" s="234">
        <f>'Natural Gas Scenarios'!L409</f>
        <v>0</v>
      </c>
      <c r="BK100" s="234">
        <f>'Natural Gas Scenarios'!M409</f>
        <v>0</v>
      </c>
      <c r="BL100" s="234">
        <f>'Natural Gas Scenarios'!B512</f>
        <v>0</v>
      </c>
      <c r="BM100" s="234">
        <f>'Natural Gas Scenarios'!C512</f>
        <v>0</v>
      </c>
      <c r="BN100" s="234">
        <f>'Natural Gas Scenarios'!D512</f>
        <v>0</v>
      </c>
      <c r="BO100" s="234">
        <f>'Natural Gas Scenarios'!E512</f>
        <v>0</v>
      </c>
      <c r="BP100" s="234">
        <f>'Natural Gas Scenarios'!F512</f>
        <v>0</v>
      </c>
      <c r="BQ100" s="234">
        <f>'Natural Gas Scenarios'!G512</f>
        <v>0</v>
      </c>
      <c r="BR100" s="234">
        <f>'Natural Gas Scenarios'!K512</f>
        <v>0</v>
      </c>
      <c r="BS100" s="234">
        <f>'Natural Gas Scenarios'!L512</f>
        <v>0</v>
      </c>
      <c r="BT100" s="234">
        <f>'Natural Gas Scenarios'!M512</f>
        <v>0</v>
      </c>
      <c r="BU100" s="234">
        <f>'Natural Gas Scenarios'!B615</f>
        <v>0</v>
      </c>
      <c r="BV100" s="234">
        <f>'Natural Gas Scenarios'!C615</f>
        <v>0</v>
      </c>
      <c r="BW100" s="234">
        <f>'Natural Gas Scenarios'!D615</f>
        <v>0</v>
      </c>
      <c r="BX100" s="234">
        <f>'Natural Gas Scenarios'!E615</f>
        <v>0</v>
      </c>
      <c r="BY100" s="234">
        <f>'Natural Gas Scenarios'!F615</f>
        <v>0</v>
      </c>
      <c r="BZ100" s="234">
        <f>'Natural Gas Scenarios'!R409</f>
        <v>0</v>
      </c>
      <c r="CA100" s="234">
        <f>'Natural Gas Scenarios'!S409</f>
        <v>0</v>
      </c>
      <c r="CB100" s="234">
        <f>'Natural Gas Scenarios'!T409</f>
        <v>0</v>
      </c>
      <c r="CC100" s="234">
        <f>'Natural Gas Scenarios'!B821</f>
        <v>5.9627641054518777E-7</v>
      </c>
      <c r="CD100" s="234">
        <f>'Natural Gas Scenarios'!C821</f>
        <v>5.9627641054518777E-7</v>
      </c>
      <c r="CE100" s="234">
        <f>'Natural Gas Scenarios'!D821</f>
        <v>5.9627641054518777E-7</v>
      </c>
      <c r="CF100" s="234">
        <f>'Natural Gas Scenarios'!H821</f>
        <v>1.7333055172932988E-7</v>
      </c>
      <c r="CG100" s="234">
        <f>'Natural Gas Scenarios'!I821</f>
        <v>1.7333055172932988E-7</v>
      </c>
      <c r="CH100" s="234">
        <f>'Natural Gas Scenarios'!J821</f>
        <v>1.7333055172932988E-7</v>
      </c>
      <c r="CI100" s="234">
        <f>'Natural Gas Scenarios'!N821</f>
        <v>3.5969710595640873E-7</v>
      </c>
      <c r="CJ100" s="234">
        <f>'Natural Gas Scenarios'!O821</f>
        <v>3.5969710595640873E-7</v>
      </c>
      <c r="CK100" s="234">
        <f>'Natural Gas Scenarios'!P821</f>
        <v>3.5969710595640873E-7</v>
      </c>
      <c r="CL100" s="234">
        <f>'Natural Gas Scenarios'!K615</f>
        <v>0</v>
      </c>
      <c r="CM100" s="234">
        <f>'Natural Gas Scenarios'!L615</f>
        <v>0</v>
      </c>
      <c r="CN100" s="234">
        <f>'Natural Gas Scenarios'!M615</f>
        <v>0</v>
      </c>
      <c r="CO100" s="234">
        <f>'Natural Gas Scenarios'!B718</f>
        <v>0</v>
      </c>
      <c r="CP100" s="234">
        <f>'Natural Gas Scenarios'!C718</f>
        <v>0</v>
      </c>
      <c r="CQ100" s="234">
        <f>'Natural Gas Scenarios'!D718</f>
        <v>0</v>
      </c>
      <c r="CR100" s="234">
        <f>'Natural Gas Scenarios'!E718</f>
        <v>0</v>
      </c>
      <c r="CS100" s="234">
        <f>'Natural Gas Scenarios'!F718</f>
        <v>0</v>
      </c>
      <c r="CT100" s="234">
        <f>'Natural Gas Scenarios'!K718</f>
        <v>0</v>
      </c>
      <c r="CU100" s="234">
        <f>'Natural Gas Scenarios'!L718</f>
        <v>0</v>
      </c>
      <c r="CV100" s="234">
        <f>'Natural Gas Scenarios'!M718</f>
        <v>0</v>
      </c>
      <c r="CW100" s="234">
        <f>'Natural Gas Scenarios'!N718</f>
        <v>0</v>
      </c>
      <c r="CX100" s="234">
        <f>'Natural Gas Scenarios'!O718</f>
        <v>0</v>
      </c>
      <c r="CY100" s="326" t="s">
        <v>935</v>
      </c>
    </row>
    <row r="101" spans="1:103" ht="15" customHeight="1" x14ac:dyDescent="0.25">
      <c r="A101" s="206">
        <v>98</v>
      </c>
      <c r="B101" s="261" t="s">
        <v>386</v>
      </c>
      <c r="C101" s="233">
        <f t="shared" si="2"/>
        <v>1.2953570684303477E-4</v>
      </c>
      <c r="D101" s="234">
        <f>'Natural Gas Scenarios'!B101</f>
        <v>1.2953570684303477E-4</v>
      </c>
      <c r="E101" s="234">
        <f>'Natural Gas Scenarios'!C101</f>
        <v>1.2953570684303477E-4</v>
      </c>
      <c r="F101" s="234">
        <f>'Natural Gas Scenarios'!D101</f>
        <v>1.2953570684303477E-4</v>
      </c>
      <c r="G101" s="234">
        <f>'Natural Gas Scenarios'!E101</f>
        <v>1.2953570684303477E-4</v>
      </c>
      <c r="H101" s="234">
        <f>'Natural Gas Scenarios'!F101</f>
        <v>1.2953570684303477E-4</v>
      </c>
      <c r="I101" s="234">
        <f>'Natural Gas Scenarios'!G101</f>
        <v>1.2953570684303477E-4</v>
      </c>
      <c r="J101" s="234">
        <f>'Natural Gas Scenarios'!H101</f>
        <v>1.2953570684303477E-4</v>
      </c>
      <c r="K101" s="234">
        <f>'Natural Gas Scenarios'!K101</f>
        <v>1.2953570684303477E-4</v>
      </c>
      <c r="L101" s="234">
        <f>'Natural Gas Scenarios'!L101</f>
        <v>1.2953570684303477E-4</v>
      </c>
      <c r="M101" s="234">
        <f>'Natural Gas Scenarios'!M101</f>
        <v>1.2953570684303477E-4</v>
      </c>
      <c r="N101" s="234">
        <f>'Natural Gas Scenarios'!N101</f>
        <v>1.2953570684303477E-4</v>
      </c>
      <c r="O101" s="234">
        <f>'Natural Gas Scenarios'!O101</f>
        <v>1.2953570684303477E-4</v>
      </c>
      <c r="P101" s="234">
        <f>'Natural Gas Scenarios'!R101</f>
        <v>1.2953570684303477E-4</v>
      </c>
      <c r="Q101" s="234">
        <f>'Natural Gas Scenarios'!S101</f>
        <v>1.2953570684303477E-4</v>
      </c>
      <c r="R101" s="234">
        <f>'Natural Gas Scenarios'!T101</f>
        <v>1.2953570684303477E-4</v>
      </c>
      <c r="S101" s="234">
        <f>'Natural Gas Scenarios'!U101</f>
        <v>1.2953570684303477E-4</v>
      </c>
      <c r="T101" s="234">
        <f>'Natural Gas Scenarios'!V101</f>
        <v>1.2953570684303477E-4</v>
      </c>
      <c r="U101" s="234">
        <f>'Natural Gas Scenarios'!W101</f>
        <v>1.2953570684303477E-4</v>
      </c>
      <c r="V101" s="234">
        <f>'Natural Gas Scenarios'!B204</f>
        <v>1.2953570684303477E-4</v>
      </c>
      <c r="W101" s="234">
        <f>'Natural Gas Scenarios'!C204</f>
        <v>1.2953570684303477E-4</v>
      </c>
      <c r="X101" s="234">
        <f>'Natural Gas Scenarios'!D204</f>
        <v>1.2953570684303477E-4</v>
      </c>
      <c r="Y101" s="234">
        <f>'Natural Gas Scenarios'!E204</f>
        <v>1.2953570684303477E-4</v>
      </c>
      <c r="Z101" s="234">
        <f>'Natural Gas Scenarios'!F204</f>
        <v>1.2953570684303477E-4</v>
      </c>
      <c r="AA101" s="234">
        <f>'Natural Gas Scenarios'!G204</f>
        <v>1.2953570684303477E-4</v>
      </c>
      <c r="AB101" s="234">
        <f>'Natural Gas Scenarios'!K204</f>
        <v>1.2953570684303477E-4</v>
      </c>
      <c r="AC101" s="234">
        <f>'Natural Gas Scenarios'!L204</f>
        <v>1.2953570684303477E-4</v>
      </c>
      <c r="AD101" s="234">
        <f>'Natural Gas Scenarios'!M204</f>
        <v>1.2953570684303477E-4</v>
      </c>
      <c r="AE101" s="234">
        <f>'Natural Gas Scenarios'!N204</f>
        <v>1.2953570684303477E-4</v>
      </c>
      <c r="AF101" s="234">
        <f>'Natural Gas Scenarios'!O204</f>
        <v>1.2953570684303477E-4</v>
      </c>
      <c r="AG101" s="234">
        <f>'Natural Gas Scenarios'!R204</f>
        <v>1.2953570684303477E-4</v>
      </c>
      <c r="AH101" s="234">
        <f>'Natural Gas Scenarios'!S204</f>
        <v>1.2953570684303477E-4</v>
      </c>
      <c r="AI101" s="234">
        <f>'Natural Gas Scenarios'!T204</f>
        <v>1.2953570684303477E-4</v>
      </c>
      <c r="AJ101" s="234">
        <f>'Natural Gas Scenarios'!W204</f>
        <v>1.2953570684303477E-4</v>
      </c>
      <c r="AK101" s="234">
        <f>'Natural Gas Scenarios'!X204</f>
        <v>1.2953570684303477E-4</v>
      </c>
      <c r="AL101" s="234">
        <f>'Natural Gas Scenarios'!Y204</f>
        <v>1.2953570684303477E-4</v>
      </c>
      <c r="AM101" s="234">
        <f>'Natural Gas Scenarios'!B307</f>
        <v>1.2953570684303477E-4</v>
      </c>
      <c r="AN101" s="234">
        <f>'Natural Gas Scenarios'!C307</f>
        <v>1.2953570684303477E-4</v>
      </c>
      <c r="AO101" s="234">
        <f>'Natural Gas Scenarios'!D307</f>
        <v>1.2953570684303477E-4</v>
      </c>
      <c r="AP101" s="234">
        <f>'Natural Gas Scenarios'!E307</f>
        <v>1.2953570684303477E-4</v>
      </c>
      <c r="AQ101" s="234">
        <f>'Natural Gas Scenarios'!F307</f>
        <v>1.2953570684303477E-4</v>
      </c>
      <c r="AR101" s="234">
        <f>'Natural Gas Scenarios'!G307</f>
        <v>1.2953570684303477E-4</v>
      </c>
      <c r="AS101" s="234">
        <f>'Natural Gas Scenarios'!K307</f>
        <v>1.2953570684303477E-4</v>
      </c>
      <c r="AT101" s="234">
        <f>'Natural Gas Scenarios'!L307</f>
        <v>1.2953570684303477E-4</v>
      </c>
      <c r="AU101" s="234">
        <f>'Natural Gas Scenarios'!M307</f>
        <v>1.2953570684303477E-4</v>
      </c>
      <c r="AV101" s="234">
        <f>'Natural Gas Scenarios'!N307</f>
        <v>1.2953570684303477E-4</v>
      </c>
      <c r="AW101" s="234">
        <f>'Natural Gas Scenarios'!O307</f>
        <v>1.2953570684303477E-4</v>
      </c>
      <c r="AX101" s="234">
        <f>'Natural Gas Scenarios'!R307</f>
        <v>1.2953570684303477E-4</v>
      </c>
      <c r="AY101" s="234">
        <f>'Natural Gas Scenarios'!S307</f>
        <v>1.2953570684303477E-4</v>
      </c>
      <c r="AZ101" s="234">
        <f>'Natural Gas Scenarios'!T307</f>
        <v>1.2953570684303477E-4</v>
      </c>
      <c r="BA101" s="234">
        <f>'Natural Gas Scenarios'!U307</f>
        <v>1.2953570684303477E-4</v>
      </c>
      <c r="BB101" s="234">
        <f>'Natural Gas Scenarios'!V307</f>
        <v>1.2953570684303477E-4</v>
      </c>
      <c r="BC101" s="234">
        <f>'Natural Gas Scenarios'!B410</f>
        <v>5.0695565269024061E-5</v>
      </c>
      <c r="BD101" s="234">
        <f>'Natural Gas Scenarios'!C410</f>
        <v>5.0695565269024061E-5</v>
      </c>
      <c r="BE101" s="234">
        <f>'Natural Gas Scenarios'!D410</f>
        <v>5.0695565269024061E-5</v>
      </c>
      <c r="BF101" s="234">
        <f>'Natural Gas Scenarios'!E410</f>
        <v>5.0695565269024061E-5</v>
      </c>
      <c r="BG101" s="234">
        <f>'Natural Gas Scenarios'!F410</f>
        <v>5.0695565269024061E-5</v>
      </c>
      <c r="BH101" s="234">
        <f>'Natural Gas Scenarios'!G410</f>
        <v>5.0695565269024061E-5</v>
      </c>
      <c r="BI101" s="234">
        <f>'Natural Gas Scenarios'!K410</f>
        <v>2.732025817053097E-3</v>
      </c>
      <c r="BJ101" s="234">
        <f>'Natural Gas Scenarios'!L410</f>
        <v>2.732025817053097E-3</v>
      </c>
      <c r="BK101" s="234">
        <f>'Natural Gas Scenarios'!M410</f>
        <v>2.732025817053097E-3</v>
      </c>
      <c r="BL101" s="234">
        <f>'Natural Gas Scenarios'!B513</f>
        <v>5.0695565269024061E-5</v>
      </c>
      <c r="BM101" s="234">
        <f>'Natural Gas Scenarios'!C513</f>
        <v>5.0695565269024061E-5</v>
      </c>
      <c r="BN101" s="234">
        <f>'Natural Gas Scenarios'!D513</f>
        <v>5.0695565269024061E-5</v>
      </c>
      <c r="BO101" s="234">
        <f>'Natural Gas Scenarios'!E513</f>
        <v>5.0695565269024061E-5</v>
      </c>
      <c r="BP101" s="234">
        <f>'Natural Gas Scenarios'!F513</f>
        <v>5.0695565269024061E-5</v>
      </c>
      <c r="BQ101" s="234">
        <f>'Natural Gas Scenarios'!G513</f>
        <v>5.0695565269024061E-5</v>
      </c>
      <c r="BR101" s="234">
        <f>'Natural Gas Scenarios'!K513</f>
        <v>2.732025817053097E-3</v>
      </c>
      <c r="BS101" s="234">
        <f>'Natural Gas Scenarios'!L513</f>
        <v>2.732025817053097E-3</v>
      </c>
      <c r="BT101" s="234">
        <f>'Natural Gas Scenarios'!M513</f>
        <v>2.732025817053097E-3</v>
      </c>
      <c r="BU101" s="234">
        <f>'Natural Gas Scenarios'!B616</f>
        <v>5.0695565269024061E-5</v>
      </c>
      <c r="BV101" s="234">
        <f>'Natural Gas Scenarios'!C616</f>
        <v>5.0695565269024061E-5</v>
      </c>
      <c r="BW101" s="234">
        <f>'Natural Gas Scenarios'!D616</f>
        <v>5.0695565269024061E-5</v>
      </c>
      <c r="BX101" s="234">
        <f>'Natural Gas Scenarios'!E616</f>
        <v>5.0695565269024061E-5</v>
      </c>
      <c r="BY101" s="234">
        <f>'Natural Gas Scenarios'!F616</f>
        <v>5.0695565269024061E-5</v>
      </c>
      <c r="BZ101" s="234">
        <f>'Natural Gas Scenarios'!R410</f>
        <v>2.732025817053097E-3</v>
      </c>
      <c r="CA101" s="234">
        <f>'Natural Gas Scenarios'!S410</f>
        <v>2.732025817053097E-3</v>
      </c>
      <c r="CB101" s="234">
        <f>'Natural Gas Scenarios'!T410</f>
        <v>2.732025817053097E-3</v>
      </c>
      <c r="CC101" s="234">
        <f>'Natural Gas Scenarios'!B822</f>
        <v>2.8968894439442322E-3</v>
      </c>
      <c r="CD101" s="234">
        <f>'Natural Gas Scenarios'!C822</f>
        <v>2.8968894439442322E-3</v>
      </c>
      <c r="CE101" s="234">
        <f>'Natural Gas Scenarios'!D822</f>
        <v>2.8968894439442322E-3</v>
      </c>
      <c r="CF101" s="234">
        <f>'Natural Gas Scenarios'!H822</f>
        <v>7.1456606283957721E-4</v>
      </c>
      <c r="CG101" s="234">
        <f>'Natural Gas Scenarios'!I822</f>
        <v>7.1456606283957721E-4</v>
      </c>
      <c r="CH101" s="234">
        <f>'Natural Gas Scenarios'!J822</f>
        <v>7.1456606283957721E-4</v>
      </c>
      <c r="CI101" s="234">
        <f>'Natural Gas Scenarios'!N822</f>
        <v>2.848607953211828E-3</v>
      </c>
      <c r="CJ101" s="234">
        <f>'Natural Gas Scenarios'!O822</f>
        <v>2.848607953211828E-3</v>
      </c>
      <c r="CK101" s="234">
        <f>'Natural Gas Scenarios'!P822</f>
        <v>2.848607953211828E-3</v>
      </c>
      <c r="CL101" s="234">
        <f>'Natural Gas Scenarios'!K616</f>
        <v>2.732025817053097E-3</v>
      </c>
      <c r="CM101" s="234">
        <f>'Natural Gas Scenarios'!L616</f>
        <v>2.732025817053097E-3</v>
      </c>
      <c r="CN101" s="234">
        <f>'Natural Gas Scenarios'!M616</f>
        <v>2.732025817053097E-3</v>
      </c>
      <c r="CO101" s="234">
        <f>'Natural Gas Scenarios'!B719</f>
        <v>5.0695565269024061E-5</v>
      </c>
      <c r="CP101" s="234">
        <f>'Natural Gas Scenarios'!C719</f>
        <v>5.0695565269024061E-5</v>
      </c>
      <c r="CQ101" s="234">
        <f>'Natural Gas Scenarios'!D719</f>
        <v>5.0695565269024061E-5</v>
      </c>
      <c r="CR101" s="234">
        <f>'Natural Gas Scenarios'!E719</f>
        <v>5.0695565269024061E-5</v>
      </c>
      <c r="CS101" s="234">
        <f>'Natural Gas Scenarios'!F719</f>
        <v>5.0695565269024061E-5</v>
      </c>
      <c r="CT101" s="234">
        <f>'Natural Gas Scenarios'!K719</f>
        <v>5.0695565269024061E-5</v>
      </c>
      <c r="CU101" s="234">
        <f>'Natural Gas Scenarios'!L719</f>
        <v>5.0695565269024061E-5</v>
      </c>
      <c r="CV101" s="234">
        <f>'Natural Gas Scenarios'!M719</f>
        <v>5.0695565269024061E-5</v>
      </c>
      <c r="CW101" s="234">
        <f>'Natural Gas Scenarios'!N719</f>
        <v>5.0695565269024061E-5</v>
      </c>
      <c r="CX101" s="234">
        <f>'Natural Gas Scenarios'!O719</f>
        <v>5.0695565269024061E-5</v>
      </c>
      <c r="CY101" s="326" t="s">
        <v>936</v>
      </c>
    </row>
    <row r="102" spans="1:103" ht="15" customHeight="1" thickBot="1" x14ac:dyDescent="0.3">
      <c r="A102" s="206">
        <v>99</v>
      </c>
      <c r="B102" s="264" t="s">
        <v>388</v>
      </c>
      <c r="C102" s="324">
        <f t="shared" si="2"/>
        <v>6.8300645426327433E-7</v>
      </c>
      <c r="D102" s="325">
        <f>'Natural Gas Scenarios'!B102</f>
        <v>6.8300645426327433E-7</v>
      </c>
      <c r="E102" s="325">
        <f>'Natural Gas Scenarios'!C102</f>
        <v>6.8300645426327433E-7</v>
      </c>
      <c r="F102" s="325">
        <f>'Natural Gas Scenarios'!D102</f>
        <v>6.8300645426327433E-7</v>
      </c>
      <c r="G102" s="325">
        <f>'Natural Gas Scenarios'!E102</f>
        <v>6.8300645426327433E-7</v>
      </c>
      <c r="H102" s="325">
        <f>'Natural Gas Scenarios'!F102</f>
        <v>6.8300645426327433E-7</v>
      </c>
      <c r="I102" s="325">
        <f>'Natural Gas Scenarios'!G102</f>
        <v>6.8300645426327433E-7</v>
      </c>
      <c r="J102" s="325">
        <f>'Natural Gas Scenarios'!H102</f>
        <v>6.8300645426327433E-7</v>
      </c>
      <c r="K102" s="325">
        <f>'Natural Gas Scenarios'!K102</f>
        <v>6.8300645426327433E-7</v>
      </c>
      <c r="L102" s="325">
        <f>'Natural Gas Scenarios'!L102</f>
        <v>6.8300645426327433E-7</v>
      </c>
      <c r="M102" s="325">
        <f>'Natural Gas Scenarios'!M102</f>
        <v>6.8300645426327433E-7</v>
      </c>
      <c r="N102" s="325">
        <f>'Natural Gas Scenarios'!N102</f>
        <v>6.8300645426327433E-7</v>
      </c>
      <c r="O102" s="325">
        <f>'Natural Gas Scenarios'!O102</f>
        <v>6.8300645426327433E-7</v>
      </c>
      <c r="P102" s="325">
        <f>'Natural Gas Scenarios'!R102</f>
        <v>6.8300645426327433E-7</v>
      </c>
      <c r="Q102" s="325">
        <f>'Natural Gas Scenarios'!S102</f>
        <v>6.8300645426327433E-7</v>
      </c>
      <c r="R102" s="325">
        <f>'Natural Gas Scenarios'!T102</f>
        <v>6.8300645426327433E-7</v>
      </c>
      <c r="S102" s="325">
        <f>'Natural Gas Scenarios'!U102</f>
        <v>6.8300645426327433E-7</v>
      </c>
      <c r="T102" s="325">
        <f>'Natural Gas Scenarios'!V102</f>
        <v>6.8300645426327433E-7</v>
      </c>
      <c r="U102" s="325">
        <f>'Natural Gas Scenarios'!W102</f>
        <v>6.8300645426327433E-7</v>
      </c>
      <c r="V102" s="325">
        <f>'Natural Gas Scenarios'!B205</f>
        <v>6.8300645426327433E-7</v>
      </c>
      <c r="W102" s="325">
        <f>'Natural Gas Scenarios'!C205</f>
        <v>6.8300645426327433E-7</v>
      </c>
      <c r="X102" s="325">
        <f>'Natural Gas Scenarios'!D205</f>
        <v>6.8300645426327433E-7</v>
      </c>
      <c r="Y102" s="325">
        <f>'Natural Gas Scenarios'!E205</f>
        <v>6.8300645426327433E-7</v>
      </c>
      <c r="Z102" s="325">
        <f>'Natural Gas Scenarios'!F205</f>
        <v>6.8300645426327433E-7</v>
      </c>
      <c r="AA102" s="325">
        <f>'Natural Gas Scenarios'!G205</f>
        <v>6.8300645426327433E-7</v>
      </c>
      <c r="AB102" s="325">
        <f>'Natural Gas Scenarios'!K205</f>
        <v>6.8300645426327433E-7</v>
      </c>
      <c r="AC102" s="325">
        <f>'Natural Gas Scenarios'!L205</f>
        <v>6.8300645426327433E-7</v>
      </c>
      <c r="AD102" s="325">
        <f>'Natural Gas Scenarios'!M205</f>
        <v>6.8300645426327433E-7</v>
      </c>
      <c r="AE102" s="325">
        <f>'Natural Gas Scenarios'!N205</f>
        <v>6.8300645426327433E-7</v>
      </c>
      <c r="AF102" s="325">
        <f>'Natural Gas Scenarios'!O205</f>
        <v>6.8300645426327433E-7</v>
      </c>
      <c r="AG102" s="325">
        <f>'Natural Gas Scenarios'!R205</f>
        <v>6.8300645426327433E-7</v>
      </c>
      <c r="AH102" s="325">
        <f>'Natural Gas Scenarios'!S205</f>
        <v>6.8300645426327433E-7</v>
      </c>
      <c r="AI102" s="325">
        <f>'Natural Gas Scenarios'!T205</f>
        <v>6.8300645426327433E-7</v>
      </c>
      <c r="AJ102" s="325">
        <f>'Natural Gas Scenarios'!W205</f>
        <v>6.8300645426327433E-7</v>
      </c>
      <c r="AK102" s="325">
        <f>'Natural Gas Scenarios'!X205</f>
        <v>6.8300645426327433E-7</v>
      </c>
      <c r="AL102" s="325">
        <f>'Natural Gas Scenarios'!Y205</f>
        <v>6.8300645426327433E-7</v>
      </c>
      <c r="AM102" s="325">
        <f>'Natural Gas Scenarios'!B308</f>
        <v>6.8300645426327433E-7</v>
      </c>
      <c r="AN102" s="325">
        <f>'Natural Gas Scenarios'!C308</f>
        <v>6.8300645426327433E-7</v>
      </c>
      <c r="AO102" s="325">
        <f>'Natural Gas Scenarios'!D308</f>
        <v>6.8300645426327433E-7</v>
      </c>
      <c r="AP102" s="325">
        <f>'Natural Gas Scenarios'!E308</f>
        <v>6.8300645426327433E-7</v>
      </c>
      <c r="AQ102" s="325">
        <f>'Natural Gas Scenarios'!F308</f>
        <v>6.8300645426327433E-7</v>
      </c>
      <c r="AR102" s="325">
        <f>'Natural Gas Scenarios'!G308</f>
        <v>6.8300645426327433E-7</v>
      </c>
      <c r="AS102" s="325">
        <f>'Natural Gas Scenarios'!K308</f>
        <v>6.8300645426327433E-7</v>
      </c>
      <c r="AT102" s="325">
        <f>'Natural Gas Scenarios'!L308</f>
        <v>6.8300645426327433E-7</v>
      </c>
      <c r="AU102" s="325">
        <f>'Natural Gas Scenarios'!M308</f>
        <v>6.8300645426327433E-7</v>
      </c>
      <c r="AV102" s="325">
        <f>'Natural Gas Scenarios'!N308</f>
        <v>6.8300645426327433E-7</v>
      </c>
      <c r="AW102" s="325">
        <f>'Natural Gas Scenarios'!O308</f>
        <v>6.8300645426327433E-7</v>
      </c>
      <c r="AX102" s="325">
        <f>'Natural Gas Scenarios'!R308</f>
        <v>6.8300645426327433E-7</v>
      </c>
      <c r="AY102" s="325">
        <f>'Natural Gas Scenarios'!S308</f>
        <v>6.8300645426327433E-7</v>
      </c>
      <c r="AZ102" s="325">
        <f>'Natural Gas Scenarios'!T308</f>
        <v>6.8300645426327433E-7</v>
      </c>
      <c r="BA102" s="325">
        <f>'Natural Gas Scenarios'!U308</f>
        <v>6.8300645426327433E-7</v>
      </c>
      <c r="BB102" s="325">
        <f>'Natural Gas Scenarios'!V308</f>
        <v>6.8300645426327433E-7</v>
      </c>
      <c r="BC102" s="325">
        <f>'Natural Gas Scenarios'!B411</f>
        <v>6.8300645426327433E-7</v>
      </c>
      <c r="BD102" s="325">
        <f>'Natural Gas Scenarios'!C411</f>
        <v>6.8300645426327433E-7</v>
      </c>
      <c r="BE102" s="325">
        <f>'Natural Gas Scenarios'!D411</f>
        <v>6.8300645426327433E-7</v>
      </c>
      <c r="BF102" s="325">
        <f>'Natural Gas Scenarios'!E411</f>
        <v>6.8300645426327433E-7</v>
      </c>
      <c r="BG102" s="325">
        <f>'Natural Gas Scenarios'!F411</f>
        <v>6.8300645426327433E-7</v>
      </c>
      <c r="BH102" s="325">
        <f>'Natural Gas Scenarios'!G411</f>
        <v>6.8300645426327433E-7</v>
      </c>
      <c r="BI102" s="325">
        <f>'Natural Gas Scenarios'!K411</f>
        <v>6.8300645426327433E-7</v>
      </c>
      <c r="BJ102" s="325">
        <f>'Natural Gas Scenarios'!L411</f>
        <v>6.8300645426327433E-7</v>
      </c>
      <c r="BK102" s="325">
        <f>'Natural Gas Scenarios'!M411</f>
        <v>6.8300645426327433E-7</v>
      </c>
      <c r="BL102" s="325">
        <f>'Natural Gas Scenarios'!B514</f>
        <v>6.8300645426327433E-7</v>
      </c>
      <c r="BM102" s="325">
        <f>'Natural Gas Scenarios'!C514</f>
        <v>6.8300645426327433E-7</v>
      </c>
      <c r="BN102" s="325">
        <f>'Natural Gas Scenarios'!D514</f>
        <v>6.8300645426327433E-7</v>
      </c>
      <c r="BO102" s="325">
        <f>'Natural Gas Scenarios'!E514</f>
        <v>6.8300645426327433E-7</v>
      </c>
      <c r="BP102" s="325">
        <f>'Natural Gas Scenarios'!F514</f>
        <v>6.8300645426327433E-7</v>
      </c>
      <c r="BQ102" s="325">
        <f>'Natural Gas Scenarios'!G514</f>
        <v>6.8300645426327433E-7</v>
      </c>
      <c r="BR102" s="325">
        <f>'Natural Gas Scenarios'!K514</f>
        <v>6.8300645426327433E-7</v>
      </c>
      <c r="BS102" s="325">
        <f>'Natural Gas Scenarios'!L514</f>
        <v>6.8300645426327433E-7</v>
      </c>
      <c r="BT102" s="325">
        <f>'Natural Gas Scenarios'!M514</f>
        <v>6.8300645426327433E-7</v>
      </c>
      <c r="BU102" s="325">
        <f>'Natural Gas Scenarios'!B617</f>
        <v>6.8300645426327433E-7</v>
      </c>
      <c r="BV102" s="325">
        <f>'Natural Gas Scenarios'!C617</f>
        <v>6.8300645426327433E-7</v>
      </c>
      <c r="BW102" s="325">
        <f>'Natural Gas Scenarios'!D617</f>
        <v>6.8300645426327433E-7</v>
      </c>
      <c r="BX102" s="325">
        <f>'Natural Gas Scenarios'!E617</f>
        <v>6.8300645426327433E-7</v>
      </c>
      <c r="BY102" s="325">
        <f>'Natural Gas Scenarios'!F617</f>
        <v>6.8300645426327433E-7</v>
      </c>
      <c r="BZ102" s="325">
        <f>'Natural Gas Scenarios'!R411</f>
        <v>6.8300645426327433E-7</v>
      </c>
      <c r="CA102" s="325">
        <f>'Natural Gas Scenarios'!S411</f>
        <v>6.8300645426327433E-7</v>
      </c>
      <c r="CB102" s="325">
        <f>'Natural Gas Scenarios'!T411</f>
        <v>6.8300645426327433E-7</v>
      </c>
      <c r="CC102" s="325">
        <f>'Natural Gas Scenarios'!B823</f>
        <v>6.8300645426327433E-7</v>
      </c>
      <c r="CD102" s="325">
        <f>'Natural Gas Scenarios'!C823</f>
        <v>6.8300645426327433E-7</v>
      </c>
      <c r="CE102" s="325">
        <f>'Natural Gas Scenarios'!D823</f>
        <v>6.8300645426327433E-7</v>
      </c>
      <c r="CF102" s="325">
        <f>'Natural Gas Scenarios'!H823</f>
        <v>6.8300645426327433E-7</v>
      </c>
      <c r="CG102" s="325">
        <f>'Natural Gas Scenarios'!I823</f>
        <v>6.8300645426327433E-7</v>
      </c>
      <c r="CH102" s="325">
        <f>'Natural Gas Scenarios'!J823</f>
        <v>6.8300645426327433E-7</v>
      </c>
      <c r="CI102" s="325">
        <f>'Natural Gas Scenarios'!N823</f>
        <v>6.8300645426327433E-7</v>
      </c>
      <c r="CJ102" s="325">
        <f>'Natural Gas Scenarios'!O823</f>
        <v>6.8300645426327433E-7</v>
      </c>
      <c r="CK102" s="325">
        <f>'Natural Gas Scenarios'!P823</f>
        <v>6.8300645426327433E-7</v>
      </c>
      <c r="CL102" s="325">
        <f>'Natural Gas Scenarios'!K617</f>
        <v>6.8300645426327433E-7</v>
      </c>
      <c r="CM102" s="325">
        <f>'Natural Gas Scenarios'!L617</f>
        <v>6.8300645426327433E-7</v>
      </c>
      <c r="CN102" s="325">
        <f>'Natural Gas Scenarios'!M617</f>
        <v>6.8300645426327433E-7</v>
      </c>
      <c r="CO102" s="325">
        <f>'Natural Gas Scenarios'!B720</f>
        <v>6.8300645426327433E-7</v>
      </c>
      <c r="CP102" s="325">
        <f>'Natural Gas Scenarios'!C720</f>
        <v>6.8300645426327433E-7</v>
      </c>
      <c r="CQ102" s="325">
        <f>'Natural Gas Scenarios'!D720</f>
        <v>6.8300645426327433E-7</v>
      </c>
      <c r="CR102" s="325">
        <f>'Natural Gas Scenarios'!E720</f>
        <v>6.8300645426327433E-7</v>
      </c>
      <c r="CS102" s="325">
        <f>'Natural Gas Scenarios'!F720</f>
        <v>6.8300645426327433E-7</v>
      </c>
      <c r="CT102" s="325">
        <f>'Natural Gas Scenarios'!K720</f>
        <v>6.8300645426327433E-7</v>
      </c>
      <c r="CU102" s="325">
        <f>'Natural Gas Scenarios'!L720</f>
        <v>6.8300645426327433E-7</v>
      </c>
      <c r="CV102" s="325">
        <f>'Natural Gas Scenarios'!M720</f>
        <v>6.8300645426327433E-7</v>
      </c>
      <c r="CW102" s="325">
        <f>'Natural Gas Scenarios'!N720</f>
        <v>6.8300645426327433E-7</v>
      </c>
      <c r="CX102" s="325">
        <f>'Natural Gas Scenarios'!O720</f>
        <v>6.8300645426327433E-7</v>
      </c>
      <c r="CY102" s="326" t="s">
        <v>937</v>
      </c>
    </row>
    <row r="103" spans="1:103" ht="15" customHeight="1" x14ac:dyDescent="0.25"/>
    <row r="104" spans="1:103" ht="15" customHeight="1" x14ac:dyDescent="0.25"/>
    <row r="105" spans="1:103" ht="15" customHeight="1" x14ac:dyDescent="0.25"/>
    <row r="106" spans="1:103" ht="15" customHeight="1" x14ac:dyDescent="0.25"/>
    <row r="107" spans="1:103" ht="15" customHeight="1" x14ac:dyDescent="0.25"/>
    <row r="108" spans="1:103" ht="18.75" x14ac:dyDescent="0.3">
      <c r="B108" s="72" t="s">
        <v>122</v>
      </c>
    </row>
    <row r="109" spans="1:103" x14ac:dyDescent="0.25">
      <c r="B109" s="396" t="s">
        <v>120</v>
      </c>
      <c r="C109" s="397" t="s">
        <v>1129</v>
      </c>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7"/>
      <c r="BR109" s="397"/>
      <c r="BS109" s="397"/>
      <c r="BT109" s="397"/>
      <c r="BU109" s="397"/>
      <c r="BV109" s="397"/>
      <c r="BW109" s="397"/>
      <c r="BX109" s="397"/>
      <c r="BY109" s="397"/>
      <c r="BZ109" s="397"/>
      <c r="CA109" s="397"/>
      <c r="CB109" s="397"/>
      <c r="CC109" s="397"/>
      <c r="CD109" s="397"/>
      <c r="CE109" s="397"/>
      <c r="CF109" s="397"/>
      <c r="CG109" s="397"/>
      <c r="CH109" s="397"/>
      <c r="CI109" s="397"/>
      <c r="CJ109" s="397"/>
      <c r="CK109" s="397"/>
      <c r="CL109" s="397"/>
      <c r="CM109" s="397"/>
      <c r="CN109" s="397"/>
      <c r="CO109" s="397"/>
      <c r="CP109" s="397"/>
      <c r="CQ109" s="397"/>
      <c r="CR109" s="397"/>
      <c r="CS109" s="397"/>
      <c r="CT109" s="397"/>
      <c r="CU109" s="397"/>
      <c r="CV109" s="397"/>
      <c r="CW109" s="397"/>
      <c r="CX109" s="397"/>
      <c r="CY109" s="397"/>
    </row>
    <row r="110" spans="1:103" ht="15" customHeight="1" x14ac:dyDescent="0.25">
      <c r="B110" s="73">
        <v>1</v>
      </c>
      <c r="C110" s="399" t="s">
        <v>439</v>
      </c>
      <c r="D110" s="399"/>
      <c r="E110" s="399"/>
      <c r="F110" s="399"/>
      <c r="G110" s="399"/>
      <c r="H110" s="399"/>
      <c r="I110" s="398"/>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249"/>
      <c r="BY110" s="249"/>
      <c r="BZ110" s="249"/>
      <c r="CA110" s="249"/>
      <c r="CB110" s="249"/>
      <c r="CC110" s="249"/>
      <c r="CD110" s="249"/>
      <c r="CE110" s="249"/>
      <c r="CF110" s="249"/>
      <c r="CG110" s="249"/>
      <c r="CH110" s="249"/>
      <c r="CI110" s="249"/>
      <c r="CJ110" s="249"/>
      <c r="CK110" s="249"/>
      <c r="CL110" s="249"/>
      <c r="CM110" s="249"/>
      <c r="CN110" s="249"/>
      <c r="CO110" s="249"/>
      <c r="CP110" s="249"/>
      <c r="CQ110" s="249"/>
      <c r="CR110" s="249"/>
      <c r="CS110" s="249"/>
      <c r="CT110" s="249"/>
      <c r="CU110" s="249"/>
      <c r="CV110" s="249"/>
      <c r="CW110" s="249"/>
      <c r="CX110" s="249"/>
      <c r="CY110" s="249"/>
    </row>
    <row r="111" spans="1:103" ht="15" customHeight="1" x14ac:dyDescent="0.25">
      <c r="B111" s="73">
        <v>2</v>
      </c>
      <c r="C111" s="400" t="s">
        <v>440</v>
      </c>
      <c r="D111" s="400"/>
      <c r="E111" s="400"/>
      <c r="F111" s="400"/>
      <c r="G111" s="400"/>
      <c r="H111" s="400"/>
      <c r="I111" s="241"/>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49"/>
      <c r="BX111" s="249"/>
      <c r="BY111" s="249"/>
      <c r="BZ111" s="249"/>
      <c r="CA111" s="249"/>
      <c r="CB111" s="249"/>
      <c r="CC111" s="249"/>
      <c r="CD111" s="249"/>
      <c r="CE111" s="249"/>
      <c r="CF111" s="249"/>
      <c r="CG111" s="249"/>
      <c r="CH111" s="249"/>
      <c r="CI111" s="249"/>
      <c r="CJ111" s="249"/>
      <c r="CK111" s="249"/>
      <c r="CL111" s="249"/>
      <c r="CM111" s="249"/>
      <c r="CN111" s="249"/>
      <c r="CO111" s="249"/>
      <c r="CP111" s="249"/>
      <c r="CQ111" s="249"/>
      <c r="CR111" s="249"/>
      <c r="CS111" s="249"/>
      <c r="CT111" s="249"/>
      <c r="CU111" s="249"/>
      <c r="CV111" s="249"/>
      <c r="CW111" s="249"/>
      <c r="CX111" s="249"/>
      <c r="CY111" s="249"/>
    </row>
    <row r="112" spans="1:103" ht="15" customHeight="1" x14ac:dyDescent="0.25">
      <c r="B112" s="74">
        <v>3</v>
      </c>
      <c r="C112" s="400" t="s">
        <v>779</v>
      </c>
      <c r="D112" s="400"/>
      <c r="E112" s="400"/>
      <c r="F112" s="400"/>
      <c r="G112" s="400"/>
      <c r="H112" s="400"/>
      <c r="I112" s="241"/>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49"/>
      <c r="BB112" s="249"/>
      <c r="BC112" s="249"/>
      <c r="BD112" s="249"/>
      <c r="BE112" s="249"/>
      <c r="BF112" s="249"/>
      <c r="BG112" s="249"/>
      <c r="BH112" s="249"/>
      <c r="BI112" s="249"/>
      <c r="BJ112" s="249"/>
      <c r="BK112" s="249"/>
      <c r="BL112" s="249"/>
      <c r="BM112" s="249"/>
      <c r="BN112" s="249"/>
      <c r="BO112" s="249"/>
      <c r="BP112" s="249"/>
      <c r="BQ112" s="249"/>
      <c r="BR112" s="249"/>
      <c r="BS112" s="249"/>
      <c r="BT112" s="249"/>
      <c r="BU112" s="249"/>
      <c r="BV112" s="249"/>
      <c r="BW112" s="249"/>
      <c r="BX112" s="249"/>
      <c r="BY112" s="249"/>
      <c r="BZ112" s="249"/>
      <c r="CA112" s="249"/>
      <c r="CB112" s="249"/>
      <c r="CC112" s="249"/>
      <c r="CD112" s="249"/>
      <c r="CE112" s="249"/>
      <c r="CF112" s="249"/>
      <c r="CG112" s="249"/>
      <c r="CH112" s="249"/>
      <c r="CI112" s="249"/>
      <c r="CJ112" s="249"/>
      <c r="CK112" s="249"/>
      <c r="CL112" s="249"/>
      <c r="CM112" s="249"/>
      <c r="CN112" s="249"/>
      <c r="CO112" s="249"/>
      <c r="CP112" s="249"/>
      <c r="CQ112" s="249"/>
      <c r="CR112" s="249"/>
      <c r="CS112" s="249"/>
      <c r="CT112" s="249"/>
      <c r="CU112" s="249"/>
      <c r="CV112" s="249"/>
      <c r="CW112" s="249"/>
      <c r="CX112" s="249"/>
      <c r="CY112" s="249"/>
    </row>
    <row r="113" spans="2:103" ht="15" customHeight="1" x14ac:dyDescent="0.25">
      <c r="B113" s="73">
        <v>4</v>
      </c>
      <c r="C113" s="400" t="s">
        <v>780</v>
      </c>
      <c r="D113" s="400"/>
      <c r="E113" s="400"/>
      <c r="F113" s="400"/>
      <c r="G113" s="400"/>
      <c r="H113" s="400"/>
      <c r="I113" s="241"/>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49"/>
      <c r="CL113" s="249"/>
      <c r="CM113" s="249"/>
      <c r="CN113" s="249"/>
      <c r="CO113" s="249"/>
      <c r="CP113" s="249"/>
      <c r="CQ113" s="249"/>
      <c r="CR113" s="249"/>
      <c r="CS113" s="249"/>
      <c r="CT113" s="249"/>
      <c r="CU113" s="249"/>
      <c r="CV113" s="249"/>
      <c r="CW113" s="249"/>
      <c r="CX113" s="249"/>
      <c r="CY113" s="249"/>
    </row>
    <row r="114" spans="2:103" ht="15" customHeight="1" x14ac:dyDescent="0.25">
      <c r="B114" s="73">
        <v>5</v>
      </c>
      <c r="C114" s="400" t="s">
        <v>781</v>
      </c>
      <c r="D114" s="400"/>
      <c r="E114" s="400"/>
      <c r="F114" s="400"/>
      <c r="G114" s="400"/>
      <c r="H114" s="400"/>
      <c r="I114" s="241"/>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c r="CO114" s="249"/>
      <c r="CP114" s="249"/>
      <c r="CQ114" s="249"/>
      <c r="CR114" s="249"/>
      <c r="CS114" s="249"/>
      <c r="CT114" s="249"/>
      <c r="CU114" s="249"/>
      <c r="CV114" s="249"/>
      <c r="CW114" s="249"/>
      <c r="CX114" s="249"/>
      <c r="CY114" s="249"/>
    </row>
    <row r="115" spans="2:103" ht="15" customHeight="1" x14ac:dyDescent="0.25">
      <c r="B115" s="74">
        <v>6</v>
      </c>
      <c r="C115" s="400" t="s">
        <v>457</v>
      </c>
      <c r="D115" s="400"/>
      <c r="E115" s="400"/>
      <c r="F115" s="400"/>
      <c r="G115" s="400"/>
      <c r="H115" s="400"/>
      <c r="I115" s="241"/>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M115" s="249"/>
      <c r="BN115" s="249"/>
      <c r="BO115" s="249"/>
      <c r="BP115" s="249"/>
      <c r="BQ115" s="249"/>
      <c r="BR115" s="249"/>
      <c r="BS115" s="249"/>
      <c r="BT115" s="249"/>
      <c r="BU115" s="249"/>
      <c r="BV115" s="249"/>
      <c r="BW115" s="249"/>
      <c r="BX115" s="249"/>
      <c r="BY115" s="249"/>
      <c r="BZ115" s="249"/>
      <c r="CA115" s="249"/>
      <c r="CB115" s="249"/>
      <c r="CC115" s="249"/>
      <c r="CD115" s="249"/>
      <c r="CE115" s="249"/>
      <c r="CF115" s="249"/>
      <c r="CG115" s="249"/>
      <c r="CH115" s="249"/>
      <c r="CI115" s="249"/>
      <c r="CJ115" s="249"/>
      <c r="CK115" s="249"/>
      <c r="CL115" s="249"/>
      <c r="CM115" s="249"/>
      <c r="CN115" s="249"/>
      <c r="CO115" s="249"/>
      <c r="CP115" s="249"/>
      <c r="CQ115" s="249"/>
      <c r="CR115" s="249"/>
      <c r="CS115" s="249"/>
      <c r="CT115" s="249"/>
      <c r="CU115" s="249"/>
      <c r="CV115" s="249"/>
      <c r="CW115" s="249"/>
      <c r="CX115" s="249"/>
      <c r="CY115" s="249"/>
    </row>
    <row r="116" spans="2:103" ht="15" customHeight="1" x14ac:dyDescent="0.25">
      <c r="B116" s="73">
        <v>7</v>
      </c>
      <c r="C116" s="400" t="s">
        <v>458</v>
      </c>
      <c r="D116" s="400"/>
      <c r="E116" s="400"/>
      <c r="F116" s="400"/>
      <c r="G116" s="400"/>
      <c r="H116" s="400"/>
      <c r="I116" s="241"/>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c r="BI116" s="249"/>
      <c r="BJ116" s="249"/>
      <c r="BK116" s="249"/>
      <c r="BL116" s="249"/>
      <c r="BM116" s="249"/>
      <c r="BN116" s="249"/>
      <c r="BO116" s="249"/>
      <c r="BP116" s="249"/>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c r="CO116" s="249"/>
      <c r="CP116" s="249"/>
      <c r="CQ116" s="249"/>
      <c r="CR116" s="249"/>
      <c r="CS116" s="249"/>
      <c r="CT116" s="249"/>
      <c r="CU116" s="249"/>
      <c r="CV116" s="249"/>
      <c r="CW116" s="249"/>
      <c r="CX116" s="249"/>
      <c r="CY116" s="249"/>
    </row>
    <row r="117" spans="2:103" ht="15" customHeight="1" x14ac:dyDescent="0.25">
      <c r="B117" s="73">
        <v>8</v>
      </c>
      <c r="C117" s="400" t="s">
        <v>421</v>
      </c>
      <c r="D117" s="400"/>
      <c r="E117" s="400"/>
      <c r="F117" s="400"/>
      <c r="G117" s="400"/>
      <c r="H117" s="400"/>
      <c r="I117" s="241"/>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row>
    <row r="118" spans="2:103" ht="15" customHeight="1" x14ac:dyDescent="0.25">
      <c r="B118" s="74">
        <v>9</v>
      </c>
      <c r="C118" s="400" t="s">
        <v>782</v>
      </c>
      <c r="D118" s="400"/>
      <c r="E118" s="400"/>
      <c r="F118" s="400"/>
      <c r="G118" s="400"/>
      <c r="H118" s="400"/>
      <c r="I118" s="241"/>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49"/>
      <c r="BJ118" s="249"/>
      <c r="BK118" s="249"/>
      <c r="BL118" s="249"/>
      <c r="BM118" s="249"/>
      <c r="BN118" s="249"/>
      <c r="BO118" s="249"/>
      <c r="BP118" s="249"/>
      <c r="BQ118" s="249"/>
      <c r="BR118" s="249"/>
      <c r="BS118" s="249"/>
      <c r="BT118" s="249"/>
      <c r="BU118" s="249"/>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49"/>
      <c r="CS118" s="249"/>
      <c r="CT118" s="249"/>
      <c r="CU118" s="249"/>
      <c r="CV118" s="249"/>
      <c r="CW118" s="249"/>
      <c r="CX118" s="249"/>
      <c r="CY118" s="249"/>
    </row>
    <row r="119" spans="2:103" ht="15" customHeight="1" x14ac:dyDescent="0.25">
      <c r="B119" s="73">
        <v>10</v>
      </c>
      <c r="C119" s="400" t="s">
        <v>783</v>
      </c>
      <c r="D119" s="400"/>
      <c r="E119" s="400"/>
      <c r="F119" s="400"/>
      <c r="G119" s="400"/>
      <c r="H119" s="400"/>
      <c r="I119" s="241"/>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49"/>
      <c r="BJ119" s="249"/>
      <c r="BK119" s="249"/>
      <c r="BL119" s="249"/>
      <c r="BM119" s="249"/>
      <c r="BN119" s="249"/>
      <c r="BO119" s="249"/>
      <c r="BP119" s="249"/>
      <c r="BQ119" s="249"/>
      <c r="BR119" s="249"/>
      <c r="BS119" s="249"/>
      <c r="BT119" s="249"/>
      <c r="BU119" s="249"/>
      <c r="BV119" s="249"/>
      <c r="BW119" s="249"/>
      <c r="BX119" s="249"/>
      <c r="BY119" s="249"/>
      <c r="BZ119" s="249"/>
      <c r="CA119" s="249"/>
      <c r="CB119" s="249"/>
      <c r="CC119" s="249"/>
      <c r="CD119" s="249"/>
      <c r="CE119" s="249"/>
      <c r="CF119" s="249"/>
      <c r="CG119" s="249"/>
      <c r="CH119" s="249"/>
      <c r="CI119" s="249"/>
      <c r="CJ119" s="249"/>
      <c r="CK119" s="249"/>
      <c r="CL119" s="249"/>
      <c r="CM119" s="249"/>
      <c r="CN119" s="249"/>
      <c r="CO119" s="249"/>
      <c r="CP119" s="249"/>
      <c r="CQ119" s="249"/>
      <c r="CR119" s="249"/>
      <c r="CS119" s="249"/>
      <c r="CT119" s="249"/>
      <c r="CU119" s="249"/>
      <c r="CV119" s="249"/>
      <c r="CW119" s="249"/>
      <c r="CX119" s="249"/>
      <c r="CY119" s="249"/>
    </row>
    <row r="120" spans="2:103" ht="15" customHeight="1" x14ac:dyDescent="0.25">
      <c r="B120" s="73">
        <v>11</v>
      </c>
      <c r="C120" s="400" t="s">
        <v>420</v>
      </c>
      <c r="D120" s="400"/>
      <c r="E120" s="400"/>
      <c r="F120" s="400"/>
      <c r="G120" s="400"/>
      <c r="H120" s="400"/>
      <c r="I120" s="241"/>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c r="BI120" s="249"/>
      <c r="BJ120" s="249"/>
      <c r="BK120" s="249"/>
      <c r="BL120" s="249"/>
      <c r="BM120" s="249"/>
      <c r="BN120" s="249"/>
      <c r="BO120" s="249"/>
      <c r="BP120" s="249"/>
      <c r="BQ120" s="249"/>
      <c r="BR120" s="249"/>
      <c r="BS120" s="249"/>
      <c r="BT120" s="249"/>
      <c r="BU120" s="249"/>
      <c r="BV120" s="249"/>
      <c r="BW120" s="249"/>
      <c r="BX120" s="249"/>
      <c r="BY120" s="249"/>
      <c r="BZ120" s="249"/>
      <c r="CA120" s="249"/>
      <c r="CB120" s="249"/>
      <c r="CC120" s="249"/>
      <c r="CD120" s="249"/>
      <c r="CE120" s="249"/>
      <c r="CF120" s="249"/>
      <c r="CG120" s="249"/>
      <c r="CH120" s="249"/>
      <c r="CI120" s="249"/>
      <c r="CJ120" s="249"/>
      <c r="CK120" s="249"/>
      <c r="CL120" s="249"/>
      <c r="CM120" s="249"/>
      <c r="CN120" s="249"/>
      <c r="CO120" s="249"/>
      <c r="CP120" s="249"/>
      <c r="CQ120" s="249"/>
      <c r="CR120" s="249"/>
      <c r="CS120" s="249"/>
      <c r="CT120" s="249"/>
      <c r="CU120" s="249"/>
      <c r="CV120" s="249"/>
      <c r="CW120" s="249"/>
      <c r="CX120" s="249"/>
      <c r="CY120" s="249"/>
    </row>
    <row r="121" spans="2:103" ht="15" customHeight="1" x14ac:dyDescent="0.25">
      <c r="B121" s="74">
        <v>12</v>
      </c>
      <c r="C121" s="400" t="s">
        <v>422</v>
      </c>
      <c r="D121" s="400"/>
      <c r="E121" s="400"/>
      <c r="F121" s="400"/>
      <c r="G121" s="400"/>
      <c r="H121" s="400"/>
      <c r="I121" s="241"/>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49"/>
      <c r="CS121" s="249"/>
      <c r="CT121" s="249"/>
      <c r="CU121" s="249"/>
      <c r="CV121" s="249"/>
      <c r="CW121" s="249"/>
      <c r="CX121" s="249"/>
      <c r="CY121" s="249"/>
    </row>
    <row r="122" spans="2:103" ht="15" customHeight="1" x14ac:dyDescent="0.25">
      <c r="B122" s="73">
        <v>13</v>
      </c>
      <c r="C122" s="400" t="s">
        <v>423</v>
      </c>
      <c r="D122" s="400"/>
      <c r="E122" s="400"/>
      <c r="F122" s="400"/>
      <c r="G122" s="400"/>
      <c r="H122" s="400"/>
      <c r="I122" s="241"/>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AZ122" s="249"/>
      <c r="BA122" s="249"/>
      <c r="BB122" s="249"/>
      <c r="BC122" s="249"/>
      <c r="BD122" s="249"/>
      <c r="BE122" s="249"/>
      <c r="BF122" s="249"/>
      <c r="BG122" s="249"/>
      <c r="BH122" s="249"/>
      <c r="BI122" s="249"/>
      <c r="BJ122" s="249"/>
      <c r="BK122" s="249"/>
      <c r="BL122" s="249"/>
      <c r="BM122" s="249"/>
      <c r="BN122" s="249"/>
      <c r="BO122" s="249"/>
      <c r="BP122" s="249"/>
      <c r="BQ122" s="249"/>
      <c r="BR122" s="249"/>
      <c r="BS122" s="249"/>
      <c r="BT122" s="249"/>
      <c r="BU122" s="249"/>
      <c r="BV122" s="249"/>
      <c r="BW122" s="249"/>
      <c r="BX122" s="249"/>
      <c r="BY122" s="249"/>
      <c r="BZ122" s="249"/>
      <c r="CA122" s="249"/>
      <c r="CB122" s="249"/>
      <c r="CC122" s="249"/>
      <c r="CD122" s="249"/>
      <c r="CE122" s="249"/>
      <c r="CF122" s="249"/>
      <c r="CG122" s="249"/>
      <c r="CH122" s="249"/>
      <c r="CI122" s="249"/>
      <c r="CJ122" s="249"/>
      <c r="CK122" s="249"/>
      <c r="CL122" s="249"/>
      <c r="CM122" s="249"/>
      <c r="CN122" s="249"/>
      <c r="CO122" s="249"/>
      <c r="CP122" s="249"/>
      <c r="CQ122" s="249"/>
      <c r="CR122" s="249"/>
      <c r="CS122" s="249"/>
      <c r="CT122" s="249"/>
      <c r="CU122" s="249"/>
      <c r="CV122" s="249"/>
      <c r="CW122" s="249"/>
      <c r="CX122" s="249"/>
      <c r="CY122" s="249"/>
    </row>
    <row r="123" spans="2:103" ht="15" customHeight="1" x14ac:dyDescent="0.25">
      <c r="B123" s="73">
        <v>14</v>
      </c>
      <c r="C123" s="400" t="s">
        <v>784</v>
      </c>
      <c r="D123" s="400"/>
      <c r="E123" s="400"/>
      <c r="F123" s="400"/>
      <c r="G123" s="400"/>
      <c r="H123" s="400"/>
      <c r="I123" s="241"/>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249"/>
      <c r="BR123" s="249"/>
      <c r="BS123" s="249"/>
      <c r="BT123" s="249"/>
      <c r="BU123" s="249"/>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c r="CP123" s="249"/>
      <c r="CQ123" s="249"/>
      <c r="CR123" s="249"/>
      <c r="CS123" s="249"/>
      <c r="CT123" s="249"/>
      <c r="CU123" s="249"/>
      <c r="CV123" s="249"/>
      <c r="CW123" s="249"/>
      <c r="CX123" s="249"/>
      <c r="CY123" s="249"/>
    </row>
    <row r="124" spans="2:103" ht="15" customHeight="1" x14ac:dyDescent="0.25">
      <c r="B124" s="73">
        <v>15</v>
      </c>
      <c r="C124" s="400" t="s">
        <v>785</v>
      </c>
      <c r="D124" s="400"/>
      <c r="E124" s="400"/>
      <c r="F124" s="400"/>
      <c r="G124" s="400"/>
      <c r="H124" s="400"/>
      <c r="I124" s="241"/>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49"/>
      <c r="BW124" s="249"/>
      <c r="BX124" s="249"/>
      <c r="BY124" s="249"/>
      <c r="BZ124" s="249"/>
      <c r="CA124" s="249"/>
      <c r="CB124" s="249"/>
      <c r="CC124" s="249"/>
      <c r="CD124" s="249"/>
      <c r="CE124" s="249"/>
      <c r="CF124" s="249"/>
      <c r="CG124" s="249"/>
      <c r="CH124" s="249"/>
      <c r="CI124" s="249"/>
      <c r="CJ124" s="249"/>
      <c r="CK124" s="249"/>
      <c r="CL124" s="249"/>
      <c r="CM124" s="249"/>
      <c r="CN124" s="249"/>
      <c r="CO124" s="249"/>
      <c r="CP124" s="249"/>
      <c r="CQ124" s="249"/>
      <c r="CR124" s="249"/>
      <c r="CS124" s="249"/>
      <c r="CT124" s="249"/>
      <c r="CU124" s="249"/>
      <c r="CV124" s="249"/>
      <c r="CW124" s="249"/>
      <c r="CX124" s="249"/>
      <c r="CY124" s="249"/>
    </row>
    <row r="125" spans="2:103" ht="15" customHeight="1" x14ac:dyDescent="0.25">
      <c r="B125" s="73">
        <v>16</v>
      </c>
      <c r="C125" s="400" t="s">
        <v>786</v>
      </c>
      <c r="D125" s="400"/>
      <c r="E125" s="400"/>
      <c r="F125" s="400"/>
      <c r="G125" s="400"/>
      <c r="H125" s="400"/>
      <c r="I125" s="241"/>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249"/>
      <c r="BX125" s="249"/>
      <c r="BY125" s="249"/>
      <c r="BZ125" s="249"/>
      <c r="CA125" s="249"/>
      <c r="CB125" s="249"/>
      <c r="CC125" s="249"/>
      <c r="CD125" s="249"/>
      <c r="CE125" s="249"/>
      <c r="CF125" s="249"/>
      <c r="CG125" s="249"/>
      <c r="CH125" s="249"/>
      <c r="CI125" s="249"/>
      <c r="CJ125" s="249"/>
      <c r="CK125" s="249"/>
      <c r="CL125" s="249"/>
      <c r="CM125" s="249"/>
      <c r="CN125" s="249"/>
      <c r="CO125" s="249"/>
      <c r="CP125" s="249"/>
      <c r="CQ125" s="249"/>
      <c r="CR125" s="249"/>
      <c r="CS125" s="249"/>
      <c r="CT125" s="249"/>
      <c r="CU125" s="249"/>
      <c r="CV125" s="249"/>
      <c r="CW125" s="249"/>
      <c r="CX125" s="249"/>
      <c r="CY125" s="249"/>
    </row>
    <row r="126" spans="2:103" ht="15" customHeight="1" x14ac:dyDescent="0.25">
      <c r="B126" s="74">
        <v>17</v>
      </c>
      <c r="C126" s="400" t="s">
        <v>424</v>
      </c>
      <c r="D126" s="400"/>
      <c r="E126" s="400"/>
      <c r="F126" s="400"/>
      <c r="G126" s="400"/>
      <c r="H126" s="400"/>
      <c r="I126" s="241"/>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c r="BU126" s="249"/>
      <c r="BV126" s="249"/>
      <c r="BW126" s="249"/>
      <c r="BX126" s="249"/>
      <c r="BY126" s="249"/>
      <c r="BZ126" s="249"/>
      <c r="CA126" s="249"/>
      <c r="CB126" s="249"/>
      <c r="CC126" s="249"/>
      <c r="CD126" s="249"/>
      <c r="CE126" s="249"/>
      <c r="CF126" s="249"/>
      <c r="CG126" s="249"/>
      <c r="CH126" s="249"/>
      <c r="CI126" s="249"/>
      <c r="CJ126" s="249"/>
      <c r="CK126" s="249"/>
      <c r="CL126" s="249"/>
      <c r="CM126" s="249"/>
      <c r="CN126" s="249"/>
      <c r="CO126" s="249"/>
      <c r="CP126" s="249"/>
      <c r="CQ126" s="249"/>
      <c r="CR126" s="249"/>
      <c r="CS126" s="249"/>
      <c r="CT126" s="249"/>
      <c r="CU126" s="249"/>
      <c r="CV126" s="249"/>
      <c r="CW126" s="249"/>
      <c r="CX126" s="249"/>
      <c r="CY126" s="249"/>
    </row>
    <row r="127" spans="2:103" ht="15" customHeight="1" x14ac:dyDescent="0.25">
      <c r="B127" s="73">
        <v>18</v>
      </c>
      <c r="C127" s="401" t="s">
        <v>425</v>
      </c>
      <c r="D127" s="401"/>
      <c r="E127" s="401"/>
      <c r="F127" s="401"/>
      <c r="G127" s="401"/>
      <c r="H127" s="401"/>
      <c r="I127" s="241"/>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249"/>
      <c r="AZ127" s="249"/>
      <c r="BA127" s="249"/>
      <c r="BB127" s="249"/>
      <c r="BC127" s="249"/>
      <c r="BD127" s="249"/>
      <c r="BE127" s="249"/>
      <c r="BF127" s="249"/>
      <c r="BG127" s="249"/>
      <c r="BH127" s="249"/>
      <c r="BI127" s="249"/>
      <c r="BJ127" s="249"/>
      <c r="BK127" s="249"/>
      <c r="BL127" s="249"/>
      <c r="BM127" s="249"/>
      <c r="BN127" s="249"/>
      <c r="BO127" s="249"/>
      <c r="BP127" s="249"/>
      <c r="BQ127" s="249"/>
      <c r="BR127" s="249"/>
      <c r="BS127" s="249"/>
      <c r="BT127" s="249"/>
      <c r="BU127" s="249"/>
      <c r="BV127" s="249"/>
      <c r="BW127" s="249"/>
      <c r="BX127" s="249"/>
      <c r="BY127" s="249"/>
      <c r="BZ127" s="249"/>
      <c r="CA127" s="249"/>
      <c r="CB127" s="249"/>
      <c r="CC127" s="249"/>
      <c r="CD127" s="249"/>
      <c r="CE127" s="249"/>
      <c r="CF127" s="249"/>
      <c r="CG127" s="249"/>
      <c r="CH127" s="249"/>
      <c r="CI127" s="249"/>
      <c r="CJ127" s="249"/>
      <c r="CK127" s="249"/>
      <c r="CL127" s="249"/>
      <c r="CM127" s="249"/>
      <c r="CN127" s="249"/>
      <c r="CO127" s="249"/>
      <c r="CP127" s="249"/>
      <c r="CQ127" s="249"/>
      <c r="CR127" s="249"/>
      <c r="CS127" s="249"/>
      <c r="CT127" s="249"/>
      <c r="CU127" s="249"/>
      <c r="CV127" s="249"/>
      <c r="CW127" s="249"/>
      <c r="CX127" s="249"/>
      <c r="CY127" s="249"/>
    </row>
    <row r="128" spans="2:103" ht="15" customHeight="1" x14ac:dyDescent="0.25">
      <c r="B128" s="73">
        <v>19</v>
      </c>
      <c r="C128" s="400" t="s">
        <v>441</v>
      </c>
      <c r="D128" s="400"/>
      <c r="E128" s="400"/>
      <c r="F128" s="400"/>
      <c r="G128" s="400"/>
      <c r="H128" s="400"/>
      <c r="I128" s="241"/>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row>
    <row r="129" spans="2:103" ht="15" customHeight="1" x14ac:dyDescent="0.25">
      <c r="B129" s="73">
        <v>20</v>
      </c>
      <c r="C129" s="400" t="s">
        <v>442</v>
      </c>
      <c r="D129" s="400"/>
      <c r="E129" s="400"/>
      <c r="F129" s="400"/>
      <c r="G129" s="400"/>
      <c r="H129" s="400"/>
      <c r="I129" s="241"/>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row>
    <row r="130" spans="2:103" ht="15" customHeight="1" x14ac:dyDescent="0.25">
      <c r="B130" s="73">
        <v>21</v>
      </c>
      <c r="C130" s="400" t="s">
        <v>787</v>
      </c>
      <c r="D130" s="400"/>
      <c r="E130" s="400"/>
      <c r="F130" s="400"/>
      <c r="G130" s="400"/>
      <c r="H130" s="400"/>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row>
    <row r="131" spans="2:103" ht="15" customHeight="1" x14ac:dyDescent="0.25">
      <c r="B131" s="74">
        <v>22</v>
      </c>
      <c r="C131" s="400" t="s">
        <v>788</v>
      </c>
      <c r="D131" s="400"/>
      <c r="E131" s="400"/>
      <c r="F131" s="400"/>
      <c r="G131" s="400"/>
      <c r="H131" s="400"/>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row>
    <row r="132" spans="2:103" ht="15" customHeight="1" x14ac:dyDescent="0.25">
      <c r="B132" s="73">
        <v>23</v>
      </c>
      <c r="C132" s="400" t="s">
        <v>426</v>
      </c>
      <c r="D132" s="400"/>
      <c r="E132" s="400"/>
      <c r="F132" s="400"/>
      <c r="G132" s="400"/>
      <c r="H132" s="400"/>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49"/>
      <c r="BT132" s="249"/>
      <c r="BU132" s="249"/>
      <c r="BV132" s="249"/>
      <c r="BW132" s="249"/>
      <c r="BX132" s="249"/>
      <c r="BY132" s="249"/>
      <c r="BZ132" s="249"/>
      <c r="CA132" s="249"/>
      <c r="CB132" s="249"/>
      <c r="CC132" s="249"/>
      <c r="CD132" s="249"/>
      <c r="CE132" s="249"/>
      <c r="CF132" s="249"/>
      <c r="CG132" s="249"/>
      <c r="CH132" s="249"/>
      <c r="CI132" s="249"/>
      <c r="CJ132" s="249"/>
      <c r="CK132" s="249"/>
      <c r="CL132" s="249"/>
      <c r="CM132" s="249"/>
      <c r="CN132" s="249"/>
      <c r="CO132" s="249"/>
      <c r="CP132" s="249"/>
      <c r="CQ132" s="249"/>
      <c r="CR132" s="249"/>
      <c r="CS132" s="249"/>
      <c r="CT132" s="249"/>
      <c r="CU132" s="249"/>
      <c r="CV132" s="249"/>
      <c r="CW132" s="249"/>
      <c r="CX132" s="249"/>
      <c r="CY132" s="249"/>
    </row>
    <row r="133" spans="2:103" ht="15" customHeight="1" x14ac:dyDescent="0.25">
      <c r="B133" s="73">
        <v>24</v>
      </c>
      <c r="C133" s="400" t="s">
        <v>427</v>
      </c>
      <c r="D133" s="400"/>
      <c r="E133" s="241"/>
      <c r="F133" s="241"/>
      <c r="G133" s="241"/>
      <c r="H133" s="241"/>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49"/>
      <c r="BG133" s="249"/>
      <c r="BH133" s="249"/>
      <c r="BI133" s="249"/>
      <c r="BJ133" s="249"/>
      <c r="BK133" s="249"/>
      <c r="BL133" s="249"/>
      <c r="BM133" s="249"/>
      <c r="BN133" s="249"/>
      <c r="BO133" s="249"/>
      <c r="BP133" s="249"/>
      <c r="BQ133" s="249"/>
      <c r="BR133" s="249"/>
      <c r="BS133" s="249"/>
      <c r="BT133" s="249"/>
      <c r="BU133" s="249"/>
      <c r="BV133" s="249"/>
      <c r="BW133" s="249"/>
      <c r="BX133" s="249"/>
      <c r="BY133" s="249"/>
      <c r="BZ133" s="249"/>
      <c r="CA133" s="249"/>
      <c r="CB133" s="249"/>
      <c r="CC133" s="249"/>
      <c r="CD133" s="249"/>
      <c r="CE133" s="249"/>
      <c r="CF133" s="249"/>
      <c r="CG133" s="249"/>
      <c r="CH133" s="249"/>
      <c r="CI133" s="249"/>
      <c r="CJ133" s="249"/>
      <c r="CK133" s="249"/>
      <c r="CL133" s="249"/>
      <c r="CM133" s="249"/>
      <c r="CN133" s="249"/>
      <c r="CO133" s="249"/>
      <c r="CP133" s="249"/>
      <c r="CQ133" s="249"/>
      <c r="CR133" s="249"/>
      <c r="CS133" s="249"/>
      <c r="CT133" s="249"/>
      <c r="CU133" s="249"/>
      <c r="CV133" s="249"/>
      <c r="CW133" s="249"/>
      <c r="CX133" s="249"/>
      <c r="CY133" s="249"/>
    </row>
    <row r="134" spans="2:103" ht="15" customHeight="1" x14ac:dyDescent="0.25">
      <c r="B134" s="74">
        <v>25</v>
      </c>
      <c r="C134" s="400" t="s">
        <v>428</v>
      </c>
      <c r="D134" s="400"/>
      <c r="E134" s="241"/>
      <c r="F134" s="241"/>
      <c r="G134" s="241"/>
      <c r="H134" s="241"/>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c r="CW134" s="249"/>
      <c r="CX134" s="249"/>
      <c r="CY134" s="249"/>
    </row>
    <row r="135" spans="2:103" ht="15" customHeight="1" x14ac:dyDescent="0.25">
      <c r="B135" s="73">
        <v>26</v>
      </c>
      <c r="C135" s="400" t="s">
        <v>789</v>
      </c>
      <c r="D135" s="400"/>
      <c r="E135" s="241"/>
      <c r="F135" s="241"/>
      <c r="G135" s="241"/>
      <c r="H135" s="241"/>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row>
    <row r="136" spans="2:103" ht="15" customHeight="1" x14ac:dyDescent="0.25">
      <c r="B136" s="73">
        <v>27</v>
      </c>
      <c r="C136" s="400" t="s">
        <v>790</v>
      </c>
      <c r="D136" s="400"/>
      <c r="E136" s="241"/>
      <c r="F136" s="241"/>
      <c r="G136" s="241"/>
      <c r="H136" s="241"/>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c r="BA136" s="249"/>
      <c r="BB136" s="249"/>
      <c r="BC136" s="249"/>
      <c r="BD136" s="249"/>
      <c r="BE136" s="249"/>
      <c r="BF136" s="249"/>
      <c r="BG136" s="249"/>
      <c r="BH136" s="249"/>
      <c r="BI136" s="249"/>
      <c r="BJ136" s="249"/>
      <c r="BK136" s="249"/>
      <c r="BL136" s="249"/>
      <c r="BM136" s="249"/>
      <c r="BN136" s="249"/>
      <c r="BO136" s="249"/>
      <c r="BP136" s="249"/>
      <c r="BQ136" s="249"/>
      <c r="BR136" s="249"/>
      <c r="BS136" s="249"/>
      <c r="BT136" s="249"/>
      <c r="BU136" s="249"/>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row>
    <row r="137" spans="2:103" ht="15" customHeight="1" x14ac:dyDescent="0.25">
      <c r="B137" s="73">
        <v>28</v>
      </c>
      <c r="C137" s="400" t="s">
        <v>429</v>
      </c>
      <c r="D137" s="400"/>
      <c r="E137" s="241"/>
      <c r="F137" s="241"/>
      <c r="G137" s="241"/>
      <c r="H137" s="241"/>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c r="BA137" s="249"/>
      <c r="BB137" s="249"/>
      <c r="BC137" s="249"/>
      <c r="BD137" s="249"/>
      <c r="BE137" s="249"/>
      <c r="BF137" s="249"/>
      <c r="BG137" s="249"/>
      <c r="BH137" s="249"/>
      <c r="BI137" s="249"/>
      <c r="BJ137" s="249"/>
      <c r="BK137" s="249"/>
      <c r="BL137" s="249"/>
      <c r="BM137" s="249"/>
      <c r="BN137" s="249"/>
      <c r="BO137" s="249"/>
      <c r="BP137" s="249"/>
      <c r="BQ137" s="249"/>
      <c r="BR137" s="249"/>
      <c r="BS137" s="249"/>
      <c r="BT137" s="249"/>
      <c r="BU137" s="249"/>
      <c r="BV137" s="249"/>
      <c r="BW137" s="249"/>
      <c r="BX137" s="249"/>
      <c r="BY137" s="249"/>
      <c r="BZ137" s="249"/>
      <c r="CA137" s="249"/>
      <c r="CB137" s="249"/>
      <c r="CC137" s="249"/>
      <c r="CD137" s="249"/>
      <c r="CE137" s="249"/>
      <c r="CF137" s="249"/>
      <c r="CG137" s="249"/>
      <c r="CH137" s="249"/>
      <c r="CI137" s="249"/>
      <c r="CJ137" s="249"/>
      <c r="CK137" s="249"/>
      <c r="CL137" s="249"/>
      <c r="CM137" s="249"/>
      <c r="CN137" s="249"/>
      <c r="CO137" s="249"/>
      <c r="CP137" s="249"/>
      <c r="CQ137" s="249"/>
      <c r="CR137" s="249"/>
      <c r="CS137" s="249"/>
      <c r="CT137" s="249"/>
      <c r="CU137" s="249"/>
      <c r="CV137" s="249"/>
      <c r="CW137" s="249"/>
      <c r="CX137" s="249"/>
      <c r="CY137" s="249"/>
    </row>
    <row r="138" spans="2:103" ht="15" customHeight="1" x14ac:dyDescent="0.25">
      <c r="B138" s="74">
        <v>29</v>
      </c>
      <c r="C138" s="400" t="s">
        <v>430</v>
      </c>
      <c r="D138" s="400"/>
      <c r="E138" s="241"/>
      <c r="F138" s="241"/>
      <c r="G138" s="241"/>
      <c r="H138" s="241"/>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c r="BA138" s="249"/>
      <c r="BB138" s="249"/>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49"/>
      <c r="BX138" s="249"/>
      <c r="BY138" s="249"/>
      <c r="BZ138" s="249"/>
      <c r="CA138" s="249"/>
      <c r="CB138" s="249"/>
      <c r="CC138" s="249"/>
      <c r="CD138" s="249"/>
      <c r="CE138" s="249"/>
      <c r="CF138" s="249"/>
      <c r="CG138" s="249"/>
      <c r="CH138" s="249"/>
      <c r="CI138" s="249"/>
      <c r="CJ138" s="249"/>
      <c r="CK138" s="249"/>
      <c r="CL138" s="249"/>
      <c r="CM138" s="249"/>
      <c r="CN138" s="249"/>
      <c r="CO138" s="249"/>
      <c r="CP138" s="249"/>
      <c r="CQ138" s="249"/>
      <c r="CR138" s="249"/>
      <c r="CS138" s="249"/>
      <c r="CT138" s="249"/>
      <c r="CU138" s="249"/>
      <c r="CV138" s="249"/>
      <c r="CW138" s="249"/>
      <c r="CX138" s="249"/>
      <c r="CY138" s="249"/>
    </row>
    <row r="139" spans="2:103" ht="15" customHeight="1" x14ac:dyDescent="0.25">
      <c r="B139" s="73">
        <v>30</v>
      </c>
      <c r="C139" s="400" t="s">
        <v>791</v>
      </c>
      <c r="D139" s="400"/>
      <c r="E139" s="241"/>
      <c r="F139" s="241"/>
      <c r="G139" s="241"/>
      <c r="H139" s="241"/>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c r="BE139" s="249"/>
      <c r="BF139" s="249"/>
      <c r="BG139" s="249"/>
      <c r="BH139" s="249"/>
      <c r="BI139" s="249"/>
      <c r="BJ139" s="249"/>
      <c r="BK139" s="249"/>
      <c r="BL139" s="249"/>
      <c r="BM139" s="249"/>
      <c r="BN139" s="249"/>
      <c r="BO139" s="249"/>
      <c r="BP139" s="249"/>
      <c r="BQ139" s="249"/>
      <c r="BR139" s="249"/>
      <c r="BS139" s="249"/>
      <c r="BT139" s="249"/>
      <c r="BU139" s="249"/>
      <c r="BV139" s="249"/>
      <c r="BW139" s="249"/>
      <c r="BX139" s="249"/>
      <c r="BY139" s="249"/>
      <c r="BZ139" s="249"/>
      <c r="CA139" s="249"/>
      <c r="CB139" s="249"/>
      <c r="CC139" s="249"/>
      <c r="CD139" s="249"/>
      <c r="CE139" s="249"/>
      <c r="CF139" s="249"/>
      <c r="CG139" s="249"/>
      <c r="CH139" s="249"/>
      <c r="CI139" s="249"/>
      <c r="CJ139" s="249"/>
      <c r="CK139" s="249"/>
      <c r="CL139" s="249"/>
      <c r="CM139" s="249"/>
      <c r="CN139" s="249"/>
      <c r="CO139" s="249"/>
      <c r="CP139" s="249"/>
      <c r="CQ139" s="249"/>
      <c r="CR139" s="249"/>
      <c r="CS139" s="249"/>
      <c r="CT139" s="249"/>
      <c r="CU139" s="249"/>
      <c r="CV139" s="249"/>
      <c r="CW139" s="249"/>
      <c r="CX139" s="249"/>
      <c r="CY139" s="249"/>
    </row>
    <row r="140" spans="2:103" ht="15" customHeight="1" x14ac:dyDescent="0.25">
      <c r="B140" s="73">
        <v>31</v>
      </c>
      <c r="C140" s="400" t="s">
        <v>792</v>
      </c>
      <c r="D140" s="400"/>
      <c r="E140" s="241"/>
      <c r="F140" s="241"/>
      <c r="G140" s="241"/>
      <c r="H140" s="241"/>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49"/>
      <c r="BX140" s="249"/>
      <c r="BY140" s="249"/>
      <c r="BZ140" s="249"/>
      <c r="CA140" s="249"/>
      <c r="CB140" s="249"/>
      <c r="CC140" s="249"/>
      <c r="CD140" s="249"/>
      <c r="CE140" s="249"/>
      <c r="CF140" s="249"/>
      <c r="CG140" s="249"/>
      <c r="CH140" s="249"/>
      <c r="CI140" s="249"/>
      <c r="CJ140" s="249"/>
      <c r="CK140" s="249"/>
      <c r="CL140" s="249"/>
      <c r="CM140" s="249"/>
      <c r="CN140" s="249"/>
      <c r="CO140" s="249"/>
      <c r="CP140" s="249"/>
      <c r="CQ140" s="249"/>
      <c r="CR140" s="249"/>
      <c r="CS140" s="249"/>
      <c r="CT140" s="249"/>
      <c r="CU140" s="249"/>
      <c r="CV140" s="249"/>
      <c r="CW140" s="249"/>
      <c r="CX140" s="249"/>
      <c r="CY140" s="249"/>
    </row>
    <row r="141" spans="2:103" ht="15" customHeight="1" x14ac:dyDescent="0.25">
      <c r="B141" s="73">
        <v>32</v>
      </c>
      <c r="C141" s="400" t="s">
        <v>793</v>
      </c>
      <c r="D141" s="400"/>
      <c r="E141" s="241"/>
      <c r="F141" s="241"/>
      <c r="G141" s="241"/>
      <c r="H141" s="241"/>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row>
    <row r="142" spans="2:103" ht="15" customHeight="1" x14ac:dyDescent="0.25">
      <c r="B142" s="74">
        <v>33</v>
      </c>
      <c r="C142" s="400" t="s">
        <v>794</v>
      </c>
      <c r="D142" s="400"/>
      <c r="E142" s="241"/>
      <c r="F142" s="241"/>
      <c r="G142" s="241"/>
      <c r="H142" s="241"/>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row>
    <row r="143" spans="2:103" ht="15" customHeight="1" x14ac:dyDescent="0.25">
      <c r="B143" s="73">
        <v>34</v>
      </c>
      <c r="C143" s="400" t="s">
        <v>795</v>
      </c>
      <c r="D143" s="400"/>
      <c r="E143" s="241"/>
      <c r="F143" s="241"/>
      <c r="G143" s="241"/>
      <c r="H143" s="241"/>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c r="BA143" s="249"/>
      <c r="BB143" s="249"/>
      <c r="BC143" s="249"/>
      <c r="BD143" s="249"/>
      <c r="BE143" s="249"/>
      <c r="BF143" s="249"/>
      <c r="BG143" s="249"/>
      <c r="BH143" s="249"/>
      <c r="BI143" s="249"/>
      <c r="BJ143" s="249"/>
      <c r="BK143" s="249"/>
      <c r="BL143" s="249"/>
      <c r="BM143" s="249"/>
      <c r="BN143" s="249"/>
      <c r="BO143" s="249"/>
      <c r="BP143" s="249"/>
      <c r="BQ143" s="249"/>
      <c r="BR143" s="249"/>
      <c r="BS143" s="249"/>
      <c r="BT143" s="249"/>
      <c r="BU143" s="249"/>
      <c r="BV143" s="249"/>
      <c r="BW143" s="249"/>
      <c r="BX143" s="249"/>
      <c r="BY143" s="249"/>
      <c r="BZ143" s="249"/>
      <c r="CA143" s="249"/>
      <c r="CB143" s="249"/>
      <c r="CC143" s="249"/>
      <c r="CD143" s="249"/>
      <c r="CE143" s="249"/>
      <c r="CF143" s="249"/>
      <c r="CG143" s="249"/>
      <c r="CH143" s="249"/>
      <c r="CI143" s="249"/>
      <c r="CJ143" s="249"/>
      <c r="CK143" s="249"/>
      <c r="CL143" s="249"/>
      <c r="CM143" s="249"/>
      <c r="CN143" s="249"/>
      <c r="CO143" s="249"/>
      <c r="CP143" s="249"/>
      <c r="CQ143" s="249"/>
      <c r="CR143" s="249"/>
      <c r="CS143" s="249"/>
      <c r="CT143" s="249"/>
      <c r="CU143" s="249"/>
      <c r="CV143" s="249"/>
      <c r="CW143" s="249"/>
      <c r="CX143" s="249"/>
      <c r="CY143" s="249"/>
    </row>
    <row r="144" spans="2:103" ht="15" customHeight="1" x14ac:dyDescent="0.25">
      <c r="B144" s="73">
        <v>35</v>
      </c>
      <c r="C144" s="400" t="s">
        <v>796</v>
      </c>
      <c r="D144" s="400"/>
      <c r="E144" s="241"/>
      <c r="F144" s="241"/>
      <c r="G144" s="241"/>
      <c r="H144" s="241"/>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c r="BI144" s="249"/>
      <c r="BJ144" s="249"/>
      <c r="BK144" s="249"/>
      <c r="BL144" s="249"/>
      <c r="BM144" s="249"/>
      <c r="BN144" s="249"/>
      <c r="BO144" s="249"/>
      <c r="BP144" s="249"/>
      <c r="BQ144" s="249"/>
      <c r="BR144" s="249"/>
      <c r="BS144" s="249"/>
      <c r="BT144" s="249"/>
      <c r="BU144" s="249"/>
      <c r="BV144" s="249"/>
      <c r="BW144" s="249"/>
      <c r="BX144" s="249"/>
      <c r="BY144" s="249"/>
      <c r="BZ144" s="249"/>
      <c r="CA144" s="249"/>
      <c r="CB144" s="249"/>
      <c r="CC144" s="249"/>
      <c r="CD144" s="249"/>
      <c r="CE144" s="249"/>
      <c r="CF144" s="249"/>
      <c r="CG144" s="249"/>
      <c r="CH144" s="249"/>
      <c r="CI144" s="249"/>
      <c r="CJ144" s="249"/>
      <c r="CK144" s="249"/>
      <c r="CL144" s="249"/>
      <c r="CM144" s="249"/>
      <c r="CN144" s="249"/>
      <c r="CO144" s="249"/>
      <c r="CP144" s="249"/>
      <c r="CQ144" s="249"/>
      <c r="CR144" s="249"/>
      <c r="CS144" s="249"/>
      <c r="CT144" s="249"/>
      <c r="CU144" s="249"/>
      <c r="CV144" s="249"/>
      <c r="CW144" s="249"/>
      <c r="CX144" s="249"/>
      <c r="CY144" s="249"/>
    </row>
    <row r="145" spans="2:103" ht="15" customHeight="1" x14ac:dyDescent="0.25">
      <c r="B145" s="73">
        <v>36</v>
      </c>
      <c r="C145" s="400" t="s">
        <v>443</v>
      </c>
      <c r="D145" s="400"/>
      <c r="E145" s="241"/>
      <c r="F145" s="241"/>
      <c r="G145" s="241"/>
      <c r="H145" s="241"/>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249"/>
      <c r="BY145" s="249"/>
      <c r="BZ145" s="249"/>
      <c r="CA145" s="249"/>
      <c r="CB145" s="249"/>
      <c r="CC145" s="249"/>
      <c r="CD145" s="249"/>
      <c r="CE145" s="249"/>
      <c r="CF145" s="249"/>
      <c r="CG145" s="249"/>
      <c r="CH145" s="249"/>
      <c r="CI145" s="249"/>
      <c r="CJ145" s="249"/>
      <c r="CK145" s="249"/>
      <c r="CL145" s="249"/>
      <c r="CM145" s="249"/>
      <c r="CN145" s="249"/>
      <c r="CO145" s="249"/>
      <c r="CP145" s="249"/>
      <c r="CQ145" s="249"/>
      <c r="CR145" s="249"/>
      <c r="CS145" s="249"/>
      <c r="CT145" s="249"/>
      <c r="CU145" s="249"/>
      <c r="CV145" s="249"/>
      <c r="CW145" s="249"/>
      <c r="CX145" s="249"/>
      <c r="CY145" s="249"/>
    </row>
    <row r="146" spans="2:103" ht="15" customHeight="1" x14ac:dyDescent="0.25">
      <c r="B146" s="74">
        <v>37</v>
      </c>
      <c r="C146" s="400" t="s">
        <v>444</v>
      </c>
      <c r="D146" s="400"/>
      <c r="E146" s="241"/>
      <c r="F146" s="241"/>
      <c r="G146" s="241"/>
      <c r="H146" s="241"/>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row>
    <row r="147" spans="2:103" ht="15" customHeight="1" x14ac:dyDescent="0.25">
      <c r="B147" s="73">
        <v>38</v>
      </c>
      <c r="C147" s="400" t="s">
        <v>797</v>
      </c>
      <c r="D147" s="400"/>
      <c r="E147" s="241"/>
      <c r="F147" s="241"/>
      <c r="G147" s="241"/>
      <c r="H147" s="241"/>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row>
    <row r="148" spans="2:103" ht="15" customHeight="1" x14ac:dyDescent="0.25">
      <c r="B148" s="73">
        <v>39</v>
      </c>
      <c r="C148" s="400" t="s">
        <v>798</v>
      </c>
      <c r="D148" s="400"/>
      <c r="E148" s="241"/>
      <c r="F148" s="241"/>
      <c r="G148" s="241"/>
      <c r="H148" s="241"/>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c r="BI148" s="249"/>
      <c r="BJ148" s="249"/>
      <c r="BK148" s="249"/>
      <c r="BL148" s="249"/>
      <c r="BM148" s="249"/>
      <c r="BN148" s="249"/>
      <c r="BO148" s="249"/>
      <c r="BP148" s="249"/>
      <c r="BQ148" s="249"/>
      <c r="BR148" s="249"/>
      <c r="BS148" s="249"/>
      <c r="BT148" s="249"/>
      <c r="BU148" s="249"/>
      <c r="BV148" s="249"/>
      <c r="BW148" s="249"/>
      <c r="BX148" s="249"/>
      <c r="BY148" s="249"/>
      <c r="BZ148" s="249"/>
      <c r="CA148" s="249"/>
      <c r="CB148" s="249"/>
      <c r="CC148" s="249"/>
      <c r="CD148" s="249"/>
      <c r="CE148" s="249"/>
      <c r="CF148" s="249"/>
      <c r="CG148" s="249"/>
      <c r="CH148" s="249"/>
      <c r="CI148" s="249"/>
      <c r="CJ148" s="249"/>
      <c r="CK148" s="249"/>
      <c r="CL148" s="249"/>
      <c r="CM148" s="249"/>
      <c r="CN148" s="249"/>
      <c r="CO148" s="249"/>
      <c r="CP148" s="249"/>
      <c r="CQ148" s="249"/>
      <c r="CR148" s="249"/>
      <c r="CS148" s="249"/>
      <c r="CT148" s="249"/>
      <c r="CU148" s="249"/>
      <c r="CV148" s="249"/>
      <c r="CW148" s="249"/>
      <c r="CX148" s="249"/>
      <c r="CY148" s="249"/>
    </row>
    <row r="149" spans="2:103" ht="15" customHeight="1" x14ac:dyDescent="0.25">
      <c r="B149" s="73">
        <v>40</v>
      </c>
      <c r="C149" s="400" t="s">
        <v>431</v>
      </c>
      <c r="D149" s="400"/>
      <c r="E149" s="241"/>
      <c r="F149" s="241"/>
      <c r="G149" s="241"/>
      <c r="H149" s="241"/>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49"/>
      <c r="BF149" s="249"/>
      <c r="BG149" s="249"/>
      <c r="BH149" s="249"/>
      <c r="BI149" s="249"/>
      <c r="BJ149" s="249"/>
      <c r="BK149" s="249"/>
      <c r="BL149" s="249"/>
      <c r="BM149" s="249"/>
      <c r="BN149" s="249"/>
      <c r="BO149" s="249"/>
      <c r="BP149" s="249"/>
      <c r="BQ149" s="249"/>
      <c r="BR149" s="249"/>
      <c r="BS149" s="249"/>
      <c r="BT149" s="249"/>
      <c r="BU149" s="249"/>
      <c r="BV149" s="249"/>
      <c r="BW149" s="249"/>
      <c r="BX149" s="249"/>
      <c r="BY149" s="249"/>
      <c r="BZ149" s="249"/>
      <c r="CA149" s="249"/>
      <c r="CB149" s="249"/>
      <c r="CC149" s="249"/>
      <c r="CD149" s="249"/>
      <c r="CE149" s="249"/>
      <c r="CF149" s="249"/>
      <c r="CG149" s="249"/>
      <c r="CH149" s="249"/>
      <c r="CI149" s="249"/>
      <c r="CJ149" s="249"/>
      <c r="CK149" s="249"/>
      <c r="CL149" s="249"/>
      <c r="CM149" s="249"/>
      <c r="CN149" s="249"/>
      <c r="CO149" s="249"/>
      <c r="CP149" s="249"/>
      <c r="CQ149" s="249"/>
      <c r="CR149" s="249"/>
      <c r="CS149" s="249"/>
      <c r="CT149" s="249"/>
      <c r="CU149" s="249"/>
      <c r="CV149" s="249"/>
      <c r="CW149" s="249"/>
      <c r="CX149" s="249"/>
      <c r="CY149" s="249"/>
    </row>
    <row r="150" spans="2:103" ht="15" customHeight="1" x14ac:dyDescent="0.25">
      <c r="B150" s="74">
        <v>41</v>
      </c>
      <c r="C150" s="400" t="s">
        <v>432</v>
      </c>
      <c r="D150" s="400"/>
      <c r="E150" s="241"/>
      <c r="F150" s="241"/>
      <c r="G150" s="241"/>
      <c r="H150" s="241"/>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c r="BI150" s="249"/>
      <c r="BJ150" s="249"/>
      <c r="BK150" s="249"/>
      <c r="BL150" s="249"/>
      <c r="BM150" s="249"/>
      <c r="BN150" s="249"/>
      <c r="BO150" s="249"/>
      <c r="BP150" s="249"/>
      <c r="BQ150" s="249"/>
      <c r="BR150" s="249"/>
      <c r="BS150" s="249"/>
      <c r="BT150" s="249"/>
      <c r="BU150" s="249"/>
      <c r="BV150" s="249"/>
      <c r="BW150" s="249"/>
      <c r="BX150" s="249"/>
      <c r="BY150" s="249"/>
      <c r="BZ150" s="249"/>
      <c r="CA150" s="249"/>
      <c r="CB150" s="249"/>
      <c r="CC150" s="249"/>
      <c r="CD150" s="249"/>
      <c r="CE150" s="249"/>
      <c r="CF150" s="249"/>
      <c r="CG150" s="249"/>
      <c r="CH150" s="249"/>
      <c r="CI150" s="249"/>
      <c r="CJ150" s="249"/>
      <c r="CK150" s="249"/>
      <c r="CL150" s="249"/>
      <c r="CM150" s="249"/>
      <c r="CN150" s="249"/>
      <c r="CO150" s="249"/>
      <c r="CP150" s="249"/>
      <c r="CQ150" s="249"/>
      <c r="CR150" s="249"/>
      <c r="CS150" s="249"/>
      <c r="CT150" s="249"/>
      <c r="CU150" s="249"/>
      <c r="CV150" s="249"/>
      <c r="CW150" s="249"/>
      <c r="CX150" s="249"/>
      <c r="CY150" s="249"/>
    </row>
    <row r="151" spans="2:103" ht="15" customHeight="1" x14ac:dyDescent="0.25">
      <c r="B151" s="73">
        <v>42</v>
      </c>
      <c r="C151" s="400" t="s">
        <v>433</v>
      </c>
      <c r="D151" s="400"/>
      <c r="E151" s="241"/>
      <c r="F151" s="241"/>
      <c r="G151" s="241"/>
      <c r="H151" s="241"/>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c r="BA151" s="249"/>
      <c r="BB151" s="249"/>
      <c r="BC151" s="249"/>
      <c r="BD151" s="249"/>
      <c r="BE151" s="249"/>
      <c r="BF151" s="249"/>
      <c r="BG151" s="249"/>
      <c r="BH151" s="249"/>
      <c r="BI151" s="249"/>
      <c r="BJ151" s="249"/>
      <c r="BK151" s="249"/>
      <c r="BL151" s="249"/>
      <c r="BM151" s="249"/>
      <c r="BN151" s="249"/>
      <c r="BO151" s="249"/>
      <c r="BP151" s="249"/>
      <c r="BQ151" s="249"/>
      <c r="BR151" s="249"/>
      <c r="BS151" s="249"/>
      <c r="BT151" s="249"/>
      <c r="BU151" s="249"/>
      <c r="BV151" s="249"/>
      <c r="BW151" s="249"/>
      <c r="BX151" s="249"/>
      <c r="BY151" s="249"/>
      <c r="BZ151" s="249"/>
      <c r="CA151" s="249"/>
      <c r="CB151" s="249"/>
      <c r="CC151" s="249"/>
      <c r="CD151" s="249"/>
      <c r="CE151" s="249"/>
      <c r="CF151" s="249"/>
      <c r="CG151" s="249"/>
      <c r="CH151" s="249"/>
      <c r="CI151" s="249"/>
      <c r="CJ151" s="249"/>
      <c r="CK151" s="249"/>
      <c r="CL151" s="249"/>
      <c r="CM151" s="249"/>
      <c r="CN151" s="249"/>
      <c r="CO151" s="249"/>
      <c r="CP151" s="249"/>
      <c r="CQ151" s="249"/>
      <c r="CR151" s="249"/>
      <c r="CS151" s="249"/>
      <c r="CT151" s="249"/>
      <c r="CU151" s="249"/>
      <c r="CV151" s="249"/>
      <c r="CW151" s="249"/>
      <c r="CX151" s="249"/>
      <c r="CY151" s="249"/>
    </row>
    <row r="152" spans="2:103" ht="15" customHeight="1" x14ac:dyDescent="0.25">
      <c r="B152" s="73">
        <v>43</v>
      </c>
      <c r="C152" s="400" t="s">
        <v>799</v>
      </c>
      <c r="D152" s="400"/>
      <c r="E152" s="241"/>
      <c r="F152" s="241"/>
      <c r="G152" s="241"/>
      <c r="H152" s="241"/>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c r="BM152" s="249"/>
      <c r="BN152" s="249"/>
      <c r="BO152" s="249"/>
      <c r="BP152" s="249"/>
      <c r="BQ152" s="249"/>
      <c r="BR152" s="249"/>
      <c r="BS152" s="249"/>
      <c r="BT152" s="249"/>
      <c r="BU152" s="249"/>
      <c r="BV152" s="249"/>
      <c r="BW152" s="249"/>
      <c r="BX152" s="249"/>
      <c r="BY152" s="249"/>
      <c r="BZ152" s="249"/>
      <c r="CA152" s="249"/>
      <c r="CB152" s="249"/>
      <c r="CC152" s="249"/>
      <c r="CD152" s="249"/>
      <c r="CE152" s="249"/>
      <c r="CF152" s="249"/>
      <c r="CG152" s="249"/>
      <c r="CH152" s="249"/>
      <c r="CI152" s="249"/>
      <c r="CJ152" s="249"/>
      <c r="CK152" s="249"/>
      <c r="CL152" s="249"/>
      <c r="CM152" s="249"/>
      <c r="CN152" s="249"/>
      <c r="CO152" s="249"/>
      <c r="CP152" s="249"/>
      <c r="CQ152" s="249"/>
      <c r="CR152" s="249"/>
      <c r="CS152" s="249"/>
      <c r="CT152" s="249"/>
      <c r="CU152" s="249"/>
      <c r="CV152" s="249"/>
      <c r="CW152" s="249"/>
      <c r="CX152" s="249"/>
      <c r="CY152" s="249"/>
    </row>
    <row r="153" spans="2:103" ht="15" customHeight="1" x14ac:dyDescent="0.25">
      <c r="B153" s="73">
        <v>44</v>
      </c>
      <c r="C153" s="400" t="s">
        <v>800</v>
      </c>
      <c r="D153" s="400"/>
      <c r="E153" s="241"/>
      <c r="F153" s="241"/>
      <c r="G153" s="241"/>
      <c r="H153" s="241"/>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row>
    <row r="154" spans="2:103" ht="15" customHeight="1" x14ac:dyDescent="0.25">
      <c r="B154" s="74">
        <v>45</v>
      </c>
      <c r="C154" s="400" t="s">
        <v>434</v>
      </c>
      <c r="D154" s="400"/>
      <c r="E154" s="241"/>
      <c r="F154" s="241"/>
      <c r="G154" s="241"/>
      <c r="H154" s="241"/>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c r="BM154" s="249"/>
      <c r="BN154" s="249"/>
      <c r="BO154" s="249"/>
      <c r="BP154" s="249"/>
      <c r="BQ154" s="249"/>
      <c r="BR154" s="249"/>
      <c r="BS154" s="249"/>
      <c r="BT154" s="249"/>
      <c r="BU154" s="249"/>
      <c r="BV154" s="249"/>
      <c r="BW154" s="249"/>
      <c r="BX154" s="249"/>
      <c r="BY154" s="249"/>
      <c r="BZ154" s="249"/>
      <c r="CA154" s="249"/>
      <c r="CB154" s="249"/>
      <c r="CC154" s="249"/>
      <c r="CD154" s="249"/>
      <c r="CE154" s="249"/>
      <c r="CF154" s="249"/>
      <c r="CG154" s="249"/>
      <c r="CH154" s="249"/>
      <c r="CI154" s="249"/>
      <c r="CJ154" s="249"/>
      <c r="CK154" s="249"/>
      <c r="CL154" s="249"/>
      <c r="CM154" s="249"/>
      <c r="CN154" s="249"/>
      <c r="CO154" s="249"/>
      <c r="CP154" s="249"/>
      <c r="CQ154" s="249"/>
      <c r="CR154" s="249"/>
      <c r="CS154" s="249"/>
      <c r="CT154" s="249"/>
      <c r="CU154" s="249"/>
      <c r="CV154" s="249"/>
      <c r="CW154" s="249"/>
      <c r="CX154" s="249"/>
      <c r="CY154" s="249"/>
    </row>
    <row r="155" spans="2:103" ht="15" customHeight="1" x14ac:dyDescent="0.25">
      <c r="B155" s="73">
        <v>46</v>
      </c>
      <c r="C155" s="400" t="s">
        <v>435</v>
      </c>
      <c r="D155" s="400"/>
      <c r="E155" s="241"/>
      <c r="F155" s="241"/>
      <c r="G155" s="241"/>
      <c r="H155" s="241"/>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49"/>
      <c r="BW155" s="249"/>
      <c r="BX155" s="249"/>
      <c r="BY155" s="249"/>
      <c r="BZ155" s="249"/>
      <c r="CA155" s="249"/>
      <c r="CB155" s="249"/>
      <c r="CC155" s="249"/>
      <c r="CD155" s="249"/>
      <c r="CE155" s="249"/>
      <c r="CF155" s="249"/>
      <c r="CG155" s="249"/>
      <c r="CH155" s="249"/>
      <c r="CI155" s="249"/>
      <c r="CJ155" s="249"/>
      <c r="CK155" s="249"/>
      <c r="CL155" s="249"/>
      <c r="CM155" s="249"/>
      <c r="CN155" s="249"/>
      <c r="CO155" s="249"/>
      <c r="CP155" s="249"/>
      <c r="CQ155" s="249"/>
      <c r="CR155" s="249"/>
      <c r="CS155" s="249"/>
      <c r="CT155" s="249"/>
      <c r="CU155" s="249"/>
      <c r="CV155" s="249"/>
      <c r="CW155" s="249"/>
      <c r="CX155" s="249"/>
      <c r="CY155" s="249"/>
    </row>
    <row r="156" spans="2:103" ht="15" customHeight="1" x14ac:dyDescent="0.25">
      <c r="B156" s="73">
        <v>47</v>
      </c>
      <c r="C156" s="400" t="s">
        <v>438</v>
      </c>
      <c r="D156" s="400"/>
      <c r="E156" s="241"/>
      <c r="F156" s="241"/>
      <c r="G156" s="241"/>
      <c r="H156" s="241"/>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c r="BM156" s="249"/>
      <c r="BN156" s="249"/>
      <c r="BO156" s="249"/>
      <c r="BP156" s="249"/>
      <c r="BQ156" s="249"/>
      <c r="BR156" s="249"/>
      <c r="BS156" s="249"/>
      <c r="BT156" s="249"/>
      <c r="BU156" s="249"/>
      <c r="BV156" s="249"/>
      <c r="BW156" s="249"/>
      <c r="BX156" s="249"/>
      <c r="BY156" s="249"/>
      <c r="BZ156" s="249"/>
      <c r="CA156" s="249"/>
      <c r="CB156" s="249"/>
      <c r="CC156" s="249"/>
      <c r="CD156" s="249"/>
      <c r="CE156" s="249"/>
      <c r="CF156" s="249"/>
      <c r="CG156" s="249"/>
      <c r="CH156" s="249"/>
      <c r="CI156" s="249"/>
      <c r="CJ156" s="249"/>
      <c r="CK156" s="249"/>
      <c r="CL156" s="249"/>
      <c r="CM156" s="249"/>
      <c r="CN156" s="249"/>
      <c r="CO156" s="249"/>
      <c r="CP156" s="249"/>
      <c r="CQ156" s="249"/>
      <c r="CR156" s="249"/>
      <c r="CS156" s="249"/>
      <c r="CT156" s="249"/>
      <c r="CU156" s="249"/>
      <c r="CV156" s="249"/>
      <c r="CW156" s="249"/>
      <c r="CX156" s="249"/>
      <c r="CY156" s="249"/>
    </row>
    <row r="157" spans="2:103" ht="15" customHeight="1" x14ac:dyDescent="0.25">
      <c r="B157" s="73">
        <v>48</v>
      </c>
      <c r="C157" s="400" t="s">
        <v>801</v>
      </c>
      <c r="D157" s="400"/>
      <c r="E157" s="241"/>
      <c r="F157" s="241"/>
      <c r="G157" s="241"/>
      <c r="H157" s="241"/>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249"/>
      <c r="BU157" s="249"/>
      <c r="BV157" s="249"/>
      <c r="BW157" s="249"/>
      <c r="BX157" s="249"/>
      <c r="BY157" s="249"/>
      <c r="BZ157" s="249"/>
      <c r="CA157" s="249"/>
      <c r="CB157" s="249"/>
      <c r="CC157" s="249"/>
      <c r="CD157" s="249"/>
      <c r="CE157" s="249"/>
      <c r="CF157" s="249"/>
      <c r="CG157" s="249"/>
      <c r="CH157" s="249"/>
      <c r="CI157" s="249"/>
      <c r="CJ157" s="249"/>
      <c r="CK157" s="249"/>
      <c r="CL157" s="249"/>
      <c r="CM157" s="249"/>
      <c r="CN157" s="249"/>
      <c r="CO157" s="249"/>
      <c r="CP157" s="249"/>
      <c r="CQ157" s="249"/>
      <c r="CR157" s="249"/>
      <c r="CS157" s="249"/>
      <c r="CT157" s="249"/>
      <c r="CU157" s="249"/>
      <c r="CV157" s="249"/>
      <c r="CW157" s="249"/>
      <c r="CX157" s="249"/>
      <c r="CY157" s="249"/>
    </row>
    <row r="158" spans="2:103" ht="15" customHeight="1" x14ac:dyDescent="0.25">
      <c r="B158" s="74">
        <v>49</v>
      </c>
      <c r="C158" s="400" t="s">
        <v>802</v>
      </c>
      <c r="D158" s="400"/>
      <c r="E158" s="241"/>
      <c r="F158" s="241"/>
      <c r="G158" s="241"/>
      <c r="H158" s="241"/>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49"/>
      <c r="BQ158" s="249"/>
      <c r="BR158" s="249"/>
      <c r="BS158" s="249"/>
      <c r="BT158" s="249"/>
      <c r="BU158" s="249"/>
      <c r="BV158" s="249"/>
      <c r="BW158" s="249"/>
      <c r="BX158" s="249"/>
      <c r="BY158" s="249"/>
      <c r="BZ158" s="249"/>
      <c r="CA158" s="249"/>
      <c r="CB158" s="249"/>
      <c r="CC158" s="249"/>
      <c r="CD158" s="249"/>
      <c r="CE158" s="249"/>
      <c r="CF158" s="249"/>
      <c r="CG158" s="249"/>
      <c r="CH158" s="249"/>
      <c r="CI158" s="249"/>
      <c r="CJ158" s="249"/>
      <c r="CK158" s="249"/>
      <c r="CL158" s="249"/>
      <c r="CM158" s="249"/>
      <c r="CN158" s="249"/>
      <c r="CO158" s="249"/>
      <c r="CP158" s="249"/>
      <c r="CQ158" s="249"/>
      <c r="CR158" s="249"/>
      <c r="CS158" s="249"/>
      <c r="CT158" s="249"/>
      <c r="CU158" s="249"/>
      <c r="CV158" s="249"/>
      <c r="CW158" s="249"/>
      <c r="CX158" s="249"/>
      <c r="CY158" s="249"/>
    </row>
    <row r="159" spans="2:103" ht="15" customHeight="1" x14ac:dyDescent="0.25">
      <c r="B159" s="73">
        <v>50</v>
      </c>
      <c r="C159" s="400" t="s">
        <v>436</v>
      </c>
      <c r="D159" s="400"/>
      <c r="E159" s="241"/>
      <c r="F159" s="241"/>
      <c r="G159" s="241"/>
      <c r="H159" s="241"/>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c r="BM159" s="249"/>
      <c r="BN159" s="249"/>
      <c r="BO159" s="249"/>
      <c r="BP159" s="249"/>
      <c r="BQ159" s="249"/>
      <c r="BR159" s="249"/>
      <c r="BS159" s="249"/>
      <c r="BT159" s="249"/>
      <c r="BU159" s="249"/>
      <c r="BV159" s="249"/>
      <c r="BW159" s="249"/>
      <c r="BX159" s="249"/>
      <c r="BY159" s="249"/>
      <c r="BZ159" s="249"/>
      <c r="CA159" s="249"/>
      <c r="CB159" s="249"/>
      <c r="CC159" s="249"/>
      <c r="CD159" s="249"/>
      <c r="CE159" s="249"/>
      <c r="CF159" s="249"/>
      <c r="CG159" s="249"/>
      <c r="CH159" s="249"/>
      <c r="CI159" s="249"/>
      <c r="CJ159" s="249"/>
      <c r="CK159" s="249"/>
      <c r="CL159" s="249"/>
      <c r="CM159" s="249"/>
      <c r="CN159" s="249"/>
      <c r="CO159" s="249"/>
      <c r="CP159" s="249"/>
      <c r="CQ159" s="249"/>
      <c r="CR159" s="249"/>
      <c r="CS159" s="249"/>
      <c r="CT159" s="249"/>
      <c r="CU159" s="249"/>
      <c r="CV159" s="249"/>
      <c r="CW159" s="249"/>
      <c r="CX159" s="249"/>
      <c r="CY159" s="249"/>
    </row>
    <row r="160" spans="2:103" ht="15" customHeight="1" x14ac:dyDescent="0.25">
      <c r="B160" s="73">
        <v>51</v>
      </c>
      <c r="C160" s="400" t="s">
        <v>437</v>
      </c>
      <c r="D160" s="400"/>
      <c r="E160" s="241"/>
      <c r="F160" s="241"/>
      <c r="G160" s="241"/>
      <c r="H160" s="241"/>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249"/>
      <c r="CE160" s="249"/>
      <c r="CF160" s="249"/>
      <c r="CG160" s="249"/>
      <c r="CH160" s="249"/>
      <c r="CI160" s="249"/>
      <c r="CJ160" s="249"/>
      <c r="CK160" s="249"/>
      <c r="CL160" s="249"/>
      <c r="CM160" s="249"/>
      <c r="CN160" s="249"/>
      <c r="CO160" s="249"/>
      <c r="CP160" s="249"/>
      <c r="CQ160" s="249"/>
      <c r="CR160" s="249"/>
      <c r="CS160" s="249"/>
      <c r="CT160" s="249"/>
      <c r="CU160" s="249"/>
      <c r="CV160" s="249"/>
      <c r="CW160" s="249"/>
      <c r="CX160" s="249"/>
      <c r="CY160" s="249"/>
    </row>
    <row r="161" spans="2:103" ht="15" customHeight="1" x14ac:dyDescent="0.25">
      <c r="B161" s="73">
        <v>52</v>
      </c>
      <c r="C161" s="400" t="s">
        <v>571</v>
      </c>
      <c r="D161" s="400"/>
      <c r="E161" s="241"/>
      <c r="F161" s="241"/>
      <c r="G161" s="241"/>
      <c r="H161" s="241"/>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c r="BM161" s="249"/>
      <c r="BN161" s="249"/>
      <c r="BO161" s="249"/>
      <c r="BP161" s="249"/>
      <c r="BQ161" s="249"/>
      <c r="BR161" s="249"/>
      <c r="BS161" s="249"/>
      <c r="BT161" s="249"/>
      <c r="BU161" s="249"/>
      <c r="BV161" s="249"/>
      <c r="BW161" s="249"/>
      <c r="BX161" s="249"/>
      <c r="BY161" s="249"/>
      <c r="BZ161" s="249"/>
      <c r="CA161" s="249"/>
      <c r="CB161" s="249"/>
      <c r="CC161" s="249"/>
      <c r="CD161" s="249"/>
      <c r="CE161" s="249"/>
      <c r="CF161" s="249"/>
      <c r="CG161" s="249"/>
      <c r="CH161" s="249"/>
      <c r="CI161" s="249"/>
      <c r="CJ161" s="249"/>
      <c r="CK161" s="249"/>
      <c r="CL161" s="249"/>
      <c r="CM161" s="249"/>
      <c r="CN161" s="249"/>
      <c r="CO161" s="249"/>
      <c r="CP161" s="249"/>
      <c r="CQ161" s="249"/>
      <c r="CR161" s="249"/>
      <c r="CS161" s="249"/>
      <c r="CT161" s="249"/>
      <c r="CU161" s="249"/>
      <c r="CV161" s="249"/>
      <c r="CW161" s="249"/>
      <c r="CX161" s="249"/>
      <c r="CY161" s="249"/>
    </row>
    <row r="162" spans="2:103" ht="15" customHeight="1" x14ac:dyDescent="0.25">
      <c r="B162" s="73">
        <v>53</v>
      </c>
      <c r="C162" s="400" t="s">
        <v>591</v>
      </c>
      <c r="D162" s="400"/>
      <c r="E162" s="241"/>
      <c r="F162" s="241"/>
      <c r="G162" s="241"/>
      <c r="H162" s="241"/>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c r="BM162" s="249"/>
      <c r="BN162" s="249"/>
      <c r="BO162" s="249"/>
      <c r="BP162" s="249"/>
      <c r="BQ162" s="249"/>
      <c r="BR162" s="249"/>
      <c r="BS162" s="249"/>
      <c r="BT162" s="249"/>
      <c r="BU162" s="249"/>
      <c r="BV162" s="249"/>
      <c r="BW162" s="249"/>
      <c r="BX162" s="249"/>
      <c r="BY162" s="249"/>
      <c r="BZ162" s="249"/>
      <c r="CA162" s="249"/>
      <c r="CB162" s="249"/>
      <c r="CC162" s="249"/>
      <c r="CD162" s="249"/>
      <c r="CE162" s="249"/>
      <c r="CF162" s="249"/>
      <c r="CG162" s="249"/>
      <c r="CH162" s="249"/>
      <c r="CI162" s="249"/>
      <c r="CJ162" s="249"/>
      <c r="CK162" s="249"/>
      <c r="CL162" s="249"/>
      <c r="CM162" s="249"/>
      <c r="CN162" s="249"/>
      <c r="CO162" s="249"/>
      <c r="CP162" s="249"/>
      <c r="CQ162" s="249"/>
      <c r="CR162" s="249"/>
      <c r="CS162" s="249"/>
      <c r="CT162" s="249"/>
      <c r="CU162" s="249"/>
      <c r="CV162" s="249"/>
      <c r="CW162" s="249"/>
      <c r="CX162" s="249"/>
      <c r="CY162" s="249"/>
    </row>
    <row r="163" spans="2:103" ht="15" customHeight="1" x14ac:dyDescent="0.25">
      <c r="B163" s="73">
        <v>54</v>
      </c>
      <c r="C163" s="400" t="s">
        <v>592</v>
      </c>
      <c r="D163" s="400"/>
      <c r="E163" s="241"/>
      <c r="F163" s="241"/>
      <c r="G163" s="241"/>
      <c r="H163" s="241"/>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c r="BM163" s="249"/>
      <c r="BN163" s="249"/>
      <c r="BO163" s="249"/>
      <c r="BP163" s="249"/>
      <c r="BQ163" s="249"/>
      <c r="BR163" s="249"/>
      <c r="BS163" s="249"/>
      <c r="BT163" s="249"/>
      <c r="BU163" s="249"/>
      <c r="BV163" s="249"/>
      <c r="BW163" s="249"/>
      <c r="BX163" s="249"/>
      <c r="BY163" s="249"/>
      <c r="BZ163" s="249"/>
      <c r="CA163" s="249"/>
      <c r="CB163" s="249"/>
      <c r="CC163" s="249"/>
      <c r="CD163" s="249"/>
      <c r="CE163" s="249"/>
      <c r="CF163" s="249"/>
      <c r="CG163" s="249"/>
      <c r="CH163" s="249"/>
      <c r="CI163" s="249"/>
      <c r="CJ163" s="249"/>
      <c r="CK163" s="249"/>
      <c r="CL163" s="249"/>
      <c r="CM163" s="249"/>
      <c r="CN163" s="249"/>
      <c r="CO163" s="249"/>
      <c r="CP163" s="249"/>
      <c r="CQ163" s="249"/>
      <c r="CR163" s="249"/>
      <c r="CS163" s="249"/>
      <c r="CT163" s="249"/>
      <c r="CU163" s="249"/>
      <c r="CV163" s="249"/>
      <c r="CW163" s="249"/>
      <c r="CX163" s="249"/>
      <c r="CY163" s="249"/>
    </row>
    <row r="164" spans="2:103" ht="15" customHeight="1" x14ac:dyDescent="0.25">
      <c r="B164" s="74">
        <v>55</v>
      </c>
      <c r="C164" s="400" t="s">
        <v>803</v>
      </c>
      <c r="D164" s="400"/>
      <c r="E164" s="241"/>
      <c r="F164" s="241"/>
      <c r="G164" s="241"/>
      <c r="H164" s="241"/>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row>
    <row r="165" spans="2:103" ht="15" customHeight="1" x14ac:dyDescent="0.25">
      <c r="B165" s="73">
        <v>56</v>
      </c>
      <c r="C165" s="400" t="s">
        <v>804</v>
      </c>
      <c r="D165" s="400"/>
      <c r="E165" s="241"/>
      <c r="F165" s="241"/>
      <c r="G165" s="241"/>
      <c r="H165" s="241"/>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49"/>
      <c r="BW165" s="249"/>
      <c r="BX165" s="249"/>
      <c r="BY165" s="249"/>
      <c r="BZ165" s="249"/>
      <c r="CA165" s="249"/>
      <c r="CB165" s="249"/>
      <c r="CC165" s="249"/>
      <c r="CD165" s="249"/>
      <c r="CE165" s="249"/>
      <c r="CF165" s="249"/>
      <c r="CG165" s="249"/>
      <c r="CH165" s="249"/>
      <c r="CI165" s="249"/>
      <c r="CJ165" s="249"/>
      <c r="CK165" s="249"/>
      <c r="CL165" s="249"/>
      <c r="CM165" s="249"/>
      <c r="CN165" s="249"/>
      <c r="CO165" s="249"/>
      <c r="CP165" s="249"/>
      <c r="CQ165" s="249"/>
      <c r="CR165" s="249"/>
      <c r="CS165" s="249"/>
      <c r="CT165" s="249"/>
      <c r="CU165" s="249"/>
      <c r="CV165" s="249"/>
      <c r="CW165" s="249"/>
      <c r="CX165" s="249"/>
      <c r="CY165" s="249"/>
    </row>
    <row r="166" spans="2:103" ht="15" customHeight="1" x14ac:dyDescent="0.25">
      <c r="B166" s="73">
        <v>57</v>
      </c>
      <c r="C166" s="400" t="s">
        <v>593</v>
      </c>
      <c r="D166" s="400"/>
      <c r="E166" s="241"/>
      <c r="F166" s="241"/>
      <c r="G166" s="241"/>
      <c r="H166" s="241"/>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c r="BM166" s="249"/>
      <c r="BN166" s="249"/>
      <c r="BO166" s="249"/>
      <c r="BP166" s="249"/>
      <c r="BQ166" s="249"/>
      <c r="BR166" s="249"/>
      <c r="BS166" s="249"/>
      <c r="BT166" s="249"/>
      <c r="BU166" s="249"/>
      <c r="BV166" s="249"/>
      <c r="BW166" s="249"/>
      <c r="BX166" s="249"/>
      <c r="BY166" s="249"/>
      <c r="BZ166" s="249"/>
      <c r="CA166" s="249"/>
      <c r="CB166" s="249"/>
      <c r="CC166" s="249"/>
      <c r="CD166" s="249"/>
      <c r="CE166" s="249"/>
      <c r="CF166" s="249"/>
      <c r="CG166" s="249"/>
      <c r="CH166" s="249"/>
      <c r="CI166" s="249"/>
      <c r="CJ166" s="249"/>
      <c r="CK166" s="249"/>
      <c r="CL166" s="249"/>
      <c r="CM166" s="249"/>
      <c r="CN166" s="249"/>
      <c r="CO166" s="249"/>
      <c r="CP166" s="249"/>
      <c r="CQ166" s="249"/>
      <c r="CR166" s="249"/>
      <c r="CS166" s="249"/>
      <c r="CT166" s="249"/>
      <c r="CU166" s="249"/>
      <c r="CV166" s="249"/>
      <c r="CW166" s="249"/>
      <c r="CX166" s="249"/>
      <c r="CY166" s="249"/>
    </row>
    <row r="167" spans="2:103" ht="15" customHeight="1" x14ac:dyDescent="0.25">
      <c r="B167" s="73">
        <v>58</v>
      </c>
      <c r="C167" s="400" t="s">
        <v>572</v>
      </c>
      <c r="D167" s="400"/>
      <c r="E167" s="241"/>
      <c r="F167" s="241"/>
      <c r="G167" s="241"/>
      <c r="H167" s="241"/>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49"/>
      <c r="BQ167" s="249"/>
      <c r="BR167" s="249"/>
      <c r="BS167" s="249"/>
      <c r="BT167" s="249"/>
      <c r="BU167" s="249"/>
      <c r="BV167" s="249"/>
      <c r="BW167" s="249"/>
      <c r="BX167" s="249"/>
      <c r="BY167" s="249"/>
      <c r="BZ167" s="249"/>
      <c r="CA167" s="249"/>
      <c r="CB167" s="249"/>
      <c r="CC167" s="249"/>
      <c r="CD167" s="249"/>
      <c r="CE167" s="249"/>
      <c r="CF167" s="249"/>
      <c r="CG167" s="249"/>
      <c r="CH167" s="249"/>
      <c r="CI167" s="249"/>
      <c r="CJ167" s="249"/>
      <c r="CK167" s="249"/>
      <c r="CL167" s="249"/>
      <c r="CM167" s="249"/>
      <c r="CN167" s="249"/>
      <c r="CO167" s="249"/>
      <c r="CP167" s="249"/>
      <c r="CQ167" s="249"/>
      <c r="CR167" s="249"/>
      <c r="CS167" s="249"/>
      <c r="CT167" s="249"/>
      <c r="CU167" s="249"/>
      <c r="CV167" s="249"/>
      <c r="CW167" s="249"/>
      <c r="CX167" s="249"/>
      <c r="CY167" s="249"/>
    </row>
    <row r="168" spans="2:103" ht="15" customHeight="1" x14ac:dyDescent="0.25">
      <c r="B168" s="73">
        <v>59</v>
      </c>
      <c r="C168" s="400" t="s">
        <v>805</v>
      </c>
      <c r="D168" s="400"/>
      <c r="E168" s="241"/>
      <c r="F168" s="241"/>
      <c r="G168" s="241"/>
      <c r="H168" s="241"/>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c r="BM168" s="249"/>
      <c r="BN168" s="249"/>
      <c r="BO168" s="249"/>
      <c r="BP168" s="249"/>
      <c r="BQ168" s="249"/>
      <c r="BR168" s="249"/>
      <c r="BS168" s="249"/>
      <c r="BT168" s="249"/>
      <c r="BU168" s="249"/>
      <c r="BV168" s="249"/>
      <c r="BW168" s="249"/>
      <c r="BX168" s="249"/>
      <c r="BY168" s="249"/>
      <c r="BZ168" s="249"/>
      <c r="CA168" s="249"/>
      <c r="CB168" s="249"/>
      <c r="CC168" s="249"/>
      <c r="CD168" s="249"/>
      <c r="CE168" s="249"/>
      <c r="CF168" s="249"/>
      <c r="CG168" s="249"/>
      <c r="CH168" s="249"/>
      <c r="CI168" s="249"/>
      <c r="CJ168" s="249"/>
      <c r="CK168" s="249"/>
      <c r="CL168" s="249"/>
      <c r="CM168" s="249"/>
      <c r="CN168" s="249"/>
      <c r="CO168" s="249"/>
      <c r="CP168" s="249"/>
      <c r="CQ168" s="249"/>
      <c r="CR168" s="249"/>
      <c r="CS168" s="249"/>
      <c r="CT168" s="249"/>
      <c r="CU168" s="249"/>
      <c r="CV168" s="249"/>
      <c r="CW168" s="249"/>
      <c r="CX168" s="249"/>
      <c r="CY168" s="249"/>
    </row>
    <row r="169" spans="2:103" ht="15" customHeight="1" x14ac:dyDescent="0.25">
      <c r="B169" s="73">
        <v>60</v>
      </c>
      <c r="C169" s="400" t="s">
        <v>806</v>
      </c>
      <c r="D169" s="400"/>
      <c r="E169" s="241"/>
      <c r="F169" s="241"/>
      <c r="G169" s="241"/>
      <c r="H169" s="241"/>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c r="BM169" s="249"/>
      <c r="BN169" s="249"/>
      <c r="BO169" s="249"/>
      <c r="BP169" s="249"/>
      <c r="BQ169" s="249"/>
      <c r="BR169" s="249"/>
      <c r="BS169" s="249"/>
      <c r="BT169" s="249"/>
      <c r="BU169" s="249"/>
      <c r="BV169" s="249"/>
      <c r="BW169" s="249"/>
      <c r="BX169" s="249"/>
      <c r="BY169" s="249"/>
      <c r="BZ169" s="249"/>
      <c r="CA169" s="249"/>
      <c r="CB169" s="249"/>
      <c r="CC169" s="249"/>
      <c r="CD169" s="249"/>
      <c r="CE169" s="249"/>
      <c r="CF169" s="249"/>
      <c r="CG169" s="249"/>
      <c r="CH169" s="249"/>
      <c r="CI169" s="249"/>
      <c r="CJ169" s="249"/>
      <c r="CK169" s="249"/>
      <c r="CL169" s="249"/>
      <c r="CM169" s="249"/>
      <c r="CN169" s="249"/>
      <c r="CO169" s="249"/>
      <c r="CP169" s="249"/>
      <c r="CQ169" s="249"/>
      <c r="CR169" s="249"/>
      <c r="CS169" s="249"/>
      <c r="CT169" s="249"/>
      <c r="CU169" s="249"/>
      <c r="CV169" s="249"/>
      <c r="CW169" s="249"/>
      <c r="CX169" s="249"/>
      <c r="CY169" s="249"/>
    </row>
    <row r="170" spans="2:103" ht="15" customHeight="1" x14ac:dyDescent="0.25">
      <c r="B170" s="73">
        <v>61</v>
      </c>
      <c r="C170" s="400" t="s">
        <v>573</v>
      </c>
      <c r="D170" s="400"/>
      <c r="E170" s="241"/>
      <c r="F170" s="241"/>
      <c r="G170" s="241"/>
      <c r="H170" s="241"/>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c r="BM170" s="249"/>
      <c r="BN170" s="249"/>
      <c r="BO170" s="249"/>
      <c r="BP170" s="249"/>
      <c r="BQ170" s="249"/>
      <c r="BR170" s="249"/>
      <c r="BS170" s="249"/>
      <c r="BT170" s="249"/>
      <c r="BU170" s="249"/>
      <c r="BV170" s="249"/>
      <c r="BW170" s="249"/>
      <c r="BX170" s="249"/>
      <c r="BY170" s="249"/>
      <c r="BZ170" s="249"/>
      <c r="CA170" s="249"/>
      <c r="CB170" s="249"/>
      <c r="CC170" s="249"/>
      <c r="CD170" s="249"/>
      <c r="CE170" s="249"/>
      <c r="CF170" s="249"/>
      <c r="CG170" s="249"/>
      <c r="CH170" s="249"/>
      <c r="CI170" s="249"/>
      <c r="CJ170" s="249"/>
      <c r="CK170" s="249"/>
      <c r="CL170" s="249"/>
      <c r="CM170" s="249"/>
      <c r="CN170" s="249"/>
      <c r="CO170" s="249"/>
      <c r="CP170" s="249"/>
      <c r="CQ170" s="249"/>
      <c r="CR170" s="249"/>
      <c r="CS170" s="249"/>
      <c r="CT170" s="249"/>
      <c r="CU170" s="249"/>
      <c r="CV170" s="249"/>
      <c r="CW170" s="249"/>
      <c r="CX170" s="249"/>
      <c r="CY170" s="249"/>
    </row>
    <row r="171" spans="2:103" ht="15" customHeight="1" x14ac:dyDescent="0.25">
      <c r="B171" s="73">
        <v>62</v>
      </c>
      <c r="C171" s="400" t="s">
        <v>586</v>
      </c>
      <c r="D171" s="400"/>
      <c r="E171" s="241"/>
      <c r="F171" s="241"/>
      <c r="G171" s="241"/>
      <c r="H171" s="241"/>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c r="BM171" s="249"/>
      <c r="BN171" s="249"/>
      <c r="BO171" s="249"/>
      <c r="BP171" s="249"/>
      <c r="BQ171" s="249"/>
      <c r="BR171" s="249"/>
      <c r="BS171" s="249"/>
      <c r="BT171" s="249"/>
      <c r="BU171" s="249"/>
      <c r="BV171" s="249"/>
      <c r="BW171" s="249"/>
      <c r="BX171" s="249"/>
      <c r="BY171" s="249"/>
      <c r="BZ171" s="249"/>
      <c r="CA171" s="249"/>
      <c r="CB171" s="249"/>
      <c r="CC171" s="249"/>
      <c r="CD171" s="249"/>
      <c r="CE171" s="249"/>
      <c r="CF171" s="249"/>
      <c r="CG171" s="249"/>
      <c r="CH171" s="249"/>
      <c r="CI171" s="249"/>
      <c r="CJ171" s="249"/>
      <c r="CK171" s="249"/>
      <c r="CL171" s="249"/>
      <c r="CM171" s="249"/>
      <c r="CN171" s="249"/>
      <c r="CO171" s="249"/>
      <c r="CP171" s="249"/>
      <c r="CQ171" s="249"/>
      <c r="CR171" s="249"/>
      <c r="CS171" s="249"/>
      <c r="CT171" s="249"/>
      <c r="CU171" s="249"/>
      <c r="CV171" s="249"/>
      <c r="CW171" s="249"/>
      <c r="CX171" s="249"/>
      <c r="CY171" s="249"/>
    </row>
    <row r="172" spans="2:103" ht="15" customHeight="1" x14ac:dyDescent="0.25">
      <c r="B172" s="74">
        <v>63</v>
      </c>
      <c r="C172" s="400" t="s">
        <v>590</v>
      </c>
      <c r="D172" s="400"/>
      <c r="E172" s="241"/>
      <c r="F172" s="241"/>
      <c r="G172" s="241"/>
      <c r="H172" s="241"/>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c r="BM172" s="249"/>
      <c r="BN172" s="249"/>
      <c r="BO172" s="249"/>
      <c r="BP172" s="249"/>
      <c r="BQ172" s="249"/>
      <c r="BR172" s="249"/>
      <c r="BS172" s="249"/>
      <c r="BT172" s="249"/>
      <c r="BU172" s="249"/>
      <c r="BV172" s="249"/>
      <c r="BW172" s="249"/>
      <c r="BX172" s="249"/>
      <c r="BY172" s="249"/>
      <c r="BZ172" s="249"/>
      <c r="CA172" s="249"/>
      <c r="CB172" s="249"/>
      <c r="CC172" s="249"/>
      <c r="CD172" s="249"/>
      <c r="CE172" s="249"/>
      <c r="CF172" s="249"/>
      <c r="CG172" s="249"/>
      <c r="CH172" s="249"/>
      <c r="CI172" s="249"/>
      <c r="CJ172" s="249"/>
      <c r="CK172" s="249"/>
      <c r="CL172" s="249"/>
      <c r="CM172" s="249"/>
      <c r="CN172" s="249"/>
      <c r="CO172" s="249"/>
      <c r="CP172" s="249"/>
      <c r="CQ172" s="249"/>
      <c r="CR172" s="249"/>
      <c r="CS172" s="249"/>
      <c r="CT172" s="249"/>
      <c r="CU172" s="249"/>
      <c r="CV172" s="249"/>
      <c r="CW172" s="249"/>
      <c r="CX172" s="249"/>
      <c r="CY172" s="249"/>
    </row>
    <row r="173" spans="2:103" ht="15" customHeight="1" x14ac:dyDescent="0.25">
      <c r="B173" s="73">
        <v>64</v>
      </c>
      <c r="C173" s="400" t="s">
        <v>807</v>
      </c>
      <c r="D173" s="400"/>
      <c r="E173" s="241"/>
      <c r="F173" s="241"/>
      <c r="G173" s="241"/>
      <c r="H173" s="241"/>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c r="BM173" s="249"/>
      <c r="BN173" s="249"/>
      <c r="BO173" s="249"/>
      <c r="BP173" s="249"/>
      <c r="BQ173" s="249"/>
      <c r="BR173" s="249"/>
      <c r="BS173" s="249"/>
      <c r="BT173" s="249"/>
      <c r="BU173" s="249"/>
      <c r="BV173" s="249"/>
      <c r="BW173" s="249"/>
      <c r="BX173" s="249"/>
      <c r="BY173" s="249"/>
      <c r="BZ173" s="249"/>
      <c r="CA173" s="249"/>
      <c r="CB173" s="249"/>
      <c r="CC173" s="249"/>
      <c r="CD173" s="249"/>
      <c r="CE173" s="249"/>
      <c r="CF173" s="249"/>
      <c r="CG173" s="249"/>
      <c r="CH173" s="249"/>
      <c r="CI173" s="249"/>
      <c r="CJ173" s="249"/>
      <c r="CK173" s="249"/>
      <c r="CL173" s="249"/>
      <c r="CM173" s="249"/>
      <c r="CN173" s="249"/>
      <c r="CO173" s="249"/>
      <c r="CP173" s="249"/>
      <c r="CQ173" s="249"/>
      <c r="CR173" s="249"/>
      <c r="CS173" s="249"/>
      <c r="CT173" s="249"/>
      <c r="CU173" s="249"/>
      <c r="CV173" s="249"/>
      <c r="CW173" s="249"/>
      <c r="CX173" s="249"/>
      <c r="CY173" s="249"/>
    </row>
    <row r="174" spans="2:103" ht="15" customHeight="1" x14ac:dyDescent="0.25">
      <c r="B174" s="73">
        <v>65</v>
      </c>
      <c r="C174" s="400" t="s">
        <v>809</v>
      </c>
      <c r="D174" s="400"/>
      <c r="E174" s="241"/>
      <c r="F174" s="241"/>
      <c r="G174" s="241"/>
      <c r="H174" s="241"/>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c r="BM174" s="249"/>
      <c r="BN174" s="249"/>
      <c r="BO174" s="249"/>
      <c r="BP174" s="249"/>
      <c r="BQ174" s="249"/>
      <c r="BR174" s="249"/>
      <c r="BS174" s="249"/>
      <c r="BT174" s="249"/>
      <c r="BU174" s="249"/>
      <c r="BV174" s="249"/>
      <c r="BW174" s="249"/>
      <c r="BX174" s="249"/>
      <c r="BY174" s="249"/>
      <c r="BZ174" s="249"/>
      <c r="CA174" s="249"/>
      <c r="CB174" s="249"/>
      <c r="CC174" s="249"/>
      <c r="CD174" s="249"/>
      <c r="CE174" s="249"/>
      <c r="CF174" s="249"/>
      <c r="CG174" s="249"/>
      <c r="CH174" s="249"/>
      <c r="CI174" s="249"/>
      <c r="CJ174" s="249"/>
      <c r="CK174" s="249"/>
      <c r="CL174" s="249"/>
      <c r="CM174" s="249"/>
      <c r="CN174" s="249"/>
      <c r="CO174" s="249"/>
      <c r="CP174" s="249"/>
      <c r="CQ174" s="249"/>
      <c r="CR174" s="249"/>
      <c r="CS174" s="249"/>
      <c r="CT174" s="249"/>
      <c r="CU174" s="249"/>
      <c r="CV174" s="249"/>
      <c r="CW174" s="249"/>
      <c r="CX174" s="249"/>
      <c r="CY174" s="249"/>
    </row>
    <row r="175" spans="2:103" ht="15" customHeight="1" x14ac:dyDescent="0.25">
      <c r="B175" s="73">
        <v>66</v>
      </c>
      <c r="C175" s="400" t="s">
        <v>810</v>
      </c>
      <c r="D175" s="400"/>
      <c r="E175" s="241"/>
      <c r="F175" s="241"/>
      <c r="G175" s="241"/>
      <c r="H175" s="241"/>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row>
    <row r="176" spans="2:103" ht="15" customHeight="1" x14ac:dyDescent="0.25">
      <c r="B176" s="74">
        <v>67</v>
      </c>
      <c r="C176" s="400" t="s">
        <v>574</v>
      </c>
      <c r="D176" s="400"/>
      <c r="E176" s="241"/>
      <c r="F176" s="241"/>
      <c r="G176" s="241"/>
      <c r="H176" s="241"/>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c r="BM176" s="249"/>
      <c r="BN176" s="249"/>
      <c r="BO176" s="249"/>
      <c r="BP176" s="249"/>
      <c r="BQ176" s="249"/>
      <c r="BR176" s="249"/>
      <c r="BS176" s="249"/>
      <c r="BT176" s="249"/>
      <c r="BU176" s="249"/>
      <c r="BV176" s="249"/>
      <c r="BW176" s="249"/>
      <c r="BX176" s="249"/>
      <c r="BY176" s="249"/>
      <c r="BZ176" s="249"/>
      <c r="CA176" s="249"/>
      <c r="CB176" s="249"/>
      <c r="CC176" s="249"/>
      <c r="CD176" s="249"/>
      <c r="CE176" s="249"/>
      <c r="CF176" s="249"/>
      <c r="CG176" s="249"/>
      <c r="CH176" s="249"/>
      <c r="CI176" s="249"/>
      <c r="CJ176" s="249"/>
      <c r="CK176" s="249"/>
      <c r="CL176" s="249"/>
      <c r="CM176" s="249"/>
      <c r="CN176" s="249"/>
      <c r="CO176" s="249"/>
      <c r="CP176" s="249"/>
      <c r="CQ176" s="249"/>
      <c r="CR176" s="249"/>
      <c r="CS176" s="249"/>
      <c r="CT176" s="249"/>
      <c r="CU176" s="249"/>
      <c r="CV176" s="249"/>
      <c r="CW176" s="249"/>
      <c r="CX176" s="249"/>
      <c r="CY176" s="249"/>
    </row>
    <row r="177" spans="2:103" ht="15" customHeight="1" x14ac:dyDescent="0.25">
      <c r="B177" s="73">
        <v>68</v>
      </c>
      <c r="C177" s="400" t="s">
        <v>811</v>
      </c>
      <c r="D177" s="400"/>
      <c r="E177" s="241"/>
      <c r="F177" s="241"/>
      <c r="G177" s="241"/>
      <c r="H177" s="241"/>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c r="BM177" s="249"/>
      <c r="BN177" s="249"/>
      <c r="BO177" s="249"/>
      <c r="BP177" s="249"/>
      <c r="BQ177" s="249"/>
      <c r="BR177" s="249"/>
      <c r="BS177" s="249"/>
      <c r="BT177" s="249"/>
      <c r="BU177" s="249"/>
      <c r="BV177" s="249"/>
      <c r="BW177" s="249"/>
      <c r="BX177" s="249"/>
      <c r="BY177" s="249"/>
      <c r="BZ177" s="249"/>
      <c r="CA177" s="249"/>
      <c r="CB177" s="249"/>
      <c r="CC177" s="249"/>
      <c r="CD177" s="249"/>
      <c r="CE177" s="249"/>
      <c r="CF177" s="249"/>
      <c r="CG177" s="249"/>
      <c r="CH177" s="249"/>
      <c r="CI177" s="249"/>
      <c r="CJ177" s="249"/>
      <c r="CK177" s="249"/>
      <c r="CL177" s="249"/>
      <c r="CM177" s="249"/>
      <c r="CN177" s="249"/>
      <c r="CO177" s="249"/>
      <c r="CP177" s="249"/>
      <c r="CQ177" s="249"/>
      <c r="CR177" s="249"/>
      <c r="CS177" s="249"/>
      <c r="CT177" s="249"/>
      <c r="CU177" s="249"/>
      <c r="CV177" s="249"/>
      <c r="CW177" s="249"/>
      <c r="CX177" s="249"/>
      <c r="CY177" s="249"/>
    </row>
    <row r="178" spans="2:103" ht="15" customHeight="1" x14ac:dyDescent="0.25">
      <c r="B178" s="73">
        <v>69</v>
      </c>
      <c r="C178" s="400" t="s">
        <v>812</v>
      </c>
      <c r="D178" s="400"/>
      <c r="E178" s="241"/>
      <c r="F178" s="241"/>
      <c r="G178" s="241"/>
      <c r="H178" s="241"/>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c r="BM178" s="249"/>
      <c r="BN178" s="249"/>
      <c r="BO178" s="249"/>
      <c r="BP178" s="249"/>
      <c r="BQ178" s="249"/>
      <c r="BR178" s="249"/>
      <c r="BS178" s="249"/>
      <c r="BT178" s="249"/>
      <c r="BU178" s="249"/>
      <c r="BV178" s="249"/>
      <c r="BW178" s="249"/>
      <c r="BX178" s="249"/>
      <c r="BY178" s="249"/>
      <c r="BZ178" s="249"/>
      <c r="CA178" s="249"/>
      <c r="CB178" s="249"/>
      <c r="CC178" s="249"/>
      <c r="CD178" s="249"/>
      <c r="CE178" s="249"/>
      <c r="CF178" s="249"/>
      <c r="CG178" s="249"/>
      <c r="CH178" s="249"/>
      <c r="CI178" s="249"/>
      <c r="CJ178" s="249"/>
      <c r="CK178" s="249"/>
      <c r="CL178" s="249"/>
      <c r="CM178" s="249"/>
      <c r="CN178" s="249"/>
      <c r="CO178" s="249"/>
      <c r="CP178" s="249"/>
      <c r="CQ178" s="249"/>
      <c r="CR178" s="249"/>
      <c r="CS178" s="249"/>
      <c r="CT178" s="249"/>
      <c r="CU178" s="249"/>
      <c r="CV178" s="249"/>
      <c r="CW178" s="249"/>
      <c r="CX178" s="249"/>
      <c r="CY178" s="249"/>
    </row>
    <row r="179" spans="2:103" ht="15" customHeight="1" x14ac:dyDescent="0.25">
      <c r="B179" s="73">
        <v>70</v>
      </c>
      <c r="C179" s="400" t="s">
        <v>575</v>
      </c>
      <c r="D179" s="400"/>
      <c r="E179" s="241"/>
      <c r="F179" s="241"/>
      <c r="G179" s="241"/>
      <c r="H179" s="241"/>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c r="BM179" s="249"/>
      <c r="BN179" s="249"/>
      <c r="BO179" s="249"/>
      <c r="BP179" s="249"/>
      <c r="BQ179" s="249"/>
      <c r="BR179" s="249"/>
      <c r="BS179" s="249"/>
      <c r="BT179" s="249"/>
      <c r="BU179" s="249"/>
      <c r="BV179" s="249"/>
      <c r="BW179" s="249"/>
      <c r="BX179" s="249"/>
      <c r="BY179" s="249"/>
      <c r="BZ179" s="249"/>
      <c r="CA179" s="249"/>
      <c r="CB179" s="249"/>
      <c r="CC179" s="249"/>
      <c r="CD179" s="249"/>
      <c r="CE179" s="249"/>
      <c r="CF179" s="249"/>
      <c r="CG179" s="249"/>
      <c r="CH179" s="249"/>
      <c r="CI179" s="249"/>
      <c r="CJ179" s="249"/>
      <c r="CK179" s="249"/>
      <c r="CL179" s="249"/>
      <c r="CM179" s="249"/>
      <c r="CN179" s="249"/>
      <c r="CO179" s="249"/>
      <c r="CP179" s="249"/>
      <c r="CQ179" s="249"/>
      <c r="CR179" s="249"/>
      <c r="CS179" s="249"/>
      <c r="CT179" s="249"/>
      <c r="CU179" s="249"/>
      <c r="CV179" s="249"/>
      <c r="CW179" s="249"/>
      <c r="CX179" s="249"/>
      <c r="CY179" s="249"/>
    </row>
    <row r="180" spans="2:103" ht="15" customHeight="1" x14ac:dyDescent="0.25">
      <c r="B180" s="74">
        <v>71</v>
      </c>
      <c r="C180" s="400" t="s">
        <v>585</v>
      </c>
      <c r="D180" s="400"/>
      <c r="E180" s="241"/>
      <c r="F180" s="241"/>
      <c r="G180" s="241"/>
      <c r="H180" s="241"/>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row>
    <row r="181" spans="2:103" ht="15" customHeight="1" x14ac:dyDescent="0.25">
      <c r="B181" s="73">
        <v>72</v>
      </c>
      <c r="C181" s="400" t="s">
        <v>589</v>
      </c>
      <c r="D181" s="400"/>
      <c r="E181" s="241"/>
      <c r="F181" s="241"/>
      <c r="G181" s="241"/>
      <c r="H181" s="241"/>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row>
    <row r="182" spans="2:103" ht="15" customHeight="1" x14ac:dyDescent="0.25">
      <c r="B182" s="73">
        <v>73</v>
      </c>
      <c r="C182" s="401" t="s">
        <v>813</v>
      </c>
      <c r="D182" s="401"/>
      <c r="E182" s="402"/>
      <c r="F182" s="402"/>
      <c r="G182" s="402"/>
      <c r="H182" s="402"/>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249"/>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c r="BM182" s="249"/>
      <c r="BN182" s="249"/>
      <c r="BO182" s="249"/>
      <c r="BP182" s="249"/>
      <c r="BQ182" s="249"/>
      <c r="BR182" s="249"/>
      <c r="BS182" s="249"/>
      <c r="BT182" s="249"/>
      <c r="BU182" s="249"/>
      <c r="BV182" s="249"/>
      <c r="BW182" s="249"/>
      <c r="BX182" s="249"/>
      <c r="BY182" s="249"/>
      <c r="BZ182" s="249"/>
      <c r="CA182" s="249"/>
      <c r="CB182" s="249"/>
      <c r="CC182" s="249"/>
      <c r="CD182" s="249"/>
      <c r="CE182" s="249"/>
      <c r="CF182" s="249"/>
      <c r="CG182" s="249"/>
      <c r="CH182" s="249"/>
      <c r="CI182" s="249"/>
      <c r="CJ182" s="249"/>
      <c r="CK182" s="249"/>
      <c r="CL182" s="249"/>
      <c r="CM182" s="249"/>
      <c r="CN182" s="249"/>
      <c r="CO182" s="249"/>
      <c r="CP182" s="249"/>
      <c r="CQ182" s="249"/>
      <c r="CR182" s="249"/>
      <c r="CS182" s="249"/>
      <c r="CT182" s="249"/>
      <c r="CU182" s="249"/>
      <c r="CV182" s="249"/>
      <c r="CW182" s="249"/>
      <c r="CX182" s="249"/>
      <c r="CY182" s="249"/>
    </row>
    <row r="183" spans="2:103" ht="15" customHeight="1" x14ac:dyDescent="0.25">
      <c r="B183" s="73">
        <v>74</v>
      </c>
      <c r="C183" s="400" t="s">
        <v>814</v>
      </c>
      <c r="D183" s="400"/>
      <c r="E183" s="241"/>
      <c r="F183" s="241"/>
      <c r="G183" s="241"/>
      <c r="H183" s="241"/>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249"/>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c r="BM183" s="249"/>
      <c r="BN183" s="249"/>
      <c r="BO183" s="249"/>
      <c r="BP183" s="249"/>
      <c r="BQ183" s="249"/>
      <c r="BR183" s="249"/>
      <c r="BS183" s="249"/>
      <c r="BT183" s="249"/>
      <c r="BU183" s="249"/>
      <c r="BV183" s="249"/>
      <c r="BW183" s="249"/>
      <c r="BX183" s="249"/>
      <c r="BY183" s="249"/>
      <c r="BZ183" s="249"/>
      <c r="CA183" s="249"/>
      <c r="CB183" s="249"/>
      <c r="CC183" s="249"/>
      <c r="CD183" s="249"/>
      <c r="CE183" s="249"/>
      <c r="CF183" s="249"/>
      <c r="CG183" s="249"/>
      <c r="CH183" s="249"/>
      <c r="CI183" s="249"/>
      <c r="CJ183" s="249"/>
      <c r="CK183" s="249"/>
      <c r="CL183" s="249"/>
      <c r="CM183" s="249"/>
      <c r="CN183" s="249"/>
      <c r="CO183" s="249"/>
      <c r="CP183" s="249"/>
      <c r="CQ183" s="249"/>
      <c r="CR183" s="249"/>
      <c r="CS183" s="249"/>
      <c r="CT183" s="249"/>
      <c r="CU183" s="249"/>
      <c r="CV183" s="249"/>
      <c r="CW183" s="249"/>
      <c r="CX183" s="249"/>
      <c r="CY183" s="249"/>
    </row>
    <row r="184" spans="2:103" ht="15" customHeight="1" x14ac:dyDescent="0.25">
      <c r="B184" s="74">
        <v>75</v>
      </c>
      <c r="C184" s="400" t="s">
        <v>576</v>
      </c>
      <c r="D184" s="400"/>
      <c r="E184" s="241"/>
      <c r="F184" s="241"/>
      <c r="G184" s="241"/>
      <c r="H184" s="241"/>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249"/>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c r="BM184" s="249"/>
      <c r="BN184" s="249"/>
      <c r="BO184" s="249"/>
      <c r="BP184" s="249"/>
      <c r="BQ184" s="249"/>
      <c r="BR184" s="249"/>
      <c r="BS184" s="249"/>
      <c r="BT184" s="249"/>
      <c r="BU184" s="249"/>
      <c r="BV184" s="249"/>
      <c r="BW184" s="249"/>
      <c r="BX184" s="249"/>
      <c r="BY184" s="249"/>
      <c r="BZ184" s="249"/>
      <c r="CA184" s="249"/>
      <c r="CB184" s="249"/>
      <c r="CC184" s="249"/>
      <c r="CD184" s="249"/>
      <c r="CE184" s="249"/>
      <c r="CF184" s="249"/>
      <c r="CG184" s="249"/>
      <c r="CH184" s="249"/>
      <c r="CI184" s="249"/>
      <c r="CJ184" s="249"/>
      <c r="CK184" s="249"/>
      <c r="CL184" s="249"/>
      <c r="CM184" s="249"/>
      <c r="CN184" s="249"/>
      <c r="CO184" s="249"/>
      <c r="CP184" s="249"/>
      <c r="CQ184" s="249"/>
      <c r="CR184" s="249"/>
      <c r="CS184" s="249"/>
      <c r="CT184" s="249"/>
      <c r="CU184" s="249"/>
      <c r="CV184" s="249"/>
      <c r="CW184" s="249"/>
      <c r="CX184" s="249"/>
      <c r="CY184" s="249"/>
    </row>
    <row r="185" spans="2:103" ht="15" customHeight="1" x14ac:dyDescent="0.25">
      <c r="B185" s="73">
        <v>76</v>
      </c>
      <c r="C185" s="400" t="s">
        <v>815</v>
      </c>
      <c r="D185" s="400"/>
      <c r="E185" s="241"/>
      <c r="F185" s="241"/>
      <c r="G185" s="241"/>
      <c r="H185" s="241"/>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c r="BM185" s="249"/>
      <c r="BN185" s="249"/>
      <c r="BO185" s="249"/>
      <c r="BP185" s="249"/>
      <c r="BQ185" s="249"/>
      <c r="BR185" s="249"/>
      <c r="BS185" s="249"/>
      <c r="BT185" s="249"/>
      <c r="BU185" s="249"/>
      <c r="BV185" s="249"/>
      <c r="BW185" s="249"/>
      <c r="BX185" s="249"/>
      <c r="BY185" s="249"/>
      <c r="BZ185" s="249"/>
      <c r="CA185" s="249"/>
      <c r="CB185" s="249"/>
      <c r="CC185" s="249"/>
      <c r="CD185" s="249"/>
      <c r="CE185" s="249"/>
      <c r="CF185" s="249"/>
      <c r="CG185" s="249"/>
      <c r="CH185" s="249"/>
      <c r="CI185" s="249"/>
      <c r="CJ185" s="249"/>
      <c r="CK185" s="249"/>
      <c r="CL185" s="249"/>
      <c r="CM185" s="249"/>
      <c r="CN185" s="249"/>
      <c r="CO185" s="249"/>
      <c r="CP185" s="249"/>
      <c r="CQ185" s="249"/>
      <c r="CR185" s="249"/>
      <c r="CS185" s="249"/>
      <c r="CT185" s="249"/>
      <c r="CU185" s="249"/>
      <c r="CV185" s="249"/>
      <c r="CW185" s="249"/>
      <c r="CX185" s="249"/>
      <c r="CY185" s="249"/>
    </row>
    <row r="186" spans="2:103" ht="15" customHeight="1" x14ac:dyDescent="0.25">
      <c r="B186" s="73">
        <v>77</v>
      </c>
      <c r="C186" s="400" t="s">
        <v>816</v>
      </c>
      <c r="D186" s="400"/>
      <c r="E186" s="241"/>
      <c r="F186" s="241"/>
      <c r="G186" s="241"/>
      <c r="H186" s="241"/>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c r="BM186" s="249"/>
      <c r="BN186" s="249"/>
      <c r="BO186" s="249"/>
      <c r="BP186" s="249"/>
      <c r="BQ186" s="249"/>
      <c r="BR186" s="249"/>
      <c r="BS186" s="249"/>
      <c r="BT186" s="249"/>
      <c r="BU186" s="249"/>
      <c r="BV186" s="249"/>
      <c r="BW186" s="249"/>
      <c r="BX186" s="249"/>
      <c r="BY186" s="249"/>
      <c r="BZ186" s="249"/>
      <c r="CA186" s="249"/>
      <c r="CB186" s="249"/>
      <c r="CC186" s="249"/>
      <c r="CD186" s="249"/>
      <c r="CE186" s="249"/>
      <c r="CF186" s="249"/>
      <c r="CG186" s="249"/>
      <c r="CH186" s="249"/>
      <c r="CI186" s="249"/>
      <c r="CJ186" s="249"/>
      <c r="CK186" s="249"/>
      <c r="CL186" s="249"/>
      <c r="CM186" s="249"/>
      <c r="CN186" s="249"/>
      <c r="CO186" s="249"/>
      <c r="CP186" s="249"/>
      <c r="CQ186" s="249"/>
      <c r="CR186" s="249"/>
      <c r="CS186" s="249"/>
      <c r="CT186" s="249"/>
      <c r="CU186" s="249"/>
      <c r="CV186" s="249"/>
      <c r="CW186" s="249"/>
      <c r="CX186" s="249"/>
      <c r="CY186" s="249"/>
    </row>
    <row r="187" spans="2:103" ht="15" customHeight="1" x14ac:dyDescent="0.25">
      <c r="B187" s="73">
        <v>78</v>
      </c>
      <c r="C187" s="400" t="s">
        <v>577</v>
      </c>
      <c r="D187" s="400"/>
      <c r="E187" s="241"/>
      <c r="F187" s="241"/>
      <c r="G187" s="241"/>
      <c r="H187" s="241"/>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c r="BM187" s="249"/>
      <c r="BN187" s="249"/>
      <c r="BO187" s="249"/>
      <c r="BP187" s="249"/>
      <c r="BQ187" s="249"/>
      <c r="BR187" s="249"/>
      <c r="BS187" s="249"/>
      <c r="BT187" s="249"/>
      <c r="BU187" s="249"/>
      <c r="BV187" s="249"/>
      <c r="BW187" s="249"/>
      <c r="BX187" s="249"/>
      <c r="BY187" s="249"/>
      <c r="BZ187" s="249"/>
      <c r="CA187" s="249"/>
      <c r="CB187" s="249"/>
      <c r="CC187" s="249"/>
      <c r="CD187" s="249"/>
      <c r="CE187" s="249"/>
      <c r="CF187" s="249"/>
      <c r="CG187" s="249"/>
      <c r="CH187" s="249"/>
      <c r="CI187" s="249"/>
      <c r="CJ187" s="249"/>
      <c r="CK187" s="249"/>
      <c r="CL187" s="249"/>
      <c r="CM187" s="249"/>
      <c r="CN187" s="249"/>
      <c r="CO187" s="249"/>
      <c r="CP187" s="249"/>
      <c r="CQ187" s="249"/>
      <c r="CR187" s="249"/>
      <c r="CS187" s="249"/>
      <c r="CT187" s="249"/>
      <c r="CU187" s="249"/>
      <c r="CV187" s="249"/>
      <c r="CW187" s="249"/>
      <c r="CX187" s="249"/>
      <c r="CY187" s="249"/>
    </row>
    <row r="188" spans="2:103" ht="15" customHeight="1" x14ac:dyDescent="0.25">
      <c r="B188" s="73">
        <v>79</v>
      </c>
      <c r="C188" s="400" t="s">
        <v>817</v>
      </c>
      <c r="D188" s="400"/>
      <c r="E188" s="241"/>
      <c r="F188" s="241"/>
      <c r="G188" s="241"/>
      <c r="H188" s="241"/>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c r="BM188" s="249"/>
      <c r="BN188" s="249"/>
      <c r="BO188" s="249"/>
      <c r="BP188" s="249"/>
      <c r="BQ188" s="249"/>
      <c r="BR188" s="249"/>
      <c r="BS188" s="249"/>
      <c r="BT188" s="249"/>
      <c r="BU188" s="249"/>
      <c r="BV188" s="249"/>
      <c r="BW188" s="249"/>
      <c r="BX188" s="249"/>
      <c r="BY188" s="249"/>
      <c r="BZ188" s="249"/>
      <c r="CA188" s="249"/>
      <c r="CB188" s="249"/>
      <c r="CC188" s="249"/>
      <c r="CD188" s="249"/>
      <c r="CE188" s="249"/>
      <c r="CF188" s="249"/>
      <c r="CG188" s="249"/>
      <c r="CH188" s="249"/>
      <c r="CI188" s="249"/>
      <c r="CJ188" s="249"/>
      <c r="CK188" s="249"/>
      <c r="CL188" s="249"/>
      <c r="CM188" s="249"/>
      <c r="CN188" s="249"/>
      <c r="CO188" s="249"/>
      <c r="CP188" s="249"/>
      <c r="CQ188" s="249"/>
      <c r="CR188" s="249"/>
      <c r="CS188" s="249"/>
      <c r="CT188" s="249"/>
      <c r="CU188" s="249"/>
      <c r="CV188" s="249"/>
      <c r="CW188" s="249"/>
      <c r="CX188" s="249"/>
      <c r="CY188" s="249"/>
    </row>
    <row r="189" spans="2:103" ht="15" customHeight="1" x14ac:dyDescent="0.25">
      <c r="B189" s="73">
        <v>80</v>
      </c>
      <c r="C189" s="400" t="s">
        <v>818</v>
      </c>
      <c r="D189" s="400"/>
      <c r="E189" s="241"/>
      <c r="F189" s="241"/>
      <c r="G189" s="241"/>
      <c r="H189" s="241"/>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c r="BM189" s="249"/>
      <c r="BN189" s="249"/>
      <c r="BO189" s="249"/>
      <c r="BP189" s="249"/>
      <c r="BQ189" s="249"/>
      <c r="BR189" s="249"/>
      <c r="BS189" s="249"/>
      <c r="BT189" s="249"/>
      <c r="BU189" s="249"/>
      <c r="BV189" s="249"/>
      <c r="BW189" s="249"/>
      <c r="BX189" s="249"/>
      <c r="BY189" s="249"/>
      <c r="BZ189" s="249"/>
      <c r="CA189" s="249"/>
      <c r="CB189" s="249"/>
      <c r="CC189" s="249"/>
      <c r="CD189" s="249"/>
      <c r="CE189" s="249"/>
      <c r="CF189" s="249"/>
      <c r="CG189" s="249"/>
      <c r="CH189" s="249"/>
      <c r="CI189" s="249"/>
      <c r="CJ189" s="249"/>
      <c r="CK189" s="249"/>
      <c r="CL189" s="249"/>
      <c r="CM189" s="249"/>
      <c r="CN189" s="249"/>
      <c r="CO189" s="249"/>
      <c r="CP189" s="249"/>
      <c r="CQ189" s="249"/>
      <c r="CR189" s="249"/>
      <c r="CS189" s="249"/>
      <c r="CT189" s="249"/>
      <c r="CU189" s="249"/>
      <c r="CV189" s="249"/>
      <c r="CW189" s="249"/>
      <c r="CX189" s="249"/>
      <c r="CY189" s="249"/>
    </row>
    <row r="190" spans="2:103" ht="15" customHeight="1" x14ac:dyDescent="0.25">
      <c r="B190" s="74">
        <v>81</v>
      </c>
      <c r="C190" s="400" t="s">
        <v>578</v>
      </c>
      <c r="D190" s="400"/>
      <c r="E190" s="241"/>
      <c r="F190" s="241"/>
      <c r="G190" s="241"/>
      <c r="H190" s="241"/>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c r="BM190" s="249"/>
      <c r="BN190" s="249"/>
      <c r="BO190" s="249"/>
      <c r="BP190" s="249"/>
      <c r="BQ190" s="249"/>
      <c r="BR190" s="249"/>
      <c r="BS190" s="249"/>
      <c r="BT190" s="249"/>
      <c r="BU190" s="249"/>
      <c r="BV190" s="249"/>
      <c r="BW190" s="249"/>
      <c r="BX190" s="249"/>
      <c r="BY190" s="249"/>
      <c r="BZ190" s="249"/>
      <c r="CA190" s="249"/>
      <c r="CB190" s="249"/>
      <c r="CC190" s="249"/>
      <c r="CD190" s="249"/>
      <c r="CE190" s="249"/>
      <c r="CF190" s="249"/>
      <c r="CG190" s="249"/>
      <c r="CH190" s="249"/>
      <c r="CI190" s="249"/>
      <c r="CJ190" s="249"/>
      <c r="CK190" s="249"/>
      <c r="CL190" s="249"/>
      <c r="CM190" s="249"/>
      <c r="CN190" s="249"/>
      <c r="CO190" s="249"/>
      <c r="CP190" s="249"/>
      <c r="CQ190" s="249"/>
      <c r="CR190" s="249"/>
      <c r="CS190" s="249"/>
      <c r="CT190" s="249"/>
      <c r="CU190" s="249"/>
      <c r="CV190" s="249"/>
      <c r="CW190" s="249"/>
      <c r="CX190" s="249"/>
      <c r="CY190" s="249"/>
    </row>
    <row r="191" spans="2:103" ht="15" customHeight="1" x14ac:dyDescent="0.25">
      <c r="B191" s="73">
        <v>82</v>
      </c>
      <c r="C191" s="400" t="s">
        <v>819</v>
      </c>
      <c r="D191" s="400"/>
      <c r="E191" s="241"/>
      <c r="F191" s="241"/>
      <c r="G191" s="241"/>
      <c r="H191" s="241"/>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249"/>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c r="BM191" s="249"/>
      <c r="BN191" s="249"/>
      <c r="BO191" s="249"/>
      <c r="BP191" s="249"/>
      <c r="BQ191" s="249"/>
      <c r="BR191" s="249"/>
      <c r="BS191" s="249"/>
      <c r="BT191" s="249"/>
      <c r="BU191" s="249"/>
      <c r="BV191" s="249"/>
      <c r="BW191" s="249"/>
      <c r="BX191" s="249"/>
      <c r="BY191" s="249"/>
      <c r="BZ191" s="249"/>
      <c r="CA191" s="249"/>
      <c r="CB191" s="249"/>
      <c r="CC191" s="249"/>
      <c r="CD191" s="249"/>
      <c r="CE191" s="249"/>
      <c r="CF191" s="249"/>
      <c r="CG191" s="249"/>
      <c r="CH191" s="249"/>
      <c r="CI191" s="249"/>
      <c r="CJ191" s="249"/>
      <c r="CK191" s="249"/>
      <c r="CL191" s="249"/>
      <c r="CM191" s="249"/>
      <c r="CN191" s="249"/>
      <c r="CO191" s="249"/>
      <c r="CP191" s="249"/>
      <c r="CQ191" s="249"/>
      <c r="CR191" s="249"/>
      <c r="CS191" s="249"/>
      <c r="CT191" s="249"/>
      <c r="CU191" s="249"/>
      <c r="CV191" s="249"/>
      <c r="CW191" s="249"/>
      <c r="CX191" s="249"/>
      <c r="CY191" s="249"/>
    </row>
    <row r="192" spans="2:103" ht="15" customHeight="1" x14ac:dyDescent="0.25">
      <c r="B192" s="73">
        <v>83</v>
      </c>
      <c r="C192" s="400" t="s">
        <v>820</v>
      </c>
      <c r="D192" s="400"/>
      <c r="E192" s="241"/>
      <c r="F192" s="241"/>
      <c r="G192" s="241"/>
      <c r="H192" s="241"/>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249"/>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c r="BM192" s="249"/>
      <c r="BN192" s="249"/>
      <c r="BO192" s="249"/>
      <c r="BP192" s="249"/>
      <c r="BQ192" s="249"/>
      <c r="BR192" s="249"/>
      <c r="BS192" s="249"/>
      <c r="BT192" s="249"/>
      <c r="BU192" s="249"/>
      <c r="BV192" s="249"/>
      <c r="BW192" s="249"/>
      <c r="BX192" s="249"/>
      <c r="BY192" s="249"/>
      <c r="BZ192" s="249"/>
      <c r="CA192" s="249"/>
      <c r="CB192" s="249"/>
      <c r="CC192" s="249"/>
      <c r="CD192" s="249"/>
      <c r="CE192" s="249"/>
      <c r="CF192" s="249"/>
      <c r="CG192" s="249"/>
      <c r="CH192" s="249"/>
      <c r="CI192" s="249"/>
      <c r="CJ192" s="249"/>
      <c r="CK192" s="249"/>
      <c r="CL192" s="249"/>
      <c r="CM192" s="249"/>
      <c r="CN192" s="249"/>
      <c r="CO192" s="249"/>
      <c r="CP192" s="249"/>
      <c r="CQ192" s="249"/>
      <c r="CR192" s="249"/>
      <c r="CS192" s="249"/>
      <c r="CT192" s="249"/>
      <c r="CU192" s="249"/>
      <c r="CV192" s="249"/>
      <c r="CW192" s="249"/>
      <c r="CX192" s="249"/>
      <c r="CY192" s="249"/>
    </row>
    <row r="193" spans="2:103" ht="15" customHeight="1" x14ac:dyDescent="0.25">
      <c r="B193" s="73">
        <v>84</v>
      </c>
      <c r="C193" s="400" t="s">
        <v>579</v>
      </c>
      <c r="D193" s="400"/>
      <c r="E193" s="241"/>
      <c r="F193" s="241"/>
      <c r="G193" s="241"/>
      <c r="H193" s="241"/>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c r="BM193" s="249"/>
      <c r="BN193" s="249"/>
      <c r="BO193" s="249"/>
      <c r="BP193" s="249"/>
      <c r="BQ193" s="249"/>
      <c r="BR193" s="249"/>
      <c r="BS193" s="249"/>
      <c r="BT193" s="249"/>
      <c r="BU193" s="249"/>
      <c r="BV193" s="249"/>
      <c r="BW193" s="249"/>
      <c r="BX193" s="249"/>
      <c r="BY193" s="249"/>
      <c r="BZ193" s="249"/>
      <c r="CA193" s="249"/>
      <c r="CB193" s="249"/>
      <c r="CC193" s="249"/>
      <c r="CD193" s="249"/>
      <c r="CE193" s="249"/>
      <c r="CF193" s="249"/>
      <c r="CG193" s="249"/>
      <c r="CH193" s="249"/>
      <c r="CI193" s="249"/>
      <c r="CJ193" s="249"/>
      <c r="CK193" s="249"/>
      <c r="CL193" s="249"/>
      <c r="CM193" s="249"/>
      <c r="CN193" s="249"/>
      <c r="CO193" s="249"/>
      <c r="CP193" s="249"/>
      <c r="CQ193" s="249"/>
      <c r="CR193" s="249"/>
      <c r="CS193" s="249"/>
      <c r="CT193" s="249"/>
      <c r="CU193" s="249"/>
      <c r="CV193" s="249"/>
      <c r="CW193" s="249"/>
      <c r="CX193" s="249"/>
      <c r="CY193" s="249"/>
    </row>
    <row r="194" spans="2:103" ht="15" customHeight="1" x14ac:dyDescent="0.25">
      <c r="B194" s="73">
        <v>85</v>
      </c>
      <c r="C194" s="400" t="s">
        <v>821</v>
      </c>
      <c r="D194" s="400"/>
      <c r="E194" s="241"/>
      <c r="F194" s="241"/>
      <c r="G194" s="241"/>
      <c r="H194" s="241"/>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c r="BM194" s="249"/>
      <c r="BN194" s="249"/>
      <c r="BO194" s="249"/>
      <c r="BP194" s="249"/>
      <c r="BQ194" s="249"/>
      <c r="BR194" s="249"/>
      <c r="BS194" s="249"/>
      <c r="BT194" s="249"/>
      <c r="BU194" s="249"/>
      <c r="BV194" s="249"/>
      <c r="BW194" s="249"/>
      <c r="BX194" s="249"/>
      <c r="BY194" s="249"/>
      <c r="BZ194" s="249"/>
      <c r="CA194" s="249"/>
      <c r="CB194" s="249"/>
      <c r="CC194" s="249"/>
      <c r="CD194" s="249"/>
      <c r="CE194" s="249"/>
      <c r="CF194" s="249"/>
      <c r="CG194" s="249"/>
      <c r="CH194" s="249"/>
      <c r="CI194" s="249"/>
      <c r="CJ194" s="249"/>
      <c r="CK194" s="249"/>
      <c r="CL194" s="249"/>
      <c r="CM194" s="249"/>
      <c r="CN194" s="249"/>
      <c r="CO194" s="249"/>
      <c r="CP194" s="249"/>
      <c r="CQ194" s="249"/>
      <c r="CR194" s="249"/>
      <c r="CS194" s="249"/>
      <c r="CT194" s="249"/>
      <c r="CU194" s="249"/>
      <c r="CV194" s="249"/>
      <c r="CW194" s="249"/>
      <c r="CX194" s="249"/>
      <c r="CY194" s="249"/>
    </row>
    <row r="195" spans="2:103" ht="15" customHeight="1" x14ac:dyDescent="0.25">
      <c r="B195" s="73">
        <v>86</v>
      </c>
      <c r="C195" s="400" t="s">
        <v>822</v>
      </c>
      <c r="D195" s="400"/>
      <c r="E195" s="241"/>
      <c r="F195" s="241"/>
      <c r="G195" s="241"/>
      <c r="H195" s="241"/>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249"/>
      <c r="BW195" s="249"/>
      <c r="BX195" s="249"/>
      <c r="BY195" s="249"/>
      <c r="BZ195" s="249"/>
      <c r="CA195" s="249"/>
      <c r="CB195" s="249"/>
      <c r="CC195" s="249"/>
      <c r="CD195" s="249"/>
      <c r="CE195" s="249"/>
      <c r="CF195" s="249"/>
      <c r="CG195" s="249"/>
      <c r="CH195" s="249"/>
      <c r="CI195" s="249"/>
      <c r="CJ195" s="249"/>
      <c r="CK195" s="249"/>
      <c r="CL195" s="249"/>
      <c r="CM195" s="249"/>
      <c r="CN195" s="249"/>
      <c r="CO195" s="249"/>
      <c r="CP195" s="249"/>
      <c r="CQ195" s="249"/>
      <c r="CR195" s="249"/>
      <c r="CS195" s="249"/>
      <c r="CT195" s="249"/>
      <c r="CU195" s="249"/>
      <c r="CV195" s="249"/>
      <c r="CW195" s="249"/>
      <c r="CX195" s="249"/>
      <c r="CY195" s="249"/>
    </row>
    <row r="196" spans="2:103" ht="15" customHeight="1" x14ac:dyDescent="0.25">
      <c r="B196" s="73">
        <v>87</v>
      </c>
      <c r="C196" s="400" t="s">
        <v>580</v>
      </c>
      <c r="D196" s="400"/>
      <c r="E196" s="241"/>
      <c r="F196" s="241"/>
      <c r="G196" s="241"/>
      <c r="H196" s="241"/>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c r="BM196" s="249"/>
      <c r="BN196" s="249"/>
      <c r="BO196" s="249"/>
      <c r="BP196" s="249"/>
      <c r="BQ196" s="249"/>
      <c r="BR196" s="249"/>
      <c r="BS196" s="249"/>
      <c r="BT196" s="249"/>
      <c r="BU196" s="249"/>
      <c r="BV196" s="249"/>
      <c r="BW196" s="249"/>
      <c r="BX196" s="249"/>
      <c r="BY196" s="249"/>
      <c r="BZ196" s="249"/>
      <c r="CA196" s="249"/>
      <c r="CB196" s="249"/>
      <c r="CC196" s="249"/>
      <c r="CD196" s="249"/>
      <c r="CE196" s="249"/>
      <c r="CF196" s="249"/>
      <c r="CG196" s="249"/>
      <c r="CH196" s="249"/>
      <c r="CI196" s="249"/>
      <c r="CJ196" s="249"/>
      <c r="CK196" s="249"/>
      <c r="CL196" s="249"/>
      <c r="CM196" s="249"/>
      <c r="CN196" s="249"/>
      <c r="CO196" s="249"/>
      <c r="CP196" s="249"/>
      <c r="CQ196" s="249"/>
      <c r="CR196" s="249"/>
      <c r="CS196" s="249"/>
      <c r="CT196" s="249"/>
      <c r="CU196" s="249"/>
      <c r="CV196" s="249"/>
      <c r="CW196" s="249"/>
      <c r="CX196" s="249"/>
      <c r="CY196" s="249"/>
    </row>
    <row r="197" spans="2:103" ht="15" customHeight="1" x14ac:dyDescent="0.25">
      <c r="B197" s="73">
        <v>88</v>
      </c>
      <c r="C197" s="400" t="s">
        <v>823</v>
      </c>
      <c r="D197" s="400"/>
      <c r="E197" s="241"/>
      <c r="F197" s="241"/>
      <c r="G197" s="241"/>
      <c r="H197" s="241"/>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c r="BM197" s="249"/>
      <c r="BN197" s="249"/>
      <c r="BO197" s="249"/>
      <c r="BP197" s="249"/>
      <c r="BQ197" s="249"/>
      <c r="BR197" s="249"/>
      <c r="BS197" s="249"/>
      <c r="BT197" s="249"/>
      <c r="BU197" s="249"/>
      <c r="BV197" s="249"/>
      <c r="BW197" s="249"/>
      <c r="BX197" s="249"/>
      <c r="BY197" s="249"/>
      <c r="BZ197" s="249"/>
      <c r="CA197" s="249"/>
      <c r="CB197" s="249"/>
      <c r="CC197" s="249"/>
      <c r="CD197" s="249"/>
      <c r="CE197" s="249"/>
      <c r="CF197" s="249"/>
      <c r="CG197" s="249"/>
      <c r="CH197" s="249"/>
      <c r="CI197" s="249"/>
      <c r="CJ197" s="249"/>
      <c r="CK197" s="249"/>
      <c r="CL197" s="249"/>
      <c r="CM197" s="249"/>
      <c r="CN197" s="249"/>
      <c r="CO197" s="249"/>
      <c r="CP197" s="249"/>
      <c r="CQ197" s="249"/>
      <c r="CR197" s="249"/>
      <c r="CS197" s="249"/>
      <c r="CT197" s="249"/>
      <c r="CU197" s="249"/>
      <c r="CV197" s="249"/>
      <c r="CW197" s="249"/>
      <c r="CX197" s="249"/>
      <c r="CY197" s="249"/>
    </row>
    <row r="198" spans="2:103" ht="15" customHeight="1" x14ac:dyDescent="0.25">
      <c r="B198" s="74">
        <v>89</v>
      </c>
      <c r="C198" s="400" t="s">
        <v>824</v>
      </c>
      <c r="D198" s="400"/>
      <c r="E198" s="241"/>
      <c r="F198" s="241"/>
      <c r="G198" s="241"/>
      <c r="H198" s="241"/>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c r="BM198" s="249"/>
      <c r="BN198" s="249"/>
      <c r="BO198" s="249"/>
      <c r="BP198" s="249"/>
      <c r="BQ198" s="249"/>
      <c r="BR198" s="249"/>
      <c r="BS198" s="249"/>
      <c r="BT198" s="249"/>
      <c r="BU198" s="249"/>
      <c r="BV198" s="249"/>
      <c r="BW198" s="249"/>
      <c r="BX198" s="249"/>
      <c r="BY198" s="249"/>
      <c r="BZ198" s="249"/>
      <c r="CA198" s="249"/>
      <c r="CB198" s="249"/>
      <c r="CC198" s="249"/>
      <c r="CD198" s="249"/>
      <c r="CE198" s="249"/>
      <c r="CF198" s="249"/>
      <c r="CG198" s="249"/>
      <c r="CH198" s="249"/>
      <c r="CI198" s="249"/>
      <c r="CJ198" s="249"/>
      <c r="CK198" s="249"/>
      <c r="CL198" s="249"/>
      <c r="CM198" s="249"/>
      <c r="CN198" s="249"/>
      <c r="CO198" s="249"/>
      <c r="CP198" s="249"/>
      <c r="CQ198" s="249"/>
      <c r="CR198" s="249"/>
      <c r="CS198" s="249"/>
      <c r="CT198" s="249"/>
      <c r="CU198" s="249"/>
      <c r="CV198" s="249"/>
      <c r="CW198" s="249"/>
      <c r="CX198" s="249"/>
      <c r="CY198" s="249"/>
    </row>
    <row r="199" spans="2:103" ht="15" customHeight="1" x14ac:dyDescent="0.25">
      <c r="B199" s="73">
        <v>90</v>
      </c>
      <c r="C199" s="400" t="s">
        <v>581</v>
      </c>
      <c r="D199" s="400"/>
      <c r="E199" s="241"/>
      <c r="F199" s="241"/>
      <c r="G199" s="241"/>
      <c r="H199" s="241"/>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249"/>
      <c r="BW199" s="249"/>
      <c r="BX199" s="249"/>
      <c r="BY199" s="249"/>
      <c r="BZ199" s="249"/>
      <c r="CA199" s="249"/>
      <c r="CB199" s="249"/>
      <c r="CC199" s="249"/>
      <c r="CD199" s="249"/>
      <c r="CE199" s="249"/>
      <c r="CF199" s="249"/>
      <c r="CG199" s="249"/>
      <c r="CH199" s="249"/>
      <c r="CI199" s="249"/>
      <c r="CJ199" s="249"/>
      <c r="CK199" s="249"/>
      <c r="CL199" s="249"/>
      <c r="CM199" s="249"/>
      <c r="CN199" s="249"/>
      <c r="CO199" s="249"/>
      <c r="CP199" s="249"/>
      <c r="CQ199" s="249"/>
      <c r="CR199" s="249"/>
      <c r="CS199" s="249"/>
      <c r="CT199" s="249"/>
      <c r="CU199" s="249"/>
      <c r="CV199" s="249"/>
      <c r="CW199" s="249"/>
      <c r="CX199" s="249"/>
      <c r="CY199" s="249"/>
    </row>
    <row r="200" spans="2:103" ht="15" customHeight="1" x14ac:dyDescent="0.25">
      <c r="B200" s="73">
        <v>91</v>
      </c>
      <c r="C200" s="400" t="s">
        <v>584</v>
      </c>
      <c r="D200" s="400"/>
      <c r="E200" s="241"/>
      <c r="F200" s="241"/>
      <c r="G200" s="241"/>
      <c r="H200" s="241"/>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c r="BM200" s="249"/>
      <c r="BN200" s="249"/>
      <c r="BO200" s="249"/>
      <c r="BP200" s="249"/>
      <c r="BQ200" s="249"/>
      <c r="BR200" s="249"/>
      <c r="BS200" s="249"/>
      <c r="BT200" s="249"/>
      <c r="BU200" s="249"/>
      <c r="BV200" s="249"/>
      <c r="BW200" s="249"/>
      <c r="BX200" s="249"/>
      <c r="BY200" s="249"/>
      <c r="BZ200" s="249"/>
      <c r="CA200" s="249"/>
      <c r="CB200" s="249"/>
      <c r="CC200" s="249"/>
      <c r="CD200" s="249"/>
      <c r="CE200" s="249"/>
      <c r="CF200" s="249"/>
      <c r="CG200" s="249"/>
      <c r="CH200" s="249"/>
      <c r="CI200" s="249"/>
      <c r="CJ200" s="249"/>
      <c r="CK200" s="249"/>
      <c r="CL200" s="249"/>
      <c r="CM200" s="249"/>
      <c r="CN200" s="249"/>
      <c r="CO200" s="249"/>
      <c r="CP200" s="249"/>
      <c r="CQ200" s="249"/>
      <c r="CR200" s="249"/>
      <c r="CS200" s="249"/>
      <c r="CT200" s="249"/>
      <c r="CU200" s="249"/>
      <c r="CV200" s="249"/>
      <c r="CW200" s="249"/>
      <c r="CX200" s="249"/>
      <c r="CY200" s="249"/>
    </row>
    <row r="201" spans="2:103" ht="15" customHeight="1" x14ac:dyDescent="0.25">
      <c r="B201" s="73">
        <v>92</v>
      </c>
      <c r="C201" s="400" t="s">
        <v>588</v>
      </c>
      <c r="D201" s="400"/>
      <c r="E201" s="241"/>
      <c r="F201" s="241"/>
      <c r="G201" s="241"/>
      <c r="H201" s="241"/>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c r="BM201" s="249"/>
      <c r="BN201" s="249"/>
      <c r="BO201" s="249"/>
      <c r="BP201" s="249"/>
      <c r="BQ201" s="249"/>
      <c r="BR201" s="249"/>
      <c r="BS201" s="249"/>
      <c r="BT201" s="249"/>
      <c r="BU201" s="249"/>
      <c r="BV201" s="249"/>
      <c r="BW201" s="249"/>
      <c r="BX201" s="249"/>
      <c r="BY201" s="249"/>
      <c r="BZ201" s="249"/>
      <c r="CA201" s="249"/>
      <c r="CB201" s="249"/>
      <c r="CC201" s="249"/>
      <c r="CD201" s="249"/>
      <c r="CE201" s="249"/>
      <c r="CF201" s="249"/>
      <c r="CG201" s="249"/>
      <c r="CH201" s="249"/>
      <c r="CI201" s="249"/>
      <c r="CJ201" s="249"/>
      <c r="CK201" s="249"/>
      <c r="CL201" s="249"/>
      <c r="CM201" s="249"/>
      <c r="CN201" s="249"/>
      <c r="CO201" s="249"/>
      <c r="CP201" s="249"/>
      <c r="CQ201" s="249"/>
      <c r="CR201" s="249"/>
      <c r="CS201" s="249"/>
      <c r="CT201" s="249"/>
      <c r="CU201" s="249"/>
      <c r="CV201" s="249"/>
      <c r="CW201" s="249"/>
      <c r="CX201" s="249"/>
      <c r="CY201" s="249"/>
    </row>
    <row r="202" spans="2:103" ht="15" customHeight="1" x14ac:dyDescent="0.25">
      <c r="B202" s="74">
        <v>93</v>
      </c>
      <c r="C202" s="400" t="s">
        <v>825</v>
      </c>
      <c r="D202" s="400"/>
      <c r="E202" s="241"/>
      <c r="F202" s="241"/>
      <c r="G202" s="241"/>
      <c r="H202" s="241"/>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249"/>
      <c r="BW202" s="249"/>
      <c r="BX202" s="249"/>
      <c r="BY202" s="249"/>
      <c r="BZ202" s="249"/>
      <c r="CA202" s="249"/>
      <c r="CB202" s="249"/>
      <c r="CC202" s="249"/>
      <c r="CD202" s="249"/>
      <c r="CE202" s="249"/>
      <c r="CF202" s="249"/>
      <c r="CG202" s="249"/>
      <c r="CH202" s="249"/>
      <c r="CI202" s="249"/>
      <c r="CJ202" s="249"/>
      <c r="CK202" s="249"/>
      <c r="CL202" s="249"/>
      <c r="CM202" s="249"/>
      <c r="CN202" s="249"/>
      <c r="CO202" s="249"/>
      <c r="CP202" s="249"/>
      <c r="CQ202" s="249"/>
      <c r="CR202" s="249"/>
      <c r="CS202" s="249"/>
      <c r="CT202" s="249"/>
      <c r="CU202" s="249"/>
      <c r="CV202" s="249"/>
      <c r="CW202" s="249"/>
      <c r="CX202" s="249"/>
      <c r="CY202" s="249"/>
    </row>
    <row r="203" spans="2:103" ht="15" customHeight="1" x14ac:dyDescent="0.25">
      <c r="B203" s="73">
        <v>94</v>
      </c>
      <c r="C203" s="400" t="s">
        <v>826</v>
      </c>
      <c r="D203" s="400"/>
      <c r="E203" s="241"/>
      <c r="F203" s="241"/>
      <c r="G203" s="241"/>
      <c r="H203" s="241"/>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c r="BM203" s="249"/>
      <c r="BN203" s="249"/>
      <c r="BO203" s="249"/>
      <c r="BP203" s="249"/>
      <c r="BQ203" s="249"/>
      <c r="BR203" s="249"/>
      <c r="BS203" s="249"/>
      <c r="BT203" s="249"/>
      <c r="BU203" s="249"/>
      <c r="BV203" s="249"/>
      <c r="BW203" s="249"/>
      <c r="BX203" s="249"/>
      <c r="BY203" s="249"/>
      <c r="BZ203" s="249"/>
      <c r="CA203" s="249"/>
      <c r="CB203" s="249"/>
      <c r="CC203" s="249"/>
      <c r="CD203" s="249"/>
      <c r="CE203" s="249"/>
      <c r="CF203" s="249"/>
      <c r="CG203" s="249"/>
      <c r="CH203" s="249"/>
      <c r="CI203" s="249"/>
      <c r="CJ203" s="249"/>
      <c r="CK203" s="249"/>
      <c r="CL203" s="249"/>
      <c r="CM203" s="249"/>
      <c r="CN203" s="249"/>
      <c r="CO203" s="249"/>
      <c r="CP203" s="249"/>
      <c r="CQ203" s="249"/>
      <c r="CR203" s="249"/>
      <c r="CS203" s="249"/>
      <c r="CT203" s="249"/>
      <c r="CU203" s="249"/>
      <c r="CV203" s="249"/>
      <c r="CW203" s="249"/>
      <c r="CX203" s="249"/>
      <c r="CY203" s="249"/>
    </row>
    <row r="204" spans="2:103" ht="15" customHeight="1" x14ac:dyDescent="0.25">
      <c r="B204" s="73">
        <v>95</v>
      </c>
      <c r="C204" s="400" t="s">
        <v>582</v>
      </c>
      <c r="D204" s="400"/>
      <c r="E204" s="241"/>
      <c r="F204" s="241"/>
      <c r="G204" s="241"/>
      <c r="H204" s="241"/>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249"/>
      <c r="BW204" s="249"/>
      <c r="BX204" s="249"/>
      <c r="BY204" s="249"/>
      <c r="BZ204" s="249"/>
      <c r="CA204" s="249"/>
      <c r="CB204" s="249"/>
      <c r="CC204" s="249"/>
      <c r="CD204" s="249"/>
      <c r="CE204" s="249"/>
      <c r="CF204" s="249"/>
      <c r="CG204" s="249"/>
      <c r="CH204" s="249"/>
      <c r="CI204" s="249"/>
      <c r="CJ204" s="249"/>
      <c r="CK204" s="249"/>
      <c r="CL204" s="249"/>
      <c r="CM204" s="249"/>
      <c r="CN204" s="249"/>
      <c r="CO204" s="249"/>
      <c r="CP204" s="249"/>
      <c r="CQ204" s="249"/>
      <c r="CR204" s="249"/>
      <c r="CS204" s="249"/>
      <c r="CT204" s="249"/>
      <c r="CU204" s="249"/>
      <c r="CV204" s="249"/>
      <c r="CW204" s="249"/>
      <c r="CX204" s="249"/>
      <c r="CY204" s="249"/>
    </row>
    <row r="205" spans="2:103" ht="15" customHeight="1" x14ac:dyDescent="0.25">
      <c r="B205" s="73">
        <v>96</v>
      </c>
      <c r="C205" s="400" t="s">
        <v>583</v>
      </c>
      <c r="D205" s="400"/>
      <c r="E205" s="241"/>
      <c r="F205" s="241"/>
      <c r="G205" s="241"/>
      <c r="H205" s="241"/>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c r="BM205" s="249"/>
      <c r="BN205" s="249"/>
      <c r="BO205" s="249"/>
      <c r="BP205" s="249"/>
      <c r="BQ205" s="249"/>
      <c r="BR205" s="249"/>
      <c r="BS205" s="249"/>
      <c r="BT205" s="249"/>
      <c r="BU205" s="249"/>
      <c r="BV205" s="249"/>
      <c r="BW205" s="249"/>
      <c r="BX205" s="249"/>
      <c r="BY205" s="249"/>
      <c r="BZ205" s="249"/>
      <c r="CA205" s="249"/>
      <c r="CB205" s="249"/>
      <c r="CC205" s="249"/>
      <c r="CD205" s="249"/>
      <c r="CE205" s="249"/>
      <c r="CF205" s="249"/>
      <c r="CG205" s="249"/>
      <c r="CH205" s="249"/>
      <c r="CI205" s="249"/>
      <c r="CJ205" s="249"/>
      <c r="CK205" s="249"/>
      <c r="CL205" s="249"/>
      <c r="CM205" s="249"/>
      <c r="CN205" s="249"/>
      <c r="CO205" s="249"/>
      <c r="CP205" s="249"/>
      <c r="CQ205" s="249"/>
      <c r="CR205" s="249"/>
      <c r="CS205" s="249"/>
      <c r="CT205" s="249"/>
      <c r="CU205" s="249"/>
      <c r="CV205" s="249"/>
      <c r="CW205" s="249"/>
      <c r="CX205" s="249"/>
      <c r="CY205" s="249"/>
    </row>
    <row r="206" spans="2:103" ht="15" customHeight="1" x14ac:dyDescent="0.25">
      <c r="B206" s="74">
        <v>97</v>
      </c>
      <c r="C206" s="400" t="s">
        <v>587</v>
      </c>
      <c r="D206" s="400"/>
      <c r="E206" s="241"/>
      <c r="F206" s="241"/>
      <c r="G206" s="241"/>
      <c r="H206" s="241"/>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249"/>
      <c r="BW206" s="249"/>
      <c r="BX206" s="249"/>
      <c r="BY206" s="249"/>
      <c r="BZ206" s="249"/>
      <c r="CA206" s="249"/>
      <c r="CB206" s="249"/>
      <c r="CC206" s="249"/>
      <c r="CD206" s="249"/>
      <c r="CE206" s="249"/>
      <c r="CF206" s="249"/>
      <c r="CG206" s="249"/>
      <c r="CH206" s="249"/>
      <c r="CI206" s="249"/>
      <c r="CJ206" s="249"/>
      <c r="CK206" s="249"/>
      <c r="CL206" s="249"/>
      <c r="CM206" s="249"/>
      <c r="CN206" s="249"/>
      <c r="CO206" s="249"/>
      <c r="CP206" s="249"/>
      <c r="CQ206" s="249"/>
      <c r="CR206" s="249"/>
      <c r="CS206" s="249"/>
      <c r="CT206" s="249"/>
      <c r="CU206" s="249"/>
      <c r="CV206" s="249"/>
      <c r="CW206" s="249"/>
      <c r="CX206" s="249"/>
      <c r="CY206" s="249"/>
    </row>
    <row r="207" spans="2:103" ht="15" customHeight="1" x14ac:dyDescent="0.25">
      <c r="B207" s="73">
        <v>98</v>
      </c>
      <c r="C207" s="400" t="s">
        <v>827</v>
      </c>
      <c r="D207" s="400"/>
      <c r="E207" s="241"/>
      <c r="F207" s="241"/>
      <c r="G207" s="241"/>
      <c r="H207" s="241"/>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249"/>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c r="BM207" s="249"/>
      <c r="BN207" s="249"/>
      <c r="BO207" s="249"/>
      <c r="BP207" s="249"/>
      <c r="BQ207" s="249"/>
      <c r="BR207" s="249"/>
      <c r="BS207" s="249"/>
      <c r="BT207" s="249"/>
      <c r="BU207" s="249"/>
      <c r="BV207" s="249"/>
      <c r="BW207" s="249"/>
      <c r="BX207" s="249"/>
      <c r="BY207" s="249"/>
      <c r="BZ207" s="249"/>
      <c r="CA207" s="249"/>
      <c r="CB207" s="249"/>
      <c r="CC207" s="249"/>
      <c r="CD207" s="249"/>
      <c r="CE207" s="249"/>
      <c r="CF207" s="249"/>
      <c r="CG207" s="249"/>
      <c r="CH207" s="249"/>
      <c r="CI207" s="249"/>
      <c r="CJ207" s="249"/>
      <c r="CK207" s="249"/>
      <c r="CL207" s="249"/>
      <c r="CM207" s="249"/>
      <c r="CN207" s="249"/>
      <c r="CO207" s="249"/>
      <c r="CP207" s="249"/>
      <c r="CQ207" s="249"/>
      <c r="CR207" s="249"/>
      <c r="CS207" s="249"/>
      <c r="CT207" s="249"/>
      <c r="CU207" s="249"/>
      <c r="CV207" s="249"/>
      <c r="CW207" s="249"/>
      <c r="CX207" s="249"/>
      <c r="CY207" s="249"/>
    </row>
    <row r="208" spans="2:103" ht="15" customHeight="1" x14ac:dyDescent="0.25">
      <c r="B208" s="73">
        <v>99</v>
      </c>
      <c r="C208" s="400" t="s">
        <v>828</v>
      </c>
      <c r="D208" s="400"/>
      <c r="E208" s="241"/>
      <c r="F208" s="241"/>
      <c r="G208" s="241"/>
      <c r="H208" s="241"/>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249"/>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c r="BM208" s="249"/>
      <c r="BN208" s="249"/>
      <c r="BO208" s="249"/>
      <c r="BP208" s="249"/>
      <c r="BQ208" s="249"/>
      <c r="BR208" s="249"/>
      <c r="BS208" s="249"/>
      <c r="BT208" s="249"/>
      <c r="BU208" s="249"/>
      <c r="BV208" s="249"/>
      <c r="BW208" s="249"/>
      <c r="BX208" s="249"/>
      <c r="BY208" s="249"/>
      <c r="BZ208" s="249"/>
      <c r="CA208" s="249"/>
      <c r="CB208" s="249"/>
      <c r="CC208" s="249"/>
      <c r="CD208" s="249"/>
      <c r="CE208" s="249"/>
      <c r="CF208" s="249"/>
      <c r="CG208" s="249"/>
      <c r="CH208" s="249"/>
      <c r="CI208" s="249"/>
      <c r="CJ208" s="249"/>
      <c r="CK208" s="249"/>
      <c r="CL208" s="249"/>
      <c r="CM208" s="249"/>
      <c r="CN208" s="249"/>
      <c r="CO208" s="249"/>
      <c r="CP208" s="249"/>
      <c r="CQ208" s="249"/>
      <c r="CR208" s="249"/>
      <c r="CS208" s="249"/>
      <c r="CT208" s="249"/>
      <c r="CU208" s="249"/>
      <c r="CV208" s="249"/>
      <c r="CW208" s="249"/>
      <c r="CX208" s="249"/>
      <c r="CY208" s="249"/>
    </row>
  </sheetData>
  <mergeCells count="5">
    <mergeCell ref="A1:DB1"/>
    <mergeCell ref="B3:B6"/>
    <mergeCell ref="D3:CX3"/>
    <mergeCell ref="CY3:CY6"/>
    <mergeCell ref="D5:CX5"/>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51"/>
  <sheetViews>
    <sheetView topLeftCell="A16" workbookViewId="0">
      <selection activeCell="G32" sqref="G32"/>
    </sheetView>
  </sheetViews>
  <sheetFormatPr defaultColWidth="36.85546875" defaultRowHeight="12.75" customHeight="1" x14ac:dyDescent="0.25"/>
  <cols>
    <col min="1" max="1" width="18.5703125" style="129" customWidth="1"/>
    <col min="2" max="10" width="31.42578125" style="128" customWidth="1"/>
    <col min="11" max="27" width="36.85546875" style="128" customWidth="1"/>
    <col min="28" max="28" width="37" style="128" customWidth="1"/>
    <col min="29" max="35" width="36.85546875" style="128" customWidth="1"/>
    <col min="36" max="44" width="36.85546875" style="129" customWidth="1"/>
    <col min="45" max="45" width="37.140625" style="129" customWidth="1"/>
    <col min="46" max="47" width="36.85546875" style="129" customWidth="1"/>
    <col min="48" max="48" width="36.5703125" style="129" customWidth="1"/>
    <col min="49" max="50" width="36.85546875" style="129" customWidth="1"/>
    <col min="51" max="51" width="36.5703125" style="129" customWidth="1"/>
    <col min="52" max="52" width="37" style="129" customWidth="1"/>
    <col min="53" max="71" width="36.85546875" style="129" customWidth="1"/>
    <col min="72" max="72" width="37" style="129" customWidth="1"/>
    <col min="73" max="90" width="36.85546875" style="129" customWidth="1"/>
    <col min="91" max="91" width="36.5703125" style="129" customWidth="1"/>
    <col min="92" max="104" width="36.85546875" style="129" customWidth="1"/>
    <col min="105" max="105" width="36.5703125" style="129" customWidth="1"/>
    <col min="106" max="108" width="36.85546875" style="129" customWidth="1"/>
    <col min="109" max="109" width="36.5703125" style="129" customWidth="1"/>
    <col min="110" max="117" width="36.85546875" style="129" customWidth="1"/>
    <col min="118" max="118" width="36.5703125" style="129" customWidth="1"/>
    <col min="119" max="256" width="36.85546875" style="129"/>
    <col min="257" max="257" width="18.5703125" style="129" customWidth="1"/>
    <col min="258" max="266" width="31.42578125" style="129" customWidth="1"/>
    <col min="267" max="283" width="36.85546875" style="129" customWidth="1"/>
    <col min="284" max="284" width="37" style="129" customWidth="1"/>
    <col min="285" max="300" width="36.85546875" style="129" customWidth="1"/>
    <col min="301" max="301" width="37.140625" style="129" customWidth="1"/>
    <col min="302" max="303" width="36.85546875" style="129" customWidth="1"/>
    <col min="304" max="304" width="36.5703125" style="129" customWidth="1"/>
    <col min="305" max="306" width="36.85546875" style="129" customWidth="1"/>
    <col min="307" max="307" width="36.5703125" style="129" customWidth="1"/>
    <col min="308" max="308" width="37" style="129" customWidth="1"/>
    <col min="309" max="327" width="36.85546875" style="129" customWidth="1"/>
    <col min="328" max="328" width="37" style="129" customWidth="1"/>
    <col min="329" max="346" width="36.85546875" style="129" customWidth="1"/>
    <col min="347" max="347" width="36.5703125" style="129" customWidth="1"/>
    <col min="348" max="360" width="36.85546875" style="129" customWidth="1"/>
    <col min="361" max="361" width="36.5703125" style="129" customWidth="1"/>
    <col min="362" max="364" width="36.85546875" style="129" customWidth="1"/>
    <col min="365" max="365" width="36.5703125" style="129" customWidth="1"/>
    <col min="366" max="373" width="36.85546875" style="129" customWidth="1"/>
    <col min="374" max="374" width="36.5703125" style="129" customWidth="1"/>
    <col min="375" max="512" width="36.85546875" style="129"/>
    <col min="513" max="513" width="18.5703125" style="129" customWidth="1"/>
    <col min="514" max="522" width="31.42578125" style="129" customWidth="1"/>
    <col min="523" max="539" width="36.85546875" style="129" customWidth="1"/>
    <col min="540" max="540" width="37" style="129" customWidth="1"/>
    <col min="541" max="556" width="36.85546875" style="129" customWidth="1"/>
    <col min="557" max="557" width="37.140625" style="129" customWidth="1"/>
    <col min="558" max="559" width="36.85546875" style="129" customWidth="1"/>
    <col min="560" max="560" width="36.5703125" style="129" customWidth="1"/>
    <col min="561" max="562" width="36.85546875" style="129" customWidth="1"/>
    <col min="563" max="563" width="36.5703125" style="129" customWidth="1"/>
    <col min="564" max="564" width="37" style="129" customWidth="1"/>
    <col min="565" max="583" width="36.85546875" style="129" customWidth="1"/>
    <col min="584" max="584" width="37" style="129" customWidth="1"/>
    <col min="585" max="602" width="36.85546875" style="129" customWidth="1"/>
    <col min="603" max="603" width="36.5703125" style="129" customWidth="1"/>
    <col min="604" max="616" width="36.85546875" style="129" customWidth="1"/>
    <col min="617" max="617" width="36.5703125" style="129" customWidth="1"/>
    <col min="618" max="620" width="36.85546875" style="129" customWidth="1"/>
    <col min="621" max="621" width="36.5703125" style="129" customWidth="1"/>
    <col min="622" max="629" width="36.85546875" style="129" customWidth="1"/>
    <col min="630" max="630" width="36.5703125" style="129" customWidth="1"/>
    <col min="631" max="768" width="36.85546875" style="129"/>
    <col min="769" max="769" width="18.5703125" style="129" customWidth="1"/>
    <col min="770" max="778" width="31.42578125" style="129" customWidth="1"/>
    <col min="779" max="795" width="36.85546875" style="129" customWidth="1"/>
    <col min="796" max="796" width="37" style="129" customWidth="1"/>
    <col min="797" max="812" width="36.85546875" style="129" customWidth="1"/>
    <col min="813" max="813" width="37.140625" style="129" customWidth="1"/>
    <col min="814" max="815" width="36.85546875" style="129" customWidth="1"/>
    <col min="816" max="816" width="36.5703125" style="129" customWidth="1"/>
    <col min="817" max="818" width="36.85546875" style="129" customWidth="1"/>
    <col min="819" max="819" width="36.5703125" style="129" customWidth="1"/>
    <col min="820" max="820" width="37" style="129" customWidth="1"/>
    <col min="821" max="839" width="36.85546875" style="129" customWidth="1"/>
    <col min="840" max="840" width="37" style="129" customWidth="1"/>
    <col min="841" max="858" width="36.85546875" style="129" customWidth="1"/>
    <col min="859" max="859" width="36.5703125" style="129" customWidth="1"/>
    <col min="860" max="872" width="36.85546875" style="129" customWidth="1"/>
    <col min="873" max="873" width="36.5703125" style="129" customWidth="1"/>
    <col min="874" max="876" width="36.85546875" style="129" customWidth="1"/>
    <col min="877" max="877" width="36.5703125" style="129" customWidth="1"/>
    <col min="878" max="885" width="36.85546875" style="129" customWidth="1"/>
    <col min="886" max="886" width="36.5703125" style="129" customWidth="1"/>
    <col min="887" max="1024" width="36.85546875" style="129"/>
    <col min="1025" max="1025" width="18.5703125" style="129" customWidth="1"/>
    <col min="1026" max="1034" width="31.42578125" style="129" customWidth="1"/>
    <col min="1035" max="1051" width="36.85546875" style="129" customWidth="1"/>
    <col min="1052" max="1052" width="37" style="129" customWidth="1"/>
    <col min="1053" max="1068" width="36.85546875" style="129" customWidth="1"/>
    <col min="1069" max="1069" width="37.140625" style="129" customWidth="1"/>
    <col min="1070" max="1071" width="36.85546875" style="129" customWidth="1"/>
    <col min="1072" max="1072" width="36.5703125" style="129" customWidth="1"/>
    <col min="1073" max="1074" width="36.85546875" style="129" customWidth="1"/>
    <col min="1075" max="1075" width="36.5703125" style="129" customWidth="1"/>
    <col min="1076" max="1076" width="37" style="129" customWidth="1"/>
    <col min="1077" max="1095" width="36.85546875" style="129" customWidth="1"/>
    <col min="1096" max="1096" width="37" style="129" customWidth="1"/>
    <col min="1097" max="1114" width="36.85546875" style="129" customWidth="1"/>
    <col min="1115" max="1115" width="36.5703125" style="129" customWidth="1"/>
    <col min="1116" max="1128" width="36.85546875" style="129" customWidth="1"/>
    <col min="1129" max="1129" width="36.5703125" style="129" customWidth="1"/>
    <col min="1130" max="1132" width="36.85546875" style="129" customWidth="1"/>
    <col min="1133" max="1133" width="36.5703125" style="129" customWidth="1"/>
    <col min="1134" max="1141" width="36.85546875" style="129" customWidth="1"/>
    <col min="1142" max="1142" width="36.5703125" style="129" customWidth="1"/>
    <col min="1143" max="1280" width="36.85546875" style="129"/>
    <col min="1281" max="1281" width="18.5703125" style="129" customWidth="1"/>
    <col min="1282" max="1290" width="31.42578125" style="129" customWidth="1"/>
    <col min="1291" max="1307" width="36.85546875" style="129" customWidth="1"/>
    <col min="1308" max="1308" width="37" style="129" customWidth="1"/>
    <col min="1309" max="1324" width="36.85546875" style="129" customWidth="1"/>
    <col min="1325" max="1325" width="37.140625" style="129" customWidth="1"/>
    <col min="1326" max="1327" width="36.85546875" style="129" customWidth="1"/>
    <col min="1328" max="1328" width="36.5703125" style="129" customWidth="1"/>
    <col min="1329" max="1330" width="36.85546875" style="129" customWidth="1"/>
    <col min="1331" max="1331" width="36.5703125" style="129" customWidth="1"/>
    <col min="1332" max="1332" width="37" style="129" customWidth="1"/>
    <col min="1333" max="1351" width="36.85546875" style="129" customWidth="1"/>
    <col min="1352" max="1352" width="37" style="129" customWidth="1"/>
    <col min="1353" max="1370" width="36.85546875" style="129" customWidth="1"/>
    <col min="1371" max="1371" width="36.5703125" style="129" customWidth="1"/>
    <col min="1372" max="1384" width="36.85546875" style="129" customWidth="1"/>
    <col min="1385" max="1385" width="36.5703125" style="129" customWidth="1"/>
    <col min="1386" max="1388" width="36.85546875" style="129" customWidth="1"/>
    <col min="1389" max="1389" width="36.5703125" style="129" customWidth="1"/>
    <col min="1390" max="1397" width="36.85546875" style="129" customWidth="1"/>
    <col min="1398" max="1398" width="36.5703125" style="129" customWidth="1"/>
    <col min="1399" max="1536" width="36.85546875" style="129"/>
    <col min="1537" max="1537" width="18.5703125" style="129" customWidth="1"/>
    <col min="1538" max="1546" width="31.42578125" style="129" customWidth="1"/>
    <col min="1547" max="1563" width="36.85546875" style="129" customWidth="1"/>
    <col min="1564" max="1564" width="37" style="129" customWidth="1"/>
    <col min="1565" max="1580" width="36.85546875" style="129" customWidth="1"/>
    <col min="1581" max="1581" width="37.140625" style="129" customWidth="1"/>
    <col min="1582" max="1583" width="36.85546875" style="129" customWidth="1"/>
    <col min="1584" max="1584" width="36.5703125" style="129" customWidth="1"/>
    <col min="1585" max="1586" width="36.85546875" style="129" customWidth="1"/>
    <col min="1587" max="1587" width="36.5703125" style="129" customWidth="1"/>
    <col min="1588" max="1588" width="37" style="129" customWidth="1"/>
    <col min="1589" max="1607" width="36.85546875" style="129" customWidth="1"/>
    <col min="1608" max="1608" width="37" style="129" customWidth="1"/>
    <col min="1609" max="1626" width="36.85546875" style="129" customWidth="1"/>
    <col min="1627" max="1627" width="36.5703125" style="129" customWidth="1"/>
    <col min="1628" max="1640" width="36.85546875" style="129" customWidth="1"/>
    <col min="1641" max="1641" width="36.5703125" style="129" customWidth="1"/>
    <col min="1642" max="1644" width="36.85546875" style="129" customWidth="1"/>
    <col min="1645" max="1645" width="36.5703125" style="129" customWidth="1"/>
    <col min="1646" max="1653" width="36.85546875" style="129" customWidth="1"/>
    <col min="1654" max="1654" width="36.5703125" style="129" customWidth="1"/>
    <col min="1655" max="1792" width="36.85546875" style="129"/>
    <col min="1793" max="1793" width="18.5703125" style="129" customWidth="1"/>
    <col min="1794" max="1802" width="31.42578125" style="129" customWidth="1"/>
    <col min="1803" max="1819" width="36.85546875" style="129" customWidth="1"/>
    <col min="1820" max="1820" width="37" style="129" customWidth="1"/>
    <col min="1821" max="1836" width="36.85546875" style="129" customWidth="1"/>
    <col min="1837" max="1837" width="37.140625" style="129" customWidth="1"/>
    <col min="1838" max="1839" width="36.85546875" style="129" customWidth="1"/>
    <col min="1840" max="1840" width="36.5703125" style="129" customWidth="1"/>
    <col min="1841" max="1842" width="36.85546875" style="129" customWidth="1"/>
    <col min="1843" max="1843" width="36.5703125" style="129" customWidth="1"/>
    <col min="1844" max="1844" width="37" style="129" customWidth="1"/>
    <col min="1845" max="1863" width="36.85546875" style="129" customWidth="1"/>
    <col min="1864" max="1864" width="37" style="129" customWidth="1"/>
    <col min="1865" max="1882" width="36.85546875" style="129" customWidth="1"/>
    <col min="1883" max="1883" width="36.5703125" style="129" customWidth="1"/>
    <col min="1884" max="1896" width="36.85546875" style="129" customWidth="1"/>
    <col min="1897" max="1897" width="36.5703125" style="129" customWidth="1"/>
    <col min="1898" max="1900" width="36.85546875" style="129" customWidth="1"/>
    <col min="1901" max="1901" width="36.5703125" style="129" customWidth="1"/>
    <col min="1902" max="1909" width="36.85546875" style="129" customWidth="1"/>
    <col min="1910" max="1910" width="36.5703125" style="129" customWidth="1"/>
    <col min="1911" max="2048" width="36.85546875" style="129"/>
    <col min="2049" max="2049" width="18.5703125" style="129" customWidth="1"/>
    <col min="2050" max="2058" width="31.42578125" style="129" customWidth="1"/>
    <col min="2059" max="2075" width="36.85546875" style="129" customWidth="1"/>
    <col min="2076" max="2076" width="37" style="129" customWidth="1"/>
    <col min="2077" max="2092" width="36.85546875" style="129" customWidth="1"/>
    <col min="2093" max="2093" width="37.140625" style="129" customWidth="1"/>
    <col min="2094" max="2095" width="36.85546875" style="129" customWidth="1"/>
    <col min="2096" max="2096" width="36.5703125" style="129" customWidth="1"/>
    <col min="2097" max="2098" width="36.85546875" style="129" customWidth="1"/>
    <col min="2099" max="2099" width="36.5703125" style="129" customWidth="1"/>
    <col min="2100" max="2100" width="37" style="129" customWidth="1"/>
    <col min="2101" max="2119" width="36.85546875" style="129" customWidth="1"/>
    <col min="2120" max="2120" width="37" style="129" customWidth="1"/>
    <col min="2121" max="2138" width="36.85546875" style="129" customWidth="1"/>
    <col min="2139" max="2139" width="36.5703125" style="129" customWidth="1"/>
    <col min="2140" max="2152" width="36.85546875" style="129" customWidth="1"/>
    <col min="2153" max="2153" width="36.5703125" style="129" customWidth="1"/>
    <col min="2154" max="2156" width="36.85546875" style="129" customWidth="1"/>
    <col min="2157" max="2157" width="36.5703125" style="129" customWidth="1"/>
    <col min="2158" max="2165" width="36.85546875" style="129" customWidth="1"/>
    <col min="2166" max="2166" width="36.5703125" style="129" customWidth="1"/>
    <col min="2167" max="2304" width="36.85546875" style="129"/>
    <col min="2305" max="2305" width="18.5703125" style="129" customWidth="1"/>
    <col min="2306" max="2314" width="31.42578125" style="129" customWidth="1"/>
    <col min="2315" max="2331" width="36.85546875" style="129" customWidth="1"/>
    <col min="2332" max="2332" width="37" style="129" customWidth="1"/>
    <col min="2333" max="2348" width="36.85546875" style="129" customWidth="1"/>
    <col min="2349" max="2349" width="37.140625" style="129" customWidth="1"/>
    <col min="2350" max="2351" width="36.85546875" style="129" customWidth="1"/>
    <col min="2352" max="2352" width="36.5703125" style="129" customWidth="1"/>
    <col min="2353" max="2354" width="36.85546875" style="129" customWidth="1"/>
    <col min="2355" max="2355" width="36.5703125" style="129" customWidth="1"/>
    <col min="2356" max="2356" width="37" style="129" customWidth="1"/>
    <col min="2357" max="2375" width="36.85546875" style="129" customWidth="1"/>
    <col min="2376" max="2376" width="37" style="129" customWidth="1"/>
    <col min="2377" max="2394" width="36.85546875" style="129" customWidth="1"/>
    <col min="2395" max="2395" width="36.5703125" style="129" customWidth="1"/>
    <col min="2396" max="2408" width="36.85546875" style="129" customWidth="1"/>
    <col min="2409" max="2409" width="36.5703125" style="129" customWidth="1"/>
    <col min="2410" max="2412" width="36.85546875" style="129" customWidth="1"/>
    <col min="2413" max="2413" width="36.5703125" style="129" customWidth="1"/>
    <col min="2414" max="2421" width="36.85546875" style="129" customWidth="1"/>
    <col min="2422" max="2422" width="36.5703125" style="129" customWidth="1"/>
    <col min="2423" max="2560" width="36.85546875" style="129"/>
    <col min="2561" max="2561" width="18.5703125" style="129" customWidth="1"/>
    <col min="2562" max="2570" width="31.42578125" style="129" customWidth="1"/>
    <col min="2571" max="2587" width="36.85546875" style="129" customWidth="1"/>
    <col min="2588" max="2588" width="37" style="129" customWidth="1"/>
    <col min="2589" max="2604" width="36.85546875" style="129" customWidth="1"/>
    <col min="2605" max="2605" width="37.140625" style="129" customWidth="1"/>
    <col min="2606" max="2607" width="36.85546875" style="129" customWidth="1"/>
    <col min="2608" max="2608" width="36.5703125" style="129" customWidth="1"/>
    <col min="2609" max="2610" width="36.85546875" style="129" customWidth="1"/>
    <col min="2611" max="2611" width="36.5703125" style="129" customWidth="1"/>
    <col min="2612" max="2612" width="37" style="129" customWidth="1"/>
    <col min="2613" max="2631" width="36.85546875" style="129" customWidth="1"/>
    <col min="2632" max="2632" width="37" style="129" customWidth="1"/>
    <col min="2633" max="2650" width="36.85546875" style="129" customWidth="1"/>
    <col min="2651" max="2651" width="36.5703125" style="129" customWidth="1"/>
    <col min="2652" max="2664" width="36.85546875" style="129" customWidth="1"/>
    <col min="2665" max="2665" width="36.5703125" style="129" customWidth="1"/>
    <col min="2666" max="2668" width="36.85546875" style="129" customWidth="1"/>
    <col min="2669" max="2669" width="36.5703125" style="129" customWidth="1"/>
    <col min="2670" max="2677" width="36.85546875" style="129" customWidth="1"/>
    <col min="2678" max="2678" width="36.5703125" style="129" customWidth="1"/>
    <col min="2679" max="2816" width="36.85546875" style="129"/>
    <col min="2817" max="2817" width="18.5703125" style="129" customWidth="1"/>
    <col min="2818" max="2826" width="31.42578125" style="129" customWidth="1"/>
    <col min="2827" max="2843" width="36.85546875" style="129" customWidth="1"/>
    <col min="2844" max="2844" width="37" style="129" customWidth="1"/>
    <col min="2845" max="2860" width="36.85546875" style="129" customWidth="1"/>
    <col min="2861" max="2861" width="37.140625" style="129" customWidth="1"/>
    <col min="2862" max="2863" width="36.85546875" style="129" customWidth="1"/>
    <col min="2864" max="2864" width="36.5703125" style="129" customWidth="1"/>
    <col min="2865" max="2866" width="36.85546875" style="129" customWidth="1"/>
    <col min="2867" max="2867" width="36.5703125" style="129" customWidth="1"/>
    <col min="2868" max="2868" width="37" style="129" customWidth="1"/>
    <col min="2869" max="2887" width="36.85546875" style="129" customWidth="1"/>
    <col min="2888" max="2888" width="37" style="129" customWidth="1"/>
    <col min="2889" max="2906" width="36.85546875" style="129" customWidth="1"/>
    <col min="2907" max="2907" width="36.5703125" style="129" customWidth="1"/>
    <col min="2908" max="2920" width="36.85546875" style="129" customWidth="1"/>
    <col min="2921" max="2921" width="36.5703125" style="129" customWidth="1"/>
    <col min="2922" max="2924" width="36.85546875" style="129" customWidth="1"/>
    <col min="2925" max="2925" width="36.5703125" style="129" customWidth="1"/>
    <col min="2926" max="2933" width="36.85546875" style="129" customWidth="1"/>
    <col min="2934" max="2934" width="36.5703125" style="129" customWidth="1"/>
    <col min="2935" max="3072" width="36.85546875" style="129"/>
    <col min="3073" max="3073" width="18.5703125" style="129" customWidth="1"/>
    <col min="3074" max="3082" width="31.42578125" style="129" customWidth="1"/>
    <col min="3083" max="3099" width="36.85546875" style="129" customWidth="1"/>
    <col min="3100" max="3100" width="37" style="129" customWidth="1"/>
    <col min="3101" max="3116" width="36.85546875" style="129" customWidth="1"/>
    <col min="3117" max="3117" width="37.140625" style="129" customWidth="1"/>
    <col min="3118" max="3119" width="36.85546875" style="129" customWidth="1"/>
    <col min="3120" max="3120" width="36.5703125" style="129" customWidth="1"/>
    <col min="3121" max="3122" width="36.85546875" style="129" customWidth="1"/>
    <col min="3123" max="3123" width="36.5703125" style="129" customWidth="1"/>
    <col min="3124" max="3124" width="37" style="129" customWidth="1"/>
    <col min="3125" max="3143" width="36.85546875" style="129" customWidth="1"/>
    <col min="3144" max="3144" width="37" style="129" customWidth="1"/>
    <col min="3145" max="3162" width="36.85546875" style="129" customWidth="1"/>
    <col min="3163" max="3163" width="36.5703125" style="129" customWidth="1"/>
    <col min="3164" max="3176" width="36.85546875" style="129" customWidth="1"/>
    <col min="3177" max="3177" width="36.5703125" style="129" customWidth="1"/>
    <col min="3178" max="3180" width="36.85546875" style="129" customWidth="1"/>
    <col min="3181" max="3181" width="36.5703125" style="129" customWidth="1"/>
    <col min="3182" max="3189" width="36.85546875" style="129" customWidth="1"/>
    <col min="3190" max="3190" width="36.5703125" style="129" customWidth="1"/>
    <col min="3191" max="3328" width="36.85546875" style="129"/>
    <col min="3329" max="3329" width="18.5703125" style="129" customWidth="1"/>
    <col min="3330" max="3338" width="31.42578125" style="129" customWidth="1"/>
    <col min="3339" max="3355" width="36.85546875" style="129" customWidth="1"/>
    <col min="3356" max="3356" width="37" style="129" customWidth="1"/>
    <col min="3357" max="3372" width="36.85546875" style="129" customWidth="1"/>
    <col min="3373" max="3373" width="37.140625" style="129" customWidth="1"/>
    <col min="3374" max="3375" width="36.85546875" style="129" customWidth="1"/>
    <col min="3376" max="3376" width="36.5703125" style="129" customWidth="1"/>
    <col min="3377" max="3378" width="36.85546875" style="129" customWidth="1"/>
    <col min="3379" max="3379" width="36.5703125" style="129" customWidth="1"/>
    <col min="3380" max="3380" width="37" style="129" customWidth="1"/>
    <col min="3381" max="3399" width="36.85546875" style="129" customWidth="1"/>
    <col min="3400" max="3400" width="37" style="129" customWidth="1"/>
    <col min="3401" max="3418" width="36.85546875" style="129" customWidth="1"/>
    <col min="3419" max="3419" width="36.5703125" style="129" customWidth="1"/>
    <col min="3420" max="3432" width="36.85546875" style="129" customWidth="1"/>
    <col min="3433" max="3433" width="36.5703125" style="129" customWidth="1"/>
    <col min="3434" max="3436" width="36.85546875" style="129" customWidth="1"/>
    <col min="3437" max="3437" width="36.5703125" style="129" customWidth="1"/>
    <col min="3438" max="3445" width="36.85546875" style="129" customWidth="1"/>
    <col min="3446" max="3446" width="36.5703125" style="129" customWidth="1"/>
    <col min="3447" max="3584" width="36.85546875" style="129"/>
    <col min="3585" max="3585" width="18.5703125" style="129" customWidth="1"/>
    <col min="3586" max="3594" width="31.42578125" style="129" customWidth="1"/>
    <col min="3595" max="3611" width="36.85546875" style="129" customWidth="1"/>
    <col min="3612" max="3612" width="37" style="129" customWidth="1"/>
    <col min="3613" max="3628" width="36.85546875" style="129" customWidth="1"/>
    <col min="3629" max="3629" width="37.140625" style="129" customWidth="1"/>
    <col min="3630" max="3631" width="36.85546875" style="129" customWidth="1"/>
    <col min="3632" max="3632" width="36.5703125" style="129" customWidth="1"/>
    <col min="3633" max="3634" width="36.85546875" style="129" customWidth="1"/>
    <col min="3635" max="3635" width="36.5703125" style="129" customWidth="1"/>
    <col min="3636" max="3636" width="37" style="129" customWidth="1"/>
    <col min="3637" max="3655" width="36.85546875" style="129" customWidth="1"/>
    <col min="3656" max="3656" width="37" style="129" customWidth="1"/>
    <col min="3657" max="3674" width="36.85546875" style="129" customWidth="1"/>
    <col min="3675" max="3675" width="36.5703125" style="129" customWidth="1"/>
    <col min="3676" max="3688" width="36.85546875" style="129" customWidth="1"/>
    <col min="3689" max="3689" width="36.5703125" style="129" customWidth="1"/>
    <col min="3690" max="3692" width="36.85546875" style="129" customWidth="1"/>
    <col min="3693" max="3693" width="36.5703125" style="129" customWidth="1"/>
    <col min="3694" max="3701" width="36.85546875" style="129" customWidth="1"/>
    <col min="3702" max="3702" width="36.5703125" style="129" customWidth="1"/>
    <col min="3703" max="3840" width="36.85546875" style="129"/>
    <col min="3841" max="3841" width="18.5703125" style="129" customWidth="1"/>
    <col min="3842" max="3850" width="31.42578125" style="129" customWidth="1"/>
    <col min="3851" max="3867" width="36.85546875" style="129" customWidth="1"/>
    <col min="3868" max="3868" width="37" style="129" customWidth="1"/>
    <col min="3869" max="3884" width="36.85546875" style="129" customWidth="1"/>
    <col min="3885" max="3885" width="37.140625" style="129" customWidth="1"/>
    <col min="3886" max="3887" width="36.85546875" style="129" customWidth="1"/>
    <col min="3888" max="3888" width="36.5703125" style="129" customWidth="1"/>
    <col min="3889" max="3890" width="36.85546875" style="129" customWidth="1"/>
    <col min="3891" max="3891" width="36.5703125" style="129" customWidth="1"/>
    <col min="3892" max="3892" width="37" style="129" customWidth="1"/>
    <col min="3893" max="3911" width="36.85546875" style="129" customWidth="1"/>
    <col min="3912" max="3912" width="37" style="129" customWidth="1"/>
    <col min="3913" max="3930" width="36.85546875" style="129" customWidth="1"/>
    <col min="3931" max="3931" width="36.5703125" style="129" customWidth="1"/>
    <col min="3932" max="3944" width="36.85546875" style="129" customWidth="1"/>
    <col min="3945" max="3945" width="36.5703125" style="129" customWidth="1"/>
    <col min="3946" max="3948" width="36.85546875" style="129" customWidth="1"/>
    <col min="3949" max="3949" width="36.5703125" style="129" customWidth="1"/>
    <col min="3950" max="3957" width="36.85546875" style="129" customWidth="1"/>
    <col min="3958" max="3958" width="36.5703125" style="129" customWidth="1"/>
    <col min="3959" max="4096" width="36.85546875" style="129"/>
    <col min="4097" max="4097" width="18.5703125" style="129" customWidth="1"/>
    <col min="4098" max="4106" width="31.42578125" style="129" customWidth="1"/>
    <col min="4107" max="4123" width="36.85546875" style="129" customWidth="1"/>
    <col min="4124" max="4124" width="37" style="129" customWidth="1"/>
    <col min="4125" max="4140" width="36.85546875" style="129" customWidth="1"/>
    <col min="4141" max="4141" width="37.140625" style="129" customWidth="1"/>
    <col min="4142" max="4143" width="36.85546875" style="129" customWidth="1"/>
    <col min="4144" max="4144" width="36.5703125" style="129" customWidth="1"/>
    <col min="4145" max="4146" width="36.85546875" style="129" customWidth="1"/>
    <col min="4147" max="4147" width="36.5703125" style="129" customWidth="1"/>
    <col min="4148" max="4148" width="37" style="129" customWidth="1"/>
    <col min="4149" max="4167" width="36.85546875" style="129" customWidth="1"/>
    <col min="4168" max="4168" width="37" style="129" customWidth="1"/>
    <col min="4169" max="4186" width="36.85546875" style="129" customWidth="1"/>
    <col min="4187" max="4187" width="36.5703125" style="129" customWidth="1"/>
    <col min="4188" max="4200" width="36.85546875" style="129" customWidth="1"/>
    <col min="4201" max="4201" width="36.5703125" style="129" customWidth="1"/>
    <col min="4202" max="4204" width="36.85546875" style="129" customWidth="1"/>
    <col min="4205" max="4205" width="36.5703125" style="129" customWidth="1"/>
    <col min="4206" max="4213" width="36.85546875" style="129" customWidth="1"/>
    <col min="4214" max="4214" width="36.5703125" style="129" customWidth="1"/>
    <col min="4215" max="4352" width="36.85546875" style="129"/>
    <col min="4353" max="4353" width="18.5703125" style="129" customWidth="1"/>
    <col min="4354" max="4362" width="31.42578125" style="129" customWidth="1"/>
    <col min="4363" max="4379" width="36.85546875" style="129" customWidth="1"/>
    <col min="4380" max="4380" width="37" style="129" customWidth="1"/>
    <col min="4381" max="4396" width="36.85546875" style="129" customWidth="1"/>
    <col min="4397" max="4397" width="37.140625" style="129" customWidth="1"/>
    <col min="4398" max="4399" width="36.85546875" style="129" customWidth="1"/>
    <col min="4400" max="4400" width="36.5703125" style="129" customWidth="1"/>
    <col min="4401" max="4402" width="36.85546875" style="129" customWidth="1"/>
    <col min="4403" max="4403" width="36.5703125" style="129" customWidth="1"/>
    <col min="4404" max="4404" width="37" style="129" customWidth="1"/>
    <col min="4405" max="4423" width="36.85546875" style="129" customWidth="1"/>
    <col min="4424" max="4424" width="37" style="129" customWidth="1"/>
    <col min="4425" max="4442" width="36.85546875" style="129" customWidth="1"/>
    <col min="4443" max="4443" width="36.5703125" style="129" customWidth="1"/>
    <col min="4444" max="4456" width="36.85546875" style="129" customWidth="1"/>
    <col min="4457" max="4457" width="36.5703125" style="129" customWidth="1"/>
    <col min="4458" max="4460" width="36.85546875" style="129" customWidth="1"/>
    <col min="4461" max="4461" width="36.5703125" style="129" customWidth="1"/>
    <col min="4462" max="4469" width="36.85546875" style="129" customWidth="1"/>
    <col min="4470" max="4470" width="36.5703125" style="129" customWidth="1"/>
    <col min="4471" max="4608" width="36.85546875" style="129"/>
    <col min="4609" max="4609" width="18.5703125" style="129" customWidth="1"/>
    <col min="4610" max="4618" width="31.42578125" style="129" customWidth="1"/>
    <col min="4619" max="4635" width="36.85546875" style="129" customWidth="1"/>
    <col min="4636" max="4636" width="37" style="129" customWidth="1"/>
    <col min="4637" max="4652" width="36.85546875" style="129" customWidth="1"/>
    <col min="4653" max="4653" width="37.140625" style="129" customWidth="1"/>
    <col min="4654" max="4655" width="36.85546875" style="129" customWidth="1"/>
    <col min="4656" max="4656" width="36.5703125" style="129" customWidth="1"/>
    <col min="4657" max="4658" width="36.85546875" style="129" customWidth="1"/>
    <col min="4659" max="4659" width="36.5703125" style="129" customWidth="1"/>
    <col min="4660" max="4660" width="37" style="129" customWidth="1"/>
    <col min="4661" max="4679" width="36.85546875" style="129" customWidth="1"/>
    <col min="4680" max="4680" width="37" style="129" customWidth="1"/>
    <col min="4681" max="4698" width="36.85546875" style="129" customWidth="1"/>
    <col min="4699" max="4699" width="36.5703125" style="129" customWidth="1"/>
    <col min="4700" max="4712" width="36.85546875" style="129" customWidth="1"/>
    <col min="4713" max="4713" width="36.5703125" style="129" customWidth="1"/>
    <col min="4714" max="4716" width="36.85546875" style="129" customWidth="1"/>
    <col min="4717" max="4717" width="36.5703125" style="129" customWidth="1"/>
    <col min="4718" max="4725" width="36.85546875" style="129" customWidth="1"/>
    <col min="4726" max="4726" width="36.5703125" style="129" customWidth="1"/>
    <col min="4727" max="4864" width="36.85546875" style="129"/>
    <col min="4865" max="4865" width="18.5703125" style="129" customWidth="1"/>
    <col min="4866" max="4874" width="31.42578125" style="129" customWidth="1"/>
    <col min="4875" max="4891" width="36.85546875" style="129" customWidth="1"/>
    <col min="4892" max="4892" width="37" style="129" customWidth="1"/>
    <col min="4893" max="4908" width="36.85546875" style="129" customWidth="1"/>
    <col min="4909" max="4909" width="37.140625" style="129" customWidth="1"/>
    <col min="4910" max="4911" width="36.85546875" style="129" customWidth="1"/>
    <col min="4912" max="4912" width="36.5703125" style="129" customWidth="1"/>
    <col min="4913" max="4914" width="36.85546875" style="129" customWidth="1"/>
    <col min="4915" max="4915" width="36.5703125" style="129" customWidth="1"/>
    <col min="4916" max="4916" width="37" style="129" customWidth="1"/>
    <col min="4917" max="4935" width="36.85546875" style="129" customWidth="1"/>
    <col min="4936" max="4936" width="37" style="129" customWidth="1"/>
    <col min="4937" max="4954" width="36.85546875" style="129" customWidth="1"/>
    <col min="4955" max="4955" width="36.5703125" style="129" customWidth="1"/>
    <col min="4956" max="4968" width="36.85546875" style="129" customWidth="1"/>
    <col min="4969" max="4969" width="36.5703125" style="129" customWidth="1"/>
    <col min="4970" max="4972" width="36.85546875" style="129" customWidth="1"/>
    <col min="4973" max="4973" width="36.5703125" style="129" customWidth="1"/>
    <col min="4974" max="4981" width="36.85546875" style="129" customWidth="1"/>
    <col min="4982" max="4982" width="36.5703125" style="129" customWidth="1"/>
    <col min="4983" max="5120" width="36.85546875" style="129"/>
    <col min="5121" max="5121" width="18.5703125" style="129" customWidth="1"/>
    <col min="5122" max="5130" width="31.42578125" style="129" customWidth="1"/>
    <col min="5131" max="5147" width="36.85546875" style="129" customWidth="1"/>
    <col min="5148" max="5148" width="37" style="129" customWidth="1"/>
    <col min="5149" max="5164" width="36.85546875" style="129" customWidth="1"/>
    <col min="5165" max="5165" width="37.140625" style="129" customWidth="1"/>
    <col min="5166" max="5167" width="36.85546875" style="129" customWidth="1"/>
    <col min="5168" max="5168" width="36.5703125" style="129" customWidth="1"/>
    <col min="5169" max="5170" width="36.85546875" style="129" customWidth="1"/>
    <col min="5171" max="5171" width="36.5703125" style="129" customWidth="1"/>
    <col min="5172" max="5172" width="37" style="129" customWidth="1"/>
    <col min="5173" max="5191" width="36.85546875" style="129" customWidth="1"/>
    <col min="5192" max="5192" width="37" style="129" customWidth="1"/>
    <col min="5193" max="5210" width="36.85546875" style="129" customWidth="1"/>
    <col min="5211" max="5211" width="36.5703125" style="129" customWidth="1"/>
    <col min="5212" max="5224" width="36.85546875" style="129" customWidth="1"/>
    <col min="5225" max="5225" width="36.5703125" style="129" customWidth="1"/>
    <col min="5226" max="5228" width="36.85546875" style="129" customWidth="1"/>
    <col min="5229" max="5229" width="36.5703125" style="129" customWidth="1"/>
    <col min="5230" max="5237" width="36.85546875" style="129" customWidth="1"/>
    <col min="5238" max="5238" width="36.5703125" style="129" customWidth="1"/>
    <col min="5239" max="5376" width="36.85546875" style="129"/>
    <col min="5377" max="5377" width="18.5703125" style="129" customWidth="1"/>
    <col min="5378" max="5386" width="31.42578125" style="129" customWidth="1"/>
    <col min="5387" max="5403" width="36.85546875" style="129" customWidth="1"/>
    <col min="5404" max="5404" width="37" style="129" customWidth="1"/>
    <col min="5405" max="5420" width="36.85546875" style="129" customWidth="1"/>
    <col min="5421" max="5421" width="37.140625" style="129" customWidth="1"/>
    <col min="5422" max="5423" width="36.85546875" style="129" customWidth="1"/>
    <col min="5424" max="5424" width="36.5703125" style="129" customWidth="1"/>
    <col min="5425" max="5426" width="36.85546875" style="129" customWidth="1"/>
    <col min="5427" max="5427" width="36.5703125" style="129" customWidth="1"/>
    <col min="5428" max="5428" width="37" style="129" customWidth="1"/>
    <col min="5429" max="5447" width="36.85546875" style="129" customWidth="1"/>
    <col min="5448" max="5448" width="37" style="129" customWidth="1"/>
    <col min="5449" max="5466" width="36.85546875" style="129" customWidth="1"/>
    <col min="5467" max="5467" width="36.5703125" style="129" customWidth="1"/>
    <col min="5468" max="5480" width="36.85546875" style="129" customWidth="1"/>
    <col min="5481" max="5481" width="36.5703125" style="129" customWidth="1"/>
    <col min="5482" max="5484" width="36.85546875" style="129" customWidth="1"/>
    <col min="5485" max="5485" width="36.5703125" style="129" customWidth="1"/>
    <col min="5486" max="5493" width="36.85546875" style="129" customWidth="1"/>
    <col min="5494" max="5494" width="36.5703125" style="129" customWidth="1"/>
    <col min="5495" max="5632" width="36.85546875" style="129"/>
    <col min="5633" max="5633" width="18.5703125" style="129" customWidth="1"/>
    <col min="5634" max="5642" width="31.42578125" style="129" customWidth="1"/>
    <col min="5643" max="5659" width="36.85546875" style="129" customWidth="1"/>
    <col min="5660" max="5660" width="37" style="129" customWidth="1"/>
    <col min="5661" max="5676" width="36.85546875" style="129" customWidth="1"/>
    <col min="5677" max="5677" width="37.140625" style="129" customWidth="1"/>
    <col min="5678" max="5679" width="36.85546875" style="129" customWidth="1"/>
    <col min="5680" max="5680" width="36.5703125" style="129" customWidth="1"/>
    <col min="5681" max="5682" width="36.85546875" style="129" customWidth="1"/>
    <col min="5683" max="5683" width="36.5703125" style="129" customWidth="1"/>
    <col min="5684" max="5684" width="37" style="129" customWidth="1"/>
    <col min="5685" max="5703" width="36.85546875" style="129" customWidth="1"/>
    <col min="5704" max="5704" width="37" style="129" customWidth="1"/>
    <col min="5705" max="5722" width="36.85546875" style="129" customWidth="1"/>
    <col min="5723" max="5723" width="36.5703125" style="129" customWidth="1"/>
    <col min="5724" max="5736" width="36.85546875" style="129" customWidth="1"/>
    <col min="5737" max="5737" width="36.5703125" style="129" customWidth="1"/>
    <col min="5738" max="5740" width="36.85546875" style="129" customWidth="1"/>
    <col min="5741" max="5741" width="36.5703125" style="129" customWidth="1"/>
    <col min="5742" max="5749" width="36.85546875" style="129" customWidth="1"/>
    <col min="5750" max="5750" width="36.5703125" style="129" customWidth="1"/>
    <col min="5751" max="5888" width="36.85546875" style="129"/>
    <col min="5889" max="5889" width="18.5703125" style="129" customWidth="1"/>
    <col min="5890" max="5898" width="31.42578125" style="129" customWidth="1"/>
    <col min="5899" max="5915" width="36.85546875" style="129" customWidth="1"/>
    <col min="5916" max="5916" width="37" style="129" customWidth="1"/>
    <col min="5917" max="5932" width="36.85546875" style="129" customWidth="1"/>
    <col min="5933" max="5933" width="37.140625" style="129" customWidth="1"/>
    <col min="5934" max="5935" width="36.85546875" style="129" customWidth="1"/>
    <col min="5936" max="5936" width="36.5703125" style="129" customWidth="1"/>
    <col min="5937" max="5938" width="36.85546875" style="129" customWidth="1"/>
    <col min="5939" max="5939" width="36.5703125" style="129" customWidth="1"/>
    <col min="5940" max="5940" width="37" style="129" customWidth="1"/>
    <col min="5941" max="5959" width="36.85546875" style="129" customWidth="1"/>
    <col min="5960" max="5960" width="37" style="129" customWidth="1"/>
    <col min="5961" max="5978" width="36.85546875" style="129" customWidth="1"/>
    <col min="5979" max="5979" width="36.5703125" style="129" customWidth="1"/>
    <col min="5980" max="5992" width="36.85546875" style="129" customWidth="1"/>
    <col min="5993" max="5993" width="36.5703125" style="129" customWidth="1"/>
    <col min="5994" max="5996" width="36.85546875" style="129" customWidth="1"/>
    <col min="5997" max="5997" width="36.5703125" style="129" customWidth="1"/>
    <col min="5998" max="6005" width="36.85546875" style="129" customWidth="1"/>
    <col min="6006" max="6006" width="36.5703125" style="129" customWidth="1"/>
    <col min="6007" max="6144" width="36.85546875" style="129"/>
    <col min="6145" max="6145" width="18.5703125" style="129" customWidth="1"/>
    <col min="6146" max="6154" width="31.42578125" style="129" customWidth="1"/>
    <col min="6155" max="6171" width="36.85546875" style="129" customWidth="1"/>
    <col min="6172" max="6172" width="37" style="129" customWidth="1"/>
    <col min="6173" max="6188" width="36.85546875" style="129" customWidth="1"/>
    <col min="6189" max="6189" width="37.140625" style="129" customWidth="1"/>
    <col min="6190" max="6191" width="36.85546875" style="129" customWidth="1"/>
    <col min="6192" max="6192" width="36.5703125" style="129" customWidth="1"/>
    <col min="6193" max="6194" width="36.85546875" style="129" customWidth="1"/>
    <col min="6195" max="6195" width="36.5703125" style="129" customWidth="1"/>
    <col min="6196" max="6196" width="37" style="129" customWidth="1"/>
    <col min="6197" max="6215" width="36.85546875" style="129" customWidth="1"/>
    <col min="6216" max="6216" width="37" style="129" customWidth="1"/>
    <col min="6217" max="6234" width="36.85546875" style="129" customWidth="1"/>
    <col min="6235" max="6235" width="36.5703125" style="129" customWidth="1"/>
    <col min="6236" max="6248" width="36.85546875" style="129" customWidth="1"/>
    <col min="6249" max="6249" width="36.5703125" style="129" customWidth="1"/>
    <col min="6250" max="6252" width="36.85546875" style="129" customWidth="1"/>
    <col min="6253" max="6253" width="36.5703125" style="129" customWidth="1"/>
    <col min="6254" max="6261" width="36.85546875" style="129" customWidth="1"/>
    <col min="6262" max="6262" width="36.5703125" style="129" customWidth="1"/>
    <col min="6263" max="6400" width="36.85546875" style="129"/>
    <col min="6401" max="6401" width="18.5703125" style="129" customWidth="1"/>
    <col min="6402" max="6410" width="31.42578125" style="129" customWidth="1"/>
    <col min="6411" max="6427" width="36.85546875" style="129" customWidth="1"/>
    <col min="6428" max="6428" width="37" style="129" customWidth="1"/>
    <col min="6429" max="6444" width="36.85546875" style="129" customWidth="1"/>
    <col min="6445" max="6445" width="37.140625" style="129" customWidth="1"/>
    <col min="6446" max="6447" width="36.85546875" style="129" customWidth="1"/>
    <col min="6448" max="6448" width="36.5703125" style="129" customWidth="1"/>
    <col min="6449" max="6450" width="36.85546875" style="129" customWidth="1"/>
    <col min="6451" max="6451" width="36.5703125" style="129" customWidth="1"/>
    <col min="6452" max="6452" width="37" style="129" customWidth="1"/>
    <col min="6453" max="6471" width="36.85546875" style="129" customWidth="1"/>
    <col min="6472" max="6472" width="37" style="129" customWidth="1"/>
    <col min="6473" max="6490" width="36.85546875" style="129" customWidth="1"/>
    <col min="6491" max="6491" width="36.5703125" style="129" customWidth="1"/>
    <col min="6492" max="6504" width="36.85546875" style="129" customWidth="1"/>
    <col min="6505" max="6505" width="36.5703125" style="129" customWidth="1"/>
    <col min="6506" max="6508" width="36.85546875" style="129" customWidth="1"/>
    <col min="6509" max="6509" width="36.5703125" style="129" customWidth="1"/>
    <col min="6510" max="6517" width="36.85546875" style="129" customWidth="1"/>
    <col min="6518" max="6518" width="36.5703125" style="129" customWidth="1"/>
    <col min="6519" max="6656" width="36.85546875" style="129"/>
    <col min="6657" max="6657" width="18.5703125" style="129" customWidth="1"/>
    <col min="6658" max="6666" width="31.42578125" style="129" customWidth="1"/>
    <col min="6667" max="6683" width="36.85546875" style="129" customWidth="1"/>
    <col min="6684" max="6684" width="37" style="129" customWidth="1"/>
    <col min="6685" max="6700" width="36.85546875" style="129" customWidth="1"/>
    <col min="6701" max="6701" width="37.140625" style="129" customWidth="1"/>
    <col min="6702" max="6703" width="36.85546875" style="129" customWidth="1"/>
    <col min="6704" max="6704" width="36.5703125" style="129" customWidth="1"/>
    <col min="6705" max="6706" width="36.85546875" style="129" customWidth="1"/>
    <col min="6707" max="6707" width="36.5703125" style="129" customWidth="1"/>
    <col min="6708" max="6708" width="37" style="129" customWidth="1"/>
    <col min="6709" max="6727" width="36.85546875" style="129" customWidth="1"/>
    <col min="6728" max="6728" width="37" style="129" customWidth="1"/>
    <col min="6729" max="6746" width="36.85546875" style="129" customWidth="1"/>
    <col min="6747" max="6747" width="36.5703125" style="129" customWidth="1"/>
    <col min="6748" max="6760" width="36.85546875" style="129" customWidth="1"/>
    <col min="6761" max="6761" width="36.5703125" style="129" customWidth="1"/>
    <col min="6762" max="6764" width="36.85546875" style="129" customWidth="1"/>
    <col min="6765" max="6765" width="36.5703125" style="129" customWidth="1"/>
    <col min="6766" max="6773" width="36.85546875" style="129" customWidth="1"/>
    <col min="6774" max="6774" width="36.5703125" style="129" customWidth="1"/>
    <col min="6775" max="6912" width="36.85546875" style="129"/>
    <col min="6913" max="6913" width="18.5703125" style="129" customWidth="1"/>
    <col min="6914" max="6922" width="31.42578125" style="129" customWidth="1"/>
    <col min="6923" max="6939" width="36.85546875" style="129" customWidth="1"/>
    <col min="6940" max="6940" width="37" style="129" customWidth="1"/>
    <col min="6941" max="6956" width="36.85546875" style="129" customWidth="1"/>
    <col min="6957" max="6957" width="37.140625" style="129" customWidth="1"/>
    <col min="6958" max="6959" width="36.85546875" style="129" customWidth="1"/>
    <col min="6960" max="6960" width="36.5703125" style="129" customWidth="1"/>
    <col min="6961" max="6962" width="36.85546875" style="129" customWidth="1"/>
    <col min="6963" max="6963" width="36.5703125" style="129" customWidth="1"/>
    <col min="6964" max="6964" width="37" style="129" customWidth="1"/>
    <col min="6965" max="6983" width="36.85546875" style="129" customWidth="1"/>
    <col min="6984" max="6984" width="37" style="129" customWidth="1"/>
    <col min="6985" max="7002" width="36.85546875" style="129" customWidth="1"/>
    <col min="7003" max="7003" width="36.5703125" style="129" customWidth="1"/>
    <col min="7004" max="7016" width="36.85546875" style="129" customWidth="1"/>
    <col min="7017" max="7017" width="36.5703125" style="129" customWidth="1"/>
    <col min="7018" max="7020" width="36.85546875" style="129" customWidth="1"/>
    <col min="7021" max="7021" width="36.5703125" style="129" customWidth="1"/>
    <col min="7022" max="7029" width="36.85546875" style="129" customWidth="1"/>
    <col min="7030" max="7030" width="36.5703125" style="129" customWidth="1"/>
    <col min="7031" max="7168" width="36.85546875" style="129"/>
    <col min="7169" max="7169" width="18.5703125" style="129" customWidth="1"/>
    <col min="7170" max="7178" width="31.42578125" style="129" customWidth="1"/>
    <col min="7179" max="7195" width="36.85546875" style="129" customWidth="1"/>
    <col min="7196" max="7196" width="37" style="129" customWidth="1"/>
    <col min="7197" max="7212" width="36.85546875" style="129" customWidth="1"/>
    <col min="7213" max="7213" width="37.140625" style="129" customWidth="1"/>
    <col min="7214" max="7215" width="36.85546875" style="129" customWidth="1"/>
    <col min="7216" max="7216" width="36.5703125" style="129" customWidth="1"/>
    <col min="7217" max="7218" width="36.85546875" style="129" customWidth="1"/>
    <col min="7219" max="7219" width="36.5703125" style="129" customWidth="1"/>
    <col min="7220" max="7220" width="37" style="129" customWidth="1"/>
    <col min="7221" max="7239" width="36.85546875" style="129" customWidth="1"/>
    <col min="7240" max="7240" width="37" style="129" customWidth="1"/>
    <col min="7241" max="7258" width="36.85546875" style="129" customWidth="1"/>
    <col min="7259" max="7259" width="36.5703125" style="129" customWidth="1"/>
    <col min="7260" max="7272" width="36.85546875" style="129" customWidth="1"/>
    <col min="7273" max="7273" width="36.5703125" style="129" customWidth="1"/>
    <col min="7274" max="7276" width="36.85546875" style="129" customWidth="1"/>
    <col min="7277" max="7277" width="36.5703125" style="129" customWidth="1"/>
    <col min="7278" max="7285" width="36.85546875" style="129" customWidth="1"/>
    <col min="7286" max="7286" width="36.5703125" style="129" customWidth="1"/>
    <col min="7287" max="7424" width="36.85546875" style="129"/>
    <col min="7425" max="7425" width="18.5703125" style="129" customWidth="1"/>
    <col min="7426" max="7434" width="31.42578125" style="129" customWidth="1"/>
    <col min="7435" max="7451" width="36.85546875" style="129" customWidth="1"/>
    <col min="7452" max="7452" width="37" style="129" customWidth="1"/>
    <col min="7453" max="7468" width="36.85546875" style="129" customWidth="1"/>
    <col min="7469" max="7469" width="37.140625" style="129" customWidth="1"/>
    <col min="7470" max="7471" width="36.85546875" style="129" customWidth="1"/>
    <col min="7472" max="7472" width="36.5703125" style="129" customWidth="1"/>
    <col min="7473" max="7474" width="36.85546875" style="129" customWidth="1"/>
    <col min="7475" max="7475" width="36.5703125" style="129" customWidth="1"/>
    <col min="7476" max="7476" width="37" style="129" customWidth="1"/>
    <col min="7477" max="7495" width="36.85546875" style="129" customWidth="1"/>
    <col min="7496" max="7496" width="37" style="129" customWidth="1"/>
    <col min="7497" max="7514" width="36.85546875" style="129" customWidth="1"/>
    <col min="7515" max="7515" width="36.5703125" style="129" customWidth="1"/>
    <col min="7516" max="7528" width="36.85546875" style="129" customWidth="1"/>
    <col min="7529" max="7529" width="36.5703125" style="129" customWidth="1"/>
    <col min="7530" max="7532" width="36.85546875" style="129" customWidth="1"/>
    <col min="7533" max="7533" width="36.5703125" style="129" customWidth="1"/>
    <col min="7534" max="7541" width="36.85546875" style="129" customWidth="1"/>
    <col min="7542" max="7542" width="36.5703125" style="129" customWidth="1"/>
    <col min="7543" max="7680" width="36.85546875" style="129"/>
    <col min="7681" max="7681" width="18.5703125" style="129" customWidth="1"/>
    <col min="7682" max="7690" width="31.42578125" style="129" customWidth="1"/>
    <col min="7691" max="7707" width="36.85546875" style="129" customWidth="1"/>
    <col min="7708" max="7708" width="37" style="129" customWidth="1"/>
    <col min="7709" max="7724" width="36.85546875" style="129" customWidth="1"/>
    <col min="7725" max="7725" width="37.140625" style="129" customWidth="1"/>
    <col min="7726" max="7727" width="36.85546875" style="129" customWidth="1"/>
    <col min="7728" max="7728" width="36.5703125" style="129" customWidth="1"/>
    <col min="7729" max="7730" width="36.85546875" style="129" customWidth="1"/>
    <col min="7731" max="7731" width="36.5703125" style="129" customWidth="1"/>
    <col min="7732" max="7732" width="37" style="129" customWidth="1"/>
    <col min="7733" max="7751" width="36.85546875" style="129" customWidth="1"/>
    <col min="7752" max="7752" width="37" style="129" customWidth="1"/>
    <col min="7753" max="7770" width="36.85546875" style="129" customWidth="1"/>
    <col min="7771" max="7771" width="36.5703125" style="129" customWidth="1"/>
    <col min="7772" max="7784" width="36.85546875" style="129" customWidth="1"/>
    <col min="7785" max="7785" width="36.5703125" style="129" customWidth="1"/>
    <col min="7786" max="7788" width="36.85546875" style="129" customWidth="1"/>
    <col min="7789" max="7789" width="36.5703125" style="129" customWidth="1"/>
    <col min="7790" max="7797" width="36.85546875" style="129" customWidth="1"/>
    <col min="7798" max="7798" width="36.5703125" style="129" customWidth="1"/>
    <col min="7799" max="7936" width="36.85546875" style="129"/>
    <col min="7937" max="7937" width="18.5703125" style="129" customWidth="1"/>
    <col min="7938" max="7946" width="31.42578125" style="129" customWidth="1"/>
    <col min="7947" max="7963" width="36.85546875" style="129" customWidth="1"/>
    <col min="7964" max="7964" width="37" style="129" customWidth="1"/>
    <col min="7965" max="7980" width="36.85546875" style="129" customWidth="1"/>
    <col min="7981" max="7981" width="37.140625" style="129" customWidth="1"/>
    <col min="7982" max="7983" width="36.85546875" style="129" customWidth="1"/>
    <col min="7984" max="7984" width="36.5703125" style="129" customWidth="1"/>
    <col min="7985" max="7986" width="36.85546875" style="129" customWidth="1"/>
    <col min="7987" max="7987" width="36.5703125" style="129" customWidth="1"/>
    <col min="7988" max="7988" width="37" style="129" customWidth="1"/>
    <col min="7989" max="8007" width="36.85546875" style="129" customWidth="1"/>
    <col min="8008" max="8008" width="37" style="129" customWidth="1"/>
    <col min="8009" max="8026" width="36.85546875" style="129" customWidth="1"/>
    <col min="8027" max="8027" width="36.5703125" style="129" customWidth="1"/>
    <col min="8028" max="8040" width="36.85546875" style="129" customWidth="1"/>
    <col min="8041" max="8041" width="36.5703125" style="129" customWidth="1"/>
    <col min="8042" max="8044" width="36.85546875" style="129" customWidth="1"/>
    <col min="8045" max="8045" width="36.5703125" style="129" customWidth="1"/>
    <col min="8046" max="8053" width="36.85546875" style="129" customWidth="1"/>
    <col min="8054" max="8054" width="36.5703125" style="129" customWidth="1"/>
    <col min="8055" max="8192" width="36.85546875" style="129"/>
    <col min="8193" max="8193" width="18.5703125" style="129" customWidth="1"/>
    <col min="8194" max="8202" width="31.42578125" style="129" customWidth="1"/>
    <col min="8203" max="8219" width="36.85546875" style="129" customWidth="1"/>
    <col min="8220" max="8220" width="37" style="129" customWidth="1"/>
    <col min="8221" max="8236" width="36.85546875" style="129" customWidth="1"/>
    <col min="8237" max="8237" width="37.140625" style="129" customWidth="1"/>
    <col min="8238" max="8239" width="36.85546875" style="129" customWidth="1"/>
    <col min="8240" max="8240" width="36.5703125" style="129" customWidth="1"/>
    <col min="8241" max="8242" width="36.85546875" style="129" customWidth="1"/>
    <col min="8243" max="8243" width="36.5703125" style="129" customWidth="1"/>
    <col min="8244" max="8244" width="37" style="129" customWidth="1"/>
    <col min="8245" max="8263" width="36.85546875" style="129" customWidth="1"/>
    <col min="8264" max="8264" width="37" style="129" customWidth="1"/>
    <col min="8265" max="8282" width="36.85546875" style="129" customWidth="1"/>
    <col min="8283" max="8283" width="36.5703125" style="129" customWidth="1"/>
    <col min="8284" max="8296" width="36.85546875" style="129" customWidth="1"/>
    <col min="8297" max="8297" width="36.5703125" style="129" customWidth="1"/>
    <col min="8298" max="8300" width="36.85546875" style="129" customWidth="1"/>
    <col min="8301" max="8301" width="36.5703125" style="129" customWidth="1"/>
    <col min="8302" max="8309" width="36.85546875" style="129" customWidth="1"/>
    <col min="8310" max="8310" width="36.5703125" style="129" customWidth="1"/>
    <col min="8311" max="8448" width="36.85546875" style="129"/>
    <col min="8449" max="8449" width="18.5703125" style="129" customWidth="1"/>
    <col min="8450" max="8458" width="31.42578125" style="129" customWidth="1"/>
    <col min="8459" max="8475" width="36.85546875" style="129" customWidth="1"/>
    <col min="8476" max="8476" width="37" style="129" customWidth="1"/>
    <col min="8477" max="8492" width="36.85546875" style="129" customWidth="1"/>
    <col min="8493" max="8493" width="37.140625" style="129" customWidth="1"/>
    <col min="8494" max="8495" width="36.85546875" style="129" customWidth="1"/>
    <col min="8496" max="8496" width="36.5703125" style="129" customWidth="1"/>
    <col min="8497" max="8498" width="36.85546875" style="129" customWidth="1"/>
    <col min="8499" max="8499" width="36.5703125" style="129" customWidth="1"/>
    <col min="8500" max="8500" width="37" style="129" customWidth="1"/>
    <col min="8501" max="8519" width="36.85546875" style="129" customWidth="1"/>
    <col min="8520" max="8520" width="37" style="129" customWidth="1"/>
    <col min="8521" max="8538" width="36.85546875" style="129" customWidth="1"/>
    <col min="8539" max="8539" width="36.5703125" style="129" customWidth="1"/>
    <col min="8540" max="8552" width="36.85546875" style="129" customWidth="1"/>
    <col min="8553" max="8553" width="36.5703125" style="129" customWidth="1"/>
    <col min="8554" max="8556" width="36.85546875" style="129" customWidth="1"/>
    <col min="8557" max="8557" width="36.5703125" style="129" customWidth="1"/>
    <col min="8558" max="8565" width="36.85546875" style="129" customWidth="1"/>
    <col min="8566" max="8566" width="36.5703125" style="129" customWidth="1"/>
    <col min="8567" max="8704" width="36.85546875" style="129"/>
    <col min="8705" max="8705" width="18.5703125" style="129" customWidth="1"/>
    <col min="8706" max="8714" width="31.42578125" style="129" customWidth="1"/>
    <col min="8715" max="8731" width="36.85546875" style="129" customWidth="1"/>
    <col min="8732" max="8732" width="37" style="129" customWidth="1"/>
    <col min="8733" max="8748" width="36.85546875" style="129" customWidth="1"/>
    <col min="8749" max="8749" width="37.140625" style="129" customWidth="1"/>
    <col min="8750" max="8751" width="36.85546875" style="129" customWidth="1"/>
    <col min="8752" max="8752" width="36.5703125" style="129" customWidth="1"/>
    <col min="8753" max="8754" width="36.85546875" style="129" customWidth="1"/>
    <col min="8755" max="8755" width="36.5703125" style="129" customWidth="1"/>
    <col min="8756" max="8756" width="37" style="129" customWidth="1"/>
    <col min="8757" max="8775" width="36.85546875" style="129" customWidth="1"/>
    <col min="8776" max="8776" width="37" style="129" customWidth="1"/>
    <col min="8777" max="8794" width="36.85546875" style="129" customWidth="1"/>
    <col min="8795" max="8795" width="36.5703125" style="129" customWidth="1"/>
    <col min="8796" max="8808" width="36.85546875" style="129" customWidth="1"/>
    <col min="8809" max="8809" width="36.5703125" style="129" customWidth="1"/>
    <col min="8810" max="8812" width="36.85546875" style="129" customWidth="1"/>
    <col min="8813" max="8813" width="36.5703125" style="129" customWidth="1"/>
    <col min="8814" max="8821" width="36.85546875" style="129" customWidth="1"/>
    <col min="8822" max="8822" width="36.5703125" style="129" customWidth="1"/>
    <col min="8823" max="8960" width="36.85546875" style="129"/>
    <col min="8961" max="8961" width="18.5703125" style="129" customWidth="1"/>
    <col min="8962" max="8970" width="31.42578125" style="129" customWidth="1"/>
    <col min="8971" max="8987" width="36.85546875" style="129" customWidth="1"/>
    <col min="8988" max="8988" width="37" style="129" customWidth="1"/>
    <col min="8989" max="9004" width="36.85546875" style="129" customWidth="1"/>
    <col min="9005" max="9005" width="37.140625" style="129" customWidth="1"/>
    <col min="9006" max="9007" width="36.85546875" style="129" customWidth="1"/>
    <col min="9008" max="9008" width="36.5703125" style="129" customWidth="1"/>
    <col min="9009" max="9010" width="36.85546875" style="129" customWidth="1"/>
    <col min="9011" max="9011" width="36.5703125" style="129" customWidth="1"/>
    <col min="9012" max="9012" width="37" style="129" customWidth="1"/>
    <col min="9013" max="9031" width="36.85546875" style="129" customWidth="1"/>
    <col min="9032" max="9032" width="37" style="129" customWidth="1"/>
    <col min="9033" max="9050" width="36.85546875" style="129" customWidth="1"/>
    <col min="9051" max="9051" width="36.5703125" style="129" customWidth="1"/>
    <col min="9052" max="9064" width="36.85546875" style="129" customWidth="1"/>
    <col min="9065" max="9065" width="36.5703125" style="129" customWidth="1"/>
    <col min="9066" max="9068" width="36.85546875" style="129" customWidth="1"/>
    <col min="9069" max="9069" width="36.5703125" style="129" customWidth="1"/>
    <col min="9070" max="9077" width="36.85546875" style="129" customWidth="1"/>
    <col min="9078" max="9078" width="36.5703125" style="129" customWidth="1"/>
    <col min="9079" max="9216" width="36.85546875" style="129"/>
    <col min="9217" max="9217" width="18.5703125" style="129" customWidth="1"/>
    <col min="9218" max="9226" width="31.42578125" style="129" customWidth="1"/>
    <col min="9227" max="9243" width="36.85546875" style="129" customWidth="1"/>
    <col min="9244" max="9244" width="37" style="129" customWidth="1"/>
    <col min="9245" max="9260" width="36.85546875" style="129" customWidth="1"/>
    <col min="9261" max="9261" width="37.140625" style="129" customWidth="1"/>
    <col min="9262" max="9263" width="36.85546875" style="129" customWidth="1"/>
    <col min="9264" max="9264" width="36.5703125" style="129" customWidth="1"/>
    <col min="9265" max="9266" width="36.85546875" style="129" customWidth="1"/>
    <col min="9267" max="9267" width="36.5703125" style="129" customWidth="1"/>
    <col min="9268" max="9268" width="37" style="129" customWidth="1"/>
    <col min="9269" max="9287" width="36.85546875" style="129" customWidth="1"/>
    <col min="9288" max="9288" width="37" style="129" customWidth="1"/>
    <col min="9289" max="9306" width="36.85546875" style="129" customWidth="1"/>
    <col min="9307" max="9307" width="36.5703125" style="129" customWidth="1"/>
    <col min="9308" max="9320" width="36.85546875" style="129" customWidth="1"/>
    <col min="9321" max="9321" width="36.5703125" style="129" customWidth="1"/>
    <col min="9322" max="9324" width="36.85546875" style="129" customWidth="1"/>
    <col min="9325" max="9325" width="36.5703125" style="129" customWidth="1"/>
    <col min="9326" max="9333" width="36.85546875" style="129" customWidth="1"/>
    <col min="9334" max="9334" width="36.5703125" style="129" customWidth="1"/>
    <col min="9335" max="9472" width="36.85546875" style="129"/>
    <col min="9473" max="9473" width="18.5703125" style="129" customWidth="1"/>
    <col min="9474" max="9482" width="31.42578125" style="129" customWidth="1"/>
    <col min="9483" max="9499" width="36.85546875" style="129" customWidth="1"/>
    <col min="9500" max="9500" width="37" style="129" customWidth="1"/>
    <col min="9501" max="9516" width="36.85546875" style="129" customWidth="1"/>
    <col min="9517" max="9517" width="37.140625" style="129" customWidth="1"/>
    <col min="9518" max="9519" width="36.85546875" style="129" customWidth="1"/>
    <col min="9520" max="9520" width="36.5703125" style="129" customWidth="1"/>
    <col min="9521" max="9522" width="36.85546875" style="129" customWidth="1"/>
    <col min="9523" max="9523" width="36.5703125" style="129" customWidth="1"/>
    <col min="9524" max="9524" width="37" style="129" customWidth="1"/>
    <col min="9525" max="9543" width="36.85546875" style="129" customWidth="1"/>
    <col min="9544" max="9544" width="37" style="129" customWidth="1"/>
    <col min="9545" max="9562" width="36.85546875" style="129" customWidth="1"/>
    <col min="9563" max="9563" width="36.5703125" style="129" customWidth="1"/>
    <col min="9564" max="9576" width="36.85546875" style="129" customWidth="1"/>
    <col min="9577" max="9577" width="36.5703125" style="129" customWidth="1"/>
    <col min="9578" max="9580" width="36.85546875" style="129" customWidth="1"/>
    <col min="9581" max="9581" width="36.5703125" style="129" customWidth="1"/>
    <col min="9582" max="9589" width="36.85546875" style="129" customWidth="1"/>
    <col min="9590" max="9590" width="36.5703125" style="129" customWidth="1"/>
    <col min="9591" max="9728" width="36.85546875" style="129"/>
    <col min="9729" max="9729" width="18.5703125" style="129" customWidth="1"/>
    <col min="9730" max="9738" width="31.42578125" style="129" customWidth="1"/>
    <col min="9739" max="9755" width="36.85546875" style="129" customWidth="1"/>
    <col min="9756" max="9756" width="37" style="129" customWidth="1"/>
    <col min="9757" max="9772" width="36.85546875" style="129" customWidth="1"/>
    <col min="9773" max="9773" width="37.140625" style="129" customWidth="1"/>
    <col min="9774" max="9775" width="36.85546875" style="129" customWidth="1"/>
    <col min="9776" max="9776" width="36.5703125" style="129" customWidth="1"/>
    <col min="9777" max="9778" width="36.85546875" style="129" customWidth="1"/>
    <col min="9779" max="9779" width="36.5703125" style="129" customWidth="1"/>
    <col min="9780" max="9780" width="37" style="129" customWidth="1"/>
    <col min="9781" max="9799" width="36.85546875" style="129" customWidth="1"/>
    <col min="9800" max="9800" width="37" style="129" customWidth="1"/>
    <col min="9801" max="9818" width="36.85546875" style="129" customWidth="1"/>
    <col min="9819" max="9819" width="36.5703125" style="129" customWidth="1"/>
    <col min="9820" max="9832" width="36.85546875" style="129" customWidth="1"/>
    <col min="9833" max="9833" width="36.5703125" style="129" customWidth="1"/>
    <col min="9834" max="9836" width="36.85546875" style="129" customWidth="1"/>
    <col min="9837" max="9837" width="36.5703125" style="129" customWidth="1"/>
    <col min="9838" max="9845" width="36.85546875" style="129" customWidth="1"/>
    <col min="9846" max="9846" width="36.5703125" style="129" customWidth="1"/>
    <col min="9847" max="9984" width="36.85546875" style="129"/>
    <col min="9985" max="9985" width="18.5703125" style="129" customWidth="1"/>
    <col min="9986" max="9994" width="31.42578125" style="129" customWidth="1"/>
    <col min="9995" max="10011" width="36.85546875" style="129" customWidth="1"/>
    <col min="10012" max="10012" width="37" style="129" customWidth="1"/>
    <col min="10013" max="10028" width="36.85546875" style="129" customWidth="1"/>
    <col min="10029" max="10029" width="37.140625" style="129" customWidth="1"/>
    <col min="10030" max="10031" width="36.85546875" style="129" customWidth="1"/>
    <col min="10032" max="10032" width="36.5703125" style="129" customWidth="1"/>
    <col min="10033" max="10034" width="36.85546875" style="129" customWidth="1"/>
    <col min="10035" max="10035" width="36.5703125" style="129" customWidth="1"/>
    <col min="10036" max="10036" width="37" style="129" customWidth="1"/>
    <col min="10037" max="10055" width="36.85546875" style="129" customWidth="1"/>
    <col min="10056" max="10056" width="37" style="129" customWidth="1"/>
    <col min="10057" max="10074" width="36.85546875" style="129" customWidth="1"/>
    <col min="10075" max="10075" width="36.5703125" style="129" customWidth="1"/>
    <col min="10076" max="10088" width="36.85546875" style="129" customWidth="1"/>
    <col min="10089" max="10089" width="36.5703125" style="129" customWidth="1"/>
    <col min="10090" max="10092" width="36.85546875" style="129" customWidth="1"/>
    <col min="10093" max="10093" width="36.5703125" style="129" customWidth="1"/>
    <col min="10094" max="10101" width="36.85546875" style="129" customWidth="1"/>
    <col min="10102" max="10102" width="36.5703125" style="129" customWidth="1"/>
    <col min="10103" max="10240" width="36.85546875" style="129"/>
    <col min="10241" max="10241" width="18.5703125" style="129" customWidth="1"/>
    <col min="10242" max="10250" width="31.42578125" style="129" customWidth="1"/>
    <col min="10251" max="10267" width="36.85546875" style="129" customWidth="1"/>
    <col min="10268" max="10268" width="37" style="129" customWidth="1"/>
    <col min="10269" max="10284" width="36.85546875" style="129" customWidth="1"/>
    <col min="10285" max="10285" width="37.140625" style="129" customWidth="1"/>
    <col min="10286" max="10287" width="36.85546875" style="129" customWidth="1"/>
    <col min="10288" max="10288" width="36.5703125" style="129" customWidth="1"/>
    <col min="10289" max="10290" width="36.85546875" style="129" customWidth="1"/>
    <col min="10291" max="10291" width="36.5703125" style="129" customWidth="1"/>
    <col min="10292" max="10292" width="37" style="129" customWidth="1"/>
    <col min="10293" max="10311" width="36.85546875" style="129" customWidth="1"/>
    <col min="10312" max="10312" width="37" style="129" customWidth="1"/>
    <col min="10313" max="10330" width="36.85546875" style="129" customWidth="1"/>
    <col min="10331" max="10331" width="36.5703125" style="129" customWidth="1"/>
    <col min="10332" max="10344" width="36.85546875" style="129" customWidth="1"/>
    <col min="10345" max="10345" width="36.5703125" style="129" customWidth="1"/>
    <col min="10346" max="10348" width="36.85546875" style="129" customWidth="1"/>
    <col min="10349" max="10349" width="36.5703125" style="129" customWidth="1"/>
    <col min="10350" max="10357" width="36.85546875" style="129" customWidth="1"/>
    <col min="10358" max="10358" width="36.5703125" style="129" customWidth="1"/>
    <col min="10359" max="10496" width="36.85546875" style="129"/>
    <col min="10497" max="10497" width="18.5703125" style="129" customWidth="1"/>
    <col min="10498" max="10506" width="31.42578125" style="129" customWidth="1"/>
    <col min="10507" max="10523" width="36.85546875" style="129" customWidth="1"/>
    <col min="10524" max="10524" width="37" style="129" customWidth="1"/>
    <col min="10525" max="10540" width="36.85546875" style="129" customWidth="1"/>
    <col min="10541" max="10541" width="37.140625" style="129" customWidth="1"/>
    <col min="10542" max="10543" width="36.85546875" style="129" customWidth="1"/>
    <col min="10544" max="10544" width="36.5703125" style="129" customWidth="1"/>
    <col min="10545" max="10546" width="36.85546875" style="129" customWidth="1"/>
    <col min="10547" max="10547" width="36.5703125" style="129" customWidth="1"/>
    <col min="10548" max="10548" width="37" style="129" customWidth="1"/>
    <col min="10549" max="10567" width="36.85546875" style="129" customWidth="1"/>
    <col min="10568" max="10568" width="37" style="129" customWidth="1"/>
    <col min="10569" max="10586" width="36.85546875" style="129" customWidth="1"/>
    <col min="10587" max="10587" width="36.5703125" style="129" customWidth="1"/>
    <col min="10588" max="10600" width="36.85546875" style="129" customWidth="1"/>
    <col min="10601" max="10601" width="36.5703125" style="129" customWidth="1"/>
    <col min="10602" max="10604" width="36.85546875" style="129" customWidth="1"/>
    <col min="10605" max="10605" width="36.5703125" style="129" customWidth="1"/>
    <col min="10606" max="10613" width="36.85546875" style="129" customWidth="1"/>
    <col min="10614" max="10614" width="36.5703125" style="129" customWidth="1"/>
    <col min="10615" max="10752" width="36.85546875" style="129"/>
    <col min="10753" max="10753" width="18.5703125" style="129" customWidth="1"/>
    <col min="10754" max="10762" width="31.42578125" style="129" customWidth="1"/>
    <col min="10763" max="10779" width="36.85546875" style="129" customWidth="1"/>
    <col min="10780" max="10780" width="37" style="129" customWidth="1"/>
    <col min="10781" max="10796" width="36.85546875" style="129" customWidth="1"/>
    <col min="10797" max="10797" width="37.140625" style="129" customWidth="1"/>
    <col min="10798" max="10799" width="36.85546875" style="129" customWidth="1"/>
    <col min="10800" max="10800" width="36.5703125" style="129" customWidth="1"/>
    <col min="10801" max="10802" width="36.85546875" style="129" customWidth="1"/>
    <col min="10803" max="10803" width="36.5703125" style="129" customWidth="1"/>
    <col min="10804" max="10804" width="37" style="129" customWidth="1"/>
    <col min="10805" max="10823" width="36.85546875" style="129" customWidth="1"/>
    <col min="10824" max="10824" width="37" style="129" customWidth="1"/>
    <col min="10825" max="10842" width="36.85546875" style="129" customWidth="1"/>
    <col min="10843" max="10843" width="36.5703125" style="129" customWidth="1"/>
    <col min="10844" max="10856" width="36.85546875" style="129" customWidth="1"/>
    <col min="10857" max="10857" width="36.5703125" style="129" customWidth="1"/>
    <col min="10858" max="10860" width="36.85546875" style="129" customWidth="1"/>
    <col min="10861" max="10861" width="36.5703125" style="129" customWidth="1"/>
    <col min="10862" max="10869" width="36.85546875" style="129" customWidth="1"/>
    <col min="10870" max="10870" width="36.5703125" style="129" customWidth="1"/>
    <col min="10871" max="11008" width="36.85546875" style="129"/>
    <col min="11009" max="11009" width="18.5703125" style="129" customWidth="1"/>
    <col min="11010" max="11018" width="31.42578125" style="129" customWidth="1"/>
    <col min="11019" max="11035" width="36.85546875" style="129" customWidth="1"/>
    <col min="11036" max="11036" width="37" style="129" customWidth="1"/>
    <col min="11037" max="11052" width="36.85546875" style="129" customWidth="1"/>
    <col min="11053" max="11053" width="37.140625" style="129" customWidth="1"/>
    <col min="11054" max="11055" width="36.85546875" style="129" customWidth="1"/>
    <col min="11056" max="11056" width="36.5703125" style="129" customWidth="1"/>
    <col min="11057" max="11058" width="36.85546875" style="129" customWidth="1"/>
    <col min="11059" max="11059" width="36.5703125" style="129" customWidth="1"/>
    <col min="11060" max="11060" width="37" style="129" customWidth="1"/>
    <col min="11061" max="11079" width="36.85546875" style="129" customWidth="1"/>
    <col min="11080" max="11080" width="37" style="129" customWidth="1"/>
    <col min="11081" max="11098" width="36.85546875" style="129" customWidth="1"/>
    <col min="11099" max="11099" width="36.5703125" style="129" customWidth="1"/>
    <col min="11100" max="11112" width="36.85546875" style="129" customWidth="1"/>
    <col min="11113" max="11113" width="36.5703125" style="129" customWidth="1"/>
    <col min="11114" max="11116" width="36.85546875" style="129" customWidth="1"/>
    <col min="11117" max="11117" width="36.5703125" style="129" customWidth="1"/>
    <col min="11118" max="11125" width="36.85546875" style="129" customWidth="1"/>
    <col min="11126" max="11126" width="36.5703125" style="129" customWidth="1"/>
    <col min="11127" max="11264" width="36.85546875" style="129"/>
    <col min="11265" max="11265" width="18.5703125" style="129" customWidth="1"/>
    <col min="11266" max="11274" width="31.42578125" style="129" customWidth="1"/>
    <col min="11275" max="11291" width="36.85546875" style="129" customWidth="1"/>
    <col min="11292" max="11292" width="37" style="129" customWidth="1"/>
    <col min="11293" max="11308" width="36.85546875" style="129" customWidth="1"/>
    <col min="11309" max="11309" width="37.140625" style="129" customWidth="1"/>
    <col min="11310" max="11311" width="36.85546875" style="129" customWidth="1"/>
    <col min="11312" max="11312" width="36.5703125" style="129" customWidth="1"/>
    <col min="11313" max="11314" width="36.85546875" style="129" customWidth="1"/>
    <col min="11315" max="11315" width="36.5703125" style="129" customWidth="1"/>
    <col min="11316" max="11316" width="37" style="129" customWidth="1"/>
    <col min="11317" max="11335" width="36.85546875" style="129" customWidth="1"/>
    <col min="11336" max="11336" width="37" style="129" customWidth="1"/>
    <col min="11337" max="11354" width="36.85546875" style="129" customWidth="1"/>
    <col min="11355" max="11355" width="36.5703125" style="129" customWidth="1"/>
    <col min="11356" max="11368" width="36.85546875" style="129" customWidth="1"/>
    <col min="11369" max="11369" width="36.5703125" style="129" customWidth="1"/>
    <col min="11370" max="11372" width="36.85546875" style="129" customWidth="1"/>
    <col min="11373" max="11373" width="36.5703125" style="129" customWidth="1"/>
    <col min="11374" max="11381" width="36.85546875" style="129" customWidth="1"/>
    <col min="11382" max="11382" width="36.5703125" style="129" customWidth="1"/>
    <col min="11383" max="11520" width="36.85546875" style="129"/>
    <col min="11521" max="11521" width="18.5703125" style="129" customWidth="1"/>
    <col min="11522" max="11530" width="31.42578125" style="129" customWidth="1"/>
    <col min="11531" max="11547" width="36.85546875" style="129" customWidth="1"/>
    <col min="11548" max="11548" width="37" style="129" customWidth="1"/>
    <col min="11549" max="11564" width="36.85546875" style="129" customWidth="1"/>
    <col min="11565" max="11565" width="37.140625" style="129" customWidth="1"/>
    <col min="11566" max="11567" width="36.85546875" style="129" customWidth="1"/>
    <col min="11568" max="11568" width="36.5703125" style="129" customWidth="1"/>
    <col min="11569" max="11570" width="36.85546875" style="129" customWidth="1"/>
    <col min="11571" max="11571" width="36.5703125" style="129" customWidth="1"/>
    <col min="11572" max="11572" width="37" style="129" customWidth="1"/>
    <col min="11573" max="11591" width="36.85546875" style="129" customWidth="1"/>
    <col min="11592" max="11592" width="37" style="129" customWidth="1"/>
    <col min="11593" max="11610" width="36.85546875" style="129" customWidth="1"/>
    <col min="11611" max="11611" width="36.5703125" style="129" customWidth="1"/>
    <col min="11612" max="11624" width="36.85546875" style="129" customWidth="1"/>
    <col min="11625" max="11625" width="36.5703125" style="129" customWidth="1"/>
    <col min="11626" max="11628" width="36.85546875" style="129" customWidth="1"/>
    <col min="11629" max="11629" width="36.5703125" style="129" customWidth="1"/>
    <col min="11630" max="11637" width="36.85546875" style="129" customWidth="1"/>
    <col min="11638" max="11638" width="36.5703125" style="129" customWidth="1"/>
    <col min="11639" max="11776" width="36.85546875" style="129"/>
    <col min="11777" max="11777" width="18.5703125" style="129" customWidth="1"/>
    <col min="11778" max="11786" width="31.42578125" style="129" customWidth="1"/>
    <col min="11787" max="11803" width="36.85546875" style="129" customWidth="1"/>
    <col min="11804" max="11804" width="37" style="129" customWidth="1"/>
    <col min="11805" max="11820" width="36.85546875" style="129" customWidth="1"/>
    <col min="11821" max="11821" width="37.140625" style="129" customWidth="1"/>
    <col min="11822" max="11823" width="36.85546875" style="129" customWidth="1"/>
    <col min="11824" max="11824" width="36.5703125" style="129" customWidth="1"/>
    <col min="11825" max="11826" width="36.85546875" style="129" customWidth="1"/>
    <col min="11827" max="11827" width="36.5703125" style="129" customWidth="1"/>
    <col min="11828" max="11828" width="37" style="129" customWidth="1"/>
    <col min="11829" max="11847" width="36.85546875" style="129" customWidth="1"/>
    <col min="11848" max="11848" width="37" style="129" customWidth="1"/>
    <col min="11849" max="11866" width="36.85546875" style="129" customWidth="1"/>
    <col min="11867" max="11867" width="36.5703125" style="129" customWidth="1"/>
    <col min="11868" max="11880" width="36.85546875" style="129" customWidth="1"/>
    <col min="11881" max="11881" width="36.5703125" style="129" customWidth="1"/>
    <col min="11882" max="11884" width="36.85546875" style="129" customWidth="1"/>
    <col min="11885" max="11885" width="36.5703125" style="129" customWidth="1"/>
    <col min="11886" max="11893" width="36.85546875" style="129" customWidth="1"/>
    <col min="11894" max="11894" width="36.5703125" style="129" customWidth="1"/>
    <col min="11895" max="12032" width="36.85546875" style="129"/>
    <col min="12033" max="12033" width="18.5703125" style="129" customWidth="1"/>
    <col min="12034" max="12042" width="31.42578125" style="129" customWidth="1"/>
    <col min="12043" max="12059" width="36.85546875" style="129" customWidth="1"/>
    <col min="12060" max="12060" width="37" style="129" customWidth="1"/>
    <col min="12061" max="12076" width="36.85546875" style="129" customWidth="1"/>
    <col min="12077" max="12077" width="37.140625" style="129" customWidth="1"/>
    <col min="12078" max="12079" width="36.85546875" style="129" customWidth="1"/>
    <col min="12080" max="12080" width="36.5703125" style="129" customWidth="1"/>
    <col min="12081" max="12082" width="36.85546875" style="129" customWidth="1"/>
    <col min="12083" max="12083" width="36.5703125" style="129" customWidth="1"/>
    <col min="12084" max="12084" width="37" style="129" customWidth="1"/>
    <col min="12085" max="12103" width="36.85546875" style="129" customWidth="1"/>
    <col min="12104" max="12104" width="37" style="129" customWidth="1"/>
    <col min="12105" max="12122" width="36.85546875" style="129" customWidth="1"/>
    <col min="12123" max="12123" width="36.5703125" style="129" customWidth="1"/>
    <col min="12124" max="12136" width="36.85546875" style="129" customWidth="1"/>
    <col min="12137" max="12137" width="36.5703125" style="129" customWidth="1"/>
    <col min="12138" max="12140" width="36.85546875" style="129" customWidth="1"/>
    <col min="12141" max="12141" width="36.5703125" style="129" customWidth="1"/>
    <col min="12142" max="12149" width="36.85546875" style="129" customWidth="1"/>
    <col min="12150" max="12150" width="36.5703125" style="129" customWidth="1"/>
    <col min="12151" max="12288" width="36.85546875" style="129"/>
    <col min="12289" max="12289" width="18.5703125" style="129" customWidth="1"/>
    <col min="12290" max="12298" width="31.42578125" style="129" customWidth="1"/>
    <col min="12299" max="12315" width="36.85546875" style="129" customWidth="1"/>
    <col min="12316" max="12316" width="37" style="129" customWidth="1"/>
    <col min="12317" max="12332" width="36.85546875" style="129" customWidth="1"/>
    <col min="12333" max="12333" width="37.140625" style="129" customWidth="1"/>
    <col min="12334" max="12335" width="36.85546875" style="129" customWidth="1"/>
    <col min="12336" max="12336" width="36.5703125" style="129" customWidth="1"/>
    <col min="12337" max="12338" width="36.85546875" style="129" customWidth="1"/>
    <col min="12339" max="12339" width="36.5703125" style="129" customWidth="1"/>
    <col min="12340" max="12340" width="37" style="129" customWidth="1"/>
    <col min="12341" max="12359" width="36.85546875" style="129" customWidth="1"/>
    <col min="12360" max="12360" width="37" style="129" customWidth="1"/>
    <col min="12361" max="12378" width="36.85546875" style="129" customWidth="1"/>
    <col min="12379" max="12379" width="36.5703125" style="129" customWidth="1"/>
    <col min="12380" max="12392" width="36.85546875" style="129" customWidth="1"/>
    <col min="12393" max="12393" width="36.5703125" style="129" customWidth="1"/>
    <col min="12394" max="12396" width="36.85546875" style="129" customWidth="1"/>
    <col min="12397" max="12397" width="36.5703125" style="129" customWidth="1"/>
    <col min="12398" max="12405" width="36.85546875" style="129" customWidth="1"/>
    <col min="12406" max="12406" width="36.5703125" style="129" customWidth="1"/>
    <col min="12407" max="12544" width="36.85546875" style="129"/>
    <col min="12545" max="12545" width="18.5703125" style="129" customWidth="1"/>
    <col min="12546" max="12554" width="31.42578125" style="129" customWidth="1"/>
    <col min="12555" max="12571" width="36.85546875" style="129" customWidth="1"/>
    <col min="12572" max="12572" width="37" style="129" customWidth="1"/>
    <col min="12573" max="12588" width="36.85546875" style="129" customWidth="1"/>
    <col min="12589" max="12589" width="37.140625" style="129" customWidth="1"/>
    <col min="12590" max="12591" width="36.85546875" style="129" customWidth="1"/>
    <col min="12592" max="12592" width="36.5703125" style="129" customWidth="1"/>
    <col min="12593" max="12594" width="36.85546875" style="129" customWidth="1"/>
    <col min="12595" max="12595" width="36.5703125" style="129" customWidth="1"/>
    <col min="12596" max="12596" width="37" style="129" customWidth="1"/>
    <col min="12597" max="12615" width="36.85546875" style="129" customWidth="1"/>
    <col min="12616" max="12616" width="37" style="129" customWidth="1"/>
    <col min="12617" max="12634" width="36.85546875" style="129" customWidth="1"/>
    <col min="12635" max="12635" width="36.5703125" style="129" customWidth="1"/>
    <col min="12636" max="12648" width="36.85546875" style="129" customWidth="1"/>
    <col min="12649" max="12649" width="36.5703125" style="129" customWidth="1"/>
    <col min="12650" max="12652" width="36.85546875" style="129" customWidth="1"/>
    <col min="12653" max="12653" width="36.5703125" style="129" customWidth="1"/>
    <col min="12654" max="12661" width="36.85546875" style="129" customWidth="1"/>
    <col min="12662" max="12662" width="36.5703125" style="129" customWidth="1"/>
    <col min="12663" max="12800" width="36.85546875" style="129"/>
    <col min="12801" max="12801" width="18.5703125" style="129" customWidth="1"/>
    <col min="12802" max="12810" width="31.42578125" style="129" customWidth="1"/>
    <col min="12811" max="12827" width="36.85546875" style="129" customWidth="1"/>
    <col min="12828" max="12828" width="37" style="129" customWidth="1"/>
    <col min="12829" max="12844" width="36.85546875" style="129" customWidth="1"/>
    <col min="12845" max="12845" width="37.140625" style="129" customWidth="1"/>
    <col min="12846" max="12847" width="36.85546875" style="129" customWidth="1"/>
    <col min="12848" max="12848" width="36.5703125" style="129" customWidth="1"/>
    <col min="12849" max="12850" width="36.85546875" style="129" customWidth="1"/>
    <col min="12851" max="12851" width="36.5703125" style="129" customWidth="1"/>
    <col min="12852" max="12852" width="37" style="129" customWidth="1"/>
    <col min="12853" max="12871" width="36.85546875" style="129" customWidth="1"/>
    <col min="12872" max="12872" width="37" style="129" customWidth="1"/>
    <col min="12873" max="12890" width="36.85546875" style="129" customWidth="1"/>
    <col min="12891" max="12891" width="36.5703125" style="129" customWidth="1"/>
    <col min="12892" max="12904" width="36.85546875" style="129" customWidth="1"/>
    <col min="12905" max="12905" width="36.5703125" style="129" customWidth="1"/>
    <col min="12906" max="12908" width="36.85546875" style="129" customWidth="1"/>
    <col min="12909" max="12909" width="36.5703125" style="129" customWidth="1"/>
    <col min="12910" max="12917" width="36.85546875" style="129" customWidth="1"/>
    <col min="12918" max="12918" width="36.5703125" style="129" customWidth="1"/>
    <col min="12919" max="13056" width="36.85546875" style="129"/>
    <col min="13057" max="13057" width="18.5703125" style="129" customWidth="1"/>
    <col min="13058" max="13066" width="31.42578125" style="129" customWidth="1"/>
    <col min="13067" max="13083" width="36.85546875" style="129" customWidth="1"/>
    <col min="13084" max="13084" width="37" style="129" customWidth="1"/>
    <col min="13085" max="13100" width="36.85546875" style="129" customWidth="1"/>
    <col min="13101" max="13101" width="37.140625" style="129" customWidth="1"/>
    <col min="13102" max="13103" width="36.85546875" style="129" customWidth="1"/>
    <col min="13104" max="13104" width="36.5703125" style="129" customWidth="1"/>
    <col min="13105" max="13106" width="36.85546875" style="129" customWidth="1"/>
    <col min="13107" max="13107" width="36.5703125" style="129" customWidth="1"/>
    <col min="13108" max="13108" width="37" style="129" customWidth="1"/>
    <col min="13109" max="13127" width="36.85546875" style="129" customWidth="1"/>
    <col min="13128" max="13128" width="37" style="129" customWidth="1"/>
    <col min="13129" max="13146" width="36.85546875" style="129" customWidth="1"/>
    <col min="13147" max="13147" width="36.5703125" style="129" customWidth="1"/>
    <col min="13148" max="13160" width="36.85546875" style="129" customWidth="1"/>
    <col min="13161" max="13161" width="36.5703125" style="129" customWidth="1"/>
    <col min="13162" max="13164" width="36.85546875" style="129" customWidth="1"/>
    <col min="13165" max="13165" width="36.5703125" style="129" customWidth="1"/>
    <col min="13166" max="13173" width="36.85546875" style="129" customWidth="1"/>
    <col min="13174" max="13174" width="36.5703125" style="129" customWidth="1"/>
    <col min="13175" max="13312" width="36.85546875" style="129"/>
    <col min="13313" max="13313" width="18.5703125" style="129" customWidth="1"/>
    <col min="13314" max="13322" width="31.42578125" style="129" customWidth="1"/>
    <col min="13323" max="13339" width="36.85546875" style="129" customWidth="1"/>
    <col min="13340" max="13340" width="37" style="129" customWidth="1"/>
    <col min="13341" max="13356" width="36.85546875" style="129" customWidth="1"/>
    <col min="13357" max="13357" width="37.140625" style="129" customWidth="1"/>
    <col min="13358" max="13359" width="36.85546875" style="129" customWidth="1"/>
    <col min="13360" max="13360" width="36.5703125" style="129" customWidth="1"/>
    <col min="13361" max="13362" width="36.85546875" style="129" customWidth="1"/>
    <col min="13363" max="13363" width="36.5703125" style="129" customWidth="1"/>
    <col min="13364" max="13364" width="37" style="129" customWidth="1"/>
    <col min="13365" max="13383" width="36.85546875" style="129" customWidth="1"/>
    <col min="13384" max="13384" width="37" style="129" customWidth="1"/>
    <col min="13385" max="13402" width="36.85546875" style="129" customWidth="1"/>
    <col min="13403" max="13403" width="36.5703125" style="129" customWidth="1"/>
    <col min="13404" max="13416" width="36.85546875" style="129" customWidth="1"/>
    <col min="13417" max="13417" width="36.5703125" style="129" customWidth="1"/>
    <col min="13418" max="13420" width="36.85546875" style="129" customWidth="1"/>
    <col min="13421" max="13421" width="36.5703125" style="129" customWidth="1"/>
    <col min="13422" max="13429" width="36.85546875" style="129" customWidth="1"/>
    <col min="13430" max="13430" width="36.5703125" style="129" customWidth="1"/>
    <col min="13431" max="13568" width="36.85546875" style="129"/>
    <col min="13569" max="13569" width="18.5703125" style="129" customWidth="1"/>
    <col min="13570" max="13578" width="31.42578125" style="129" customWidth="1"/>
    <col min="13579" max="13595" width="36.85546875" style="129" customWidth="1"/>
    <col min="13596" max="13596" width="37" style="129" customWidth="1"/>
    <col min="13597" max="13612" width="36.85546875" style="129" customWidth="1"/>
    <col min="13613" max="13613" width="37.140625" style="129" customWidth="1"/>
    <col min="13614" max="13615" width="36.85546875" style="129" customWidth="1"/>
    <col min="13616" max="13616" width="36.5703125" style="129" customWidth="1"/>
    <col min="13617" max="13618" width="36.85546875" style="129" customWidth="1"/>
    <col min="13619" max="13619" width="36.5703125" style="129" customWidth="1"/>
    <col min="13620" max="13620" width="37" style="129" customWidth="1"/>
    <col min="13621" max="13639" width="36.85546875" style="129" customWidth="1"/>
    <col min="13640" max="13640" width="37" style="129" customWidth="1"/>
    <col min="13641" max="13658" width="36.85546875" style="129" customWidth="1"/>
    <col min="13659" max="13659" width="36.5703125" style="129" customWidth="1"/>
    <col min="13660" max="13672" width="36.85546875" style="129" customWidth="1"/>
    <col min="13673" max="13673" width="36.5703125" style="129" customWidth="1"/>
    <col min="13674" max="13676" width="36.85546875" style="129" customWidth="1"/>
    <col min="13677" max="13677" width="36.5703125" style="129" customWidth="1"/>
    <col min="13678" max="13685" width="36.85546875" style="129" customWidth="1"/>
    <col min="13686" max="13686" width="36.5703125" style="129" customWidth="1"/>
    <col min="13687" max="13824" width="36.85546875" style="129"/>
    <col min="13825" max="13825" width="18.5703125" style="129" customWidth="1"/>
    <col min="13826" max="13834" width="31.42578125" style="129" customWidth="1"/>
    <col min="13835" max="13851" width="36.85546875" style="129" customWidth="1"/>
    <col min="13852" max="13852" width="37" style="129" customWidth="1"/>
    <col min="13853" max="13868" width="36.85546875" style="129" customWidth="1"/>
    <col min="13869" max="13869" width="37.140625" style="129" customWidth="1"/>
    <col min="13870" max="13871" width="36.85546875" style="129" customWidth="1"/>
    <col min="13872" max="13872" width="36.5703125" style="129" customWidth="1"/>
    <col min="13873" max="13874" width="36.85546875" style="129" customWidth="1"/>
    <col min="13875" max="13875" width="36.5703125" style="129" customWidth="1"/>
    <col min="13876" max="13876" width="37" style="129" customWidth="1"/>
    <col min="13877" max="13895" width="36.85546875" style="129" customWidth="1"/>
    <col min="13896" max="13896" width="37" style="129" customWidth="1"/>
    <col min="13897" max="13914" width="36.85546875" style="129" customWidth="1"/>
    <col min="13915" max="13915" width="36.5703125" style="129" customWidth="1"/>
    <col min="13916" max="13928" width="36.85546875" style="129" customWidth="1"/>
    <col min="13929" max="13929" width="36.5703125" style="129" customWidth="1"/>
    <col min="13930" max="13932" width="36.85546875" style="129" customWidth="1"/>
    <col min="13933" max="13933" width="36.5703125" style="129" customWidth="1"/>
    <col min="13934" max="13941" width="36.85546875" style="129" customWidth="1"/>
    <col min="13942" max="13942" width="36.5703125" style="129" customWidth="1"/>
    <col min="13943" max="14080" width="36.85546875" style="129"/>
    <col min="14081" max="14081" width="18.5703125" style="129" customWidth="1"/>
    <col min="14082" max="14090" width="31.42578125" style="129" customWidth="1"/>
    <col min="14091" max="14107" width="36.85546875" style="129" customWidth="1"/>
    <col min="14108" max="14108" width="37" style="129" customWidth="1"/>
    <col min="14109" max="14124" width="36.85546875" style="129" customWidth="1"/>
    <col min="14125" max="14125" width="37.140625" style="129" customWidth="1"/>
    <col min="14126" max="14127" width="36.85546875" style="129" customWidth="1"/>
    <col min="14128" max="14128" width="36.5703125" style="129" customWidth="1"/>
    <col min="14129" max="14130" width="36.85546875" style="129" customWidth="1"/>
    <col min="14131" max="14131" width="36.5703125" style="129" customWidth="1"/>
    <col min="14132" max="14132" width="37" style="129" customWidth="1"/>
    <col min="14133" max="14151" width="36.85546875" style="129" customWidth="1"/>
    <col min="14152" max="14152" width="37" style="129" customWidth="1"/>
    <col min="14153" max="14170" width="36.85546875" style="129" customWidth="1"/>
    <col min="14171" max="14171" width="36.5703125" style="129" customWidth="1"/>
    <col min="14172" max="14184" width="36.85546875" style="129" customWidth="1"/>
    <col min="14185" max="14185" width="36.5703125" style="129" customWidth="1"/>
    <col min="14186" max="14188" width="36.85546875" style="129" customWidth="1"/>
    <col min="14189" max="14189" width="36.5703125" style="129" customWidth="1"/>
    <col min="14190" max="14197" width="36.85546875" style="129" customWidth="1"/>
    <col min="14198" max="14198" width="36.5703125" style="129" customWidth="1"/>
    <col min="14199" max="14336" width="36.85546875" style="129"/>
    <col min="14337" max="14337" width="18.5703125" style="129" customWidth="1"/>
    <col min="14338" max="14346" width="31.42578125" style="129" customWidth="1"/>
    <col min="14347" max="14363" width="36.85546875" style="129" customWidth="1"/>
    <col min="14364" max="14364" width="37" style="129" customWidth="1"/>
    <col min="14365" max="14380" width="36.85546875" style="129" customWidth="1"/>
    <col min="14381" max="14381" width="37.140625" style="129" customWidth="1"/>
    <col min="14382" max="14383" width="36.85546875" style="129" customWidth="1"/>
    <col min="14384" max="14384" width="36.5703125" style="129" customWidth="1"/>
    <col min="14385" max="14386" width="36.85546875" style="129" customWidth="1"/>
    <col min="14387" max="14387" width="36.5703125" style="129" customWidth="1"/>
    <col min="14388" max="14388" width="37" style="129" customWidth="1"/>
    <col min="14389" max="14407" width="36.85546875" style="129" customWidth="1"/>
    <col min="14408" max="14408" width="37" style="129" customWidth="1"/>
    <col min="14409" max="14426" width="36.85546875" style="129" customWidth="1"/>
    <col min="14427" max="14427" width="36.5703125" style="129" customWidth="1"/>
    <col min="14428" max="14440" width="36.85546875" style="129" customWidth="1"/>
    <col min="14441" max="14441" width="36.5703125" style="129" customWidth="1"/>
    <col min="14442" max="14444" width="36.85546875" style="129" customWidth="1"/>
    <col min="14445" max="14445" width="36.5703125" style="129" customWidth="1"/>
    <col min="14446" max="14453" width="36.85546875" style="129" customWidth="1"/>
    <col min="14454" max="14454" width="36.5703125" style="129" customWidth="1"/>
    <col min="14455" max="14592" width="36.85546875" style="129"/>
    <col min="14593" max="14593" width="18.5703125" style="129" customWidth="1"/>
    <col min="14594" max="14602" width="31.42578125" style="129" customWidth="1"/>
    <col min="14603" max="14619" width="36.85546875" style="129" customWidth="1"/>
    <col min="14620" max="14620" width="37" style="129" customWidth="1"/>
    <col min="14621" max="14636" width="36.85546875" style="129" customWidth="1"/>
    <col min="14637" max="14637" width="37.140625" style="129" customWidth="1"/>
    <col min="14638" max="14639" width="36.85546875" style="129" customWidth="1"/>
    <col min="14640" max="14640" width="36.5703125" style="129" customWidth="1"/>
    <col min="14641" max="14642" width="36.85546875" style="129" customWidth="1"/>
    <col min="14643" max="14643" width="36.5703125" style="129" customWidth="1"/>
    <col min="14644" max="14644" width="37" style="129" customWidth="1"/>
    <col min="14645" max="14663" width="36.85546875" style="129" customWidth="1"/>
    <col min="14664" max="14664" width="37" style="129" customWidth="1"/>
    <col min="14665" max="14682" width="36.85546875" style="129" customWidth="1"/>
    <col min="14683" max="14683" width="36.5703125" style="129" customWidth="1"/>
    <col min="14684" max="14696" width="36.85546875" style="129" customWidth="1"/>
    <col min="14697" max="14697" width="36.5703125" style="129" customWidth="1"/>
    <col min="14698" max="14700" width="36.85546875" style="129" customWidth="1"/>
    <col min="14701" max="14701" width="36.5703125" style="129" customWidth="1"/>
    <col min="14702" max="14709" width="36.85546875" style="129" customWidth="1"/>
    <col min="14710" max="14710" width="36.5703125" style="129" customWidth="1"/>
    <col min="14711" max="14848" width="36.85546875" style="129"/>
    <col min="14849" max="14849" width="18.5703125" style="129" customWidth="1"/>
    <col min="14850" max="14858" width="31.42578125" style="129" customWidth="1"/>
    <col min="14859" max="14875" width="36.85546875" style="129" customWidth="1"/>
    <col min="14876" max="14876" width="37" style="129" customWidth="1"/>
    <col min="14877" max="14892" width="36.85546875" style="129" customWidth="1"/>
    <col min="14893" max="14893" width="37.140625" style="129" customWidth="1"/>
    <col min="14894" max="14895" width="36.85546875" style="129" customWidth="1"/>
    <col min="14896" max="14896" width="36.5703125" style="129" customWidth="1"/>
    <col min="14897" max="14898" width="36.85546875" style="129" customWidth="1"/>
    <col min="14899" max="14899" width="36.5703125" style="129" customWidth="1"/>
    <col min="14900" max="14900" width="37" style="129" customWidth="1"/>
    <col min="14901" max="14919" width="36.85546875" style="129" customWidth="1"/>
    <col min="14920" max="14920" width="37" style="129" customWidth="1"/>
    <col min="14921" max="14938" width="36.85546875" style="129" customWidth="1"/>
    <col min="14939" max="14939" width="36.5703125" style="129" customWidth="1"/>
    <col min="14940" max="14952" width="36.85546875" style="129" customWidth="1"/>
    <col min="14953" max="14953" width="36.5703125" style="129" customWidth="1"/>
    <col min="14954" max="14956" width="36.85546875" style="129" customWidth="1"/>
    <col min="14957" max="14957" width="36.5703125" style="129" customWidth="1"/>
    <col min="14958" max="14965" width="36.85546875" style="129" customWidth="1"/>
    <col min="14966" max="14966" width="36.5703125" style="129" customWidth="1"/>
    <col min="14967" max="15104" width="36.85546875" style="129"/>
    <col min="15105" max="15105" width="18.5703125" style="129" customWidth="1"/>
    <col min="15106" max="15114" width="31.42578125" style="129" customWidth="1"/>
    <col min="15115" max="15131" width="36.85546875" style="129" customWidth="1"/>
    <col min="15132" max="15132" width="37" style="129" customWidth="1"/>
    <col min="15133" max="15148" width="36.85546875" style="129" customWidth="1"/>
    <col min="15149" max="15149" width="37.140625" style="129" customWidth="1"/>
    <col min="15150" max="15151" width="36.85546875" style="129" customWidth="1"/>
    <col min="15152" max="15152" width="36.5703125" style="129" customWidth="1"/>
    <col min="15153" max="15154" width="36.85546875" style="129" customWidth="1"/>
    <col min="15155" max="15155" width="36.5703125" style="129" customWidth="1"/>
    <col min="15156" max="15156" width="37" style="129" customWidth="1"/>
    <col min="15157" max="15175" width="36.85546875" style="129" customWidth="1"/>
    <col min="15176" max="15176" width="37" style="129" customWidth="1"/>
    <col min="15177" max="15194" width="36.85546875" style="129" customWidth="1"/>
    <col min="15195" max="15195" width="36.5703125" style="129" customWidth="1"/>
    <col min="15196" max="15208" width="36.85546875" style="129" customWidth="1"/>
    <col min="15209" max="15209" width="36.5703125" style="129" customWidth="1"/>
    <col min="15210" max="15212" width="36.85546875" style="129" customWidth="1"/>
    <col min="15213" max="15213" width="36.5703125" style="129" customWidth="1"/>
    <col min="15214" max="15221" width="36.85546875" style="129" customWidth="1"/>
    <col min="15222" max="15222" width="36.5703125" style="129" customWidth="1"/>
    <col min="15223" max="15360" width="36.85546875" style="129"/>
    <col min="15361" max="15361" width="18.5703125" style="129" customWidth="1"/>
    <col min="15362" max="15370" width="31.42578125" style="129" customWidth="1"/>
    <col min="15371" max="15387" width="36.85546875" style="129" customWidth="1"/>
    <col min="15388" max="15388" width="37" style="129" customWidth="1"/>
    <col min="15389" max="15404" width="36.85546875" style="129" customWidth="1"/>
    <col min="15405" max="15405" width="37.140625" style="129" customWidth="1"/>
    <col min="15406" max="15407" width="36.85546875" style="129" customWidth="1"/>
    <col min="15408" max="15408" width="36.5703125" style="129" customWidth="1"/>
    <col min="15409" max="15410" width="36.85546875" style="129" customWidth="1"/>
    <col min="15411" max="15411" width="36.5703125" style="129" customWidth="1"/>
    <col min="15412" max="15412" width="37" style="129" customWidth="1"/>
    <col min="15413" max="15431" width="36.85546875" style="129" customWidth="1"/>
    <col min="15432" max="15432" width="37" style="129" customWidth="1"/>
    <col min="15433" max="15450" width="36.85546875" style="129" customWidth="1"/>
    <col min="15451" max="15451" width="36.5703125" style="129" customWidth="1"/>
    <col min="15452" max="15464" width="36.85546875" style="129" customWidth="1"/>
    <col min="15465" max="15465" width="36.5703125" style="129" customWidth="1"/>
    <col min="15466" max="15468" width="36.85546875" style="129" customWidth="1"/>
    <col min="15469" max="15469" width="36.5703125" style="129" customWidth="1"/>
    <col min="15470" max="15477" width="36.85546875" style="129" customWidth="1"/>
    <col min="15478" max="15478" width="36.5703125" style="129" customWidth="1"/>
    <col min="15479" max="15616" width="36.85546875" style="129"/>
    <col min="15617" max="15617" width="18.5703125" style="129" customWidth="1"/>
    <col min="15618" max="15626" width="31.42578125" style="129" customWidth="1"/>
    <col min="15627" max="15643" width="36.85546875" style="129" customWidth="1"/>
    <col min="15644" max="15644" width="37" style="129" customWidth="1"/>
    <col min="15645" max="15660" width="36.85546875" style="129" customWidth="1"/>
    <col min="15661" max="15661" width="37.140625" style="129" customWidth="1"/>
    <col min="15662" max="15663" width="36.85546875" style="129" customWidth="1"/>
    <col min="15664" max="15664" width="36.5703125" style="129" customWidth="1"/>
    <col min="15665" max="15666" width="36.85546875" style="129" customWidth="1"/>
    <col min="15667" max="15667" width="36.5703125" style="129" customWidth="1"/>
    <col min="15668" max="15668" width="37" style="129" customWidth="1"/>
    <col min="15669" max="15687" width="36.85546875" style="129" customWidth="1"/>
    <col min="15688" max="15688" width="37" style="129" customWidth="1"/>
    <col min="15689" max="15706" width="36.85546875" style="129" customWidth="1"/>
    <col min="15707" max="15707" width="36.5703125" style="129" customWidth="1"/>
    <col min="15708" max="15720" width="36.85546875" style="129" customWidth="1"/>
    <col min="15721" max="15721" width="36.5703125" style="129" customWidth="1"/>
    <col min="15722" max="15724" width="36.85546875" style="129" customWidth="1"/>
    <col min="15725" max="15725" width="36.5703125" style="129" customWidth="1"/>
    <col min="15726" max="15733" width="36.85546875" style="129" customWidth="1"/>
    <col min="15734" max="15734" width="36.5703125" style="129" customWidth="1"/>
    <col min="15735" max="15872" width="36.85546875" style="129"/>
    <col min="15873" max="15873" width="18.5703125" style="129" customWidth="1"/>
    <col min="15874" max="15882" width="31.42578125" style="129" customWidth="1"/>
    <col min="15883" max="15899" width="36.85546875" style="129" customWidth="1"/>
    <col min="15900" max="15900" width="37" style="129" customWidth="1"/>
    <col min="15901" max="15916" width="36.85546875" style="129" customWidth="1"/>
    <col min="15917" max="15917" width="37.140625" style="129" customWidth="1"/>
    <col min="15918" max="15919" width="36.85546875" style="129" customWidth="1"/>
    <col min="15920" max="15920" width="36.5703125" style="129" customWidth="1"/>
    <col min="15921" max="15922" width="36.85546875" style="129" customWidth="1"/>
    <col min="15923" max="15923" width="36.5703125" style="129" customWidth="1"/>
    <col min="15924" max="15924" width="37" style="129" customWidth="1"/>
    <col min="15925" max="15943" width="36.85546875" style="129" customWidth="1"/>
    <col min="15944" max="15944" width="37" style="129" customWidth="1"/>
    <col min="15945" max="15962" width="36.85546875" style="129" customWidth="1"/>
    <col min="15963" max="15963" width="36.5703125" style="129" customWidth="1"/>
    <col min="15964" max="15976" width="36.85546875" style="129" customWidth="1"/>
    <col min="15977" max="15977" width="36.5703125" style="129" customWidth="1"/>
    <col min="15978" max="15980" width="36.85546875" style="129" customWidth="1"/>
    <col min="15981" max="15981" width="36.5703125" style="129" customWidth="1"/>
    <col min="15982" max="15989" width="36.85546875" style="129" customWidth="1"/>
    <col min="15990" max="15990" width="36.5703125" style="129" customWidth="1"/>
    <col min="15991" max="16128" width="36.85546875" style="129"/>
    <col min="16129" max="16129" width="18.5703125" style="129" customWidth="1"/>
    <col min="16130" max="16138" width="31.42578125" style="129" customWidth="1"/>
    <col min="16139" max="16155" width="36.85546875" style="129" customWidth="1"/>
    <col min="16156" max="16156" width="37" style="129" customWidth="1"/>
    <col min="16157" max="16172" width="36.85546875" style="129" customWidth="1"/>
    <col min="16173" max="16173" width="37.140625" style="129" customWidth="1"/>
    <col min="16174" max="16175" width="36.85546875" style="129" customWidth="1"/>
    <col min="16176" max="16176" width="36.5703125" style="129" customWidth="1"/>
    <col min="16177" max="16178" width="36.85546875" style="129" customWidth="1"/>
    <col min="16179" max="16179" width="36.5703125" style="129" customWidth="1"/>
    <col min="16180" max="16180" width="37" style="129" customWidth="1"/>
    <col min="16181" max="16199" width="36.85546875" style="129" customWidth="1"/>
    <col min="16200" max="16200" width="37" style="129" customWidth="1"/>
    <col min="16201" max="16218" width="36.85546875" style="129" customWidth="1"/>
    <col min="16219" max="16219" width="36.5703125" style="129" customWidth="1"/>
    <col min="16220" max="16232" width="36.85546875" style="129" customWidth="1"/>
    <col min="16233" max="16233" width="36.5703125" style="129" customWidth="1"/>
    <col min="16234" max="16236" width="36.85546875" style="129" customWidth="1"/>
    <col min="16237" max="16237" width="36.5703125" style="129" customWidth="1"/>
    <col min="16238" max="16245" width="36.85546875" style="129" customWidth="1"/>
    <col min="16246" max="16246" width="36.5703125" style="129" customWidth="1"/>
    <col min="16247" max="16384" width="36.85546875" style="129"/>
  </cols>
  <sheetData>
    <row r="1" spans="1:245" s="78" customFormat="1" ht="12.75" customHeight="1" x14ac:dyDescent="0.25">
      <c r="A1" s="75" t="s">
        <v>123</v>
      </c>
      <c r="B1" s="76"/>
      <c r="C1" s="76"/>
      <c r="D1" s="76"/>
      <c r="E1" s="76"/>
      <c r="F1" s="76"/>
      <c r="G1" s="76"/>
      <c r="H1" s="76"/>
      <c r="I1" s="76"/>
      <c r="J1" s="76"/>
      <c r="K1" s="77"/>
      <c r="L1" s="77"/>
      <c r="M1" s="77"/>
      <c r="N1" s="77"/>
      <c r="O1" s="77"/>
      <c r="P1" s="77"/>
      <c r="Q1" s="77"/>
      <c r="R1" s="77"/>
      <c r="S1" s="77"/>
      <c r="T1" s="77"/>
      <c r="U1" s="77"/>
      <c r="V1" s="77"/>
      <c r="W1" s="77"/>
      <c r="X1" s="77"/>
      <c r="Y1" s="77"/>
      <c r="Z1" s="77"/>
      <c r="AA1" s="77"/>
      <c r="AB1" s="77"/>
      <c r="AC1" s="77"/>
      <c r="AD1" s="77"/>
      <c r="AE1" s="77"/>
      <c r="AF1" s="77"/>
      <c r="AG1" s="77"/>
      <c r="AH1" s="77"/>
      <c r="AI1" s="77"/>
    </row>
    <row r="2" spans="1:245" s="82" customFormat="1" ht="12.75" customHeight="1" x14ac:dyDescent="0.25">
      <c r="A2" s="79" t="s">
        <v>124</v>
      </c>
      <c r="B2" s="81">
        <v>1</v>
      </c>
      <c r="C2" s="80">
        <v>2</v>
      </c>
      <c r="D2" s="80">
        <v>3</v>
      </c>
      <c r="E2" s="80">
        <v>4</v>
      </c>
      <c r="F2" s="80">
        <v>5</v>
      </c>
      <c r="G2" s="80">
        <v>6</v>
      </c>
      <c r="H2" s="80">
        <v>7</v>
      </c>
      <c r="I2" s="80">
        <v>8</v>
      </c>
      <c r="J2" s="80">
        <v>9</v>
      </c>
      <c r="K2" s="80"/>
      <c r="L2" s="80"/>
      <c r="M2" s="80"/>
      <c r="N2" s="80"/>
      <c r="O2" s="80"/>
      <c r="P2" s="80"/>
      <c r="Q2" s="80"/>
      <c r="R2" s="80"/>
      <c r="S2" s="80"/>
      <c r="T2" s="80"/>
      <c r="U2" s="80"/>
      <c r="V2" s="80"/>
      <c r="W2" s="80"/>
      <c r="X2" s="80"/>
      <c r="Y2" s="80"/>
      <c r="Z2" s="80"/>
      <c r="AA2" s="80"/>
      <c r="AB2" s="80"/>
      <c r="AC2" s="80"/>
      <c r="AD2" s="80"/>
      <c r="AE2" s="80"/>
      <c r="AF2" s="80"/>
      <c r="AG2" s="80"/>
      <c r="AH2" s="80"/>
      <c r="AI2" s="80"/>
      <c r="AJ2" s="81"/>
      <c r="AK2" s="81" t="str">
        <f t="shared" ref="AK2:CV2" si="0">IF(AK3="","",AJ2+1)</f>
        <v/>
      </c>
      <c r="AL2" s="81" t="str">
        <f t="shared" si="0"/>
        <v/>
      </c>
      <c r="AM2" s="81" t="str">
        <f t="shared" si="0"/>
        <v/>
      </c>
      <c r="AN2" s="81" t="str">
        <f t="shared" si="0"/>
        <v/>
      </c>
      <c r="AO2" s="81" t="str">
        <f t="shared" si="0"/>
        <v/>
      </c>
      <c r="AP2" s="81" t="str">
        <f t="shared" si="0"/>
        <v/>
      </c>
      <c r="AQ2" s="81" t="str">
        <f t="shared" si="0"/>
        <v/>
      </c>
      <c r="AR2" s="81" t="str">
        <f t="shared" si="0"/>
        <v/>
      </c>
      <c r="AS2" s="81" t="str">
        <f t="shared" si="0"/>
        <v/>
      </c>
      <c r="AT2" s="81" t="str">
        <f t="shared" si="0"/>
        <v/>
      </c>
      <c r="AU2" s="81" t="str">
        <f t="shared" si="0"/>
        <v/>
      </c>
      <c r="AV2" s="81" t="str">
        <f t="shared" si="0"/>
        <v/>
      </c>
      <c r="AW2" s="81" t="str">
        <f t="shared" si="0"/>
        <v/>
      </c>
      <c r="AX2" s="81" t="str">
        <f t="shared" si="0"/>
        <v/>
      </c>
      <c r="AY2" s="81" t="str">
        <f t="shared" si="0"/>
        <v/>
      </c>
      <c r="AZ2" s="81" t="str">
        <f t="shared" si="0"/>
        <v/>
      </c>
      <c r="BA2" s="81" t="str">
        <f t="shared" si="0"/>
        <v/>
      </c>
      <c r="BB2" s="81" t="str">
        <f t="shared" si="0"/>
        <v/>
      </c>
      <c r="BC2" s="81" t="str">
        <f t="shared" si="0"/>
        <v/>
      </c>
      <c r="BD2" s="81" t="str">
        <f t="shared" si="0"/>
        <v/>
      </c>
      <c r="BE2" s="81" t="str">
        <f t="shared" si="0"/>
        <v/>
      </c>
      <c r="BF2" s="81" t="str">
        <f t="shared" si="0"/>
        <v/>
      </c>
      <c r="BG2" s="81" t="str">
        <f t="shared" si="0"/>
        <v/>
      </c>
      <c r="BH2" s="81" t="str">
        <f t="shared" si="0"/>
        <v/>
      </c>
      <c r="BI2" s="81" t="str">
        <f t="shared" si="0"/>
        <v/>
      </c>
      <c r="BJ2" s="81" t="str">
        <f t="shared" si="0"/>
        <v/>
      </c>
      <c r="BK2" s="81" t="str">
        <f t="shared" si="0"/>
        <v/>
      </c>
      <c r="BL2" s="81" t="str">
        <f t="shared" si="0"/>
        <v/>
      </c>
      <c r="BM2" s="81" t="str">
        <f t="shared" si="0"/>
        <v/>
      </c>
      <c r="BN2" s="81" t="str">
        <f t="shared" si="0"/>
        <v/>
      </c>
      <c r="BO2" s="81" t="str">
        <f t="shared" si="0"/>
        <v/>
      </c>
      <c r="BP2" s="81" t="str">
        <f t="shared" si="0"/>
        <v/>
      </c>
      <c r="BQ2" s="81" t="str">
        <f t="shared" si="0"/>
        <v/>
      </c>
      <c r="BR2" s="81" t="str">
        <f t="shared" si="0"/>
        <v/>
      </c>
      <c r="BS2" s="81" t="str">
        <f t="shared" si="0"/>
        <v/>
      </c>
      <c r="BT2" s="81" t="str">
        <f t="shared" si="0"/>
        <v/>
      </c>
      <c r="BU2" s="81" t="str">
        <f t="shared" si="0"/>
        <v/>
      </c>
      <c r="BV2" s="81" t="str">
        <f t="shared" si="0"/>
        <v/>
      </c>
      <c r="BW2" s="81" t="str">
        <f t="shared" si="0"/>
        <v/>
      </c>
      <c r="BX2" s="81" t="str">
        <f t="shared" si="0"/>
        <v/>
      </c>
      <c r="BY2" s="81" t="str">
        <f t="shared" si="0"/>
        <v/>
      </c>
      <c r="BZ2" s="81" t="str">
        <f t="shared" si="0"/>
        <v/>
      </c>
      <c r="CA2" s="81" t="str">
        <f t="shared" si="0"/>
        <v/>
      </c>
      <c r="CB2" s="81" t="str">
        <f t="shared" si="0"/>
        <v/>
      </c>
      <c r="CC2" s="81" t="str">
        <f t="shared" si="0"/>
        <v/>
      </c>
      <c r="CD2" s="81" t="str">
        <f t="shared" si="0"/>
        <v/>
      </c>
      <c r="CE2" s="81" t="str">
        <f t="shared" si="0"/>
        <v/>
      </c>
      <c r="CF2" s="81" t="str">
        <f t="shared" si="0"/>
        <v/>
      </c>
      <c r="CG2" s="81" t="str">
        <f t="shared" si="0"/>
        <v/>
      </c>
      <c r="CH2" s="81" t="str">
        <f t="shared" si="0"/>
        <v/>
      </c>
      <c r="CI2" s="81" t="str">
        <f t="shared" si="0"/>
        <v/>
      </c>
      <c r="CJ2" s="81" t="str">
        <f t="shared" si="0"/>
        <v/>
      </c>
      <c r="CK2" s="81" t="str">
        <f t="shared" si="0"/>
        <v/>
      </c>
      <c r="CL2" s="81" t="str">
        <f t="shared" si="0"/>
        <v/>
      </c>
      <c r="CM2" s="81" t="str">
        <f t="shared" si="0"/>
        <v/>
      </c>
      <c r="CN2" s="81" t="str">
        <f t="shared" si="0"/>
        <v/>
      </c>
      <c r="CO2" s="81" t="str">
        <f t="shared" si="0"/>
        <v/>
      </c>
      <c r="CP2" s="81" t="str">
        <f t="shared" si="0"/>
        <v/>
      </c>
      <c r="CQ2" s="81" t="str">
        <f t="shared" si="0"/>
        <v/>
      </c>
      <c r="CR2" s="81" t="str">
        <f t="shared" si="0"/>
        <v/>
      </c>
      <c r="CS2" s="81" t="str">
        <f t="shared" si="0"/>
        <v/>
      </c>
      <c r="CT2" s="81" t="str">
        <f t="shared" si="0"/>
        <v/>
      </c>
      <c r="CU2" s="81" t="str">
        <f t="shared" si="0"/>
        <v/>
      </c>
      <c r="CV2" s="81" t="str">
        <f t="shared" si="0"/>
        <v/>
      </c>
      <c r="CW2" s="81" t="str">
        <f t="shared" ref="CW2:FH2" si="1">IF(CW3="","",CV2+1)</f>
        <v/>
      </c>
      <c r="CX2" s="81" t="str">
        <f t="shared" si="1"/>
        <v/>
      </c>
      <c r="CY2" s="81" t="str">
        <f t="shared" si="1"/>
        <v/>
      </c>
      <c r="CZ2" s="81" t="str">
        <f t="shared" si="1"/>
        <v/>
      </c>
      <c r="DA2" s="81" t="str">
        <f t="shared" si="1"/>
        <v/>
      </c>
      <c r="DB2" s="81" t="str">
        <f t="shared" si="1"/>
        <v/>
      </c>
      <c r="DC2" s="81" t="str">
        <f t="shared" si="1"/>
        <v/>
      </c>
      <c r="DD2" s="81" t="str">
        <f t="shared" si="1"/>
        <v/>
      </c>
      <c r="DE2" s="81" t="str">
        <f t="shared" si="1"/>
        <v/>
      </c>
      <c r="DF2" s="81" t="str">
        <f t="shared" si="1"/>
        <v/>
      </c>
      <c r="DG2" s="81" t="str">
        <f t="shared" si="1"/>
        <v/>
      </c>
      <c r="DH2" s="81" t="str">
        <f t="shared" si="1"/>
        <v/>
      </c>
      <c r="DI2" s="81" t="str">
        <f t="shared" si="1"/>
        <v/>
      </c>
      <c r="DJ2" s="81" t="str">
        <f t="shared" si="1"/>
        <v/>
      </c>
      <c r="DK2" s="81" t="str">
        <f t="shared" si="1"/>
        <v/>
      </c>
      <c r="DL2" s="81" t="str">
        <f t="shared" si="1"/>
        <v/>
      </c>
      <c r="DM2" s="81" t="str">
        <f t="shared" si="1"/>
        <v/>
      </c>
      <c r="DN2" s="81" t="str">
        <f t="shared" si="1"/>
        <v/>
      </c>
      <c r="DO2" s="81" t="str">
        <f t="shared" si="1"/>
        <v/>
      </c>
      <c r="DP2" s="81" t="str">
        <f t="shared" si="1"/>
        <v/>
      </c>
      <c r="DQ2" s="81" t="str">
        <f t="shared" si="1"/>
        <v/>
      </c>
      <c r="DR2" s="81" t="str">
        <f t="shared" si="1"/>
        <v/>
      </c>
      <c r="DS2" s="81" t="str">
        <f t="shared" si="1"/>
        <v/>
      </c>
      <c r="DT2" s="81" t="str">
        <f t="shared" si="1"/>
        <v/>
      </c>
      <c r="DU2" s="81" t="str">
        <f t="shared" si="1"/>
        <v/>
      </c>
      <c r="DV2" s="81" t="str">
        <f t="shared" si="1"/>
        <v/>
      </c>
      <c r="DW2" s="81" t="str">
        <f t="shared" si="1"/>
        <v/>
      </c>
      <c r="DX2" s="81" t="str">
        <f t="shared" si="1"/>
        <v/>
      </c>
      <c r="DY2" s="81" t="str">
        <f t="shared" si="1"/>
        <v/>
      </c>
      <c r="DZ2" s="81" t="str">
        <f t="shared" si="1"/>
        <v/>
      </c>
      <c r="EA2" s="81" t="str">
        <f t="shared" si="1"/>
        <v/>
      </c>
      <c r="EB2" s="81" t="str">
        <f t="shared" si="1"/>
        <v/>
      </c>
      <c r="EC2" s="81" t="str">
        <f t="shared" si="1"/>
        <v/>
      </c>
      <c r="ED2" s="81" t="str">
        <f t="shared" si="1"/>
        <v/>
      </c>
      <c r="EE2" s="81" t="str">
        <f t="shared" si="1"/>
        <v/>
      </c>
      <c r="EF2" s="81" t="str">
        <f t="shared" si="1"/>
        <v/>
      </c>
      <c r="EG2" s="81" t="str">
        <f t="shared" si="1"/>
        <v/>
      </c>
      <c r="EH2" s="81" t="str">
        <f t="shared" si="1"/>
        <v/>
      </c>
      <c r="EI2" s="81" t="str">
        <f t="shared" si="1"/>
        <v/>
      </c>
      <c r="EJ2" s="81" t="str">
        <f t="shared" si="1"/>
        <v/>
      </c>
      <c r="EK2" s="81" t="str">
        <f t="shared" si="1"/>
        <v/>
      </c>
      <c r="EL2" s="81" t="str">
        <f t="shared" si="1"/>
        <v/>
      </c>
      <c r="EM2" s="81" t="str">
        <f t="shared" si="1"/>
        <v/>
      </c>
      <c r="EN2" s="81" t="str">
        <f t="shared" si="1"/>
        <v/>
      </c>
      <c r="EO2" s="81" t="str">
        <f t="shared" si="1"/>
        <v/>
      </c>
      <c r="EP2" s="81" t="str">
        <f t="shared" si="1"/>
        <v/>
      </c>
      <c r="EQ2" s="81" t="str">
        <f t="shared" si="1"/>
        <v/>
      </c>
      <c r="ER2" s="81" t="str">
        <f t="shared" si="1"/>
        <v/>
      </c>
      <c r="ES2" s="81" t="str">
        <f t="shared" si="1"/>
        <v/>
      </c>
      <c r="ET2" s="81" t="str">
        <f t="shared" si="1"/>
        <v/>
      </c>
      <c r="EU2" s="81" t="str">
        <f t="shared" si="1"/>
        <v/>
      </c>
      <c r="EV2" s="81" t="str">
        <f t="shared" si="1"/>
        <v/>
      </c>
      <c r="EW2" s="81" t="str">
        <f t="shared" si="1"/>
        <v/>
      </c>
      <c r="EX2" s="81" t="str">
        <f t="shared" si="1"/>
        <v/>
      </c>
      <c r="EY2" s="81" t="str">
        <f t="shared" si="1"/>
        <v/>
      </c>
      <c r="EZ2" s="81" t="str">
        <f t="shared" si="1"/>
        <v/>
      </c>
      <c r="FA2" s="81" t="str">
        <f t="shared" si="1"/>
        <v/>
      </c>
      <c r="FB2" s="81" t="str">
        <f t="shared" si="1"/>
        <v/>
      </c>
      <c r="FC2" s="81" t="str">
        <f t="shared" si="1"/>
        <v/>
      </c>
      <c r="FD2" s="81" t="str">
        <f t="shared" si="1"/>
        <v/>
      </c>
      <c r="FE2" s="81" t="str">
        <f t="shared" si="1"/>
        <v/>
      </c>
      <c r="FF2" s="81" t="str">
        <f t="shared" si="1"/>
        <v/>
      </c>
      <c r="FG2" s="81" t="str">
        <f t="shared" si="1"/>
        <v/>
      </c>
      <c r="FH2" s="81" t="str">
        <f t="shared" si="1"/>
        <v/>
      </c>
      <c r="FI2" s="81" t="str">
        <f t="shared" ref="FI2:HT2" si="2">IF(FI3="","",FH2+1)</f>
        <v/>
      </c>
      <c r="FJ2" s="81" t="str">
        <f t="shared" si="2"/>
        <v/>
      </c>
      <c r="FK2" s="81" t="str">
        <f t="shared" si="2"/>
        <v/>
      </c>
      <c r="FL2" s="81" t="str">
        <f t="shared" si="2"/>
        <v/>
      </c>
      <c r="FM2" s="81" t="str">
        <f t="shared" si="2"/>
        <v/>
      </c>
      <c r="FN2" s="81" t="str">
        <f t="shared" si="2"/>
        <v/>
      </c>
      <c r="FO2" s="81" t="str">
        <f t="shared" si="2"/>
        <v/>
      </c>
      <c r="FP2" s="81" t="str">
        <f t="shared" si="2"/>
        <v/>
      </c>
      <c r="FQ2" s="81" t="str">
        <f t="shared" si="2"/>
        <v/>
      </c>
      <c r="FR2" s="81" t="str">
        <f t="shared" si="2"/>
        <v/>
      </c>
      <c r="FS2" s="81" t="str">
        <f t="shared" si="2"/>
        <v/>
      </c>
      <c r="FT2" s="81" t="str">
        <f t="shared" si="2"/>
        <v/>
      </c>
      <c r="FU2" s="81" t="str">
        <f t="shared" si="2"/>
        <v/>
      </c>
      <c r="FV2" s="81" t="str">
        <f t="shared" si="2"/>
        <v/>
      </c>
      <c r="FW2" s="81" t="str">
        <f t="shared" si="2"/>
        <v/>
      </c>
      <c r="FX2" s="81" t="str">
        <f t="shared" si="2"/>
        <v/>
      </c>
      <c r="FY2" s="81" t="str">
        <f t="shared" si="2"/>
        <v/>
      </c>
      <c r="FZ2" s="81" t="str">
        <f t="shared" si="2"/>
        <v/>
      </c>
      <c r="GA2" s="81" t="str">
        <f t="shared" si="2"/>
        <v/>
      </c>
      <c r="GB2" s="81" t="str">
        <f t="shared" si="2"/>
        <v/>
      </c>
      <c r="GC2" s="81" t="str">
        <f t="shared" si="2"/>
        <v/>
      </c>
      <c r="GD2" s="81" t="str">
        <f t="shared" si="2"/>
        <v/>
      </c>
      <c r="GE2" s="81" t="str">
        <f t="shared" si="2"/>
        <v/>
      </c>
      <c r="GF2" s="81" t="str">
        <f t="shared" si="2"/>
        <v/>
      </c>
      <c r="GG2" s="81" t="str">
        <f t="shared" si="2"/>
        <v/>
      </c>
      <c r="GH2" s="81" t="str">
        <f t="shared" si="2"/>
        <v/>
      </c>
      <c r="GI2" s="81" t="str">
        <f t="shared" si="2"/>
        <v/>
      </c>
      <c r="GJ2" s="81" t="str">
        <f t="shared" si="2"/>
        <v/>
      </c>
      <c r="GK2" s="81" t="str">
        <f t="shared" si="2"/>
        <v/>
      </c>
      <c r="GL2" s="81" t="str">
        <f t="shared" si="2"/>
        <v/>
      </c>
      <c r="GM2" s="81" t="str">
        <f t="shared" si="2"/>
        <v/>
      </c>
      <c r="GN2" s="81" t="str">
        <f t="shared" si="2"/>
        <v/>
      </c>
      <c r="GO2" s="81" t="str">
        <f t="shared" si="2"/>
        <v/>
      </c>
      <c r="GP2" s="81" t="str">
        <f t="shared" si="2"/>
        <v/>
      </c>
      <c r="GQ2" s="81" t="str">
        <f t="shared" si="2"/>
        <v/>
      </c>
      <c r="GR2" s="81" t="str">
        <f t="shared" si="2"/>
        <v/>
      </c>
      <c r="GS2" s="81" t="str">
        <f t="shared" si="2"/>
        <v/>
      </c>
      <c r="GT2" s="81" t="str">
        <f t="shared" si="2"/>
        <v/>
      </c>
      <c r="GU2" s="81" t="str">
        <f t="shared" si="2"/>
        <v/>
      </c>
      <c r="GV2" s="81" t="str">
        <f t="shared" si="2"/>
        <v/>
      </c>
      <c r="GW2" s="81" t="str">
        <f t="shared" si="2"/>
        <v/>
      </c>
      <c r="GX2" s="81" t="str">
        <f t="shared" si="2"/>
        <v/>
      </c>
      <c r="GY2" s="81" t="str">
        <f t="shared" si="2"/>
        <v/>
      </c>
      <c r="GZ2" s="81" t="str">
        <f t="shared" si="2"/>
        <v/>
      </c>
      <c r="HA2" s="81" t="str">
        <f t="shared" si="2"/>
        <v/>
      </c>
      <c r="HB2" s="81" t="str">
        <f t="shared" si="2"/>
        <v/>
      </c>
      <c r="HC2" s="81" t="str">
        <f t="shared" si="2"/>
        <v/>
      </c>
      <c r="HD2" s="81" t="str">
        <f t="shared" si="2"/>
        <v/>
      </c>
      <c r="HE2" s="81" t="str">
        <f t="shared" si="2"/>
        <v/>
      </c>
      <c r="HF2" s="81" t="str">
        <f t="shared" si="2"/>
        <v/>
      </c>
      <c r="HG2" s="81" t="str">
        <f t="shared" si="2"/>
        <v/>
      </c>
      <c r="HH2" s="81" t="str">
        <f t="shared" si="2"/>
        <v/>
      </c>
      <c r="HI2" s="81" t="str">
        <f t="shared" si="2"/>
        <v/>
      </c>
      <c r="HJ2" s="81" t="str">
        <f t="shared" si="2"/>
        <v/>
      </c>
      <c r="HK2" s="81" t="str">
        <f t="shared" si="2"/>
        <v/>
      </c>
      <c r="HL2" s="81" t="str">
        <f t="shared" si="2"/>
        <v/>
      </c>
      <c r="HM2" s="81" t="str">
        <f t="shared" si="2"/>
        <v/>
      </c>
      <c r="HN2" s="81" t="str">
        <f t="shared" si="2"/>
        <v/>
      </c>
      <c r="HO2" s="81" t="str">
        <f t="shared" si="2"/>
        <v/>
      </c>
      <c r="HP2" s="81" t="str">
        <f t="shared" si="2"/>
        <v/>
      </c>
      <c r="HQ2" s="81" t="str">
        <f t="shared" si="2"/>
        <v/>
      </c>
      <c r="HR2" s="81" t="str">
        <f t="shared" si="2"/>
        <v/>
      </c>
      <c r="HS2" s="81" t="str">
        <f t="shared" si="2"/>
        <v/>
      </c>
      <c r="HT2" s="81" t="str">
        <f t="shared" si="2"/>
        <v/>
      </c>
      <c r="HU2" s="81" t="str">
        <f t="shared" ref="HU2:IK2" si="3">IF(HU3="","",HT2+1)</f>
        <v/>
      </c>
      <c r="HV2" s="81" t="str">
        <f t="shared" si="3"/>
        <v/>
      </c>
      <c r="HW2" s="81" t="str">
        <f t="shared" si="3"/>
        <v/>
      </c>
      <c r="HX2" s="81" t="str">
        <f t="shared" si="3"/>
        <v/>
      </c>
      <c r="HY2" s="81" t="str">
        <f t="shared" si="3"/>
        <v/>
      </c>
      <c r="HZ2" s="81" t="str">
        <f t="shared" si="3"/>
        <v/>
      </c>
      <c r="IA2" s="81" t="str">
        <f t="shared" si="3"/>
        <v/>
      </c>
      <c r="IB2" s="81" t="str">
        <f t="shared" si="3"/>
        <v/>
      </c>
      <c r="IC2" s="81" t="str">
        <f t="shared" si="3"/>
        <v/>
      </c>
      <c r="ID2" s="81" t="str">
        <f t="shared" si="3"/>
        <v/>
      </c>
      <c r="IE2" s="81" t="str">
        <f t="shared" si="3"/>
        <v/>
      </c>
      <c r="IF2" s="81" t="str">
        <f t="shared" si="3"/>
        <v/>
      </c>
      <c r="IG2" s="81" t="str">
        <f t="shared" si="3"/>
        <v/>
      </c>
      <c r="IH2" s="81" t="str">
        <f t="shared" si="3"/>
        <v/>
      </c>
      <c r="II2" s="81" t="str">
        <f t="shared" si="3"/>
        <v/>
      </c>
      <c r="IJ2" s="81" t="str">
        <f t="shared" si="3"/>
        <v/>
      </c>
      <c r="IK2" s="81" t="str">
        <f t="shared" si="3"/>
        <v/>
      </c>
    </row>
    <row r="3" spans="1:245" s="87" customFormat="1" x14ac:dyDescent="0.2">
      <c r="A3" s="83" t="s">
        <v>125</v>
      </c>
      <c r="B3" s="202" t="s">
        <v>151</v>
      </c>
      <c r="C3" s="202" t="s">
        <v>151</v>
      </c>
      <c r="D3" s="202" t="s">
        <v>151</v>
      </c>
      <c r="E3" s="202" t="s">
        <v>1116</v>
      </c>
      <c r="F3" s="202" t="s">
        <v>1116</v>
      </c>
      <c r="G3" s="202" t="s">
        <v>1116</v>
      </c>
      <c r="H3" s="84"/>
      <c r="I3" s="84"/>
      <c r="J3" s="84"/>
      <c r="K3" s="85"/>
      <c r="L3" s="85"/>
      <c r="M3" s="85"/>
      <c r="N3" s="85"/>
      <c r="O3" s="85"/>
      <c r="P3" s="85"/>
      <c r="Q3" s="85"/>
      <c r="R3" s="85"/>
      <c r="S3" s="85"/>
      <c r="T3" s="85"/>
      <c r="U3" s="85"/>
      <c r="V3" s="85"/>
      <c r="W3" s="85"/>
      <c r="X3" s="85"/>
      <c r="Y3" s="85"/>
      <c r="Z3" s="85"/>
      <c r="AA3" s="85"/>
      <c r="AB3" s="85"/>
      <c r="AC3" s="85"/>
      <c r="AD3" s="85"/>
      <c r="AE3" s="85"/>
      <c r="AF3" s="85"/>
      <c r="AG3" s="85"/>
      <c r="AH3" s="85"/>
      <c r="AI3" s="85"/>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row>
    <row r="4" spans="1:245" s="87" customFormat="1" ht="38.25" x14ac:dyDescent="0.2">
      <c r="A4" s="83" t="s">
        <v>126</v>
      </c>
      <c r="B4" s="202" t="s">
        <v>473</v>
      </c>
      <c r="C4" s="368" t="s">
        <v>1098</v>
      </c>
      <c r="D4" s="202" t="s">
        <v>1106</v>
      </c>
      <c r="E4" s="202" t="s">
        <v>1117</v>
      </c>
      <c r="F4" s="392" t="s">
        <v>1121</v>
      </c>
      <c r="G4" s="84" t="s">
        <v>1124</v>
      </c>
      <c r="H4" s="84"/>
      <c r="I4" s="84"/>
      <c r="J4" s="84"/>
      <c r="K4" s="85"/>
      <c r="L4" s="84"/>
      <c r="M4" s="84"/>
      <c r="N4" s="84"/>
      <c r="O4" s="85"/>
      <c r="P4" s="85"/>
      <c r="Q4" s="84"/>
      <c r="R4" s="84"/>
      <c r="S4" s="84"/>
      <c r="T4" s="84"/>
      <c r="U4" s="84"/>
      <c r="V4" s="84"/>
      <c r="W4" s="84"/>
      <c r="X4" s="89"/>
      <c r="Y4" s="84"/>
      <c r="Z4" s="85"/>
      <c r="AA4" s="84"/>
      <c r="AB4" s="84"/>
      <c r="AC4" s="85"/>
      <c r="AD4" s="85"/>
      <c r="AE4" s="85"/>
      <c r="AF4" s="85"/>
      <c r="AG4" s="85"/>
      <c r="AH4" s="85"/>
      <c r="AI4" s="85"/>
      <c r="AQ4" s="90"/>
      <c r="AR4" s="90"/>
      <c r="AS4" s="90"/>
      <c r="AT4" s="90"/>
      <c r="AU4" s="90"/>
      <c r="AV4" s="90"/>
      <c r="AW4" s="90"/>
      <c r="GA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row>
    <row r="5" spans="1:245" s="95" customFormat="1" ht="51" x14ac:dyDescent="0.2">
      <c r="A5" s="91" t="s">
        <v>127</v>
      </c>
      <c r="B5" s="203" t="s">
        <v>474</v>
      </c>
      <c r="C5" s="369" t="s">
        <v>1099</v>
      </c>
      <c r="D5" s="203" t="s">
        <v>1107</v>
      </c>
      <c r="E5" s="203" t="s">
        <v>477</v>
      </c>
      <c r="F5" s="393" t="s">
        <v>1122</v>
      </c>
      <c r="G5" s="203" t="s">
        <v>1125</v>
      </c>
      <c r="H5" s="92"/>
      <c r="I5" s="92"/>
      <c r="J5" s="92"/>
      <c r="K5" s="92"/>
      <c r="L5" s="93"/>
      <c r="M5" s="92"/>
      <c r="N5" s="93"/>
      <c r="O5" s="93"/>
      <c r="P5" s="93"/>
      <c r="Q5" s="92"/>
      <c r="R5" s="93"/>
      <c r="S5" s="92"/>
      <c r="T5" s="93"/>
      <c r="U5" s="92"/>
      <c r="V5" s="93"/>
      <c r="W5" s="92"/>
      <c r="X5" s="93"/>
      <c r="Y5" s="92"/>
      <c r="Z5" s="92"/>
      <c r="AA5" s="93"/>
      <c r="AB5" s="93"/>
      <c r="AC5" s="93"/>
      <c r="AD5" s="93"/>
      <c r="AE5" s="93"/>
      <c r="AF5" s="93"/>
      <c r="AG5" s="93"/>
      <c r="AH5" s="93"/>
      <c r="AI5" s="93"/>
      <c r="DO5" s="96"/>
      <c r="GC5" s="97"/>
      <c r="GD5" s="97"/>
      <c r="GE5" s="97"/>
      <c r="GF5" s="97"/>
      <c r="GG5" s="97"/>
      <c r="GH5" s="97"/>
      <c r="GI5" s="97"/>
      <c r="GJ5" s="97"/>
      <c r="GK5" s="97"/>
      <c r="GL5" s="97"/>
      <c r="GM5" s="97"/>
      <c r="GN5" s="97"/>
      <c r="GO5" s="97"/>
      <c r="GP5" s="97"/>
      <c r="GQ5" s="97"/>
      <c r="GR5" s="97"/>
      <c r="GS5" s="97"/>
      <c r="GT5" s="97"/>
      <c r="GU5" s="97"/>
      <c r="GV5" s="97"/>
      <c r="GW5" s="98"/>
      <c r="GX5" s="97"/>
      <c r="GY5" s="97"/>
      <c r="GZ5" s="97"/>
      <c r="HA5" s="97"/>
      <c r="HB5" s="97"/>
    </row>
    <row r="6" spans="1:245" s="95" customFormat="1" x14ac:dyDescent="0.2">
      <c r="A6" s="91" t="s">
        <v>128</v>
      </c>
      <c r="B6" s="203"/>
      <c r="C6" s="92"/>
      <c r="D6" s="93"/>
      <c r="E6" s="93"/>
      <c r="F6" s="94"/>
      <c r="G6" s="92"/>
      <c r="H6" s="92"/>
      <c r="I6" s="92"/>
      <c r="J6" s="92"/>
      <c r="K6" s="93"/>
      <c r="L6" s="93"/>
      <c r="M6" s="93"/>
      <c r="N6" s="93"/>
      <c r="O6" s="93"/>
      <c r="P6" s="93"/>
      <c r="Q6" s="93"/>
      <c r="R6" s="93"/>
      <c r="S6" s="93"/>
      <c r="T6" s="93"/>
      <c r="U6" s="93"/>
      <c r="V6" s="93"/>
      <c r="W6" s="93"/>
      <c r="X6" s="93"/>
      <c r="Y6" s="93"/>
      <c r="Z6" s="93"/>
      <c r="AA6" s="93"/>
      <c r="AB6" s="93"/>
      <c r="AC6" s="93"/>
      <c r="AD6" s="93"/>
      <c r="AE6" s="93"/>
      <c r="AF6" s="93"/>
      <c r="AG6" s="93"/>
      <c r="AH6" s="93"/>
      <c r="AI6" s="93"/>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row>
    <row r="7" spans="1:245" s="102" customFormat="1" x14ac:dyDescent="0.2">
      <c r="A7" s="83" t="s">
        <v>129</v>
      </c>
      <c r="B7" s="204" t="s">
        <v>475</v>
      </c>
      <c r="C7" s="371" t="s">
        <v>1100</v>
      </c>
      <c r="D7" s="204" t="s">
        <v>1108</v>
      </c>
      <c r="E7" s="371" t="s">
        <v>1118</v>
      </c>
      <c r="F7" s="101"/>
      <c r="G7" s="99"/>
      <c r="H7" s="99"/>
      <c r="I7" s="99"/>
      <c r="J7" s="99"/>
      <c r="K7" s="100"/>
      <c r="L7" s="100"/>
      <c r="M7" s="99"/>
      <c r="N7" s="100"/>
      <c r="O7" s="100"/>
      <c r="P7" s="100"/>
      <c r="Q7" s="99"/>
      <c r="R7" s="100"/>
      <c r="S7" s="99"/>
      <c r="T7" s="100"/>
      <c r="U7" s="100"/>
      <c r="V7" s="100"/>
      <c r="W7" s="100"/>
      <c r="X7" s="100"/>
      <c r="Y7" s="100"/>
      <c r="Z7" s="100"/>
      <c r="AA7" s="100"/>
      <c r="AB7" s="100"/>
      <c r="AC7" s="100"/>
      <c r="AD7" s="100"/>
      <c r="AE7" s="100"/>
      <c r="AF7" s="100"/>
      <c r="AG7" s="100"/>
      <c r="AH7" s="100"/>
      <c r="AI7" s="100"/>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row>
    <row r="8" spans="1:245" s="102" customFormat="1" x14ac:dyDescent="0.2">
      <c r="A8" s="83" t="s">
        <v>130</v>
      </c>
      <c r="B8" s="204"/>
      <c r="C8" s="99"/>
      <c r="D8" s="100"/>
      <c r="E8" s="100"/>
      <c r="F8" s="101"/>
      <c r="G8" s="99"/>
      <c r="H8" s="99"/>
      <c r="I8" s="99"/>
      <c r="J8" s="99"/>
      <c r="K8" s="100"/>
      <c r="L8" s="100"/>
      <c r="M8" s="100"/>
      <c r="N8" s="99"/>
      <c r="O8" s="100"/>
      <c r="P8" s="100"/>
      <c r="Q8" s="100"/>
      <c r="R8" s="100"/>
      <c r="S8" s="99"/>
      <c r="T8" s="100"/>
      <c r="U8" s="100"/>
      <c r="V8" s="100"/>
      <c r="W8" s="100"/>
      <c r="X8" s="100"/>
      <c r="Y8" s="100"/>
      <c r="Z8" s="100"/>
      <c r="AA8" s="100"/>
      <c r="AB8" s="100"/>
      <c r="AC8" s="100"/>
      <c r="AD8" s="100"/>
      <c r="AE8" s="100"/>
      <c r="AF8" s="100"/>
      <c r="AG8" s="100"/>
      <c r="AH8" s="100"/>
      <c r="AI8" s="100"/>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row>
    <row r="9" spans="1:245" s="95" customFormat="1" x14ac:dyDescent="0.2">
      <c r="A9" s="91" t="s">
        <v>131</v>
      </c>
      <c r="B9" s="203" t="s">
        <v>476</v>
      </c>
      <c r="C9" s="203" t="s">
        <v>476</v>
      </c>
      <c r="D9" s="203" t="s">
        <v>476</v>
      </c>
      <c r="E9" s="93"/>
      <c r="F9" s="94"/>
      <c r="G9" s="92"/>
      <c r="H9" s="92"/>
      <c r="I9" s="92"/>
      <c r="J9" s="92"/>
      <c r="K9" s="93"/>
      <c r="L9" s="92"/>
      <c r="M9" s="92"/>
      <c r="N9" s="93"/>
      <c r="O9" s="93"/>
      <c r="P9" s="93"/>
      <c r="Q9" s="104"/>
      <c r="R9" s="93"/>
      <c r="S9" s="92"/>
      <c r="T9" s="92"/>
      <c r="U9" s="92"/>
      <c r="V9" s="93"/>
      <c r="W9" s="93"/>
      <c r="X9" s="93"/>
      <c r="Y9" s="93"/>
      <c r="Z9" s="93"/>
      <c r="AA9" s="93"/>
      <c r="AB9" s="93"/>
      <c r="AC9" s="93"/>
      <c r="AD9" s="93"/>
      <c r="AE9" s="93"/>
      <c r="AF9" s="93"/>
      <c r="AG9" s="93"/>
      <c r="AH9" s="93"/>
      <c r="AI9" s="93"/>
      <c r="AY9" s="96"/>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row>
    <row r="10" spans="1:245" s="95" customFormat="1" x14ac:dyDescent="0.2">
      <c r="A10" s="91" t="s">
        <v>132</v>
      </c>
      <c r="B10" s="203" t="s">
        <v>477</v>
      </c>
      <c r="C10" s="369" t="s">
        <v>477</v>
      </c>
      <c r="D10" s="369" t="s">
        <v>477</v>
      </c>
      <c r="E10" s="369" t="s">
        <v>477</v>
      </c>
      <c r="F10" s="393" t="s">
        <v>1122</v>
      </c>
      <c r="G10" s="203" t="s">
        <v>1126</v>
      </c>
      <c r="H10" s="92"/>
      <c r="I10" s="92"/>
      <c r="J10" s="92"/>
      <c r="K10" s="93"/>
      <c r="L10" s="93"/>
      <c r="M10" s="93"/>
      <c r="N10" s="93"/>
      <c r="O10" s="93"/>
      <c r="P10" s="93"/>
      <c r="Q10" s="92"/>
      <c r="R10" s="93"/>
      <c r="S10" s="93"/>
      <c r="T10" s="93"/>
      <c r="U10" s="93"/>
      <c r="V10" s="93"/>
      <c r="W10" s="93"/>
      <c r="X10" s="93"/>
      <c r="Y10" s="93"/>
      <c r="Z10" s="93"/>
      <c r="AA10" s="93"/>
      <c r="AB10" s="93"/>
      <c r="AC10" s="93"/>
      <c r="AD10" s="93"/>
      <c r="AE10" s="93"/>
      <c r="AF10" s="93"/>
      <c r="AG10" s="93"/>
      <c r="AH10" s="93"/>
      <c r="AI10" s="93"/>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row>
    <row r="11" spans="1:245" s="102" customFormat="1" x14ac:dyDescent="0.2">
      <c r="A11" s="83" t="s">
        <v>133</v>
      </c>
      <c r="B11" s="204"/>
      <c r="C11" s="99"/>
      <c r="D11" s="100"/>
      <c r="E11" s="100"/>
      <c r="F11" s="101"/>
      <c r="G11" s="99"/>
      <c r="H11" s="99"/>
      <c r="I11" s="99"/>
      <c r="J11" s="99"/>
      <c r="K11" s="100"/>
      <c r="L11" s="100"/>
      <c r="M11" s="100"/>
      <c r="N11" s="100"/>
      <c r="O11" s="100"/>
      <c r="P11" s="100"/>
      <c r="Q11" s="100"/>
      <c r="R11" s="100"/>
      <c r="S11" s="99"/>
      <c r="T11" s="100"/>
      <c r="U11" s="100"/>
      <c r="V11" s="100"/>
      <c r="W11" s="100"/>
      <c r="X11" s="99"/>
      <c r="Y11" s="100"/>
      <c r="Z11" s="100"/>
      <c r="AA11" s="100"/>
      <c r="AB11" s="100"/>
      <c r="AC11" s="100"/>
      <c r="AD11" s="100"/>
      <c r="AE11" s="100"/>
      <c r="AF11" s="100"/>
      <c r="AG11" s="100"/>
      <c r="AH11" s="100"/>
      <c r="AI11" s="100"/>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row>
    <row r="12" spans="1:245" s="102" customFormat="1" ht="25.5" x14ac:dyDescent="0.2">
      <c r="A12" s="83" t="s">
        <v>134</v>
      </c>
      <c r="B12" s="204"/>
      <c r="C12" s="99"/>
      <c r="D12" s="100"/>
      <c r="E12" s="100"/>
      <c r="F12" s="101"/>
      <c r="G12" s="99"/>
      <c r="H12" s="99"/>
      <c r="I12" s="99"/>
      <c r="J12" s="99"/>
      <c r="K12" s="100"/>
      <c r="L12" s="100"/>
      <c r="M12" s="100"/>
      <c r="N12" s="100"/>
      <c r="O12" s="100"/>
      <c r="P12" s="100"/>
      <c r="Q12" s="100"/>
      <c r="R12" s="100"/>
      <c r="S12" s="99"/>
      <c r="T12" s="100"/>
      <c r="U12" s="100"/>
      <c r="V12" s="100"/>
      <c r="W12" s="100"/>
      <c r="X12" s="99"/>
      <c r="Y12" s="100"/>
      <c r="Z12" s="100"/>
      <c r="AA12" s="100"/>
      <c r="AB12" s="100"/>
      <c r="AC12" s="100"/>
      <c r="AD12" s="100"/>
      <c r="AE12" s="100"/>
      <c r="AF12" s="100"/>
      <c r="AG12" s="100"/>
      <c r="AH12" s="100"/>
      <c r="AI12" s="100"/>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row>
    <row r="13" spans="1:245" s="95" customFormat="1" x14ac:dyDescent="0.2">
      <c r="A13" s="91" t="s">
        <v>135</v>
      </c>
      <c r="B13" s="203"/>
      <c r="C13" s="92"/>
      <c r="D13" s="93"/>
      <c r="E13" s="93"/>
      <c r="F13" s="94"/>
      <c r="G13" s="92"/>
      <c r="H13" s="92"/>
      <c r="I13" s="92"/>
      <c r="J13" s="92"/>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row>
    <row r="14" spans="1:245" s="95" customFormat="1" x14ac:dyDescent="0.2">
      <c r="A14" s="91" t="s">
        <v>136</v>
      </c>
      <c r="B14" s="203"/>
      <c r="C14" s="92"/>
      <c r="D14" s="93"/>
      <c r="E14" s="93"/>
      <c r="F14" s="94"/>
      <c r="G14" s="92"/>
      <c r="H14" s="92"/>
      <c r="I14" s="92"/>
      <c r="J14" s="92"/>
      <c r="K14" s="93"/>
      <c r="L14" s="93"/>
      <c r="M14" s="93"/>
      <c r="N14" s="92"/>
      <c r="O14" s="93"/>
      <c r="P14" s="93"/>
      <c r="Q14" s="93"/>
      <c r="R14" s="93"/>
      <c r="S14" s="93"/>
      <c r="T14" s="93"/>
      <c r="U14" s="93"/>
      <c r="V14" s="93"/>
      <c r="W14" s="93"/>
      <c r="X14" s="93"/>
      <c r="Y14" s="93"/>
      <c r="Z14" s="93"/>
      <c r="AA14" s="93"/>
      <c r="AB14" s="93"/>
      <c r="AC14" s="93"/>
      <c r="AD14" s="93"/>
      <c r="AE14" s="93"/>
      <c r="AF14" s="93"/>
      <c r="AG14" s="93"/>
      <c r="AH14" s="93"/>
      <c r="AI14" s="93"/>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row>
    <row r="15" spans="1:245" s="87" customFormat="1" x14ac:dyDescent="0.2">
      <c r="A15" s="83" t="s">
        <v>137</v>
      </c>
      <c r="B15" s="202"/>
      <c r="C15" s="84"/>
      <c r="D15" s="85"/>
      <c r="E15" s="85"/>
      <c r="F15" s="86"/>
      <c r="G15" s="84"/>
      <c r="H15" s="84"/>
      <c r="I15" s="84"/>
      <c r="J15" s="84"/>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row>
    <row r="16" spans="1:245" s="102" customFormat="1" x14ac:dyDescent="0.2">
      <c r="A16" s="83" t="s">
        <v>138</v>
      </c>
      <c r="B16" s="204"/>
      <c r="C16" s="99"/>
      <c r="D16" s="100"/>
      <c r="E16" s="100"/>
      <c r="F16" s="101"/>
      <c r="G16" s="99"/>
      <c r="H16" s="99"/>
      <c r="I16" s="99"/>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CC16" s="87"/>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row>
    <row r="17" spans="1:210" s="108" customFormat="1" x14ac:dyDescent="0.2">
      <c r="A17" s="91" t="s">
        <v>139</v>
      </c>
      <c r="B17" s="205"/>
      <c r="C17" s="105"/>
      <c r="D17" s="106"/>
      <c r="E17" s="106"/>
      <c r="F17" s="107"/>
      <c r="G17" s="105"/>
      <c r="H17" s="105"/>
      <c r="I17" s="105"/>
      <c r="J17" s="105"/>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row>
    <row r="18" spans="1:210" s="108" customFormat="1" x14ac:dyDescent="0.2">
      <c r="A18" s="91" t="s">
        <v>140</v>
      </c>
      <c r="B18" s="205"/>
      <c r="C18" s="105"/>
      <c r="D18" s="106"/>
      <c r="E18" s="106"/>
      <c r="F18" s="107"/>
      <c r="G18" s="105"/>
      <c r="H18" s="105"/>
      <c r="I18" s="105"/>
      <c r="J18" s="105"/>
      <c r="K18" s="106"/>
      <c r="L18" s="106"/>
      <c r="M18" s="106"/>
      <c r="N18" s="106"/>
      <c r="O18" s="106"/>
      <c r="P18" s="106"/>
      <c r="Q18" s="106"/>
      <c r="R18" s="106"/>
      <c r="S18" s="106"/>
      <c r="T18" s="106"/>
      <c r="U18" s="106"/>
      <c r="V18" s="106"/>
      <c r="W18" s="106"/>
      <c r="X18" s="110"/>
      <c r="Y18" s="106"/>
      <c r="Z18" s="106"/>
      <c r="AA18" s="106"/>
      <c r="AB18" s="106"/>
      <c r="AC18" s="106"/>
      <c r="AD18" s="106"/>
      <c r="AE18" s="106"/>
      <c r="AF18" s="106"/>
      <c r="AG18" s="106"/>
      <c r="AH18" s="106"/>
      <c r="AI18" s="106"/>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row>
    <row r="19" spans="1:210" s="87" customFormat="1" x14ac:dyDescent="0.2">
      <c r="A19" s="83" t="s">
        <v>141</v>
      </c>
      <c r="B19" s="202"/>
      <c r="C19" s="84"/>
      <c r="D19" s="85"/>
      <c r="E19" s="85"/>
      <c r="F19" s="86"/>
      <c r="G19" s="84"/>
      <c r="H19" s="84"/>
      <c r="I19" s="84"/>
      <c r="J19" s="84"/>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row>
    <row r="20" spans="1:210" s="115" customFormat="1" ht="63" customHeight="1" x14ac:dyDescent="0.25">
      <c r="A20" s="111" t="s">
        <v>142</v>
      </c>
      <c r="B20" s="378" t="s">
        <v>478</v>
      </c>
      <c r="C20" s="372" t="s">
        <v>1102</v>
      </c>
      <c r="D20" s="377" t="s">
        <v>1105</v>
      </c>
      <c r="E20" s="377" t="s">
        <v>449</v>
      </c>
      <c r="F20" s="377" t="s">
        <v>597</v>
      </c>
      <c r="G20" s="377" t="s">
        <v>600</v>
      </c>
      <c r="H20" s="112"/>
      <c r="I20" s="112"/>
      <c r="J20" s="112"/>
      <c r="K20" s="113"/>
      <c r="L20" s="113"/>
      <c r="M20" s="114"/>
      <c r="N20" s="113"/>
      <c r="P20" s="116"/>
      <c r="Q20" s="113"/>
      <c r="R20" s="113"/>
      <c r="T20" s="113"/>
      <c r="U20" s="113"/>
      <c r="V20" s="113"/>
      <c r="W20" s="113"/>
      <c r="X20" s="113"/>
      <c r="Y20" s="113"/>
      <c r="Z20" s="113"/>
      <c r="AA20" s="116"/>
      <c r="AB20" s="116"/>
      <c r="AC20" s="116"/>
      <c r="AD20" s="116"/>
      <c r="AE20" s="116"/>
      <c r="AF20" s="116"/>
      <c r="AG20" s="116"/>
      <c r="AH20" s="116"/>
      <c r="AI20" s="116"/>
      <c r="AJ20" s="116"/>
      <c r="AK20" s="116"/>
      <c r="AL20" s="116"/>
      <c r="AM20" s="116"/>
      <c r="AN20" s="116"/>
      <c r="AO20" s="116"/>
      <c r="AP20" s="116"/>
      <c r="AQ20" s="116"/>
      <c r="AR20" s="116"/>
      <c r="AS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X20" s="116"/>
      <c r="BY20" s="116"/>
      <c r="BZ20" s="116"/>
      <c r="CA20" s="116"/>
      <c r="CB20" s="116"/>
      <c r="CC20" s="116"/>
      <c r="CD20" s="116"/>
      <c r="CE20" s="116"/>
      <c r="CF20" s="116"/>
      <c r="CG20" s="116"/>
      <c r="CH20" s="116"/>
      <c r="CI20" s="116"/>
      <c r="CK20" s="116"/>
      <c r="CL20" s="116"/>
      <c r="CN20" s="116"/>
      <c r="CO20" s="116"/>
      <c r="CP20" s="116"/>
      <c r="CQ20" s="116"/>
      <c r="CR20" s="116"/>
      <c r="CS20" s="116"/>
      <c r="CT20" s="116"/>
      <c r="CU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GC20" s="114"/>
      <c r="GE20" s="114"/>
      <c r="GI20" s="114"/>
      <c r="GJ20" s="114"/>
      <c r="GK20" s="114"/>
      <c r="GM20" s="114"/>
      <c r="GN20" s="114"/>
      <c r="GO20" s="114"/>
      <c r="GP20" s="114"/>
      <c r="GQ20" s="114"/>
      <c r="GR20" s="114"/>
      <c r="GS20" s="114"/>
      <c r="GT20" s="114"/>
      <c r="GU20" s="114"/>
      <c r="GV20" s="114"/>
      <c r="GW20" s="114"/>
      <c r="GX20" s="114"/>
      <c r="GY20" s="114"/>
      <c r="GZ20" s="114"/>
      <c r="HA20" s="114"/>
      <c r="HB20" s="114"/>
    </row>
    <row r="21" spans="1:210" s="99" customFormat="1" ht="25.5" x14ac:dyDescent="0.25">
      <c r="A21" s="117" t="s">
        <v>143</v>
      </c>
      <c r="B21" s="379" t="s">
        <v>479</v>
      </c>
      <c r="C21" s="379" t="s">
        <v>479</v>
      </c>
      <c r="D21" s="379" t="s">
        <v>479</v>
      </c>
      <c r="E21" s="379" t="s">
        <v>1119</v>
      </c>
      <c r="F21" s="379" t="s">
        <v>1119</v>
      </c>
      <c r="G21" s="379" t="s">
        <v>1119</v>
      </c>
      <c r="H21" s="118"/>
      <c r="I21" s="118"/>
      <c r="J21" s="118"/>
      <c r="K21" s="119"/>
      <c r="L21" s="119"/>
      <c r="M21" s="120"/>
      <c r="N21" s="119"/>
      <c r="P21" s="121"/>
      <c r="Q21" s="119"/>
      <c r="R21" s="119"/>
      <c r="T21" s="119"/>
      <c r="U21" s="119"/>
      <c r="V21" s="119"/>
      <c r="W21" s="119"/>
      <c r="X21" s="119"/>
      <c r="Y21" s="119"/>
      <c r="Z21" s="119"/>
      <c r="AA21" s="121"/>
      <c r="AB21" s="121"/>
      <c r="AC21" s="121"/>
      <c r="AD21" s="121"/>
      <c r="AE21" s="121"/>
      <c r="AF21" s="121"/>
      <c r="AG21" s="121"/>
      <c r="AH21" s="121"/>
      <c r="AI21" s="121"/>
      <c r="AJ21" s="121"/>
      <c r="AK21" s="121"/>
      <c r="AL21" s="121"/>
      <c r="AM21" s="121"/>
      <c r="AN21" s="121"/>
      <c r="AO21" s="121"/>
      <c r="AP21" s="121"/>
      <c r="AQ21" s="121"/>
      <c r="AR21" s="121"/>
      <c r="AS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X21" s="121"/>
      <c r="BY21" s="121"/>
      <c r="BZ21" s="121"/>
      <c r="CA21" s="121"/>
      <c r="CB21" s="121"/>
      <c r="CC21" s="121"/>
      <c r="CD21" s="121"/>
      <c r="CE21" s="121"/>
      <c r="CF21" s="121"/>
      <c r="CG21" s="121"/>
      <c r="CH21" s="121"/>
      <c r="CI21" s="121"/>
      <c r="CK21" s="121"/>
      <c r="CL21" s="121"/>
      <c r="CN21" s="121"/>
      <c r="CO21" s="121"/>
      <c r="CP21" s="121"/>
      <c r="CQ21" s="121"/>
      <c r="CR21" s="121"/>
      <c r="CS21" s="121"/>
      <c r="CT21" s="121"/>
      <c r="CU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GC21" s="120"/>
      <c r="GE21" s="120"/>
      <c r="GI21" s="120"/>
      <c r="GJ21" s="120"/>
      <c r="GK21" s="120"/>
      <c r="GM21" s="120"/>
      <c r="GN21" s="120"/>
      <c r="GO21" s="120"/>
      <c r="GP21" s="120"/>
      <c r="GQ21" s="120"/>
      <c r="GR21" s="120"/>
      <c r="GS21" s="120"/>
      <c r="GT21" s="120"/>
      <c r="GU21" s="120"/>
      <c r="GV21" s="120"/>
      <c r="GW21" s="120"/>
      <c r="GX21" s="120"/>
      <c r="GY21" s="120"/>
      <c r="GZ21" s="120"/>
      <c r="HA21" s="120"/>
      <c r="HB21" s="120"/>
    </row>
    <row r="22" spans="1:210" s="95" customFormat="1" x14ac:dyDescent="0.2">
      <c r="A22" s="91" t="s">
        <v>144</v>
      </c>
      <c r="B22" s="380"/>
      <c r="C22" s="381"/>
      <c r="D22" s="370"/>
      <c r="E22" s="93"/>
      <c r="F22" s="94"/>
      <c r="G22" s="92"/>
      <c r="H22" s="92"/>
      <c r="I22" s="92"/>
      <c r="J22" s="92"/>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row>
    <row r="23" spans="1:210" s="108" customFormat="1" ht="25.5" x14ac:dyDescent="0.2">
      <c r="A23" s="91" t="s">
        <v>145</v>
      </c>
      <c r="B23" s="203"/>
      <c r="C23" s="105"/>
      <c r="D23" s="105"/>
      <c r="E23" s="106"/>
      <c r="F23" s="107"/>
      <c r="G23" s="92"/>
      <c r="H23" s="105"/>
      <c r="I23" s="105"/>
      <c r="J23" s="105"/>
      <c r="K23" s="93"/>
      <c r="L23" s="106"/>
      <c r="M23" s="92"/>
      <c r="N23" s="106"/>
      <c r="O23" s="106"/>
      <c r="P23" s="106"/>
      <c r="Q23" s="105"/>
      <c r="R23" s="106"/>
      <c r="S23" s="105"/>
      <c r="T23" s="106"/>
      <c r="U23" s="106"/>
      <c r="V23" s="106"/>
      <c r="W23" s="106"/>
      <c r="X23" s="105"/>
      <c r="Y23" s="106"/>
      <c r="Z23" s="106"/>
      <c r="AA23" s="106"/>
      <c r="AB23" s="106"/>
      <c r="AC23" s="106"/>
      <c r="AD23" s="106"/>
      <c r="AE23" s="106"/>
      <c r="AF23" s="106"/>
      <c r="AG23" s="106"/>
      <c r="AH23" s="106"/>
      <c r="AI23" s="106"/>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row>
    <row r="24" spans="1:210" s="102" customFormat="1" ht="25.5" x14ac:dyDescent="0.2">
      <c r="A24" s="83" t="s">
        <v>146</v>
      </c>
      <c r="B24" s="202"/>
      <c r="C24" s="84"/>
      <c r="D24" s="85"/>
      <c r="E24" s="100"/>
      <c r="F24" s="101"/>
      <c r="G24" s="84"/>
      <c r="H24" s="99"/>
      <c r="I24" s="99"/>
      <c r="J24" s="99"/>
      <c r="K24" s="85"/>
      <c r="L24" s="100"/>
      <c r="M24" s="84"/>
      <c r="N24" s="100"/>
      <c r="O24" s="100"/>
      <c r="P24" s="100"/>
      <c r="Q24" s="85"/>
      <c r="R24" s="100"/>
      <c r="S24" s="84"/>
      <c r="T24" s="100"/>
      <c r="U24" s="100"/>
      <c r="V24" s="100"/>
      <c r="W24" s="100"/>
      <c r="X24" s="100"/>
      <c r="Y24" s="100"/>
      <c r="Z24" s="100"/>
      <c r="AA24" s="100"/>
      <c r="AB24" s="100"/>
      <c r="AC24" s="100"/>
      <c r="AD24" s="100"/>
      <c r="AE24" s="100"/>
      <c r="AF24" s="100"/>
      <c r="AG24" s="100"/>
      <c r="AH24" s="100"/>
      <c r="AI24" s="100"/>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row>
    <row r="25" spans="1:210" s="87" customFormat="1" x14ac:dyDescent="0.2">
      <c r="A25" s="83" t="s">
        <v>147</v>
      </c>
      <c r="B25" s="202"/>
      <c r="C25" s="84"/>
      <c r="D25" s="84"/>
      <c r="E25" s="85"/>
      <c r="F25" s="86"/>
      <c r="G25" s="84"/>
      <c r="H25" s="84"/>
      <c r="I25" s="84"/>
      <c r="J25" s="84"/>
      <c r="K25" s="85"/>
      <c r="L25" s="85"/>
      <c r="M25" s="84"/>
      <c r="N25" s="85"/>
      <c r="O25" s="85"/>
      <c r="P25" s="85"/>
      <c r="Q25" s="84"/>
      <c r="R25" s="85"/>
      <c r="S25" s="84"/>
      <c r="T25" s="85"/>
      <c r="U25" s="85"/>
      <c r="V25" s="85"/>
      <c r="W25" s="85"/>
      <c r="X25" s="85"/>
      <c r="Y25" s="85"/>
      <c r="Z25" s="85"/>
      <c r="AA25" s="85"/>
      <c r="AB25" s="85"/>
      <c r="AC25" s="85"/>
      <c r="AD25" s="85"/>
      <c r="AE25" s="85"/>
      <c r="AF25" s="85"/>
      <c r="AG25" s="85"/>
      <c r="AH25" s="85"/>
      <c r="AI25" s="85"/>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row>
    <row r="26" spans="1:210" s="95" customFormat="1" ht="103.5" customHeight="1" x14ac:dyDescent="0.2">
      <c r="A26" s="96" t="s">
        <v>148</v>
      </c>
      <c r="B26" s="203" t="s">
        <v>480</v>
      </c>
      <c r="C26" s="203" t="s">
        <v>1101</v>
      </c>
      <c r="D26" s="376" t="s">
        <v>1104</v>
      </c>
      <c r="E26" s="391" t="s">
        <v>1120</v>
      </c>
      <c r="F26" s="394" t="s">
        <v>1123</v>
      </c>
      <c r="G26" s="394" t="s">
        <v>1127</v>
      </c>
      <c r="H26" s="373"/>
      <c r="I26" s="373"/>
      <c r="J26" s="373"/>
      <c r="K26" s="373"/>
      <c r="L26" s="374"/>
      <c r="M26" s="374"/>
      <c r="N26" s="374"/>
      <c r="O26" s="375"/>
      <c r="P26" s="375"/>
      <c r="Q26" s="375"/>
      <c r="R26" s="92"/>
      <c r="S26" s="92"/>
      <c r="T26" s="92"/>
      <c r="U26" s="92"/>
      <c r="V26" s="92"/>
      <c r="W26" s="92"/>
      <c r="X26" s="92"/>
      <c r="Y26" s="92"/>
      <c r="Z26" s="92"/>
      <c r="AA26" s="122"/>
      <c r="AB26" s="122"/>
      <c r="AC26" s="122"/>
      <c r="AD26" s="92"/>
      <c r="AE26" s="122"/>
      <c r="AF26" s="122"/>
      <c r="AG26" s="122"/>
      <c r="AH26" s="122"/>
      <c r="AI26" s="122"/>
      <c r="AJ26" s="96"/>
      <c r="AK26" s="123"/>
      <c r="AL26" s="123"/>
      <c r="AM26" s="123"/>
      <c r="AN26" s="123"/>
      <c r="AO26" s="123"/>
      <c r="AP26" s="123"/>
      <c r="AQ26" s="123"/>
      <c r="AR26" s="123"/>
      <c r="AS26" s="123"/>
      <c r="AU26" s="96"/>
      <c r="AV26" s="96"/>
      <c r="AW26" s="96"/>
      <c r="AX26" s="96"/>
      <c r="BL26" s="123"/>
      <c r="DS26" s="96"/>
      <c r="DT26" s="96"/>
      <c r="GC26" s="97"/>
      <c r="GD26" s="97"/>
      <c r="GE26" s="97"/>
      <c r="GF26" s="97"/>
      <c r="GG26" s="97"/>
      <c r="GH26" s="97"/>
      <c r="GI26" s="97"/>
      <c r="GJ26" s="97"/>
      <c r="GK26" s="98"/>
      <c r="GL26" s="97"/>
      <c r="GM26" s="97"/>
      <c r="GN26" s="97"/>
      <c r="GO26" s="97"/>
      <c r="GP26" s="97"/>
      <c r="GQ26" s="97"/>
      <c r="GR26" s="97"/>
      <c r="GS26" s="97"/>
      <c r="GT26" s="97"/>
      <c r="GU26" s="97"/>
      <c r="GV26" s="97"/>
      <c r="GW26" s="97"/>
      <c r="GX26" s="97"/>
      <c r="GY26" s="97"/>
      <c r="GZ26" s="97"/>
      <c r="HA26" s="124"/>
      <c r="HB26" s="124"/>
    </row>
    <row r="27" spans="1:210" s="95" customFormat="1" x14ac:dyDescent="0.25">
      <c r="A27" s="91" t="s">
        <v>149</v>
      </c>
      <c r="B27" s="92"/>
      <c r="C27" s="92"/>
      <c r="D27" s="93"/>
      <c r="E27" s="93"/>
      <c r="F27" s="94"/>
      <c r="G27" s="92"/>
      <c r="H27" s="92"/>
      <c r="I27" s="92"/>
      <c r="J27" s="92"/>
      <c r="K27" s="93"/>
      <c r="L27" s="93"/>
      <c r="M27" s="93"/>
      <c r="N27" s="93"/>
      <c r="O27" s="93"/>
      <c r="P27" s="93"/>
      <c r="Q27" s="93"/>
      <c r="R27" s="93"/>
      <c r="S27" s="92"/>
      <c r="T27" s="93"/>
      <c r="U27" s="93"/>
      <c r="V27" s="93"/>
      <c r="W27" s="93"/>
      <c r="X27" s="92"/>
      <c r="Y27" s="93"/>
      <c r="Z27" s="93"/>
      <c r="AA27" s="93"/>
      <c r="AB27" s="93"/>
      <c r="AC27" s="93"/>
      <c r="AD27" s="93"/>
      <c r="AE27" s="93"/>
      <c r="AF27" s="93"/>
      <c r="AG27" s="93"/>
      <c r="AH27" s="93"/>
      <c r="AI27" s="93"/>
    </row>
    <row r="28" spans="1:210" s="125" customFormat="1" ht="12.75" customHeight="1" x14ac:dyDescent="0.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row>
    <row r="29" spans="1:210" s="125" customFormat="1" ht="12.75" customHeight="1" x14ac:dyDescent="0.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row>
    <row r="30" spans="1:210" s="125" customFormat="1" ht="12.75" customHeight="1" x14ac:dyDescent="0.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row>
    <row r="31" spans="1:210" s="125" customFormat="1" ht="12.75" customHeight="1" x14ac:dyDescent="0.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row>
    <row r="32" spans="1:210" s="125" customFormat="1" ht="12.75" customHeight="1" x14ac:dyDescent="0.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row>
    <row r="33" spans="2:35" s="125" customFormat="1" ht="12.75" customHeight="1" x14ac:dyDescent="0.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row>
    <row r="34" spans="2:35" s="125" customFormat="1" ht="12.75" customHeight="1" x14ac:dyDescent="0.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2:35" s="125" customFormat="1" ht="12.75" customHeight="1" x14ac:dyDescent="0.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row>
    <row r="36" spans="2:35" s="125" customFormat="1" ht="12.75" customHeight="1" x14ac:dyDescent="0.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row>
    <row r="37" spans="2:35" s="125" customFormat="1" ht="12.75" customHeight="1" x14ac:dyDescent="0.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row>
    <row r="38" spans="2:35" s="125" customFormat="1" ht="12.75" customHeight="1" x14ac:dyDescent="0.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row>
    <row r="39" spans="2:35" s="125" customFormat="1" ht="12.75" customHeight="1" x14ac:dyDescent="0.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row>
    <row r="40" spans="2:35" s="125" customFormat="1" ht="12.75" customHeight="1" x14ac:dyDescent="0.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row>
    <row r="42" spans="2:35" ht="12.75" customHeight="1" x14ac:dyDescent="0.25">
      <c r="C42" s="382"/>
      <c r="D42" s="382"/>
      <c r="E42" s="382"/>
    </row>
    <row r="43" spans="2:35" ht="12.75" customHeight="1" x14ac:dyDescent="0.2">
      <c r="C43" s="382"/>
      <c r="D43" s="383"/>
      <c r="E43" s="382"/>
    </row>
    <row r="44" spans="2:35" ht="12.75" customHeight="1" x14ac:dyDescent="0.2">
      <c r="C44" s="382"/>
      <c r="D44" s="384"/>
      <c r="E44" s="382"/>
    </row>
    <row r="45" spans="2:35" ht="12.75" customHeight="1" x14ac:dyDescent="0.2">
      <c r="C45" s="382"/>
      <c r="D45" s="384"/>
      <c r="E45" s="382"/>
    </row>
    <row r="46" spans="2:35" ht="12.75" customHeight="1" x14ac:dyDescent="0.25">
      <c r="C46" s="382"/>
      <c r="D46" s="382"/>
      <c r="E46" s="382"/>
    </row>
    <row r="47" spans="2:35" ht="12.75" customHeight="1" x14ac:dyDescent="0.25">
      <c r="C47" s="382"/>
      <c r="D47" s="382"/>
      <c r="E47" s="382"/>
    </row>
    <row r="48" spans="2:35" ht="12.75" customHeight="1" x14ac:dyDescent="0.25">
      <c r="C48" s="382"/>
      <c r="D48" s="382"/>
      <c r="E48" s="382"/>
    </row>
    <row r="49" spans="1:35" ht="12.75" customHeight="1" x14ac:dyDescent="0.25">
      <c r="C49" s="382"/>
      <c r="D49" s="382"/>
      <c r="E49" s="382"/>
    </row>
    <row r="50" spans="1:35" ht="12.75" customHeight="1" x14ac:dyDescent="0.2">
      <c r="A50" s="127" t="s">
        <v>150</v>
      </c>
      <c r="C50" s="382"/>
      <c r="D50" s="382"/>
      <c r="E50" s="382"/>
    </row>
    <row r="51" spans="1:35" s="130" customFormat="1" ht="12.75" customHeight="1" x14ac:dyDescent="0.25">
      <c r="B51" s="131"/>
      <c r="C51" s="385"/>
      <c r="D51" s="385"/>
      <c r="E51" s="385"/>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B20" r:id="rId1"/>
    <hyperlink ref="D20" r:id="rId2"/>
    <hyperlink ref="E20" r:id="rId3"/>
    <hyperlink ref="F20" r:id="rId4" location="natgascalc"/>
    <hyperlink ref="G20" r:id="rId5"/>
  </hyperlinks>
  <pageMargins left="0.25" right="0.25" top="0.5" bottom="0.5" header="0.3" footer="0.3"/>
  <pageSetup scale="99" orientation="landscape" r:id="rId6"/>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workbookViewId="0">
      <selection activeCell="C4" sqref="C4"/>
    </sheetView>
  </sheetViews>
  <sheetFormatPr defaultColWidth="9.140625" defaultRowHeight="12.75" x14ac:dyDescent="0.2"/>
  <cols>
    <col min="1" max="1" width="3.140625" style="3" customWidth="1"/>
    <col min="2" max="2" width="21.7109375" style="3" customWidth="1"/>
    <col min="3" max="3" width="19"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70" t="s">
        <v>18</v>
      </c>
      <c r="B1" s="470"/>
      <c r="C1" s="470"/>
      <c r="D1" s="470"/>
      <c r="E1" s="470"/>
      <c r="F1" s="470"/>
      <c r="G1" s="470"/>
      <c r="H1" s="470"/>
      <c r="I1" s="470"/>
      <c r="J1" s="470"/>
      <c r="K1" s="470"/>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3" t="s">
        <v>152</v>
      </c>
      <c r="C2" s="134"/>
      <c r="D2" s="134"/>
      <c r="E2" s="134"/>
      <c r="F2" s="134"/>
      <c r="G2" s="134"/>
      <c r="H2" s="134"/>
    </row>
    <row r="3" spans="1:39" s="132" customFormat="1" ht="40.5" customHeight="1" x14ac:dyDescent="0.2">
      <c r="B3" s="135" t="s">
        <v>153</v>
      </c>
      <c r="C3" s="136" t="s">
        <v>154</v>
      </c>
      <c r="D3" s="136" t="s">
        <v>155</v>
      </c>
      <c r="E3" s="136" t="s">
        <v>94</v>
      </c>
      <c r="F3" s="136" t="s">
        <v>156</v>
      </c>
      <c r="G3" s="136" t="s">
        <v>157</v>
      </c>
      <c r="H3" s="136" t="s">
        <v>158</v>
      </c>
      <c r="I3" s="137" t="s">
        <v>17</v>
      </c>
      <c r="J3" s="136" t="s">
        <v>159</v>
      </c>
      <c r="K3" s="136" t="s">
        <v>160</v>
      </c>
    </row>
    <row r="4" spans="1:39" s="132" customFormat="1" ht="25.5" x14ac:dyDescent="0.2">
      <c r="B4" s="44" t="s">
        <v>613</v>
      </c>
      <c r="C4" s="236">
        <v>3</v>
      </c>
      <c r="D4" s="386">
        <v>3</v>
      </c>
      <c r="E4" s="386">
        <v>3</v>
      </c>
      <c r="F4" s="386">
        <v>2</v>
      </c>
      <c r="G4" s="386">
        <v>2</v>
      </c>
      <c r="H4" s="386">
        <v>1</v>
      </c>
      <c r="I4" s="138" t="str">
        <f t="shared" ref="I4:I5" si="0">IF(D4&lt;&gt;"",D4&amp;","&amp;E4&amp;","&amp;F4&amp;","&amp;G4&amp;","&amp;H4,"0,0,0,0,0")</f>
        <v>3,3,2,2,1</v>
      </c>
      <c r="J4" s="139"/>
      <c r="K4" s="140"/>
    </row>
    <row r="5" spans="1:39" s="132" customFormat="1" x14ac:dyDescent="0.2">
      <c r="B5" s="44" t="s">
        <v>1103</v>
      </c>
      <c r="C5" s="236" t="s">
        <v>1109</v>
      </c>
      <c r="D5" s="386">
        <v>3</v>
      </c>
      <c r="E5" s="386">
        <v>3</v>
      </c>
      <c r="F5" s="386">
        <v>2</v>
      </c>
      <c r="G5" s="386">
        <v>2</v>
      </c>
      <c r="H5" s="386">
        <v>1</v>
      </c>
      <c r="I5" s="138" t="str">
        <f t="shared" si="0"/>
        <v>3,3,2,2,1</v>
      </c>
      <c r="J5" s="139"/>
      <c r="K5" s="140"/>
    </row>
    <row r="6" spans="1:39" s="132" customFormat="1" ht="12.75" customHeight="1" x14ac:dyDescent="0.2">
      <c r="B6" s="141" t="s">
        <v>72</v>
      </c>
      <c r="C6" s="142"/>
      <c r="D6" s="142"/>
      <c r="E6" s="142"/>
      <c r="F6" s="142"/>
      <c r="G6" s="142"/>
      <c r="H6" s="142"/>
      <c r="I6" s="143" t="str">
        <f>MAX(D4:D5)&amp;","&amp;MAX(E4:E5)&amp;","&amp;MAX(F4:F5)&amp;","&amp;MAX(G4:G5)&amp;","&amp;MAX(H4:H5)</f>
        <v>3,3,2,2,1</v>
      </c>
      <c r="J6" s="480"/>
      <c r="K6" s="480"/>
    </row>
    <row r="7" spans="1:39" ht="20.25" x14ac:dyDescent="0.3">
      <c r="B7" s="11"/>
      <c r="C7" s="11"/>
      <c r="D7" s="11"/>
      <c r="E7" s="11"/>
      <c r="F7" s="11"/>
      <c r="G7" s="11"/>
      <c r="H7" s="11"/>
      <c r="I7" s="71"/>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ht="20.25" x14ac:dyDescent="0.3">
      <c r="A8" s="133" t="s">
        <v>161</v>
      </c>
      <c r="C8" s="11"/>
      <c r="D8" s="11"/>
      <c r="E8" s="11"/>
      <c r="F8" s="11"/>
      <c r="G8" s="11"/>
      <c r="H8" s="7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s="145" customFormat="1" ht="13.5" thickBot="1" x14ac:dyDescent="0.25">
      <c r="A9" s="144" t="s">
        <v>162</v>
      </c>
    </row>
    <row r="10" spans="1:39" ht="17.25" customHeight="1" thickBot="1" x14ac:dyDescent="0.25">
      <c r="B10" s="481" t="s">
        <v>163</v>
      </c>
      <c r="C10" s="483" t="s">
        <v>164</v>
      </c>
      <c r="D10" s="484"/>
      <c r="E10" s="484"/>
      <c r="F10" s="484"/>
      <c r="G10" s="485"/>
    </row>
    <row r="11" spans="1:39" ht="13.5" thickBot="1" x14ac:dyDescent="0.25">
      <c r="B11" s="482"/>
      <c r="C11" s="146">
        <v>1</v>
      </c>
      <c r="D11" s="146">
        <v>2</v>
      </c>
      <c r="E11" s="146">
        <v>3</v>
      </c>
      <c r="F11" s="146">
        <v>4</v>
      </c>
      <c r="G11" s="146">
        <v>5</v>
      </c>
    </row>
    <row r="12" spans="1:39" ht="72.75" thickBot="1" x14ac:dyDescent="0.25">
      <c r="B12" s="486" t="s">
        <v>165</v>
      </c>
      <c r="C12" s="147" t="s">
        <v>166</v>
      </c>
      <c r="D12" s="147" t="s">
        <v>167</v>
      </c>
      <c r="E12" s="147" t="s">
        <v>168</v>
      </c>
      <c r="F12" s="147" t="s">
        <v>169</v>
      </c>
      <c r="G12" s="147" t="s">
        <v>170</v>
      </c>
    </row>
    <row r="13" spans="1:39" ht="24" customHeight="1" thickBot="1" x14ac:dyDescent="0.25">
      <c r="B13" s="487"/>
      <c r="C13" s="489" t="s">
        <v>171</v>
      </c>
      <c r="D13" s="490"/>
      <c r="E13" s="489" t="s">
        <v>172</v>
      </c>
      <c r="F13" s="491"/>
      <c r="G13" s="490"/>
    </row>
    <row r="14" spans="1:39" ht="36.75" thickBot="1" x14ac:dyDescent="0.25">
      <c r="B14" s="488"/>
      <c r="C14" s="148" t="s">
        <v>173</v>
      </c>
      <c r="D14" s="492" t="s">
        <v>174</v>
      </c>
      <c r="E14" s="493"/>
      <c r="F14" s="494" t="s">
        <v>175</v>
      </c>
      <c r="G14" s="495"/>
    </row>
    <row r="15" spans="1:39" ht="60.75" thickBot="1" x14ac:dyDescent="0.25">
      <c r="B15" s="149" t="s">
        <v>94</v>
      </c>
      <c r="C15" s="147" t="s">
        <v>176</v>
      </c>
      <c r="D15" s="147" t="s">
        <v>177</v>
      </c>
      <c r="E15" s="147" t="s">
        <v>178</v>
      </c>
      <c r="F15" s="147" t="s">
        <v>179</v>
      </c>
      <c r="G15" s="147" t="s">
        <v>180</v>
      </c>
    </row>
    <row r="16" spans="1:39" ht="44.25" customHeight="1" thickBot="1" x14ac:dyDescent="0.25">
      <c r="B16" s="149" t="s">
        <v>156</v>
      </c>
      <c r="C16" s="147" t="s">
        <v>181</v>
      </c>
      <c r="D16" s="147" t="s">
        <v>182</v>
      </c>
      <c r="E16" s="147" t="s">
        <v>183</v>
      </c>
      <c r="F16" s="147" t="s">
        <v>184</v>
      </c>
      <c r="G16" s="147" t="s">
        <v>185</v>
      </c>
    </row>
    <row r="17" spans="1:18" ht="44.25" customHeight="1" thickBot="1" x14ac:dyDescent="0.25">
      <c r="B17" s="149" t="s">
        <v>157</v>
      </c>
      <c r="C17" s="147" t="s">
        <v>186</v>
      </c>
      <c r="D17" s="147" t="s">
        <v>187</v>
      </c>
      <c r="E17" s="147" t="s">
        <v>188</v>
      </c>
      <c r="F17" s="147" t="s">
        <v>189</v>
      </c>
      <c r="G17" s="147" t="s">
        <v>190</v>
      </c>
    </row>
    <row r="18" spans="1:18" ht="44.25" customHeight="1" thickBot="1" x14ac:dyDescent="0.25">
      <c r="B18" s="149" t="s">
        <v>191</v>
      </c>
      <c r="C18" s="147" t="s">
        <v>192</v>
      </c>
      <c r="D18" s="489" t="s">
        <v>193</v>
      </c>
      <c r="E18" s="490"/>
      <c r="F18" s="147" t="s">
        <v>194</v>
      </c>
      <c r="G18" s="147" t="s">
        <v>195</v>
      </c>
    </row>
    <row r="19" spans="1:18" x14ac:dyDescent="0.2">
      <c r="B19" s="150"/>
      <c r="C19" s="151"/>
      <c r="D19" s="151"/>
      <c r="E19" s="151"/>
      <c r="F19" s="151"/>
      <c r="G19" s="151"/>
    </row>
    <row r="20" spans="1:18" customFormat="1" ht="15" x14ac:dyDescent="0.25">
      <c r="A20" s="152" t="s">
        <v>196</v>
      </c>
      <c r="C20" s="153"/>
      <c r="D20" s="153"/>
      <c r="E20" s="153"/>
      <c r="F20" s="153"/>
      <c r="G20" s="153"/>
      <c r="H20" s="153"/>
      <c r="I20" s="153"/>
      <c r="J20" s="153"/>
      <c r="K20" s="153"/>
      <c r="L20" s="153"/>
      <c r="M20" s="153"/>
      <c r="N20" s="153"/>
      <c r="O20" s="153"/>
      <c r="P20" s="153"/>
      <c r="Q20" s="153"/>
      <c r="R20" s="153"/>
    </row>
    <row r="21" spans="1:18" customFormat="1" ht="15" x14ac:dyDescent="0.25">
      <c r="B21" s="154" t="s">
        <v>197</v>
      </c>
      <c r="C21" s="155"/>
      <c r="D21" s="155"/>
      <c r="E21" s="155"/>
      <c r="F21" s="155"/>
      <c r="G21" s="155"/>
      <c r="H21" s="156"/>
      <c r="I21" s="153"/>
      <c r="J21" s="153"/>
      <c r="K21" s="153"/>
      <c r="L21" s="153"/>
      <c r="M21" s="153"/>
      <c r="N21" s="153"/>
      <c r="O21" s="153"/>
      <c r="P21" s="153"/>
      <c r="Q21" s="153"/>
      <c r="R21" s="153"/>
    </row>
    <row r="22" spans="1:18" customFormat="1" ht="65.25" customHeight="1" x14ac:dyDescent="0.25">
      <c r="B22" s="157"/>
      <c r="C22" s="477" t="s">
        <v>198</v>
      </c>
      <c r="D22" s="478"/>
      <c r="E22" s="478"/>
      <c r="F22" s="478"/>
      <c r="G22" s="478"/>
      <c r="H22" s="479"/>
      <c r="N22" s="158"/>
      <c r="O22" s="158"/>
      <c r="P22" s="158"/>
      <c r="Q22" s="158"/>
      <c r="R22" s="158"/>
    </row>
    <row r="23" spans="1:18" customFormat="1" ht="15" x14ac:dyDescent="0.25">
      <c r="B23" s="157"/>
      <c r="C23" s="159" t="s">
        <v>199</v>
      </c>
      <c r="D23" s="160"/>
      <c r="E23" s="160"/>
      <c r="F23" s="160"/>
      <c r="G23" s="160"/>
      <c r="H23" s="161"/>
      <c r="I23" s="153"/>
      <c r="J23" s="153"/>
      <c r="K23" s="153"/>
      <c r="L23" s="153"/>
      <c r="M23" s="153"/>
      <c r="N23" s="153"/>
      <c r="O23" s="153"/>
      <c r="P23" s="153"/>
      <c r="Q23" s="153"/>
      <c r="R23" s="153"/>
    </row>
    <row r="24" spans="1:18" customFormat="1" ht="15" x14ac:dyDescent="0.25">
      <c r="B24" s="157"/>
      <c r="C24" s="162" t="s">
        <v>200</v>
      </c>
      <c r="D24" s="163"/>
      <c r="E24" s="163"/>
      <c r="F24" s="163"/>
      <c r="G24" s="163"/>
      <c r="H24" s="164"/>
      <c r="I24" s="153"/>
      <c r="J24" s="153"/>
      <c r="K24" s="153"/>
      <c r="L24" s="153"/>
      <c r="M24" s="153"/>
      <c r="N24" s="153"/>
      <c r="O24" s="153"/>
      <c r="P24" s="153"/>
      <c r="Q24" s="153"/>
      <c r="R24" s="153"/>
    </row>
    <row r="25" spans="1:18" customFormat="1" ht="15" x14ac:dyDescent="0.25">
      <c r="B25" s="157"/>
      <c r="C25" s="162" t="s">
        <v>201</v>
      </c>
      <c r="D25" s="163"/>
      <c r="E25" s="163"/>
      <c r="F25" s="163"/>
      <c r="G25" s="163"/>
      <c r="H25" s="164"/>
      <c r="I25" s="153"/>
      <c r="J25" s="153"/>
      <c r="K25" s="153"/>
      <c r="L25" s="153"/>
      <c r="M25" s="153"/>
      <c r="N25" s="153"/>
      <c r="O25" s="153"/>
      <c r="P25" s="153"/>
      <c r="Q25" s="153"/>
      <c r="R25" s="153"/>
    </row>
    <row r="26" spans="1:18" customFormat="1" ht="15" x14ac:dyDescent="0.25">
      <c r="B26" s="157"/>
      <c r="C26" s="162" t="s">
        <v>202</v>
      </c>
      <c r="D26" s="163"/>
      <c r="E26" s="163"/>
      <c r="F26" s="163"/>
      <c r="G26" s="163"/>
      <c r="H26" s="164"/>
      <c r="I26" s="153"/>
      <c r="J26" s="153"/>
      <c r="K26" s="153"/>
      <c r="L26" s="153"/>
      <c r="M26" s="153"/>
      <c r="N26" s="153"/>
      <c r="O26" s="153"/>
      <c r="P26" s="153"/>
      <c r="Q26" s="153"/>
      <c r="R26" s="153"/>
    </row>
    <row r="27" spans="1:18" customFormat="1" ht="15" x14ac:dyDescent="0.25">
      <c r="B27" s="157"/>
      <c r="C27" s="162" t="s">
        <v>203</v>
      </c>
      <c r="D27" s="163"/>
      <c r="E27" s="163"/>
      <c r="F27" s="163"/>
      <c r="G27" s="163"/>
      <c r="H27" s="164"/>
      <c r="I27" s="153"/>
      <c r="J27" s="153"/>
      <c r="K27" s="153"/>
      <c r="L27" s="153"/>
      <c r="M27" s="153"/>
      <c r="N27" s="153"/>
      <c r="O27" s="153"/>
      <c r="P27" s="153"/>
      <c r="Q27" s="153"/>
      <c r="R27" s="153"/>
    </row>
    <row r="28" spans="1:18" customFormat="1" ht="41.25" customHeight="1" x14ac:dyDescent="0.25">
      <c r="B28" s="157"/>
      <c r="C28" s="496" t="s">
        <v>204</v>
      </c>
      <c r="D28" s="497"/>
      <c r="E28" s="497"/>
      <c r="F28" s="497"/>
      <c r="G28" s="497"/>
      <c r="H28" s="498"/>
      <c r="N28" s="165"/>
      <c r="O28" s="165"/>
      <c r="P28" s="165"/>
      <c r="Q28" s="153"/>
      <c r="R28" s="153"/>
    </row>
    <row r="29" spans="1:18" customFormat="1" ht="38.25" customHeight="1" x14ac:dyDescent="0.25">
      <c r="B29" s="166"/>
      <c r="C29" s="477" t="s">
        <v>205</v>
      </c>
      <c r="D29" s="478"/>
      <c r="E29" s="478"/>
      <c r="F29" s="478"/>
      <c r="G29" s="478"/>
      <c r="H29" s="479"/>
      <c r="N29" s="158"/>
      <c r="O29" s="158"/>
      <c r="P29" s="158"/>
      <c r="Q29" s="158"/>
      <c r="R29" s="153"/>
    </row>
    <row r="30" spans="1:18" customFormat="1" ht="43.5" customHeight="1" x14ac:dyDescent="0.25">
      <c r="B30" s="477" t="s">
        <v>206</v>
      </c>
      <c r="C30" s="478"/>
      <c r="D30" s="478"/>
      <c r="E30" s="478"/>
      <c r="F30" s="478"/>
      <c r="G30" s="478"/>
      <c r="H30" s="479"/>
      <c r="I30" s="153"/>
      <c r="J30" s="153"/>
      <c r="K30" s="153"/>
      <c r="L30" s="153"/>
      <c r="M30" s="153"/>
      <c r="N30" s="153"/>
      <c r="O30" s="153"/>
      <c r="P30" s="153"/>
      <c r="Q30" s="153"/>
      <c r="R30" s="153"/>
    </row>
    <row r="31" spans="1:18" customFormat="1" ht="49.5" customHeight="1" x14ac:dyDescent="0.25">
      <c r="B31" s="477" t="s">
        <v>207</v>
      </c>
      <c r="C31" s="478"/>
      <c r="D31" s="478"/>
      <c r="E31" s="478"/>
      <c r="F31" s="478"/>
      <c r="G31" s="478"/>
      <c r="H31" s="479"/>
      <c r="I31" s="167"/>
    </row>
    <row r="32" spans="1:18" customFormat="1" ht="46.5" customHeight="1" x14ac:dyDescent="0.25">
      <c r="B32" s="477" t="s">
        <v>208</v>
      </c>
      <c r="C32" s="478"/>
      <c r="D32" s="478"/>
      <c r="E32" s="478"/>
      <c r="F32" s="478"/>
      <c r="G32" s="478"/>
      <c r="H32" s="479"/>
      <c r="I32" s="167"/>
    </row>
    <row r="33" spans="1:9" customFormat="1" ht="30" customHeight="1" x14ac:dyDescent="0.25">
      <c r="B33" s="477" t="s">
        <v>209</v>
      </c>
      <c r="C33" s="478"/>
      <c r="D33" s="478"/>
      <c r="E33" s="478"/>
      <c r="F33" s="478"/>
      <c r="G33" s="478"/>
      <c r="H33" s="479"/>
      <c r="I33" s="167"/>
    </row>
    <row r="34" spans="1:9" customFormat="1" ht="15" customHeight="1" x14ac:dyDescent="0.25">
      <c r="A34" s="168" t="s">
        <v>210</v>
      </c>
      <c r="B34" s="168"/>
      <c r="I34" s="169"/>
    </row>
    <row r="35" spans="1:9" customFormat="1" ht="30" customHeight="1" x14ac:dyDescent="0.25">
      <c r="B35" s="500" t="s">
        <v>211</v>
      </c>
      <c r="C35" s="501"/>
      <c r="D35" s="501"/>
      <c r="E35" s="501"/>
      <c r="F35" s="501"/>
      <c r="G35" s="501"/>
      <c r="H35" s="502"/>
    </row>
    <row r="36" spans="1:9" customFormat="1" ht="12.75" customHeight="1" x14ac:dyDescent="0.25">
      <c r="B36" s="503" t="s">
        <v>212</v>
      </c>
      <c r="C36" s="504"/>
      <c r="D36" s="504"/>
      <c r="E36" s="504"/>
      <c r="F36" s="504"/>
      <c r="G36" s="170"/>
      <c r="H36" s="171"/>
    </row>
    <row r="37" spans="1:9" customFormat="1" ht="29.25" customHeight="1" x14ac:dyDescent="0.25">
      <c r="B37" s="505" t="s">
        <v>213</v>
      </c>
      <c r="C37" s="506"/>
      <c r="D37" s="506"/>
      <c r="E37" s="506"/>
      <c r="F37" s="506"/>
      <c r="G37" s="506"/>
      <c r="H37" s="507"/>
    </row>
    <row r="38" spans="1:9" customFormat="1" ht="15" customHeight="1" x14ac:dyDescent="0.25">
      <c r="B38" s="172" t="s">
        <v>214</v>
      </c>
      <c r="C38" s="170"/>
      <c r="D38" s="170"/>
      <c r="E38" s="170"/>
      <c r="F38" s="170"/>
      <c r="G38" s="170"/>
      <c r="H38" s="171"/>
    </row>
    <row r="39" spans="1:9" customFormat="1" ht="30.75" customHeight="1" x14ac:dyDescent="0.25">
      <c r="B39" s="505" t="s">
        <v>215</v>
      </c>
      <c r="C39" s="506"/>
      <c r="D39" s="506"/>
      <c r="E39" s="506"/>
      <c r="F39" s="506"/>
      <c r="G39" s="506"/>
      <c r="H39" s="507"/>
    </row>
    <row r="40" spans="1:9" customFormat="1" ht="12.75" customHeight="1" x14ac:dyDescent="0.25">
      <c r="B40" s="508" t="s">
        <v>216</v>
      </c>
      <c r="C40" s="509"/>
      <c r="D40" s="509"/>
      <c r="E40" s="509"/>
      <c r="F40" s="509"/>
      <c r="G40" s="509"/>
      <c r="H40" s="171"/>
    </row>
    <row r="41" spans="1:9" customFormat="1" ht="35.25" customHeight="1" x14ac:dyDescent="0.25">
      <c r="B41" s="505" t="s">
        <v>217</v>
      </c>
      <c r="C41" s="506"/>
      <c r="D41" s="506"/>
      <c r="E41" s="506"/>
      <c r="F41" s="506"/>
      <c r="G41" s="506"/>
      <c r="H41" s="507"/>
    </row>
    <row r="42" spans="1:9" customFormat="1" ht="24.75" customHeight="1" x14ac:dyDescent="0.25">
      <c r="B42" s="510" t="s">
        <v>218</v>
      </c>
      <c r="C42" s="511"/>
      <c r="D42" s="511"/>
      <c r="E42" s="511"/>
      <c r="F42" s="511"/>
      <c r="G42" s="511"/>
      <c r="H42" s="512"/>
    </row>
    <row r="43" spans="1:9" customFormat="1" ht="27.75" customHeight="1" x14ac:dyDescent="0.25">
      <c r="B43" s="496" t="s">
        <v>219</v>
      </c>
      <c r="C43" s="497"/>
      <c r="D43" s="497"/>
      <c r="E43" s="497"/>
      <c r="F43" s="497"/>
      <c r="G43" s="497"/>
      <c r="H43" s="498"/>
    </row>
    <row r="44" spans="1:9" customFormat="1" ht="21" customHeight="1" x14ac:dyDescent="0.25">
      <c r="B44" s="477" t="s">
        <v>220</v>
      </c>
      <c r="C44" s="478"/>
      <c r="D44" s="478"/>
      <c r="E44" s="478"/>
      <c r="F44" s="478"/>
      <c r="G44" s="478"/>
      <c r="H44" s="479"/>
    </row>
    <row r="45" spans="1:9" customFormat="1" ht="26.25" customHeight="1" x14ac:dyDescent="0.25">
      <c r="B45" s="499" t="s">
        <v>221</v>
      </c>
      <c r="C45" s="499"/>
      <c r="D45" s="499"/>
      <c r="E45" s="499"/>
      <c r="F45" s="499"/>
      <c r="G45" s="499"/>
      <c r="H45" s="499"/>
    </row>
  </sheetData>
  <mergeCells count="27">
    <mergeCell ref="B45:H45"/>
    <mergeCell ref="B32:H32"/>
    <mergeCell ref="B33:H33"/>
    <mergeCell ref="B35:H35"/>
    <mergeCell ref="B36:F36"/>
    <mergeCell ref="B37:H37"/>
    <mergeCell ref="B39:H39"/>
    <mergeCell ref="B40:G40"/>
    <mergeCell ref="B41:H41"/>
    <mergeCell ref="B42:H42"/>
    <mergeCell ref="B43:H43"/>
    <mergeCell ref="B44:H44"/>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s>
  <conditionalFormatting sqref="J4:K5">
    <cfRule type="expression" dxfId="34" priority="3">
      <formula>MAX(D4:H4)&gt;=5</formula>
    </cfRule>
  </conditionalFormatting>
  <conditionalFormatting sqref="I6">
    <cfRule type="expression" dxfId="33" priority="1">
      <formula>MAX($D$4:$H$5)&gt;=5</formula>
    </cfRule>
  </conditionalFormatting>
  <pageMargins left="0.7" right="0.7" top="0.75" bottom="0.75" header="0.3" footer="0.3"/>
  <pageSetup paperSize="3" orientation="landscape" r:id="rId1"/>
  <headerFooter>
    <oddFooter>Page &amp;P&amp;R&amp;F</oddFooter>
  </headerFooter>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7"/>
  <sheetViews>
    <sheetView zoomScale="70" zoomScaleNormal="70" workbookViewId="0">
      <selection activeCell="P675" sqref="P675"/>
    </sheetView>
  </sheetViews>
  <sheetFormatPr defaultRowHeight="15" x14ac:dyDescent="0.25"/>
  <cols>
    <col min="1" max="1" width="18.7109375" customWidth="1"/>
    <col min="2" max="2" width="13.5703125" bestFit="1" customWidth="1"/>
    <col min="3" max="3" width="8.42578125" customWidth="1"/>
    <col min="4" max="4" width="29.28515625" customWidth="1"/>
    <col min="5" max="5" width="28.140625" customWidth="1"/>
    <col min="6" max="6" width="17.140625" customWidth="1"/>
    <col min="7" max="7" width="47.28515625" customWidth="1"/>
    <col min="8" max="8" width="23.42578125" customWidth="1"/>
    <col min="9" max="9" width="9.140625" customWidth="1"/>
    <col min="10" max="10" width="34.140625" customWidth="1"/>
    <col min="11" max="11" width="21.5703125" customWidth="1"/>
    <col min="12" max="12" width="23.140625" customWidth="1"/>
    <col min="13" max="13" width="18.7109375" customWidth="1"/>
    <col min="14" max="14" width="30.140625" customWidth="1"/>
    <col min="15" max="15" width="10" customWidth="1"/>
    <col min="16" max="16" width="10.140625" customWidth="1"/>
    <col min="17" max="17" width="9.140625" customWidth="1"/>
    <col min="18" max="18" width="20" customWidth="1"/>
    <col min="19" max="19" width="12.140625" customWidth="1"/>
    <col min="20" max="20" width="10" customWidth="1"/>
    <col min="21" max="21" width="12.140625" customWidth="1"/>
    <col min="22" max="22" width="15.140625" customWidth="1"/>
    <col min="24" max="24" width="11.7109375" customWidth="1"/>
    <col min="25" max="25" width="10.85546875" customWidth="1"/>
    <col min="26" max="26" width="16" customWidth="1"/>
    <col min="27" max="27" width="10.140625" customWidth="1"/>
    <col min="28" max="28" width="11.42578125" customWidth="1"/>
    <col min="29" max="29" width="11.7109375" customWidth="1"/>
    <col min="30" max="30" width="12.7109375" customWidth="1"/>
  </cols>
  <sheetData>
    <row r="1" spans="1:30" x14ac:dyDescent="0.25">
      <c r="A1" t="s">
        <v>777</v>
      </c>
      <c r="B1" t="s">
        <v>776</v>
      </c>
      <c r="C1" t="s">
        <v>225</v>
      </c>
      <c r="D1" t="s">
        <v>226</v>
      </c>
      <c r="E1" t="s">
        <v>227</v>
      </c>
      <c r="F1" t="s">
        <v>228</v>
      </c>
      <c r="G1" t="s">
        <v>229</v>
      </c>
      <c r="H1" t="s">
        <v>230</v>
      </c>
      <c r="I1" t="s">
        <v>231</v>
      </c>
      <c r="J1" t="s">
        <v>232</v>
      </c>
      <c r="K1" t="s">
        <v>233</v>
      </c>
      <c r="L1" t="s">
        <v>234</v>
      </c>
      <c r="M1" t="s">
        <v>235</v>
      </c>
      <c r="N1" t="s">
        <v>236</v>
      </c>
      <c r="O1" t="s">
        <v>237</v>
      </c>
      <c r="P1" t="s">
        <v>238</v>
      </c>
      <c r="Q1" t="s">
        <v>239</v>
      </c>
      <c r="R1" t="s">
        <v>240</v>
      </c>
      <c r="S1" t="s">
        <v>241</v>
      </c>
      <c r="T1" t="s">
        <v>242</v>
      </c>
      <c r="U1" t="s">
        <v>243</v>
      </c>
      <c r="V1" t="s">
        <v>244</v>
      </c>
      <c r="W1" t="s">
        <v>245</v>
      </c>
      <c r="X1" t="s">
        <v>246</v>
      </c>
      <c r="Y1" t="s">
        <v>247</v>
      </c>
      <c r="Z1" t="s">
        <v>248</v>
      </c>
      <c r="AA1" t="s">
        <v>249</v>
      </c>
      <c r="AB1" t="s">
        <v>250</v>
      </c>
      <c r="AC1" t="s">
        <v>251</v>
      </c>
      <c r="AD1" t="s">
        <v>252</v>
      </c>
    </row>
    <row r="2" spans="1:30" hidden="1" x14ac:dyDescent="0.25">
      <c r="A2">
        <v>2347</v>
      </c>
      <c r="B2">
        <v>10100601</v>
      </c>
      <c r="C2">
        <v>38</v>
      </c>
      <c r="D2" t="s">
        <v>389</v>
      </c>
      <c r="E2" t="s">
        <v>390</v>
      </c>
      <c r="F2" t="s">
        <v>254</v>
      </c>
      <c r="G2" t="s">
        <v>391</v>
      </c>
      <c r="H2">
        <v>83329</v>
      </c>
      <c r="I2" t="s">
        <v>281</v>
      </c>
      <c r="J2" t="s">
        <v>282</v>
      </c>
      <c r="K2">
        <v>69</v>
      </c>
      <c r="L2">
        <v>0</v>
      </c>
      <c r="M2">
        <v>129</v>
      </c>
      <c r="N2" t="s">
        <v>258</v>
      </c>
      <c r="O2">
        <v>1</v>
      </c>
      <c r="P2" t="s">
        <v>283</v>
      </c>
      <c r="Q2" t="s">
        <v>259</v>
      </c>
      <c r="R2" t="s">
        <v>260</v>
      </c>
      <c r="S2" t="s">
        <v>254</v>
      </c>
      <c r="T2" t="s">
        <v>261</v>
      </c>
      <c r="V2">
        <v>1.4</v>
      </c>
      <c r="W2" t="s">
        <v>284</v>
      </c>
      <c r="X2" t="s">
        <v>285</v>
      </c>
      <c r="Y2" t="s">
        <v>286</v>
      </c>
      <c r="Z2">
        <v>0</v>
      </c>
      <c r="AA2" s="237">
        <v>35855</v>
      </c>
      <c r="AC2">
        <v>0</v>
      </c>
    </row>
    <row r="3" spans="1:30" hidden="1" x14ac:dyDescent="0.25">
      <c r="A3">
        <v>2348</v>
      </c>
      <c r="B3">
        <v>10100601</v>
      </c>
      <c r="C3">
        <v>38</v>
      </c>
      <c r="D3" t="s">
        <v>389</v>
      </c>
      <c r="E3" t="s">
        <v>390</v>
      </c>
      <c r="F3" t="s">
        <v>254</v>
      </c>
      <c r="G3" t="s">
        <v>391</v>
      </c>
      <c r="H3">
        <v>208968</v>
      </c>
      <c r="I3" t="s">
        <v>287</v>
      </c>
      <c r="J3" t="s">
        <v>288</v>
      </c>
      <c r="K3">
        <v>70</v>
      </c>
      <c r="L3">
        <v>0</v>
      </c>
      <c r="M3">
        <v>129</v>
      </c>
      <c r="N3" t="s">
        <v>258</v>
      </c>
      <c r="O3">
        <v>1</v>
      </c>
      <c r="P3" t="s">
        <v>283</v>
      </c>
      <c r="Q3" t="s">
        <v>259</v>
      </c>
      <c r="R3" t="s">
        <v>260</v>
      </c>
      <c r="S3" t="s">
        <v>254</v>
      </c>
      <c r="T3" t="s">
        <v>261</v>
      </c>
      <c r="V3">
        <v>1.4</v>
      </c>
      <c r="W3" t="s">
        <v>284</v>
      </c>
      <c r="X3" t="s">
        <v>285</v>
      </c>
      <c r="Y3" t="s">
        <v>286</v>
      </c>
      <c r="Z3">
        <v>0</v>
      </c>
      <c r="AA3" s="237">
        <v>35855</v>
      </c>
      <c r="AC3">
        <v>0</v>
      </c>
    </row>
    <row r="4" spans="1:30" hidden="1" x14ac:dyDescent="0.25">
      <c r="A4">
        <v>2349</v>
      </c>
      <c r="B4">
        <v>10100601</v>
      </c>
      <c r="C4">
        <v>38</v>
      </c>
      <c r="D4" t="s">
        <v>389</v>
      </c>
      <c r="E4" t="s">
        <v>390</v>
      </c>
      <c r="F4" t="s">
        <v>254</v>
      </c>
      <c r="G4" t="s">
        <v>391</v>
      </c>
      <c r="H4" t="s">
        <v>565</v>
      </c>
      <c r="I4" t="s">
        <v>566</v>
      </c>
      <c r="J4" t="s">
        <v>567</v>
      </c>
      <c r="K4">
        <v>87</v>
      </c>
      <c r="L4">
        <v>0</v>
      </c>
      <c r="M4">
        <v>129</v>
      </c>
      <c r="N4" t="s">
        <v>258</v>
      </c>
      <c r="O4">
        <v>1</v>
      </c>
      <c r="P4" s="238">
        <v>3.2</v>
      </c>
      <c r="Q4" t="s">
        <v>259</v>
      </c>
      <c r="R4" t="s">
        <v>260</v>
      </c>
      <c r="S4" t="s">
        <v>254</v>
      </c>
      <c r="T4" t="s">
        <v>261</v>
      </c>
      <c r="X4" t="s">
        <v>568</v>
      </c>
      <c r="Y4" t="s">
        <v>275</v>
      </c>
      <c r="Z4">
        <v>0</v>
      </c>
      <c r="AA4" s="237">
        <v>36770</v>
      </c>
      <c r="AC4">
        <v>0</v>
      </c>
    </row>
    <row r="5" spans="1:30" hidden="1" x14ac:dyDescent="0.25">
      <c r="A5">
        <v>2350</v>
      </c>
      <c r="B5">
        <v>10100601</v>
      </c>
      <c r="C5">
        <v>38</v>
      </c>
      <c r="D5" t="s">
        <v>389</v>
      </c>
      <c r="E5" t="s">
        <v>390</v>
      </c>
      <c r="F5" t="s">
        <v>254</v>
      </c>
      <c r="G5" t="s">
        <v>391</v>
      </c>
      <c r="H5" t="s">
        <v>565</v>
      </c>
      <c r="I5" t="s">
        <v>566</v>
      </c>
      <c r="J5" t="s">
        <v>567</v>
      </c>
      <c r="K5">
        <v>87</v>
      </c>
      <c r="L5">
        <v>107</v>
      </c>
      <c r="M5">
        <v>172</v>
      </c>
      <c r="N5" t="s">
        <v>615</v>
      </c>
      <c r="O5">
        <v>1</v>
      </c>
      <c r="P5" s="238">
        <v>18</v>
      </c>
      <c r="Q5" t="s">
        <v>259</v>
      </c>
      <c r="R5" t="s">
        <v>260</v>
      </c>
      <c r="S5" t="s">
        <v>254</v>
      </c>
      <c r="T5" t="s">
        <v>261</v>
      </c>
      <c r="X5" t="s">
        <v>568</v>
      </c>
      <c r="Y5" t="s">
        <v>275</v>
      </c>
      <c r="Z5">
        <v>0</v>
      </c>
      <c r="AA5" s="237">
        <v>36770</v>
      </c>
      <c r="AC5">
        <v>0</v>
      </c>
    </row>
    <row r="6" spans="1:30" hidden="1" x14ac:dyDescent="0.25">
      <c r="A6">
        <v>2351</v>
      </c>
      <c r="B6">
        <v>10100601</v>
      </c>
      <c r="C6">
        <v>38</v>
      </c>
      <c r="D6" t="s">
        <v>389</v>
      </c>
      <c r="E6" t="s">
        <v>390</v>
      </c>
      <c r="F6" t="s">
        <v>254</v>
      </c>
      <c r="G6" t="s">
        <v>391</v>
      </c>
      <c r="H6" t="s">
        <v>565</v>
      </c>
      <c r="I6" t="s">
        <v>566</v>
      </c>
      <c r="J6" t="s">
        <v>567</v>
      </c>
      <c r="K6">
        <v>87</v>
      </c>
      <c r="L6">
        <v>139</v>
      </c>
      <c r="M6">
        <v>198</v>
      </c>
      <c r="N6" t="s">
        <v>551</v>
      </c>
      <c r="O6">
        <v>1</v>
      </c>
      <c r="P6" s="238">
        <v>9.1</v>
      </c>
      <c r="Q6" t="s">
        <v>259</v>
      </c>
      <c r="R6" t="s">
        <v>260</v>
      </c>
      <c r="S6" t="s">
        <v>254</v>
      </c>
      <c r="T6" t="s">
        <v>261</v>
      </c>
      <c r="X6" t="s">
        <v>568</v>
      </c>
      <c r="Y6" t="s">
        <v>275</v>
      </c>
      <c r="Z6">
        <v>0</v>
      </c>
      <c r="AA6" s="237">
        <v>36770</v>
      </c>
      <c r="AC6">
        <v>0</v>
      </c>
    </row>
    <row r="7" spans="1:30" hidden="1" x14ac:dyDescent="0.25">
      <c r="A7">
        <v>2352</v>
      </c>
      <c r="B7">
        <v>10100601</v>
      </c>
      <c r="C7">
        <v>38</v>
      </c>
      <c r="D7" t="s">
        <v>389</v>
      </c>
      <c r="E7" t="s">
        <v>390</v>
      </c>
      <c r="F7" t="s">
        <v>254</v>
      </c>
      <c r="G7" t="s">
        <v>391</v>
      </c>
      <c r="H7">
        <v>120127</v>
      </c>
      <c r="I7" t="s">
        <v>289</v>
      </c>
      <c r="J7" t="s">
        <v>290</v>
      </c>
      <c r="K7">
        <v>91</v>
      </c>
      <c r="L7">
        <v>0</v>
      </c>
      <c r="M7">
        <v>129</v>
      </c>
      <c r="N7" t="s">
        <v>258</v>
      </c>
      <c r="O7">
        <v>1</v>
      </c>
      <c r="P7" t="s">
        <v>291</v>
      </c>
      <c r="Q7" t="s">
        <v>259</v>
      </c>
      <c r="R7" t="s">
        <v>260</v>
      </c>
      <c r="S7" t="s">
        <v>254</v>
      </c>
      <c r="T7" t="s">
        <v>261</v>
      </c>
      <c r="V7">
        <v>1.4</v>
      </c>
      <c r="W7" t="s">
        <v>284</v>
      </c>
      <c r="X7" t="s">
        <v>285</v>
      </c>
      <c r="Y7" t="s">
        <v>286</v>
      </c>
      <c r="Z7">
        <v>0</v>
      </c>
      <c r="AA7" s="237">
        <v>35855</v>
      </c>
      <c r="AC7">
        <v>0</v>
      </c>
    </row>
    <row r="8" spans="1:30" hidden="1" x14ac:dyDescent="0.25">
      <c r="A8">
        <v>2353</v>
      </c>
      <c r="B8">
        <v>10100601</v>
      </c>
      <c r="C8">
        <v>38</v>
      </c>
      <c r="D8" t="s">
        <v>389</v>
      </c>
      <c r="E8" t="s">
        <v>390</v>
      </c>
      <c r="F8" t="s">
        <v>254</v>
      </c>
      <c r="G8" t="s">
        <v>391</v>
      </c>
      <c r="H8">
        <v>7440382</v>
      </c>
      <c r="I8" t="s">
        <v>292</v>
      </c>
      <c r="J8" t="s">
        <v>293</v>
      </c>
      <c r="K8">
        <v>93</v>
      </c>
      <c r="L8">
        <v>0</v>
      </c>
      <c r="M8">
        <v>129</v>
      </c>
      <c r="N8" t="s">
        <v>258</v>
      </c>
      <c r="O8">
        <v>1</v>
      </c>
      <c r="P8" s="238">
        <v>2.0000000000000001E-4</v>
      </c>
      <c r="Q8" t="s">
        <v>259</v>
      </c>
      <c r="R8" t="s">
        <v>260</v>
      </c>
      <c r="S8" t="s">
        <v>254</v>
      </c>
      <c r="T8" t="s">
        <v>261</v>
      </c>
      <c r="V8">
        <v>1.4</v>
      </c>
      <c r="W8" t="s">
        <v>294</v>
      </c>
      <c r="X8" t="s">
        <v>285</v>
      </c>
      <c r="Y8" t="s">
        <v>286</v>
      </c>
      <c r="Z8">
        <v>0</v>
      </c>
      <c r="AA8" s="237">
        <v>35855</v>
      </c>
      <c r="AC8">
        <v>0</v>
      </c>
    </row>
    <row r="9" spans="1:30" hidden="1" x14ac:dyDescent="0.25">
      <c r="A9">
        <v>2354</v>
      </c>
      <c r="B9">
        <v>10100601</v>
      </c>
      <c r="C9">
        <v>38</v>
      </c>
      <c r="D9" t="s">
        <v>389</v>
      </c>
      <c r="E9" t="s">
        <v>390</v>
      </c>
      <c r="F9" t="s">
        <v>254</v>
      </c>
      <c r="G9" t="s">
        <v>391</v>
      </c>
      <c r="I9" t="s">
        <v>295</v>
      </c>
      <c r="J9" t="s">
        <v>296</v>
      </c>
      <c r="K9">
        <v>96</v>
      </c>
      <c r="L9">
        <v>0</v>
      </c>
      <c r="M9">
        <v>129</v>
      </c>
      <c r="N9" t="s">
        <v>258</v>
      </c>
      <c r="O9">
        <v>1</v>
      </c>
      <c r="P9" s="238">
        <v>4.4000000000000003E-3</v>
      </c>
      <c r="Q9" t="s">
        <v>259</v>
      </c>
      <c r="R9" t="s">
        <v>260</v>
      </c>
      <c r="S9" t="s">
        <v>254</v>
      </c>
      <c r="T9" t="s">
        <v>261</v>
      </c>
      <c r="V9">
        <v>1.4</v>
      </c>
      <c r="X9" t="s">
        <v>285</v>
      </c>
      <c r="Y9" t="s">
        <v>263</v>
      </c>
      <c r="Z9">
        <v>0</v>
      </c>
      <c r="AA9" s="237">
        <v>35855</v>
      </c>
      <c r="AC9">
        <v>0</v>
      </c>
    </row>
    <row r="10" spans="1:30" hidden="1" x14ac:dyDescent="0.25">
      <c r="A10">
        <v>2355</v>
      </c>
      <c r="B10">
        <v>10100601</v>
      </c>
      <c r="C10">
        <v>38</v>
      </c>
      <c r="D10" t="s">
        <v>389</v>
      </c>
      <c r="E10" t="s">
        <v>390</v>
      </c>
      <c r="F10" t="s">
        <v>254</v>
      </c>
      <c r="G10" t="s">
        <v>391</v>
      </c>
      <c r="H10">
        <v>71432</v>
      </c>
      <c r="I10" t="s">
        <v>297</v>
      </c>
      <c r="J10" t="s">
        <v>298</v>
      </c>
      <c r="K10">
        <v>98</v>
      </c>
      <c r="L10">
        <v>0</v>
      </c>
      <c r="M10">
        <v>129</v>
      </c>
      <c r="N10" t="s">
        <v>258</v>
      </c>
      <c r="O10">
        <v>1</v>
      </c>
      <c r="P10" s="238">
        <v>2.0999999999999999E-3</v>
      </c>
      <c r="Q10" t="s">
        <v>259</v>
      </c>
      <c r="R10" t="s">
        <v>260</v>
      </c>
      <c r="S10" t="s">
        <v>254</v>
      </c>
      <c r="T10" t="s">
        <v>261</v>
      </c>
      <c r="V10">
        <v>1.4</v>
      </c>
      <c r="W10" t="s">
        <v>294</v>
      </c>
      <c r="X10" t="s">
        <v>285</v>
      </c>
      <c r="Y10" t="s">
        <v>267</v>
      </c>
      <c r="Z10">
        <v>0</v>
      </c>
      <c r="AA10" s="237">
        <v>35855</v>
      </c>
      <c r="AC10">
        <v>0</v>
      </c>
    </row>
    <row r="11" spans="1:30" hidden="1" x14ac:dyDescent="0.25">
      <c r="A11">
        <v>2356</v>
      </c>
      <c r="B11">
        <v>10100601</v>
      </c>
      <c r="C11">
        <v>38</v>
      </c>
      <c r="D11" t="s">
        <v>389</v>
      </c>
      <c r="E11" t="s">
        <v>390</v>
      </c>
      <c r="F11" t="s">
        <v>254</v>
      </c>
      <c r="G11" t="s">
        <v>391</v>
      </c>
      <c r="H11">
        <v>56553</v>
      </c>
      <c r="I11" t="s">
        <v>299</v>
      </c>
      <c r="J11" t="s">
        <v>300</v>
      </c>
      <c r="K11">
        <v>102</v>
      </c>
      <c r="L11">
        <v>0</v>
      </c>
      <c r="M11">
        <v>129</v>
      </c>
      <c r="N11" t="s">
        <v>258</v>
      </c>
      <c r="O11">
        <v>1</v>
      </c>
      <c r="P11" t="s">
        <v>283</v>
      </c>
      <c r="Q11" t="s">
        <v>259</v>
      </c>
      <c r="R11" t="s">
        <v>260</v>
      </c>
      <c r="S11" t="s">
        <v>254</v>
      </c>
      <c r="T11" t="s">
        <v>261</v>
      </c>
      <c r="V11">
        <v>1.4</v>
      </c>
      <c r="W11" t="s">
        <v>284</v>
      </c>
      <c r="X11" t="s">
        <v>285</v>
      </c>
      <c r="Y11" t="s">
        <v>286</v>
      </c>
      <c r="Z11">
        <v>0</v>
      </c>
      <c r="AA11" s="237">
        <v>35855</v>
      </c>
      <c r="AC11">
        <v>0</v>
      </c>
    </row>
    <row r="12" spans="1:30" hidden="1" x14ac:dyDescent="0.25">
      <c r="A12">
        <v>2357</v>
      </c>
      <c r="B12">
        <v>10100601</v>
      </c>
      <c r="C12">
        <v>38</v>
      </c>
      <c r="D12" t="s">
        <v>389</v>
      </c>
      <c r="E12" t="s">
        <v>390</v>
      </c>
      <c r="F12" t="s">
        <v>254</v>
      </c>
      <c r="G12" t="s">
        <v>391</v>
      </c>
      <c r="H12">
        <v>50328</v>
      </c>
      <c r="I12" t="s">
        <v>301</v>
      </c>
      <c r="J12" t="s">
        <v>302</v>
      </c>
      <c r="K12">
        <v>103</v>
      </c>
      <c r="L12">
        <v>0</v>
      </c>
      <c r="M12">
        <v>129</v>
      </c>
      <c r="N12" t="s">
        <v>258</v>
      </c>
      <c r="O12">
        <v>1</v>
      </c>
      <c r="P12" t="s">
        <v>303</v>
      </c>
      <c r="Q12" t="s">
        <v>259</v>
      </c>
      <c r="R12" t="s">
        <v>260</v>
      </c>
      <c r="S12" t="s">
        <v>254</v>
      </c>
      <c r="T12" t="s">
        <v>261</v>
      </c>
      <c r="V12">
        <v>1.4</v>
      </c>
      <c r="W12" t="s">
        <v>284</v>
      </c>
      <c r="X12" t="s">
        <v>285</v>
      </c>
      <c r="Y12" t="s">
        <v>286</v>
      </c>
      <c r="Z12">
        <v>0</v>
      </c>
      <c r="AA12" s="237">
        <v>35855</v>
      </c>
      <c r="AC12">
        <v>0</v>
      </c>
    </row>
    <row r="13" spans="1:30" hidden="1" x14ac:dyDescent="0.25">
      <c r="A13">
        <v>2358</v>
      </c>
      <c r="B13">
        <v>10100601</v>
      </c>
      <c r="C13">
        <v>38</v>
      </c>
      <c r="D13" t="s">
        <v>389</v>
      </c>
      <c r="E13" t="s">
        <v>390</v>
      </c>
      <c r="F13" t="s">
        <v>254</v>
      </c>
      <c r="G13" t="s">
        <v>391</v>
      </c>
      <c r="H13">
        <v>205992</v>
      </c>
      <c r="I13" t="s">
        <v>304</v>
      </c>
      <c r="J13" t="s">
        <v>305</v>
      </c>
      <c r="K13">
        <v>104</v>
      </c>
      <c r="L13">
        <v>0</v>
      </c>
      <c r="M13">
        <v>129</v>
      </c>
      <c r="N13" t="s">
        <v>258</v>
      </c>
      <c r="O13">
        <v>1</v>
      </c>
      <c r="P13" t="s">
        <v>283</v>
      </c>
      <c r="Q13" t="s">
        <v>259</v>
      </c>
      <c r="R13" t="s">
        <v>260</v>
      </c>
      <c r="S13" t="s">
        <v>254</v>
      </c>
      <c r="T13" t="s">
        <v>261</v>
      </c>
      <c r="V13">
        <v>1.4</v>
      </c>
      <c r="W13" t="s">
        <v>284</v>
      </c>
      <c r="X13" t="s">
        <v>285</v>
      </c>
      <c r="Y13" t="s">
        <v>286</v>
      </c>
      <c r="Z13">
        <v>0</v>
      </c>
      <c r="AA13" s="237">
        <v>35855</v>
      </c>
      <c r="AC13">
        <v>0</v>
      </c>
    </row>
    <row r="14" spans="1:30" hidden="1" x14ac:dyDescent="0.25">
      <c r="A14">
        <v>2359</v>
      </c>
      <c r="B14">
        <v>10100601</v>
      </c>
      <c r="C14">
        <v>38</v>
      </c>
      <c r="D14" t="s">
        <v>389</v>
      </c>
      <c r="E14" t="s">
        <v>390</v>
      </c>
      <c r="F14" t="s">
        <v>254</v>
      </c>
      <c r="G14" t="s">
        <v>391</v>
      </c>
      <c r="H14">
        <v>191242</v>
      </c>
      <c r="I14" t="s">
        <v>306</v>
      </c>
      <c r="J14" t="s">
        <v>307</v>
      </c>
      <c r="K14">
        <v>106</v>
      </c>
      <c r="L14">
        <v>0</v>
      </c>
      <c r="M14">
        <v>129</v>
      </c>
      <c r="N14" t="s">
        <v>258</v>
      </c>
      <c r="O14">
        <v>1</v>
      </c>
      <c r="P14" t="s">
        <v>303</v>
      </c>
      <c r="Q14" t="s">
        <v>259</v>
      </c>
      <c r="R14" t="s">
        <v>260</v>
      </c>
      <c r="S14" t="s">
        <v>254</v>
      </c>
      <c r="T14" t="s">
        <v>261</v>
      </c>
      <c r="V14">
        <v>1.4</v>
      </c>
      <c r="W14" t="s">
        <v>284</v>
      </c>
      <c r="X14" t="s">
        <v>285</v>
      </c>
      <c r="Y14" t="s">
        <v>286</v>
      </c>
      <c r="Z14">
        <v>0</v>
      </c>
      <c r="AA14" s="237">
        <v>35855</v>
      </c>
      <c r="AC14">
        <v>0</v>
      </c>
    </row>
    <row r="15" spans="1:30" hidden="1" x14ac:dyDescent="0.25">
      <c r="A15">
        <v>2360</v>
      </c>
      <c r="B15">
        <v>10100601</v>
      </c>
      <c r="C15">
        <v>38</v>
      </c>
      <c r="D15" t="s">
        <v>389</v>
      </c>
      <c r="E15" t="s">
        <v>390</v>
      </c>
      <c r="F15" t="s">
        <v>254</v>
      </c>
      <c r="G15" t="s">
        <v>391</v>
      </c>
      <c r="H15">
        <v>207089</v>
      </c>
      <c r="I15" t="s">
        <v>308</v>
      </c>
      <c r="J15" t="s">
        <v>309</v>
      </c>
      <c r="K15">
        <v>107</v>
      </c>
      <c r="L15">
        <v>0</v>
      </c>
      <c r="M15">
        <v>129</v>
      </c>
      <c r="N15" t="s">
        <v>258</v>
      </c>
      <c r="O15">
        <v>1</v>
      </c>
      <c r="P15" t="s">
        <v>283</v>
      </c>
      <c r="Q15" t="s">
        <v>259</v>
      </c>
      <c r="R15" t="s">
        <v>260</v>
      </c>
      <c r="S15" t="s">
        <v>254</v>
      </c>
      <c r="T15" t="s">
        <v>261</v>
      </c>
      <c r="V15">
        <v>1.4</v>
      </c>
      <c r="W15" t="s">
        <v>284</v>
      </c>
      <c r="X15" t="s">
        <v>285</v>
      </c>
      <c r="Y15" t="s">
        <v>286</v>
      </c>
      <c r="Z15">
        <v>0</v>
      </c>
      <c r="AA15" s="237">
        <v>35855</v>
      </c>
      <c r="AC15">
        <v>0</v>
      </c>
    </row>
    <row r="16" spans="1:30" hidden="1" x14ac:dyDescent="0.25">
      <c r="A16">
        <v>2361</v>
      </c>
      <c r="B16">
        <v>10100601</v>
      </c>
      <c r="C16">
        <v>38</v>
      </c>
      <c r="D16" t="s">
        <v>389</v>
      </c>
      <c r="E16" t="s">
        <v>390</v>
      </c>
      <c r="F16" t="s">
        <v>254</v>
      </c>
      <c r="G16" t="s">
        <v>391</v>
      </c>
      <c r="H16">
        <v>7440417</v>
      </c>
      <c r="I16" t="s">
        <v>310</v>
      </c>
      <c r="J16" t="s">
        <v>311</v>
      </c>
      <c r="K16">
        <v>119</v>
      </c>
      <c r="L16">
        <v>0</v>
      </c>
      <c r="M16">
        <v>129</v>
      </c>
      <c r="N16" t="s">
        <v>258</v>
      </c>
      <c r="O16">
        <v>1</v>
      </c>
      <c r="P16" t="s">
        <v>312</v>
      </c>
      <c r="Q16" t="s">
        <v>259</v>
      </c>
      <c r="R16" t="s">
        <v>260</v>
      </c>
      <c r="S16" t="s">
        <v>254</v>
      </c>
      <c r="T16" t="s">
        <v>261</v>
      </c>
      <c r="V16">
        <v>1.4</v>
      </c>
      <c r="W16" t="s">
        <v>294</v>
      </c>
      <c r="X16" t="s">
        <v>285</v>
      </c>
      <c r="Y16" t="s">
        <v>286</v>
      </c>
      <c r="Z16">
        <v>0</v>
      </c>
      <c r="AA16" s="237">
        <v>35855</v>
      </c>
      <c r="AC16">
        <v>0</v>
      </c>
    </row>
    <row r="17" spans="1:29" hidden="1" x14ac:dyDescent="0.25">
      <c r="A17">
        <v>2362</v>
      </c>
      <c r="B17">
        <v>10100601</v>
      </c>
      <c r="C17">
        <v>38</v>
      </c>
      <c r="D17" t="s">
        <v>389</v>
      </c>
      <c r="E17" t="s">
        <v>390</v>
      </c>
      <c r="F17" t="s">
        <v>254</v>
      </c>
      <c r="G17" t="s">
        <v>391</v>
      </c>
      <c r="I17" t="s">
        <v>313</v>
      </c>
      <c r="J17" t="s">
        <v>314</v>
      </c>
      <c r="K17">
        <v>292</v>
      </c>
      <c r="L17">
        <v>0</v>
      </c>
      <c r="M17">
        <v>129</v>
      </c>
      <c r="N17" t="s">
        <v>258</v>
      </c>
      <c r="O17">
        <v>1</v>
      </c>
      <c r="P17" s="238">
        <v>2.1</v>
      </c>
      <c r="Q17" t="s">
        <v>259</v>
      </c>
      <c r="R17" t="s">
        <v>260</v>
      </c>
      <c r="S17" t="s">
        <v>254</v>
      </c>
      <c r="T17" t="s">
        <v>261</v>
      </c>
      <c r="V17">
        <v>1.4</v>
      </c>
      <c r="X17" t="s">
        <v>285</v>
      </c>
      <c r="Y17" t="s">
        <v>286</v>
      </c>
      <c r="Z17">
        <v>0</v>
      </c>
      <c r="AA17" s="237">
        <v>35855</v>
      </c>
      <c r="AC17">
        <v>0</v>
      </c>
    </row>
    <row r="18" spans="1:29" hidden="1" x14ac:dyDescent="0.25">
      <c r="A18">
        <v>2363</v>
      </c>
      <c r="B18">
        <v>10100601</v>
      </c>
      <c r="C18">
        <v>38</v>
      </c>
      <c r="D18" t="s">
        <v>389</v>
      </c>
      <c r="E18" t="s">
        <v>390</v>
      </c>
      <c r="F18" t="s">
        <v>254</v>
      </c>
      <c r="G18" t="s">
        <v>391</v>
      </c>
      <c r="H18">
        <v>7440439</v>
      </c>
      <c r="I18" t="s">
        <v>315</v>
      </c>
      <c r="J18" t="s">
        <v>316</v>
      </c>
      <c r="K18">
        <v>130</v>
      </c>
      <c r="L18">
        <v>0</v>
      </c>
      <c r="M18">
        <v>129</v>
      </c>
      <c r="N18" t="s">
        <v>258</v>
      </c>
      <c r="O18">
        <v>1</v>
      </c>
      <c r="P18" s="238">
        <v>1.1000000000000001E-3</v>
      </c>
      <c r="Q18" t="s">
        <v>259</v>
      </c>
      <c r="R18" t="s">
        <v>260</v>
      </c>
      <c r="S18" t="s">
        <v>254</v>
      </c>
      <c r="T18" t="s">
        <v>261</v>
      </c>
      <c r="V18">
        <v>1.4</v>
      </c>
      <c r="W18" t="s">
        <v>294</v>
      </c>
      <c r="X18" t="s">
        <v>285</v>
      </c>
      <c r="Y18" t="s">
        <v>263</v>
      </c>
      <c r="Z18">
        <v>0</v>
      </c>
      <c r="AA18" s="237">
        <v>35855</v>
      </c>
      <c r="AC18">
        <v>0</v>
      </c>
    </row>
    <row r="19" spans="1:29" hidden="1" x14ac:dyDescent="0.25">
      <c r="A19">
        <v>2364</v>
      </c>
      <c r="B19">
        <v>10100601</v>
      </c>
      <c r="C19">
        <v>38</v>
      </c>
      <c r="D19" t="s">
        <v>389</v>
      </c>
      <c r="E19" t="s">
        <v>390</v>
      </c>
      <c r="F19" t="s">
        <v>254</v>
      </c>
      <c r="G19" t="s">
        <v>391</v>
      </c>
      <c r="H19" t="s">
        <v>255</v>
      </c>
      <c r="I19" t="s">
        <v>256</v>
      </c>
      <c r="J19" t="s">
        <v>257</v>
      </c>
      <c r="K19">
        <v>136</v>
      </c>
      <c r="L19">
        <v>0</v>
      </c>
      <c r="M19">
        <v>129</v>
      </c>
      <c r="N19" t="s">
        <v>258</v>
      </c>
      <c r="O19">
        <v>1</v>
      </c>
      <c r="P19" s="238">
        <v>120000</v>
      </c>
      <c r="Q19" t="s">
        <v>259</v>
      </c>
      <c r="R19" t="s">
        <v>260</v>
      </c>
      <c r="S19" t="s">
        <v>254</v>
      </c>
      <c r="T19" t="s">
        <v>261</v>
      </c>
      <c r="V19">
        <v>1.4</v>
      </c>
      <c r="W19" t="s">
        <v>317</v>
      </c>
      <c r="X19" t="s">
        <v>285</v>
      </c>
      <c r="Y19" t="s">
        <v>278</v>
      </c>
      <c r="Z19">
        <v>0</v>
      </c>
      <c r="AA19" s="237">
        <v>35855</v>
      </c>
      <c r="AC19">
        <v>0</v>
      </c>
    </row>
    <row r="20" spans="1:29" hidden="1" x14ac:dyDescent="0.25">
      <c r="A20">
        <v>2366</v>
      </c>
      <c r="B20">
        <v>10100601</v>
      </c>
      <c r="C20">
        <v>38</v>
      </c>
      <c r="D20" t="s">
        <v>389</v>
      </c>
      <c r="E20" t="s">
        <v>390</v>
      </c>
      <c r="F20" t="s">
        <v>254</v>
      </c>
      <c r="G20" t="s">
        <v>391</v>
      </c>
      <c r="H20" t="s">
        <v>264</v>
      </c>
      <c r="I20" t="s">
        <v>265</v>
      </c>
      <c r="J20" t="s">
        <v>266</v>
      </c>
      <c r="K20">
        <v>137</v>
      </c>
      <c r="L20">
        <v>0</v>
      </c>
      <c r="M20">
        <v>129</v>
      </c>
      <c r="N20" t="s">
        <v>258</v>
      </c>
      <c r="O20">
        <v>1</v>
      </c>
      <c r="P20" s="238">
        <v>84</v>
      </c>
      <c r="Q20" t="s">
        <v>259</v>
      </c>
      <c r="R20" t="s">
        <v>260</v>
      </c>
      <c r="S20" t="s">
        <v>254</v>
      </c>
      <c r="T20" t="s">
        <v>261</v>
      </c>
      <c r="V20">
        <v>1.4</v>
      </c>
      <c r="W20" t="s">
        <v>392</v>
      </c>
      <c r="X20" t="s">
        <v>285</v>
      </c>
      <c r="Y20" t="s">
        <v>267</v>
      </c>
      <c r="Z20">
        <v>0</v>
      </c>
      <c r="AA20" s="237">
        <v>35855</v>
      </c>
      <c r="AC20">
        <v>0</v>
      </c>
    </row>
    <row r="21" spans="1:29" hidden="1" x14ac:dyDescent="0.25">
      <c r="A21">
        <v>2367</v>
      </c>
      <c r="B21">
        <v>10100601</v>
      </c>
      <c r="C21">
        <v>38</v>
      </c>
      <c r="D21" t="s">
        <v>389</v>
      </c>
      <c r="E21" t="s">
        <v>390</v>
      </c>
      <c r="F21" t="s">
        <v>254</v>
      </c>
      <c r="G21" t="s">
        <v>391</v>
      </c>
      <c r="H21" t="s">
        <v>264</v>
      </c>
      <c r="I21" t="s">
        <v>265</v>
      </c>
      <c r="J21" t="s">
        <v>266</v>
      </c>
      <c r="K21">
        <v>137</v>
      </c>
      <c r="L21">
        <v>26</v>
      </c>
      <c r="M21">
        <v>144</v>
      </c>
      <c r="N21" t="s">
        <v>393</v>
      </c>
      <c r="O21">
        <v>1</v>
      </c>
      <c r="P21" s="238">
        <v>84</v>
      </c>
      <c r="Q21" t="s">
        <v>259</v>
      </c>
      <c r="R21" t="s">
        <v>260</v>
      </c>
      <c r="S21" t="s">
        <v>254</v>
      </c>
      <c r="T21" t="s">
        <v>261</v>
      </c>
      <c r="V21">
        <v>1.4</v>
      </c>
      <c r="X21" t="s">
        <v>285</v>
      </c>
      <c r="Y21" t="s">
        <v>267</v>
      </c>
      <c r="Z21">
        <v>0</v>
      </c>
      <c r="AA21" s="237">
        <v>35855</v>
      </c>
      <c r="AC21">
        <v>0</v>
      </c>
    </row>
    <row r="22" spans="1:29" hidden="1" x14ac:dyDescent="0.25">
      <c r="A22">
        <v>2368</v>
      </c>
      <c r="B22">
        <v>10100601</v>
      </c>
      <c r="C22">
        <v>38</v>
      </c>
      <c r="D22" t="s">
        <v>389</v>
      </c>
      <c r="E22" t="s">
        <v>390</v>
      </c>
      <c r="F22" t="s">
        <v>254</v>
      </c>
      <c r="G22" t="s">
        <v>391</v>
      </c>
      <c r="H22" t="s">
        <v>264</v>
      </c>
      <c r="I22" t="s">
        <v>265</v>
      </c>
      <c r="J22" t="s">
        <v>266</v>
      </c>
      <c r="K22">
        <v>137</v>
      </c>
      <c r="L22">
        <v>205</v>
      </c>
      <c r="M22">
        <v>220</v>
      </c>
      <c r="N22" t="s">
        <v>367</v>
      </c>
      <c r="O22">
        <v>1</v>
      </c>
      <c r="P22" s="238">
        <v>84</v>
      </c>
      <c r="Q22" t="s">
        <v>259</v>
      </c>
      <c r="R22" t="s">
        <v>260</v>
      </c>
      <c r="S22" t="s">
        <v>254</v>
      </c>
      <c r="T22" t="s">
        <v>261</v>
      </c>
      <c r="V22">
        <v>1.4</v>
      </c>
      <c r="X22" t="s">
        <v>285</v>
      </c>
      <c r="Y22" t="s">
        <v>267</v>
      </c>
      <c r="Z22">
        <v>0</v>
      </c>
      <c r="AA22" s="237">
        <v>35855</v>
      </c>
      <c r="AC22">
        <v>0</v>
      </c>
    </row>
    <row r="23" spans="1:29" hidden="1" x14ac:dyDescent="0.25">
      <c r="A23">
        <v>2369</v>
      </c>
      <c r="B23">
        <v>10100601</v>
      </c>
      <c r="C23">
        <v>38</v>
      </c>
      <c r="D23" t="s">
        <v>389</v>
      </c>
      <c r="E23" t="s">
        <v>390</v>
      </c>
      <c r="F23" t="s">
        <v>254</v>
      </c>
      <c r="G23" t="s">
        <v>391</v>
      </c>
      <c r="H23">
        <v>7440473</v>
      </c>
      <c r="I23" t="s">
        <v>318</v>
      </c>
      <c r="J23" t="s">
        <v>319</v>
      </c>
      <c r="K23">
        <v>149</v>
      </c>
      <c r="L23">
        <v>0</v>
      </c>
      <c r="M23">
        <v>129</v>
      </c>
      <c r="N23" t="s">
        <v>258</v>
      </c>
      <c r="O23">
        <v>1</v>
      </c>
      <c r="P23" s="238">
        <v>1.4E-3</v>
      </c>
      <c r="Q23" t="s">
        <v>259</v>
      </c>
      <c r="R23" t="s">
        <v>260</v>
      </c>
      <c r="S23" t="s">
        <v>254</v>
      </c>
      <c r="T23" t="s">
        <v>261</v>
      </c>
      <c r="V23">
        <v>1.4</v>
      </c>
      <c r="W23" t="s">
        <v>294</v>
      </c>
      <c r="X23" t="s">
        <v>285</v>
      </c>
      <c r="Y23" t="s">
        <v>263</v>
      </c>
      <c r="Z23">
        <v>0</v>
      </c>
      <c r="AA23" s="237">
        <v>35855</v>
      </c>
      <c r="AC23">
        <v>0</v>
      </c>
    </row>
    <row r="24" spans="1:29" hidden="1" x14ac:dyDescent="0.25">
      <c r="A24">
        <v>2370</v>
      </c>
      <c r="B24">
        <v>10100601</v>
      </c>
      <c r="C24">
        <v>38</v>
      </c>
      <c r="D24" t="s">
        <v>389</v>
      </c>
      <c r="E24" t="s">
        <v>390</v>
      </c>
      <c r="F24" t="s">
        <v>254</v>
      </c>
      <c r="G24" t="s">
        <v>391</v>
      </c>
      <c r="H24">
        <v>218019</v>
      </c>
      <c r="I24" t="s">
        <v>320</v>
      </c>
      <c r="J24" t="s">
        <v>321</v>
      </c>
      <c r="K24">
        <v>153</v>
      </c>
      <c r="L24">
        <v>0</v>
      </c>
      <c r="M24">
        <v>129</v>
      </c>
      <c r="N24" t="s">
        <v>258</v>
      </c>
      <c r="O24">
        <v>1</v>
      </c>
      <c r="P24" t="s">
        <v>283</v>
      </c>
      <c r="Q24" t="s">
        <v>259</v>
      </c>
      <c r="R24" t="s">
        <v>260</v>
      </c>
      <c r="S24" t="s">
        <v>254</v>
      </c>
      <c r="T24" t="s">
        <v>261</v>
      </c>
      <c r="V24">
        <v>1.4</v>
      </c>
      <c r="W24" t="s">
        <v>284</v>
      </c>
      <c r="X24" t="s">
        <v>285</v>
      </c>
      <c r="Y24" t="s">
        <v>286</v>
      </c>
      <c r="Z24">
        <v>0</v>
      </c>
      <c r="AA24" s="237">
        <v>35855</v>
      </c>
      <c r="AC24">
        <v>0</v>
      </c>
    </row>
    <row r="25" spans="1:29" hidden="1" x14ac:dyDescent="0.25">
      <c r="A25">
        <v>2371</v>
      </c>
      <c r="B25">
        <v>10100601</v>
      </c>
      <c r="C25">
        <v>38</v>
      </c>
      <c r="D25" t="s">
        <v>389</v>
      </c>
      <c r="E25" t="s">
        <v>390</v>
      </c>
      <c r="F25" t="s">
        <v>254</v>
      </c>
      <c r="G25" t="s">
        <v>391</v>
      </c>
      <c r="H25">
        <v>7440484</v>
      </c>
      <c r="I25" t="s">
        <v>322</v>
      </c>
      <c r="J25" t="s">
        <v>323</v>
      </c>
      <c r="K25">
        <v>154</v>
      </c>
      <c r="L25">
        <v>0</v>
      </c>
      <c r="M25">
        <v>129</v>
      </c>
      <c r="N25" t="s">
        <v>258</v>
      </c>
      <c r="O25">
        <v>1</v>
      </c>
      <c r="P25" s="238">
        <v>8.3999999999999995E-5</v>
      </c>
      <c r="Q25" t="s">
        <v>259</v>
      </c>
      <c r="R25" t="s">
        <v>260</v>
      </c>
      <c r="S25" t="s">
        <v>254</v>
      </c>
      <c r="T25" t="s">
        <v>261</v>
      </c>
      <c r="V25">
        <v>1.4</v>
      </c>
      <c r="W25" t="s">
        <v>294</v>
      </c>
      <c r="X25" t="s">
        <v>285</v>
      </c>
      <c r="Y25" t="s">
        <v>263</v>
      </c>
      <c r="Z25">
        <v>0</v>
      </c>
      <c r="AA25" s="237">
        <v>35855</v>
      </c>
      <c r="AC25">
        <v>0</v>
      </c>
    </row>
    <row r="26" spans="1:29" hidden="1" x14ac:dyDescent="0.25">
      <c r="A26">
        <v>2372</v>
      </c>
      <c r="B26">
        <v>10100601</v>
      </c>
      <c r="C26">
        <v>38</v>
      </c>
      <c r="D26" t="s">
        <v>389</v>
      </c>
      <c r="E26" t="s">
        <v>390</v>
      </c>
      <c r="F26" t="s">
        <v>254</v>
      </c>
      <c r="G26" t="s">
        <v>391</v>
      </c>
      <c r="I26" t="s">
        <v>324</v>
      </c>
      <c r="J26" t="s">
        <v>325</v>
      </c>
      <c r="K26">
        <v>156</v>
      </c>
      <c r="L26">
        <v>0</v>
      </c>
      <c r="M26">
        <v>129</v>
      </c>
      <c r="N26" t="s">
        <v>258</v>
      </c>
      <c r="O26">
        <v>1</v>
      </c>
      <c r="P26" s="238">
        <v>8.4999999999999995E-4</v>
      </c>
      <c r="Q26" t="s">
        <v>259</v>
      </c>
      <c r="R26" t="s">
        <v>260</v>
      </c>
      <c r="S26" t="s">
        <v>254</v>
      </c>
      <c r="T26" t="s">
        <v>261</v>
      </c>
      <c r="V26">
        <v>1.4</v>
      </c>
      <c r="X26" t="s">
        <v>285</v>
      </c>
      <c r="Y26" t="s">
        <v>275</v>
      </c>
      <c r="Z26">
        <v>0</v>
      </c>
      <c r="AA26" s="237">
        <v>35855</v>
      </c>
      <c r="AC26">
        <v>0</v>
      </c>
    </row>
    <row r="27" spans="1:29" hidden="1" x14ac:dyDescent="0.25">
      <c r="A27">
        <v>2373</v>
      </c>
      <c r="B27">
        <v>10100601</v>
      </c>
      <c r="C27">
        <v>38</v>
      </c>
      <c r="D27" t="s">
        <v>389</v>
      </c>
      <c r="E27" t="s">
        <v>390</v>
      </c>
      <c r="F27" t="s">
        <v>254</v>
      </c>
      <c r="G27" t="s">
        <v>391</v>
      </c>
      <c r="H27">
        <v>53703</v>
      </c>
      <c r="I27" t="s">
        <v>326</v>
      </c>
      <c r="J27" t="s">
        <v>327</v>
      </c>
      <c r="K27">
        <v>166</v>
      </c>
      <c r="L27">
        <v>0</v>
      </c>
      <c r="M27">
        <v>129</v>
      </c>
      <c r="N27" t="s">
        <v>258</v>
      </c>
      <c r="O27">
        <v>1</v>
      </c>
      <c r="P27" t="s">
        <v>303</v>
      </c>
      <c r="Q27" t="s">
        <v>259</v>
      </c>
      <c r="R27" t="s">
        <v>260</v>
      </c>
      <c r="S27" t="s">
        <v>254</v>
      </c>
      <c r="T27" t="s">
        <v>261</v>
      </c>
      <c r="V27">
        <v>1.4</v>
      </c>
      <c r="W27" t="s">
        <v>284</v>
      </c>
      <c r="X27" t="s">
        <v>285</v>
      </c>
      <c r="Y27" t="s">
        <v>286</v>
      </c>
      <c r="Z27">
        <v>0</v>
      </c>
      <c r="AA27" s="237">
        <v>35855</v>
      </c>
      <c r="AC27">
        <v>0</v>
      </c>
    </row>
    <row r="28" spans="1:29" hidden="1" x14ac:dyDescent="0.25">
      <c r="A28">
        <v>2374</v>
      </c>
      <c r="B28">
        <v>10100601</v>
      </c>
      <c r="C28">
        <v>38</v>
      </c>
      <c r="D28" t="s">
        <v>389</v>
      </c>
      <c r="E28" t="s">
        <v>390</v>
      </c>
      <c r="F28" t="s">
        <v>254</v>
      </c>
      <c r="G28" t="s">
        <v>391</v>
      </c>
      <c r="I28" t="s">
        <v>328</v>
      </c>
      <c r="J28" t="s">
        <v>329</v>
      </c>
      <c r="K28">
        <v>169</v>
      </c>
      <c r="L28">
        <v>0</v>
      </c>
      <c r="M28">
        <v>129</v>
      </c>
      <c r="N28" t="s">
        <v>258</v>
      </c>
      <c r="O28">
        <v>1</v>
      </c>
      <c r="P28" s="238">
        <v>1.1999999999999999E-3</v>
      </c>
      <c r="Q28" t="s">
        <v>259</v>
      </c>
      <c r="R28" t="s">
        <v>260</v>
      </c>
      <c r="S28" t="s">
        <v>254</v>
      </c>
      <c r="T28" t="s">
        <v>261</v>
      </c>
      <c r="V28">
        <v>1.4</v>
      </c>
      <c r="W28" t="s">
        <v>294</v>
      </c>
      <c r="X28" t="s">
        <v>285</v>
      </c>
      <c r="Y28" t="s">
        <v>286</v>
      </c>
      <c r="Z28">
        <v>0</v>
      </c>
      <c r="AA28" s="237">
        <v>35855</v>
      </c>
      <c r="AC28">
        <v>0</v>
      </c>
    </row>
    <row r="29" spans="1:29" hidden="1" x14ac:dyDescent="0.25">
      <c r="A29">
        <v>2375</v>
      </c>
      <c r="B29">
        <v>10100601</v>
      </c>
      <c r="C29">
        <v>38</v>
      </c>
      <c r="D29" t="s">
        <v>389</v>
      </c>
      <c r="E29" t="s">
        <v>390</v>
      </c>
      <c r="F29" t="s">
        <v>254</v>
      </c>
      <c r="G29" t="s">
        <v>391</v>
      </c>
      <c r="H29">
        <v>57976</v>
      </c>
      <c r="I29" t="s">
        <v>330</v>
      </c>
      <c r="J29" t="s">
        <v>331</v>
      </c>
      <c r="K29">
        <v>181</v>
      </c>
      <c r="L29">
        <v>0</v>
      </c>
      <c r="M29">
        <v>129</v>
      </c>
      <c r="N29" t="s">
        <v>258</v>
      </c>
      <c r="O29">
        <v>1</v>
      </c>
      <c r="P29" t="s">
        <v>332</v>
      </c>
      <c r="Q29" t="s">
        <v>259</v>
      </c>
      <c r="R29" t="s">
        <v>260</v>
      </c>
      <c r="S29" t="s">
        <v>254</v>
      </c>
      <c r="T29" t="s">
        <v>261</v>
      </c>
      <c r="V29">
        <v>1.4</v>
      </c>
      <c r="W29" t="s">
        <v>284</v>
      </c>
      <c r="X29" t="s">
        <v>285</v>
      </c>
      <c r="Y29" t="s">
        <v>286</v>
      </c>
      <c r="Z29">
        <v>0</v>
      </c>
      <c r="AA29" s="237">
        <v>35855</v>
      </c>
      <c r="AC29">
        <v>0</v>
      </c>
    </row>
    <row r="30" spans="1:29" hidden="1" x14ac:dyDescent="0.25">
      <c r="A30">
        <v>2376</v>
      </c>
      <c r="B30">
        <v>10100601</v>
      </c>
      <c r="C30">
        <v>38</v>
      </c>
      <c r="D30" t="s">
        <v>389</v>
      </c>
      <c r="E30" t="s">
        <v>390</v>
      </c>
      <c r="F30" t="s">
        <v>254</v>
      </c>
      <c r="G30" t="s">
        <v>391</v>
      </c>
      <c r="I30" t="s">
        <v>333</v>
      </c>
      <c r="J30" t="s">
        <v>334</v>
      </c>
      <c r="K30">
        <v>189</v>
      </c>
      <c r="L30">
        <v>0</v>
      </c>
      <c r="M30">
        <v>129</v>
      </c>
      <c r="N30" t="s">
        <v>258</v>
      </c>
      <c r="O30">
        <v>1</v>
      </c>
      <c r="P30" s="238">
        <v>3.1</v>
      </c>
      <c r="Q30" t="s">
        <v>259</v>
      </c>
      <c r="R30" t="s">
        <v>260</v>
      </c>
      <c r="S30" t="s">
        <v>254</v>
      </c>
      <c r="T30" t="s">
        <v>261</v>
      </c>
      <c r="V30">
        <v>1.4</v>
      </c>
      <c r="X30" t="s">
        <v>285</v>
      </c>
      <c r="Y30" t="s">
        <v>286</v>
      </c>
      <c r="Z30">
        <v>0</v>
      </c>
      <c r="AA30" s="237">
        <v>35855</v>
      </c>
      <c r="AC30">
        <v>0</v>
      </c>
    </row>
    <row r="31" spans="1:29" hidden="1" x14ac:dyDescent="0.25">
      <c r="A31">
        <v>2377</v>
      </c>
      <c r="B31">
        <v>10100601</v>
      </c>
      <c r="C31">
        <v>38</v>
      </c>
      <c r="D31" t="s">
        <v>389</v>
      </c>
      <c r="E31" t="s">
        <v>390</v>
      </c>
      <c r="F31" t="s">
        <v>254</v>
      </c>
      <c r="G31" t="s">
        <v>391</v>
      </c>
      <c r="H31">
        <v>206440</v>
      </c>
      <c r="I31" t="s">
        <v>335</v>
      </c>
      <c r="J31" t="s">
        <v>336</v>
      </c>
      <c r="K31">
        <v>204</v>
      </c>
      <c r="L31">
        <v>0</v>
      </c>
      <c r="M31">
        <v>129</v>
      </c>
      <c r="N31" t="s">
        <v>258</v>
      </c>
      <c r="O31">
        <v>1</v>
      </c>
      <c r="P31" s="238">
        <v>3.0000000000000001E-6</v>
      </c>
      <c r="Q31" t="s">
        <v>259</v>
      </c>
      <c r="R31" t="s">
        <v>260</v>
      </c>
      <c r="S31" t="s">
        <v>254</v>
      </c>
      <c r="T31" t="s">
        <v>261</v>
      </c>
      <c r="V31">
        <v>1.4</v>
      </c>
      <c r="W31" t="s">
        <v>284</v>
      </c>
      <c r="X31" t="s">
        <v>285</v>
      </c>
      <c r="Y31" t="s">
        <v>286</v>
      </c>
      <c r="Z31">
        <v>0</v>
      </c>
      <c r="AA31" s="237">
        <v>35855</v>
      </c>
      <c r="AC31">
        <v>0</v>
      </c>
    </row>
    <row r="32" spans="1:29" hidden="1" x14ac:dyDescent="0.25">
      <c r="A32">
        <v>2378</v>
      </c>
      <c r="B32">
        <v>10100601</v>
      </c>
      <c r="C32">
        <v>38</v>
      </c>
      <c r="D32" t="s">
        <v>389</v>
      </c>
      <c r="E32" t="s">
        <v>390</v>
      </c>
      <c r="F32" t="s">
        <v>254</v>
      </c>
      <c r="G32" t="s">
        <v>391</v>
      </c>
      <c r="H32">
        <v>86737</v>
      </c>
      <c r="I32" t="s">
        <v>337</v>
      </c>
      <c r="J32" t="s">
        <v>338</v>
      </c>
      <c r="K32">
        <v>205</v>
      </c>
      <c r="L32">
        <v>0</v>
      </c>
      <c r="M32">
        <v>129</v>
      </c>
      <c r="N32" t="s">
        <v>258</v>
      </c>
      <c r="O32">
        <v>1</v>
      </c>
      <c r="P32" s="238">
        <v>2.7999999999999999E-6</v>
      </c>
      <c r="Q32" t="s">
        <v>259</v>
      </c>
      <c r="R32" t="s">
        <v>260</v>
      </c>
      <c r="S32" t="s">
        <v>254</v>
      </c>
      <c r="T32" t="s">
        <v>261</v>
      </c>
      <c r="V32">
        <v>1.4</v>
      </c>
      <c r="W32" t="s">
        <v>284</v>
      </c>
      <c r="X32" t="s">
        <v>285</v>
      </c>
      <c r="Y32" t="s">
        <v>286</v>
      </c>
      <c r="Z32">
        <v>0</v>
      </c>
      <c r="AA32" s="237">
        <v>35855</v>
      </c>
      <c r="AC32">
        <v>0</v>
      </c>
    </row>
    <row r="33" spans="1:30" hidden="1" x14ac:dyDescent="0.25">
      <c r="A33">
        <v>2380</v>
      </c>
      <c r="B33">
        <v>10100601</v>
      </c>
      <c r="C33">
        <v>38</v>
      </c>
      <c r="D33" t="s">
        <v>389</v>
      </c>
      <c r="E33" t="s">
        <v>390</v>
      </c>
      <c r="F33" t="s">
        <v>254</v>
      </c>
      <c r="G33" t="s">
        <v>391</v>
      </c>
      <c r="H33">
        <v>50000</v>
      </c>
      <c r="I33" t="s">
        <v>339</v>
      </c>
      <c r="J33" t="s">
        <v>340</v>
      </c>
      <c r="K33">
        <v>210</v>
      </c>
      <c r="L33">
        <v>0</v>
      </c>
      <c r="M33">
        <v>129</v>
      </c>
      <c r="N33" t="s">
        <v>258</v>
      </c>
      <c r="O33">
        <v>1</v>
      </c>
      <c r="P33" s="238">
        <v>7.4999999999999997E-2</v>
      </c>
      <c r="Q33" t="s">
        <v>259</v>
      </c>
      <c r="R33" t="s">
        <v>260</v>
      </c>
      <c r="S33" t="s">
        <v>254</v>
      </c>
      <c r="T33" t="s">
        <v>261</v>
      </c>
      <c r="V33">
        <v>1.4</v>
      </c>
      <c r="W33" t="s">
        <v>294</v>
      </c>
      <c r="X33" t="s">
        <v>285</v>
      </c>
      <c r="Y33" t="s">
        <v>267</v>
      </c>
      <c r="Z33">
        <v>0</v>
      </c>
      <c r="AA33" s="237">
        <v>35855</v>
      </c>
      <c r="AC33">
        <v>0</v>
      </c>
    </row>
    <row r="34" spans="1:30" hidden="1" x14ac:dyDescent="0.25">
      <c r="A34">
        <v>2381</v>
      </c>
      <c r="B34">
        <v>10100601</v>
      </c>
      <c r="C34">
        <v>38</v>
      </c>
      <c r="D34" t="s">
        <v>389</v>
      </c>
      <c r="E34" t="s">
        <v>390</v>
      </c>
      <c r="F34" t="s">
        <v>254</v>
      </c>
      <c r="G34" t="s">
        <v>391</v>
      </c>
      <c r="H34">
        <v>50000</v>
      </c>
      <c r="I34" t="s">
        <v>339</v>
      </c>
      <c r="J34" t="s">
        <v>340</v>
      </c>
      <c r="K34">
        <v>210</v>
      </c>
      <c r="L34">
        <v>26</v>
      </c>
      <c r="M34">
        <v>144</v>
      </c>
      <c r="N34" t="s">
        <v>393</v>
      </c>
      <c r="O34">
        <v>1</v>
      </c>
      <c r="P34" s="238">
        <v>3.9499999999999998E-5</v>
      </c>
      <c r="Q34" t="s">
        <v>259</v>
      </c>
      <c r="R34" t="s">
        <v>493</v>
      </c>
      <c r="S34" t="s">
        <v>513</v>
      </c>
      <c r="T34" t="s">
        <v>494</v>
      </c>
      <c r="W34" t="s">
        <v>775</v>
      </c>
      <c r="X34" t="s">
        <v>774</v>
      </c>
      <c r="Y34" t="s">
        <v>516</v>
      </c>
      <c r="Z34">
        <v>0</v>
      </c>
      <c r="AC34">
        <v>0</v>
      </c>
    </row>
    <row r="35" spans="1:30" hidden="1" x14ac:dyDescent="0.25">
      <c r="A35">
        <v>2382</v>
      </c>
      <c r="B35">
        <v>10100601</v>
      </c>
      <c r="C35">
        <v>38</v>
      </c>
      <c r="D35" t="s">
        <v>389</v>
      </c>
      <c r="E35" t="s">
        <v>390</v>
      </c>
      <c r="F35" t="s">
        <v>254</v>
      </c>
      <c r="G35" t="s">
        <v>391</v>
      </c>
      <c r="H35">
        <v>193395</v>
      </c>
      <c r="I35" t="s">
        <v>341</v>
      </c>
      <c r="J35" t="s">
        <v>342</v>
      </c>
      <c r="K35">
        <v>237</v>
      </c>
      <c r="L35">
        <v>0</v>
      </c>
      <c r="M35">
        <v>129</v>
      </c>
      <c r="N35" t="s">
        <v>258</v>
      </c>
      <c r="O35">
        <v>1</v>
      </c>
      <c r="P35" t="s">
        <v>283</v>
      </c>
      <c r="Q35" t="s">
        <v>259</v>
      </c>
      <c r="R35" t="s">
        <v>260</v>
      </c>
      <c r="S35" t="s">
        <v>254</v>
      </c>
      <c r="T35" t="s">
        <v>261</v>
      </c>
      <c r="V35">
        <v>1.4</v>
      </c>
      <c r="W35" t="s">
        <v>284</v>
      </c>
      <c r="X35" t="s">
        <v>285</v>
      </c>
      <c r="Y35" t="s">
        <v>286</v>
      </c>
      <c r="Z35">
        <v>0</v>
      </c>
      <c r="AA35" s="237">
        <v>35855</v>
      </c>
      <c r="AC35">
        <v>0</v>
      </c>
    </row>
    <row r="36" spans="1:30" hidden="1" x14ac:dyDescent="0.25">
      <c r="A36">
        <v>2383</v>
      </c>
      <c r="B36">
        <v>10100601</v>
      </c>
      <c r="C36">
        <v>38</v>
      </c>
      <c r="D36" t="s">
        <v>389</v>
      </c>
      <c r="E36" t="s">
        <v>390</v>
      </c>
      <c r="F36" t="s">
        <v>254</v>
      </c>
      <c r="G36" t="s">
        <v>391</v>
      </c>
      <c r="H36">
        <v>7439921</v>
      </c>
      <c r="I36" t="s">
        <v>343</v>
      </c>
      <c r="J36" t="s">
        <v>344</v>
      </c>
      <c r="K36">
        <v>250</v>
      </c>
      <c r="L36">
        <v>0</v>
      </c>
      <c r="M36">
        <v>129</v>
      </c>
      <c r="N36" t="s">
        <v>258</v>
      </c>
      <c r="O36">
        <v>1</v>
      </c>
      <c r="P36" s="238">
        <v>5.0000000000000001E-4</v>
      </c>
      <c r="Q36" t="s">
        <v>259</v>
      </c>
      <c r="R36" t="s">
        <v>260</v>
      </c>
      <c r="S36" t="s">
        <v>254</v>
      </c>
      <c r="T36" t="s">
        <v>261</v>
      </c>
      <c r="V36">
        <v>1.4</v>
      </c>
      <c r="W36" t="s">
        <v>284</v>
      </c>
      <c r="X36" t="s">
        <v>285</v>
      </c>
      <c r="Y36" t="s">
        <v>263</v>
      </c>
      <c r="Z36">
        <v>0</v>
      </c>
      <c r="AA36" s="237">
        <v>35855</v>
      </c>
      <c r="AC36">
        <v>0</v>
      </c>
    </row>
    <row r="37" spans="1:30" hidden="1" x14ac:dyDescent="0.25">
      <c r="A37">
        <v>2384</v>
      </c>
      <c r="B37">
        <v>10100601</v>
      </c>
      <c r="C37">
        <v>38</v>
      </c>
      <c r="D37" t="s">
        <v>389</v>
      </c>
      <c r="E37" t="s">
        <v>390</v>
      </c>
      <c r="F37" t="s">
        <v>254</v>
      </c>
      <c r="G37" t="s">
        <v>391</v>
      </c>
      <c r="H37">
        <v>7439965</v>
      </c>
      <c r="I37" t="s">
        <v>345</v>
      </c>
      <c r="J37" t="s">
        <v>346</v>
      </c>
      <c r="K37">
        <v>257</v>
      </c>
      <c r="L37">
        <v>0</v>
      </c>
      <c r="M37">
        <v>129</v>
      </c>
      <c r="N37" t="s">
        <v>258</v>
      </c>
      <c r="O37">
        <v>1</v>
      </c>
      <c r="P37" s="238">
        <v>3.8000000000000002E-4</v>
      </c>
      <c r="Q37" t="s">
        <v>259</v>
      </c>
      <c r="R37" t="s">
        <v>260</v>
      </c>
      <c r="S37" t="s">
        <v>254</v>
      </c>
      <c r="T37" t="s">
        <v>261</v>
      </c>
      <c r="V37">
        <v>1.4</v>
      </c>
      <c r="W37" t="s">
        <v>294</v>
      </c>
      <c r="X37" t="s">
        <v>285</v>
      </c>
      <c r="Y37" t="s">
        <v>263</v>
      </c>
      <c r="Z37">
        <v>0</v>
      </c>
      <c r="AA37" s="237">
        <v>35855</v>
      </c>
      <c r="AC37">
        <v>0</v>
      </c>
    </row>
    <row r="38" spans="1:30" hidden="1" x14ac:dyDescent="0.25">
      <c r="A38">
        <v>2386</v>
      </c>
      <c r="B38">
        <v>10100601</v>
      </c>
      <c r="C38">
        <v>38</v>
      </c>
      <c r="D38" t="s">
        <v>389</v>
      </c>
      <c r="E38" t="s">
        <v>390</v>
      </c>
      <c r="F38" t="s">
        <v>254</v>
      </c>
      <c r="G38" t="s">
        <v>391</v>
      </c>
      <c r="H38">
        <v>7439976</v>
      </c>
      <c r="I38" t="s">
        <v>347</v>
      </c>
      <c r="J38" t="s">
        <v>348</v>
      </c>
      <c r="K38">
        <v>260</v>
      </c>
      <c r="L38">
        <v>0</v>
      </c>
      <c r="M38">
        <v>129</v>
      </c>
      <c r="N38" t="s">
        <v>258</v>
      </c>
      <c r="O38">
        <v>1</v>
      </c>
      <c r="P38" s="238">
        <v>2.5999999999999998E-4</v>
      </c>
      <c r="Q38" t="s">
        <v>259</v>
      </c>
      <c r="R38" t="s">
        <v>260</v>
      </c>
      <c r="S38" t="s">
        <v>254</v>
      </c>
      <c r="T38" t="s">
        <v>261</v>
      </c>
      <c r="V38">
        <v>1.4</v>
      </c>
      <c r="W38" t="s">
        <v>294</v>
      </c>
      <c r="X38" t="s">
        <v>285</v>
      </c>
      <c r="Y38" t="s">
        <v>263</v>
      </c>
      <c r="Z38">
        <v>0</v>
      </c>
      <c r="AA38" s="237">
        <v>35855</v>
      </c>
      <c r="AC38">
        <v>0</v>
      </c>
    </row>
    <row r="39" spans="1:30" hidden="1" x14ac:dyDescent="0.25">
      <c r="A39">
        <v>2387</v>
      </c>
      <c r="B39">
        <v>10100601</v>
      </c>
      <c r="C39">
        <v>38</v>
      </c>
      <c r="D39" t="s">
        <v>389</v>
      </c>
      <c r="E39" t="s">
        <v>390</v>
      </c>
      <c r="F39" t="s">
        <v>254</v>
      </c>
      <c r="G39" t="s">
        <v>391</v>
      </c>
      <c r="H39">
        <v>7439976</v>
      </c>
      <c r="I39" t="s">
        <v>347</v>
      </c>
      <c r="J39" t="s">
        <v>348</v>
      </c>
      <c r="K39">
        <v>260</v>
      </c>
      <c r="L39">
        <v>2</v>
      </c>
      <c r="M39">
        <v>131</v>
      </c>
      <c r="N39" t="s">
        <v>765</v>
      </c>
      <c r="O39">
        <v>1</v>
      </c>
      <c r="P39" s="238">
        <v>2.272E-6</v>
      </c>
      <c r="Q39" t="s">
        <v>259</v>
      </c>
      <c r="R39" t="s">
        <v>493</v>
      </c>
      <c r="S39" t="s">
        <v>513</v>
      </c>
      <c r="T39" t="s">
        <v>494</v>
      </c>
      <c r="W39" t="s">
        <v>764</v>
      </c>
      <c r="X39" t="s">
        <v>735</v>
      </c>
      <c r="Y39" t="s">
        <v>516</v>
      </c>
      <c r="Z39">
        <v>0</v>
      </c>
      <c r="AC39">
        <v>0</v>
      </c>
    </row>
    <row r="40" spans="1:30" hidden="1" x14ac:dyDescent="0.25">
      <c r="A40">
        <v>2388</v>
      </c>
      <c r="B40">
        <v>10100601</v>
      </c>
      <c r="C40">
        <v>38</v>
      </c>
      <c r="D40" t="s">
        <v>389</v>
      </c>
      <c r="E40" t="s">
        <v>390</v>
      </c>
      <c r="F40" t="s">
        <v>254</v>
      </c>
      <c r="G40" t="s">
        <v>391</v>
      </c>
      <c r="I40" t="s">
        <v>349</v>
      </c>
      <c r="J40" t="s">
        <v>350</v>
      </c>
      <c r="K40">
        <v>261</v>
      </c>
      <c r="L40">
        <v>0</v>
      </c>
      <c r="M40">
        <v>129</v>
      </c>
      <c r="N40" t="s">
        <v>258</v>
      </c>
      <c r="O40">
        <v>1</v>
      </c>
      <c r="P40" s="238">
        <v>2.2999999999999998</v>
      </c>
      <c r="Q40" t="s">
        <v>259</v>
      </c>
      <c r="R40" t="s">
        <v>260</v>
      </c>
      <c r="S40" t="s">
        <v>254</v>
      </c>
      <c r="T40" t="s">
        <v>261</v>
      </c>
      <c r="V40">
        <v>1.4</v>
      </c>
      <c r="X40" t="s">
        <v>285</v>
      </c>
      <c r="Y40" t="s">
        <v>267</v>
      </c>
      <c r="Z40">
        <v>0</v>
      </c>
      <c r="AA40" s="237">
        <v>35855</v>
      </c>
      <c r="AC40">
        <v>0</v>
      </c>
    </row>
    <row r="41" spans="1:30" hidden="1" x14ac:dyDescent="0.25">
      <c r="A41">
        <v>2389</v>
      </c>
      <c r="B41">
        <v>10100601</v>
      </c>
      <c r="C41">
        <v>38</v>
      </c>
      <c r="D41" t="s">
        <v>389</v>
      </c>
      <c r="E41" t="s">
        <v>390</v>
      </c>
      <c r="F41" t="s">
        <v>254</v>
      </c>
      <c r="G41" t="s">
        <v>391</v>
      </c>
      <c r="H41">
        <v>91576</v>
      </c>
      <c r="I41" t="s">
        <v>351</v>
      </c>
      <c r="J41" t="s">
        <v>352</v>
      </c>
      <c r="K41">
        <v>55</v>
      </c>
      <c r="L41">
        <v>0</v>
      </c>
      <c r="M41">
        <v>129</v>
      </c>
      <c r="N41" t="s">
        <v>258</v>
      </c>
      <c r="O41">
        <v>1</v>
      </c>
      <c r="P41" s="238">
        <v>2.4000000000000001E-5</v>
      </c>
      <c r="Q41" t="s">
        <v>259</v>
      </c>
      <c r="R41" t="s">
        <v>260</v>
      </c>
      <c r="S41" t="s">
        <v>254</v>
      </c>
      <c r="T41" t="s">
        <v>261</v>
      </c>
      <c r="V41">
        <v>1.4</v>
      </c>
      <c r="W41" t="s">
        <v>284</v>
      </c>
      <c r="X41" t="s">
        <v>285</v>
      </c>
      <c r="Y41" t="s">
        <v>263</v>
      </c>
      <c r="Z41">
        <v>0</v>
      </c>
      <c r="AA41" s="237">
        <v>35855</v>
      </c>
      <c r="AC41">
        <v>0</v>
      </c>
    </row>
    <row r="42" spans="1:30" hidden="1" x14ac:dyDescent="0.25">
      <c r="A42">
        <v>2390</v>
      </c>
      <c r="B42">
        <v>10100601</v>
      </c>
      <c r="C42">
        <v>38</v>
      </c>
      <c r="D42" t="s">
        <v>389</v>
      </c>
      <c r="E42" t="s">
        <v>390</v>
      </c>
      <c r="F42" t="s">
        <v>254</v>
      </c>
      <c r="G42" t="s">
        <v>391</v>
      </c>
      <c r="H42">
        <v>56495</v>
      </c>
      <c r="I42" t="s">
        <v>353</v>
      </c>
      <c r="J42" t="s">
        <v>354</v>
      </c>
      <c r="K42">
        <v>61</v>
      </c>
      <c r="L42">
        <v>0</v>
      </c>
      <c r="M42">
        <v>129</v>
      </c>
      <c r="N42" t="s">
        <v>258</v>
      </c>
      <c r="O42">
        <v>1</v>
      </c>
      <c r="P42" t="s">
        <v>283</v>
      </c>
      <c r="Q42" t="s">
        <v>259</v>
      </c>
      <c r="R42" t="s">
        <v>260</v>
      </c>
      <c r="S42" t="s">
        <v>254</v>
      </c>
      <c r="T42" t="s">
        <v>261</v>
      </c>
      <c r="V42">
        <v>1.4</v>
      </c>
      <c r="W42" t="s">
        <v>284</v>
      </c>
      <c r="X42" t="s">
        <v>285</v>
      </c>
      <c r="Y42" t="s">
        <v>286</v>
      </c>
      <c r="Z42">
        <v>0</v>
      </c>
      <c r="AA42" s="237">
        <v>35855</v>
      </c>
      <c r="AC42">
        <v>0</v>
      </c>
    </row>
    <row r="43" spans="1:30" hidden="1" x14ac:dyDescent="0.25">
      <c r="A43">
        <v>2391</v>
      </c>
      <c r="B43">
        <v>10100601</v>
      </c>
      <c r="C43">
        <v>38</v>
      </c>
      <c r="D43" t="s">
        <v>389</v>
      </c>
      <c r="E43" t="s">
        <v>390</v>
      </c>
      <c r="F43" t="s">
        <v>254</v>
      </c>
      <c r="G43" t="s">
        <v>391</v>
      </c>
      <c r="I43" t="s">
        <v>355</v>
      </c>
      <c r="J43" t="s">
        <v>356</v>
      </c>
      <c r="K43">
        <v>287</v>
      </c>
      <c r="L43">
        <v>0</v>
      </c>
      <c r="M43">
        <v>129</v>
      </c>
      <c r="N43" t="s">
        <v>258</v>
      </c>
      <c r="O43">
        <v>1</v>
      </c>
      <c r="P43" s="238">
        <v>1.1000000000000001E-3</v>
      </c>
      <c r="Q43" t="s">
        <v>259</v>
      </c>
      <c r="R43" t="s">
        <v>260</v>
      </c>
      <c r="S43" t="s">
        <v>254</v>
      </c>
      <c r="T43" t="s">
        <v>261</v>
      </c>
      <c r="V43">
        <v>1.4</v>
      </c>
      <c r="X43" t="s">
        <v>285</v>
      </c>
      <c r="Y43" t="s">
        <v>263</v>
      </c>
      <c r="Z43">
        <v>0</v>
      </c>
      <c r="AA43" s="237">
        <v>35855</v>
      </c>
      <c r="AC43">
        <v>0</v>
      </c>
    </row>
    <row r="44" spans="1:30" hidden="1" x14ac:dyDescent="0.25">
      <c r="A44">
        <v>2392</v>
      </c>
      <c r="B44">
        <v>10100601</v>
      </c>
      <c r="C44">
        <v>38</v>
      </c>
      <c r="D44" t="s">
        <v>389</v>
      </c>
      <c r="E44" t="s">
        <v>390</v>
      </c>
      <c r="F44" t="s">
        <v>254</v>
      </c>
      <c r="G44" t="s">
        <v>391</v>
      </c>
      <c r="H44">
        <v>110543</v>
      </c>
      <c r="I44" t="s">
        <v>357</v>
      </c>
      <c r="J44" t="s">
        <v>358</v>
      </c>
      <c r="K44">
        <v>295</v>
      </c>
      <c r="L44">
        <v>0</v>
      </c>
      <c r="M44">
        <v>129</v>
      </c>
      <c r="N44" t="s">
        <v>258</v>
      </c>
      <c r="O44">
        <v>1</v>
      </c>
      <c r="P44" s="238">
        <v>1.8</v>
      </c>
      <c r="Q44" t="s">
        <v>259</v>
      </c>
      <c r="R44" t="s">
        <v>260</v>
      </c>
      <c r="S44" t="s">
        <v>254</v>
      </c>
      <c r="T44" t="s">
        <v>261</v>
      </c>
      <c r="V44">
        <v>1.4</v>
      </c>
      <c r="W44" t="s">
        <v>284</v>
      </c>
      <c r="X44" t="s">
        <v>285</v>
      </c>
      <c r="Y44" t="s">
        <v>286</v>
      </c>
      <c r="Z44">
        <v>0</v>
      </c>
      <c r="AA44" s="237">
        <v>35855</v>
      </c>
      <c r="AC44">
        <v>0</v>
      </c>
    </row>
    <row r="45" spans="1:30" hidden="1" x14ac:dyDescent="0.25">
      <c r="A45">
        <v>2393</v>
      </c>
      <c r="B45">
        <v>10100601</v>
      </c>
      <c r="C45">
        <v>38</v>
      </c>
      <c r="D45" t="s">
        <v>389</v>
      </c>
      <c r="E45" t="s">
        <v>390</v>
      </c>
      <c r="F45" t="s">
        <v>254</v>
      </c>
      <c r="G45" t="s">
        <v>391</v>
      </c>
      <c r="I45" t="s">
        <v>359</v>
      </c>
      <c r="J45" t="s">
        <v>360</v>
      </c>
      <c r="K45">
        <v>307</v>
      </c>
      <c r="L45">
        <v>0</v>
      </c>
      <c r="M45">
        <v>129</v>
      </c>
      <c r="N45" t="s">
        <v>258</v>
      </c>
      <c r="O45">
        <v>1</v>
      </c>
      <c r="P45" s="238">
        <v>2.6</v>
      </c>
      <c r="Q45" t="s">
        <v>259</v>
      </c>
      <c r="R45" t="s">
        <v>260</v>
      </c>
      <c r="S45" t="s">
        <v>254</v>
      </c>
      <c r="T45" t="s">
        <v>261</v>
      </c>
      <c r="V45">
        <v>1.4</v>
      </c>
      <c r="X45" t="s">
        <v>285</v>
      </c>
      <c r="Y45" t="s">
        <v>286</v>
      </c>
      <c r="Z45">
        <v>0</v>
      </c>
      <c r="AA45" s="237">
        <v>35855</v>
      </c>
      <c r="AC45">
        <v>0</v>
      </c>
    </row>
    <row r="46" spans="1:30" hidden="1" x14ac:dyDescent="0.25">
      <c r="A46">
        <v>2394</v>
      </c>
      <c r="B46">
        <v>10100601</v>
      </c>
      <c r="C46">
        <v>38</v>
      </c>
      <c r="D46" t="s">
        <v>389</v>
      </c>
      <c r="E46" t="s">
        <v>390</v>
      </c>
      <c r="F46" t="s">
        <v>254</v>
      </c>
      <c r="G46" t="s">
        <v>391</v>
      </c>
      <c r="H46">
        <v>91203</v>
      </c>
      <c r="I46" t="s">
        <v>361</v>
      </c>
      <c r="J46" t="s">
        <v>362</v>
      </c>
      <c r="K46">
        <v>291</v>
      </c>
      <c r="L46">
        <v>0</v>
      </c>
      <c r="M46">
        <v>129</v>
      </c>
      <c r="N46" t="s">
        <v>258</v>
      </c>
      <c r="O46">
        <v>1</v>
      </c>
      <c r="P46" s="238">
        <v>6.0999999999999997E-4</v>
      </c>
      <c r="Q46" t="s">
        <v>259</v>
      </c>
      <c r="R46" t="s">
        <v>260</v>
      </c>
      <c r="S46" t="s">
        <v>254</v>
      </c>
      <c r="T46" t="s">
        <v>261</v>
      </c>
      <c r="V46">
        <v>1.4</v>
      </c>
      <c r="W46" t="s">
        <v>294</v>
      </c>
      <c r="X46" t="s">
        <v>285</v>
      </c>
      <c r="Y46" t="s">
        <v>286</v>
      </c>
      <c r="Z46">
        <v>0</v>
      </c>
      <c r="AA46" s="237">
        <v>35855</v>
      </c>
      <c r="AC46">
        <v>0</v>
      </c>
    </row>
    <row r="47" spans="1:30" hidden="1" x14ac:dyDescent="0.25">
      <c r="A47">
        <v>2395</v>
      </c>
      <c r="B47">
        <v>10100601</v>
      </c>
      <c r="C47">
        <v>38</v>
      </c>
      <c r="D47" t="s">
        <v>389</v>
      </c>
      <c r="E47" t="s">
        <v>390</v>
      </c>
      <c r="F47" t="s">
        <v>254</v>
      </c>
      <c r="G47" t="s">
        <v>391</v>
      </c>
      <c r="H47">
        <v>7440020</v>
      </c>
      <c r="I47" t="s">
        <v>363</v>
      </c>
      <c r="J47" t="s">
        <v>364</v>
      </c>
      <c r="K47">
        <v>296</v>
      </c>
      <c r="L47">
        <v>0</v>
      </c>
      <c r="M47">
        <v>129</v>
      </c>
      <c r="N47" t="s">
        <v>258</v>
      </c>
      <c r="O47">
        <v>1</v>
      </c>
      <c r="P47" s="238">
        <v>2.0999999999999999E-3</v>
      </c>
      <c r="Q47" t="s">
        <v>259</v>
      </c>
      <c r="R47" t="s">
        <v>260</v>
      </c>
      <c r="S47" t="s">
        <v>254</v>
      </c>
      <c r="T47" t="s">
        <v>261</v>
      </c>
      <c r="V47">
        <v>1.4</v>
      </c>
      <c r="W47" t="s">
        <v>294</v>
      </c>
      <c r="X47" t="s">
        <v>285</v>
      </c>
      <c r="Y47" t="s">
        <v>275</v>
      </c>
      <c r="Z47">
        <v>0</v>
      </c>
      <c r="AA47" s="237">
        <v>35855</v>
      </c>
      <c r="AC47">
        <v>0</v>
      </c>
    </row>
    <row r="48" spans="1:30" hidden="1" x14ac:dyDescent="0.25">
      <c r="A48">
        <v>2397</v>
      </c>
      <c r="B48">
        <v>10100601</v>
      </c>
      <c r="C48">
        <v>38</v>
      </c>
      <c r="D48" t="s">
        <v>389</v>
      </c>
      <c r="E48" t="s">
        <v>390</v>
      </c>
      <c r="F48" t="s">
        <v>254</v>
      </c>
      <c r="G48" t="s">
        <v>391</v>
      </c>
      <c r="H48" t="s">
        <v>268</v>
      </c>
      <c r="J48" t="s">
        <v>269</v>
      </c>
      <c r="K48">
        <v>303</v>
      </c>
      <c r="L48">
        <v>0</v>
      </c>
      <c r="M48">
        <v>129</v>
      </c>
      <c r="N48" t="s">
        <v>258</v>
      </c>
      <c r="O48">
        <v>1</v>
      </c>
      <c r="P48" s="238">
        <v>280</v>
      </c>
      <c r="Q48" t="s">
        <v>259</v>
      </c>
      <c r="R48" t="s">
        <v>260</v>
      </c>
      <c r="S48" t="s">
        <v>254</v>
      </c>
      <c r="T48" t="s">
        <v>261</v>
      </c>
      <c r="V48">
        <v>1.4</v>
      </c>
      <c r="W48" t="s">
        <v>394</v>
      </c>
      <c r="X48" t="s">
        <v>285</v>
      </c>
      <c r="Y48" t="s">
        <v>278</v>
      </c>
      <c r="Z48">
        <v>0</v>
      </c>
      <c r="AA48" s="237">
        <v>35855</v>
      </c>
      <c r="AC48">
        <v>2</v>
      </c>
      <c r="AD48" t="s">
        <v>395</v>
      </c>
    </row>
    <row r="49" spans="1:30" hidden="1" x14ac:dyDescent="0.25">
      <c r="A49">
        <v>2398</v>
      </c>
      <c r="B49">
        <v>10100601</v>
      </c>
      <c r="C49">
        <v>38</v>
      </c>
      <c r="D49" t="s">
        <v>389</v>
      </c>
      <c r="E49" t="s">
        <v>390</v>
      </c>
      <c r="F49" t="s">
        <v>254</v>
      </c>
      <c r="G49" t="s">
        <v>391</v>
      </c>
      <c r="H49" t="s">
        <v>268</v>
      </c>
      <c r="J49" t="s">
        <v>269</v>
      </c>
      <c r="K49">
        <v>303</v>
      </c>
      <c r="L49">
        <v>0</v>
      </c>
      <c r="M49">
        <v>129</v>
      </c>
      <c r="N49" t="s">
        <v>258</v>
      </c>
      <c r="O49">
        <v>1</v>
      </c>
      <c r="P49" s="238">
        <v>190</v>
      </c>
      <c r="Q49" t="s">
        <v>259</v>
      </c>
      <c r="R49" t="s">
        <v>260</v>
      </c>
      <c r="S49" t="s">
        <v>254</v>
      </c>
      <c r="T49" t="s">
        <v>261</v>
      </c>
      <c r="V49">
        <v>1.4</v>
      </c>
      <c r="W49" t="s">
        <v>396</v>
      </c>
      <c r="X49" t="s">
        <v>285</v>
      </c>
      <c r="Y49" t="s">
        <v>278</v>
      </c>
      <c r="Z49">
        <v>0</v>
      </c>
      <c r="AA49" s="237">
        <v>35855</v>
      </c>
      <c r="AC49">
        <v>2</v>
      </c>
      <c r="AD49" t="s">
        <v>397</v>
      </c>
    </row>
    <row r="50" spans="1:30" hidden="1" x14ac:dyDescent="0.25">
      <c r="A50">
        <v>2400</v>
      </c>
      <c r="B50">
        <v>10100601</v>
      </c>
      <c r="C50">
        <v>38</v>
      </c>
      <c r="D50" t="s">
        <v>389</v>
      </c>
      <c r="E50" t="s">
        <v>390</v>
      </c>
      <c r="F50" t="s">
        <v>254</v>
      </c>
      <c r="G50" t="s">
        <v>391</v>
      </c>
      <c r="H50" t="s">
        <v>268</v>
      </c>
      <c r="J50" t="s">
        <v>269</v>
      </c>
      <c r="K50">
        <v>303</v>
      </c>
      <c r="L50">
        <v>26</v>
      </c>
      <c r="M50">
        <v>144</v>
      </c>
      <c r="N50" t="s">
        <v>393</v>
      </c>
      <c r="O50">
        <v>1</v>
      </c>
      <c r="P50" s="238">
        <v>100</v>
      </c>
      <c r="Q50" t="s">
        <v>259</v>
      </c>
      <c r="R50" t="s">
        <v>260</v>
      </c>
      <c r="S50" t="s">
        <v>254</v>
      </c>
      <c r="T50" t="s">
        <v>261</v>
      </c>
      <c r="V50">
        <v>1.4</v>
      </c>
      <c r="W50" t="s">
        <v>398</v>
      </c>
      <c r="X50" t="s">
        <v>285</v>
      </c>
      <c r="Y50" t="s">
        <v>263</v>
      </c>
      <c r="Z50">
        <v>0</v>
      </c>
      <c r="AA50" s="237">
        <v>35855</v>
      </c>
      <c r="AC50">
        <v>0</v>
      </c>
    </row>
    <row r="51" spans="1:30" hidden="1" x14ac:dyDescent="0.25">
      <c r="A51">
        <v>2402</v>
      </c>
      <c r="B51">
        <v>10100601</v>
      </c>
      <c r="C51">
        <v>38</v>
      </c>
      <c r="D51" t="s">
        <v>389</v>
      </c>
      <c r="E51" t="s">
        <v>390</v>
      </c>
      <c r="F51" t="s">
        <v>254</v>
      </c>
      <c r="G51" t="s">
        <v>391</v>
      </c>
      <c r="H51" t="s">
        <v>268</v>
      </c>
      <c r="J51" t="s">
        <v>269</v>
      </c>
      <c r="K51">
        <v>303</v>
      </c>
      <c r="L51">
        <v>205</v>
      </c>
      <c r="M51">
        <v>220</v>
      </c>
      <c r="N51" t="s">
        <v>367</v>
      </c>
      <c r="O51">
        <v>1</v>
      </c>
      <c r="P51" s="238">
        <v>140</v>
      </c>
      <c r="Q51" t="s">
        <v>259</v>
      </c>
      <c r="R51" t="s">
        <v>260</v>
      </c>
      <c r="S51" t="s">
        <v>254</v>
      </c>
      <c r="T51" t="s">
        <v>261</v>
      </c>
      <c r="V51">
        <v>1.4</v>
      </c>
      <c r="W51" t="s">
        <v>398</v>
      </c>
      <c r="X51" t="s">
        <v>285</v>
      </c>
      <c r="Y51" t="s">
        <v>278</v>
      </c>
      <c r="Z51">
        <v>0</v>
      </c>
      <c r="AA51" s="237">
        <v>35855</v>
      </c>
      <c r="AC51">
        <v>0</v>
      </c>
    </row>
    <row r="52" spans="1:30" hidden="1" x14ac:dyDescent="0.25">
      <c r="A52">
        <v>2403</v>
      </c>
      <c r="B52">
        <v>10100601</v>
      </c>
      <c r="C52">
        <v>38</v>
      </c>
      <c r="D52" t="s">
        <v>389</v>
      </c>
      <c r="E52" t="s">
        <v>390</v>
      </c>
      <c r="F52" t="s">
        <v>254</v>
      </c>
      <c r="G52" t="s">
        <v>391</v>
      </c>
      <c r="I52" t="s">
        <v>365</v>
      </c>
      <c r="J52" t="s">
        <v>366</v>
      </c>
      <c r="K52">
        <v>304</v>
      </c>
      <c r="L52">
        <v>0</v>
      </c>
      <c r="M52">
        <v>129</v>
      </c>
      <c r="N52" t="s">
        <v>258</v>
      </c>
      <c r="O52">
        <v>1</v>
      </c>
      <c r="P52" s="238">
        <v>2.2000000000000002</v>
      </c>
      <c r="Q52" t="s">
        <v>259</v>
      </c>
      <c r="R52" t="s">
        <v>260</v>
      </c>
      <c r="S52" t="s">
        <v>254</v>
      </c>
      <c r="T52" t="s">
        <v>261</v>
      </c>
      <c r="V52">
        <v>1.4</v>
      </c>
      <c r="X52" t="s">
        <v>285</v>
      </c>
      <c r="Y52" t="s">
        <v>286</v>
      </c>
      <c r="Z52">
        <v>0</v>
      </c>
      <c r="AA52" s="237">
        <v>35855</v>
      </c>
      <c r="AC52">
        <v>0</v>
      </c>
    </row>
    <row r="53" spans="1:30" hidden="1" x14ac:dyDescent="0.25">
      <c r="A53">
        <v>2404</v>
      </c>
      <c r="B53">
        <v>10100601</v>
      </c>
      <c r="C53">
        <v>38</v>
      </c>
      <c r="D53" t="s">
        <v>389</v>
      </c>
      <c r="E53" t="s">
        <v>390</v>
      </c>
      <c r="F53" t="s">
        <v>254</v>
      </c>
      <c r="G53" t="s">
        <v>391</v>
      </c>
      <c r="I53" t="s">
        <v>365</v>
      </c>
      <c r="J53" t="s">
        <v>366</v>
      </c>
      <c r="K53">
        <v>304</v>
      </c>
      <c r="L53">
        <v>205</v>
      </c>
      <c r="M53">
        <v>220</v>
      </c>
      <c r="N53" t="s">
        <v>367</v>
      </c>
      <c r="O53">
        <v>1</v>
      </c>
      <c r="P53" s="238">
        <v>0.64</v>
      </c>
      <c r="Q53" t="s">
        <v>259</v>
      </c>
      <c r="R53" t="s">
        <v>260</v>
      </c>
      <c r="S53" t="s">
        <v>254</v>
      </c>
      <c r="T53" t="s">
        <v>261</v>
      </c>
      <c r="V53">
        <v>1.4</v>
      </c>
      <c r="X53" t="s">
        <v>285</v>
      </c>
      <c r="Y53" t="s">
        <v>286</v>
      </c>
      <c r="Z53">
        <v>0</v>
      </c>
      <c r="AA53" s="237">
        <v>35855</v>
      </c>
      <c r="AC53">
        <v>0</v>
      </c>
    </row>
    <row r="54" spans="1:30" hidden="1" x14ac:dyDescent="0.25">
      <c r="A54">
        <v>2405</v>
      </c>
      <c r="B54">
        <v>10100601</v>
      </c>
      <c r="C54">
        <v>38</v>
      </c>
      <c r="D54" t="s">
        <v>389</v>
      </c>
      <c r="E54" t="s">
        <v>390</v>
      </c>
      <c r="F54" t="s">
        <v>254</v>
      </c>
      <c r="G54" t="s">
        <v>391</v>
      </c>
      <c r="H54">
        <v>85018</v>
      </c>
      <c r="I54" t="s">
        <v>368</v>
      </c>
      <c r="J54" t="s">
        <v>369</v>
      </c>
      <c r="K54">
        <v>325</v>
      </c>
      <c r="L54">
        <v>0</v>
      </c>
      <c r="M54">
        <v>129</v>
      </c>
      <c r="N54" t="s">
        <v>258</v>
      </c>
      <c r="O54">
        <v>1</v>
      </c>
      <c r="P54" s="238">
        <v>1.7E-5</v>
      </c>
      <c r="Q54" t="s">
        <v>259</v>
      </c>
      <c r="R54" t="s">
        <v>260</v>
      </c>
      <c r="S54" t="s">
        <v>254</v>
      </c>
      <c r="T54" t="s">
        <v>261</v>
      </c>
      <c r="V54">
        <v>1.4</v>
      </c>
      <c r="W54" t="s">
        <v>284</v>
      </c>
      <c r="X54" t="s">
        <v>285</v>
      </c>
      <c r="Y54" t="s">
        <v>263</v>
      </c>
      <c r="Z54">
        <v>0</v>
      </c>
      <c r="AA54" s="237">
        <v>35855</v>
      </c>
      <c r="AC54">
        <v>0</v>
      </c>
    </row>
    <row r="55" spans="1:30" hidden="1" x14ac:dyDescent="0.25">
      <c r="A55">
        <v>2406</v>
      </c>
      <c r="B55">
        <v>10100601</v>
      </c>
      <c r="C55">
        <v>38</v>
      </c>
      <c r="D55" t="s">
        <v>389</v>
      </c>
      <c r="E55" t="s">
        <v>390</v>
      </c>
      <c r="F55" t="s">
        <v>254</v>
      </c>
      <c r="G55" t="s">
        <v>391</v>
      </c>
      <c r="H55" t="s">
        <v>271</v>
      </c>
      <c r="J55" t="s">
        <v>272</v>
      </c>
      <c r="K55">
        <v>330</v>
      </c>
      <c r="L55">
        <v>0</v>
      </c>
      <c r="M55">
        <v>129</v>
      </c>
      <c r="N55" t="s">
        <v>258</v>
      </c>
      <c r="O55">
        <v>1</v>
      </c>
      <c r="P55" s="238">
        <v>5.7</v>
      </c>
      <c r="Q55" t="s">
        <v>259</v>
      </c>
      <c r="R55" t="s">
        <v>260</v>
      </c>
      <c r="S55" t="s">
        <v>254</v>
      </c>
      <c r="T55" t="s">
        <v>261</v>
      </c>
      <c r="V55">
        <v>1.4</v>
      </c>
      <c r="W55" t="s">
        <v>399</v>
      </c>
      <c r="X55" t="s">
        <v>285</v>
      </c>
      <c r="Y55" t="s">
        <v>263</v>
      </c>
      <c r="Z55">
        <v>0</v>
      </c>
      <c r="AA55" s="237">
        <v>35855</v>
      </c>
      <c r="AC55">
        <v>0</v>
      </c>
    </row>
    <row r="56" spans="1:30" hidden="1" x14ac:dyDescent="0.25">
      <c r="A56">
        <v>2407</v>
      </c>
      <c r="B56">
        <v>10100601</v>
      </c>
      <c r="C56">
        <v>38</v>
      </c>
      <c r="D56" t="s">
        <v>389</v>
      </c>
      <c r="E56" t="s">
        <v>390</v>
      </c>
      <c r="F56" t="s">
        <v>254</v>
      </c>
      <c r="G56" t="s">
        <v>391</v>
      </c>
      <c r="H56" t="s">
        <v>273</v>
      </c>
      <c r="J56" t="s">
        <v>274</v>
      </c>
      <c r="K56">
        <v>334</v>
      </c>
      <c r="L56">
        <v>0</v>
      </c>
      <c r="M56">
        <v>129</v>
      </c>
      <c r="N56" t="s">
        <v>258</v>
      </c>
      <c r="O56">
        <v>1</v>
      </c>
      <c r="P56" s="238">
        <v>1.9</v>
      </c>
      <c r="Q56" t="s">
        <v>259</v>
      </c>
      <c r="R56" t="s">
        <v>260</v>
      </c>
      <c r="S56" t="s">
        <v>254</v>
      </c>
      <c r="T56" t="s">
        <v>261</v>
      </c>
      <c r="V56">
        <v>1.4</v>
      </c>
      <c r="W56" t="s">
        <v>370</v>
      </c>
      <c r="X56" t="s">
        <v>285</v>
      </c>
      <c r="Y56" t="s">
        <v>267</v>
      </c>
      <c r="Z56">
        <v>0</v>
      </c>
      <c r="AA56" s="237">
        <v>35855</v>
      </c>
      <c r="AC56">
        <v>0</v>
      </c>
    </row>
    <row r="57" spans="1:30" hidden="1" x14ac:dyDescent="0.25">
      <c r="A57">
        <v>2409</v>
      </c>
      <c r="B57">
        <v>10100601</v>
      </c>
      <c r="C57">
        <v>38</v>
      </c>
      <c r="D57" t="s">
        <v>389</v>
      </c>
      <c r="E57" t="s">
        <v>390</v>
      </c>
      <c r="F57" t="s">
        <v>254</v>
      </c>
      <c r="G57" t="s">
        <v>391</v>
      </c>
      <c r="H57" t="s">
        <v>371</v>
      </c>
      <c r="J57" t="s">
        <v>372</v>
      </c>
      <c r="K57">
        <v>336</v>
      </c>
      <c r="L57">
        <v>0</v>
      </c>
      <c r="M57">
        <v>129</v>
      </c>
      <c r="N57" t="s">
        <v>258</v>
      </c>
      <c r="O57">
        <v>1</v>
      </c>
      <c r="P57" s="238">
        <v>7.6</v>
      </c>
      <c r="Q57" t="s">
        <v>259</v>
      </c>
      <c r="R57" t="s">
        <v>260</v>
      </c>
      <c r="S57" t="s">
        <v>254</v>
      </c>
      <c r="T57" t="s">
        <v>261</v>
      </c>
      <c r="V57">
        <v>1.4</v>
      </c>
      <c r="W57" t="s">
        <v>370</v>
      </c>
      <c r="X57" t="s">
        <v>285</v>
      </c>
      <c r="Y57" t="s">
        <v>263</v>
      </c>
      <c r="Z57">
        <v>0</v>
      </c>
      <c r="AA57" s="237">
        <v>35855</v>
      </c>
      <c r="AC57">
        <v>0</v>
      </c>
    </row>
    <row r="58" spans="1:30" hidden="1" x14ac:dyDescent="0.25">
      <c r="A58">
        <v>2411</v>
      </c>
      <c r="B58">
        <v>10100601</v>
      </c>
      <c r="C58">
        <v>38</v>
      </c>
      <c r="D58" t="s">
        <v>389</v>
      </c>
      <c r="E58" t="s">
        <v>390</v>
      </c>
      <c r="F58" t="s">
        <v>254</v>
      </c>
      <c r="G58" t="s">
        <v>391</v>
      </c>
      <c r="H58" t="s">
        <v>400</v>
      </c>
      <c r="J58" t="s">
        <v>401</v>
      </c>
      <c r="K58">
        <v>338</v>
      </c>
      <c r="L58">
        <v>0</v>
      </c>
      <c r="M58">
        <v>129</v>
      </c>
      <c r="N58" t="s">
        <v>258</v>
      </c>
      <c r="O58">
        <v>1</v>
      </c>
      <c r="P58" s="238">
        <v>1.9</v>
      </c>
      <c r="Q58" t="s">
        <v>259</v>
      </c>
      <c r="R58" t="s">
        <v>260</v>
      </c>
      <c r="S58" t="s">
        <v>254</v>
      </c>
      <c r="T58" t="s">
        <v>261</v>
      </c>
      <c r="V58">
        <v>1.4</v>
      </c>
      <c r="W58" t="s">
        <v>370</v>
      </c>
      <c r="X58" t="s">
        <v>285</v>
      </c>
      <c r="Y58" t="s">
        <v>267</v>
      </c>
      <c r="Z58">
        <v>0</v>
      </c>
      <c r="AA58" s="237">
        <v>38018</v>
      </c>
      <c r="AC58">
        <v>0</v>
      </c>
    </row>
    <row r="59" spans="1:30" hidden="1" x14ac:dyDescent="0.25">
      <c r="A59">
        <v>2412</v>
      </c>
      <c r="B59">
        <v>10100601</v>
      </c>
      <c r="C59">
        <v>38</v>
      </c>
      <c r="D59" t="s">
        <v>389</v>
      </c>
      <c r="E59" t="s">
        <v>390</v>
      </c>
      <c r="F59" t="s">
        <v>254</v>
      </c>
      <c r="G59" t="s">
        <v>391</v>
      </c>
      <c r="H59" t="s">
        <v>531</v>
      </c>
      <c r="J59" t="s">
        <v>532</v>
      </c>
      <c r="K59">
        <v>339</v>
      </c>
      <c r="L59">
        <v>0</v>
      </c>
      <c r="M59">
        <v>129</v>
      </c>
      <c r="N59" t="s">
        <v>258</v>
      </c>
      <c r="O59">
        <v>1</v>
      </c>
      <c r="P59" s="238">
        <v>7.6</v>
      </c>
      <c r="Q59" t="s">
        <v>259</v>
      </c>
      <c r="R59" t="s">
        <v>260</v>
      </c>
      <c r="S59" t="s">
        <v>254</v>
      </c>
      <c r="T59" t="s">
        <v>261</v>
      </c>
      <c r="W59" t="s">
        <v>533</v>
      </c>
      <c r="X59" t="s">
        <v>534</v>
      </c>
      <c r="Y59" t="s">
        <v>263</v>
      </c>
      <c r="Z59">
        <v>0</v>
      </c>
      <c r="AA59" s="237">
        <v>38018</v>
      </c>
      <c r="AC59">
        <v>0</v>
      </c>
    </row>
    <row r="60" spans="1:30" hidden="1" x14ac:dyDescent="0.25">
      <c r="A60">
        <v>2413</v>
      </c>
      <c r="B60">
        <v>10100601</v>
      </c>
      <c r="C60">
        <v>38</v>
      </c>
      <c r="D60" t="s">
        <v>389</v>
      </c>
      <c r="E60" t="s">
        <v>390</v>
      </c>
      <c r="F60" t="s">
        <v>254</v>
      </c>
      <c r="G60" t="s">
        <v>391</v>
      </c>
      <c r="H60" t="s">
        <v>402</v>
      </c>
      <c r="J60" t="s">
        <v>403</v>
      </c>
      <c r="K60">
        <v>340</v>
      </c>
      <c r="L60">
        <v>0</v>
      </c>
      <c r="M60">
        <v>129</v>
      </c>
      <c r="N60" t="s">
        <v>258</v>
      </c>
      <c r="O60">
        <v>1</v>
      </c>
      <c r="P60" s="238">
        <v>1.9</v>
      </c>
      <c r="Q60" t="s">
        <v>259</v>
      </c>
      <c r="R60" t="s">
        <v>260</v>
      </c>
      <c r="S60" t="s">
        <v>254</v>
      </c>
      <c r="T60" t="s">
        <v>261</v>
      </c>
      <c r="V60">
        <v>1.4</v>
      </c>
      <c r="W60" t="s">
        <v>370</v>
      </c>
      <c r="X60" t="s">
        <v>285</v>
      </c>
      <c r="Y60" t="s">
        <v>267</v>
      </c>
      <c r="Z60">
        <v>0</v>
      </c>
      <c r="AA60" s="237">
        <v>38018</v>
      </c>
      <c r="AC60">
        <v>0</v>
      </c>
    </row>
    <row r="61" spans="1:30" hidden="1" x14ac:dyDescent="0.25">
      <c r="A61">
        <v>2414</v>
      </c>
      <c r="B61">
        <v>10100601</v>
      </c>
      <c r="C61">
        <v>38</v>
      </c>
      <c r="D61" t="s">
        <v>389</v>
      </c>
      <c r="E61" t="s">
        <v>390</v>
      </c>
      <c r="F61" t="s">
        <v>254</v>
      </c>
      <c r="G61" t="s">
        <v>391</v>
      </c>
      <c r="H61" t="s">
        <v>535</v>
      </c>
      <c r="J61" t="s">
        <v>536</v>
      </c>
      <c r="K61">
        <v>341</v>
      </c>
      <c r="L61">
        <v>0</v>
      </c>
      <c r="M61">
        <v>129</v>
      </c>
      <c r="N61" t="s">
        <v>258</v>
      </c>
      <c r="O61">
        <v>1</v>
      </c>
      <c r="P61" s="238">
        <v>7.6</v>
      </c>
      <c r="Q61" t="s">
        <v>259</v>
      </c>
      <c r="R61" t="s">
        <v>260</v>
      </c>
      <c r="S61" t="s">
        <v>254</v>
      </c>
      <c r="T61" t="s">
        <v>261</v>
      </c>
      <c r="W61" t="s">
        <v>537</v>
      </c>
      <c r="X61" t="s">
        <v>534</v>
      </c>
      <c r="Y61" t="s">
        <v>263</v>
      </c>
      <c r="Z61">
        <v>0</v>
      </c>
      <c r="AA61" s="237">
        <v>38018</v>
      </c>
      <c r="AC61">
        <v>0</v>
      </c>
    </row>
    <row r="62" spans="1:30" hidden="1" x14ac:dyDescent="0.25">
      <c r="A62">
        <v>2415</v>
      </c>
      <c r="B62">
        <v>10100601</v>
      </c>
      <c r="C62">
        <v>38</v>
      </c>
      <c r="D62" t="s">
        <v>389</v>
      </c>
      <c r="E62" t="s">
        <v>390</v>
      </c>
      <c r="F62" t="s">
        <v>254</v>
      </c>
      <c r="G62" t="s">
        <v>391</v>
      </c>
      <c r="I62" t="s">
        <v>373</v>
      </c>
      <c r="J62" t="s">
        <v>374</v>
      </c>
      <c r="K62">
        <v>351</v>
      </c>
      <c r="L62">
        <v>0</v>
      </c>
      <c r="M62">
        <v>129</v>
      </c>
      <c r="N62" t="s">
        <v>258</v>
      </c>
      <c r="O62">
        <v>1</v>
      </c>
      <c r="P62" s="238">
        <v>1.6</v>
      </c>
      <c r="Q62" t="s">
        <v>259</v>
      </c>
      <c r="R62" t="s">
        <v>260</v>
      </c>
      <c r="S62" t="s">
        <v>254</v>
      </c>
      <c r="T62" t="s">
        <v>261</v>
      </c>
      <c r="V62">
        <v>1.4</v>
      </c>
      <c r="X62" t="s">
        <v>285</v>
      </c>
      <c r="Y62" t="s">
        <v>286</v>
      </c>
      <c r="Z62">
        <v>0</v>
      </c>
      <c r="AA62" s="237">
        <v>35855</v>
      </c>
      <c r="AC62">
        <v>0</v>
      </c>
    </row>
    <row r="63" spans="1:30" hidden="1" x14ac:dyDescent="0.25">
      <c r="A63">
        <v>2416</v>
      </c>
      <c r="B63">
        <v>10100601</v>
      </c>
      <c r="C63">
        <v>38</v>
      </c>
      <c r="D63" t="s">
        <v>389</v>
      </c>
      <c r="E63" t="s">
        <v>390</v>
      </c>
      <c r="F63" t="s">
        <v>254</v>
      </c>
      <c r="G63" t="s">
        <v>391</v>
      </c>
      <c r="H63">
        <v>129000</v>
      </c>
      <c r="I63" t="s">
        <v>375</v>
      </c>
      <c r="J63" t="s">
        <v>376</v>
      </c>
      <c r="K63">
        <v>360</v>
      </c>
      <c r="L63">
        <v>0</v>
      </c>
      <c r="M63">
        <v>129</v>
      </c>
      <c r="N63" t="s">
        <v>258</v>
      </c>
      <c r="O63">
        <v>1</v>
      </c>
      <c r="P63" s="238">
        <v>5.0000000000000004E-6</v>
      </c>
      <c r="Q63" t="s">
        <v>259</v>
      </c>
      <c r="R63" t="s">
        <v>260</v>
      </c>
      <c r="S63" t="s">
        <v>254</v>
      </c>
      <c r="T63" t="s">
        <v>261</v>
      </c>
      <c r="V63">
        <v>1.4</v>
      </c>
      <c r="W63" t="s">
        <v>284</v>
      </c>
      <c r="X63" t="s">
        <v>285</v>
      </c>
      <c r="Y63" t="s">
        <v>286</v>
      </c>
      <c r="Z63">
        <v>0</v>
      </c>
      <c r="AA63" s="237">
        <v>35855</v>
      </c>
      <c r="AC63">
        <v>0</v>
      </c>
    </row>
    <row r="64" spans="1:30" hidden="1" x14ac:dyDescent="0.25">
      <c r="A64">
        <v>2417</v>
      </c>
      <c r="B64">
        <v>10100601</v>
      </c>
      <c r="C64">
        <v>38</v>
      </c>
      <c r="D64" t="s">
        <v>389</v>
      </c>
      <c r="E64" t="s">
        <v>390</v>
      </c>
      <c r="F64" t="s">
        <v>254</v>
      </c>
      <c r="G64" t="s">
        <v>391</v>
      </c>
      <c r="H64">
        <v>7782492</v>
      </c>
      <c r="I64" t="s">
        <v>377</v>
      </c>
      <c r="J64" t="s">
        <v>378</v>
      </c>
      <c r="K64">
        <v>370</v>
      </c>
      <c r="L64">
        <v>0</v>
      </c>
      <c r="M64">
        <v>129</v>
      </c>
      <c r="N64" t="s">
        <v>258</v>
      </c>
      <c r="O64">
        <v>1</v>
      </c>
      <c r="P64" t="s">
        <v>379</v>
      </c>
      <c r="Q64" t="s">
        <v>259</v>
      </c>
      <c r="R64" t="s">
        <v>260</v>
      </c>
      <c r="S64" t="s">
        <v>254</v>
      </c>
      <c r="T64" t="s">
        <v>261</v>
      </c>
      <c r="V64">
        <v>1.4</v>
      </c>
      <c r="W64" t="s">
        <v>294</v>
      </c>
      <c r="X64" t="s">
        <v>285</v>
      </c>
      <c r="Y64" t="s">
        <v>286</v>
      </c>
      <c r="Z64">
        <v>0</v>
      </c>
      <c r="AA64" s="237">
        <v>35855</v>
      </c>
      <c r="AC64">
        <v>0</v>
      </c>
    </row>
    <row r="65" spans="1:29" hidden="1" x14ac:dyDescent="0.25">
      <c r="A65">
        <v>2418</v>
      </c>
      <c r="B65">
        <v>10100601</v>
      </c>
      <c r="C65">
        <v>38</v>
      </c>
      <c r="D65" t="s">
        <v>389</v>
      </c>
      <c r="E65" t="s">
        <v>390</v>
      </c>
      <c r="F65" t="s">
        <v>254</v>
      </c>
      <c r="G65" t="s">
        <v>391</v>
      </c>
      <c r="H65" t="s">
        <v>276</v>
      </c>
      <c r="I65" s="237">
        <v>2025884</v>
      </c>
      <c r="J65" t="s">
        <v>277</v>
      </c>
      <c r="K65">
        <v>380</v>
      </c>
      <c r="L65">
        <v>0</v>
      </c>
      <c r="M65">
        <v>129</v>
      </c>
      <c r="N65" t="s">
        <v>258</v>
      </c>
      <c r="O65">
        <v>1</v>
      </c>
      <c r="P65" s="238">
        <v>0.6</v>
      </c>
      <c r="Q65" t="s">
        <v>259</v>
      </c>
      <c r="R65" t="s">
        <v>260</v>
      </c>
      <c r="S65" t="s">
        <v>254</v>
      </c>
      <c r="T65" t="s">
        <v>261</v>
      </c>
      <c r="V65">
        <v>1.4</v>
      </c>
      <c r="W65" t="s">
        <v>380</v>
      </c>
      <c r="X65" t="s">
        <v>285</v>
      </c>
      <c r="Y65" t="s">
        <v>278</v>
      </c>
      <c r="Z65">
        <v>0</v>
      </c>
      <c r="AC65">
        <v>0</v>
      </c>
    </row>
    <row r="66" spans="1:29" hidden="1" x14ac:dyDescent="0.25">
      <c r="A66">
        <v>2419</v>
      </c>
      <c r="B66">
        <v>10100601</v>
      </c>
      <c r="C66">
        <v>38</v>
      </c>
      <c r="D66" t="s">
        <v>389</v>
      </c>
      <c r="E66" t="s">
        <v>390</v>
      </c>
      <c r="F66" t="s">
        <v>254</v>
      </c>
      <c r="G66" t="s">
        <v>391</v>
      </c>
      <c r="H66">
        <v>108883</v>
      </c>
      <c r="I66" t="s">
        <v>381</v>
      </c>
      <c r="J66" t="s">
        <v>382</v>
      </c>
      <c r="K66">
        <v>397</v>
      </c>
      <c r="L66">
        <v>0</v>
      </c>
      <c r="M66">
        <v>129</v>
      </c>
      <c r="N66" t="s">
        <v>258</v>
      </c>
      <c r="O66">
        <v>1</v>
      </c>
      <c r="P66" s="238">
        <v>3.3999999999999998E-3</v>
      </c>
      <c r="Q66" t="s">
        <v>259</v>
      </c>
      <c r="R66" t="s">
        <v>260</v>
      </c>
      <c r="S66" t="s">
        <v>254</v>
      </c>
      <c r="T66" t="s">
        <v>261</v>
      </c>
      <c r="V66">
        <v>1.4</v>
      </c>
      <c r="W66" t="s">
        <v>294</v>
      </c>
      <c r="X66" t="s">
        <v>285</v>
      </c>
      <c r="Y66" t="s">
        <v>275</v>
      </c>
      <c r="Z66">
        <v>0</v>
      </c>
      <c r="AA66" s="237">
        <v>35855</v>
      </c>
      <c r="AC66">
        <v>0</v>
      </c>
    </row>
    <row r="67" spans="1:29" hidden="1" x14ac:dyDescent="0.25">
      <c r="A67">
        <v>2421</v>
      </c>
      <c r="B67">
        <v>10100601</v>
      </c>
      <c r="C67">
        <v>38</v>
      </c>
      <c r="D67" t="s">
        <v>389</v>
      </c>
      <c r="E67" t="s">
        <v>390</v>
      </c>
      <c r="F67" t="s">
        <v>254</v>
      </c>
      <c r="G67" t="s">
        <v>391</v>
      </c>
      <c r="J67" t="s">
        <v>279</v>
      </c>
      <c r="K67">
        <v>399</v>
      </c>
      <c r="L67">
        <v>0</v>
      </c>
      <c r="M67">
        <v>129</v>
      </c>
      <c r="N67" t="s">
        <v>258</v>
      </c>
      <c r="O67">
        <v>1</v>
      </c>
      <c r="P67" s="238">
        <v>11</v>
      </c>
      <c r="Q67" t="s">
        <v>259</v>
      </c>
      <c r="R67" t="s">
        <v>260</v>
      </c>
      <c r="S67" t="s">
        <v>254</v>
      </c>
      <c r="T67" t="s">
        <v>261</v>
      </c>
      <c r="V67">
        <v>1.4</v>
      </c>
      <c r="X67" t="s">
        <v>285</v>
      </c>
      <c r="Y67" t="s">
        <v>267</v>
      </c>
      <c r="Z67">
        <v>0</v>
      </c>
      <c r="AA67" s="237">
        <v>35855</v>
      </c>
      <c r="AC67">
        <v>0</v>
      </c>
    </row>
    <row r="68" spans="1:29" hidden="1" x14ac:dyDescent="0.25">
      <c r="A68">
        <v>2422</v>
      </c>
      <c r="B68">
        <v>10100601</v>
      </c>
      <c r="C68">
        <v>38</v>
      </c>
      <c r="D68" t="s">
        <v>389</v>
      </c>
      <c r="E68" t="s">
        <v>390</v>
      </c>
      <c r="F68" t="s">
        <v>254</v>
      </c>
      <c r="G68" t="s">
        <v>391</v>
      </c>
      <c r="I68" t="s">
        <v>383</v>
      </c>
      <c r="J68" t="s">
        <v>384</v>
      </c>
      <c r="K68">
        <v>413</v>
      </c>
      <c r="L68">
        <v>0</v>
      </c>
      <c r="M68">
        <v>129</v>
      </c>
      <c r="N68" t="s">
        <v>258</v>
      </c>
      <c r="O68">
        <v>1</v>
      </c>
      <c r="P68" s="238">
        <v>2.3E-3</v>
      </c>
      <c r="Q68" t="s">
        <v>259</v>
      </c>
      <c r="R68" t="s">
        <v>260</v>
      </c>
      <c r="S68" t="s">
        <v>254</v>
      </c>
      <c r="T68" t="s">
        <v>261</v>
      </c>
      <c r="V68">
        <v>1.4</v>
      </c>
      <c r="X68" t="s">
        <v>285</v>
      </c>
      <c r="Y68" t="s">
        <v>263</v>
      </c>
      <c r="Z68">
        <v>0</v>
      </c>
      <c r="AA68" s="237">
        <v>35855</v>
      </c>
      <c r="AC68">
        <v>0</v>
      </c>
    </row>
    <row r="69" spans="1:29" hidden="1" x14ac:dyDescent="0.25">
      <c r="A69">
        <v>2424</v>
      </c>
      <c r="B69">
        <v>10100601</v>
      </c>
      <c r="C69">
        <v>38</v>
      </c>
      <c r="D69" t="s">
        <v>389</v>
      </c>
      <c r="E69" t="s">
        <v>390</v>
      </c>
      <c r="F69" t="s">
        <v>254</v>
      </c>
      <c r="G69" t="s">
        <v>391</v>
      </c>
      <c r="H69" t="s">
        <v>385</v>
      </c>
      <c r="J69" t="s">
        <v>386</v>
      </c>
      <c r="K69">
        <v>417</v>
      </c>
      <c r="L69">
        <v>0</v>
      </c>
      <c r="M69">
        <v>129</v>
      </c>
      <c r="N69" t="s">
        <v>258</v>
      </c>
      <c r="O69">
        <v>1</v>
      </c>
      <c r="P69" s="238">
        <v>5.5</v>
      </c>
      <c r="Q69" t="s">
        <v>259</v>
      </c>
      <c r="R69" t="s">
        <v>260</v>
      </c>
      <c r="S69" t="s">
        <v>254</v>
      </c>
      <c r="T69" t="s">
        <v>261</v>
      </c>
      <c r="V69">
        <v>1.4</v>
      </c>
      <c r="X69" t="s">
        <v>285</v>
      </c>
      <c r="Y69" t="s">
        <v>275</v>
      </c>
      <c r="Z69">
        <v>0</v>
      </c>
      <c r="AA69" s="237">
        <v>35855</v>
      </c>
      <c r="AC69">
        <v>0</v>
      </c>
    </row>
    <row r="70" spans="1:29" hidden="1" x14ac:dyDescent="0.25">
      <c r="A70">
        <v>2425</v>
      </c>
      <c r="B70">
        <v>10100601</v>
      </c>
      <c r="C70">
        <v>38</v>
      </c>
      <c r="D70" t="s">
        <v>389</v>
      </c>
      <c r="E70" t="s">
        <v>390</v>
      </c>
      <c r="F70" t="s">
        <v>254</v>
      </c>
      <c r="G70" t="s">
        <v>391</v>
      </c>
      <c r="I70" t="s">
        <v>387</v>
      </c>
      <c r="J70" t="s">
        <v>388</v>
      </c>
      <c r="K70">
        <v>419</v>
      </c>
      <c r="L70">
        <v>0</v>
      </c>
      <c r="M70">
        <v>129</v>
      </c>
      <c r="N70" t="s">
        <v>258</v>
      </c>
      <c r="O70">
        <v>1</v>
      </c>
      <c r="P70" s="238">
        <v>2.9000000000000001E-2</v>
      </c>
      <c r="Q70" t="s">
        <v>259</v>
      </c>
      <c r="R70" t="s">
        <v>260</v>
      </c>
      <c r="S70" t="s">
        <v>254</v>
      </c>
      <c r="T70" t="s">
        <v>261</v>
      </c>
      <c r="V70">
        <v>1.4</v>
      </c>
      <c r="X70" t="s">
        <v>285</v>
      </c>
      <c r="Y70" t="s">
        <v>286</v>
      </c>
      <c r="Z70">
        <v>0</v>
      </c>
      <c r="AA70" s="237">
        <v>35855</v>
      </c>
      <c r="AC70">
        <v>0</v>
      </c>
    </row>
    <row r="71" spans="1:29" s="327" customFormat="1" hidden="1" x14ac:dyDescent="0.25">
      <c r="A71" s="327">
        <v>2365</v>
      </c>
      <c r="B71" s="327">
        <v>10100601</v>
      </c>
      <c r="C71" s="327">
        <v>38</v>
      </c>
      <c r="D71" s="327" t="s">
        <v>389</v>
      </c>
      <c r="E71" s="327" t="s">
        <v>390</v>
      </c>
      <c r="F71" s="327" t="s">
        <v>254</v>
      </c>
      <c r="G71" s="327" t="s">
        <v>391</v>
      </c>
      <c r="H71" s="327" t="s">
        <v>264</v>
      </c>
      <c r="I71" s="327" t="s">
        <v>265</v>
      </c>
      <c r="J71" s="327" t="s">
        <v>266</v>
      </c>
      <c r="K71" s="327">
        <v>137</v>
      </c>
      <c r="L71" s="327">
        <v>0</v>
      </c>
      <c r="M71" s="327">
        <v>129</v>
      </c>
      <c r="N71" s="327" t="s">
        <v>258</v>
      </c>
      <c r="O71" s="327">
        <v>1</v>
      </c>
      <c r="P71" s="328">
        <v>40</v>
      </c>
      <c r="Q71" s="327" t="s">
        <v>259</v>
      </c>
      <c r="R71" s="327" t="s">
        <v>260</v>
      </c>
      <c r="S71" s="327" t="s">
        <v>254</v>
      </c>
      <c r="T71" s="327" t="s">
        <v>261</v>
      </c>
      <c r="V71" s="327">
        <v>1.4</v>
      </c>
      <c r="X71" s="327" t="s">
        <v>262</v>
      </c>
      <c r="Y71" s="327" t="s">
        <v>267</v>
      </c>
      <c r="Z71" s="327">
        <v>0</v>
      </c>
      <c r="AB71" s="329">
        <v>36053</v>
      </c>
      <c r="AC71" s="327">
        <v>2</v>
      </c>
    </row>
    <row r="72" spans="1:29" s="327" customFormat="1" hidden="1" x14ac:dyDescent="0.25">
      <c r="A72" s="327">
        <v>2379</v>
      </c>
      <c r="B72" s="327">
        <v>10100601</v>
      </c>
      <c r="C72" s="327">
        <v>38</v>
      </c>
      <c r="D72" s="327" t="s">
        <v>389</v>
      </c>
      <c r="E72" s="327" t="s">
        <v>390</v>
      </c>
      <c r="F72" s="327" t="s">
        <v>254</v>
      </c>
      <c r="G72" s="327" t="s">
        <v>391</v>
      </c>
      <c r="H72" s="327">
        <v>50000</v>
      </c>
      <c r="I72" s="327" t="s">
        <v>339</v>
      </c>
      <c r="J72" s="327" t="s">
        <v>340</v>
      </c>
      <c r="K72" s="327">
        <v>210</v>
      </c>
      <c r="L72" s="327">
        <v>0</v>
      </c>
      <c r="M72" s="327">
        <v>129</v>
      </c>
      <c r="N72" s="327" t="s">
        <v>258</v>
      </c>
      <c r="O72" s="327">
        <v>1</v>
      </c>
      <c r="P72" s="328">
        <v>2.22E-4</v>
      </c>
      <c r="Q72" s="327" t="s">
        <v>259</v>
      </c>
      <c r="R72" s="327" t="s">
        <v>493</v>
      </c>
      <c r="S72" s="327" t="s">
        <v>513</v>
      </c>
      <c r="T72" s="327" t="s">
        <v>494</v>
      </c>
      <c r="W72" s="327" t="s">
        <v>773</v>
      </c>
      <c r="X72" s="327" t="s">
        <v>772</v>
      </c>
      <c r="Y72" s="327" t="s">
        <v>516</v>
      </c>
      <c r="Z72" s="327">
        <v>0</v>
      </c>
      <c r="AB72" s="329">
        <v>35855</v>
      </c>
      <c r="AC72" s="327">
        <v>0</v>
      </c>
    </row>
    <row r="73" spans="1:29" s="327" customFormat="1" hidden="1" x14ac:dyDescent="0.25">
      <c r="A73" s="327">
        <v>2385</v>
      </c>
      <c r="B73" s="327">
        <v>10100601</v>
      </c>
      <c r="C73" s="327">
        <v>38</v>
      </c>
      <c r="D73" s="327" t="s">
        <v>389</v>
      </c>
      <c r="E73" s="327" t="s">
        <v>390</v>
      </c>
      <c r="F73" s="327" t="s">
        <v>254</v>
      </c>
      <c r="G73" s="327" t="s">
        <v>391</v>
      </c>
      <c r="H73" s="327">
        <v>7439976</v>
      </c>
      <c r="I73" s="327" t="s">
        <v>347</v>
      </c>
      <c r="J73" s="327" t="s">
        <v>348</v>
      </c>
      <c r="K73" s="327">
        <v>260</v>
      </c>
      <c r="L73" s="327">
        <v>0</v>
      </c>
      <c r="M73" s="327">
        <v>129</v>
      </c>
      <c r="N73" s="327" t="s">
        <v>258</v>
      </c>
      <c r="O73" s="327">
        <v>1</v>
      </c>
      <c r="P73" s="328">
        <v>1.136E-5</v>
      </c>
      <c r="Q73" s="327" t="s">
        <v>259</v>
      </c>
      <c r="R73" s="327" t="s">
        <v>493</v>
      </c>
      <c r="S73" s="327" t="s">
        <v>513</v>
      </c>
      <c r="T73" s="327" t="s">
        <v>494</v>
      </c>
      <c r="W73" s="327" t="s">
        <v>763</v>
      </c>
      <c r="X73" s="327" t="s">
        <v>735</v>
      </c>
      <c r="Y73" s="327" t="s">
        <v>516</v>
      </c>
      <c r="Z73" s="327">
        <v>0</v>
      </c>
      <c r="AB73" s="329">
        <v>35855</v>
      </c>
      <c r="AC73" s="327">
        <v>0</v>
      </c>
    </row>
    <row r="74" spans="1:29" s="327" customFormat="1" hidden="1" x14ac:dyDescent="0.25">
      <c r="A74" s="327">
        <v>2396</v>
      </c>
      <c r="B74" s="327">
        <v>10100601</v>
      </c>
      <c r="C74" s="327">
        <v>38</v>
      </c>
      <c r="D74" s="327" t="s">
        <v>389</v>
      </c>
      <c r="E74" s="327" t="s">
        <v>390</v>
      </c>
      <c r="F74" s="327" t="s">
        <v>254</v>
      </c>
      <c r="G74" s="327" t="s">
        <v>391</v>
      </c>
      <c r="H74" s="327" t="s">
        <v>268</v>
      </c>
      <c r="J74" s="327" t="s">
        <v>269</v>
      </c>
      <c r="K74" s="327">
        <v>303</v>
      </c>
      <c r="L74" s="327">
        <v>0</v>
      </c>
      <c r="M74" s="327">
        <v>129</v>
      </c>
      <c r="N74" s="327" t="s">
        <v>258</v>
      </c>
      <c r="O74" s="327">
        <v>1</v>
      </c>
      <c r="P74" s="328">
        <v>550</v>
      </c>
      <c r="Q74" s="327" t="s">
        <v>259</v>
      </c>
      <c r="R74" s="327" t="s">
        <v>260</v>
      </c>
      <c r="S74" s="327" t="s">
        <v>254</v>
      </c>
      <c r="T74" s="327" t="s">
        <v>261</v>
      </c>
      <c r="V74" s="327">
        <v>1.4</v>
      </c>
      <c r="W74" s="327" t="s">
        <v>270</v>
      </c>
      <c r="X74" s="327" t="s">
        <v>262</v>
      </c>
      <c r="Y74" s="327" t="s">
        <v>278</v>
      </c>
      <c r="Z74" s="327">
        <v>0</v>
      </c>
      <c r="AB74" s="329">
        <v>35855</v>
      </c>
      <c r="AC74" s="327">
        <v>0</v>
      </c>
    </row>
    <row r="75" spans="1:29" s="327" customFormat="1" hidden="1" x14ac:dyDescent="0.25">
      <c r="A75" s="327">
        <v>2399</v>
      </c>
      <c r="B75" s="327">
        <v>10100601</v>
      </c>
      <c r="C75" s="327">
        <v>38</v>
      </c>
      <c r="D75" s="327" t="s">
        <v>389</v>
      </c>
      <c r="E75" s="327" t="s">
        <v>390</v>
      </c>
      <c r="F75" s="327" t="s">
        <v>254</v>
      </c>
      <c r="G75" s="327" t="s">
        <v>391</v>
      </c>
      <c r="H75" s="327" t="s">
        <v>268</v>
      </c>
      <c r="J75" s="327" t="s">
        <v>269</v>
      </c>
      <c r="K75" s="327">
        <v>303</v>
      </c>
      <c r="L75" s="327">
        <v>26</v>
      </c>
      <c r="M75" s="327">
        <v>144</v>
      </c>
      <c r="N75" s="327" t="s">
        <v>393</v>
      </c>
      <c r="O75" s="327">
        <v>1</v>
      </c>
      <c r="P75" s="328">
        <v>53</v>
      </c>
      <c r="Q75" s="327" t="s">
        <v>259</v>
      </c>
      <c r="R75" s="327" t="s">
        <v>260</v>
      </c>
      <c r="S75" s="327" t="s">
        <v>254</v>
      </c>
      <c r="T75" s="327" t="s">
        <v>261</v>
      </c>
      <c r="V75" s="327">
        <v>1.4</v>
      </c>
      <c r="W75" s="327" t="s">
        <v>270</v>
      </c>
      <c r="X75" s="327" t="s">
        <v>262</v>
      </c>
      <c r="Y75" s="327" t="s">
        <v>263</v>
      </c>
      <c r="Z75" s="327">
        <v>0</v>
      </c>
      <c r="AB75" s="329">
        <v>35855</v>
      </c>
      <c r="AC75" s="327">
        <v>0</v>
      </c>
    </row>
    <row r="76" spans="1:29" s="327" customFormat="1" hidden="1" x14ac:dyDescent="0.25">
      <c r="A76" s="327">
        <v>2401</v>
      </c>
      <c r="B76" s="327">
        <v>10100601</v>
      </c>
      <c r="C76" s="327">
        <v>38</v>
      </c>
      <c r="D76" s="327" t="s">
        <v>389</v>
      </c>
      <c r="E76" s="327" t="s">
        <v>390</v>
      </c>
      <c r="F76" s="327" t="s">
        <v>254</v>
      </c>
      <c r="G76" s="327" t="s">
        <v>391</v>
      </c>
      <c r="H76" s="327" t="s">
        <v>268</v>
      </c>
      <c r="J76" s="327" t="s">
        <v>269</v>
      </c>
      <c r="K76" s="327">
        <v>303</v>
      </c>
      <c r="L76" s="327">
        <v>205</v>
      </c>
      <c r="M76" s="327">
        <v>220</v>
      </c>
      <c r="N76" s="327" t="s">
        <v>367</v>
      </c>
      <c r="O76" s="327">
        <v>1</v>
      </c>
      <c r="P76" s="328">
        <v>81</v>
      </c>
      <c r="Q76" s="327" t="s">
        <v>259</v>
      </c>
      <c r="R76" s="327" t="s">
        <v>260</v>
      </c>
      <c r="S76" s="327" t="s">
        <v>254</v>
      </c>
      <c r="T76" s="327" t="s">
        <v>261</v>
      </c>
      <c r="V76" s="327">
        <v>1.4</v>
      </c>
      <c r="W76" s="327" t="s">
        <v>270</v>
      </c>
      <c r="X76" s="327" t="s">
        <v>262</v>
      </c>
      <c r="Y76" s="327" t="s">
        <v>263</v>
      </c>
      <c r="Z76" s="327">
        <v>0</v>
      </c>
      <c r="AB76" s="329">
        <v>35855</v>
      </c>
      <c r="AC76" s="327">
        <v>0</v>
      </c>
    </row>
    <row r="77" spans="1:29" s="327" customFormat="1" hidden="1" x14ac:dyDescent="0.25">
      <c r="A77" s="327">
        <v>2408</v>
      </c>
      <c r="B77" s="327">
        <v>10100601</v>
      </c>
      <c r="C77" s="327">
        <v>38</v>
      </c>
      <c r="D77" s="327" t="s">
        <v>389</v>
      </c>
      <c r="E77" s="327" t="s">
        <v>390</v>
      </c>
      <c r="F77" s="327" t="s">
        <v>254</v>
      </c>
      <c r="G77" s="327" t="s">
        <v>391</v>
      </c>
      <c r="H77" s="327" t="s">
        <v>273</v>
      </c>
      <c r="J77" s="327" t="s">
        <v>274</v>
      </c>
      <c r="K77" s="327">
        <v>334</v>
      </c>
      <c r="L77" s="327">
        <v>0</v>
      </c>
      <c r="M77" s="327">
        <v>129</v>
      </c>
      <c r="N77" s="327" t="s">
        <v>258</v>
      </c>
      <c r="O77" s="327">
        <v>1</v>
      </c>
      <c r="P77" s="328">
        <v>3</v>
      </c>
      <c r="Q77" s="327" t="s">
        <v>259</v>
      </c>
      <c r="R77" s="327" t="s">
        <v>260</v>
      </c>
      <c r="S77" s="327" t="s">
        <v>254</v>
      </c>
      <c r="T77" s="327" t="s">
        <v>261</v>
      </c>
      <c r="V77" s="327">
        <v>1.4</v>
      </c>
      <c r="X77" s="327" t="s">
        <v>262</v>
      </c>
      <c r="Y77" s="327" t="s">
        <v>267</v>
      </c>
      <c r="Z77" s="327">
        <v>0</v>
      </c>
      <c r="AB77" s="329">
        <v>35855</v>
      </c>
      <c r="AC77" s="327">
        <v>0</v>
      </c>
    </row>
    <row r="78" spans="1:29" s="327" customFormat="1" hidden="1" x14ac:dyDescent="0.25">
      <c r="A78" s="327">
        <v>2410</v>
      </c>
      <c r="B78" s="327">
        <v>10100601</v>
      </c>
      <c r="C78" s="327">
        <v>38</v>
      </c>
      <c r="D78" s="327" t="s">
        <v>389</v>
      </c>
      <c r="E78" s="327" t="s">
        <v>390</v>
      </c>
      <c r="F78" s="327" t="s">
        <v>254</v>
      </c>
      <c r="G78" s="327" t="s">
        <v>391</v>
      </c>
      <c r="H78" s="327" t="s">
        <v>400</v>
      </c>
      <c r="J78" s="327" t="s">
        <v>401</v>
      </c>
      <c r="K78" s="327">
        <v>338</v>
      </c>
      <c r="L78" s="327">
        <v>0</v>
      </c>
      <c r="M78" s="327">
        <v>129</v>
      </c>
      <c r="N78" s="327" t="s">
        <v>258</v>
      </c>
      <c r="O78" s="327">
        <v>1</v>
      </c>
      <c r="P78" s="328">
        <v>3</v>
      </c>
      <c r="Q78" s="327" t="s">
        <v>259</v>
      </c>
      <c r="R78" s="327" t="s">
        <v>260</v>
      </c>
      <c r="S78" s="327" t="s">
        <v>254</v>
      </c>
      <c r="T78" s="327" t="s">
        <v>261</v>
      </c>
      <c r="V78" s="327">
        <v>1.4</v>
      </c>
      <c r="X78" s="327" t="s">
        <v>262</v>
      </c>
      <c r="Y78" s="327" t="s">
        <v>267</v>
      </c>
      <c r="Z78" s="327">
        <v>0</v>
      </c>
      <c r="AB78" s="329">
        <v>35855</v>
      </c>
      <c r="AC78" s="327">
        <v>0</v>
      </c>
    </row>
    <row r="79" spans="1:29" s="327" customFormat="1" hidden="1" x14ac:dyDescent="0.25">
      <c r="A79" s="327">
        <v>2420</v>
      </c>
      <c r="B79" s="327">
        <v>10100601</v>
      </c>
      <c r="C79" s="327">
        <v>38</v>
      </c>
      <c r="D79" s="327" t="s">
        <v>389</v>
      </c>
      <c r="E79" s="327" t="s">
        <v>390</v>
      </c>
      <c r="F79" s="327" t="s">
        <v>254</v>
      </c>
      <c r="G79" s="327" t="s">
        <v>391</v>
      </c>
      <c r="J79" s="327" t="s">
        <v>279</v>
      </c>
      <c r="K79" s="327">
        <v>399</v>
      </c>
      <c r="L79" s="327">
        <v>0</v>
      </c>
      <c r="M79" s="327">
        <v>129</v>
      </c>
      <c r="N79" s="327" t="s">
        <v>258</v>
      </c>
      <c r="O79" s="327">
        <v>1</v>
      </c>
      <c r="P79" s="328">
        <v>1.7</v>
      </c>
      <c r="Q79" s="327" t="s">
        <v>259</v>
      </c>
      <c r="R79" s="327" t="s">
        <v>260</v>
      </c>
      <c r="S79" s="327" t="s">
        <v>254</v>
      </c>
      <c r="T79" s="327" t="s">
        <v>261</v>
      </c>
      <c r="V79" s="327">
        <v>1.4</v>
      </c>
      <c r="W79" s="327" t="s">
        <v>761</v>
      </c>
      <c r="X79" s="327" t="s">
        <v>262</v>
      </c>
      <c r="Y79" s="327" t="s">
        <v>275</v>
      </c>
      <c r="Z79" s="327">
        <v>0</v>
      </c>
      <c r="AB79" s="329">
        <v>35855</v>
      </c>
      <c r="AC79" s="327">
        <v>0</v>
      </c>
    </row>
    <row r="80" spans="1:29" s="327" customFormat="1" hidden="1" x14ac:dyDescent="0.25">
      <c r="A80" s="327">
        <v>2423</v>
      </c>
      <c r="B80" s="327">
        <v>10100601</v>
      </c>
      <c r="C80" s="327">
        <v>38</v>
      </c>
      <c r="D80" s="327" t="s">
        <v>389</v>
      </c>
      <c r="E80" s="327" t="s">
        <v>390</v>
      </c>
      <c r="F80" s="327" t="s">
        <v>254</v>
      </c>
      <c r="G80" s="327" t="s">
        <v>391</v>
      </c>
      <c r="H80" s="327" t="s">
        <v>385</v>
      </c>
      <c r="J80" s="327" t="s">
        <v>386</v>
      </c>
      <c r="K80" s="327">
        <v>417</v>
      </c>
      <c r="L80" s="327">
        <v>0</v>
      </c>
      <c r="M80" s="327">
        <v>129</v>
      </c>
      <c r="N80" s="327" t="s">
        <v>258</v>
      </c>
      <c r="O80" s="327">
        <v>1</v>
      </c>
      <c r="P80" s="328">
        <v>1.4</v>
      </c>
      <c r="Q80" s="327" t="s">
        <v>259</v>
      </c>
      <c r="R80" s="327" t="s">
        <v>260</v>
      </c>
      <c r="S80" s="327" t="s">
        <v>254</v>
      </c>
      <c r="T80" s="327" t="s">
        <v>261</v>
      </c>
      <c r="X80" s="327" t="s">
        <v>733</v>
      </c>
      <c r="Y80" s="327" t="s">
        <v>275</v>
      </c>
      <c r="Z80" s="327">
        <v>0</v>
      </c>
      <c r="AB80" s="329">
        <v>35855</v>
      </c>
      <c r="AC80" s="327">
        <v>0</v>
      </c>
    </row>
    <row r="81" spans="1:30" hidden="1" x14ac:dyDescent="0.25">
      <c r="A81">
        <v>2426</v>
      </c>
      <c r="B81">
        <v>10100602</v>
      </c>
      <c r="C81">
        <v>39</v>
      </c>
      <c r="D81" t="s">
        <v>389</v>
      </c>
      <c r="E81" t="s">
        <v>390</v>
      </c>
      <c r="F81" t="s">
        <v>254</v>
      </c>
      <c r="G81" t="s">
        <v>404</v>
      </c>
      <c r="H81">
        <v>83329</v>
      </c>
      <c r="I81" t="s">
        <v>281</v>
      </c>
      <c r="J81" t="s">
        <v>282</v>
      </c>
      <c r="K81">
        <v>69</v>
      </c>
      <c r="L81">
        <v>0</v>
      </c>
      <c r="M81">
        <v>129</v>
      </c>
      <c r="N81" t="s">
        <v>258</v>
      </c>
      <c r="O81">
        <v>1</v>
      </c>
      <c r="P81" t="s">
        <v>283</v>
      </c>
      <c r="Q81" t="s">
        <v>259</v>
      </c>
      <c r="R81" t="s">
        <v>260</v>
      </c>
      <c r="S81" t="s">
        <v>254</v>
      </c>
      <c r="T81" t="s">
        <v>261</v>
      </c>
      <c r="V81">
        <v>1.4</v>
      </c>
      <c r="W81" t="s">
        <v>284</v>
      </c>
      <c r="X81" t="s">
        <v>285</v>
      </c>
      <c r="Y81" t="s">
        <v>286</v>
      </c>
      <c r="Z81">
        <v>0</v>
      </c>
      <c r="AA81" s="237">
        <v>35855</v>
      </c>
      <c r="AC81">
        <v>0</v>
      </c>
    </row>
    <row r="82" spans="1:30" hidden="1" x14ac:dyDescent="0.25">
      <c r="A82">
        <v>2427</v>
      </c>
      <c r="B82">
        <v>10100602</v>
      </c>
      <c r="C82">
        <v>39</v>
      </c>
      <c r="D82" t="s">
        <v>389</v>
      </c>
      <c r="E82" t="s">
        <v>390</v>
      </c>
      <c r="F82" t="s">
        <v>254</v>
      </c>
      <c r="G82" t="s">
        <v>404</v>
      </c>
      <c r="H82">
        <v>208968</v>
      </c>
      <c r="I82" t="s">
        <v>287</v>
      </c>
      <c r="J82" t="s">
        <v>288</v>
      </c>
      <c r="K82">
        <v>70</v>
      </c>
      <c r="L82">
        <v>0</v>
      </c>
      <c r="M82">
        <v>129</v>
      </c>
      <c r="N82" t="s">
        <v>258</v>
      </c>
      <c r="O82">
        <v>1</v>
      </c>
      <c r="P82" t="s">
        <v>283</v>
      </c>
      <c r="Q82" t="s">
        <v>259</v>
      </c>
      <c r="R82" t="s">
        <v>260</v>
      </c>
      <c r="S82" t="s">
        <v>254</v>
      </c>
      <c r="T82" t="s">
        <v>261</v>
      </c>
      <c r="V82">
        <v>1.4</v>
      </c>
      <c r="W82" t="s">
        <v>284</v>
      </c>
      <c r="X82" t="s">
        <v>285</v>
      </c>
      <c r="Y82" t="s">
        <v>286</v>
      </c>
      <c r="Z82">
        <v>0</v>
      </c>
      <c r="AA82" s="237">
        <v>35855</v>
      </c>
      <c r="AC82">
        <v>0</v>
      </c>
    </row>
    <row r="83" spans="1:30" hidden="1" x14ac:dyDescent="0.25">
      <c r="A83">
        <v>2428</v>
      </c>
      <c r="B83">
        <v>10100602</v>
      </c>
      <c r="C83">
        <v>39</v>
      </c>
      <c r="D83" t="s">
        <v>389</v>
      </c>
      <c r="E83" t="s">
        <v>390</v>
      </c>
      <c r="F83" t="s">
        <v>254</v>
      </c>
      <c r="G83" t="s">
        <v>404</v>
      </c>
      <c r="H83">
        <v>75070</v>
      </c>
      <c r="I83" t="s">
        <v>491</v>
      </c>
      <c r="J83" t="s">
        <v>492</v>
      </c>
      <c r="K83">
        <v>71</v>
      </c>
      <c r="L83">
        <v>0</v>
      </c>
      <c r="M83">
        <v>129</v>
      </c>
      <c r="N83" t="s">
        <v>258</v>
      </c>
      <c r="O83">
        <v>1</v>
      </c>
      <c r="P83" s="238">
        <v>1.52E-5</v>
      </c>
      <c r="Q83" t="s">
        <v>259</v>
      </c>
      <c r="R83" t="s">
        <v>493</v>
      </c>
      <c r="S83" t="s">
        <v>513</v>
      </c>
      <c r="T83" t="s">
        <v>494</v>
      </c>
      <c r="X83" t="s">
        <v>767</v>
      </c>
      <c r="Y83" t="s">
        <v>516</v>
      </c>
      <c r="Z83">
        <v>0</v>
      </c>
      <c r="AC83">
        <v>3</v>
      </c>
      <c r="AD83" t="s">
        <v>766</v>
      </c>
    </row>
    <row r="84" spans="1:30" hidden="1" x14ac:dyDescent="0.25">
      <c r="A84">
        <v>2429</v>
      </c>
      <c r="B84">
        <v>10100602</v>
      </c>
      <c r="C84">
        <v>39</v>
      </c>
      <c r="D84" t="s">
        <v>389</v>
      </c>
      <c r="E84" t="s">
        <v>390</v>
      </c>
      <c r="F84" t="s">
        <v>254</v>
      </c>
      <c r="G84" t="s">
        <v>404</v>
      </c>
      <c r="H84">
        <v>75070</v>
      </c>
      <c r="I84" t="s">
        <v>491</v>
      </c>
      <c r="J84" t="s">
        <v>492</v>
      </c>
      <c r="K84">
        <v>71</v>
      </c>
      <c r="L84">
        <v>0</v>
      </c>
      <c r="M84">
        <v>129</v>
      </c>
      <c r="N84" t="s">
        <v>258</v>
      </c>
      <c r="O84">
        <v>1</v>
      </c>
      <c r="P84" s="238">
        <v>2.09E-5</v>
      </c>
      <c r="Q84" t="s">
        <v>259</v>
      </c>
      <c r="R84" t="s">
        <v>493</v>
      </c>
      <c r="S84" t="s">
        <v>513</v>
      </c>
      <c r="T84" t="s">
        <v>494</v>
      </c>
      <c r="X84" t="s">
        <v>767</v>
      </c>
      <c r="Y84" t="s">
        <v>516</v>
      </c>
      <c r="Z84">
        <v>0</v>
      </c>
      <c r="AC84">
        <v>3</v>
      </c>
      <c r="AD84" t="s">
        <v>769</v>
      </c>
    </row>
    <row r="85" spans="1:30" hidden="1" x14ac:dyDescent="0.25">
      <c r="A85">
        <v>2430</v>
      </c>
      <c r="B85">
        <v>10100602</v>
      </c>
      <c r="C85">
        <v>39</v>
      </c>
      <c r="D85" t="s">
        <v>389</v>
      </c>
      <c r="E85" t="s">
        <v>390</v>
      </c>
      <c r="F85" t="s">
        <v>254</v>
      </c>
      <c r="G85" t="s">
        <v>404</v>
      </c>
      <c r="H85">
        <v>75070</v>
      </c>
      <c r="I85" t="s">
        <v>491</v>
      </c>
      <c r="J85" t="s">
        <v>492</v>
      </c>
      <c r="K85">
        <v>71</v>
      </c>
      <c r="L85">
        <v>0</v>
      </c>
      <c r="M85">
        <v>129</v>
      </c>
      <c r="N85" t="s">
        <v>258</v>
      </c>
      <c r="O85">
        <v>1</v>
      </c>
      <c r="P85" t="s">
        <v>771</v>
      </c>
      <c r="Q85" t="s">
        <v>259</v>
      </c>
      <c r="R85" t="s">
        <v>493</v>
      </c>
      <c r="S85" t="s">
        <v>513</v>
      </c>
      <c r="T85" t="s">
        <v>494</v>
      </c>
      <c r="X85" t="s">
        <v>767</v>
      </c>
      <c r="Y85" t="s">
        <v>516</v>
      </c>
      <c r="Z85">
        <v>0</v>
      </c>
      <c r="AC85">
        <v>3</v>
      </c>
      <c r="AD85" t="s">
        <v>768</v>
      </c>
    </row>
    <row r="86" spans="1:30" hidden="1" x14ac:dyDescent="0.25">
      <c r="A86">
        <v>2431</v>
      </c>
      <c r="B86">
        <v>10100602</v>
      </c>
      <c r="C86">
        <v>39</v>
      </c>
      <c r="D86" t="s">
        <v>389</v>
      </c>
      <c r="E86" t="s">
        <v>390</v>
      </c>
      <c r="F86" t="s">
        <v>254</v>
      </c>
      <c r="G86" t="s">
        <v>404</v>
      </c>
      <c r="H86">
        <v>107028</v>
      </c>
      <c r="I86" t="s">
        <v>497</v>
      </c>
      <c r="J86" t="s">
        <v>498</v>
      </c>
      <c r="K86">
        <v>79</v>
      </c>
      <c r="L86">
        <v>0</v>
      </c>
      <c r="M86">
        <v>129</v>
      </c>
      <c r="N86" t="s">
        <v>258</v>
      </c>
      <c r="O86">
        <v>1</v>
      </c>
      <c r="P86" s="238">
        <v>1.8E-5</v>
      </c>
      <c r="Q86" t="s">
        <v>259</v>
      </c>
      <c r="R86" t="s">
        <v>493</v>
      </c>
      <c r="S86" t="s">
        <v>513</v>
      </c>
      <c r="T86" t="s">
        <v>494</v>
      </c>
      <c r="X86" t="s">
        <v>767</v>
      </c>
      <c r="Y86" t="s">
        <v>516</v>
      </c>
      <c r="Z86">
        <v>0</v>
      </c>
      <c r="AC86">
        <v>0</v>
      </c>
    </row>
    <row r="87" spans="1:30" hidden="1" x14ac:dyDescent="0.25">
      <c r="A87">
        <v>2432</v>
      </c>
      <c r="B87">
        <v>10100602</v>
      </c>
      <c r="C87">
        <v>39</v>
      </c>
      <c r="D87" t="s">
        <v>389</v>
      </c>
      <c r="E87" t="s">
        <v>390</v>
      </c>
      <c r="F87" t="s">
        <v>254</v>
      </c>
      <c r="G87" t="s">
        <v>404</v>
      </c>
      <c r="H87" t="s">
        <v>565</v>
      </c>
      <c r="I87" t="s">
        <v>566</v>
      </c>
      <c r="J87" t="s">
        <v>567</v>
      </c>
      <c r="K87">
        <v>87</v>
      </c>
      <c r="L87">
        <v>0</v>
      </c>
      <c r="M87">
        <v>129</v>
      </c>
      <c r="N87" t="s">
        <v>258</v>
      </c>
      <c r="O87">
        <v>1</v>
      </c>
      <c r="P87" s="238">
        <v>3.2</v>
      </c>
      <c r="Q87" t="s">
        <v>259</v>
      </c>
      <c r="R87" t="s">
        <v>260</v>
      </c>
      <c r="S87" t="s">
        <v>254</v>
      </c>
      <c r="T87" t="s">
        <v>261</v>
      </c>
      <c r="X87" t="s">
        <v>568</v>
      </c>
      <c r="Y87" t="s">
        <v>275</v>
      </c>
      <c r="Z87">
        <v>0</v>
      </c>
      <c r="AA87" s="237">
        <v>36770</v>
      </c>
      <c r="AC87">
        <v>0</v>
      </c>
    </row>
    <row r="88" spans="1:30" hidden="1" x14ac:dyDescent="0.25">
      <c r="A88">
        <v>2433</v>
      </c>
      <c r="B88">
        <v>10100602</v>
      </c>
      <c r="C88">
        <v>39</v>
      </c>
      <c r="D88" t="s">
        <v>389</v>
      </c>
      <c r="E88" t="s">
        <v>390</v>
      </c>
      <c r="F88" t="s">
        <v>254</v>
      </c>
      <c r="G88" t="s">
        <v>404</v>
      </c>
      <c r="H88" t="s">
        <v>565</v>
      </c>
      <c r="I88" t="s">
        <v>566</v>
      </c>
      <c r="J88" t="s">
        <v>567</v>
      </c>
      <c r="K88">
        <v>87</v>
      </c>
      <c r="L88">
        <v>107</v>
      </c>
      <c r="M88">
        <v>172</v>
      </c>
      <c r="N88" t="s">
        <v>615</v>
      </c>
      <c r="O88">
        <v>1</v>
      </c>
      <c r="P88" s="238">
        <v>18</v>
      </c>
      <c r="Q88" t="s">
        <v>259</v>
      </c>
      <c r="R88" t="s">
        <v>260</v>
      </c>
      <c r="S88" t="s">
        <v>254</v>
      </c>
      <c r="T88" t="s">
        <v>261</v>
      </c>
      <c r="X88" t="s">
        <v>568</v>
      </c>
      <c r="Y88" t="s">
        <v>275</v>
      </c>
      <c r="Z88">
        <v>0</v>
      </c>
      <c r="AA88" s="237">
        <v>36770</v>
      </c>
      <c r="AC88">
        <v>0</v>
      </c>
    </row>
    <row r="89" spans="1:30" hidden="1" x14ac:dyDescent="0.25">
      <c r="A89">
        <v>2434</v>
      </c>
      <c r="B89">
        <v>10100602</v>
      </c>
      <c r="C89">
        <v>39</v>
      </c>
      <c r="D89" t="s">
        <v>389</v>
      </c>
      <c r="E89" t="s">
        <v>390</v>
      </c>
      <c r="F89" t="s">
        <v>254</v>
      </c>
      <c r="G89" t="s">
        <v>404</v>
      </c>
      <c r="H89" t="s">
        <v>565</v>
      </c>
      <c r="I89" t="s">
        <v>566</v>
      </c>
      <c r="J89" t="s">
        <v>567</v>
      </c>
      <c r="K89">
        <v>87</v>
      </c>
      <c r="L89">
        <v>139</v>
      </c>
      <c r="M89">
        <v>198</v>
      </c>
      <c r="N89" t="s">
        <v>551</v>
      </c>
      <c r="O89">
        <v>1</v>
      </c>
      <c r="P89" s="238">
        <v>9.1</v>
      </c>
      <c r="Q89" t="s">
        <v>259</v>
      </c>
      <c r="R89" t="s">
        <v>260</v>
      </c>
      <c r="S89" t="s">
        <v>254</v>
      </c>
      <c r="T89" t="s">
        <v>261</v>
      </c>
      <c r="X89" t="s">
        <v>568</v>
      </c>
      <c r="Y89" t="s">
        <v>275</v>
      </c>
      <c r="Z89">
        <v>0</v>
      </c>
      <c r="AA89" s="237">
        <v>36770</v>
      </c>
      <c r="AC89">
        <v>0</v>
      </c>
    </row>
    <row r="90" spans="1:30" hidden="1" x14ac:dyDescent="0.25">
      <c r="A90">
        <v>2435</v>
      </c>
      <c r="B90">
        <v>10100602</v>
      </c>
      <c r="C90">
        <v>39</v>
      </c>
      <c r="D90" t="s">
        <v>389</v>
      </c>
      <c r="E90" t="s">
        <v>390</v>
      </c>
      <c r="F90" t="s">
        <v>254</v>
      </c>
      <c r="G90" t="s">
        <v>404</v>
      </c>
      <c r="H90">
        <v>120127</v>
      </c>
      <c r="I90" t="s">
        <v>289</v>
      </c>
      <c r="J90" t="s">
        <v>290</v>
      </c>
      <c r="K90">
        <v>91</v>
      </c>
      <c r="L90">
        <v>0</v>
      </c>
      <c r="M90">
        <v>129</v>
      </c>
      <c r="N90" t="s">
        <v>258</v>
      </c>
      <c r="O90">
        <v>1</v>
      </c>
      <c r="P90" t="s">
        <v>291</v>
      </c>
      <c r="Q90" t="s">
        <v>259</v>
      </c>
      <c r="R90" t="s">
        <v>260</v>
      </c>
      <c r="S90" t="s">
        <v>254</v>
      </c>
      <c r="T90" t="s">
        <v>261</v>
      </c>
      <c r="V90">
        <v>1.4</v>
      </c>
      <c r="W90" t="s">
        <v>284</v>
      </c>
      <c r="X90" t="s">
        <v>285</v>
      </c>
      <c r="Y90" t="s">
        <v>286</v>
      </c>
      <c r="Z90">
        <v>0</v>
      </c>
      <c r="AA90" s="237">
        <v>35855</v>
      </c>
      <c r="AC90">
        <v>0</v>
      </c>
    </row>
    <row r="91" spans="1:30" hidden="1" x14ac:dyDescent="0.25">
      <c r="A91">
        <v>2436</v>
      </c>
      <c r="B91">
        <v>10100602</v>
      </c>
      <c r="C91">
        <v>39</v>
      </c>
      <c r="D91" t="s">
        <v>389</v>
      </c>
      <c r="E91" t="s">
        <v>390</v>
      </c>
      <c r="F91" t="s">
        <v>254</v>
      </c>
      <c r="G91" t="s">
        <v>404</v>
      </c>
      <c r="H91">
        <v>7440382</v>
      </c>
      <c r="I91" t="s">
        <v>292</v>
      </c>
      <c r="J91" t="s">
        <v>293</v>
      </c>
      <c r="K91">
        <v>93</v>
      </c>
      <c r="L91">
        <v>0</v>
      </c>
      <c r="M91">
        <v>129</v>
      </c>
      <c r="N91" t="s">
        <v>258</v>
      </c>
      <c r="O91">
        <v>1</v>
      </c>
      <c r="P91" s="238">
        <v>2.0000000000000001E-4</v>
      </c>
      <c r="Q91" t="s">
        <v>259</v>
      </c>
      <c r="R91" t="s">
        <v>260</v>
      </c>
      <c r="S91" t="s">
        <v>254</v>
      </c>
      <c r="T91" t="s">
        <v>261</v>
      </c>
      <c r="V91">
        <v>1.4</v>
      </c>
      <c r="W91" t="s">
        <v>294</v>
      </c>
      <c r="X91" t="s">
        <v>285</v>
      </c>
      <c r="Y91" t="s">
        <v>286</v>
      </c>
      <c r="Z91">
        <v>0</v>
      </c>
      <c r="AA91" s="237">
        <v>35855</v>
      </c>
      <c r="AC91">
        <v>0</v>
      </c>
    </row>
    <row r="92" spans="1:30" hidden="1" x14ac:dyDescent="0.25">
      <c r="A92">
        <v>2437</v>
      </c>
      <c r="B92">
        <v>10100602</v>
      </c>
      <c r="C92">
        <v>39</v>
      </c>
      <c r="D92" t="s">
        <v>389</v>
      </c>
      <c r="E92" t="s">
        <v>390</v>
      </c>
      <c r="F92" t="s">
        <v>254</v>
      </c>
      <c r="G92" t="s">
        <v>404</v>
      </c>
      <c r="I92" t="s">
        <v>295</v>
      </c>
      <c r="J92" t="s">
        <v>296</v>
      </c>
      <c r="K92">
        <v>96</v>
      </c>
      <c r="L92">
        <v>0</v>
      </c>
      <c r="M92">
        <v>129</v>
      </c>
      <c r="N92" t="s">
        <v>258</v>
      </c>
      <c r="O92">
        <v>1</v>
      </c>
      <c r="P92" s="238">
        <v>4.4000000000000003E-3</v>
      </c>
      <c r="Q92" t="s">
        <v>259</v>
      </c>
      <c r="R92" t="s">
        <v>260</v>
      </c>
      <c r="S92" t="s">
        <v>254</v>
      </c>
      <c r="T92" t="s">
        <v>261</v>
      </c>
      <c r="V92">
        <v>1.4</v>
      </c>
      <c r="X92" t="s">
        <v>285</v>
      </c>
      <c r="Y92" t="s">
        <v>263</v>
      </c>
      <c r="Z92">
        <v>0</v>
      </c>
      <c r="AA92" s="237">
        <v>35855</v>
      </c>
      <c r="AC92">
        <v>0</v>
      </c>
    </row>
    <row r="93" spans="1:30" hidden="1" x14ac:dyDescent="0.25">
      <c r="A93">
        <v>2438</v>
      </c>
      <c r="B93">
        <v>10100602</v>
      </c>
      <c r="C93">
        <v>39</v>
      </c>
      <c r="D93" t="s">
        <v>389</v>
      </c>
      <c r="E93" t="s">
        <v>390</v>
      </c>
      <c r="F93" t="s">
        <v>254</v>
      </c>
      <c r="G93" t="s">
        <v>404</v>
      </c>
      <c r="H93">
        <v>71432</v>
      </c>
      <c r="I93" t="s">
        <v>297</v>
      </c>
      <c r="J93" t="s">
        <v>298</v>
      </c>
      <c r="K93">
        <v>98</v>
      </c>
      <c r="L93">
        <v>0</v>
      </c>
      <c r="M93">
        <v>129</v>
      </c>
      <c r="N93" t="s">
        <v>258</v>
      </c>
      <c r="O93">
        <v>1</v>
      </c>
      <c r="P93" s="238">
        <v>2.0999999999999999E-3</v>
      </c>
      <c r="Q93" t="s">
        <v>259</v>
      </c>
      <c r="R93" t="s">
        <v>260</v>
      </c>
      <c r="S93" t="s">
        <v>254</v>
      </c>
      <c r="T93" t="s">
        <v>261</v>
      </c>
      <c r="V93">
        <v>1.4</v>
      </c>
      <c r="W93" t="s">
        <v>294</v>
      </c>
      <c r="X93" t="s">
        <v>285</v>
      </c>
      <c r="Y93" t="s">
        <v>267</v>
      </c>
      <c r="Z93">
        <v>0</v>
      </c>
      <c r="AA93" s="237">
        <v>35855</v>
      </c>
      <c r="AC93">
        <v>0</v>
      </c>
    </row>
    <row r="94" spans="1:30" hidden="1" x14ac:dyDescent="0.25">
      <c r="A94">
        <v>2439</v>
      </c>
      <c r="B94">
        <v>10100602</v>
      </c>
      <c r="C94">
        <v>39</v>
      </c>
      <c r="D94" t="s">
        <v>389</v>
      </c>
      <c r="E94" t="s">
        <v>390</v>
      </c>
      <c r="F94" t="s">
        <v>254</v>
      </c>
      <c r="G94" t="s">
        <v>404</v>
      </c>
      <c r="H94">
        <v>56553</v>
      </c>
      <c r="I94" t="s">
        <v>299</v>
      </c>
      <c r="J94" t="s">
        <v>300</v>
      </c>
      <c r="K94">
        <v>102</v>
      </c>
      <c r="L94">
        <v>0</v>
      </c>
      <c r="M94">
        <v>129</v>
      </c>
      <c r="N94" t="s">
        <v>258</v>
      </c>
      <c r="O94">
        <v>1</v>
      </c>
      <c r="P94" t="s">
        <v>283</v>
      </c>
      <c r="Q94" t="s">
        <v>259</v>
      </c>
      <c r="R94" t="s">
        <v>260</v>
      </c>
      <c r="S94" t="s">
        <v>254</v>
      </c>
      <c r="T94" t="s">
        <v>261</v>
      </c>
      <c r="V94">
        <v>1.4</v>
      </c>
      <c r="W94" t="s">
        <v>284</v>
      </c>
      <c r="X94" t="s">
        <v>285</v>
      </c>
      <c r="Y94" t="s">
        <v>286</v>
      </c>
      <c r="Z94">
        <v>0</v>
      </c>
      <c r="AA94" s="237">
        <v>35855</v>
      </c>
      <c r="AC94">
        <v>0</v>
      </c>
    </row>
    <row r="95" spans="1:30" hidden="1" x14ac:dyDescent="0.25">
      <c r="A95">
        <v>2440</v>
      </c>
      <c r="B95">
        <v>10100602</v>
      </c>
      <c r="C95">
        <v>39</v>
      </c>
      <c r="D95" t="s">
        <v>389</v>
      </c>
      <c r="E95" t="s">
        <v>390</v>
      </c>
      <c r="F95" t="s">
        <v>254</v>
      </c>
      <c r="G95" t="s">
        <v>404</v>
      </c>
      <c r="H95">
        <v>50328</v>
      </c>
      <c r="I95" t="s">
        <v>301</v>
      </c>
      <c r="J95" t="s">
        <v>302</v>
      </c>
      <c r="K95">
        <v>103</v>
      </c>
      <c r="L95">
        <v>0</v>
      </c>
      <c r="M95">
        <v>129</v>
      </c>
      <c r="N95" t="s">
        <v>258</v>
      </c>
      <c r="O95">
        <v>1</v>
      </c>
      <c r="P95" t="s">
        <v>303</v>
      </c>
      <c r="Q95" t="s">
        <v>259</v>
      </c>
      <c r="R95" t="s">
        <v>260</v>
      </c>
      <c r="S95" t="s">
        <v>254</v>
      </c>
      <c r="T95" t="s">
        <v>261</v>
      </c>
      <c r="V95">
        <v>1.4</v>
      </c>
      <c r="W95" t="s">
        <v>284</v>
      </c>
      <c r="X95" t="s">
        <v>285</v>
      </c>
      <c r="Y95" t="s">
        <v>286</v>
      </c>
      <c r="Z95">
        <v>0</v>
      </c>
      <c r="AA95" s="237">
        <v>35855</v>
      </c>
      <c r="AC95">
        <v>0</v>
      </c>
    </row>
    <row r="96" spans="1:30" hidden="1" x14ac:dyDescent="0.25">
      <c r="A96">
        <v>2441</v>
      </c>
      <c r="B96">
        <v>10100602</v>
      </c>
      <c r="C96">
        <v>39</v>
      </c>
      <c r="D96" t="s">
        <v>389</v>
      </c>
      <c r="E96" t="s">
        <v>390</v>
      </c>
      <c r="F96" t="s">
        <v>254</v>
      </c>
      <c r="G96" t="s">
        <v>404</v>
      </c>
      <c r="H96">
        <v>205992</v>
      </c>
      <c r="I96" t="s">
        <v>304</v>
      </c>
      <c r="J96" t="s">
        <v>305</v>
      </c>
      <c r="K96">
        <v>104</v>
      </c>
      <c r="L96">
        <v>0</v>
      </c>
      <c r="M96">
        <v>129</v>
      </c>
      <c r="N96" t="s">
        <v>258</v>
      </c>
      <c r="O96">
        <v>1</v>
      </c>
      <c r="P96" t="s">
        <v>283</v>
      </c>
      <c r="Q96" t="s">
        <v>259</v>
      </c>
      <c r="R96" t="s">
        <v>260</v>
      </c>
      <c r="S96" t="s">
        <v>254</v>
      </c>
      <c r="T96" t="s">
        <v>261</v>
      </c>
      <c r="V96">
        <v>1.4</v>
      </c>
      <c r="W96" t="s">
        <v>284</v>
      </c>
      <c r="X96" t="s">
        <v>285</v>
      </c>
      <c r="Y96" t="s">
        <v>286</v>
      </c>
      <c r="Z96">
        <v>0</v>
      </c>
      <c r="AA96" s="237">
        <v>35855</v>
      </c>
      <c r="AC96">
        <v>0</v>
      </c>
    </row>
    <row r="97" spans="1:29" hidden="1" x14ac:dyDescent="0.25">
      <c r="A97">
        <v>2442</v>
      </c>
      <c r="B97">
        <v>10100602</v>
      </c>
      <c r="C97">
        <v>39</v>
      </c>
      <c r="D97" t="s">
        <v>389</v>
      </c>
      <c r="E97" t="s">
        <v>390</v>
      </c>
      <c r="F97" t="s">
        <v>254</v>
      </c>
      <c r="G97" t="s">
        <v>404</v>
      </c>
      <c r="H97">
        <v>191242</v>
      </c>
      <c r="I97" t="s">
        <v>306</v>
      </c>
      <c r="J97" t="s">
        <v>307</v>
      </c>
      <c r="K97">
        <v>106</v>
      </c>
      <c r="L97">
        <v>0</v>
      </c>
      <c r="M97">
        <v>129</v>
      </c>
      <c r="N97" t="s">
        <v>258</v>
      </c>
      <c r="O97">
        <v>1</v>
      </c>
      <c r="P97" t="s">
        <v>303</v>
      </c>
      <c r="Q97" t="s">
        <v>259</v>
      </c>
      <c r="R97" t="s">
        <v>260</v>
      </c>
      <c r="S97" t="s">
        <v>254</v>
      </c>
      <c r="T97" t="s">
        <v>261</v>
      </c>
      <c r="V97">
        <v>1.4</v>
      </c>
      <c r="W97" t="s">
        <v>284</v>
      </c>
      <c r="X97" t="s">
        <v>285</v>
      </c>
      <c r="Y97" t="s">
        <v>286</v>
      </c>
      <c r="Z97">
        <v>0</v>
      </c>
      <c r="AA97" s="237">
        <v>35855</v>
      </c>
      <c r="AC97">
        <v>0</v>
      </c>
    </row>
    <row r="98" spans="1:29" hidden="1" x14ac:dyDescent="0.25">
      <c r="A98">
        <v>2443</v>
      </c>
      <c r="B98">
        <v>10100602</v>
      </c>
      <c r="C98">
        <v>39</v>
      </c>
      <c r="D98" t="s">
        <v>389</v>
      </c>
      <c r="E98" t="s">
        <v>390</v>
      </c>
      <c r="F98" t="s">
        <v>254</v>
      </c>
      <c r="G98" t="s">
        <v>404</v>
      </c>
      <c r="H98">
        <v>207089</v>
      </c>
      <c r="I98" t="s">
        <v>308</v>
      </c>
      <c r="J98" t="s">
        <v>309</v>
      </c>
      <c r="K98">
        <v>107</v>
      </c>
      <c r="L98">
        <v>0</v>
      </c>
      <c r="M98">
        <v>129</v>
      </c>
      <c r="N98" t="s">
        <v>258</v>
      </c>
      <c r="O98">
        <v>1</v>
      </c>
      <c r="P98" t="s">
        <v>283</v>
      </c>
      <c r="Q98" t="s">
        <v>259</v>
      </c>
      <c r="R98" t="s">
        <v>260</v>
      </c>
      <c r="S98" t="s">
        <v>254</v>
      </c>
      <c r="T98" t="s">
        <v>261</v>
      </c>
      <c r="V98">
        <v>1.4</v>
      </c>
      <c r="W98" t="s">
        <v>284</v>
      </c>
      <c r="X98" t="s">
        <v>285</v>
      </c>
      <c r="Y98" t="s">
        <v>286</v>
      </c>
      <c r="Z98">
        <v>0</v>
      </c>
      <c r="AA98" s="237">
        <v>35855</v>
      </c>
      <c r="AC98">
        <v>0</v>
      </c>
    </row>
    <row r="99" spans="1:29" hidden="1" x14ac:dyDescent="0.25">
      <c r="A99">
        <v>2444</v>
      </c>
      <c r="B99">
        <v>10100602</v>
      </c>
      <c r="C99">
        <v>39</v>
      </c>
      <c r="D99" t="s">
        <v>389</v>
      </c>
      <c r="E99" t="s">
        <v>390</v>
      </c>
      <c r="F99" t="s">
        <v>254</v>
      </c>
      <c r="G99" t="s">
        <v>404</v>
      </c>
      <c r="H99">
        <v>7440417</v>
      </c>
      <c r="I99" t="s">
        <v>310</v>
      </c>
      <c r="J99" t="s">
        <v>311</v>
      </c>
      <c r="K99">
        <v>119</v>
      </c>
      <c r="L99">
        <v>0</v>
      </c>
      <c r="M99">
        <v>129</v>
      </c>
      <c r="N99" t="s">
        <v>258</v>
      </c>
      <c r="O99">
        <v>1</v>
      </c>
      <c r="P99" t="s">
        <v>312</v>
      </c>
      <c r="Q99" t="s">
        <v>259</v>
      </c>
      <c r="R99" t="s">
        <v>260</v>
      </c>
      <c r="S99" t="s">
        <v>254</v>
      </c>
      <c r="T99" t="s">
        <v>261</v>
      </c>
      <c r="V99">
        <v>1.4</v>
      </c>
      <c r="W99" t="s">
        <v>294</v>
      </c>
      <c r="X99" t="s">
        <v>285</v>
      </c>
      <c r="Y99" t="s">
        <v>286</v>
      </c>
      <c r="Z99">
        <v>0</v>
      </c>
      <c r="AA99" s="237">
        <v>35855</v>
      </c>
      <c r="AC99">
        <v>0</v>
      </c>
    </row>
    <row r="100" spans="1:29" hidden="1" x14ac:dyDescent="0.25">
      <c r="A100">
        <v>2445</v>
      </c>
      <c r="B100">
        <v>10100602</v>
      </c>
      <c r="C100">
        <v>39</v>
      </c>
      <c r="D100" t="s">
        <v>389</v>
      </c>
      <c r="E100" t="s">
        <v>390</v>
      </c>
      <c r="F100" t="s">
        <v>254</v>
      </c>
      <c r="G100" t="s">
        <v>404</v>
      </c>
      <c r="I100" t="s">
        <v>313</v>
      </c>
      <c r="J100" t="s">
        <v>314</v>
      </c>
      <c r="K100">
        <v>292</v>
      </c>
      <c r="L100">
        <v>0</v>
      </c>
      <c r="M100">
        <v>129</v>
      </c>
      <c r="N100" t="s">
        <v>258</v>
      </c>
      <c r="O100">
        <v>1</v>
      </c>
      <c r="P100" s="238">
        <v>2.1</v>
      </c>
      <c r="Q100" t="s">
        <v>259</v>
      </c>
      <c r="R100" t="s">
        <v>260</v>
      </c>
      <c r="S100" t="s">
        <v>254</v>
      </c>
      <c r="T100" t="s">
        <v>261</v>
      </c>
      <c r="V100">
        <v>1.4</v>
      </c>
      <c r="X100" t="s">
        <v>285</v>
      </c>
      <c r="Y100" t="s">
        <v>286</v>
      </c>
      <c r="Z100">
        <v>0</v>
      </c>
      <c r="AA100" s="237">
        <v>35855</v>
      </c>
      <c r="AC100">
        <v>0</v>
      </c>
    </row>
    <row r="101" spans="1:29" hidden="1" x14ac:dyDescent="0.25">
      <c r="A101">
        <v>2446</v>
      </c>
      <c r="B101">
        <v>10100602</v>
      </c>
      <c r="C101">
        <v>39</v>
      </c>
      <c r="D101" t="s">
        <v>389</v>
      </c>
      <c r="E101" t="s">
        <v>390</v>
      </c>
      <c r="F101" t="s">
        <v>254</v>
      </c>
      <c r="G101" t="s">
        <v>404</v>
      </c>
      <c r="H101">
        <v>7440439</v>
      </c>
      <c r="I101" t="s">
        <v>315</v>
      </c>
      <c r="J101" t="s">
        <v>316</v>
      </c>
      <c r="K101">
        <v>130</v>
      </c>
      <c r="L101">
        <v>0</v>
      </c>
      <c r="M101">
        <v>129</v>
      </c>
      <c r="N101" t="s">
        <v>258</v>
      </c>
      <c r="O101">
        <v>1</v>
      </c>
      <c r="P101" s="238">
        <v>1.1000000000000001E-3</v>
      </c>
      <c r="Q101" t="s">
        <v>259</v>
      </c>
      <c r="R101" t="s">
        <v>260</v>
      </c>
      <c r="S101" t="s">
        <v>254</v>
      </c>
      <c r="T101" t="s">
        <v>261</v>
      </c>
      <c r="V101">
        <v>1.4</v>
      </c>
      <c r="W101" t="s">
        <v>294</v>
      </c>
      <c r="X101" t="s">
        <v>285</v>
      </c>
      <c r="Y101" t="s">
        <v>263</v>
      </c>
      <c r="Z101">
        <v>0</v>
      </c>
      <c r="AA101" s="237">
        <v>35855</v>
      </c>
      <c r="AC101">
        <v>0</v>
      </c>
    </row>
    <row r="102" spans="1:29" hidden="1" x14ac:dyDescent="0.25">
      <c r="A102">
        <v>2447</v>
      </c>
      <c r="B102">
        <v>10100602</v>
      </c>
      <c r="C102">
        <v>39</v>
      </c>
      <c r="D102" t="s">
        <v>389</v>
      </c>
      <c r="E102" t="s">
        <v>390</v>
      </c>
      <c r="F102" t="s">
        <v>254</v>
      </c>
      <c r="G102" t="s">
        <v>404</v>
      </c>
      <c r="H102" t="s">
        <v>255</v>
      </c>
      <c r="I102" t="s">
        <v>256</v>
      </c>
      <c r="J102" t="s">
        <v>257</v>
      </c>
      <c r="K102">
        <v>136</v>
      </c>
      <c r="L102">
        <v>0</v>
      </c>
      <c r="M102">
        <v>129</v>
      </c>
      <c r="N102" t="s">
        <v>258</v>
      </c>
      <c r="O102">
        <v>1</v>
      </c>
      <c r="P102" s="238">
        <v>120000</v>
      </c>
      <c r="Q102" t="s">
        <v>259</v>
      </c>
      <c r="R102" t="s">
        <v>260</v>
      </c>
      <c r="S102" t="s">
        <v>254</v>
      </c>
      <c r="T102" t="s">
        <v>261</v>
      </c>
      <c r="V102">
        <v>1.4</v>
      </c>
      <c r="W102" t="s">
        <v>317</v>
      </c>
      <c r="X102" t="s">
        <v>285</v>
      </c>
      <c r="Y102" t="s">
        <v>278</v>
      </c>
      <c r="Z102">
        <v>0</v>
      </c>
      <c r="AA102" s="237">
        <v>35855</v>
      </c>
      <c r="AC102">
        <v>0</v>
      </c>
    </row>
    <row r="103" spans="1:29" hidden="1" x14ac:dyDescent="0.25">
      <c r="A103">
        <v>2448</v>
      </c>
      <c r="B103">
        <v>10100602</v>
      </c>
      <c r="C103">
        <v>39</v>
      </c>
      <c r="D103" t="s">
        <v>389</v>
      </c>
      <c r="E103" t="s">
        <v>390</v>
      </c>
      <c r="F103" t="s">
        <v>254</v>
      </c>
      <c r="G103" t="s">
        <v>404</v>
      </c>
      <c r="H103" t="s">
        <v>264</v>
      </c>
      <c r="I103" t="s">
        <v>265</v>
      </c>
      <c r="J103" t="s">
        <v>266</v>
      </c>
      <c r="K103">
        <v>137</v>
      </c>
      <c r="L103">
        <v>0</v>
      </c>
      <c r="M103">
        <v>129</v>
      </c>
      <c r="N103" t="s">
        <v>258</v>
      </c>
      <c r="O103">
        <v>1</v>
      </c>
      <c r="P103" s="238">
        <v>84</v>
      </c>
      <c r="Q103" t="s">
        <v>259</v>
      </c>
      <c r="R103" t="s">
        <v>260</v>
      </c>
      <c r="S103" t="s">
        <v>254</v>
      </c>
      <c r="T103" t="s">
        <v>261</v>
      </c>
      <c r="V103">
        <v>1.4</v>
      </c>
      <c r="X103" t="s">
        <v>285</v>
      </c>
      <c r="Y103" t="s">
        <v>267</v>
      </c>
      <c r="Z103">
        <v>0</v>
      </c>
      <c r="AA103" s="237">
        <v>35855</v>
      </c>
      <c r="AC103">
        <v>0</v>
      </c>
    </row>
    <row r="104" spans="1:29" hidden="1" x14ac:dyDescent="0.25">
      <c r="A104">
        <v>2450</v>
      </c>
      <c r="B104">
        <v>10100602</v>
      </c>
      <c r="C104">
        <v>39</v>
      </c>
      <c r="D104" t="s">
        <v>389</v>
      </c>
      <c r="E104" t="s">
        <v>390</v>
      </c>
      <c r="F104" t="s">
        <v>254</v>
      </c>
      <c r="G104" t="s">
        <v>404</v>
      </c>
      <c r="H104" t="s">
        <v>264</v>
      </c>
      <c r="I104" t="s">
        <v>265</v>
      </c>
      <c r="J104" t="s">
        <v>266</v>
      </c>
      <c r="K104">
        <v>137</v>
      </c>
      <c r="L104">
        <v>205</v>
      </c>
      <c r="M104">
        <v>220</v>
      </c>
      <c r="N104" t="s">
        <v>367</v>
      </c>
      <c r="O104">
        <v>1</v>
      </c>
      <c r="P104" s="238">
        <v>84</v>
      </c>
      <c r="Q104" t="s">
        <v>259</v>
      </c>
      <c r="R104" t="s">
        <v>260</v>
      </c>
      <c r="S104" t="s">
        <v>254</v>
      </c>
      <c r="T104" t="s">
        <v>261</v>
      </c>
      <c r="V104">
        <v>1.4</v>
      </c>
      <c r="X104" t="s">
        <v>285</v>
      </c>
      <c r="Y104" t="s">
        <v>267</v>
      </c>
      <c r="Z104">
        <v>0</v>
      </c>
      <c r="AA104" s="237">
        <v>35855</v>
      </c>
      <c r="AC104">
        <v>0</v>
      </c>
    </row>
    <row r="105" spans="1:29" hidden="1" x14ac:dyDescent="0.25">
      <c r="A105">
        <v>2451</v>
      </c>
      <c r="B105">
        <v>10100602</v>
      </c>
      <c r="C105">
        <v>39</v>
      </c>
      <c r="D105" t="s">
        <v>389</v>
      </c>
      <c r="E105" t="s">
        <v>390</v>
      </c>
      <c r="F105" t="s">
        <v>254</v>
      </c>
      <c r="G105" t="s">
        <v>404</v>
      </c>
      <c r="H105" t="s">
        <v>264</v>
      </c>
      <c r="I105" t="s">
        <v>265</v>
      </c>
      <c r="J105" t="s">
        <v>266</v>
      </c>
      <c r="K105">
        <v>137</v>
      </c>
      <c r="L105">
        <v>26</v>
      </c>
      <c r="M105">
        <v>144</v>
      </c>
      <c r="N105" t="s">
        <v>393</v>
      </c>
      <c r="P105" s="238">
        <v>84</v>
      </c>
      <c r="Q105" t="s">
        <v>259</v>
      </c>
      <c r="R105" t="s">
        <v>260</v>
      </c>
      <c r="S105" t="s">
        <v>254</v>
      </c>
      <c r="T105" t="s">
        <v>261</v>
      </c>
      <c r="V105">
        <v>1.4</v>
      </c>
      <c r="X105" t="s">
        <v>285</v>
      </c>
      <c r="Y105" t="s">
        <v>267</v>
      </c>
      <c r="Z105">
        <v>0</v>
      </c>
      <c r="AA105" s="237">
        <v>35855</v>
      </c>
      <c r="AC105">
        <v>0</v>
      </c>
    </row>
    <row r="106" spans="1:29" hidden="1" x14ac:dyDescent="0.25">
      <c r="A106">
        <v>2451</v>
      </c>
      <c r="B106">
        <v>10100602</v>
      </c>
      <c r="C106">
        <v>39</v>
      </c>
      <c r="D106" t="s">
        <v>389</v>
      </c>
      <c r="E106" t="s">
        <v>390</v>
      </c>
      <c r="F106" t="s">
        <v>254</v>
      </c>
      <c r="G106" t="s">
        <v>404</v>
      </c>
      <c r="H106" t="s">
        <v>264</v>
      </c>
      <c r="I106" t="s">
        <v>265</v>
      </c>
      <c r="J106" t="s">
        <v>266</v>
      </c>
      <c r="K106">
        <v>137</v>
      </c>
      <c r="L106">
        <v>205</v>
      </c>
      <c r="M106">
        <v>220</v>
      </c>
      <c r="N106" t="s">
        <v>367</v>
      </c>
      <c r="O106">
        <v>1</v>
      </c>
      <c r="P106" s="238">
        <v>84</v>
      </c>
      <c r="Q106" t="s">
        <v>259</v>
      </c>
      <c r="R106" t="s">
        <v>260</v>
      </c>
      <c r="S106" t="s">
        <v>254</v>
      </c>
      <c r="T106" t="s">
        <v>261</v>
      </c>
      <c r="V106">
        <v>1.4</v>
      </c>
      <c r="X106" t="s">
        <v>285</v>
      </c>
      <c r="Y106" t="s">
        <v>267</v>
      </c>
      <c r="Z106">
        <v>0</v>
      </c>
      <c r="AA106" s="237">
        <v>35855</v>
      </c>
      <c r="AC106">
        <v>0</v>
      </c>
    </row>
    <row r="107" spans="1:29" hidden="1" x14ac:dyDescent="0.25">
      <c r="A107">
        <v>2452</v>
      </c>
      <c r="B107">
        <v>10100602</v>
      </c>
      <c r="C107">
        <v>39</v>
      </c>
      <c r="D107" t="s">
        <v>389</v>
      </c>
      <c r="E107" t="s">
        <v>390</v>
      </c>
      <c r="F107" t="s">
        <v>254</v>
      </c>
      <c r="G107" t="s">
        <v>404</v>
      </c>
      <c r="H107">
        <v>7440473</v>
      </c>
      <c r="I107" t="s">
        <v>318</v>
      </c>
      <c r="J107" t="s">
        <v>319</v>
      </c>
      <c r="K107">
        <v>149</v>
      </c>
      <c r="L107">
        <v>0</v>
      </c>
      <c r="M107">
        <v>129</v>
      </c>
      <c r="N107" t="s">
        <v>258</v>
      </c>
      <c r="O107">
        <v>1</v>
      </c>
      <c r="P107" s="238">
        <v>1.4E-3</v>
      </c>
      <c r="Q107" t="s">
        <v>259</v>
      </c>
      <c r="R107" t="s">
        <v>260</v>
      </c>
      <c r="S107" t="s">
        <v>254</v>
      </c>
      <c r="T107" t="s">
        <v>261</v>
      </c>
      <c r="V107">
        <v>1.4</v>
      </c>
      <c r="W107" t="s">
        <v>294</v>
      </c>
      <c r="X107" t="s">
        <v>285</v>
      </c>
      <c r="Y107" t="s">
        <v>263</v>
      </c>
      <c r="Z107">
        <v>0</v>
      </c>
      <c r="AA107" s="237">
        <v>35855</v>
      </c>
      <c r="AC107">
        <v>0</v>
      </c>
    </row>
    <row r="108" spans="1:29" hidden="1" x14ac:dyDescent="0.25">
      <c r="A108">
        <v>2453</v>
      </c>
      <c r="B108">
        <v>10100602</v>
      </c>
      <c r="C108">
        <v>39</v>
      </c>
      <c r="D108" t="s">
        <v>389</v>
      </c>
      <c r="E108" t="s">
        <v>390</v>
      </c>
      <c r="F108" t="s">
        <v>254</v>
      </c>
      <c r="G108" t="s">
        <v>404</v>
      </c>
      <c r="H108">
        <v>218019</v>
      </c>
      <c r="I108" t="s">
        <v>320</v>
      </c>
      <c r="J108" t="s">
        <v>321</v>
      </c>
      <c r="K108">
        <v>153</v>
      </c>
      <c r="L108">
        <v>0</v>
      </c>
      <c r="M108">
        <v>129</v>
      </c>
      <c r="N108" t="s">
        <v>258</v>
      </c>
      <c r="O108">
        <v>1</v>
      </c>
      <c r="P108" t="s">
        <v>283</v>
      </c>
      <c r="Q108" t="s">
        <v>259</v>
      </c>
      <c r="R108" t="s">
        <v>260</v>
      </c>
      <c r="S108" t="s">
        <v>254</v>
      </c>
      <c r="T108" t="s">
        <v>261</v>
      </c>
      <c r="V108">
        <v>1.4</v>
      </c>
      <c r="W108" t="s">
        <v>284</v>
      </c>
      <c r="X108" t="s">
        <v>285</v>
      </c>
      <c r="Y108" t="s">
        <v>286</v>
      </c>
      <c r="Z108">
        <v>0</v>
      </c>
      <c r="AA108" s="237">
        <v>35855</v>
      </c>
      <c r="AC108">
        <v>0</v>
      </c>
    </row>
    <row r="109" spans="1:29" hidden="1" x14ac:dyDescent="0.25">
      <c r="A109">
        <v>2454</v>
      </c>
      <c r="B109">
        <v>10100602</v>
      </c>
      <c r="C109">
        <v>39</v>
      </c>
      <c r="D109" t="s">
        <v>389</v>
      </c>
      <c r="E109" t="s">
        <v>390</v>
      </c>
      <c r="F109" t="s">
        <v>254</v>
      </c>
      <c r="G109" t="s">
        <v>404</v>
      </c>
      <c r="H109">
        <v>7440484</v>
      </c>
      <c r="I109" t="s">
        <v>322</v>
      </c>
      <c r="J109" t="s">
        <v>323</v>
      </c>
      <c r="K109">
        <v>154</v>
      </c>
      <c r="L109">
        <v>0</v>
      </c>
      <c r="M109">
        <v>129</v>
      </c>
      <c r="N109" t="s">
        <v>258</v>
      </c>
      <c r="O109">
        <v>1</v>
      </c>
      <c r="P109" s="238">
        <v>8.3999999999999995E-5</v>
      </c>
      <c r="Q109" t="s">
        <v>259</v>
      </c>
      <c r="R109" t="s">
        <v>260</v>
      </c>
      <c r="S109" t="s">
        <v>254</v>
      </c>
      <c r="T109" t="s">
        <v>261</v>
      </c>
      <c r="V109">
        <v>1.4</v>
      </c>
      <c r="W109" t="s">
        <v>294</v>
      </c>
      <c r="X109" t="s">
        <v>285</v>
      </c>
      <c r="Y109" t="s">
        <v>263</v>
      </c>
      <c r="Z109">
        <v>0</v>
      </c>
      <c r="AA109" s="237">
        <v>35855</v>
      </c>
      <c r="AC109">
        <v>0</v>
      </c>
    </row>
    <row r="110" spans="1:29" hidden="1" x14ac:dyDescent="0.25">
      <c r="A110">
        <v>2455</v>
      </c>
      <c r="B110">
        <v>10100602</v>
      </c>
      <c r="C110">
        <v>39</v>
      </c>
      <c r="D110" t="s">
        <v>389</v>
      </c>
      <c r="E110" t="s">
        <v>390</v>
      </c>
      <c r="F110" t="s">
        <v>254</v>
      </c>
      <c r="G110" t="s">
        <v>404</v>
      </c>
      <c r="I110" t="s">
        <v>324</v>
      </c>
      <c r="J110" t="s">
        <v>325</v>
      </c>
      <c r="K110">
        <v>156</v>
      </c>
      <c r="L110">
        <v>0</v>
      </c>
      <c r="M110">
        <v>129</v>
      </c>
      <c r="N110" t="s">
        <v>258</v>
      </c>
      <c r="O110">
        <v>1</v>
      </c>
      <c r="P110" s="238">
        <v>8.4999999999999995E-4</v>
      </c>
      <c r="Q110" t="s">
        <v>259</v>
      </c>
      <c r="R110" t="s">
        <v>260</v>
      </c>
      <c r="S110" t="s">
        <v>254</v>
      </c>
      <c r="T110" t="s">
        <v>261</v>
      </c>
      <c r="V110">
        <v>1.4</v>
      </c>
      <c r="X110" t="s">
        <v>285</v>
      </c>
      <c r="Y110" t="s">
        <v>275</v>
      </c>
      <c r="Z110">
        <v>0</v>
      </c>
      <c r="AA110" s="237">
        <v>35855</v>
      </c>
      <c r="AC110">
        <v>0</v>
      </c>
    </row>
    <row r="111" spans="1:29" hidden="1" x14ac:dyDescent="0.25">
      <c r="A111">
        <v>2456</v>
      </c>
      <c r="B111">
        <v>10100602</v>
      </c>
      <c r="C111">
        <v>39</v>
      </c>
      <c r="D111" t="s">
        <v>389</v>
      </c>
      <c r="E111" t="s">
        <v>390</v>
      </c>
      <c r="F111" t="s">
        <v>254</v>
      </c>
      <c r="G111" t="s">
        <v>404</v>
      </c>
      <c r="H111">
        <v>53703</v>
      </c>
      <c r="I111" t="s">
        <v>326</v>
      </c>
      <c r="J111" t="s">
        <v>327</v>
      </c>
      <c r="K111">
        <v>166</v>
      </c>
      <c r="L111">
        <v>0</v>
      </c>
      <c r="M111">
        <v>129</v>
      </c>
      <c r="N111" t="s">
        <v>258</v>
      </c>
      <c r="O111">
        <v>1</v>
      </c>
      <c r="P111" t="s">
        <v>303</v>
      </c>
      <c r="Q111" t="s">
        <v>259</v>
      </c>
      <c r="R111" t="s">
        <v>260</v>
      </c>
      <c r="S111" t="s">
        <v>254</v>
      </c>
      <c r="T111" t="s">
        <v>261</v>
      </c>
      <c r="V111">
        <v>1.4</v>
      </c>
      <c r="W111" t="s">
        <v>284</v>
      </c>
      <c r="X111" t="s">
        <v>285</v>
      </c>
      <c r="Y111" t="s">
        <v>286</v>
      </c>
      <c r="Z111">
        <v>0</v>
      </c>
      <c r="AA111" s="237">
        <v>35855</v>
      </c>
      <c r="AC111">
        <v>0</v>
      </c>
    </row>
    <row r="112" spans="1:29" hidden="1" x14ac:dyDescent="0.25">
      <c r="A112">
        <v>2457</v>
      </c>
      <c r="B112">
        <v>10100602</v>
      </c>
      <c r="C112">
        <v>39</v>
      </c>
      <c r="D112" t="s">
        <v>389</v>
      </c>
      <c r="E112" t="s">
        <v>390</v>
      </c>
      <c r="F112" t="s">
        <v>254</v>
      </c>
      <c r="G112" t="s">
        <v>404</v>
      </c>
      <c r="I112" t="s">
        <v>328</v>
      </c>
      <c r="J112" t="s">
        <v>329</v>
      </c>
      <c r="K112">
        <v>169</v>
      </c>
      <c r="L112">
        <v>0</v>
      </c>
      <c r="M112">
        <v>129</v>
      </c>
      <c r="N112" t="s">
        <v>258</v>
      </c>
      <c r="O112">
        <v>1</v>
      </c>
      <c r="P112" s="238">
        <v>1.1999999999999999E-3</v>
      </c>
      <c r="Q112" t="s">
        <v>259</v>
      </c>
      <c r="R112" t="s">
        <v>260</v>
      </c>
      <c r="S112" t="s">
        <v>254</v>
      </c>
      <c r="T112" t="s">
        <v>261</v>
      </c>
      <c r="V112">
        <v>1.4</v>
      </c>
      <c r="W112" t="s">
        <v>294</v>
      </c>
      <c r="X112" t="s">
        <v>285</v>
      </c>
      <c r="Y112" t="s">
        <v>286</v>
      </c>
      <c r="Z112">
        <v>0</v>
      </c>
      <c r="AA112" s="237">
        <v>35855</v>
      </c>
      <c r="AC112">
        <v>0</v>
      </c>
    </row>
    <row r="113" spans="1:29" hidden="1" x14ac:dyDescent="0.25">
      <c r="A113">
        <v>2458</v>
      </c>
      <c r="B113">
        <v>10100602</v>
      </c>
      <c r="C113">
        <v>39</v>
      </c>
      <c r="D113" t="s">
        <v>389</v>
      </c>
      <c r="E113" t="s">
        <v>390</v>
      </c>
      <c r="F113" t="s">
        <v>254</v>
      </c>
      <c r="G113" t="s">
        <v>404</v>
      </c>
      <c r="H113">
        <v>57976</v>
      </c>
      <c r="I113" t="s">
        <v>330</v>
      </c>
      <c r="J113" t="s">
        <v>331</v>
      </c>
      <c r="K113">
        <v>181</v>
      </c>
      <c r="L113">
        <v>0</v>
      </c>
      <c r="M113">
        <v>129</v>
      </c>
      <c r="N113" t="s">
        <v>258</v>
      </c>
      <c r="O113">
        <v>1</v>
      </c>
      <c r="P113" t="s">
        <v>332</v>
      </c>
      <c r="Q113" t="s">
        <v>259</v>
      </c>
      <c r="R113" t="s">
        <v>260</v>
      </c>
      <c r="S113" t="s">
        <v>254</v>
      </c>
      <c r="T113" t="s">
        <v>261</v>
      </c>
      <c r="V113">
        <v>1.4</v>
      </c>
      <c r="W113" t="s">
        <v>284</v>
      </c>
      <c r="X113" t="s">
        <v>285</v>
      </c>
      <c r="Y113" t="s">
        <v>286</v>
      </c>
      <c r="Z113">
        <v>0</v>
      </c>
      <c r="AA113" s="237">
        <v>35855</v>
      </c>
      <c r="AC113">
        <v>0</v>
      </c>
    </row>
    <row r="114" spans="1:29" hidden="1" x14ac:dyDescent="0.25">
      <c r="A114">
        <v>2459</v>
      </c>
      <c r="B114">
        <v>10100602</v>
      </c>
      <c r="C114">
        <v>39</v>
      </c>
      <c r="D114" t="s">
        <v>389</v>
      </c>
      <c r="E114" t="s">
        <v>390</v>
      </c>
      <c r="F114" t="s">
        <v>254</v>
      </c>
      <c r="G114" t="s">
        <v>404</v>
      </c>
      <c r="I114" t="s">
        <v>333</v>
      </c>
      <c r="J114" t="s">
        <v>334</v>
      </c>
      <c r="K114">
        <v>189</v>
      </c>
      <c r="L114">
        <v>0</v>
      </c>
      <c r="M114">
        <v>129</v>
      </c>
      <c r="N114" t="s">
        <v>258</v>
      </c>
      <c r="O114">
        <v>1</v>
      </c>
      <c r="P114" s="238">
        <v>3.1</v>
      </c>
      <c r="Q114" t="s">
        <v>259</v>
      </c>
      <c r="R114" t="s">
        <v>260</v>
      </c>
      <c r="S114" t="s">
        <v>254</v>
      </c>
      <c r="T114" t="s">
        <v>261</v>
      </c>
      <c r="V114">
        <v>1.4</v>
      </c>
      <c r="X114" t="s">
        <v>285</v>
      </c>
      <c r="Y114" t="s">
        <v>286</v>
      </c>
      <c r="Z114">
        <v>0</v>
      </c>
      <c r="AA114" s="237">
        <v>35855</v>
      </c>
      <c r="AC114">
        <v>0</v>
      </c>
    </row>
    <row r="115" spans="1:29" hidden="1" x14ac:dyDescent="0.25">
      <c r="A115">
        <v>2461</v>
      </c>
      <c r="B115">
        <v>10100602</v>
      </c>
      <c r="C115">
        <v>39</v>
      </c>
      <c r="D115" t="s">
        <v>389</v>
      </c>
      <c r="E115" t="s">
        <v>390</v>
      </c>
      <c r="F115" t="s">
        <v>254</v>
      </c>
      <c r="G115" t="s">
        <v>404</v>
      </c>
      <c r="H115">
        <v>206440</v>
      </c>
      <c r="I115" t="s">
        <v>335</v>
      </c>
      <c r="J115" t="s">
        <v>336</v>
      </c>
      <c r="K115">
        <v>204</v>
      </c>
      <c r="L115">
        <v>0</v>
      </c>
      <c r="M115">
        <v>129</v>
      </c>
      <c r="N115" t="s">
        <v>258</v>
      </c>
      <c r="O115">
        <v>1</v>
      </c>
      <c r="P115" s="238">
        <v>3.0000000000000001E-6</v>
      </c>
      <c r="Q115" t="s">
        <v>259</v>
      </c>
      <c r="R115" t="s">
        <v>260</v>
      </c>
      <c r="S115" t="s">
        <v>254</v>
      </c>
      <c r="T115" t="s">
        <v>261</v>
      </c>
      <c r="V115">
        <v>1.4</v>
      </c>
      <c r="W115" t="s">
        <v>284</v>
      </c>
      <c r="X115" t="s">
        <v>285</v>
      </c>
      <c r="Y115" t="s">
        <v>286</v>
      </c>
      <c r="Z115">
        <v>0</v>
      </c>
      <c r="AA115" s="237">
        <v>35855</v>
      </c>
      <c r="AC115">
        <v>0</v>
      </c>
    </row>
    <row r="116" spans="1:29" hidden="1" x14ac:dyDescent="0.25">
      <c r="A116">
        <v>2462</v>
      </c>
      <c r="B116">
        <v>10100602</v>
      </c>
      <c r="C116">
        <v>39</v>
      </c>
      <c r="D116" t="s">
        <v>389</v>
      </c>
      <c r="E116" t="s">
        <v>390</v>
      </c>
      <c r="F116" t="s">
        <v>254</v>
      </c>
      <c r="G116" t="s">
        <v>404</v>
      </c>
      <c r="H116">
        <v>86737</v>
      </c>
      <c r="I116" t="s">
        <v>337</v>
      </c>
      <c r="J116" t="s">
        <v>338</v>
      </c>
      <c r="K116">
        <v>205</v>
      </c>
      <c r="L116">
        <v>0</v>
      </c>
      <c r="M116">
        <v>129</v>
      </c>
      <c r="N116" t="s">
        <v>258</v>
      </c>
      <c r="O116">
        <v>1</v>
      </c>
      <c r="P116" s="238">
        <v>2.7999999999999999E-6</v>
      </c>
      <c r="Q116" t="s">
        <v>259</v>
      </c>
      <c r="R116" t="s">
        <v>260</v>
      </c>
      <c r="S116" t="s">
        <v>254</v>
      </c>
      <c r="T116" t="s">
        <v>261</v>
      </c>
      <c r="V116">
        <v>1.4</v>
      </c>
      <c r="W116" t="s">
        <v>284</v>
      </c>
      <c r="X116" t="s">
        <v>285</v>
      </c>
      <c r="Y116" t="s">
        <v>286</v>
      </c>
      <c r="Z116">
        <v>0</v>
      </c>
      <c r="AA116" s="237">
        <v>35855</v>
      </c>
      <c r="AC116">
        <v>0</v>
      </c>
    </row>
    <row r="117" spans="1:29" hidden="1" x14ac:dyDescent="0.25">
      <c r="A117">
        <v>2466</v>
      </c>
      <c r="B117">
        <v>10100602</v>
      </c>
      <c r="C117">
        <v>39</v>
      </c>
      <c r="D117" t="s">
        <v>389</v>
      </c>
      <c r="E117" t="s">
        <v>390</v>
      </c>
      <c r="F117" t="s">
        <v>254</v>
      </c>
      <c r="G117" t="s">
        <v>404</v>
      </c>
      <c r="H117">
        <v>50000</v>
      </c>
      <c r="I117" t="s">
        <v>339</v>
      </c>
      <c r="J117" t="s">
        <v>340</v>
      </c>
      <c r="K117">
        <v>210</v>
      </c>
      <c r="L117">
        <v>0</v>
      </c>
      <c r="M117">
        <v>129</v>
      </c>
      <c r="N117" t="s">
        <v>258</v>
      </c>
      <c r="O117">
        <v>1</v>
      </c>
      <c r="P117" s="238">
        <v>7.4999999999999997E-2</v>
      </c>
      <c r="Q117" t="s">
        <v>259</v>
      </c>
      <c r="R117" t="s">
        <v>260</v>
      </c>
      <c r="S117" t="s">
        <v>254</v>
      </c>
      <c r="T117" t="s">
        <v>261</v>
      </c>
      <c r="V117">
        <v>1.4</v>
      </c>
      <c r="W117" t="s">
        <v>294</v>
      </c>
      <c r="X117" t="s">
        <v>285</v>
      </c>
      <c r="Y117" t="s">
        <v>267</v>
      </c>
      <c r="Z117">
        <v>0</v>
      </c>
      <c r="AA117" s="237">
        <v>35855</v>
      </c>
      <c r="AC117">
        <v>0</v>
      </c>
    </row>
    <row r="118" spans="1:29" hidden="1" x14ac:dyDescent="0.25">
      <c r="A118">
        <v>2467</v>
      </c>
      <c r="B118">
        <v>10100602</v>
      </c>
      <c r="C118">
        <v>39</v>
      </c>
      <c r="D118" t="s">
        <v>389</v>
      </c>
      <c r="E118" t="s">
        <v>390</v>
      </c>
      <c r="F118" t="s">
        <v>254</v>
      </c>
      <c r="G118" t="s">
        <v>404</v>
      </c>
      <c r="H118">
        <v>50000</v>
      </c>
      <c r="I118" t="s">
        <v>339</v>
      </c>
      <c r="J118" t="s">
        <v>340</v>
      </c>
      <c r="K118">
        <v>210</v>
      </c>
      <c r="L118">
        <v>26</v>
      </c>
      <c r="M118">
        <v>144</v>
      </c>
      <c r="N118" t="s">
        <v>393</v>
      </c>
      <c r="O118">
        <v>1</v>
      </c>
      <c r="P118" s="238">
        <v>1.9680000000000001E-4</v>
      </c>
      <c r="Q118" t="s">
        <v>259</v>
      </c>
      <c r="R118" t="s">
        <v>493</v>
      </c>
      <c r="S118" t="s">
        <v>513</v>
      </c>
      <c r="T118" t="s">
        <v>494</v>
      </c>
      <c r="X118" t="s">
        <v>770</v>
      </c>
      <c r="Y118" t="s">
        <v>516</v>
      </c>
      <c r="Z118">
        <v>0</v>
      </c>
      <c r="AC118">
        <v>0</v>
      </c>
    </row>
    <row r="119" spans="1:29" hidden="1" x14ac:dyDescent="0.25">
      <c r="A119">
        <v>2468</v>
      </c>
      <c r="B119">
        <v>10100602</v>
      </c>
      <c r="C119">
        <v>39</v>
      </c>
      <c r="D119" t="s">
        <v>389</v>
      </c>
      <c r="E119" t="s">
        <v>390</v>
      </c>
      <c r="F119" t="s">
        <v>254</v>
      </c>
      <c r="G119" t="s">
        <v>404</v>
      </c>
      <c r="H119">
        <v>193395</v>
      </c>
      <c r="I119" t="s">
        <v>341</v>
      </c>
      <c r="J119" t="s">
        <v>342</v>
      </c>
      <c r="K119">
        <v>237</v>
      </c>
      <c r="L119">
        <v>0</v>
      </c>
      <c r="M119">
        <v>129</v>
      </c>
      <c r="N119" t="s">
        <v>258</v>
      </c>
      <c r="O119">
        <v>1</v>
      </c>
      <c r="P119" t="s">
        <v>283</v>
      </c>
      <c r="Q119" t="s">
        <v>259</v>
      </c>
      <c r="R119" t="s">
        <v>260</v>
      </c>
      <c r="S119" t="s">
        <v>254</v>
      </c>
      <c r="T119" t="s">
        <v>261</v>
      </c>
      <c r="V119">
        <v>1.4</v>
      </c>
      <c r="W119" t="s">
        <v>284</v>
      </c>
      <c r="X119" t="s">
        <v>285</v>
      </c>
      <c r="Y119" t="s">
        <v>286</v>
      </c>
      <c r="Z119">
        <v>0</v>
      </c>
      <c r="AA119" s="237">
        <v>35855</v>
      </c>
      <c r="AC119">
        <v>0</v>
      </c>
    </row>
    <row r="120" spans="1:29" hidden="1" x14ac:dyDescent="0.25">
      <c r="A120">
        <v>2469</v>
      </c>
      <c r="B120">
        <v>10100602</v>
      </c>
      <c r="C120">
        <v>39</v>
      </c>
      <c r="D120" t="s">
        <v>389</v>
      </c>
      <c r="E120" t="s">
        <v>390</v>
      </c>
      <c r="F120" t="s">
        <v>254</v>
      </c>
      <c r="G120" t="s">
        <v>404</v>
      </c>
      <c r="H120">
        <v>7439921</v>
      </c>
      <c r="I120" t="s">
        <v>343</v>
      </c>
      <c r="J120" t="s">
        <v>344</v>
      </c>
      <c r="K120">
        <v>250</v>
      </c>
      <c r="L120">
        <v>0</v>
      </c>
      <c r="M120">
        <v>129</v>
      </c>
      <c r="N120" t="s">
        <v>258</v>
      </c>
      <c r="O120">
        <v>1</v>
      </c>
      <c r="P120" s="238">
        <v>5.0000000000000001E-4</v>
      </c>
      <c r="Q120" t="s">
        <v>259</v>
      </c>
      <c r="R120" t="s">
        <v>260</v>
      </c>
      <c r="S120" t="s">
        <v>254</v>
      </c>
      <c r="T120" t="s">
        <v>261</v>
      </c>
      <c r="V120">
        <v>1.4</v>
      </c>
      <c r="W120" t="s">
        <v>284</v>
      </c>
      <c r="X120" t="s">
        <v>285</v>
      </c>
      <c r="Y120" t="s">
        <v>263</v>
      </c>
      <c r="Z120">
        <v>0</v>
      </c>
      <c r="AA120" s="237">
        <v>35855</v>
      </c>
      <c r="AC120">
        <v>0</v>
      </c>
    </row>
    <row r="121" spans="1:29" hidden="1" x14ac:dyDescent="0.25">
      <c r="A121">
        <v>2470</v>
      </c>
      <c r="B121">
        <v>10100602</v>
      </c>
      <c r="C121">
        <v>39</v>
      </c>
      <c r="D121" t="s">
        <v>389</v>
      </c>
      <c r="E121" t="s">
        <v>390</v>
      </c>
      <c r="F121" t="s">
        <v>254</v>
      </c>
      <c r="G121" t="s">
        <v>404</v>
      </c>
      <c r="H121">
        <v>7439965</v>
      </c>
      <c r="I121" t="s">
        <v>345</v>
      </c>
      <c r="J121" t="s">
        <v>346</v>
      </c>
      <c r="K121">
        <v>257</v>
      </c>
      <c r="L121">
        <v>0</v>
      </c>
      <c r="M121">
        <v>129</v>
      </c>
      <c r="N121" t="s">
        <v>258</v>
      </c>
      <c r="O121">
        <v>1</v>
      </c>
      <c r="P121" s="238">
        <v>3.8000000000000002E-4</v>
      </c>
      <c r="Q121" t="s">
        <v>259</v>
      </c>
      <c r="R121" t="s">
        <v>260</v>
      </c>
      <c r="S121" t="s">
        <v>254</v>
      </c>
      <c r="T121" t="s">
        <v>261</v>
      </c>
      <c r="V121">
        <v>1.4</v>
      </c>
      <c r="W121" t="s">
        <v>294</v>
      </c>
      <c r="X121" t="s">
        <v>285</v>
      </c>
      <c r="Y121" t="s">
        <v>263</v>
      </c>
      <c r="Z121">
        <v>0</v>
      </c>
      <c r="AA121" s="237">
        <v>35855</v>
      </c>
      <c r="AC121">
        <v>0</v>
      </c>
    </row>
    <row r="122" spans="1:29" hidden="1" x14ac:dyDescent="0.25">
      <c r="A122">
        <v>2471</v>
      </c>
      <c r="B122">
        <v>10100602</v>
      </c>
      <c r="C122">
        <v>39</v>
      </c>
      <c r="D122" t="s">
        <v>389</v>
      </c>
      <c r="E122" t="s">
        <v>390</v>
      </c>
      <c r="F122" t="s">
        <v>254</v>
      </c>
      <c r="G122" t="s">
        <v>404</v>
      </c>
      <c r="H122">
        <v>7439976</v>
      </c>
      <c r="I122" t="s">
        <v>347</v>
      </c>
      <c r="J122" t="s">
        <v>348</v>
      </c>
      <c r="K122">
        <v>260</v>
      </c>
      <c r="L122">
        <v>0</v>
      </c>
      <c r="M122">
        <v>129</v>
      </c>
      <c r="N122" t="s">
        <v>258</v>
      </c>
      <c r="O122">
        <v>1</v>
      </c>
      <c r="P122" s="238">
        <v>2.5999999999999998E-4</v>
      </c>
      <c r="Q122" t="s">
        <v>259</v>
      </c>
      <c r="R122" t="s">
        <v>260</v>
      </c>
      <c r="S122" t="s">
        <v>254</v>
      </c>
      <c r="T122" t="s">
        <v>261</v>
      </c>
      <c r="V122">
        <v>1.4</v>
      </c>
      <c r="W122" t="s">
        <v>294</v>
      </c>
      <c r="X122" t="s">
        <v>285</v>
      </c>
      <c r="Y122" t="s">
        <v>263</v>
      </c>
      <c r="Z122">
        <v>0</v>
      </c>
      <c r="AA122" s="237">
        <v>35855</v>
      </c>
      <c r="AC122">
        <v>0</v>
      </c>
    </row>
    <row r="123" spans="1:29" hidden="1" x14ac:dyDescent="0.25">
      <c r="A123">
        <v>2472</v>
      </c>
      <c r="B123">
        <v>10100602</v>
      </c>
      <c r="C123">
        <v>39</v>
      </c>
      <c r="D123" t="s">
        <v>389</v>
      </c>
      <c r="E123" t="s">
        <v>390</v>
      </c>
      <c r="F123" t="s">
        <v>254</v>
      </c>
      <c r="G123" t="s">
        <v>404</v>
      </c>
      <c r="I123" t="s">
        <v>349</v>
      </c>
      <c r="J123" t="s">
        <v>350</v>
      </c>
      <c r="K123">
        <v>261</v>
      </c>
      <c r="L123">
        <v>0</v>
      </c>
      <c r="M123">
        <v>129</v>
      </c>
      <c r="N123" t="s">
        <v>258</v>
      </c>
      <c r="O123">
        <v>1</v>
      </c>
      <c r="P123" s="238">
        <v>2.2999999999999998</v>
      </c>
      <c r="Q123" t="s">
        <v>259</v>
      </c>
      <c r="R123" t="s">
        <v>260</v>
      </c>
      <c r="S123" t="s">
        <v>254</v>
      </c>
      <c r="T123" t="s">
        <v>261</v>
      </c>
      <c r="V123">
        <v>1.4</v>
      </c>
      <c r="X123" t="s">
        <v>285</v>
      </c>
      <c r="Y123" t="s">
        <v>267</v>
      </c>
      <c r="Z123">
        <v>0</v>
      </c>
      <c r="AA123" s="237">
        <v>35855</v>
      </c>
      <c r="AC123">
        <v>0</v>
      </c>
    </row>
    <row r="124" spans="1:29" hidden="1" x14ac:dyDescent="0.25">
      <c r="A124">
        <v>2473</v>
      </c>
      <c r="B124">
        <v>10100602</v>
      </c>
      <c r="C124">
        <v>39</v>
      </c>
      <c r="D124" t="s">
        <v>389</v>
      </c>
      <c r="E124" t="s">
        <v>390</v>
      </c>
      <c r="F124" t="s">
        <v>254</v>
      </c>
      <c r="G124" t="s">
        <v>404</v>
      </c>
      <c r="H124">
        <v>91576</v>
      </c>
      <c r="I124" t="s">
        <v>351</v>
      </c>
      <c r="J124" t="s">
        <v>352</v>
      </c>
      <c r="K124">
        <v>55</v>
      </c>
      <c r="L124">
        <v>0</v>
      </c>
      <c r="M124">
        <v>129</v>
      </c>
      <c r="N124" t="s">
        <v>258</v>
      </c>
      <c r="O124">
        <v>1</v>
      </c>
      <c r="P124" s="238">
        <v>2.4000000000000001E-5</v>
      </c>
      <c r="Q124" t="s">
        <v>259</v>
      </c>
      <c r="R124" t="s">
        <v>260</v>
      </c>
      <c r="S124" t="s">
        <v>254</v>
      </c>
      <c r="T124" t="s">
        <v>261</v>
      </c>
      <c r="V124">
        <v>1.4</v>
      </c>
      <c r="W124" t="s">
        <v>284</v>
      </c>
      <c r="X124" t="s">
        <v>285</v>
      </c>
      <c r="Y124" t="s">
        <v>263</v>
      </c>
      <c r="Z124">
        <v>0</v>
      </c>
      <c r="AA124" s="237">
        <v>35855</v>
      </c>
      <c r="AC124">
        <v>0</v>
      </c>
    </row>
    <row r="125" spans="1:29" hidden="1" x14ac:dyDescent="0.25">
      <c r="A125">
        <v>2474</v>
      </c>
      <c r="B125">
        <v>10100602</v>
      </c>
      <c r="C125">
        <v>39</v>
      </c>
      <c r="D125" t="s">
        <v>389</v>
      </c>
      <c r="E125" t="s">
        <v>390</v>
      </c>
      <c r="F125" t="s">
        <v>254</v>
      </c>
      <c r="G125" t="s">
        <v>404</v>
      </c>
      <c r="H125">
        <v>56495</v>
      </c>
      <c r="I125" t="s">
        <v>353</v>
      </c>
      <c r="J125" t="s">
        <v>354</v>
      </c>
      <c r="K125">
        <v>61</v>
      </c>
      <c r="L125">
        <v>0</v>
      </c>
      <c r="M125">
        <v>129</v>
      </c>
      <c r="N125" t="s">
        <v>258</v>
      </c>
      <c r="O125">
        <v>1</v>
      </c>
      <c r="P125" t="s">
        <v>283</v>
      </c>
      <c r="Q125" t="s">
        <v>259</v>
      </c>
      <c r="R125" t="s">
        <v>260</v>
      </c>
      <c r="S125" t="s">
        <v>254</v>
      </c>
      <c r="T125" t="s">
        <v>261</v>
      </c>
      <c r="V125">
        <v>1.4</v>
      </c>
      <c r="W125" t="s">
        <v>284</v>
      </c>
      <c r="X125" t="s">
        <v>285</v>
      </c>
      <c r="Y125" t="s">
        <v>286</v>
      </c>
      <c r="Z125">
        <v>0</v>
      </c>
      <c r="AA125" s="237">
        <v>35855</v>
      </c>
      <c r="AC125">
        <v>0</v>
      </c>
    </row>
    <row r="126" spans="1:29" hidden="1" x14ac:dyDescent="0.25">
      <c r="A126">
        <v>2475</v>
      </c>
      <c r="B126">
        <v>10100602</v>
      </c>
      <c r="C126">
        <v>39</v>
      </c>
      <c r="D126" t="s">
        <v>389</v>
      </c>
      <c r="E126" t="s">
        <v>390</v>
      </c>
      <c r="F126" t="s">
        <v>254</v>
      </c>
      <c r="G126" t="s">
        <v>404</v>
      </c>
      <c r="I126" t="s">
        <v>355</v>
      </c>
      <c r="J126" t="s">
        <v>356</v>
      </c>
      <c r="K126">
        <v>287</v>
      </c>
      <c r="L126">
        <v>0</v>
      </c>
      <c r="M126">
        <v>129</v>
      </c>
      <c r="N126" t="s">
        <v>258</v>
      </c>
      <c r="O126">
        <v>1</v>
      </c>
      <c r="P126" s="238">
        <v>1.1000000000000001E-3</v>
      </c>
      <c r="Q126" t="s">
        <v>259</v>
      </c>
      <c r="R126" t="s">
        <v>260</v>
      </c>
      <c r="S126" t="s">
        <v>254</v>
      </c>
      <c r="T126" t="s">
        <v>261</v>
      </c>
      <c r="V126">
        <v>1.4</v>
      </c>
      <c r="X126" t="s">
        <v>285</v>
      </c>
      <c r="Y126" t="s">
        <v>263</v>
      </c>
      <c r="Z126">
        <v>0</v>
      </c>
      <c r="AA126" s="237">
        <v>35855</v>
      </c>
      <c r="AC126">
        <v>0</v>
      </c>
    </row>
    <row r="127" spans="1:29" hidden="1" x14ac:dyDescent="0.25">
      <c r="A127">
        <v>2476</v>
      </c>
      <c r="B127">
        <v>10100602</v>
      </c>
      <c r="C127">
        <v>39</v>
      </c>
      <c r="D127" t="s">
        <v>389</v>
      </c>
      <c r="E127" t="s">
        <v>390</v>
      </c>
      <c r="F127" t="s">
        <v>254</v>
      </c>
      <c r="G127" t="s">
        <v>404</v>
      </c>
      <c r="H127">
        <v>110543</v>
      </c>
      <c r="I127" t="s">
        <v>357</v>
      </c>
      <c r="J127" t="s">
        <v>358</v>
      </c>
      <c r="K127">
        <v>295</v>
      </c>
      <c r="L127">
        <v>0</v>
      </c>
      <c r="M127">
        <v>129</v>
      </c>
      <c r="N127" t="s">
        <v>258</v>
      </c>
      <c r="O127">
        <v>1</v>
      </c>
      <c r="P127" s="238">
        <v>1.8</v>
      </c>
      <c r="Q127" t="s">
        <v>259</v>
      </c>
      <c r="R127" t="s">
        <v>260</v>
      </c>
      <c r="S127" t="s">
        <v>254</v>
      </c>
      <c r="T127" t="s">
        <v>261</v>
      </c>
      <c r="V127">
        <v>1.4</v>
      </c>
      <c r="W127" t="s">
        <v>284</v>
      </c>
      <c r="X127" t="s">
        <v>285</v>
      </c>
      <c r="Y127" t="s">
        <v>286</v>
      </c>
      <c r="Z127">
        <v>0</v>
      </c>
      <c r="AA127" s="237">
        <v>35855</v>
      </c>
      <c r="AC127">
        <v>0</v>
      </c>
    </row>
    <row r="128" spans="1:29" hidden="1" x14ac:dyDescent="0.25">
      <c r="A128">
        <v>2477</v>
      </c>
      <c r="B128">
        <v>10100602</v>
      </c>
      <c r="C128">
        <v>39</v>
      </c>
      <c r="D128" t="s">
        <v>389</v>
      </c>
      <c r="E128" t="s">
        <v>390</v>
      </c>
      <c r="F128" t="s">
        <v>254</v>
      </c>
      <c r="G128" t="s">
        <v>404</v>
      </c>
      <c r="I128" t="s">
        <v>359</v>
      </c>
      <c r="J128" t="s">
        <v>360</v>
      </c>
      <c r="K128">
        <v>307</v>
      </c>
      <c r="L128">
        <v>0</v>
      </c>
      <c r="M128">
        <v>129</v>
      </c>
      <c r="N128" t="s">
        <v>258</v>
      </c>
      <c r="O128">
        <v>1</v>
      </c>
      <c r="P128" s="238">
        <v>2.6</v>
      </c>
      <c r="Q128" t="s">
        <v>259</v>
      </c>
      <c r="R128" t="s">
        <v>260</v>
      </c>
      <c r="S128" t="s">
        <v>254</v>
      </c>
      <c r="T128" t="s">
        <v>261</v>
      </c>
      <c r="V128">
        <v>1.4</v>
      </c>
      <c r="X128" t="s">
        <v>285</v>
      </c>
      <c r="Y128" t="s">
        <v>286</v>
      </c>
      <c r="Z128">
        <v>0</v>
      </c>
      <c r="AA128" s="237">
        <v>35855</v>
      </c>
      <c r="AC128">
        <v>0</v>
      </c>
    </row>
    <row r="129" spans="1:29" hidden="1" x14ac:dyDescent="0.25">
      <c r="A129">
        <v>2479</v>
      </c>
      <c r="B129">
        <v>10100602</v>
      </c>
      <c r="C129">
        <v>39</v>
      </c>
      <c r="D129" t="s">
        <v>389</v>
      </c>
      <c r="E129" t="s">
        <v>390</v>
      </c>
      <c r="F129" t="s">
        <v>254</v>
      </c>
      <c r="G129" t="s">
        <v>404</v>
      </c>
      <c r="H129">
        <v>91203</v>
      </c>
      <c r="I129" t="s">
        <v>361</v>
      </c>
      <c r="J129" t="s">
        <v>362</v>
      </c>
      <c r="K129">
        <v>291</v>
      </c>
      <c r="L129">
        <v>0</v>
      </c>
      <c r="M129">
        <v>129</v>
      </c>
      <c r="N129" t="s">
        <v>258</v>
      </c>
      <c r="O129">
        <v>1</v>
      </c>
      <c r="P129" s="238">
        <v>6.0999999999999997E-4</v>
      </c>
      <c r="Q129" t="s">
        <v>259</v>
      </c>
      <c r="R129" t="s">
        <v>260</v>
      </c>
      <c r="S129" t="s">
        <v>254</v>
      </c>
      <c r="T129" t="s">
        <v>261</v>
      </c>
      <c r="V129">
        <v>1.4</v>
      </c>
      <c r="W129" t="s">
        <v>294</v>
      </c>
      <c r="X129" t="s">
        <v>285</v>
      </c>
      <c r="Y129" t="s">
        <v>286</v>
      </c>
      <c r="Z129">
        <v>0</v>
      </c>
      <c r="AA129" s="237">
        <v>35855</v>
      </c>
      <c r="AC129">
        <v>0</v>
      </c>
    </row>
    <row r="130" spans="1:29" hidden="1" x14ac:dyDescent="0.25">
      <c r="A130">
        <v>2480</v>
      </c>
      <c r="B130">
        <v>10100602</v>
      </c>
      <c r="C130">
        <v>39</v>
      </c>
      <c r="D130" t="s">
        <v>389</v>
      </c>
      <c r="E130" t="s">
        <v>390</v>
      </c>
      <c r="F130" t="s">
        <v>254</v>
      </c>
      <c r="G130" t="s">
        <v>404</v>
      </c>
      <c r="H130">
        <v>7440020</v>
      </c>
      <c r="I130" t="s">
        <v>363</v>
      </c>
      <c r="J130" t="s">
        <v>364</v>
      </c>
      <c r="K130">
        <v>296</v>
      </c>
      <c r="L130">
        <v>0</v>
      </c>
      <c r="M130">
        <v>129</v>
      </c>
      <c r="N130" t="s">
        <v>258</v>
      </c>
      <c r="O130">
        <v>1</v>
      </c>
      <c r="P130" s="238">
        <v>2.0999999999999999E-3</v>
      </c>
      <c r="Q130" t="s">
        <v>259</v>
      </c>
      <c r="R130" t="s">
        <v>260</v>
      </c>
      <c r="S130" t="s">
        <v>254</v>
      </c>
      <c r="T130" t="s">
        <v>261</v>
      </c>
      <c r="V130">
        <v>1.4</v>
      </c>
      <c r="W130" t="s">
        <v>294</v>
      </c>
      <c r="X130" t="s">
        <v>285</v>
      </c>
      <c r="Y130" t="s">
        <v>275</v>
      </c>
      <c r="Z130">
        <v>0</v>
      </c>
      <c r="AA130" s="237">
        <v>35855</v>
      </c>
      <c r="AC130">
        <v>0</v>
      </c>
    </row>
    <row r="131" spans="1:29" hidden="1" x14ac:dyDescent="0.25">
      <c r="A131">
        <v>2482</v>
      </c>
      <c r="B131">
        <v>10100602</v>
      </c>
      <c r="C131">
        <v>39</v>
      </c>
      <c r="D131" t="s">
        <v>389</v>
      </c>
      <c r="E131" t="s">
        <v>390</v>
      </c>
      <c r="F131" t="s">
        <v>254</v>
      </c>
      <c r="G131" t="s">
        <v>404</v>
      </c>
      <c r="H131" t="s">
        <v>268</v>
      </c>
      <c r="J131" t="s">
        <v>269</v>
      </c>
      <c r="K131">
        <v>303</v>
      </c>
      <c r="L131">
        <v>0</v>
      </c>
      <c r="M131">
        <v>129</v>
      </c>
      <c r="N131" t="s">
        <v>258</v>
      </c>
      <c r="O131">
        <v>1</v>
      </c>
      <c r="P131" s="238">
        <v>100</v>
      </c>
      <c r="Q131" t="s">
        <v>259</v>
      </c>
      <c r="R131" t="s">
        <v>260</v>
      </c>
      <c r="S131" t="s">
        <v>254</v>
      </c>
      <c r="T131" t="s">
        <v>261</v>
      </c>
      <c r="V131">
        <v>1.4</v>
      </c>
      <c r="W131" t="s">
        <v>398</v>
      </c>
      <c r="X131" t="s">
        <v>285</v>
      </c>
      <c r="Y131" t="s">
        <v>267</v>
      </c>
      <c r="Z131">
        <v>0</v>
      </c>
      <c r="AA131" s="237">
        <v>35855</v>
      </c>
      <c r="AC131">
        <v>0</v>
      </c>
    </row>
    <row r="132" spans="1:29" hidden="1" x14ac:dyDescent="0.25">
      <c r="A132">
        <v>2483</v>
      </c>
      <c r="B132">
        <v>10100602</v>
      </c>
      <c r="C132">
        <v>39</v>
      </c>
      <c r="D132" t="s">
        <v>389</v>
      </c>
      <c r="E132" t="s">
        <v>390</v>
      </c>
      <c r="F132" t="s">
        <v>254</v>
      </c>
      <c r="G132" t="s">
        <v>404</v>
      </c>
      <c r="H132" t="s">
        <v>268</v>
      </c>
      <c r="J132" t="s">
        <v>269</v>
      </c>
      <c r="K132">
        <v>303</v>
      </c>
      <c r="L132">
        <v>205</v>
      </c>
      <c r="M132">
        <v>220</v>
      </c>
      <c r="N132" t="s">
        <v>367</v>
      </c>
      <c r="O132">
        <v>1</v>
      </c>
      <c r="P132" s="238">
        <v>50</v>
      </c>
      <c r="Q132" t="s">
        <v>259</v>
      </c>
      <c r="R132" t="s">
        <v>260</v>
      </c>
      <c r="S132" t="s">
        <v>254</v>
      </c>
      <c r="T132" t="s">
        <v>261</v>
      </c>
      <c r="V132">
        <v>1.4</v>
      </c>
      <c r="W132" t="s">
        <v>398</v>
      </c>
      <c r="X132" t="s">
        <v>285</v>
      </c>
      <c r="Y132" t="s">
        <v>263</v>
      </c>
      <c r="Z132">
        <v>0</v>
      </c>
      <c r="AA132" s="237">
        <v>35855</v>
      </c>
      <c r="AC132">
        <v>0</v>
      </c>
    </row>
    <row r="133" spans="1:29" hidden="1" x14ac:dyDescent="0.25">
      <c r="A133">
        <v>2484</v>
      </c>
      <c r="B133">
        <v>10100602</v>
      </c>
      <c r="C133">
        <v>39</v>
      </c>
      <c r="D133" t="s">
        <v>389</v>
      </c>
      <c r="E133" t="s">
        <v>390</v>
      </c>
      <c r="F133" t="s">
        <v>254</v>
      </c>
      <c r="G133" t="s">
        <v>404</v>
      </c>
      <c r="H133" t="s">
        <v>268</v>
      </c>
      <c r="J133" t="s">
        <v>269</v>
      </c>
      <c r="K133">
        <v>303</v>
      </c>
      <c r="L133">
        <v>26</v>
      </c>
      <c r="M133">
        <v>144</v>
      </c>
      <c r="N133" t="s">
        <v>393</v>
      </c>
      <c r="P133" s="238">
        <v>32</v>
      </c>
      <c r="Q133" t="s">
        <v>259</v>
      </c>
      <c r="R133" t="s">
        <v>260</v>
      </c>
      <c r="S133" t="s">
        <v>254</v>
      </c>
      <c r="T133" t="s">
        <v>261</v>
      </c>
      <c r="V133">
        <v>1.4</v>
      </c>
      <c r="W133" t="s">
        <v>398</v>
      </c>
      <c r="X133" t="s">
        <v>285</v>
      </c>
      <c r="Y133" t="s">
        <v>275</v>
      </c>
      <c r="Z133">
        <v>0</v>
      </c>
      <c r="AA133" s="237">
        <v>35855</v>
      </c>
      <c r="AC133">
        <v>0</v>
      </c>
    </row>
    <row r="134" spans="1:29" hidden="1" x14ac:dyDescent="0.25">
      <c r="A134">
        <v>2484</v>
      </c>
      <c r="B134">
        <v>10100602</v>
      </c>
      <c r="C134">
        <v>39</v>
      </c>
      <c r="D134" t="s">
        <v>389</v>
      </c>
      <c r="E134" t="s">
        <v>390</v>
      </c>
      <c r="F134" t="s">
        <v>254</v>
      </c>
      <c r="G134" t="s">
        <v>404</v>
      </c>
      <c r="H134" t="s">
        <v>268</v>
      </c>
      <c r="J134" t="s">
        <v>269</v>
      </c>
      <c r="K134">
        <v>303</v>
      </c>
      <c r="L134">
        <v>205</v>
      </c>
      <c r="M134">
        <v>220</v>
      </c>
      <c r="N134" t="s">
        <v>367</v>
      </c>
      <c r="O134">
        <v>1</v>
      </c>
      <c r="P134" s="238">
        <v>32</v>
      </c>
      <c r="Q134" t="s">
        <v>259</v>
      </c>
      <c r="R134" t="s">
        <v>260</v>
      </c>
      <c r="S134" t="s">
        <v>254</v>
      </c>
      <c r="T134" t="s">
        <v>261</v>
      </c>
      <c r="V134">
        <v>1.4</v>
      </c>
      <c r="W134" t="s">
        <v>398</v>
      </c>
      <c r="X134" t="s">
        <v>285</v>
      </c>
      <c r="Y134" t="s">
        <v>275</v>
      </c>
      <c r="Z134">
        <v>0</v>
      </c>
      <c r="AA134" s="237">
        <v>35855</v>
      </c>
      <c r="AC134">
        <v>0</v>
      </c>
    </row>
    <row r="135" spans="1:29" hidden="1" x14ac:dyDescent="0.25">
      <c r="A135">
        <v>2485</v>
      </c>
      <c r="B135">
        <v>10100602</v>
      </c>
      <c r="C135">
        <v>39</v>
      </c>
      <c r="D135" t="s">
        <v>389</v>
      </c>
      <c r="E135" t="s">
        <v>390</v>
      </c>
      <c r="F135" t="s">
        <v>254</v>
      </c>
      <c r="G135" t="s">
        <v>404</v>
      </c>
      <c r="I135" t="s">
        <v>365</v>
      </c>
      <c r="J135" t="s">
        <v>366</v>
      </c>
      <c r="K135">
        <v>304</v>
      </c>
      <c r="L135">
        <v>0</v>
      </c>
      <c r="M135">
        <v>129</v>
      </c>
      <c r="N135" t="s">
        <v>258</v>
      </c>
      <c r="O135">
        <v>1</v>
      </c>
      <c r="P135" s="238">
        <v>2.2000000000000002</v>
      </c>
      <c r="Q135" t="s">
        <v>259</v>
      </c>
      <c r="R135" t="s">
        <v>260</v>
      </c>
      <c r="S135" t="s">
        <v>254</v>
      </c>
      <c r="T135" t="s">
        <v>261</v>
      </c>
      <c r="V135">
        <v>1.4</v>
      </c>
      <c r="X135" t="s">
        <v>285</v>
      </c>
      <c r="Y135" t="s">
        <v>286</v>
      </c>
      <c r="Z135">
        <v>0</v>
      </c>
      <c r="AA135" s="237">
        <v>35855</v>
      </c>
      <c r="AC135">
        <v>0</v>
      </c>
    </row>
    <row r="136" spans="1:29" hidden="1" x14ac:dyDescent="0.25">
      <c r="A136">
        <v>2486</v>
      </c>
      <c r="B136">
        <v>10100602</v>
      </c>
      <c r="C136">
        <v>39</v>
      </c>
      <c r="D136" t="s">
        <v>389</v>
      </c>
      <c r="E136" t="s">
        <v>390</v>
      </c>
      <c r="F136" t="s">
        <v>254</v>
      </c>
      <c r="G136" t="s">
        <v>404</v>
      </c>
      <c r="I136" t="s">
        <v>365</v>
      </c>
      <c r="J136" t="s">
        <v>366</v>
      </c>
      <c r="K136">
        <v>304</v>
      </c>
      <c r="L136">
        <v>205</v>
      </c>
      <c r="M136">
        <v>220</v>
      </c>
      <c r="N136" t="s">
        <v>367</v>
      </c>
      <c r="O136">
        <v>1</v>
      </c>
      <c r="P136" s="238">
        <v>0.64</v>
      </c>
      <c r="Q136" t="s">
        <v>259</v>
      </c>
      <c r="R136" t="s">
        <v>260</v>
      </c>
      <c r="S136" t="s">
        <v>254</v>
      </c>
      <c r="T136" t="s">
        <v>261</v>
      </c>
      <c r="V136">
        <v>1.4</v>
      </c>
      <c r="X136" t="s">
        <v>285</v>
      </c>
      <c r="Y136" t="s">
        <v>286</v>
      </c>
      <c r="Z136">
        <v>0</v>
      </c>
      <c r="AA136" s="237">
        <v>35855</v>
      </c>
      <c r="AC136">
        <v>0</v>
      </c>
    </row>
    <row r="137" spans="1:29" hidden="1" x14ac:dyDescent="0.25">
      <c r="A137">
        <v>2487</v>
      </c>
      <c r="B137">
        <v>10100602</v>
      </c>
      <c r="C137">
        <v>39</v>
      </c>
      <c r="D137" t="s">
        <v>389</v>
      </c>
      <c r="E137" t="s">
        <v>390</v>
      </c>
      <c r="F137" t="s">
        <v>254</v>
      </c>
      <c r="G137" t="s">
        <v>404</v>
      </c>
      <c r="H137">
        <v>85018</v>
      </c>
      <c r="I137" t="s">
        <v>368</v>
      </c>
      <c r="J137" t="s">
        <v>369</v>
      </c>
      <c r="K137">
        <v>325</v>
      </c>
      <c r="L137">
        <v>0</v>
      </c>
      <c r="M137">
        <v>129</v>
      </c>
      <c r="N137" t="s">
        <v>258</v>
      </c>
      <c r="O137">
        <v>1</v>
      </c>
      <c r="P137" s="238">
        <v>1.7E-5</v>
      </c>
      <c r="Q137" t="s">
        <v>259</v>
      </c>
      <c r="R137" t="s">
        <v>260</v>
      </c>
      <c r="S137" t="s">
        <v>254</v>
      </c>
      <c r="T137" t="s">
        <v>261</v>
      </c>
      <c r="V137">
        <v>1.4</v>
      </c>
      <c r="W137" t="s">
        <v>284</v>
      </c>
      <c r="X137" t="s">
        <v>285</v>
      </c>
      <c r="Y137" t="s">
        <v>263</v>
      </c>
      <c r="Z137">
        <v>0</v>
      </c>
      <c r="AA137" s="237">
        <v>35855</v>
      </c>
      <c r="AC137">
        <v>0</v>
      </c>
    </row>
    <row r="138" spans="1:29" hidden="1" x14ac:dyDescent="0.25">
      <c r="A138">
        <v>2488</v>
      </c>
      <c r="B138">
        <v>10100602</v>
      </c>
      <c r="C138">
        <v>39</v>
      </c>
      <c r="D138" t="s">
        <v>389</v>
      </c>
      <c r="E138" t="s">
        <v>390</v>
      </c>
      <c r="F138" t="s">
        <v>254</v>
      </c>
      <c r="G138" t="s">
        <v>404</v>
      </c>
      <c r="H138" t="s">
        <v>271</v>
      </c>
      <c r="J138" t="s">
        <v>272</v>
      </c>
      <c r="K138">
        <v>330</v>
      </c>
      <c r="L138">
        <v>0</v>
      </c>
      <c r="M138">
        <v>129</v>
      </c>
      <c r="N138" t="s">
        <v>258</v>
      </c>
      <c r="O138">
        <v>1</v>
      </c>
      <c r="P138" s="238">
        <v>5.7</v>
      </c>
      <c r="Q138" t="s">
        <v>259</v>
      </c>
      <c r="R138" t="s">
        <v>260</v>
      </c>
      <c r="S138" t="s">
        <v>254</v>
      </c>
      <c r="T138" t="s">
        <v>261</v>
      </c>
      <c r="V138">
        <v>1.4</v>
      </c>
      <c r="W138" t="s">
        <v>399</v>
      </c>
      <c r="X138" t="s">
        <v>285</v>
      </c>
      <c r="Y138" t="s">
        <v>263</v>
      </c>
      <c r="Z138">
        <v>0</v>
      </c>
      <c r="AA138" s="237">
        <v>35855</v>
      </c>
      <c r="AC138">
        <v>0</v>
      </c>
    </row>
    <row r="139" spans="1:29" hidden="1" x14ac:dyDescent="0.25">
      <c r="A139">
        <v>2490</v>
      </c>
      <c r="B139">
        <v>10100602</v>
      </c>
      <c r="C139">
        <v>39</v>
      </c>
      <c r="D139" t="s">
        <v>389</v>
      </c>
      <c r="E139" t="s">
        <v>390</v>
      </c>
      <c r="F139" t="s">
        <v>254</v>
      </c>
      <c r="G139" t="s">
        <v>404</v>
      </c>
      <c r="H139" t="s">
        <v>273</v>
      </c>
      <c r="J139" t="s">
        <v>274</v>
      </c>
      <c r="K139">
        <v>334</v>
      </c>
      <c r="L139">
        <v>0</v>
      </c>
      <c r="M139">
        <v>129</v>
      </c>
      <c r="N139" t="s">
        <v>258</v>
      </c>
      <c r="O139">
        <v>1</v>
      </c>
      <c r="P139" s="238">
        <v>1.9</v>
      </c>
      <c r="Q139" t="s">
        <v>259</v>
      </c>
      <c r="R139" t="s">
        <v>260</v>
      </c>
      <c r="S139" t="s">
        <v>254</v>
      </c>
      <c r="T139" t="s">
        <v>261</v>
      </c>
      <c r="V139">
        <v>1.4</v>
      </c>
      <c r="W139" t="s">
        <v>370</v>
      </c>
      <c r="X139" t="s">
        <v>285</v>
      </c>
      <c r="Y139" t="s">
        <v>267</v>
      </c>
      <c r="Z139">
        <v>0</v>
      </c>
      <c r="AA139" s="237">
        <v>35855</v>
      </c>
      <c r="AC139">
        <v>0</v>
      </c>
    </row>
    <row r="140" spans="1:29" hidden="1" x14ac:dyDescent="0.25">
      <c r="A140">
        <v>2491</v>
      </c>
      <c r="B140">
        <v>10100602</v>
      </c>
      <c r="C140">
        <v>39</v>
      </c>
      <c r="D140" t="s">
        <v>389</v>
      </c>
      <c r="E140" t="s">
        <v>390</v>
      </c>
      <c r="F140" t="s">
        <v>254</v>
      </c>
      <c r="G140" t="s">
        <v>404</v>
      </c>
      <c r="H140" t="s">
        <v>371</v>
      </c>
      <c r="J140" t="s">
        <v>372</v>
      </c>
      <c r="K140">
        <v>336</v>
      </c>
      <c r="L140">
        <v>0</v>
      </c>
      <c r="M140">
        <v>129</v>
      </c>
      <c r="N140" t="s">
        <v>258</v>
      </c>
      <c r="O140">
        <v>1</v>
      </c>
      <c r="P140" s="238">
        <v>7.6</v>
      </c>
      <c r="Q140" t="s">
        <v>259</v>
      </c>
      <c r="R140" t="s">
        <v>260</v>
      </c>
      <c r="S140" t="s">
        <v>254</v>
      </c>
      <c r="T140" t="s">
        <v>261</v>
      </c>
      <c r="V140">
        <v>1.4</v>
      </c>
      <c r="W140" t="s">
        <v>370</v>
      </c>
      <c r="X140" t="s">
        <v>285</v>
      </c>
      <c r="Y140" t="s">
        <v>263</v>
      </c>
      <c r="Z140">
        <v>0</v>
      </c>
      <c r="AA140" s="237">
        <v>35855</v>
      </c>
      <c r="AC140">
        <v>0</v>
      </c>
    </row>
    <row r="141" spans="1:29" hidden="1" x14ac:dyDescent="0.25">
      <c r="A141">
        <v>2493</v>
      </c>
      <c r="B141">
        <v>10100602</v>
      </c>
      <c r="C141">
        <v>39</v>
      </c>
      <c r="D141" t="s">
        <v>389</v>
      </c>
      <c r="E141" t="s">
        <v>390</v>
      </c>
      <c r="F141" t="s">
        <v>254</v>
      </c>
      <c r="G141" t="s">
        <v>404</v>
      </c>
      <c r="H141" t="s">
        <v>400</v>
      </c>
      <c r="J141" t="s">
        <v>401</v>
      </c>
      <c r="K141">
        <v>338</v>
      </c>
      <c r="L141">
        <v>0</v>
      </c>
      <c r="M141">
        <v>129</v>
      </c>
      <c r="N141" t="s">
        <v>258</v>
      </c>
      <c r="O141">
        <v>1</v>
      </c>
      <c r="P141" s="238">
        <v>1.9</v>
      </c>
      <c r="Q141" t="s">
        <v>259</v>
      </c>
      <c r="R141" t="s">
        <v>260</v>
      </c>
      <c r="S141" t="s">
        <v>254</v>
      </c>
      <c r="T141" t="s">
        <v>261</v>
      </c>
      <c r="V141">
        <v>1.4</v>
      </c>
      <c r="W141" t="s">
        <v>370</v>
      </c>
      <c r="X141" t="s">
        <v>285</v>
      </c>
      <c r="Y141" t="s">
        <v>267</v>
      </c>
      <c r="Z141">
        <v>0</v>
      </c>
      <c r="AA141" s="237">
        <v>38018</v>
      </c>
      <c r="AC141">
        <v>0</v>
      </c>
    </row>
    <row r="142" spans="1:29" hidden="1" x14ac:dyDescent="0.25">
      <c r="A142">
        <v>2494</v>
      </c>
      <c r="B142">
        <v>10100602</v>
      </c>
      <c r="C142">
        <v>39</v>
      </c>
      <c r="D142" t="s">
        <v>389</v>
      </c>
      <c r="E142" t="s">
        <v>390</v>
      </c>
      <c r="F142" t="s">
        <v>254</v>
      </c>
      <c r="G142" t="s">
        <v>404</v>
      </c>
      <c r="H142" t="s">
        <v>531</v>
      </c>
      <c r="J142" t="s">
        <v>532</v>
      </c>
      <c r="K142">
        <v>339</v>
      </c>
      <c r="L142">
        <v>0</v>
      </c>
      <c r="M142">
        <v>129</v>
      </c>
      <c r="N142" t="s">
        <v>258</v>
      </c>
      <c r="O142">
        <v>1</v>
      </c>
      <c r="P142" s="238">
        <v>7.6</v>
      </c>
      <c r="Q142" t="s">
        <v>259</v>
      </c>
      <c r="R142" t="s">
        <v>260</v>
      </c>
      <c r="S142" t="s">
        <v>254</v>
      </c>
      <c r="T142" t="s">
        <v>261</v>
      </c>
      <c r="W142" t="s">
        <v>533</v>
      </c>
      <c r="X142" t="s">
        <v>534</v>
      </c>
      <c r="Y142" t="s">
        <v>263</v>
      </c>
      <c r="Z142">
        <v>0</v>
      </c>
      <c r="AA142" s="237">
        <v>38018</v>
      </c>
      <c r="AC142">
        <v>0</v>
      </c>
    </row>
    <row r="143" spans="1:29" hidden="1" x14ac:dyDescent="0.25">
      <c r="A143">
        <v>2495</v>
      </c>
      <c r="B143">
        <v>10100602</v>
      </c>
      <c r="C143">
        <v>39</v>
      </c>
      <c r="D143" t="s">
        <v>389</v>
      </c>
      <c r="E143" t="s">
        <v>390</v>
      </c>
      <c r="F143" t="s">
        <v>254</v>
      </c>
      <c r="G143" t="s">
        <v>404</v>
      </c>
      <c r="H143" t="s">
        <v>402</v>
      </c>
      <c r="J143" t="s">
        <v>403</v>
      </c>
      <c r="K143">
        <v>340</v>
      </c>
      <c r="L143">
        <v>0</v>
      </c>
      <c r="M143">
        <v>129</v>
      </c>
      <c r="N143" t="s">
        <v>258</v>
      </c>
      <c r="O143">
        <v>1</v>
      </c>
      <c r="P143" s="238">
        <v>1.9</v>
      </c>
      <c r="Q143" t="s">
        <v>259</v>
      </c>
      <c r="R143" t="s">
        <v>260</v>
      </c>
      <c r="S143" t="s">
        <v>254</v>
      </c>
      <c r="T143" t="s">
        <v>261</v>
      </c>
      <c r="V143">
        <v>1.4</v>
      </c>
      <c r="W143" t="s">
        <v>370</v>
      </c>
      <c r="X143" t="s">
        <v>285</v>
      </c>
      <c r="Y143" t="s">
        <v>267</v>
      </c>
      <c r="Z143">
        <v>0</v>
      </c>
      <c r="AA143" s="237">
        <v>38018</v>
      </c>
      <c r="AC143">
        <v>0</v>
      </c>
    </row>
    <row r="144" spans="1:29" hidden="1" x14ac:dyDescent="0.25">
      <c r="A144">
        <v>2496</v>
      </c>
      <c r="B144">
        <v>10100602</v>
      </c>
      <c r="C144">
        <v>39</v>
      </c>
      <c r="D144" t="s">
        <v>389</v>
      </c>
      <c r="E144" t="s">
        <v>390</v>
      </c>
      <c r="F144" t="s">
        <v>254</v>
      </c>
      <c r="G144" t="s">
        <v>404</v>
      </c>
      <c r="H144" t="s">
        <v>535</v>
      </c>
      <c r="J144" t="s">
        <v>536</v>
      </c>
      <c r="K144">
        <v>341</v>
      </c>
      <c r="L144">
        <v>0</v>
      </c>
      <c r="M144">
        <v>129</v>
      </c>
      <c r="N144" t="s">
        <v>258</v>
      </c>
      <c r="O144">
        <v>1</v>
      </c>
      <c r="P144" s="238">
        <v>7.6</v>
      </c>
      <c r="Q144" t="s">
        <v>259</v>
      </c>
      <c r="R144" t="s">
        <v>260</v>
      </c>
      <c r="S144" t="s">
        <v>254</v>
      </c>
      <c r="T144" t="s">
        <v>261</v>
      </c>
      <c r="W144" t="s">
        <v>537</v>
      </c>
      <c r="X144" t="s">
        <v>534</v>
      </c>
      <c r="Y144" t="s">
        <v>263</v>
      </c>
      <c r="Z144">
        <v>0</v>
      </c>
      <c r="AA144" s="237">
        <v>38018</v>
      </c>
      <c r="AC144">
        <v>0</v>
      </c>
    </row>
    <row r="145" spans="1:30" hidden="1" x14ac:dyDescent="0.25">
      <c r="A145">
        <v>2497</v>
      </c>
      <c r="B145">
        <v>10100602</v>
      </c>
      <c r="C145">
        <v>39</v>
      </c>
      <c r="D145" t="s">
        <v>389</v>
      </c>
      <c r="E145" t="s">
        <v>390</v>
      </c>
      <c r="F145" t="s">
        <v>254</v>
      </c>
      <c r="G145" t="s">
        <v>404</v>
      </c>
      <c r="I145" t="s">
        <v>373</v>
      </c>
      <c r="J145" t="s">
        <v>374</v>
      </c>
      <c r="K145">
        <v>351</v>
      </c>
      <c r="L145">
        <v>0</v>
      </c>
      <c r="M145">
        <v>129</v>
      </c>
      <c r="N145" t="s">
        <v>258</v>
      </c>
      <c r="O145">
        <v>1</v>
      </c>
      <c r="P145" s="238">
        <v>1.6</v>
      </c>
      <c r="Q145" t="s">
        <v>259</v>
      </c>
      <c r="R145" t="s">
        <v>260</v>
      </c>
      <c r="S145" t="s">
        <v>254</v>
      </c>
      <c r="T145" t="s">
        <v>261</v>
      </c>
      <c r="V145">
        <v>1.4</v>
      </c>
      <c r="X145" t="s">
        <v>285</v>
      </c>
      <c r="Y145" t="s">
        <v>286</v>
      </c>
      <c r="Z145">
        <v>0</v>
      </c>
      <c r="AA145" s="237">
        <v>35855</v>
      </c>
      <c r="AC145">
        <v>0</v>
      </c>
    </row>
    <row r="146" spans="1:30" hidden="1" x14ac:dyDescent="0.25">
      <c r="A146">
        <v>2498</v>
      </c>
      <c r="B146">
        <v>10100602</v>
      </c>
      <c r="C146">
        <v>39</v>
      </c>
      <c r="D146" t="s">
        <v>389</v>
      </c>
      <c r="E146" t="s">
        <v>390</v>
      </c>
      <c r="F146" t="s">
        <v>254</v>
      </c>
      <c r="G146" t="s">
        <v>404</v>
      </c>
      <c r="H146">
        <v>129000</v>
      </c>
      <c r="I146" t="s">
        <v>375</v>
      </c>
      <c r="J146" t="s">
        <v>376</v>
      </c>
      <c r="K146">
        <v>360</v>
      </c>
      <c r="L146">
        <v>0</v>
      </c>
      <c r="M146">
        <v>129</v>
      </c>
      <c r="N146" t="s">
        <v>258</v>
      </c>
      <c r="O146">
        <v>1</v>
      </c>
      <c r="P146" s="238">
        <v>5.0000000000000004E-6</v>
      </c>
      <c r="Q146" t="s">
        <v>259</v>
      </c>
      <c r="R146" t="s">
        <v>260</v>
      </c>
      <c r="S146" t="s">
        <v>254</v>
      </c>
      <c r="T146" t="s">
        <v>261</v>
      </c>
      <c r="V146">
        <v>1.4</v>
      </c>
      <c r="W146" t="s">
        <v>284</v>
      </c>
      <c r="X146" t="s">
        <v>285</v>
      </c>
      <c r="Y146" t="s">
        <v>286</v>
      </c>
      <c r="Z146">
        <v>0</v>
      </c>
      <c r="AA146" s="237">
        <v>35855</v>
      </c>
      <c r="AC146">
        <v>0</v>
      </c>
    </row>
    <row r="147" spans="1:30" hidden="1" x14ac:dyDescent="0.25">
      <c r="A147">
        <v>2499</v>
      </c>
      <c r="B147">
        <v>10100602</v>
      </c>
      <c r="C147">
        <v>39</v>
      </c>
      <c r="D147" t="s">
        <v>389</v>
      </c>
      <c r="E147" t="s">
        <v>390</v>
      </c>
      <c r="F147" t="s">
        <v>254</v>
      </c>
      <c r="G147" t="s">
        <v>404</v>
      </c>
      <c r="H147">
        <v>7782492</v>
      </c>
      <c r="I147" t="s">
        <v>377</v>
      </c>
      <c r="J147" t="s">
        <v>378</v>
      </c>
      <c r="K147">
        <v>370</v>
      </c>
      <c r="L147">
        <v>0</v>
      </c>
      <c r="M147">
        <v>129</v>
      </c>
      <c r="N147" t="s">
        <v>258</v>
      </c>
      <c r="O147">
        <v>1</v>
      </c>
      <c r="P147" t="s">
        <v>379</v>
      </c>
      <c r="Q147" t="s">
        <v>259</v>
      </c>
      <c r="R147" t="s">
        <v>260</v>
      </c>
      <c r="S147" t="s">
        <v>254</v>
      </c>
      <c r="T147" t="s">
        <v>261</v>
      </c>
      <c r="V147">
        <v>1.4</v>
      </c>
      <c r="W147" t="s">
        <v>294</v>
      </c>
      <c r="X147" t="s">
        <v>285</v>
      </c>
      <c r="Y147" t="s">
        <v>286</v>
      </c>
      <c r="Z147">
        <v>0</v>
      </c>
      <c r="AA147" s="237">
        <v>35855</v>
      </c>
      <c r="AC147">
        <v>0</v>
      </c>
    </row>
    <row r="148" spans="1:30" hidden="1" x14ac:dyDescent="0.25">
      <c r="A148">
        <v>2500</v>
      </c>
      <c r="B148">
        <v>10100602</v>
      </c>
      <c r="C148">
        <v>39</v>
      </c>
      <c r="D148" t="s">
        <v>389</v>
      </c>
      <c r="E148" t="s">
        <v>390</v>
      </c>
      <c r="F148" t="s">
        <v>254</v>
      </c>
      <c r="G148" t="s">
        <v>404</v>
      </c>
      <c r="H148" t="s">
        <v>276</v>
      </c>
      <c r="I148" s="237">
        <v>2025884</v>
      </c>
      <c r="J148" t="s">
        <v>277</v>
      </c>
      <c r="K148">
        <v>380</v>
      </c>
      <c r="L148">
        <v>0</v>
      </c>
      <c r="M148">
        <v>129</v>
      </c>
      <c r="N148" t="s">
        <v>258</v>
      </c>
      <c r="O148">
        <v>1</v>
      </c>
      <c r="P148" s="238">
        <v>0.6</v>
      </c>
      <c r="Q148" t="s">
        <v>259</v>
      </c>
      <c r="R148" t="s">
        <v>260</v>
      </c>
      <c r="S148" t="s">
        <v>254</v>
      </c>
      <c r="T148" t="s">
        <v>261</v>
      </c>
      <c r="V148">
        <v>1.4</v>
      </c>
      <c r="W148" t="s">
        <v>380</v>
      </c>
      <c r="X148" t="s">
        <v>285</v>
      </c>
      <c r="Y148" t="s">
        <v>278</v>
      </c>
      <c r="Z148">
        <v>0</v>
      </c>
      <c r="AA148" s="237">
        <v>35855</v>
      </c>
      <c r="AC148">
        <v>0</v>
      </c>
    </row>
    <row r="149" spans="1:30" hidden="1" x14ac:dyDescent="0.25">
      <c r="A149">
        <v>2502</v>
      </c>
      <c r="B149">
        <v>10100602</v>
      </c>
      <c r="C149">
        <v>39</v>
      </c>
      <c r="D149" t="s">
        <v>389</v>
      </c>
      <c r="E149" t="s">
        <v>390</v>
      </c>
      <c r="F149" t="s">
        <v>254</v>
      </c>
      <c r="G149" t="s">
        <v>404</v>
      </c>
      <c r="H149">
        <v>108883</v>
      </c>
      <c r="I149" t="s">
        <v>381</v>
      </c>
      <c r="J149" t="s">
        <v>382</v>
      </c>
      <c r="K149">
        <v>397</v>
      </c>
      <c r="L149">
        <v>0</v>
      </c>
      <c r="M149">
        <v>129</v>
      </c>
      <c r="N149" t="s">
        <v>258</v>
      </c>
      <c r="O149">
        <v>1</v>
      </c>
      <c r="P149" s="238">
        <v>3.3999999999999998E-3</v>
      </c>
      <c r="Q149" t="s">
        <v>259</v>
      </c>
      <c r="R149" t="s">
        <v>260</v>
      </c>
      <c r="S149" t="s">
        <v>254</v>
      </c>
      <c r="T149" t="s">
        <v>261</v>
      </c>
      <c r="V149">
        <v>1.4</v>
      </c>
      <c r="W149" t="s">
        <v>294</v>
      </c>
      <c r="X149" t="s">
        <v>285</v>
      </c>
      <c r="Y149" t="s">
        <v>275</v>
      </c>
      <c r="Z149">
        <v>0</v>
      </c>
      <c r="AA149" s="237">
        <v>35855</v>
      </c>
      <c r="AC149">
        <v>0</v>
      </c>
    </row>
    <row r="150" spans="1:30" hidden="1" x14ac:dyDescent="0.25">
      <c r="A150">
        <v>2503</v>
      </c>
      <c r="B150">
        <v>10100602</v>
      </c>
      <c r="C150">
        <v>39</v>
      </c>
      <c r="D150" t="s">
        <v>389</v>
      </c>
      <c r="E150" t="s">
        <v>390</v>
      </c>
      <c r="F150" t="s">
        <v>254</v>
      </c>
      <c r="G150" t="s">
        <v>404</v>
      </c>
      <c r="J150" t="s">
        <v>279</v>
      </c>
      <c r="K150">
        <v>399</v>
      </c>
      <c r="L150">
        <v>0</v>
      </c>
      <c r="M150">
        <v>129</v>
      </c>
      <c r="N150" t="s">
        <v>258</v>
      </c>
      <c r="O150">
        <v>1</v>
      </c>
      <c r="P150" s="238">
        <v>11</v>
      </c>
      <c r="Q150" t="s">
        <v>259</v>
      </c>
      <c r="R150" t="s">
        <v>260</v>
      </c>
      <c r="S150" t="s">
        <v>254</v>
      </c>
      <c r="T150" t="s">
        <v>261</v>
      </c>
      <c r="V150">
        <v>1.4</v>
      </c>
      <c r="X150" t="s">
        <v>285</v>
      </c>
      <c r="Y150" t="s">
        <v>267</v>
      </c>
      <c r="Z150">
        <v>0</v>
      </c>
      <c r="AA150" s="237">
        <v>35855</v>
      </c>
      <c r="AC150">
        <v>0</v>
      </c>
    </row>
    <row r="151" spans="1:30" hidden="1" x14ac:dyDescent="0.25">
      <c r="A151">
        <v>2504</v>
      </c>
      <c r="B151">
        <v>10100602</v>
      </c>
      <c r="C151">
        <v>39</v>
      </c>
      <c r="D151" t="s">
        <v>389</v>
      </c>
      <c r="E151" t="s">
        <v>390</v>
      </c>
      <c r="F151" t="s">
        <v>254</v>
      </c>
      <c r="G151" t="s">
        <v>404</v>
      </c>
      <c r="I151" t="s">
        <v>383</v>
      </c>
      <c r="J151" t="s">
        <v>384</v>
      </c>
      <c r="K151">
        <v>413</v>
      </c>
      <c r="L151">
        <v>0</v>
      </c>
      <c r="M151">
        <v>129</v>
      </c>
      <c r="N151" t="s">
        <v>258</v>
      </c>
      <c r="O151">
        <v>1</v>
      </c>
      <c r="P151" s="238">
        <v>2.3E-3</v>
      </c>
      <c r="Q151" t="s">
        <v>259</v>
      </c>
      <c r="R151" t="s">
        <v>260</v>
      </c>
      <c r="S151" t="s">
        <v>254</v>
      </c>
      <c r="T151" t="s">
        <v>261</v>
      </c>
      <c r="V151">
        <v>1.4</v>
      </c>
      <c r="X151" t="s">
        <v>285</v>
      </c>
      <c r="Y151" t="s">
        <v>263</v>
      </c>
      <c r="Z151">
        <v>0</v>
      </c>
      <c r="AA151" s="237">
        <v>35855</v>
      </c>
      <c r="AC151">
        <v>0</v>
      </c>
    </row>
    <row r="152" spans="1:30" hidden="1" x14ac:dyDescent="0.25">
      <c r="A152">
        <v>2506</v>
      </c>
      <c r="B152">
        <v>10100602</v>
      </c>
      <c r="C152">
        <v>39</v>
      </c>
      <c r="D152" t="s">
        <v>389</v>
      </c>
      <c r="E152" t="s">
        <v>390</v>
      </c>
      <c r="F152" t="s">
        <v>254</v>
      </c>
      <c r="G152" t="s">
        <v>404</v>
      </c>
      <c r="H152" t="s">
        <v>385</v>
      </c>
      <c r="J152" t="s">
        <v>386</v>
      </c>
      <c r="K152">
        <v>417</v>
      </c>
      <c r="L152">
        <v>0</v>
      </c>
      <c r="M152">
        <v>129</v>
      </c>
      <c r="N152" t="s">
        <v>258</v>
      </c>
      <c r="O152">
        <v>1</v>
      </c>
      <c r="P152" s="238">
        <v>5.5</v>
      </c>
      <c r="Q152" t="s">
        <v>259</v>
      </c>
      <c r="R152" t="s">
        <v>260</v>
      </c>
      <c r="S152" t="s">
        <v>254</v>
      </c>
      <c r="T152" t="s">
        <v>261</v>
      </c>
      <c r="V152">
        <v>1.4</v>
      </c>
      <c r="X152" t="s">
        <v>285</v>
      </c>
      <c r="Y152" t="s">
        <v>275</v>
      </c>
      <c r="Z152">
        <v>0</v>
      </c>
      <c r="AA152" s="237">
        <v>35855</v>
      </c>
      <c r="AC152">
        <v>0</v>
      </c>
    </row>
    <row r="153" spans="1:30" hidden="1" x14ac:dyDescent="0.25">
      <c r="A153">
        <v>2507</v>
      </c>
      <c r="B153">
        <v>10100602</v>
      </c>
      <c r="C153">
        <v>39</v>
      </c>
      <c r="D153" t="s">
        <v>389</v>
      </c>
      <c r="E153" t="s">
        <v>390</v>
      </c>
      <c r="F153" t="s">
        <v>254</v>
      </c>
      <c r="G153" t="s">
        <v>404</v>
      </c>
      <c r="I153" t="s">
        <v>387</v>
      </c>
      <c r="J153" t="s">
        <v>388</v>
      </c>
      <c r="K153">
        <v>419</v>
      </c>
      <c r="L153">
        <v>0</v>
      </c>
      <c r="M153">
        <v>129</v>
      </c>
      <c r="N153" t="s">
        <v>258</v>
      </c>
      <c r="O153">
        <v>1</v>
      </c>
      <c r="P153" s="238">
        <v>2.9000000000000001E-2</v>
      </c>
      <c r="Q153" t="s">
        <v>259</v>
      </c>
      <c r="R153" t="s">
        <v>260</v>
      </c>
      <c r="S153" t="s">
        <v>254</v>
      </c>
      <c r="T153" t="s">
        <v>261</v>
      </c>
      <c r="V153">
        <v>1.4</v>
      </c>
      <c r="X153" t="s">
        <v>285</v>
      </c>
      <c r="Y153" t="s">
        <v>286</v>
      </c>
      <c r="Z153">
        <v>0</v>
      </c>
      <c r="AA153" s="237">
        <v>35855</v>
      </c>
      <c r="AC153">
        <v>0</v>
      </c>
    </row>
    <row r="154" spans="1:30" s="327" customFormat="1" hidden="1" x14ac:dyDescent="0.25">
      <c r="A154" s="327">
        <v>2449</v>
      </c>
      <c r="B154" s="327">
        <v>10100602</v>
      </c>
      <c r="C154" s="327">
        <v>39</v>
      </c>
      <c r="D154" s="327" t="s">
        <v>389</v>
      </c>
      <c r="E154" s="327" t="s">
        <v>390</v>
      </c>
      <c r="F154" s="327" t="s">
        <v>254</v>
      </c>
      <c r="G154" s="327" t="s">
        <v>404</v>
      </c>
      <c r="H154" s="327" t="s">
        <v>264</v>
      </c>
      <c r="I154" s="327" t="s">
        <v>265</v>
      </c>
      <c r="J154" s="327" t="s">
        <v>266</v>
      </c>
      <c r="K154" s="327">
        <v>137</v>
      </c>
      <c r="L154" s="327">
        <v>0</v>
      </c>
      <c r="M154" s="327">
        <v>129</v>
      </c>
      <c r="N154" s="327" t="s">
        <v>258</v>
      </c>
      <c r="O154" s="327">
        <v>1</v>
      </c>
      <c r="P154" s="328">
        <v>35</v>
      </c>
      <c r="Q154" s="327" t="s">
        <v>259</v>
      </c>
      <c r="R154" s="327" t="s">
        <v>260</v>
      </c>
      <c r="S154" s="327" t="s">
        <v>254</v>
      </c>
      <c r="T154" s="327" t="s">
        <v>261</v>
      </c>
      <c r="V154" s="327">
        <v>1.4</v>
      </c>
      <c r="X154" s="327" t="s">
        <v>413</v>
      </c>
      <c r="Y154" s="327" t="s">
        <v>278</v>
      </c>
      <c r="Z154" s="327">
        <v>0</v>
      </c>
      <c r="AB154" s="329">
        <v>35855</v>
      </c>
      <c r="AC154" s="327">
        <v>0</v>
      </c>
    </row>
    <row r="155" spans="1:30" s="327" customFormat="1" hidden="1" x14ac:dyDescent="0.25">
      <c r="A155" s="327">
        <v>2460</v>
      </c>
      <c r="B155" s="327">
        <v>10100602</v>
      </c>
      <c r="C155" s="327">
        <v>39</v>
      </c>
      <c r="D155" s="327" t="s">
        <v>389</v>
      </c>
      <c r="E155" s="327" t="s">
        <v>390</v>
      </c>
      <c r="F155" s="327" t="s">
        <v>254</v>
      </c>
      <c r="G155" s="327" t="s">
        <v>404</v>
      </c>
      <c r="H155" s="327">
        <v>206440</v>
      </c>
      <c r="I155" s="327" t="s">
        <v>335</v>
      </c>
      <c r="J155" s="327" t="s">
        <v>336</v>
      </c>
      <c r="K155" s="327">
        <v>204</v>
      </c>
      <c r="L155" s="327">
        <v>0</v>
      </c>
      <c r="M155" s="327">
        <v>129</v>
      </c>
      <c r="N155" s="327" t="s">
        <v>258</v>
      </c>
      <c r="O155" s="327">
        <v>1</v>
      </c>
      <c r="P155" s="328">
        <v>6.1900000000000005E-8</v>
      </c>
      <c r="Q155" s="327" t="s">
        <v>259</v>
      </c>
      <c r="R155" s="327" t="s">
        <v>493</v>
      </c>
      <c r="S155" s="327" t="s">
        <v>513</v>
      </c>
      <c r="T155" s="327" t="s">
        <v>494</v>
      </c>
      <c r="X155" s="327" t="s">
        <v>734</v>
      </c>
      <c r="Y155" s="327" t="s">
        <v>516</v>
      </c>
      <c r="Z155" s="327">
        <v>0</v>
      </c>
      <c r="AB155" s="329">
        <v>35855</v>
      </c>
      <c r="AC155" s="327">
        <v>0</v>
      </c>
    </row>
    <row r="156" spans="1:30" s="327" customFormat="1" hidden="1" x14ac:dyDescent="0.25">
      <c r="A156" s="327">
        <v>2463</v>
      </c>
      <c r="B156" s="327">
        <v>10100602</v>
      </c>
      <c r="C156" s="327">
        <v>39</v>
      </c>
      <c r="D156" s="327" t="s">
        <v>389</v>
      </c>
      <c r="E156" s="327" t="s">
        <v>390</v>
      </c>
      <c r="F156" s="327" t="s">
        <v>254</v>
      </c>
      <c r="G156" s="327" t="s">
        <v>404</v>
      </c>
      <c r="H156" s="327">
        <v>50000</v>
      </c>
      <c r="I156" s="327" t="s">
        <v>339</v>
      </c>
      <c r="J156" s="327" t="s">
        <v>340</v>
      </c>
      <c r="K156" s="327">
        <v>210</v>
      </c>
      <c r="L156" s="327">
        <v>0</v>
      </c>
      <c r="M156" s="327">
        <v>129</v>
      </c>
      <c r="N156" s="327" t="s">
        <v>258</v>
      </c>
      <c r="O156" s="327">
        <v>1</v>
      </c>
      <c r="P156" s="328">
        <v>2.1699999999999999E-5</v>
      </c>
      <c r="Q156" s="327" t="s">
        <v>259</v>
      </c>
      <c r="R156" s="327" t="s">
        <v>493</v>
      </c>
      <c r="S156" s="327" t="s">
        <v>513</v>
      </c>
      <c r="T156" s="327" t="s">
        <v>494</v>
      </c>
      <c r="X156" s="327" t="s">
        <v>767</v>
      </c>
      <c r="Y156" s="327" t="s">
        <v>516</v>
      </c>
      <c r="Z156" s="327">
        <v>0</v>
      </c>
      <c r="AB156" s="329">
        <v>35855</v>
      </c>
      <c r="AC156" s="327">
        <v>3</v>
      </c>
      <c r="AD156" s="327" t="s">
        <v>769</v>
      </c>
    </row>
    <row r="157" spans="1:30" s="327" customFormat="1" hidden="1" x14ac:dyDescent="0.25">
      <c r="A157" s="327">
        <v>2464</v>
      </c>
      <c r="B157" s="327">
        <v>10100602</v>
      </c>
      <c r="C157" s="327">
        <v>39</v>
      </c>
      <c r="D157" s="327" t="s">
        <v>389</v>
      </c>
      <c r="E157" s="327" t="s">
        <v>390</v>
      </c>
      <c r="F157" s="327" t="s">
        <v>254</v>
      </c>
      <c r="G157" s="327" t="s">
        <v>404</v>
      </c>
      <c r="H157" s="327">
        <v>50000</v>
      </c>
      <c r="I157" s="327" t="s">
        <v>339</v>
      </c>
      <c r="J157" s="327" t="s">
        <v>340</v>
      </c>
      <c r="K157" s="327">
        <v>210</v>
      </c>
      <c r="L157" s="327">
        <v>0</v>
      </c>
      <c r="M157" s="327">
        <v>129</v>
      </c>
      <c r="N157" s="327" t="s">
        <v>258</v>
      </c>
      <c r="O157" s="327">
        <v>1</v>
      </c>
      <c r="P157" s="328">
        <v>3.68E-5</v>
      </c>
      <c r="Q157" s="327" t="s">
        <v>259</v>
      </c>
      <c r="R157" s="327" t="s">
        <v>493</v>
      </c>
      <c r="S157" s="327" t="s">
        <v>513</v>
      </c>
      <c r="T157" s="327" t="s">
        <v>494</v>
      </c>
      <c r="X157" s="327" t="s">
        <v>767</v>
      </c>
      <c r="Y157" s="327" t="s">
        <v>516</v>
      </c>
      <c r="Z157" s="327">
        <v>0</v>
      </c>
      <c r="AB157" s="329">
        <v>35855</v>
      </c>
      <c r="AC157" s="327">
        <v>3</v>
      </c>
      <c r="AD157" s="327" t="s">
        <v>768</v>
      </c>
    </row>
    <row r="158" spans="1:30" s="327" customFormat="1" hidden="1" x14ac:dyDescent="0.25">
      <c r="A158" s="327">
        <v>2465</v>
      </c>
      <c r="B158" s="327">
        <v>10100602</v>
      </c>
      <c r="C158" s="327">
        <v>39</v>
      </c>
      <c r="D158" s="327" t="s">
        <v>389</v>
      </c>
      <c r="E158" s="327" t="s">
        <v>390</v>
      </c>
      <c r="F158" s="327" t="s">
        <v>254</v>
      </c>
      <c r="G158" s="327" t="s">
        <v>404</v>
      </c>
      <c r="H158" s="327">
        <v>50000</v>
      </c>
      <c r="I158" s="327" t="s">
        <v>339</v>
      </c>
      <c r="J158" s="327" t="s">
        <v>340</v>
      </c>
      <c r="K158" s="327">
        <v>210</v>
      </c>
      <c r="L158" s="327">
        <v>0</v>
      </c>
      <c r="M158" s="327">
        <v>129</v>
      </c>
      <c r="N158" s="327" t="s">
        <v>258</v>
      </c>
      <c r="O158" s="327">
        <v>1</v>
      </c>
      <c r="P158" s="328">
        <v>4.8899999999999996E-4</v>
      </c>
      <c r="Q158" s="327" t="s">
        <v>259</v>
      </c>
      <c r="R158" s="327" t="s">
        <v>493</v>
      </c>
      <c r="S158" s="327" t="s">
        <v>513</v>
      </c>
      <c r="T158" s="327" t="s">
        <v>494</v>
      </c>
      <c r="X158" s="327" t="s">
        <v>767</v>
      </c>
      <c r="Y158" s="327" t="s">
        <v>516</v>
      </c>
      <c r="Z158" s="327">
        <v>0</v>
      </c>
      <c r="AB158" s="329">
        <v>35855</v>
      </c>
      <c r="AC158" s="327">
        <v>3</v>
      </c>
      <c r="AD158" s="327" t="s">
        <v>766</v>
      </c>
    </row>
    <row r="159" spans="1:30" s="327" customFormat="1" hidden="1" x14ac:dyDescent="0.25">
      <c r="A159" s="327">
        <v>2478</v>
      </c>
      <c r="B159" s="327">
        <v>10100602</v>
      </c>
      <c r="C159" s="327">
        <v>39</v>
      </c>
      <c r="D159" s="327" t="s">
        <v>389</v>
      </c>
      <c r="E159" s="327" t="s">
        <v>390</v>
      </c>
      <c r="F159" s="327" t="s">
        <v>254</v>
      </c>
      <c r="G159" s="327" t="s">
        <v>404</v>
      </c>
      <c r="H159" s="327">
        <v>91203</v>
      </c>
      <c r="I159" s="327" t="s">
        <v>361</v>
      </c>
      <c r="J159" s="327" t="s">
        <v>362</v>
      </c>
      <c r="K159" s="327">
        <v>291</v>
      </c>
      <c r="L159" s="327">
        <v>0</v>
      </c>
      <c r="M159" s="327">
        <v>129</v>
      </c>
      <c r="N159" s="327" t="s">
        <v>258</v>
      </c>
      <c r="O159" s="327">
        <v>1</v>
      </c>
      <c r="P159" s="328">
        <v>4.2200000000000003E-6</v>
      </c>
      <c r="Q159" s="327" t="s">
        <v>259</v>
      </c>
      <c r="R159" s="327" t="s">
        <v>493</v>
      </c>
      <c r="S159" s="327" t="s">
        <v>513</v>
      </c>
      <c r="T159" s="327" t="s">
        <v>494</v>
      </c>
      <c r="X159" s="327" t="s">
        <v>734</v>
      </c>
      <c r="Y159" s="327" t="s">
        <v>516</v>
      </c>
      <c r="Z159" s="327">
        <v>0</v>
      </c>
      <c r="AB159" s="329">
        <v>35855</v>
      </c>
      <c r="AC159" s="327">
        <v>0</v>
      </c>
    </row>
    <row r="160" spans="1:30" s="327" customFormat="1" hidden="1" x14ac:dyDescent="0.25">
      <c r="A160" s="327">
        <v>2481</v>
      </c>
      <c r="B160" s="327">
        <v>10100602</v>
      </c>
      <c r="C160" s="327">
        <v>39</v>
      </c>
      <c r="D160" s="327" t="s">
        <v>389</v>
      </c>
      <c r="E160" s="327" t="s">
        <v>390</v>
      </c>
      <c r="F160" s="327" t="s">
        <v>254</v>
      </c>
      <c r="G160" s="327" t="s">
        <v>404</v>
      </c>
      <c r="H160" s="327" t="s">
        <v>268</v>
      </c>
      <c r="J160" s="327" t="s">
        <v>269</v>
      </c>
      <c r="K160" s="327">
        <v>303</v>
      </c>
      <c r="L160" s="327">
        <v>0</v>
      </c>
      <c r="M160" s="327">
        <v>129</v>
      </c>
      <c r="N160" s="327" t="s">
        <v>258</v>
      </c>
      <c r="O160" s="327">
        <v>1</v>
      </c>
      <c r="P160" s="328">
        <v>140</v>
      </c>
      <c r="Q160" s="327" t="s">
        <v>259</v>
      </c>
      <c r="R160" s="327" t="s">
        <v>260</v>
      </c>
      <c r="S160" s="327" t="s">
        <v>254</v>
      </c>
      <c r="T160" s="327" t="s">
        <v>261</v>
      </c>
      <c r="V160" s="327">
        <v>1.4</v>
      </c>
      <c r="W160" s="327" t="s">
        <v>418</v>
      </c>
      <c r="X160" s="327" t="s">
        <v>262</v>
      </c>
      <c r="Y160" s="327" t="s">
        <v>278</v>
      </c>
      <c r="Z160" s="327">
        <v>0</v>
      </c>
      <c r="AB160" s="329">
        <v>35855</v>
      </c>
      <c r="AC160" s="327">
        <v>0</v>
      </c>
    </row>
    <row r="161" spans="1:29" s="327" customFormat="1" hidden="1" x14ac:dyDescent="0.25">
      <c r="A161" s="327">
        <v>2489</v>
      </c>
      <c r="B161" s="327">
        <v>10100602</v>
      </c>
      <c r="C161" s="327">
        <v>39</v>
      </c>
      <c r="D161" s="327" t="s">
        <v>389</v>
      </c>
      <c r="E161" s="327" t="s">
        <v>390</v>
      </c>
      <c r="F161" s="327" t="s">
        <v>254</v>
      </c>
      <c r="G161" s="327" t="s">
        <v>404</v>
      </c>
      <c r="H161" s="327" t="s">
        <v>273</v>
      </c>
      <c r="J161" s="327" t="s">
        <v>274</v>
      </c>
      <c r="K161" s="327">
        <v>334</v>
      </c>
      <c r="L161" s="327">
        <v>0</v>
      </c>
      <c r="M161" s="327">
        <v>129</v>
      </c>
      <c r="N161" s="327" t="s">
        <v>258</v>
      </c>
      <c r="O161" s="327">
        <v>1</v>
      </c>
      <c r="P161" s="328">
        <v>13.7</v>
      </c>
      <c r="Q161" s="327" t="s">
        <v>259</v>
      </c>
      <c r="R161" s="327" t="s">
        <v>260</v>
      </c>
      <c r="S161" s="327" t="s">
        <v>254</v>
      </c>
      <c r="T161" s="327" t="s">
        <v>261</v>
      </c>
      <c r="V161" s="327">
        <v>1.4</v>
      </c>
      <c r="X161" s="327" t="s">
        <v>413</v>
      </c>
      <c r="Y161" s="327" t="s">
        <v>263</v>
      </c>
      <c r="Z161" s="327">
        <v>0</v>
      </c>
      <c r="AB161" s="329">
        <v>35855</v>
      </c>
      <c r="AC161" s="327">
        <v>0</v>
      </c>
    </row>
    <row r="162" spans="1:29" s="327" customFormat="1" hidden="1" x14ac:dyDescent="0.25">
      <c r="A162" s="327">
        <v>2492</v>
      </c>
      <c r="B162" s="327">
        <v>10100602</v>
      </c>
      <c r="C162" s="327">
        <v>39</v>
      </c>
      <c r="D162" s="327" t="s">
        <v>389</v>
      </c>
      <c r="E162" s="327" t="s">
        <v>390</v>
      </c>
      <c r="F162" s="327" t="s">
        <v>254</v>
      </c>
      <c r="G162" s="327" t="s">
        <v>404</v>
      </c>
      <c r="H162" s="327" t="s">
        <v>400</v>
      </c>
      <c r="J162" s="327" t="s">
        <v>401</v>
      </c>
      <c r="K162" s="327">
        <v>338</v>
      </c>
      <c r="L162" s="327">
        <v>0</v>
      </c>
      <c r="M162" s="327">
        <v>129</v>
      </c>
      <c r="N162" s="327" t="s">
        <v>258</v>
      </c>
      <c r="O162" s="327">
        <v>1</v>
      </c>
      <c r="P162" s="328">
        <v>13.7</v>
      </c>
      <c r="Q162" s="327" t="s">
        <v>259</v>
      </c>
      <c r="R162" s="327" t="s">
        <v>260</v>
      </c>
      <c r="S162" s="327" t="s">
        <v>254</v>
      </c>
      <c r="T162" s="327" t="s">
        <v>261</v>
      </c>
      <c r="V162" s="327">
        <v>1.4</v>
      </c>
      <c r="X162" s="327" t="s">
        <v>262</v>
      </c>
      <c r="Y162" s="327" t="s">
        <v>263</v>
      </c>
      <c r="Z162" s="327">
        <v>0</v>
      </c>
      <c r="AB162" s="329">
        <v>35855</v>
      </c>
      <c r="AC162" s="327">
        <v>0</v>
      </c>
    </row>
    <row r="163" spans="1:29" s="327" customFormat="1" hidden="1" x14ac:dyDescent="0.25">
      <c r="A163" s="327">
        <v>2501</v>
      </c>
      <c r="B163" s="327">
        <v>10100602</v>
      </c>
      <c r="C163" s="327">
        <v>39</v>
      </c>
      <c r="D163" s="327" t="s">
        <v>389</v>
      </c>
      <c r="E163" s="327" t="s">
        <v>390</v>
      </c>
      <c r="F163" s="327" t="s">
        <v>254</v>
      </c>
      <c r="G163" s="327" t="s">
        <v>404</v>
      </c>
      <c r="J163" s="327" t="s">
        <v>412</v>
      </c>
      <c r="K163" s="327">
        <v>381</v>
      </c>
      <c r="L163" s="327">
        <v>0</v>
      </c>
      <c r="M163" s="327">
        <v>129</v>
      </c>
      <c r="N163" s="327" t="s">
        <v>258</v>
      </c>
      <c r="O163" s="327">
        <v>1</v>
      </c>
      <c r="P163" s="328">
        <v>0.6</v>
      </c>
      <c r="Q163" s="327" t="s">
        <v>259</v>
      </c>
      <c r="R163" s="327" t="s">
        <v>260</v>
      </c>
      <c r="S163" s="327" t="s">
        <v>254</v>
      </c>
      <c r="T163" s="327" t="s">
        <v>261</v>
      </c>
      <c r="V163" s="327">
        <v>1.4</v>
      </c>
      <c r="X163" s="327" t="s">
        <v>413</v>
      </c>
      <c r="Y163" s="327" t="s">
        <v>278</v>
      </c>
      <c r="Z163" s="327">
        <v>0</v>
      </c>
      <c r="AB163" s="329">
        <v>35855</v>
      </c>
      <c r="AC163" s="327">
        <v>0</v>
      </c>
    </row>
    <row r="164" spans="1:29" s="327" customFormat="1" hidden="1" x14ac:dyDescent="0.25">
      <c r="A164" s="327">
        <v>2505</v>
      </c>
      <c r="B164" s="327">
        <v>10100602</v>
      </c>
      <c r="C164" s="327">
        <v>39</v>
      </c>
      <c r="D164" s="327" t="s">
        <v>389</v>
      </c>
      <c r="E164" s="327" t="s">
        <v>390</v>
      </c>
      <c r="F164" s="327" t="s">
        <v>254</v>
      </c>
      <c r="G164" s="327" t="s">
        <v>404</v>
      </c>
      <c r="H164" s="327" t="s">
        <v>385</v>
      </c>
      <c r="J164" s="327" t="s">
        <v>386</v>
      </c>
      <c r="K164" s="327">
        <v>417</v>
      </c>
      <c r="L164" s="327">
        <v>0</v>
      </c>
      <c r="M164" s="327">
        <v>129</v>
      </c>
      <c r="N164" s="327" t="s">
        <v>258</v>
      </c>
      <c r="O164" s="327">
        <v>1</v>
      </c>
      <c r="P164" s="328">
        <v>2.8</v>
      </c>
      <c r="Q164" s="327" t="s">
        <v>259</v>
      </c>
      <c r="R164" s="327" t="s">
        <v>260</v>
      </c>
      <c r="S164" s="327" t="s">
        <v>254</v>
      </c>
      <c r="T164" s="327" t="s">
        <v>261</v>
      </c>
      <c r="X164" s="327" t="s">
        <v>733</v>
      </c>
      <c r="Y164" s="327" t="s">
        <v>275</v>
      </c>
      <c r="Z164" s="327">
        <v>0</v>
      </c>
      <c r="AB164" s="329">
        <v>35855</v>
      </c>
      <c r="AC164" s="327">
        <v>0</v>
      </c>
    </row>
    <row r="165" spans="1:29" hidden="1" x14ac:dyDescent="0.25">
      <c r="A165">
        <v>2508</v>
      </c>
      <c r="B165">
        <v>10100604</v>
      </c>
      <c r="C165">
        <v>40</v>
      </c>
      <c r="D165" t="s">
        <v>389</v>
      </c>
      <c r="E165" t="s">
        <v>390</v>
      </c>
      <c r="F165" t="s">
        <v>254</v>
      </c>
      <c r="G165" t="s">
        <v>405</v>
      </c>
      <c r="H165">
        <v>83329</v>
      </c>
      <c r="I165" t="s">
        <v>281</v>
      </c>
      <c r="J165" t="s">
        <v>282</v>
      </c>
      <c r="K165">
        <v>69</v>
      </c>
      <c r="L165">
        <v>0</v>
      </c>
      <c r="M165">
        <v>129</v>
      </c>
      <c r="N165" t="s">
        <v>258</v>
      </c>
      <c r="O165">
        <v>1</v>
      </c>
      <c r="P165" t="s">
        <v>283</v>
      </c>
      <c r="Q165" t="s">
        <v>259</v>
      </c>
      <c r="R165" t="s">
        <v>260</v>
      </c>
      <c r="S165" t="s">
        <v>254</v>
      </c>
      <c r="T165" t="s">
        <v>261</v>
      </c>
      <c r="V165">
        <v>1.4</v>
      </c>
      <c r="W165" t="s">
        <v>284</v>
      </c>
      <c r="X165" t="s">
        <v>285</v>
      </c>
      <c r="Y165" t="s">
        <v>286</v>
      </c>
      <c r="Z165">
        <v>0</v>
      </c>
      <c r="AA165" s="237">
        <v>35855</v>
      </c>
      <c r="AC165">
        <v>0</v>
      </c>
    </row>
    <row r="166" spans="1:29" hidden="1" x14ac:dyDescent="0.25">
      <c r="A166">
        <v>2509</v>
      </c>
      <c r="B166">
        <v>10100604</v>
      </c>
      <c r="C166">
        <v>40</v>
      </c>
      <c r="D166" t="s">
        <v>389</v>
      </c>
      <c r="E166" t="s">
        <v>390</v>
      </c>
      <c r="F166" t="s">
        <v>254</v>
      </c>
      <c r="G166" t="s">
        <v>405</v>
      </c>
      <c r="H166">
        <v>208968</v>
      </c>
      <c r="I166" t="s">
        <v>287</v>
      </c>
      <c r="J166" t="s">
        <v>288</v>
      </c>
      <c r="K166">
        <v>70</v>
      </c>
      <c r="L166">
        <v>0</v>
      </c>
      <c r="M166">
        <v>129</v>
      </c>
      <c r="N166" t="s">
        <v>258</v>
      </c>
      <c r="O166">
        <v>1</v>
      </c>
      <c r="P166" t="s">
        <v>283</v>
      </c>
      <c r="Q166" t="s">
        <v>259</v>
      </c>
      <c r="R166" t="s">
        <v>260</v>
      </c>
      <c r="S166" t="s">
        <v>254</v>
      </c>
      <c r="T166" t="s">
        <v>261</v>
      </c>
      <c r="V166">
        <v>1.4</v>
      </c>
      <c r="W166" t="s">
        <v>284</v>
      </c>
      <c r="X166" t="s">
        <v>285</v>
      </c>
      <c r="Y166" t="s">
        <v>286</v>
      </c>
      <c r="Z166">
        <v>0</v>
      </c>
      <c r="AA166" s="237">
        <v>35855</v>
      </c>
      <c r="AC166">
        <v>0</v>
      </c>
    </row>
    <row r="167" spans="1:29" hidden="1" x14ac:dyDescent="0.25">
      <c r="A167">
        <v>2510</v>
      </c>
      <c r="B167">
        <v>10100604</v>
      </c>
      <c r="C167">
        <v>40</v>
      </c>
      <c r="D167" t="s">
        <v>389</v>
      </c>
      <c r="E167" t="s">
        <v>390</v>
      </c>
      <c r="F167" t="s">
        <v>254</v>
      </c>
      <c r="G167" t="s">
        <v>405</v>
      </c>
      <c r="H167" t="s">
        <v>565</v>
      </c>
      <c r="I167" t="s">
        <v>566</v>
      </c>
      <c r="J167" t="s">
        <v>567</v>
      </c>
      <c r="K167">
        <v>87</v>
      </c>
      <c r="L167">
        <v>0</v>
      </c>
      <c r="M167">
        <v>129</v>
      </c>
      <c r="N167" t="s">
        <v>258</v>
      </c>
      <c r="O167">
        <v>1</v>
      </c>
      <c r="P167" s="238">
        <v>3.2</v>
      </c>
      <c r="Q167" t="s">
        <v>259</v>
      </c>
      <c r="R167" t="s">
        <v>260</v>
      </c>
      <c r="S167" t="s">
        <v>254</v>
      </c>
      <c r="T167" t="s">
        <v>261</v>
      </c>
      <c r="X167" t="s">
        <v>568</v>
      </c>
      <c r="Y167" t="s">
        <v>275</v>
      </c>
      <c r="Z167">
        <v>0</v>
      </c>
      <c r="AA167" s="237">
        <v>36770</v>
      </c>
      <c r="AC167">
        <v>0</v>
      </c>
    </row>
    <row r="168" spans="1:29" hidden="1" x14ac:dyDescent="0.25">
      <c r="A168">
        <v>2511</v>
      </c>
      <c r="B168">
        <v>10100604</v>
      </c>
      <c r="C168">
        <v>40</v>
      </c>
      <c r="D168" t="s">
        <v>389</v>
      </c>
      <c r="E168" t="s">
        <v>390</v>
      </c>
      <c r="F168" t="s">
        <v>254</v>
      </c>
      <c r="G168" t="s">
        <v>405</v>
      </c>
      <c r="H168" t="s">
        <v>565</v>
      </c>
      <c r="I168" t="s">
        <v>566</v>
      </c>
      <c r="J168" t="s">
        <v>567</v>
      </c>
      <c r="K168">
        <v>87</v>
      </c>
      <c r="L168">
        <v>107</v>
      </c>
      <c r="M168">
        <v>172</v>
      </c>
      <c r="N168" t="s">
        <v>615</v>
      </c>
      <c r="O168">
        <v>1</v>
      </c>
      <c r="P168" s="238">
        <v>18</v>
      </c>
      <c r="Q168" t="s">
        <v>259</v>
      </c>
      <c r="R168" t="s">
        <v>260</v>
      </c>
      <c r="S168" t="s">
        <v>254</v>
      </c>
      <c r="T168" t="s">
        <v>261</v>
      </c>
      <c r="X168" t="s">
        <v>568</v>
      </c>
      <c r="Y168" t="s">
        <v>275</v>
      </c>
      <c r="Z168">
        <v>0</v>
      </c>
      <c r="AA168" s="237">
        <v>36770</v>
      </c>
      <c r="AC168">
        <v>0</v>
      </c>
    </row>
    <row r="169" spans="1:29" hidden="1" x14ac:dyDescent="0.25">
      <c r="A169">
        <v>2512</v>
      </c>
      <c r="B169">
        <v>10100604</v>
      </c>
      <c r="C169">
        <v>40</v>
      </c>
      <c r="D169" t="s">
        <v>389</v>
      </c>
      <c r="E169" t="s">
        <v>390</v>
      </c>
      <c r="F169" t="s">
        <v>254</v>
      </c>
      <c r="G169" t="s">
        <v>405</v>
      </c>
      <c r="H169" t="s">
        <v>565</v>
      </c>
      <c r="I169" t="s">
        <v>566</v>
      </c>
      <c r="J169" t="s">
        <v>567</v>
      </c>
      <c r="K169">
        <v>87</v>
      </c>
      <c r="L169">
        <v>139</v>
      </c>
      <c r="M169">
        <v>198</v>
      </c>
      <c r="N169" t="s">
        <v>551</v>
      </c>
      <c r="O169">
        <v>1</v>
      </c>
      <c r="P169" s="238">
        <v>9.1</v>
      </c>
      <c r="Q169" t="s">
        <v>259</v>
      </c>
      <c r="R169" t="s">
        <v>260</v>
      </c>
      <c r="S169" t="s">
        <v>254</v>
      </c>
      <c r="T169" t="s">
        <v>261</v>
      </c>
      <c r="X169" t="s">
        <v>568</v>
      </c>
      <c r="Y169" t="s">
        <v>275</v>
      </c>
      <c r="Z169">
        <v>0</v>
      </c>
      <c r="AA169" s="237">
        <v>36770</v>
      </c>
      <c r="AC169">
        <v>0</v>
      </c>
    </row>
    <row r="170" spans="1:29" hidden="1" x14ac:dyDescent="0.25">
      <c r="A170">
        <v>2513</v>
      </c>
      <c r="B170">
        <v>10100604</v>
      </c>
      <c r="C170">
        <v>40</v>
      </c>
      <c r="D170" t="s">
        <v>389</v>
      </c>
      <c r="E170" t="s">
        <v>390</v>
      </c>
      <c r="F170" t="s">
        <v>254</v>
      </c>
      <c r="G170" t="s">
        <v>405</v>
      </c>
      <c r="H170">
        <v>120127</v>
      </c>
      <c r="I170" t="s">
        <v>289</v>
      </c>
      <c r="J170" t="s">
        <v>290</v>
      </c>
      <c r="K170">
        <v>91</v>
      </c>
      <c r="L170">
        <v>0</v>
      </c>
      <c r="M170">
        <v>129</v>
      </c>
      <c r="N170" t="s">
        <v>258</v>
      </c>
      <c r="O170">
        <v>1</v>
      </c>
      <c r="P170" t="s">
        <v>291</v>
      </c>
      <c r="Q170" t="s">
        <v>259</v>
      </c>
      <c r="R170" t="s">
        <v>260</v>
      </c>
      <c r="S170" t="s">
        <v>254</v>
      </c>
      <c r="T170" t="s">
        <v>261</v>
      </c>
      <c r="V170">
        <v>1.4</v>
      </c>
      <c r="W170" t="s">
        <v>284</v>
      </c>
      <c r="X170" t="s">
        <v>285</v>
      </c>
      <c r="Y170" t="s">
        <v>286</v>
      </c>
      <c r="Z170">
        <v>0</v>
      </c>
      <c r="AA170" s="237">
        <v>35855</v>
      </c>
      <c r="AC170">
        <v>0</v>
      </c>
    </row>
    <row r="171" spans="1:29" hidden="1" x14ac:dyDescent="0.25">
      <c r="A171">
        <v>2514</v>
      </c>
      <c r="B171">
        <v>10100604</v>
      </c>
      <c r="C171">
        <v>40</v>
      </c>
      <c r="D171" t="s">
        <v>389</v>
      </c>
      <c r="E171" t="s">
        <v>390</v>
      </c>
      <c r="F171" t="s">
        <v>254</v>
      </c>
      <c r="G171" t="s">
        <v>405</v>
      </c>
      <c r="H171">
        <v>7440382</v>
      </c>
      <c r="I171" t="s">
        <v>292</v>
      </c>
      <c r="J171" t="s">
        <v>293</v>
      </c>
      <c r="K171">
        <v>93</v>
      </c>
      <c r="L171">
        <v>0</v>
      </c>
      <c r="M171">
        <v>129</v>
      </c>
      <c r="N171" t="s">
        <v>258</v>
      </c>
      <c r="O171">
        <v>1</v>
      </c>
      <c r="P171" s="238">
        <v>2.0000000000000001E-4</v>
      </c>
      <c r="Q171" t="s">
        <v>259</v>
      </c>
      <c r="R171" t="s">
        <v>260</v>
      </c>
      <c r="S171" t="s">
        <v>254</v>
      </c>
      <c r="T171" t="s">
        <v>261</v>
      </c>
      <c r="V171">
        <v>1.4</v>
      </c>
      <c r="W171" t="s">
        <v>294</v>
      </c>
      <c r="X171" t="s">
        <v>285</v>
      </c>
      <c r="Y171" t="s">
        <v>286</v>
      </c>
      <c r="Z171">
        <v>0</v>
      </c>
      <c r="AA171" s="237">
        <v>35855</v>
      </c>
      <c r="AC171">
        <v>0</v>
      </c>
    </row>
    <row r="172" spans="1:29" hidden="1" x14ac:dyDescent="0.25">
      <c r="A172">
        <v>2515</v>
      </c>
      <c r="B172">
        <v>10100604</v>
      </c>
      <c r="C172">
        <v>40</v>
      </c>
      <c r="D172" t="s">
        <v>389</v>
      </c>
      <c r="E172" t="s">
        <v>390</v>
      </c>
      <c r="F172" t="s">
        <v>254</v>
      </c>
      <c r="G172" t="s">
        <v>405</v>
      </c>
      <c r="I172" t="s">
        <v>295</v>
      </c>
      <c r="J172" t="s">
        <v>296</v>
      </c>
      <c r="K172">
        <v>96</v>
      </c>
      <c r="L172">
        <v>0</v>
      </c>
      <c r="M172">
        <v>129</v>
      </c>
      <c r="N172" t="s">
        <v>258</v>
      </c>
      <c r="O172">
        <v>1</v>
      </c>
      <c r="P172" s="238">
        <v>4.4000000000000003E-3</v>
      </c>
      <c r="Q172" t="s">
        <v>259</v>
      </c>
      <c r="R172" t="s">
        <v>260</v>
      </c>
      <c r="S172" t="s">
        <v>254</v>
      </c>
      <c r="T172" t="s">
        <v>261</v>
      </c>
      <c r="V172">
        <v>1.4</v>
      </c>
      <c r="X172" t="s">
        <v>285</v>
      </c>
      <c r="Y172" t="s">
        <v>263</v>
      </c>
      <c r="Z172">
        <v>0</v>
      </c>
      <c r="AA172" s="237">
        <v>35855</v>
      </c>
      <c r="AC172">
        <v>0</v>
      </c>
    </row>
    <row r="173" spans="1:29" hidden="1" x14ac:dyDescent="0.25">
      <c r="A173">
        <v>2516</v>
      </c>
      <c r="B173">
        <v>10100604</v>
      </c>
      <c r="C173">
        <v>40</v>
      </c>
      <c r="D173" t="s">
        <v>389</v>
      </c>
      <c r="E173" t="s">
        <v>390</v>
      </c>
      <c r="F173" t="s">
        <v>254</v>
      </c>
      <c r="G173" t="s">
        <v>405</v>
      </c>
      <c r="H173">
        <v>71432</v>
      </c>
      <c r="I173" t="s">
        <v>297</v>
      </c>
      <c r="J173" t="s">
        <v>298</v>
      </c>
      <c r="K173">
        <v>98</v>
      </c>
      <c r="L173">
        <v>0</v>
      </c>
      <c r="M173">
        <v>129</v>
      </c>
      <c r="N173" t="s">
        <v>258</v>
      </c>
      <c r="O173">
        <v>1</v>
      </c>
      <c r="P173" s="238">
        <v>2.0999999999999999E-3</v>
      </c>
      <c r="Q173" t="s">
        <v>259</v>
      </c>
      <c r="R173" t="s">
        <v>260</v>
      </c>
      <c r="S173" t="s">
        <v>254</v>
      </c>
      <c r="T173" t="s">
        <v>261</v>
      </c>
      <c r="V173">
        <v>1.4</v>
      </c>
      <c r="W173" t="s">
        <v>294</v>
      </c>
      <c r="X173" t="s">
        <v>285</v>
      </c>
      <c r="Y173" t="s">
        <v>267</v>
      </c>
      <c r="Z173">
        <v>0</v>
      </c>
      <c r="AA173" s="237">
        <v>35855</v>
      </c>
      <c r="AC173">
        <v>0</v>
      </c>
    </row>
    <row r="174" spans="1:29" hidden="1" x14ac:dyDescent="0.25">
      <c r="A174">
        <v>2517</v>
      </c>
      <c r="B174">
        <v>10100604</v>
      </c>
      <c r="C174">
        <v>40</v>
      </c>
      <c r="D174" t="s">
        <v>389</v>
      </c>
      <c r="E174" t="s">
        <v>390</v>
      </c>
      <c r="F174" t="s">
        <v>254</v>
      </c>
      <c r="G174" t="s">
        <v>405</v>
      </c>
      <c r="H174">
        <v>56553</v>
      </c>
      <c r="I174" t="s">
        <v>299</v>
      </c>
      <c r="J174" t="s">
        <v>300</v>
      </c>
      <c r="K174">
        <v>102</v>
      </c>
      <c r="L174">
        <v>0</v>
      </c>
      <c r="M174">
        <v>129</v>
      </c>
      <c r="N174" t="s">
        <v>258</v>
      </c>
      <c r="O174">
        <v>1</v>
      </c>
      <c r="P174" t="s">
        <v>283</v>
      </c>
      <c r="Q174" t="s">
        <v>259</v>
      </c>
      <c r="R174" t="s">
        <v>260</v>
      </c>
      <c r="S174" t="s">
        <v>254</v>
      </c>
      <c r="T174" t="s">
        <v>261</v>
      </c>
      <c r="V174">
        <v>1.4</v>
      </c>
      <c r="W174" t="s">
        <v>284</v>
      </c>
      <c r="X174" t="s">
        <v>285</v>
      </c>
      <c r="Y174" t="s">
        <v>286</v>
      </c>
      <c r="Z174">
        <v>0</v>
      </c>
      <c r="AA174" s="237">
        <v>35855</v>
      </c>
      <c r="AC174">
        <v>0</v>
      </c>
    </row>
    <row r="175" spans="1:29" hidden="1" x14ac:dyDescent="0.25">
      <c r="A175">
        <v>2518</v>
      </c>
      <c r="B175">
        <v>10100604</v>
      </c>
      <c r="C175">
        <v>40</v>
      </c>
      <c r="D175" t="s">
        <v>389</v>
      </c>
      <c r="E175" t="s">
        <v>390</v>
      </c>
      <c r="F175" t="s">
        <v>254</v>
      </c>
      <c r="G175" t="s">
        <v>405</v>
      </c>
      <c r="H175">
        <v>50328</v>
      </c>
      <c r="I175" t="s">
        <v>301</v>
      </c>
      <c r="J175" t="s">
        <v>302</v>
      </c>
      <c r="K175">
        <v>103</v>
      </c>
      <c r="L175">
        <v>0</v>
      </c>
      <c r="M175">
        <v>129</v>
      </c>
      <c r="N175" t="s">
        <v>258</v>
      </c>
      <c r="O175">
        <v>1</v>
      </c>
      <c r="P175" t="s">
        <v>303</v>
      </c>
      <c r="Q175" t="s">
        <v>259</v>
      </c>
      <c r="R175" t="s">
        <v>260</v>
      </c>
      <c r="S175" t="s">
        <v>254</v>
      </c>
      <c r="T175" t="s">
        <v>261</v>
      </c>
      <c r="V175">
        <v>1.4</v>
      </c>
      <c r="W175" t="s">
        <v>284</v>
      </c>
      <c r="X175" t="s">
        <v>285</v>
      </c>
      <c r="Y175" t="s">
        <v>286</v>
      </c>
      <c r="Z175">
        <v>0</v>
      </c>
      <c r="AA175" s="237">
        <v>35855</v>
      </c>
      <c r="AC175">
        <v>0</v>
      </c>
    </row>
    <row r="176" spans="1:29" hidden="1" x14ac:dyDescent="0.25">
      <c r="A176">
        <v>2519</v>
      </c>
      <c r="B176">
        <v>10100604</v>
      </c>
      <c r="C176">
        <v>40</v>
      </c>
      <c r="D176" t="s">
        <v>389</v>
      </c>
      <c r="E176" t="s">
        <v>390</v>
      </c>
      <c r="F176" t="s">
        <v>254</v>
      </c>
      <c r="G176" t="s">
        <v>405</v>
      </c>
      <c r="H176">
        <v>205992</v>
      </c>
      <c r="I176" t="s">
        <v>304</v>
      </c>
      <c r="J176" t="s">
        <v>305</v>
      </c>
      <c r="K176">
        <v>104</v>
      </c>
      <c r="L176">
        <v>0</v>
      </c>
      <c r="M176">
        <v>129</v>
      </c>
      <c r="N176" t="s">
        <v>258</v>
      </c>
      <c r="O176">
        <v>1</v>
      </c>
      <c r="P176" t="s">
        <v>283</v>
      </c>
      <c r="Q176" t="s">
        <v>259</v>
      </c>
      <c r="R176" t="s">
        <v>260</v>
      </c>
      <c r="S176" t="s">
        <v>254</v>
      </c>
      <c r="T176" t="s">
        <v>261</v>
      </c>
      <c r="V176">
        <v>1.4</v>
      </c>
      <c r="W176" t="s">
        <v>284</v>
      </c>
      <c r="X176" t="s">
        <v>285</v>
      </c>
      <c r="Y176" t="s">
        <v>286</v>
      </c>
      <c r="Z176">
        <v>0</v>
      </c>
      <c r="AA176" s="237">
        <v>35855</v>
      </c>
      <c r="AC176">
        <v>0</v>
      </c>
    </row>
    <row r="177" spans="1:29" hidden="1" x14ac:dyDescent="0.25">
      <c r="A177">
        <v>2521</v>
      </c>
      <c r="B177">
        <v>10100604</v>
      </c>
      <c r="C177">
        <v>40</v>
      </c>
      <c r="D177" t="s">
        <v>389</v>
      </c>
      <c r="E177" t="s">
        <v>390</v>
      </c>
      <c r="F177" t="s">
        <v>254</v>
      </c>
      <c r="G177" t="s">
        <v>405</v>
      </c>
      <c r="H177">
        <v>207089</v>
      </c>
      <c r="I177" t="s">
        <v>308</v>
      </c>
      <c r="J177" t="s">
        <v>309</v>
      </c>
      <c r="K177">
        <v>107</v>
      </c>
      <c r="L177">
        <v>0</v>
      </c>
      <c r="M177">
        <v>129</v>
      </c>
      <c r="N177" t="s">
        <v>258</v>
      </c>
      <c r="O177">
        <v>1</v>
      </c>
      <c r="P177" t="s">
        <v>283</v>
      </c>
      <c r="Q177" t="s">
        <v>259</v>
      </c>
      <c r="R177" t="s">
        <v>260</v>
      </c>
      <c r="S177" t="s">
        <v>254</v>
      </c>
      <c r="T177" t="s">
        <v>261</v>
      </c>
      <c r="V177">
        <v>1.4</v>
      </c>
      <c r="W177" t="s">
        <v>284</v>
      </c>
      <c r="X177" t="s">
        <v>285</v>
      </c>
      <c r="Y177" t="s">
        <v>286</v>
      </c>
      <c r="Z177">
        <v>0</v>
      </c>
      <c r="AA177" s="237">
        <v>35855</v>
      </c>
      <c r="AC177">
        <v>0</v>
      </c>
    </row>
    <row r="178" spans="1:29" hidden="1" x14ac:dyDescent="0.25">
      <c r="A178">
        <v>2522</v>
      </c>
      <c r="B178">
        <v>10100604</v>
      </c>
      <c r="C178">
        <v>40</v>
      </c>
      <c r="D178" t="s">
        <v>389</v>
      </c>
      <c r="E178" t="s">
        <v>390</v>
      </c>
      <c r="F178" t="s">
        <v>254</v>
      </c>
      <c r="G178" t="s">
        <v>405</v>
      </c>
      <c r="H178">
        <v>7440417</v>
      </c>
      <c r="I178" t="s">
        <v>310</v>
      </c>
      <c r="J178" t="s">
        <v>311</v>
      </c>
      <c r="K178">
        <v>119</v>
      </c>
      <c r="L178">
        <v>0</v>
      </c>
      <c r="M178">
        <v>129</v>
      </c>
      <c r="N178" t="s">
        <v>258</v>
      </c>
      <c r="O178">
        <v>1</v>
      </c>
      <c r="P178" t="s">
        <v>312</v>
      </c>
      <c r="Q178" t="s">
        <v>259</v>
      </c>
      <c r="R178" t="s">
        <v>260</v>
      </c>
      <c r="S178" t="s">
        <v>254</v>
      </c>
      <c r="T178" t="s">
        <v>261</v>
      </c>
      <c r="V178">
        <v>1.4</v>
      </c>
      <c r="W178" t="s">
        <v>294</v>
      </c>
      <c r="X178" t="s">
        <v>285</v>
      </c>
      <c r="Y178" t="s">
        <v>286</v>
      </c>
      <c r="Z178">
        <v>0</v>
      </c>
      <c r="AA178" s="237">
        <v>35855</v>
      </c>
      <c r="AC178">
        <v>0</v>
      </c>
    </row>
    <row r="179" spans="1:29" hidden="1" x14ac:dyDescent="0.25">
      <c r="A179">
        <v>2523</v>
      </c>
      <c r="B179">
        <v>10100604</v>
      </c>
      <c r="C179">
        <v>40</v>
      </c>
      <c r="D179" t="s">
        <v>389</v>
      </c>
      <c r="E179" t="s">
        <v>390</v>
      </c>
      <c r="F179" t="s">
        <v>254</v>
      </c>
      <c r="G179" t="s">
        <v>405</v>
      </c>
      <c r="I179" t="s">
        <v>313</v>
      </c>
      <c r="J179" t="s">
        <v>314</v>
      </c>
      <c r="K179">
        <v>292</v>
      </c>
      <c r="L179">
        <v>0</v>
      </c>
      <c r="M179">
        <v>129</v>
      </c>
      <c r="N179" t="s">
        <v>258</v>
      </c>
      <c r="O179">
        <v>1</v>
      </c>
      <c r="P179" s="238">
        <v>2.1</v>
      </c>
      <c r="Q179" t="s">
        <v>259</v>
      </c>
      <c r="R179" t="s">
        <v>260</v>
      </c>
      <c r="S179" t="s">
        <v>254</v>
      </c>
      <c r="T179" t="s">
        <v>261</v>
      </c>
      <c r="V179">
        <v>1.4</v>
      </c>
      <c r="X179" t="s">
        <v>285</v>
      </c>
      <c r="Y179" t="s">
        <v>286</v>
      </c>
      <c r="Z179">
        <v>0</v>
      </c>
      <c r="AA179" s="237">
        <v>35855</v>
      </c>
      <c r="AC179">
        <v>0</v>
      </c>
    </row>
    <row r="180" spans="1:29" hidden="1" x14ac:dyDescent="0.25">
      <c r="A180">
        <v>2524</v>
      </c>
      <c r="B180">
        <v>10100604</v>
      </c>
      <c r="C180">
        <v>40</v>
      </c>
      <c r="D180" t="s">
        <v>389</v>
      </c>
      <c r="E180" t="s">
        <v>390</v>
      </c>
      <c r="F180" t="s">
        <v>254</v>
      </c>
      <c r="G180" t="s">
        <v>405</v>
      </c>
      <c r="H180">
        <v>7440439</v>
      </c>
      <c r="I180" t="s">
        <v>315</v>
      </c>
      <c r="J180" t="s">
        <v>316</v>
      </c>
      <c r="K180">
        <v>130</v>
      </c>
      <c r="L180">
        <v>0</v>
      </c>
      <c r="M180">
        <v>129</v>
      </c>
      <c r="N180" t="s">
        <v>258</v>
      </c>
      <c r="O180">
        <v>1</v>
      </c>
      <c r="P180" s="238">
        <v>1.1000000000000001E-3</v>
      </c>
      <c r="Q180" t="s">
        <v>259</v>
      </c>
      <c r="R180" t="s">
        <v>260</v>
      </c>
      <c r="S180" t="s">
        <v>254</v>
      </c>
      <c r="T180" t="s">
        <v>261</v>
      </c>
      <c r="V180">
        <v>1.4</v>
      </c>
      <c r="W180" t="s">
        <v>294</v>
      </c>
      <c r="X180" t="s">
        <v>285</v>
      </c>
      <c r="Y180" t="s">
        <v>263</v>
      </c>
      <c r="Z180">
        <v>0</v>
      </c>
      <c r="AA180" s="237">
        <v>35855</v>
      </c>
      <c r="AC180">
        <v>0</v>
      </c>
    </row>
    <row r="181" spans="1:29" hidden="1" x14ac:dyDescent="0.25">
      <c r="A181">
        <v>2525</v>
      </c>
      <c r="B181">
        <v>10100604</v>
      </c>
      <c r="C181">
        <v>40</v>
      </c>
      <c r="D181" t="s">
        <v>389</v>
      </c>
      <c r="E181" t="s">
        <v>390</v>
      </c>
      <c r="F181" t="s">
        <v>254</v>
      </c>
      <c r="G181" t="s">
        <v>405</v>
      </c>
      <c r="H181" t="s">
        <v>255</v>
      </c>
      <c r="I181" t="s">
        <v>256</v>
      </c>
      <c r="J181" t="s">
        <v>257</v>
      </c>
      <c r="K181">
        <v>136</v>
      </c>
      <c r="L181">
        <v>0</v>
      </c>
      <c r="M181">
        <v>129</v>
      </c>
      <c r="N181" t="s">
        <v>258</v>
      </c>
      <c r="O181">
        <v>1</v>
      </c>
      <c r="P181" s="238">
        <v>120000</v>
      </c>
      <c r="Q181" t="s">
        <v>259</v>
      </c>
      <c r="R181" t="s">
        <v>260</v>
      </c>
      <c r="S181" t="s">
        <v>254</v>
      </c>
      <c r="T181" t="s">
        <v>261</v>
      </c>
      <c r="V181">
        <v>1.4</v>
      </c>
      <c r="W181" t="s">
        <v>317</v>
      </c>
      <c r="X181" t="s">
        <v>285</v>
      </c>
      <c r="Y181" t="s">
        <v>278</v>
      </c>
      <c r="Z181">
        <v>0</v>
      </c>
      <c r="AA181" s="237">
        <v>35855</v>
      </c>
      <c r="AC181">
        <v>0</v>
      </c>
    </row>
    <row r="182" spans="1:29" hidden="1" x14ac:dyDescent="0.25">
      <c r="A182">
        <v>2527</v>
      </c>
      <c r="B182">
        <v>10100604</v>
      </c>
      <c r="C182">
        <v>40</v>
      </c>
      <c r="D182" t="s">
        <v>389</v>
      </c>
      <c r="E182" t="s">
        <v>390</v>
      </c>
      <c r="F182" t="s">
        <v>254</v>
      </c>
      <c r="G182" t="s">
        <v>405</v>
      </c>
      <c r="H182" t="s">
        <v>264</v>
      </c>
      <c r="I182" t="s">
        <v>265</v>
      </c>
      <c r="J182" t="s">
        <v>266</v>
      </c>
      <c r="K182">
        <v>137</v>
      </c>
      <c r="L182">
        <v>0</v>
      </c>
      <c r="M182">
        <v>129</v>
      </c>
      <c r="N182" t="s">
        <v>258</v>
      </c>
      <c r="O182">
        <v>1</v>
      </c>
      <c r="P182" s="238">
        <v>24</v>
      </c>
      <c r="Q182" t="s">
        <v>259</v>
      </c>
      <c r="R182" t="s">
        <v>260</v>
      </c>
      <c r="S182" t="s">
        <v>254</v>
      </c>
      <c r="T182" t="s">
        <v>261</v>
      </c>
      <c r="V182">
        <v>1.4</v>
      </c>
      <c r="X182" t="s">
        <v>285</v>
      </c>
      <c r="Y182" t="s">
        <v>275</v>
      </c>
      <c r="Z182">
        <v>0</v>
      </c>
      <c r="AA182" s="237">
        <v>35855</v>
      </c>
      <c r="AC182">
        <v>0</v>
      </c>
    </row>
    <row r="183" spans="1:29" hidden="1" x14ac:dyDescent="0.25">
      <c r="A183">
        <v>2528</v>
      </c>
      <c r="B183">
        <v>10100604</v>
      </c>
      <c r="C183">
        <v>40</v>
      </c>
      <c r="D183" t="s">
        <v>389</v>
      </c>
      <c r="E183" t="s">
        <v>390</v>
      </c>
      <c r="F183" t="s">
        <v>254</v>
      </c>
      <c r="G183" t="s">
        <v>405</v>
      </c>
      <c r="H183" t="s">
        <v>264</v>
      </c>
      <c r="I183" t="s">
        <v>265</v>
      </c>
      <c r="J183" t="s">
        <v>266</v>
      </c>
      <c r="K183">
        <v>137</v>
      </c>
      <c r="L183">
        <v>26</v>
      </c>
      <c r="M183">
        <v>144</v>
      </c>
      <c r="N183" t="s">
        <v>393</v>
      </c>
      <c r="O183">
        <v>1</v>
      </c>
      <c r="P183" s="238">
        <v>98</v>
      </c>
      <c r="Q183" t="s">
        <v>259</v>
      </c>
      <c r="R183" t="s">
        <v>260</v>
      </c>
      <c r="S183" t="s">
        <v>254</v>
      </c>
      <c r="T183" t="s">
        <v>261</v>
      </c>
      <c r="V183">
        <v>1.4</v>
      </c>
      <c r="X183" t="s">
        <v>285</v>
      </c>
      <c r="Y183" t="s">
        <v>263</v>
      </c>
      <c r="Z183">
        <v>0</v>
      </c>
      <c r="AA183" s="237">
        <v>35855</v>
      </c>
      <c r="AC183">
        <v>0</v>
      </c>
    </row>
    <row r="184" spans="1:29" hidden="1" x14ac:dyDescent="0.25">
      <c r="A184">
        <v>2529</v>
      </c>
      <c r="B184">
        <v>10100604</v>
      </c>
      <c r="C184">
        <v>40</v>
      </c>
      <c r="D184" t="s">
        <v>389</v>
      </c>
      <c r="E184" t="s">
        <v>390</v>
      </c>
      <c r="F184" t="s">
        <v>254</v>
      </c>
      <c r="G184" t="s">
        <v>405</v>
      </c>
      <c r="H184">
        <v>7440473</v>
      </c>
      <c r="I184" t="s">
        <v>318</v>
      </c>
      <c r="J184" t="s">
        <v>319</v>
      </c>
      <c r="K184">
        <v>149</v>
      </c>
      <c r="L184">
        <v>0</v>
      </c>
      <c r="M184">
        <v>129</v>
      </c>
      <c r="N184" t="s">
        <v>258</v>
      </c>
      <c r="O184">
        <v>1</v>
      </c>
      <c r="P184" s="238">
        <v>1.4E-3</v>
      </c>
      <c r="Q184" t="s">
        <v>259</v>
      </c>
      <c r="R184" t="s">
        <v>260</v>
      </c>
      <c r="S184" t="s">
        <v>254</v>
      </c>
      <c r="T184" t="s">
        <v>261</v>
      </c>
      <c r="V184">
        <v>1.4</v>
      </c>
      <c r="W184" t="s">
        <v>294</v>
      </c>
      <c r="X184" t="s">
        <v>285</v>
      </c>
      <c r="Y184" t="s">
        <v>263</v>
      </c>
      <c r="Z184">
        <v>0</v>
      </c>
      <c r="AA184" s="237">
        <v>35855</v>
      </c>
      <c r="AC184">
        <v>0</v>
      </c>
    </row>
    <row r="185" spans="1:29" hidden="1" x14ac:dyDescent="0.25">
      <c r="A185">
        <v>2530</v>
      </c>
      <c r="B185">
        <v>10100604</v>
      </c>
      <c r="C185">
        <v>40</v>
      </c>
      <c r="D185" t="s">
        <v>389</v>
      </c>
      <c r="E185" t="s">
        <v>390</v>
      </c>
      <c r="F185" t="s">
        <v>254</v>
      </c>
      <c r="G185" t="s">
        <v>405</v>
      </c>
      <c r="H185">
        <v>218019</v>
      </c>
      <c r="I185" t="s">
        <v>320</v>
      </c>
      <c r="J185" t="s">
        <v>321</v>
      </c>
      <c r="K185">
        <v>153</v>
      </c>
      <c r="L185">
        <v>0</v>
      </c>
      <c r="M185">
        <v>129</v>
      </c>
      <c r="N185" t="s">
        <v>258</v>
      </c>
      <c r="O185">
        <v>1</v>
      </c>
      <c r="P185" t="s">
        <v>283</v>
      </c>
      <c r="Q185" t="s">
        <v>259</v>
      </c>
      <c r="R185" t="s">
        <v>260</v>
      </c>
      <c r="S185" t="s">
        <v>254</v>
      </c>
      <c r="T185" t="s">
        <v>261</v>
      </c>
      <c r="V185">
        <v>1.4</v>
      </c>
      <c r="W185" t="s">
        <v>284</v>
      </c>
      <c r="X185" t="s">
        <v>285</v>
      </c>
      <c r="Y185" t="s">
        <v>286</v>
      </c>
      <c r="Z185">
        <v>0</v>
      </c>
      <c r="AA185" s="237">
        <v>35855</v>
      </c>
      <c r="AC185">
        <v>0</v>
      </c>
    </row>
    <row r="186" spans="1:29" hidden="1" x14ac:dyDescent="0.25">
      <c r="A186">
        <v>2531</v>
      </c>
      <c r="B186">
        <v>10100604</v>
      </c>
      <c r="C186">
        <v>40</v>
      </c>
      <c r="D186" t="s">
        <v>389</v>
      </c>
      <c r="E186" t="s">
        <v>390</v>
      </c>
      <c r="F186" t="s">
        <v>254</v>
      </c>
      <c r="G186" t="s">
        <v>405</v>
      </c>
      <c r="H186">
        <v>7440484</v>
      </c>
      <c r="I186" t="s">
        <v>322</v>
      </c>
      <c r="J186" t="s">
        <v>323</v>
      </c>
      <c r="K186">
        <v>154</v>
      </c>
      <c r="L186">
        <v>0</v>
      </c>
      <c r="M186">
        <v>129</v>
      </c>
      <c r="N186" t="s">
        <v>258</v>
      </c>
      <c r="O186">
        <v>1</v>
      </c>
      <c r="P186" s="238">
        <v>8.3999999999999995E-5</v>
      </c>
      <c r="Q186" t="s">
        <v>259</v>
      </c>
      <c r="R186" t="s">
        <v>260</v>
      </c>
      <c r="S186" t="s">
        <v>254</v>
      </c>
      <c r="T186" t="s">
        <v>261</v>
      </c>
      <c r="V186">
        <v>1.4</v>
      </c>
      <c r="W186" t="s">
        <v>294</v>
      </c>
      <c r="X186" t="s">
        <v>285</v>
      </c>
      <c r="Y186" t="s">
        <v>263</v>
      </c>
      <c r="Z186">
        <v>0</v>
      </c>
      <c r="AA186" s="237">
        <v>35855</v>
      </c>
      <c r="AC186">
        <v>0</v>
      </c>
    </row>
    <row r="187" spans="1:29" hidden="1" x14ac:dyDescent="0.25">
      <c r="A187">
        <v>2532</v>
      </c>
      <c r="B187">
        <v>10100604</v>
      </c>
      <c r="C187">
        <v>40</v>
      </c>
      <c r="D187" t="s">
        <v>389</v>
      </c>
      <c r="E187" t="s">
        <v>390</v>
      </c>
      <c r="F187" t="s">
        <v>254</v>
      </c>
      <c r="G187" t="s">
        <v>405</v>
      </c>
      <c r="I187" t="s">
        <v>324</v>
      </c>
      <c r="J187" t="s">
        <v>325</v>
      </c>
      <c r="K187">
        <v>156</v>
      </c>
      <c r="L187">
        <v>0</v>
      </c>
      <c r="M187">
        <v>129</v>
      </c>
      <c r="N187" t="s">
        <v>258</v>
      </c>
      <c r="O187">
        <v>1</v>
      </c>
      <c r="P187" s="238">
        <v>8.4999999999999995E-4</v>
      </c>
      <c r="Q187" t="s">
        <v>259</v>
      </c>
      <c r="R187" t="s">
        <v>260</v>
      </c>
      <c r="S187" t="s">
        <v>254</v>
      </c>
      <c r="T187" t="s">
        <v>261</v>
      </c>
      <c r="V187">
        <v>1.4</v>
      </c>
      <c r="X187" t="s">
        <v>285</v>
      </c>
      <c r="Y187" t="s">
        <v>275</v>
      </c>
      <c r="Z187">
        <v>0</v>
      </c>
      <c r="AA187" s="237">
        <v>35855</v>
      </c>
      <c r="AC187">
        <v>0</v>
      </c>
    </row>
    <row r="188" spans="1:29" hidden="1" x14ac:dyDescent="0.25">
      <c r="A188">
        <v>2533</v>
      </c>
      <c r="B188">
        <v>10100604</v>
      </c>
      <c r="C188">
        <v>40</v>
      </c>
      <c r="D188" t="s">
        <v>389</v>
      </c>
      <c r="E188" t="s">
        <v>390</v>
      </c>
      <c r="F188" t="s">
        <v>254</v>
      </c>
      <c r="G188" t="s">
        <v>405</v>
      </c>
      <c r="H188">
        <v>53703</v>
      </c>
      <c r="I188" t="s">
        <v>326</v>
      </c>
      <c r="J188" t="s">
        <v>327</v>
      </c>
      <c r="K188">
        <v>166</v>
      </c>
      <c r="L188">
        <v>0</v>
      </c>
      <c r="M188">
        <v>129</v>
      </c>
      <c r="N188" t="s">
        <v>258</v>
      </c>
      <c r="O188">
        <v>1</v>
      </c>
      <c r="P188" t="s">
        <v>303</v>
      </c>
      <c r="Q188" t="s">
        <v>259</v>
      </c>
      <c r="R188" t="s">
        <v>260</v>
      </c>
      <c r="S188" t="s">
        <v>254</v>
      </c>
      <c r="T188" t="s">
        <v>261</v>
      </c>
      <c r="V188">
        <v>1.4</v>
      </c>
      <c r="W188" t="s">
        <v>284</v>
      </c>
      <c r="X188" t="s">
        <v>285</v>
      </c>
      <c r="Y188" t="s">
        <v>286</v>
      </c>
      <c r="Z188">
        <v>0</v>
      </c>
      <c r="AA188" s="237">
        <v>35855</v>
      </c>
      <c r="AC188">
        <v>0</v>
      </c>
    </row>
    <row r="189" spans="1:29" hidden="1" x14ac:dyDescent="0.25">
      <c r="A189">
        <v>2534</v>
      </c>
      <c r="B189">
        <v>10100604</v>
      </c>
      <c r="C189">
        <v>40</v>
      </c>
      <c r="D189" t="s">
        <v>389</v>
      </c>
      <c r="E189" t="s">
        <v>390</v>
      </c>
      <c r="F189" t="s">
        <v>254</v>
      </c>
      <c r="G189" t="s">
        <v>405</v>
      </c>
      <c r="I189" t="s">
        <v>328</v>
      </c>
      <c r="J189" t="s">
        <v>329</v>
      </c>
      <c r="K189">
        <v>169</v>
      </c>
      <c r="L189">
        <v>0</v>
      </c>
      <c r="M189">
        <v>129</v>
      </c>
      <c r="N189" t="s">
        <v>258</v>
      </c>
      <c r="O189">
        <v>1</v>
      </c>
      <c r="P189" s="238">
        <v>1.1999999999999999E-3</v>
      </c>
      <c r="Q189" t="s">
        <v>259</v>
      </c>
      <c r="R189" t="s">
        <v>260</v>
      </c>
      <c r="S189" t="s">
        <v>254</v>
      </c>
      <c r="T189" t="s">
        <v>261</v>
      </c>
      <c r="V189">
        <v>1.4</v>
      </c>
      <c r="W189" t="s">
        <v>294</v>
      </c>
      <c r="X189" t="s">
        <v>285</v>
      </c>
      <c r="Y189" t="s">
        <v>286</v>
      </c>
      <c r="Z189">
        <v>0</v>
      </c>
      <c r="AA189" s="237">
        <v>35855</v>
      </c>
      <c r="AC189">
        <v>0</v>
      </c>
    </row>
    <row r="190" spans="1:29" hidden="1" x14ac:dyDescent="0.25">
      <c r="A190">
        <v>2535</v>
      </c>
      <c r="B190">
        <v>10100604</v>
      </c>
      <c r="C190">
        <v>40</v>
      </c>
      <c r="D190" t="s">
        <v>389</v>
      </c>
      <c r="E190" t="s">
        <v>390</v>
      </c>
      <c r="F190" t="s">
        <v>254</v>
      </c>
      <c r="G190" t="s">
        <v>405</v>
      </c>
      <c r="H190">
        <v>57976</v>
      </c>
      <c r="I190" t="s">
        <v>330</v>
      </c>
      <c r="J190" t="s">
        <v>331</v>
      </c>
      <c r="K190">
        <v>181</v>
      </c>
      <c r="L190">
        <v>0</v>
      </c>
      <c r="M190">
        <v>129</v>
      </c>
      <c r="N190" t="s">
        <v>258</v>
      </c>
      <c r="O190">
        <v>1</v>
      </c>
      <c r="P190" t="s">
        <v>332</v>
      </c>
      <c r="Q190" t="s">
        <v>259</v>
      </c>
      <c r="R190" t="s">
        <v>260</v>
      </c>
      <c r="S190" t="s">
        <v>254</v>
      </c>
      <c r="T190" t="s">
        <v>261</v>
      </c>
      <c r="V190">
        <v>1.4</v>
      </c>
      <c r="W190" t="s">
        <v>284</v>
      </c>
      <c r="X190" t="s">
        <v>285</v>
      </c>
      <c r="Y190" t="s">
        <v>286</v>
      </c>
      <c r="Z190">
        <v>0</v>
      </c>
      <c r="AA190" s="237">
        <v>35855</v>
      </c>
      <c r="AC190">
        <v>0</v>
      </c>
    </row>
    <row r="191" spans="1:29" hidden="1" x14ac:dyDescent="0.25">
      <c r="A191">
        <v>2536</v>
      </c>
      <c r="B191">
        <v>10100604</v>
      </c>
      <c r="C191">
        <v>40</v>
      </c>
      <c r="D191" t="s">
        <v>389</v>
      </c>
      <c r="E191" t="s">
        <v>390</v>
      </c>
      <c r="F191" t="s">
        <v>254</v>
      </c>
      <c r="G191" t="s">
        <v>405</v>
      </c>
      <c r="I191" t="s">
        <v>333</v>
      </c>
      <c r="J191" t="s">
        <v>334</v>
      </c>
      <c r="K191">
        <v>189</v>
      </c>
      <c r="L191">
        <v>0</v>
      </c>
      <c r="M191">
        <v>129</v>
      </c>
      <c r="N191" t="s">
        <v>258</v>
      </c>
      <c r="O191">
        <v>1</v>
      </c>
      <c r="P191" s="238">
        <v>3.1</v>
      </c>
      <c r="Q191" t="s">
        <v>259</v>
      </c>
      <c r="R191" t="s">
        <v>260</v>
      </c>
      <c r="S191" t="s">
        <v>254</v>
      </c>
      <c r="T191" t="s">
        <v>261</v>
      </c>
      <c r="V191">
        <v>1.4</v>
      </c>
      <c r="X191" t="s">
        <v>285</v>
      </c>
      <c r="Y191" t="s">
        <v>286</v>
      </c>
      <c r="Z191">
        <v>0</v>
      </c>
      <c r="AA191" s="237">
        <v>35855</v>
      </c>
      <c r="AC191">
        <v>0</v>
      </c>
    </row>
    <row r="192" spans="1:29" hidden="1" x14ac:dyDescent="0.25">
      <c r="A192">
        <v>2537</v>
      </c>
      <c r="B192">
        <v>10100604</v>
      </c>
      <c r="C192">
        <v>40</v>
      </c>
      <c r="D192" t="s">
        <v>389</v>
      </c>
      <c r="E192" t="s">
        <v>390</v>
      </c>
      <c r="F192" t="s">
        <v>254</v>
      </c>
      <c r="G192" t="s">
        <v>405</v>
      </c>
      <c r="H192">
        <v>206440</v>
      </c>
      <c r="I192" t="s">
        <v>335</v>
      </c>
      <c r="J192" t="s">
        <v>336</v>
      </c>
      <c r="K192">
        <v>204</v>
      </c>
      <c r="L192">
        <v>0</v>
      </c>
      <c r="M192">
        <v>129</v>
      </c>
      <c r="N192" t="s">
        <v>258</v>
      </c>
      <c r="O192">
        <v>1</v>
      </c>
      <c r="P192" s="238">
        <v>3.0000000000000001E-6</v>
      </c>
      <c r="Q192" t="s">
        <v>259</v>
      </c>
      <c r="R192" t="s">
        <v>260</v>
      </c>
      <c r="S192" t="s">
        <v>254</v>
      </c>
      <c r="T192" t="s">
        <v>261</v>
      </c>
      <c r="V192">
        <v>1.4</v>
      </c>
      <c r="W192" t="s">
        <v>284</v>
      </c>
      <c r="X192" t="s">
        <v>285</v>
      </c>
      <c r="Y192" t="s">
        <v>286</v>
      </c>
      <c r="Z192">
        <v>0</v>
      </c>
      <c r="AA192" s="237">
        <v>35855</v>
      </c>
      <c r="AC192">
        <v>0</v>
      </c>
    </row>
    <row r="193" spans="1:29" hidden="1" x14ac:dyDescent="0.25">
      <c r="A193">
        <v>2538</v>
      </c>
      <c r="B193">
        <v>10100604</v>
      </c>
      <c r="C193">
        <v>40</v>
      </c>
      <c r="D193" t="s">
        <v>389</v>
      </c>
      <c r="E193" t="s">
        <v>390</v>
      </c>
      <c r="F193" t="s">
        <v>254</v>
      </c>
      <c r="G193" t="s">
        <v>405</v>
      </c>
      <c r="H193">
        <v>86737</v>
      </c>
      <c r="I193" t="s">
        <v>337</v>
      </c>
      <c r="J193" t="s">
        <v>338</v>
      </c>
      <c r="K193">
        <v>205</v>
      </c>
      <c r="L193">
        <v>0</v>
      </c>
      <c r="M193">
        <v>129</v>
      </c>
      <c r="N193" t="s">
        <v>258</v>
      </c>
      <c r="O193">
        <v>1</v>
      </c>
      <c r="P193" s="238">
        <v>2.7999999999999999E-6</v>
      </c>
      <c r="Q193" t="s">
        <v>259</v>
      </c>
      <c r="R193" t="s">
        <v>260</v>
      </c>
      <c r="S193" t="s">
        <v>254</v>
      </c>
      <c r="T193" t="s">
        <v>261</v>
      </c>
      <c r="V193">
        <v>1.4</v>
      </c>
      <c r="W193" t="s">
        <v>284</v>
      </c>
      <c r="X193" t="s">
        <v>285</v>
      </c>
      <c r="Y193" t="s">
        <v>286</v>
      </c>
      <c r="Z193">
        <v>0</v>
      </c>
      <c r="AA193" s="237">
        <v>35855</v>
      </c>
      <c r="AC193">
        <v>0</v>
      </c>
    </row>
    <row r="194" spans="1:29" hidden="1" x14ac:dyDescent="0.25">
      <c r="A194">
        <v>2539</v>
      </c>
      <c r="B194">
        <v>10100604</v>
      </c>
      <c r="C194">
        <v>40</v>
      </c>
      <c r="D194" t="s">
        <v>389</v>
      </c>
      <c r="E194" t="s">
        <v>390</v>
      </c>
      <c r="F194" t="s">
        <v>254</v>
      </c>
      <c r="G194" t="s">
        <v>405</v>
      </c>
      <c r="H194">
        <v>50000</v>
      </c>
      <c r="I194" t="s">
        <v>339</v>
      </c>
      <c r="J194" t="s">
        <v>340</v>
      </c>
      <c r="K194">
        <v>210</v>
      </c>
      <c r="L194">
        <v>0</v>
      </c>
      <c r="M194">
        <v>129</v>
      </c>
      <c r="N194" t="s">
        <v>258</v>
      </c>
      <c r="O194">
        <v>1</v>
      </c>
      <c r="P194" s="238">
        <v>7.4999999999999997E-2</v>
      </c>
      <c r="Q194" t="s">
        <v>259</v>
      </c>
      <c r="R194" t="s">
        <v>260</v>
      </c>
      <c r="S194" t="s">
        <v>254</v>
      </c>
      <c r="T194" t="s">
        <v>261</v>
      </c>
      <c r="V194">
        <v>1.4</v>
      </c>
      <c r="W194" t="s">
        <v>294</v>
      </c>
      <c r="X194" t="s">
        <v>285</v>
      </c>
      <c r="Y194" t="s">
        <v>267</v>
      </c>
      <c r="Z194">
        <v>0</v>
      </c>
      <c r="AA194" s="237">
        <v>35855</v>
      </c>
      <c r="AC194">
        <v>0</v>
      </c>
    </row>
    <row r="195" spans="1:29" hidden="1" x14ac:dyDescent="0.25">
      <c r="A195">
        <v>2540</v>
      </c>
      <c r="B195">
        <v>10100604</v>
      </c>
      <c r="C195">
        <v>40</v>
      </c>
      <c r="D195" t="s">
        <v>389</v>
      </c>
      <c r="E195" t="s">
        <v>390</v>
      </c>
      <c r="F195" t="s">
        <v>254</v>
      </c>
      <c r="G195" t="s">
        <v>405</v>
      </c>
      <c r="H195">
        <v>193395</v>
      </c>
      <c r="I195" t="s">
        <v>341</v>
      </c>
      <c r="J195" t="s">
        <v>342</v>
      </c>
      <c r="K195">
        <v>237</v>
      </c>
      <c r="L195">
        <v>0</v>
      </c>
      <c r="M195">
        <v>129</v>
      </c>
      <c r="N195" t="s">
        <v>258</v>
      </c>
      <c r="O195">
        <v>1</v>
      </c>
      <c r="P195" t="s">
        <v>283</v>
      </c>
      <c r="Q195" t="s">
        <v>259</v>
      </c>
      <c r="R195" t="s">
        <v>260</v>
      </c>
      <c r="S195" t="s">
        <v>254</v>
      </c>
      <c r="T195" t="s">
        <v>261</v>
      </c>
      <c r="V195">
        <v>1.4</v>
      </c>
      <c r="W195" t="s">
        <v>284</v>
      </c>
      <c r="X195" t="s">
        <v>285</v>
      </c>
      <c r="Y195" t="s">
        <v>286</v>
      </c>
      <c r="Z195">
        <v>0</v>
      </c>
      <c r="AA195" s="237">
        <v>35855</v>
      </c>
      <c r="AC195">
        <v>0</v>
      </c>
    </row>
    <row r="196" spans="1:29" hidden="1" x14ac:dyDescent="0.25">
      <c r="A196">
        <v>2541</v>
      </c>
      <c r="B196">
        <v>10100604</v>
      </c>
      <c r="C196">
        <v>40</v>
      </c>
      <c r="D196" t="s">
        <v>389</v>
      </c>
      <c r="E196" t="s">
        <v>390</v>
      </c>
      <c r="F196" t="s">
        <v>254</v>
      </c>
      <c r="G196" t="s">
        <v>405</v>
      </c>
      <c r="H196">
        <v>7439921</v>
      </c>
      <c r="I196" t="s">
        <v>343</v>
      </c>
      <c r="J196" t="s">
        <v>344</v>
      </c>
      <c r="K196">
        <v>250</v>
      </c>
      <c r="L196">
        <v>0</v>
      </c>
      <c r="M196">
        <v>129</v>
      </c>
      <c r="N196" t="s">
        <v>258</v>
      </c>
      <c r="O196">
        <v>1</v>
      </c>
      <c r="P196" s="238">
        <v>5.0000000000000001E-4</v>
      </c>
      <c r="Q196" t="s">
        <v>259</v>
      </c>
      <c r="R196" t="s">
        <v>260</v>
      </c>
      <c r="S196" t="s">
        <v>254</v>
      </c>
      <c r="T196" t="s">
        <v>261</v>
      </c>
      <c r="V196">
        <v>1.4</v>
      </c>
      <c r="W196" t="s">
        <v>284</v>
      </c>
      <c r="X196" t="s">
        <v>285</v>
      </c>
      <c r="Y196" t="s">
        <v>263</v>
      </c>
      <c r="Z196">
        <v>0</v>
      </c>
      <c r="AA196" s="237">
        <v>35855</v>
      </c>
      <c r="AC196">
        <v>0</v>
      </c>
    </row>
    <row r="197" spans="1:29" hidden="1" x14ac:dyDescent="0.25">
      <c r="A197">
        <v>2542</v>
      </c>
      <c r="B197">
        <v>10100604</v>
      </c>
      <c r="C197">
        <v>40</v>
      </c>
      <c r="D197" t="s">
        <v>389</v>
      </c>
      <c r="E197" t="s">
        <v>390</v>
      </c>
      <c r="F197" t="s">
        <v>254</v>
      </c>
      <c r="G197" t="s">
        <v>405</v>
      </c>
      <c r="H197">
        <v>7439965</v>
      </c>
      <c r="I197" t="s">
        <v>345</v>
      </c>
      <c r="J197" t="s">
        <v>346</v>
      </c>
      <c r="K197">
        <v>257</v>
      </c>
      <c r="L197">
        <v>0</v>
      </c>
      <c r="M197">
        <v>129</v>
      </c>
      <c r="N197" t="s">
        <v>258</v>
      </c>
      <c r="O197">
        <v>1</v>
      </c>
      <c r="P197" s="238">
        <v>3.8000000000000002E-4</v>
      </c>
      <c r="Q197" t="s">
        <v>259</v>
      </c>
      <c r="R197" t="s">
        <v>260</v>
      </c>
      <c r="S197" t="s">
        <v>254</v>
      </c>
      <c r="T197" t="s">
        <v>261</v>
      </c>
      <c r="V197">
        <v>1.4</v>
      </c>
      <c r="W197" t="s">
        <v>294</v>
      </c>
      <c r="X197" t="s">
        <v>285</v>
      </c>
      <c r="Y197" t="s">
        <v>263</v>
      </c>
      <c r="Z197">
        <v>0</v>
      </c>
      <c r="AA197" s="237">
        <v>35855</v>
      </c>
      <c r="AC197">
        <v>0</v>
      </c>
    </row>
    <row r="198" spans="1:29" hidden="1" x14ac:dyDescent="0.25">
      <c r="A198">
        <v>2544</v>
      </c>
      <c r="B198">
        <v>10100604</v>
      </c>
      <c r="C198">
        <v>40</v>
      </c>
      <c r="D198" t="s">
        <v>389</v>
      </c>
      <c r="E198" t="s">
        <v>390</v>
      </c>
      <c r="F198" t="s">
        <v>254</v>
      </c>
      <c r="G198" t="s">
        <v>405</v>
      </c>
      <c r="H198">
        <v>7439976</v>
      </c>
      <c r="I198" t="s">
        <v>347</v>
      </c>
      <c r="J198" t="s">
        <v>348</v>
      </c>
      <c r="K198">
        <v>260</v>
      </c>
      <c r="L198">
        <v>0</v>
      </c>
      <c r="M198">
        <v>129</v>
      </c>
      <c r="N198" t="s">
        <v>258</v>
      </c>
      <c r="O198">
        <v>1</v>
      </c>
      <c r="P198" s="238">
        <v>2.5999999999999998E-4</v>
      </c>
      <c r="Q198" t="s">
        <v>259</v>
      </c>
      <c r="R198" t="s">
        <v>260</v>
      </c>
      <c r="S198" t="s">
        <v>254</v>
      </c>
      <c r="T198" t="s">
        <v>261</v>
      </c>
      <c r="V198">
        <v>1.4</v>
      </c>
      <c r="W198" t="s">
        <v>294</v>
      </c>
      <c r="X198" t="s">
        <v>285</v>
      </c>
      <c r="Y198" t="s">
        <v>263</v>
      </c>
      <c r="Z198">
        <v>0</v>
      </c>
      <c r="AA198" s="237">
        <v>35855</v>
      </c>
      <c r="AC198">
        <v>0</v>
      </c>
    </row>
    <row r="199" spans="1:29" hidden="1" x14ac:dyDescent="0.25">
      <c r="A199">
        <v>2545</v>
      </c>
      <c r="B199">
        <v>10100604</v>
      </c>
      <c r="C199">
        <v>40</v>
      </c>
      <c r="D199" t="s">
        <v>389</v>
      </c>
      <c r="E199" t="s">
        <v>390</v>
      </c>
      <c r="F199" t="s">
        <v>254</v>
      </c>
      <c r="G199" t="s">
        <v>405</v>
      </c>
      <c r="H199">
        <v>7439976</v>
      </c>
      <c r="I199" t="s">
        <v>347</v>
      </c>
      <c r="J199" t="s">
        <v>348</v>
      </c>
      <c r="K199">
        <v>260</v>
      </c>
      <c r="L199">
        <v>2</v>
      </c>
      <c r="M199">
        <v>131</v>
      </c>
      <c r="N199" t="s">
        <v>765</v>
      </c>
      <c r="O199">
        <v>1</v>
      </c>
      <c r="P199" s="238">
        <v>2.2699999999999999E-6</v>
      </c>
      <c r="Q199" t="s">
        <v>259</v>
      </c>
      <c r="R199" t="s">
        <v>493</v>
      </c>
      <c r="S199" t="s">
        <v>513</v>
      </c>
      <c r="T199" t="s">
        <v>494</v>
      </c>
      <c r="W199" t="s">
        <v>764</v>
      </c>
      <c r="X199" t="s">
        <v>735</v>
      </c>
      <c r="Y199" t="s">
        <v>516</v>
      </c>
      <c r="Z199">
        <v>0</v>
      </c>
      <c r="AC199">
        <v>0</v>
      </c>
    </row>
    <row r="200" spans="1:29" hidden="1" x14ac:dyDescent="0.25">
      <c r="A200">
        <v>2546</v>
      </c>
      <c r="B200">
        <v>10100604</v>
      </c>
      <c r="C200">
        <v>40</v>
      </c>
      <c r="D200" t="s">
        <v>389</v>
      </c>
      <c r="E200" t="s">
        <v>390</v>
      </c>
      <c r="F200" t="s">
        <v>254</v>
      </c>
      <c r="G200" t="s">
        <v>405</v>
      </c>
      <c r="I200" t="s">
        <v>349</v>
      </c>
      <c r="J200" t="s">
        <v>350</v>
      </c>
      <c r="K200">
        <v>261</v>
      </c>
      <c r="L200">
        <v>0</v>
      </c>
      <c r="M200">
        <v>129</v>
      </c>
      <c r="N200" t="s">
        <v>258</v>
      </c>
      <c r="O200">
        <v>1</v>
      </c>
      <c r="P200" s="238">
        <v>2.2999999999999998</v>
      </c>
      <c r="Q200" t="s">
        <v>259</v>
      </c>
      <c r="R200" t="s">
        <v>260</v>
      </c>
      <c r="S200" t="s">
        <v>254</v>
      </c>
      <c r="T200" t="s">
        <v>261</v>
      </c>
      <c r="V200">
        <v>1.4</v>
      </c>
      <c r="X200" t="s">
        <v>285</v>
      </c>
      <c r="Y200" t="s">
        <v>267</v>
      </c>
      <c r="Z200">
        <v>0</v>
      </c>
      <c r="AA200" s="237">
        <v>35855</v>
      </c>
      <c r="AC200">
        <v>0</v>
      </c>
    </row>
    <row r="201" spans="1:29" hidden="1" x14ac:dyDescent="0.25">
      <c r="A201">
        <v>2547</v>
      </c>
      <c r="B201">
        <v>10100604</v>
      </c>
      <c r="C201">
        <v>40</v>
      </c>
      <c r="D201" t="s">
        <v>389</v>
      </c>
      <c r="E201" t="s">
        <v>390</v>
      </c>
      <c r="F201" t="s">
        <v>254</v>
      </c>
      <c r="G201" t="s">
        <v>405</v>
      </c>
      <c r="H201">
        <v>91576</v>
      </c>
      <c r="I201" t="s">
        <v>351</v>
      </c>
      <c r="J201" t="s">
        <v>352</v>
      </c>
      <c r="K201">
        <v>55</v>
      </c>
      <c r="L201">
        <v>0</v>
      </c>
      <c r="M201">
        <v>129</v>
      </c>
      <c r="N201" t="s">
        <v>258</v>
      </c>
      <c r="O201">
        <v>1</v>
      </c>
      <c r="P201" s="238">
        <v>2.4000000000000001E-5</v>
      </c>
      <c r="Q201" t="s">
        <v>259</v>
      </c>
      <c r="R201" t="s">
        <v>260</v>
      </c>
      <c r="S201" t="s">
        <v>254</v>
      </c>
      <c r="T201" t="s">
        <v>261</v>
      </c>
      <c r="V201">
        <v>1.4</v>
      </c>
      <c r="W201" t="s">
        <v>284</v>
      </c>
      <c r="X201" t="s">
        <v>285</v>
      </c>
      <c r="Y201" t="s">
        <v>263</v>
      </c>
      <c r="Z201">
        <v>0</v>
      </c>
      <c r="AA201" s="237">
        <v>35855</v>
      </c>
      <c r="AC201">
        <v>0</v>
      </c>
    </row>
    <row r="202" spans="1:29" hidden="1" x14ac:dyDescent="0.25">
      <c r="A202">
        <v>2548</v>
      </c>
      <c r="B202">
        <v>10100604</v>
      </c>
      <c r="C202">
        <v>40</v>
      </c>
      <c r="D202" t="s">
        <v>389</v>
      </c>
      <c r="E202" t="s">
        <v>390</v>
      </c>
      <c r="F202" t="s">
        <v>254</v>
      </c>
      <c r="G202" t="s">
        <v>405</v>
      </c>
      <c r="H202">
        <v>56495</v>
      </c>
      <c r="I202" t="s">
        <v>353</v>
      </c>
      <c r="J202" t="s">
        <v>354</v>
      </c>
      <c r="K202">
        <v>61</v>
      </c>
      <c r="L202">
        <v>0</v>
      </c>
      <c r="M202">
        <v>129</v>
      </c>
      <c r="N202" t="s">
        <v>258</v>
      </c>
      <c r="O202">
        <v>1</v>
      </c>
      <c r="P202" t="s">
        <v>283</v>
      </c>
      <c r="Q202" t="s">
        <v>259</v>
      </c>
      <c r="R202" t="s">
        <v>260</v>
      </c>
      <c r="S202" t="s">
        <v>254</v>
      </c>
      <c r="T202" t="s">
        <v>261</v>
      </c>
      <c r="V202">
        <v>1.4</v>
      </c>
      <c r="W202" t="s">
        <v>284</v>
      </c>
      <c r="X202" t="s">
        <v>285</v>
      </c>
      <c r="Y202" t="s">
        <v>286</v>
      </c>
      <c r="Z202">
        <v>0</v>
      </c>
      <c r="AA202" s="237">
        <v>35855</v>
      </c>
      <c r="AC202">
        <v>0</v>
      </c>
    </row>
    <row r="203" spans="1:29" hidden="1" x14ac:dyDescent="0.25">
      <c r="A203">
        <v>2549</v>
      </c>
      <c r="B203">
        <v>10100604</v>
      </c>
      <c r="C203">
        <v>40</v>
      </c>
      <c r="D203" t="s">
        <v>389</v>
      </c>
      <c r="E203" t="s">
        <v>390</v>
      </c>
      <c r="F203" t="s">
        <v>254</v>
      </c>
      <c r="G203" t="s">
        <v>405</v>
      </c>
      <c r="I203" t="s">
        <v>355</v>
      </c>
      <c r="J203" t="s">
        <v>356</v>
      </c>
      <c r="K203">
        <v>287</v>
      </c>
      <c r="L203">
        <v>0</v>
      </c>
      <c r="M203">
        <v>129</v>
      </c>
      <c r="N203" t="s">
        <v>258</v>
      </c>
      <c r="O203">
        <v>1</v>
      </c>
      <c r="P203" s="238">
        <v>1.1000000000000001E-3</v>
      </c>
      <c r="Q203" t="s">
        <v>259</v>
      </c>
      <c r="R203" t="s">
        <v>260</v>
      </c>
      <c r="S203" t="s">
        <v>254</v>
      </c>
      <c r="T203" t="s">
        <v>261</v>
      </c>
      <c r="V203">
        <v>1.4</v>
      </c>
      <c r="X203" t="s">
        <v>285</v>
      </c>
      <c r="Y203" t="s">
        <v>263</v>
      </c>
      <c r="Z203">
        <v>0</v>
      </c>
      <c r="AA203" s="237">
        <v>35855</v>
      </c>
      <c r="AC203">
        <v>0</v>
      </c>
    </row>
    <row r="204" spans="1:29" hidden="1" x14ac:dyDescent="0.25">
      <c r="A204">
        <v>2550</v>
      </c>
      <c r="B204">
        <v>10100604</v>
      </c>
      <c r="C204">
        <v>40</v>
      </c>
      <c r="D204" t="s">
        <v>389</v>
      </c>
      <c r="E204" t="s">
        <v>390</v>
      </c>
      <c r="F204" t="s">
        <v>254</v>
      </c>
      <c r="G204" t="s">
        <v>405</v>
      </c>
      <c r="H204">
        <v>110543</v>
      </c>
      <c r="I204" t="s">
        <v>357</v>
      </c>
      <c r="J204" t="s">
        <v>358</v>
      </c>
      <c r="K204">
        <v>295</v>
      </c>
      <c r="L204">
        <v>0</v>
      </c>
      <c r="M204">
        <v>129</v>
      </c>
      <c r="N204" t="s">
        <v>258</v>
      </c>
      <c r="O204">
        <v>1</v>
      </c>
      <c r="P204" s="238">
        <v>1.8</v>
      </c>
      <c r="Q204" t="s">
        <v>259</v>
      </c>
      <c r="R204" t="s">
        <v>260</v>
      </c>
      <c r="S204" t="s">
        <v>254</v>
      </c>
      <c r="T204" t="s">
        <v>261</v>
      </c>
      <c r="V204">
        <v>1.4</v>
      </c>
      <c r="W204" t="s">
        <v>284</v>
      </c>
      <c r="X204" t="s">
        <v>285</v>
      </c>
      <c r="Y204" t="s">
        <v>286</v>
      </c>
      <c r="Z204">
        <v>0</v>
      </c>
      <c r="AA204" s="237">
        <v>35855</v>
      </c>
      <c r="AC204">
        <v>0</v>
      </c>
    </row>
    <row r="205" spans="1:29" hidden="1" x14ac:dyDescent="0.25">
      <c r="A205">
        <v>2551</v>
      </c>
      <c r="B205">
        <v>10100604</v>
      </c>
      <c r="C205">
        <v>40</v>
      </c>
      <c r="D205" t="s">
        <v>389</v>
      </c>
      <c r="E205" t="s">
        <v>390</v>
      </c>
      <c r="F205" t="s">
        <v>254</v>
      </c>
      <c r="G205" t="s">
        <v>405</v>
      </c>
      <c r="I205" t="s">
        <v>359</v>
      </c>
      <c r="J205" t="s">
        <v>360</v>
      </c>
      <c r="K205">
        <v>307</v>
      </c>
      <c r="L205">
        <v>0</v>
      </c>
      <c r="M205">
        <v>129</v>
      </c>
      <c r="N205" t="s">
        <v>258</v>
      </c>
      <c r="O205">
        <v>1</v>
      </c>
      <c r="P205" s="238">
        <v>2.6</v>
      </c>
      <c r="Q205" t="s">
        <v>259</v>
      </c>
      <c r="R205" t="s">
        <v>260</v>
      </c>
      <c r="S205" t="s">
        <v>254</v>
      </c>
      <c r="T205" t="s">
        <v>261</v>
      </c>
      <c r="V205">
        <v>1.4</v>
      </c>
      <c r="X205" t="s">
        <v>285</v>
      </c>
      <c r="Y205" t="s">
        <v>286</v>
      </c>
      <c r="Z205">
        <v>0</v>
      </c>
      <c r="AA205" s="237">
        <v>35855</v>
      </c>
      <c r="AC205">
        <v>0</v>
      </c>
    </row>
    <row r="206" spans="1:29" hidden="1" x14ac:dyDescent="0.25">
      <c r="A206">
        <v>2552</v>
      </c>
      <c r="B206">
        <v>10100604</v>
      </c>
      <c r="C206">
        <v>40</v>
      </c>
      <c r="D206" t="s">
        <v>389</v>
      </c>
      <c r="E206" t="s">
        <v>390</v>
      </c>
      <c r="F206" t="s">
        <v>254</v>
      </c>
      <c r="G206" t="s">
        <v>405</v>
      </c>
      <c r="H206">
        <v>91203</v>
      </c>
      <c r="I206" t="s">
        <v>361</v>
      </c>
      <c r="J206" t="s">
        <v>362</v>
      </c>
      <c r="K206">
        <v>291</v>
      </c>
      <c r="L206">
        <v>0</v>
      </c>
      <c r="M206">
        <v>129</v>
      </c>
      <c r="N206" t="s">
        <v>258</v>
      </c>
      <c r="O206">
        <v>1</v>
      </c>
      <c r="P206" s="238">
        <v>6.0999999999999997E-4</v>
      </c>
      <c r="Q206" t="s">
        <v>259</v>
      </c>
      <c r="R206" t="s">
        <v>260</v>
      </c>
      <c r="S206" t="s">
        <v>254</v>
      </c>
      <c r="T206" t="s">
        <v>261</v>
      </c>
      <c r="V206">
        <v>1.4</v>
      </c>
      <c r="W206" t="s">
        <v>294</v>
      </c>
      <c r="X206" t="s">
        <v>285</v>
      </c>
      <c r="Y206" t="s">
        <v>286</v>
      </c>
      <c r="Z206">
        <v>0</v>
      </c>
      <c r="AA206" s="237">
        <v>35855</v>
      </c>
      <c r="AC206">
        <v>0</v>
      </c>
    </row>
    <row r="207" spans="1:29" hidden="1" x14ac:dyDescent="0.25">
      <c r="A207">
        <v>2553</v>
      </c>
      <c r="B207">
        <v>10100604</v>
      </c>
      <c r="C207">
        <v>40</v>
      </c>
      <c r="D207" t="s">
        <v>389</v>
      </c>
      <c r="E207" t="s">
        <v>390</v>
      </c>
      <c r="F207" t="s">
        <v>254</v>
      </c>
      <c r="G207" t="s">
        <v>405</v>
      </c>
      <c r="H207">
        <v>7440020</v>
      </c>
      <c r="I207" t="s">
        <v>363</v>
      </c>
      <c r="J207" t="s">
        <v>364</v>
      </c>
      <c r="K207">
        <v>296</v>
      </c>
      <c r="L207">
        <v>0</v>
      </c>
      <c r="M207">
        <v>129</v>
      </c>
      <c r="N207" t="s">
        <v>258</v>
      </c>
      <c r="O207">
        <v>1</v>
      </c>
      <c r="P207" s="238">
        <v>2.0999999999999999E-3</v>
      </c>
      <c r="Q207" t="s">
        <v>259</v>
      </c>
      <c r="R207" t="s">
        <v>260</v>
      </c>
      <c r="S207" t="s">
        <v>254</v>
      </c>
      <c r="T207" t="s">
        <v>261</v>
      </c>
      <c r="V207">
        <v>1.4</v>
      </c>
      <c r="W207" t="s">
        <v>294</v>
      </c>
      <c r="X207" t="s">
        <v>285</v>
      </c>
      <c r="Y207" t="s">
        <v>275</v>
      </c>
      <c r="Z207">
        <v>0</v>
      </c>
      <c r="AA207" s="237">
        <v>35855</v>
      </c>
      <c r="AC207">
        <v>0</v>
      </c>
    </row>
    <row r="208" spans="1:29" hidden="1" x14ac:dyDescent="0.25">
      <c r="A208">
        <v>2555</v>
      </c>
      <c r="B208">
        <v>10100604</v>
      </c>
      <c r="C208">
        <v>40</v>
      </c>
      <c r="D208" t="s">
        <v>389</v>
      </c>
      <c r="E208" t="s">
        <v>390</v>
      </c>
      <c r="F208" t="s">
        <v>254</v>
      </c>
      <c r="G208" t="s">
        <v>405</v>
      </c>
      <c r="H208" t="s">
        <v>268</v>
      </c>
      <c r="J208" t="s">
        <v>269</v>
      </c>
      <c r="K208">
        <v>303</v>
      </c>
      <c r="L208">
        <v>0</v>
      </c>
      <c r="M208">
        <v>129</v>
      </c>
      <c r="N208" t="s">
        <v>258</v>
      </c>
      <c r="O208">
        <v>1</v>
      </c>
      <c r="P208" s="238">
        <v>170</v>
      </c>
      <c r="Q208" t="s">
        <v>259</v>
      </c>
      <c r="R208" t="s">
        <v>260</v>
      </c>
      <c r="S208" t="s">
        <v>254</v>
      </c>
      <c r="T208" t="s">
        <v>261</v>
      </c>
      <c r="V208">
        <v>1.4</v>
      </c>
      <c r="W208" t="s">
        <v>398</v>
      </c>
      <c r="X208" t="s">
        <v>285</v>
      </c>
      <c r="Y208" t="s">
        <v>278</v>
      </c>
      <c r="Z208">
        <v>0</v>
      </c>
      <c r="AA208" s="237">
        <v>35855</v>
      </c>
      <c r="AC208">
        <v>0</v>
      </c>
    </row>
    <row r="209" spans="1:29" hidden="1" x14ac:dyDescent="0.25">
      <c r="A209">
        <v>2556</v>
      </c>
      <c r="B209">
        <v>10100604</v>
      </c>
      <c r="C209">
        <v>40</v>
      </c>
      <c r="D209" t="s">
        <v>389</v>
      </c>
      <c r="E209" t="s">
        <v>390</v>
      </c>
      <c r="F209" t="s">
        <v>254</v>
      </c>
      <c r="G209" t="s">
        <v>405</v>
      </c>
      <c r="H209" t="s">
        <v>268</v>
      </c>
      <c r="J209" t="s">
        <v>269</v>
      </c>
      <c r="K209">
        <v>303</v>
      </c>
      <c r="L209">
        <v>26</v>
      </c>
      <c r="M209">
        <v>144</v>
      </c>
      <c r="N209" t="s">
        <v>393</v>
      </c>
      <c r="O209">
        <v>1</v>
      </c>
      <c r="P209" s="238">
        <v>76</v>
      </c>
      <c r="Q209" t="s">
        <v>259</v>
      </c>
      <c r="R209" t="s">
        <v>260</v>
      </c>
      <c r="S209" t="s">
        <v>254</v>
      </c>
      <c r="T209" t="s">
        <v>261</v>
      </c>
      <c r="V209">
        <v>1.4</v>
      </c>
      <c r="W209" t="s">
        <v>398</v>
      </c>
      <c r="X209" t="s">
        <v>285</v>
      </c>
      <c r="Y209" t="s">
        <v>263</v>
      </c>
      <c r="Z209">
        <v>0</v>
      </c>
      <c r="AA209" s="237">
        <v>35855</v>
      </c>
      <c r="AC209">
        <v>0</v>
      </c>
    </row>
    <row r="210" spans="1:29" hidden="1" x14ac:dyDescent="0.25">
      <c r="A210">
        <v>2557</v>
      </c>
      <c r="B210">
        <v>10100604</v>
      </c>
      <c r="C210">
        <v>40</v>
      </c>
      <c r="D210" t="s">
        <v>389</v>
      </c>
      <c r="E210" t="s">
        <v>390</v>
      </c>
      <c r="F210" t="s">
        <v>254</v>
      </c>
      <c r="G210" t="s">
        <v>405</v>
      </c>
      <c r="I210" t="s">
        <v>365</v>
      </c>
      <c r="J210" t="s">
        <v>366</v>
      </c>
      <c r="K210">
        <v>304</v>
      </c>
      <c r="L210">
        <v>0</v>
      </c>
      <c r="M210">
        <v>129</v>
      </c>
      <c r="N210" t="s">
        <v>258</v>
      </c>
      <c r="O210">
        <v>1</v>
      </c>
      <c r="P210" s="238">
        <v>2.2000000000000002</v>
      </c>
      <c r="Q210" t="s">
        <v>259</v>
      </c>
      <c r="R210" t="s">
        <v>260</v>
      </c>
      <c r="S210" t="s">
        <v>254</v>
      </c>
      <c r="T210" t="s">
        <v>261</v>
      </c>
      <c r="V210">
        <v>1.4</v>
      </c>
      <c r="X210" t="s">
        <v>285</v>
      </c>
      <c r="Y210" t="s">
        <v>286</v>
      </c>
      <c r="Z210">
        <v>0</v>
      </c>
      <c r="AA210" s="237">
        <v>35855</v>
      </c>
      <c r="AC210">
        <v>0</v>
      </c>
    </row>
    <row r="211" spans="1:29" hidden="1" x14ac:dyDescent="0.25">
      <c r="A211">
        <v>2558</v>
      </c>
      <c r="B211">
        <v>10100604</v>
      </c>
      <c r="C211">
        <v>40</v>
      </c>
      <c r="D211" t="s">
        <v>389</v>
      </c>
      <c r="E211" t="s">
        <v>390</v>
      </c>
      <c r="F211" t="s">
        <v>254</v>
      </c>
      <c r="G211" t="s">
        <v>405</v>
      </c>
      <c r="I211" t="s">
        <v>365</v>
      </c>
      <c r="J211" t="s">
        <v>366</v>
      </c>
      <c r="K211">
        <v>304</v>
      </c>
      <c r="L211">
        <v>205</v>
      </c>
      <c r="M211">
        <v>220</v>
      </c>
      <c r="N211" t="s">
        <v>367</v>
      </c>
      <c r="O211">
        <v>1</v>
      </c>
      <c r="P211" s="238">
        <v>0.64</v>
      </c>
      <c r="Q211" t="s">
        <v>259</v>
      </c>
      <c r="R211" t="s">
        <v>260</v>
      </c>
      <c r="S211" t="s">
        <v>254</v>
      </c>
      <c r="T211" t="s">
        <v>261</v>
      </c>
      <c r="V211">
        <v>1.4</v>
      </c>
      <c r="X211" t="s">
        <v>285</v>
      </c>
      <c r="Y211" t="s">
        <v>286</v>
      </c>
      <c r="Z211">
        <v>0</v>
      </c>
      <c r="AA211" s="237">
        <v>35855</v>
      </c>
      <c r="AC211">
        <v>0</v>
      </c>
    </row>
    <row r="212" spans="1:29" hidden="1" x14ac:dyDescent="0.25">
      <c r="A212">
        <v>2559</v>
      </c>
      <c r="B212">
        <v>10100604</v>
      </c>
      <c r="C212">
        <v>40</v>
      </c>
      <c r="D212" t="s">
        <v>389</v>
      </c>
      <c r="E212" t="s">
        <v>390</v>
      </c>
      <c r="F212" t="s">
        <v>254</v>
      </c>
      <c r="G212" t="s">
        <v>405</v>
      </c>
      <c r="H212">
        <v>85018</v>
      </c>
      <c r="I212" t="s">
        <v>368</v>
      </c>
      <c r="J212" t="s">
        <v>369</v>
      </c>
      <c r="K212">
        <v>325</v>
      </c>
      <c r="L212">
        <v>0</v>
      </c>
      <c r="M212">
        <v>129</v>
      </c>
      <c r="N212" t="s">
        <v>258</v>
      </c>
      <c r="O212">
        <v>1</v>
      </c>
      <c r="P212" s="238">
        <v>1.7E-5</v>
      </c>
      <c r="Q212" t="s">
        <v>259</v>
      </c>
      <c r="R212" t="s">
        <v>260</v>
      </c>
      <c r="S212" t="s">
        <v>254</v>
      </c>
      <c r="T212" t="s">
        <v>261</v>
      </c>
      <c r="V212">
        <v>1.4</v>
      </c>
      <c r="W212" t="s">
        <v>284</v>
      </c>
      <c r="X212" t="s">
        <v>285</v>
      </c>
      <c r="Y212" t="s">
        <v>263</v>
      </c>
      <c r="Z212">
        <v>0</v>
      </c>
      <c r="AA212" s="237">
        <v>35855</v>
      </c>
      <c r="AC212">
        <v>0</v>
      </c>
    </row>
    <row r="213" spans="1:29" hidden="1" x14ac:dyDescent="0.25">
      <c r="A213">
        <v>2560</v>
      </c>
      <c r="B213">
        <v>10100604</v>
      </c>
      <c r="C213">
        <v>40</v>
      </c>
      <c r="D213" t="s">
        <v>389</v>
      </c>
      <c r="E213" t="s">
        <v>390</v>
      </c>
      <c r="F213" t="s">
        <v>254</v>
      </c>
      <c r="G213" t="s">
        <v>405</v>
      </c>
      <c r="H213" t="s">
        <v>271</v>
      </c>
      <c r="J213" t="s">
        <v>272</v>
      </c>
      <c r="K213">
        <v>330</v>
      </c>
      <c r="L213">
        <v>0</v>
      </c>
      <c r="M213">
        <v>129</v>
      </c>
      <c r="N213" t="s">
        <v>258</v>
      </c>
      <c r="O213">
        <v>1</v>
      </c>
      <c r="P213" s="238">
        <v>5.7</v>
      </c>
      <c r="Q213" t="s">
        <v>259</v>
      </c>
      <c r="R213" t="s">
        <v>260</v>
      </c>
      <c r="S213" t="s">
        <v>254</v>
      </c>
      <c r="T213" t="s">
        <v>261</v>
      </c>
      <c r="V213">
        <v>1.4</v>
      </c>
      <c r="W213" t="s">
        <v>399</v>
      </c>
      <c r="X213" t="s">
        <v>285</v>
      </c>
      <c r="Y213" t="s">
        <v>263</v>
      </c>
      <c r="Z213">
        <v>0</v>
      </c>
      <c r="AA213" s="237">
        <v>35855</v>
      </c>
      <c r="AC213">
        <v>0</v>
      </c>
    </row>
    <row r="214" spans="1:29" hidden="1" x14ac:dyDescent="0.25">
      <c r="A214">
        <v>2561</v>
      </c>
      <c r="B214">
        <v>10100604</v>
      </c>
      <c r="C214">
        <v>40</v>
      </c>
      <c r="D214" t="s">
        <v>389</v>
      </c>
      <c r="E214" t="s">
        <v>390</v>
      </c>
      <c r="F214" t="s">
        <v>254</v>
      </c>
      <c r="G214" t="s">
        <v>405</v>
      </c>
      <c r="H214" t="s">
        <v>273</v>
      </c>
      <c r="J214" t="s">
        <v>274</v>
      </c>
      <c r="K214">
        <v>334</v>
      </c>
      <c r="L214">
        <v>0</v>
      </c>
      <c r="M214">
        <v>129</v>
      </c>
      <c r="N214" t="s">
        <v>258</v>
      </c>
      <c r="O214">
        <v>1</v>
      </c>
      <c r="P214" s="238">
        <v>1.9</v>
      </c>
      <c r="Q214" t="s">
        <v>259</v>
      </c>
      <c r="R214" t="s">
        <v>260</v>
      </c>
      <c r="S214" t="s">
        <v>254</v>
      </c>
      <c r="T214" t="s">
        <v>261</v>
      </c>
      <c r="V214">
        <v>1.4</v>
      </c>
      <c r="W214" t="s">
        <v>370</v>
      </c>
      <c r="X214" t="s">
        <v>285</v>
      </c>
      <c r="Y214" t="s">
        <v>267</v>
      </c>
      <c r="Z214">
        <v>0</v>
      </c>
      <c r="AA214" s="237">
        <v>35855</v>
      </c>
      <c r="AC214">
        <v>0</v>
      </c>
    </row>
    <row r="215" spans="1:29" hidden="1" x14ac:dyDescent="0.25">
      <c r="A215">
        <v>2563</v>
      </c>
      <c r="B215">
        <v>10100604</v>
      </c>
      <c r="C215">
        <v>40</v>
      </c>
      <c r="D215" t="s">
        <v>389</v>
      </c>
      <c r="E215" t="s">
        <v>390</v>
      </c>
      <c r="F215" t="s">
        <v>254</v>
      </c>
      <c r="G215" t="s">
        <v>405</v>
      </c>
      <c r="H215" t="s">
        <v>371</v>
      </c>
      <c r="J215" t="s">
        <v>372</v>
      </c>
      <c r="K215">
        <v>336</v>
      </c>
      <c r="L215">
        <v>0</v>
      </c>
      <c r="M215">
        <v>129</v>
      </c>
      <c r="N215" t="s">
        <v>258</v>
      </c>
      <c r="O215">
        <v>1</v>
      </c>
      <c r="P215" s="238">
        <v>7.6</v>
      </c>
      <c r="Q215" t="s">
        <v>259</v>
      </c>
      <c r="R215" t="s">
        <v>260</v>
      </c>
      <c r="S215" t="s">
        <v>254</v>
      </c>
      <c r="T215" t="s">
        <v>261</v>
      </c>
      <c r="V215">
        <v>1.4</v>
      </c>
      <c r="W215" t="s">
        <v>370</v>
      </c>
      <c r="X215" t="s">
        <v>285</v>
      </c>
      <c r="Y215" t="s">
        <v>263</v>
      </c>
      <c r="Z215">
        <v>0</v>
      </c>
      <c r="AA215" s="237">
        <v>35855</v>
      </c>
      <c r="AC215">
        <v>0</v>
      </c>
    </row>
    <row r="216" spans="1:29" hidden="1" x14ac:dyDescent="0.25">
      <c r="A216">
        <v>2565</v>
      </c>
      <c r="B216">
        <v>10100604</v>
      </c>
      <c r="C216">
        <v>40</v>
      </c>
      <c r="D216" t="s">
        <v>389</v>
      </c>
      <c r="E216" t="s">
        <v>390</v>
      </c>
      <c r="F216" t="s">
        <v>254</v>
      </c>
      <c r="G216" t="s">
        <v>405</v>
      </c>
      <c r="H216" t="s">
        <v>400</v>
      </c>
      <c r="J216" t="s">
        <v>401</v>
      </c>
      <c r="K216">
        <v>338</v>
      </c>
      <c r="L216">
        <v>0</v>
      </c>
      <c r="M216">
        <v>129</v>
      </c>
      <c r="N216" t="s">
        <v>258</v>
      </c>
      <c r="O216">
        <v>1</v>
      </c>
      <c r="P216" s="238">
        <v>1.9</v>
      </c>
      <c r="Q216" t="s">
        <v>259</v>
      </c>
      <c r="R216" t="s">
        <v>260</v>
      </c>
      <c r="S216" t="s">
        <v>254</v>
      </c>
      <c r="T216" t="s">
        <v>261</v>
      </c>
      <c r="V216">
        <v>1.4</v>
      </c>
      <c r="W216" t="s">
        <v>370</v>
      </c>
      <c r="X216" t="s">
        <v>285</v>
      </c>
      <c r="Y216" t="s">
        <v>267</v>
      </c>
      <c r="Z216">
        <v>0</v>
      </c>
      <c r="AA216" s="237">
        <v>38018</v>
      </c>
      <c r="AC216">
        <v>0</v>
      </c>
    </row>
    <row r="217" spans="1:29" hidden="1" x14ac:dyDescent="0.25">
      <c r="A217">
        <v>2566</v>
      </c>
      <c r="B217">
        <v>10100604</v>
      </c>
      <c r="C217">
        <v>40</v>
      </c>
      <c r="D217" t="s">
        <v>389</v>
      </c>
      <c r="E217" t="s">
        <v>390</v>
      </c>
      <c r="F217" t="s">
        <v>254</v>
      </c>
      <c r="G217" t="s">
        <v>405</v>
      </c>
      <c r="H217" t="s">
        <v>531</v>
      </c>
      <c r="J217" t="s">
        <v>532</v>
      </c>
      <c r="K217">
        <v>339</v>
      </c>
      <c r="L217">
        <v>0</v>
      </c>
      <c r="M217">
        <v>129</v>
      </c>
      <c r="N217" t="s">
        <v>258</v>
      </c>
      <c r="O217">
        <v>1</v>
      </c>
      <c r="P217" s="238">
        <v>7.6</v>
      </c>
      <c r="Q217" t="s">
        <v>259</v>
      </c>
      <c r="R217" t="s">
        <v>260</v>
      </c>
      <c r="S217" t="s">
        <v>254</v>
      </c>
      <c r="T217" t="s">
        <v>261</v>
      </c>
      <c r="W217" t="s">
        <v>533</v>
      </c>
      <c r="X217" t="s">
        <v>534</v>
      </c>
      <c r="Y217" t="s">
        <v>263</v>
      </c>
      <c r="Z217">
        <v>0</v>
      </c>
      <c r="AA217" s="237">
        <v>38018</v>
      </c>
      <c r="AC217">
        <v>0</v>
      </c>
    </row>
    <row r="218" spans="1:29" hidden="1" x14ac:dyDescent="0.25">
      <c r="A218">
        <v>2567</v>
      </c>
      <c r="B218">
        <v>10100604</v>
      </c>
      <c r="C218">
        <v>40</v>
      </c>
      <c r="D218" t="s">
        <v>389</v>
      </c>
      <c r="E218" t="s">
        <v>390</v>
      </c>
      <c r="F218" t="s">
        <v>254</v>
      </c>
      <c r="G218" t="s">
        <v>405</v>
      </c>
      <c r="H218" t="s">
        <v>402</v>
      </c>
      <c r="J218" t="s">
        <v>403</v>
      </c>
      <c r="K218">
        <v>340</v>
      </c>
      <c r="L218">
        <v>0</v>
      </c>
      <c r="M218">
        <v>129</v>
      </c>
      <c r="N218" t="s">
        <v>258</v>
      </c>
      <c r="O218">
        <v>1</v>
      </c>
      <c r="P218" s="238">
        <v>1.9</v>
      </c>
      <c r="Q218" t="s">
        <v>259</v>
      </c>
      <c r="R218" t="s">
        <v>260</v>
      </c>
      <c r="S218" t="s">
        <v>254</v>
      </c>
      <c r="T218" t="s">
        <v>261</v>
      </c>
      <c r="V218">
        <v>1.4</v>
      </c>
      <c r="W218" t="s">
        <v>370</v>
      </c>
      <c r="X218" t="s">
        <v>285</v>
      </c>
      <c r="Y218" t="s">
        <v>267</v>
      </c>
      <c r="Z218">
        <v>0</v>
      </c>
      <c r="AA218" s="237">
        <v>38018</v>
      </c>
      <c r="AC218">
        <v>0</v>
      </c>
    </row>
    <row r="219" spans="1:29" hidden="1" x14ac:dyDescent="0.25">
      <c r="A219">
        <v>2568</v>
      </c>
      <c r="B219">
        <v>10100604</v>
      </c>
      <c r="C219">
        <v>40</v>
      </c>
      <c r="D219" t="s">
        <v>389</v>
      </c>
      <c r="E219" t="s">
        <v>390</v>
      </c>
      <c r="F219" t="s">
        <v>254</v>
      </c>
      <c r="G219" t="s">
        <v>405</v>
      </c>
      <c r="H219" t="s">
        <v>535</v>
      </c>
      <c r="J219" t="s">
        <v>536</v>
      </c>
      <c r="K219">
        <v>341</v>
      </c>
      <c r="L219">
        <v>0</v>
      </c>
      <c r="M219">
        <v>129</v>
      </c>
      <c r="N219" t="s">
        <v>258</v>
      </c>
      <c r="O219">
        <v>1</v>
      </c>
      <c r="P219" s="238">
        <v>7.6</v>
      </c>
      <c r="Q219" t="s">
        <v>259</v>
      </c>
      <c r="R219" t="s">
        <v>260</v>
      </c>
      <c r="S219" t="s">
        <v>254</v>
      </c>
      <c r="T219" t="s">
        <v>261</v>
      </c>
      <c r="W219" t="s">
        <v>537</v>
      </c>
      <c r="X219" t="s">
        <v>534</v>
      </c>
      <c r="Y219" t="s">
        <v>263</v>
      </c>
      <c r="Z219">
        <v>0</v>
      </c>
      <c r="AA219" s="237">
        <v>38018</v>
      </c>
      <c r="AC219">
        <v>0</v>
      </c>
    </row>
    <row r="220" spans="1:29" hidden="1" x14ac:dyDescent="0.25">
      <c r="A220">
        <v>2569</v>
      </c>
      <c r="B220">
        <v>10100604</v>
      </c>
      <c r="C220">
        <v>40</v>
      </c>
      <c r="D220" t="s">
        <v>389</v>
      </c>
      <c r="E220" t="s">
        <v>390</v>
      </c>
      <c r="F220" t="s">
        <v>254</v>
      </c>
      <c r="G220" t="s">
        <v>405</v>
      </c>
      <c r="I220" t="s">
        <v>373</v>
      </c>
      <c r="J220" t="s">
        <v>374</v>
      </c>
      <c r="K220">
        <v>351</v>
      </c>
      <c r="L220">
        <v>0</v>
      </c>
      <c r="M220">
        <v>129</v>
      </c>
      <c r="N220" t="s">
        <v>258</v>
      </c>
      <c r="O220">
        <v>1</v>
      </c>
      <c r="P220" s="238">
        <v>1.6</v>
      </c>
      <c r="Q220" t="s">
        <v>259</v>
      </c>
      <c r="R220" t="s">
        <v>260</v>
      </c>
      <c r="S220" t="s">
        <v>254</v>
      </c>
      <c r="T220" t="s">
        <v>261</v>
      </c>
      <c r="V220">
        <v>1.4</v>
      </c>
      <c r="X220" t="s">
        <v>285</v>
      </c>
      <c r="Y220" t="s">
        <v>286</v>
      </c>
      <c r="Z220">
        <v>0</v>
      </c>
      <c r="AA220" s="237">
        <v>35855</v>
      </c>
      <c r="AC220">
        <v>0</v>
      </c>
    </row>
    <row r="221" spans="1:29" hidden="1" x14ac:dyDescent="0.25">
      <c r="A221">
        <v>2570</v>
      </c>
      <c r="B221">
        <v>10100604</v>
      </c>
      <c r="C221">
        <v>40</v>
      </c>
      <c r="D221" t="s">
        <v>389</v>
      </c>
      <c r="E221" t="s">
        <v>390</v>
      </c>
      <c r="F221" t="s">
        <v>254</v>
      </c>
      <c r="G221" t="s">
        <v>405</v>
      </c>
      <c r="H221">
        <v>129000</v>
      </c>
      <c r="I221" t="s">
        <v>375</v>
      </c>
      <c r="J221" t="s">
        <v>376</v>
      </c>
      <c r="K221">
        <v>360</v>
      </c>
      <c r="L221">
        <v>0</v>
      </c>
      <c r="M221">
        <v>129</v>
      </c>
      <c r="N221" t="s">
        <v>258</v>
      </c>
      <c r="O221">
        <v>1</v>
      </c>
      <c r="P221" s="238">
        <v>5.0000000000000004E-6</v>
      </c>
      <c r="Q221" t="s">
        <v>259</v>
      </c>
      <c r="R221" t="s">
        <v>260</v>
      </c>
      <c r="S221" t="s">
        <v>254</v>
      </c>
      <c r="T221" t="s">
        <v>261</v>
      </c>
      <c r="V221">
        <v>1.4</v>
      </c>
      <c r="W221" t="s">
        <v>284</v>
      </c>
      <c r="X221" t="s">
        <v>285</v>
      </c>
      <c r="Y221" t="s">
        <v>286</v>
      </c>
      <c r="Z221">
        <v>0</v>
      </c>
      <c r="AA221" s="237">
        <v>35855</v>
      </c>
      <c r="AC221">
        <v>0</v>
      </c>
    </row>
    <row r="222" spans="1:29" hidden="1" x14ac:dyDescent="0.25">
      <c r="A222">
        <v>2571</v>
      </c>
      <c r="B222">
        <v>10100604</v>
      </c>
      <c r="C222">
        <v>40</v>
      </c>
      <c r="D222" t="s">
        <v>389</v>
      </c>
      <c r="E222" t="s">
        <v>390</v>
      </c>
      <c r="F222" t="s">
        <v>254</v>
      </c>
      <c r="G222" t="s">
        <v>405</v>
      </c>
      <c r="H222">
        <v>7782492</v>
      </c>
      <c r="I222" t="s">
        <v>377</v>
      </c>
      <c r="J222" t="s">
        <v>378</v>
      </c>
      <c r="K222">
        <v>370</v>
      </c>
      <c r="L222">
        <v>0</v>
      </c>
      <c r="M222">
        <v>129</v>
      </c>
      <c r="N222" t="s">
        <v>258</v>
      </c>
      <c r="O222">
        <v>1</v>
      </c>
      <c r="P222" t="s">
        <v>379</v>
      </c>
      <c r="Q222" t="s">
        <v>259</v>
      </c>
      <c r="R222" t="s">
        <v>260</v>
      </c>
      <c r="S222" t="s">
        <v>254</v>
      </c>
      <c r="T222" t="s">
        <v>261</v>
      </c>
      <c r="V222">
        <v>1.4</v>
      </c>
      <c r="W222" t="s">
        <v>294</v>
      </c>
      <c r="X222" t="s">
        <v>285</v>
      </c>
      <c r="Y222" t="s">
        <v>286</v>
      </c>
      <c r="Z222">
        <v>0</v>
      </c>
      <c r="AA222" s="237">
        <v>35855</v>
      </c>
      <c r="AC222">
        <v>0</v>
      </c>
    </row>
    <row r="223" spans="1:29" hidden="1" x14ac:dyDescent="0.25">
      <c r="A223">
        <v>2572</v>
      </c>
      <c r="B223">
        <v>10100604</v>
      </c>
      <c r="C223">
        <v>40</v>
      </c>
      <c r="D223" t="s">
        <v>389</v>
      </c>
      <c r="E223" t="s">
        <v>390</v>
      </c>
      <c r="F223" t="s">
        <v>254</v>
      </c>
      <c r="G223" t="s">
        <v>405</v>
      </c>
      <c r="H223" t="s">
        <v>276</v>
      </c>
      <c r="I223" s="237">
        <v>2025884</v>
      </c>
      <c r="J223" t="s">
        <v>277</v>
      </c>
      <c r="K223">
        <v>380</v>
      </c>
      <c r="L223">
        <v>0</v>
      </c>
      <c r="M223">
        <v>129</v>
      </c>
      <c r="N223" t="s">
        <v>258</v>
      </c>
      <c r="O223">
        <v>1</v>
      </c>
      <c r="P223" s="238">
        <v>0.6</v>
      </c>
      <c r="Q223" t="s">
        <v>259</v>
      </c>
      <c r="R223" t="s">
        <v>260</v>
      </c>
      <c r="S223" t="s">
        <v>254</v>
      </c>
      <c r="T223" t="s">
        <v>261</v>
      </c>
      <c r="V223">
        <v>1.4</v>
      </c>
      <c r="W223" t="s">
        <v>380</v>
      </c>
      <c r="X223" t="s">
        <v>285</v>
      </c>
      <c r="Y223" t="s">
        <v>278</v>
      </c>
      <c r="Z223">
        <v>0</v>
      </c>
      <c r="AC223">
        <v>0</v>
      </c>
    </row>
    <row r="224" spans="1:29" hidden="1" x14ac:dyDescent="0.25">
      <c r="A224">
        <v>2576</v>
      </c>
      <c r="B224">
        <v>10100604</v>
      </c>
      <c r="C224">
        <v>40</v>
      </c>
      <c r="D224" t="s">
        <v>389</v>
      </c>
      <c r="E224" t="s">
        <v>390</v>
      </c>
      <c r="F224" t="s">
        <v>254</v>
      </c>
      <c r="G224" t="s">
        <v>405</v>
      </c>
      <c r="H224">
        <v>108883</v>
      </c>
      <c r="I224" t="s">
        <v>381</v>
      </c>
      <c r="J224" t="s">
        <v>382</v>
      </c>
      <c r="K224">
        <v>397</v>
      </c>
      <c r="L224">
        <v>0</v>
      </c>
      <c r="M224">
        <v>129</v>
      </c>
      <c r="N224" t="s">
        <v>258</v>
      </c>
      <c r="O224">
        <v>1</v>
      </c>
      <c r="P224" s="238">
        <v>3.3999999999999998E-3</v>
      </c>
      <c r="Q224" t="s">
        <v>259</v>
      </c>
      <c r="R224" t="s">
        <v>260</v>
      </c>
      <c r="S224" t="s">
        <v>254</v>
      </c>
      <c r="T224" t="s">
        <v>261</v>
      </c>
      <c r="V224">
        <v>1.4</v>
      </c>
      <c r="W224" t="s">
        <v>294</v>
      </c>
      <c r="X224" t="s">
        <v>285</v>
      </c>
      <c r="Y224" t="s">
        <v>275</v>
      </c>
      <c r="Z224">
        <v>0</v>
      </c>
      <c r="AA224" s="237">
        <v>35855</v>
      </c>
      <c r="AC224">
        <v>0</v>
      </c>
    </row>
    <row r="225" spans="1:29" hidden="1" x14ac:dyDescent="0.25">
      <c r="A225">
        <v>2578</v>
      </c>
      <c r="B225">
        <v>10100604</v>
      </c>
      <c r="C225">
        <v>40</v>
      </c>
      <c r="D225" t="s">
        <v>389</v>
      </c>
      <c r="E225" t="s">
        <v>390</v>
      </c>
      <c r="F225" t="s">
        <v>254</v>
      </c>
      <c r="G225" t="s">
        <v>405</v>
      </c>
      <c r="J225" t="s">
        <v>279</v>
      </c>
      <c r="K225">
        <v>399</v>
      </c>
      <c r="L225">
        <v>0</v>
      </c>
      <c r="M225">
        <v>129</v>
      </c>
      <c r="N225" t="s">
        <v>258</v>
      </c>
      <c r="O225">
        <v>1</v>
      </c>
      <c r="P225" s="238">
        <v>11</v>
      </c>
      <c r="Q225" t="s">
        <v>259</v>
      </c>
      <c r="R225" t="s">
        <v>260</v>
      </c>
      <c r="S225" t="s">
        <v>254</v>
      </c>
      <c r="T225" t="s">
        <v>261</v>
      </c>
      <c r="V225">
        <v>1.4</v>
      </c>
      <c r="X225" t="s">
        <v>285</v>
      </c>
      <c r="Y225" t="s">
        <v>267</v>
      </c>
      <c r="Z225">
        <v>0</v>
      </c>
      <c r="AA225" s="237">
        <v>35855</v>
      </c>
      <c r="AC225">
        <v>0</v>
      </c>
    </row>
    <row r="226" spans="1:29" hidden="1" x14ac:dyDescent="0.25">
      <c r="A226">
        <v>2579</v>
      </c>
      <c r="B226">
        <v>10100604</v>
      </c>
      <c r="C226">
        <v>40</v>
      </c>
      <c r="D226" t="s">
        <v>389</v>
      </c>
      <c r="E226" t="s">
        <v>390</v>
      </c>
      <c r="F226" t="s">
        <v>254</v>
      </c>
      <c r="G226" t="s">
        <v>405</v>
      </c>
      <c r="I226" t="s">
        <v>383</v>
      </c>
      <c r="J226" t="s">
        <v>384</v>
      </c>
      <c r="K226">
        <v>413</v>
      </c>
      <c r="L226">
        <v>0</v>
      </c>
      <c r="M226">
        <v>129</v>
      </c>
      <c r="N226" t="s">
        <v>258</v>
      </c>
      <c r="O226">
        <v>1</v>
      </c>
      <c r="P226" s="238">
        <v>2.3E-3</v>
      </c>
      <c r="Q226" t="s">
        <v>259</v>
      </c>
      <c r="R226" t="s">
        <v>260</v>
      </c>
      <c r="S226" t="s">
        <v>254</v>
      </c>
      <c r="T226" t="s">
        <v>261</v>
      </c>
      <c r="V226">
        <v>1.4</v>
      </c>
      <c r="X226" t="s">
        <v>285</v>
      </c>
      <c r="Y226" t="s">
        <v>263</v>
      </c>
      <c r="Z226">
        <v>0</v>
      </c>
      <c r="AA226" s="237">
        <v>35855</v>
      </c>
      <c r="AC226">
        <v>0</v>
      </c>
    </row>
    <row r="227" spans="1:29" hidden="1" x14ac:dyDescent="0.25">
      <c r="A227">
        <v>2581</v>
      </c>
      <c r="B227">
        <v>10100604</v>
      </c>
      <c r="C227">
        <v>40</v>
      </c>
      <c r="D227" t="s">
        <v>389</v>
      </c>
      <c r="E227" t="s">
        <v>390</v>
      </c>
      <c r="F227" t="s">
        <v>254</v>
      </c>
      <c r="G227" t="s">
        <v>405</v>
      </c>
      <c r="H227" t="s">
        <v>385</v>
      </c>
      <c r="J227" t="s">
        <v>386</v>
      </c>
      <c r="K227">
        <v>417</v>
      </c>
      <c r="L227">
        <v>0</v>
      </c>
      <c r="M227">
        <v>129</v>
      </c>
      <c r="N227" t="s">
        <v>258</v>
      </c>
      <c r="O227">
        <v>1</v>
      </c>
      <c r="P227" s="238">
        <v>5.5</v>
      </c>
      <c r="Q227" t="s">
        <v>259</v>
      </c>
      <c r="R227" t="s">
        <v>260</v>
      </c>
      <c r="S227" t="s">
        <v>254</v>
      </c>
      <c r="T227" t="s">
        <v>261</v>
      </c>
      <c r="V227">
        <v>1.4</v>
      </c>
      <c r="X227" t="s">
        <v>285</v>
      </c>
      <c r="Y227" t="s">
        <v>275</v>
      </c>
      <c r="Z227">
        <v>0</v>
      </c>
      <c r="AA227" s="237">
        <v>35855</v>
      </c>
      <c r="AC227">
        <v>0</v>
      </c>
    </row>
    <row r="228" spans="1:29" hidden="1" x14ac:dyDescent="0.25">
      <c r="A228">
        <v>2582</v>
      </c>
      <c r="B228">
        <v>10100604</v>
      </c>
      <c r="C228">
        <v>40</v>
      </c>
      <c r="D228" t="s">
        <v>389</v>
      </c>
      <c r="E228" t="s">
        <v>390</v>
      </c>
      <c r="F228" t="s">
        <v>254</v>
      </c>
      <c r="G228" t="s">
        <v>405</v>
      </c>
      <c r="I228" t="s">
        <v>387</v>
      </c>
      <c r="J228" t="s">
        <v>388</v>
      </c>
      <c r="K228">
        <v>419</v>
      </c>
      <c r="L228">
        <v>0</v>
      </c>
      <c r="M228">
        <v>129</v>
      </c>
      <c r="N228" t="s">
        <v>258</v>
      </c>
      <c r="O228">
        <v>1</v>
      </c>
      <c r="P228" s="238">
        <v>2.9000000000000001E-2</v>
      </c>
      <c r="Q228" t="s">
        <v>259</v>
      </c>
      <c r="R228" t="s">
        <v>260</v>
      </c>
      <c r="S228" t="s">
        <v>254</v>
      </c>
      <c r="T228" t="s">
        <v>261</v>
      </c>
      <c r="V228">
        <v>1.4</v>
      </c>
      <c r="X228" t="s">
        <v>285</v>
      </c>
      <c r="Y228" t="s">
        <v>286</v>
      </c>
      <c r="Z228">
        <v>0</v>
      </c>
      <c r="AA228" s="237">
        <v>35855</v>
      </c>
      <c r="AC228">
        <v>0</v>
      </c>
    </row>
    <row r="229" spans="1:29" hidden="1" x14ac:dyDescent="0.25">
      <c r="A229">
        <v>26582</v>
      </c>
      <c r="B229">
        <v>10100604</v>
      </c>
      <c r="C229">
        <v>40</v>
      </c>
      <c r="D229" t="s">
        <v>389</v>
      </c>
      <c r="E229" t="s">
        <v>390</v>
      </c>
      <c r="F229" t="s">
        <v>254</v>
      </c>
      <c r="G229" t="s">
        <v>405</v>
      </c>
      <c r="H229">
        <v>191242</v>
      </c>
      <c r="I229" t="s">
        <v>306</v>
      </c>
      <c r="J229" t="s">
        <v>307</v>
      </c>
      <c r="K229">
        <v>106</v>
      </c>
      <c r="L229">
        <v>0</v>
      </c>
      <c r="M229">
        <v>129</v>
      </c>
      <c r="N229" t="s">
        <v>258</v>
      </c>
      <c r="O229">
        <v>1</v>
      </c>
      <c r="P229" s="238">
        <v>2.1</v>
      </c>
      <c r="Q229" t="s">
        <v>259</v>
      </c>
      <c r="R229" t="s">
        <v>260</v>
      </c>
      <c r="S229" t="s">
        <v>254</v>
      </c>
      <c r="T229" t="s">
        <v>261</v>
      </c>
      <c r="V229">
        <v>1.4</v>
      </c>
      <c r="W229" t="s">
        <v>284</v>
      </c>
      <c r="X229" t="s">
        <v>285</v>
      </c>
      <c r="Y229" t="s">
        <v>286</v>
      </c>
      <c r="Z229">
        <v>0</v>
      </c>
      <c r="AA229" s="237">
        <v>40311</v>
      </c>
      <c r="AC229">
        <v>0</v>
      </c>
    </row>
    <row r="230" spans="1:29" hidden="1" x14ac:dyDescent="0.25">
      <c r="A230">
        <v>26582</v>
      </c>
      <c r="B230">
        <v>10100604</v>
      </c>
      <c r="C230">
        <v>40</v>
      </c>
      <c r="D230" t="s">
        <v>389</v>
      </c>
      <c r="E230" t="s">
        <v>390</v>
      </c>
      <c r="F230" t="s">
        <v>254</v>
      </c>
      <c r="G230" t="s">
        <v>405</v>
      </c>
      <c r="H230">
        <v>191242</v>
      </c>
      <c r="I230" t="s">
        <v>306</v>
      </c>
      <c r="J230" t="s">
        <v>307</v>
      </c>
      <c r="K230">
        <v>106</v>
      </c>
      <c r="O230">
        <v>0</v>
      </c>
      <c r="P230" s="238">
        <v>2.1</v>
      </c>
      <c r="Q230" t="s">
        <v>259</v>
      </c>
      <c r="R230" t="s">
        <v>260</v>
      </c>
      <c r="S230" t="s">
        <v>254</v>
      </c>
      <c r="T230" t="s">
        <v>261</v>
      </c>
      <c r="V230">
        <v>1.4</v>
      </c>
      <c r="W230" t="s">
        <v>284</v>
      </c>
      <c r="X230" t="s">
        <v>285</v>
      </c>
      <c r="Y230" t="s">
        <v>286</v>
      </c>
      <c r="Z230">
        <v>0</v>
      </c>
      <c r="AA230" s="237">
        <v>40311</v>
      </c>
      <c r="AC230">
        <v>0</v>
      </c>
    </row>
    <row r="231" spans="1:29" s="327" customFormat="1" hidden="1" x14ac:dyDescent="0.25">
      <c r="A231" s="327">
        <v>2520</v>
      </c>
      <c r="B231" s="327">
        <v>10100604</v>
      </c>
      <c r="C231" s="327">
        <v>40</v>
      </c>
      <c r="D231" s="327" t="s">
        <v>389</v>
      </c>
      <c r="E231" s="327" t="s">
        <v>390</v>
      </c>
      <c r="F231" s="327" t="s">
        <v>254</v>
      </c>
      <c r="G231" s="327" t="s">
        <v>405</v>
      </c>
      <c r="H231" s="327">
        <v>191242</v>
      </c>
      <c r="I231" s="327" t="s">
        <v>306</v>
      </c>
      <c r="J231" s="327" t="s">
        <v>307</v>
      </c>
      <c r="K231" s="327">
        <v>106</v>
      </c>
      <c r="L231" s="327">
        <v>0</v>
      </c>
      <c r="M231" s="327">
        <v>129</v>
      </c>
      <c r="N231" s="327" t="s">
        <v>258</v>
      </c>
      <c r="O231" s="327">
        <v>1</v>
      </c>
      <c r="P231" s="328">
        <v>2.1</v>
      </c>
      <c r="Q231" s="327" t="s">
        <v>259</v>
      </c>
      <c r="R231" s="327" t="s">
        <v>260</v>
      </c>
      <c r="S231" s="327" t="s">
        <v>254</v>
      </c>
      <c r="T231" s="327" t="s">
        <v>261</v>
      </c>
      <c r="V231" s="327">
        <v>1.4</v>
      </c>
      <c r="W231" s="327" t="s">
        <v>284</v>
      </c>
      <c r="X231" s="327" t="s">
        <v>285</v>
      </c>
      <c r="Y231" s="327" t="s">
        <v>286</v>
      </c>
      <c r="Z231" s="327">
        <v>0</v>
      </c>
      <c r="AA231" s="329">
        <v>35855</v>
      </c>
      <c r="AB231" s="329">
        <v>40311</v>
      </c>
      <c r="AC231" s="327">
        <v>0</v>
      </c>
    </row>
    <row r="232" spans="1:29" s="327" customFormat="1" hidden="1" x14ac:dyDescent="0.25">
      <c r="A232" s="327">
        <v>2526</v>
      </c>
      <c r="B232" s="327">
        <v>10100604</v>
      </c>
      <c r="C232" s="327">
        <v>40</v>
      </c>
      <c r="D232" s="327" t="s">
        <v>389</v>
      </c>
      <c r="E232" s="327" t="s">
        <v>390</v>
      </c>
      <c r="F232" s="327" t="s">
        <v>254</v>
      </c>
      <c r="G232" s="327" t="s">
        <v>405</v>
      </c>
      <c r="H232" s="327" t="s">
        <v>264</v>
      </c>
      <c r="I232" s="327" t="s">
        <v>265</v>
      </c>
      <c r="J232" s="327" t="s">
        <v>266</v>
      </c>
      <c r="K232" s="327">
        <v>137</v>
      </c>
      <c r="L232" s="327">
        <v>0</v>
      </c>
      <c r="M232" s="327">
        <v>129</v>
      </c>
      <c r="N232" s="327" t="s">
        <v>258</v>
      </c>
      <c r="O232" s="327">
        <v>1</v>
      </c>
      <c r="P232" s="328">
        <v>40</v>
      </c>
      <c r="Q232" s="327" t="s">
        <v>259</v>
      </c>
      <c r="R232" s="327" t="s">
        <v>260</v>
      </c>
      <c r="S232" s="327" t="s">
        <v>254</v>
      </c>
      <c r="T232" s="327" t="s">
        <v>261</v>
      </c>
      <c r="V232" s="327">
        <v>1.4</v>
      </c>
      <c r="X232" s="327" t="s">
        <v>262</v>
      </c>
      <c r="Y232" s="327" t="s">
        <v>278</v>
      </c>
      <c r="Z232" s="327">
        <v>0</v>
      </c>
      <c r="AB232" s="329">
        <v>35855</v>
      </c>
      <c r="AC232" s="327">
        <v>0</v>
      </c>
    </row>
    <row r="233" spans="1:29" s="327" customFormat="1" hidden="1" x14ac:dyDescent="0.25">
      <c r="A233" s="327">
        <v>2543</v>
      </c>
      <c r="B233" s="327">
        <v>10100604</v>
      </c>
      <c r="C233" s="327">
        <v>40</v>
      </c>
      <c r="D233" s="327" t="s">
        <v>389</v>
      </c>
      <c r="E233" s="327" t="s">
        <v>390</v>
      </c>
      <c r="F233" s="327" t="s">
        <v>254</v>
      </c>
      <c r="G233" s="327" t="s">
        <v>405</v>
      </c>
      <c r="H233" s="327">
        <v>7439976</v>
      </c>
      <c r="I233" s="327" t="s">
        <v>347</v>
      </c>
      <c r="J233" s="327" t="s">
        <v>348</v>
      </c>
      <c r="K233" s="327">
        <v>260</v>
      </c>
      <c r="L233" s="327">
        <v>0</v>
      </c>
      <c r="M233" s="327">
        <v>129</v>
      </c>
      <c r="N233" s="327" t="s">
        <v>258</v>
      </c>
      <c r="O233" s="327">
        <v>1</v>
      </c>
      <c r="P233" s="328">
        <v>1.136E-5</v>
      </c>
      <c r="Q233" s="327" t="s">
        <v>259</v>
      </c>
      <c r="R233" s="327" t="s">
        <v>493</v>
      </c>
      <c r="S233" s="327" t="s">
        <v>513</v>
      </c>
      <c r="T233" s="327" t="s">
        <v>494</v>
      </c>
      <c r="W233" s="327" t="s">
        <v>763</v>
      </c>
      <c r="X233" s="327" t="s">
        <v>735</v>
      </c>
      <c r="Y233" s="327" t="s">
        <v>516</v>
      </c>
      <c r="Z233" s="327">
        <v>0</v>
      </c>
      <c r="AB233" s="329">
        <v>35855</v>
      </c>
      <c r="AC233" s="327">
        <v>0</v>
      </c>
    </row>
    <row r="234" spans="1:29" s="327" customFormat="1" hidden="1" x14ac:dyDescent="0.25">
      <c r="A234" s="327">
        <v>2554</v>
      </c>
      <c r="B234" s="327">
        <v>10100604</v>
      </c>
      <c r="C234" s="327">
        <v>40</v>
      </c>
      <c r="D234" s="327" t="s">
        <v>389</v>
      </c>
      <c r="E234" s="327" t="s">
        <v>390</v>
      </c>
      <c r="F234" s="327" t="s">
        <v>254</v>
      </c>
      <c r="G234" s="327" t="s">
        <v>405</v>
      </c>
      <c r="H234" s="327" t="s">
        <v>268</v>
      </c>
      <c r="J234" s="327" t="s">
        <v>269</v>
      </c>
      <c r="K234" s="327">
        <v>303</v>
      </c>
      <c r="L234" s="327">
        <v>0</v>
      </c>
      <c r="M234" s="327">
        <v>129</v>
      </c>
      <c r="N234" s="327" t="s">
        <v>258</v>
      </c>
      <c r="O234" s="327">
        <v>1</v>
      </c>
      <c r="P234" s="328">
        <v>275</v>
      </c>
      <c r="Q234" s="327" t="s">
        <v>259</v>
      </c>
      <c r="R234" s="327" t="s">
        <v>260</v>
      </c>
      <c r="S234" s="327" t="s">
        <v>254</v>
      </c>
      <c r="T234" s="327" t="s">
        <v>261</v>
      </c>
      <c r="V234" s="327">
        <v>1.4</v>
      </c>
      <c r="W234" s="327" t="s">
        <v>270</v>
      </c>
      <c r="X234" s="327" t="s">
        <v>262</v>
      </c>
      <c r="Y234" s="327" t="s">
        <v>278</v>
      </c>
      <c r="Z234" s="327">
        <v>0</v>
      </c>
      <c r="AB234" s="329">
        <v>35855</v>
      </c>
      <c r="AC234" s="327">
        <v>0</v>
      </c>
    </row>
    <row r="235" spans="1:29" s="327" customFormat="1" hidden="1" x14ac:dyDescent="0.25">
      <c r="A235" s="327">
        <v>2562</v>
      </c>
      <c r="B235" s="327">
        <v>10100604</v>
      </c>
      <c r="C235" s="327">
        <v>40</v>
      </c>
      <c r="D235" s="327" t="s">
        <v>389</v>
      </c>
      <c r="E235" s="327" t="s">
        <v>390</v>
      </c>
      <c r="F235" s="327" t="s">
        <v>254</v>
      </c>
      <c r="G235" s="327" t="s">
        <v>405</v>
      </c>
      <c r="H235" s="327" t="s">
        <v>273</v>
      </c>
      <c r="J235" s="327" t="s">
        <v>274</v>
      </c>
      <c r="K235" s="327">
        <v>334</v>
      </c>
      <c r="L235" s="327">
        <v>0</v>
      </c>
      <c r="M235" s="327">
        <v>129</v>
      </c>
      <c r="N235" s="327" t="s">
        <v>258</v>
      </c>
      <c r="O235" s="327">
        <v>1</v>
      </c>
      <c r="P235" s="328">
        <v>3</v>
      </c>
      <c r="Q235" s="327" t="s">
        <v>259</v>
      </c>
      <c r="R235" s="327" t="s">
        <v>260</v>
      </c>
      <c r="S235" s="327" t="s">
        <v>254</v>
      </c>
      <c r="T235" s="327" t="s">
        <v>261</v>
      </c>
      <c r="V235" s="327">
        <v>1.4</v>
      </c>
      <c r="W235" s="327" t="s">
        <v>762</v>
      </c>
      <c r="X235" s="327" t="s">
        <v>262</v>
      </c>
      <c r="Y235" s="327" t="s">
        <v>267</v>
      </c>
      <c r="Z235" s="327">
        <v>0</v>
      </c>
      <c r="AB235" s="329">
        <v>35855</v>
      </c>
      <c r="AC235" s="327">
        <v>0</v>
      </c>
    </row>
    <row r="236" spans="1:29" s="327" customFormat="1" hidden="1" x14ac:dyDescent="0.25">
      <c r="A236" s="327">
        <v>2564</v>
      </c>
      <c r="B236" s="327">
        <v>10100604</v>
      </c>
      <c r="C236" s="327">
        <v>40</v>
      </c>
      <c r="D236" s="327" t="s">
        <v>389</v>
      </c>
      <c r="E236" s="327" t="s">
        <v>390</v>
      </c>
      <c r="F236" s="327" t="s">
        <v>254</v>
      </c>
      <c r="G236" s="327" t="s">
        <v>405</v>
      </c>
      <c r="H236" s="327" t="s">
        <v>400</v>
      </c>
      <c r="J236" s="327" t="s">
        <v>401</v>
      </c>
      <c r="K236" s="327">
        <v>338</v>
      </c>
      <c r="L236" s="327">
        <v>0</v>
      </c>
      <c r="M236" s="327">
        <v>129</v>
      </c>
      <c r="N236" s="327" t="s">
        <v>258</v>
      </c>
      <c r="O236" s="327">
        <v>1</v>
      </c>
      <c r="P236" s="328">
        <v>3</v>
      </c>
      <c r="Q236" s="327" t="s">
        <v>259</v>
      </c>
      <c r="R236" s="327" t="s">
        <v>260</v>
      </c>
      <c r="S236" s="327" t="s">
        <v>254</v>
      </c>
      <c r="T236" s="327" t="s">
        <v>261</v>
      </c>
      <c r="X236" s="327" t="s">
        <v>733</v>
      </c>
      <c r="Y236" s="327" t="s">
        <v>267</v>
      </c>
      <c r="Z236" s="327">
        <v>0</v>
      </c>
      <c r="AB236" s="329">
        <v>35855</v>
      </c>
      <c r="AC236" s="327">
        <v>0</v>
      </c>
    </row>
    <row r="237" spans="1:29" s="327" customFormat="1" hidden="1" x14ac:dyDescent="0.25">
      <c r="A237" s="327">
        <v>2573</v>
      </c>
      <c r="B237" s="327">
        <v>10100604</v>
      </c>
      <c r="C237" s="327">
        <v>40</v>
      </c>
      <c r="D237" s="327" t="s">
        <v>389</v>
      </c>
      <c r="E237" s="327" t="s">
        <v>390</v>
      </c>
      <c r="F237" s="327" t="s">
        <v>254</v>
      </c>
      <c r="G237" s="327" t="s">
        <v>405</v>
      </c>
      <c r="H237" s="327" t="s">
        <v>276</v>
      </c>
      <c r="I237" s="329">
        <v>2025884</v>
      </c>
      <c r="J237" s="327" t="s">
        <v>277</v>
      </c>
      <c r="K237" s="327">
        <v>380</v>
      </c>
      <c r="L237" s="327">
        <v>26</v>
      </c>
      <c r="M237" s="327">
        <v>144</v>
      </c>
      <c r="N237" s="327" t="s">
        <v>393</v>
      </c>
      <c r="O237" s="327">
        <v>1</v>
      </c>
      <c r="P237" s="328">
        <v>0.6</v>
      </c>
      <c r="Q237" s="327" t="s">
        <v>259</v>
      </c>
      <c r="R237" s="327" t="s">
        <v>260</v>
      </c>
      <c r="S237" s="327" t="s">
        <v>254</v>
      </c>
      <c r="T237" s="327" t="s">
        <v>261</v>
      </c>
      <c r="V237" s="327">
        <v>1.4</v>
      </c>
      <c r="X237" s="327" t="s">
        <v>262</v>
      </c>
      <c r="Y237" s="327" t="s">
        <v>278</v>
      </c>
      <c r="Z237" s="327">
        <v>0</v>
      </c>
      <c r="AB237" s="329">
        <v>35855</v>
      </c>
      <c r="AC237" s="327">
        <v>0</v>
      </c>
    </row>
    <row r="238" spans="1:29" s="327" customFormat="1" hidden="1" x14ac:dyDescent="0.25">
      <c r="A238" s="327">
        <v>2574</v>
      </c>
      <c r="B238" s="327">
        <v>10100604</v>
      </c>
      <c r="C238" s="327">
        <v>40</v>
      </c>
      <c r="D238" s="327" t="s">
        <v>389</v>
      </c>
      <c r="E238" s="327" t="s">
        <v>390</v>
      </c>
      <c r="F238" s="327" t="s">
        <v>254</v>
      </c>
      <c r="G238" s="327" t="s">
        <v>405</v>
      </c>
      <c r="H238" s="327" t="s">
        <v>276</v>
      </c>
      <c r="I238" s="329">
        <v>2025884</v>
      </c>
      <c r="J238" s="327" t="s">
        <v>277</v>
      </c>
      <c r="K238" s="327">
        <v>380</v>
      </c>
      <c r="L238" s="327">
        <v>205</v>
      </c>
      <c r="M238" s="327">
        <v>220</v>
      </c>
      <c r="N238" s="327" t="s">
        <v>367</v>
      </c>
      <c r="O238" s="327">
        <v>1</v>
      </c>
      <c r="P238" s="328">
        <v>0.6</v>
      </c>
      <c r="Q238" s="327" t="s">
        <v>259</v>
      </c>
      <c r="R238" s="327" t="s">
        <v>260</v>
      </c>
      <c r="S238" s="327" t="s">
        <v>254</v>
      </c>
      <c r="T238" s="327" t="s">
        <v>261</v>
      </c>
      <c r="V238" s="327">
        <v>1.4</v>
      </c>
      <c r="X238" s="327" t="s">
        <v>262</v>
      </c>
      <c r="Y238" s="327" t="s">
        <v>278</v>
      </c>
      <c r="Z238" s="327">
        <v>0</v>
      </c>
      <c r="AB238" s="329">
        <v>35855</v>
      </c>
      <c r="AC238" s="327">
        <v>0</v>
      </c>
    </row>
    <row r="239" spans="1:29" s="327" customFormat="1" hidden="1" x14ac:dyDescent="0.25">
      <c r="A239" s="327">
        <v>2575</v>
      </c>
      <c r="B239" s="327">
        <v>10100604</v>
      </c>
      <c r="C239" s="327">
        <v>40</v>
      </c>
      <c r="D239" s="327" t="s">
        <v>389</v>
      </c>
      <c r="E239" s="327" t="s">
        <v>390</v>
      </c>
      <c r="F239" s="327" t="s">
        <v>254</v>
      </c>
      <c r="G239" s="327" t="s">
        <v>405</v>
      </c>
      <c r="J239" s="327" t="s">
        <v>412</v>
      </c>
      <c r="K239" s="327">
        <v>381</v>
      </c>
      <c r="L239" s="327">
        <v>0</v>
      </c>
      <c r="M239" s="327">
        <v>129</v>
      </c>
      <c r="N239" s="327" t="s">
        <v>258</v>
      </c>
      <c r="O239" s="327">
        <v>1</v>
      </c>
      <c r="P239" s="328">
        <v>0.6</v>
      </c>
      <c r="Q239" s="327" t="s">
        <v>259</v>
      </c>
      <c r="R239" s="327" t="s">
        <v>260</v>
      </c>
      <c r="S239" s="327" t="s">
        <v>254</v>
      </c>
      <c r="T239" s="327" t="s">
        <v>261</v>
      </c>
      <c r="X239" s="327" t="s">
        <v>733</v>
      </c>
      <c r="Y239" s="327" t="s">
        <v>278</v>
      </c>
      <c r="Z239" s="327">
        <v>0</v>
      </c>
      <c r="AB239" s="329">
        <v>35855</v>
      </c>
      <c r="AC239" s="327">
        <v>0</v>
      </c>
    </row>
    <row r="240" spans="1:29" s="327" customFormat="1" hidden="1" x14ac:dyDescent="0.25">
      <c r="A240" s="327">
        <v>2577</v>
      </c>
      <c r="B240" s="327">
        <v>10100604</v>
      </c>
      <c r="C240" s="327">
        <v>40</v>
      </c>
      <c r="D240" s="327" t="s">
        <v>389</v>
      </c>
      <c r="E240" s="327" t="s">
        <v>390</v>
      </c>
      <c r="F240" s="327" t="s">
        <v>254</v>
      </c>
      <c r="G240" s="327" t="s">
        <v>405</v>
      </c>
      <c r="J240" s="327" t="s">
        <v>279</v>
      </c>
      <c r="K240" s="327">
        <v>399</v>
      </c>
      <c r="L240" s="327">
        <v>0</v>
      </c>
      <c r="M240" s="327">
        <v>129</v>
      </c>
      <c r="N240" s="327" t="s">
        <v>258</v>
      </c>
      <c r="O240" s="327">
        <v>1</v>
      </c>
      <c r="P240" s="328">
        <v>1.7</v>
      </c>
      <c r="Q240" s="327" t="s">
        <v>259</v>
      </c>
      <c r="R240" s="327" t="s">
        <v>260</v>
      </c>
      <c r="S240" s="327" t="s">
        <v>254</v>
      </c>
      <c r="T240" s="327" t="s">
        <v>261</v>
      </c>
      <c r="V240" s="327">
        <v>1.4</v>
      </c>
      <c r="W240" s="327" t="s">
        <v>761</v>
      </c>
      <c r="X240" s="327" t="s">
        <v>262</v>
      </c>
      <c r="Y240" s="327" t="s">
        <v>275</v>
      </c>
      <c r="Z240" s="327">
        <v>0</v>
      </c>
      <c r="AB240" s="329">
        <v>35855</v>
      </c>
      <c r="AC240" s="327">
        <v>0</v>
      </c>
    </row>
    <row r="241" spans="1:29" s="327" customFormat="1" hidden="1" x14ac:dyDescent="0.25">
      <c r="A241" s="327">
        <v>2580</v>
      </c>
      <c r="B241" s="327">
        <v>10100604</v>
      </c>
      <c r="C241" s="327">
        <v>40</v>
      </c>
      <c r="D241" s="327" t="s">
        <v>389</v>
      </c>
      <c r="E241" s="327" t="s">
        <v>390</v>
      </c>
      <c r="F241" s="327" t="s">
        <v>254</v>
      </c>
      <c r="G241" s="327" t="s">
        <v>405</v>
      </c>
      <c r="H241" s="327" t="s">
        <v>385</v>
      </c>
      <c r="J241" s="327" t="s">
        <v>386</v>
      </c>
      <c r="K241" s="327">
        <v>417</v>
      </c>
      <c r="L241" s="327">
        <v>0</v>
      </c>
      <c r="M241" s="327">
        <v>129</v>
      </c>
      <c r="N241" s="327" t="s">
        <v>258</v>
      </c>
      <c r="O241" s="327">
        <v>1</v>
      </c>
      <c r="P241" s="328">
        <v>1.4</v>
      </c>
      <c r="Q241" s="327" t="s">
        <v>259</v>
      </c>
      <c r="R241" s="327" t="s">
        <v>260</v>
      </c>
      <c r="S241" s="327" t="s">
        <v>254</v>
      </c>
      <c r="T241" s="327" t="s">
        <v>261</v>
      </c>
      <c r="X241" s="327" t="s">
        <v>733</v>
      </c>
      <c r="Y241" s="327" t="s">
        <v>275</v>
      </c>
      <c r="Z241" s="327">
        <v>0</v>
      </c>
      <c r="AB241" s="329">
        <v>35855</v>
      </c>
      <c r="AC241" s="327">
        <v>0</v>
      </c>
    </row>
    <row r="242" spans="1:29" hidden="1" x14ac:dyDescent="0.25">
      <c r="A242">
        <v>5797</v>
      </c>
      <c r="B242">
        <v>10200601</v>
      </c>
      <c r="C242">
        <v>123</v>
      </c>
      <c r="D242" t="s">
        <v>389</v>
      </c>
      <c r="E242" t="s">
        <v>406</v>
      </c>
      <c r="F242" t="s">
        <v>254</v>
      </c>
      <c r="G242" t="s">
        <v>408</v>
      </c>
      <c r="H242">
        <v>83329</v>
      </c>
      <c r="I242" t="s">
        <v>281</v>
      </c>
      <c r="J242" t="s">
        <v>282</v>
      </c>
      <c r="K242">
        <v>69</v>
      </c>
      <c r="L242">
        <v>0</v>
      </c>
      <c r="M242">
        <v>129</v>
      </c>
      <c r="N242" t="s">
        <v>258</v>
      </c>
      <c r="O242">
        <v>1</v>
      </c>
      <c r="P242" t="s">
        <v>283</v>
      </c>
      <c r="Q242" t="s">
        <v>259</v>
      </c>
      <c r="R242" t="s">
        <v>260</v>
      </c>
      <c r="S242" t="s">
        <v>254</v>
      </c>
      <c r="T242" t="s">
        <v>261</v>
      </c>
      <c r="V242">
        <v>1.4</v>
      </c>
      <c r="W242" t="s">
        <v>284</v>
      </c>
      <c r="X242" t="s">
        <v>285</v>
      </c>
      <c r="Y242" t="s">
        <v>286</v>
      </c>
      <c r="Z242">
        <v>0</v>
      </c>
      <c r="AA242" s="237">
        <v>35855</v>
      </c>
      <c r="AC242">
        <v>0</v>
      </c>
    </row>
    <row r="243" spans="1:29" hidden="1" x14ac:dyDescent="0.25">
      <c r="A243">
        <v>5798</v>
      </c>
      <c r="B243">
        <v>10200601</v>
      </c>
      <c r="C243">
        <v>123</v>
      </c>
      <c r="D243" t="s">
        <v>389</v>
      </c>
      <c r="E243" t="s">
        <v>406</v>
      </c>
      <c r="F243" t="s">
        <v>254</v>
      </c>
      <c r="G243" t="s">
        <v>408</v>
      </c>
      <c r="H243">
        <v>208968</v>
      </c>
      <c r="I243" t="s">
        <v>287</v>
      </c>
      <c r="J243" t="s">
        <v>288</v>
      </c>
      <c r="K243">
        <v>70</v>
      </c>
      <c r="L243">
        <v>0</v>
      </c>
      <c r="M243">
        <v>129</v>
      </c>
      <c r="N243" t="s">
        <v>258</v>
      </c>
      <c r="O243">
        <v>1</v>
      </c>
      <c r="P243" t="s">
        <v>283</v>
      </c>
      <c r="Q243" t="s">
        <v>259</v>
      </c>
      <c r="R243" t="s">
        <v>260</v>
      </c>
      <c r="S243" t="s">
        <v>254</v>
      </c>
      <c r="T243" t="s">
        <v>261</v>
      </c>
      <c r="V243">
        <v>1.4</v>
      </c>
      <c r="W243" t="s">
        <v>284</v>
      </c>
      <c r="X243" t="s">
        <v>285</v>
      </c>
      <c r="Y243" t="s">
        <v>286</v>
      </c>
      <c r="Z243">
        <v>0</v>
      </c>
      <c r="AA243" s="237">
        <v>35855</v>
      </c>
      <c r="AC243">
        <v>0</v>
      </c>
    </row>
    <row r="244" spans="1:29" hidden="1" x14ac:dyDescent="0.25">
      <c r="A244">
        <v>5799</v>
      </c>
      <c r="B244">
        <v>10200601</v>
      </c>
      <c r="C244">
        <v>123</v>
      </c>
      <c r="D244" t="s">
        <v>389</v>
      </c>
      <c r="E244" t="s">
        <v>406</v>
      </c>
      <c r="F244" t="s">
        <v>254</v>
      </c>
      <c r="G244" t="s">
        <v>408</v>
      </c>
      <c r="H244" t="s">
        <v>565</v>
      </c>
      <c r="I244" t="s">
        <v>566</v>
      </c>
      <c r="J244" t="s">
        <v>567</v>
      </c>
      <c r="K244">
        <v>87</v>
      </c>
      <c r="L244">
        <v>0</v>
      </c>
      <c r="M244">
        <v>129</v>
      </c>
      <c r="N244" t="s">
        <v>258</v>
      </c>
      <c r="O244">
        <v>1</v>
      </c>
      <c r="P244" s="238">
        <v>3.2</v>
      </c>
      <c r="Q244" t="s">
        <v>259</v>
      </c>
      <c r="R244" t="s">
        <v>260</v>
      </c>
      <c r="S244" t="s">
        <v>254</v>
      </c>
      <c r="T244" t="s">
        <v>261</v>
      </c>
      <c r="X244" t="s">
        <v>568</v>
      </c>
      <c r="Y244" t="s">
        <v>275</v>
      </c>
      <c r="Z244">
        <v>0</v>
      </c>
      <c r="AA244" s="237">
        <v>36770</v>
      </c>
      <c r="AC244">
        <v>0</v>
      </c>
    </row>
    <row r="245" spans="1:29" hidden="1" x14ac:dyDescent="0.25">
      <c r="A245">
        <v>5800</v>
      </c>
      <c r="B245">
        <v>10200601</v>
      </c>
      <c r="C245">
        <v>123</v>
      </c>
      <c r="D245" t="s">
        <v>389</v>
      </c>
      <c r="E245" t="s">
        <v>406</v>
      </c>
      <c r="F245" t="s">
        <v>254</v>
      </c>
      <c r="G245" t="s">
        <v>408</v>
      </c>
      <c r="H245" t="s">
        <v>565</v>
      </c>
      <c r="I245" t="s">
        <v>566</v>
      </c>
      <c r="J245" t="s">
        <v>567</v>
      </c>
      <c r="K245">
        <v>87</v>
      </c>
      <c r="L245">
        <v>107</v>
      </c>
      <c r="M245">
        <v>172</v>
      </c>
      <c r="N245" t="s">
        <v>615</v>
      </c>
      <c r="O245">
        <v>1</v>
      </c>
      <c r="P245" s="238">
        <v>18</v>
      </c>
      <c r="Q245" t="s">
        <v>259</v>
      </c>
      <c r="R245" t="s">
        <v>260</v>
      </c>
      <c r="S245" t="s">
        <v>254</v>
      </c>
      <c r="T245" t="s">
        <v>261</v>
      </c>
      <c r="X245" t="s">
        <v>568</v>
      </c>
      <c r="Y245" t="s">
        <v>275</v>
      </c>
      <c r="Z245">
        <v>0</v>
      </c>
      <c r="AA245" s="237">
        <v>36770</v>
      </c>
      <c r="AC245">
        <v>0</v>
      </c>
    </row>
    <row r="246" spans="1:29" hidden="1" x14ac:dyDescent="0.25">
      <c r="A246">
        <v>5801</v>
      </c>
      <c r="B246">
        <v>10200601</v>
      </c>
      <c r="C246">
        <v>123</v>
      </c>
      <c r="D246" t="s">
        <v>389</v>
      </c>
      <c r="E246" t="s">
        <v>406</v>
      </c>
      <c r="F246" t="s">
        <v>254</v>
      </c>
      <c r="G246" t="s">
        <v>408</v>
      </c>
      <c r="H246" t="s">
        <v>565</v>
      </c>
      <c r="I246" t="s">
        <v>566</v>
      </c>
      <c r="J246" t="s">
        <v>567</v>
      </c>
      <c r="K246">
        <v>87</v>
      </c>
      <c r="L246">
        <v>139</v>
      </c>
      <c r="M246">
        <v>198</v>
      </c>
      <c r="N246" t="s">
        <v>551</v>
      </c>
      <c r="O246">
        <v>1</v>
      </c>
      <c r="P246" s="238">
        <v>9.1</v>
      </c>
      <c r="Q246" t="s">
        <v>259</v>
      </c>
      <c r="R246" t="s">
        <v>260</v>
      </c>
      <c r="S246" t="s">
        <v>254</v>
      </c>
      <c r="T246" t="s">
        <v>261</v>
      </c>
      <c r="X246" t="s">
        <v>568</v>
      </c>
      <c r="Y246" t="s">
        <v>275</v>
      </c>
      <c r="Z246">
        <v>0</v>
      </c>
      <c r="AA246" s="237">
        <v>36770</v>
      </c>
      <c r="AC246">
        <v>0</v>
      </c>
    </row>
    <row r="247" spans="1:29" hidden="1" x14ac:dyDescent="0.25">
      <c r="A247">
        <v>5802</v>
      </c>
      <c r="B247">
        <v>10200601</v>
      </c>
      <c r="C247">
        <v>123</v>
      </c>
      <c r="D247" t="s">
        <v>389</v>
      </c>
      <c r="E247" t="s">
        <v>406</v>
      </c>
      <c r="F247" t="s">
        <v>254</v>
      </c>
      <c r="G247" t="s">
        <v>408</v>
      </c>
      <c r="H247">
        <v>120127</v>
      </c>
      <c r="I247" t="s">
        <v>289</v>
      </c>
      <c r="J247" t="s">
        <v>290</v>
      </c>
      <c r="K247">
        <v>91</v>
      </c>
      <c r="L247">
        <v>0</v>
      </c>
      <c r="M247">
        <v>129</v>
      </c>
      <c r="N247" t="s">
        <v>258</v>
      </c>
      <c r="O247">
        <v>1</v>
      </c>
      <c r="P247" t="s">
        <v>291</v>
      </c>
      <c r="Q247" t="s">
        <v>259</v>
      </c>
      <c r="R247" t="s">
        <v>260</v>
      </c>
      <c r="S247" t="s">
        <v>254</v>
      </c>
      <c r="T247" t="s">
        <v>261</v>
      </c>
      <c r="V247">
        <v>1.4</v>
      </c>
      <c r="W247" t="s">
        <v>284</v>
      </c>
      <c r="X247" t="s">
        <v>285</v>
      </c>
      <c r="Y247" t="s">
        <v>286</v>
      </c>
      <c r="Z247">
        <v>0</v>
      </c>
      <c r="AA247" s="237">
        <v>35855</v>
      </c>
      <c r="AC247">
        <v>0</v>
      </c>
    </row>
    <row r="248" spans="1:29" hidden="1" x14ac:dyDescent="0.25">
      <c r="A248">
        <v>5803</v>
      </c>
      <c r="B248">
        <v>10200601</v>
      </c>
      <c r="C248">
        <v>123</v>
      </c>
      <c r="D248" t="s">
        <v>389</v>
      </c>
      <c r="E248" t="s">
        <v>406</v>
      </c>
      <c r="F248" t="s">
        <v>254</v>
      </c>
      <c r="G248" t="s">
        <v>408</v>
      </c>
      <c r="H248">
        <v>7440382</v>
      </c>
      <c r="I248" t="s">
        <v>292</v>
      </c>
      <c r="J248" t="s">
        <v>293</v>
      </c>
      <c r="K248">
        <v>93</v>
      </c>
      <c r="L248">
        <v>0</v>
      </c>
      <c r="M248">
        <v>129</v>
      </c>
      <c r="N248" t="s">
        <v>258</v>
      </c>
      <c r="O248">
        <v>1</v>
      </c>
      <c r="P248" s="238">
        <v>2.0000000000000001E-4</v>
      </c>
      <c r="Q248" t="s">
        <v>259</v>
      </c>
      <c r="R248" t="s">
        <v>260</v>
      </c>
      <c r="S248" t="s">
        <v>254</v>
      </c>
      <c r="T248" t="s">
        <v>261</v>
      </c>
      <c r="V248">
        <v>1.4</v>
      </c>
      <c r="W248" t="s">
        <v>294</v>
      </c>
      <c r="X248" t="s">
        <v>285</v>
      </c>
      <c r="Y248" t="s">
        <v>286</v>
      </c>
      <c r="Z248">
        <v>0</v>
      </c>
      <c r="AA248" s="237">
        <v>35855</v>
      </c>
      <c r="AC248">
        <v>0</v>
      </c>
    </row>
    <row r="249" spans="1:29" hidden="1" x14ac:dyDescent="0.25">
      <c r="A249">
        <v>5804</v>
      </c>
      <c r="B249">
        <v>10200601</v>
      </c>
      <c r="C249">
        <v>123</v>
      </c>
      <c r="D249" t="s">
        <v>389</v>
      </c>
      <c r="E249" t="s">
        <v>406</v>
      </c>
      <c r="F249" t="s">
        <v>254</v>
      </c>
      <c r="G249" t="s">
        <v>408</v>
      </c>
      <c r="I249" t="s">
        <v>295</v>
      </c>
      <c r="J249" t="s">
        <v>296</v>
      </c>
      <c r="K249">
        <v>96</v>
      </c>
      <c r="L249">
        <v>0</v>
      </c>
      <c r="M249">
        <v>129</v>
      </c>
      <c r="N249" t="s">
        <v>258</v>
      </c>
      <c r="O249">
        <v>1</v>
      </c>
      <c r="P249" s="238">
        <v>4.4000000000000003E-3</v>
      </c>
      <c r="Q249" t="s">
        <v>259</v>
      </c>
      <c r="R249" t="s">
        <v>260</v>
      </c>
      <c r="S249" t="s">
        <v>254</v>
      </c>
      <c r="T249" t="s">
        <v>261</v>
      </c>
      <c r="V249">
        <v>1.4</v>
      </c>
      <c r="X249" t="s">
        <v>285</v>
      </c>
      <c r="Y249" t="s">
        <v>263</v>
      </c>
      <c r="Z249">
        <v>0</v>
      </c>
      <c r="AA249" s="237">
        <v>35855</v>
      </c>
      <c r="AC249">
        <v>0</v>
      </c>
    </row>
    <row r="250" spans="1:29" hidden="1" x14ac:dyDescent="0.25">
      <c r="A250">
        <v>5805</v>
      </c>
      <c r="B250">
        <v>10200601</v>
      </c>
      <c r="C250">
        <v>123</v>
      </c>
      <c r="D250" t="s">
        <v>389</v>
      </c>
      <c r="E250" t="s">
        <v>406</v>
      </c>
      <c r="F250" t="s">
        <v>254</v>
      </c>
      <c r="G250" t="s">
        <v>408</v>
      </c>
      <c r="H250">
        <v>71432</v>
      </c>
      <c r="I250" t="s">
        <v>297</v>
      </c>
      <c r="J250" t="s">
        <v>298</v>
      </c>
      <c r="K250">
        <v>98</v>
      </c>
      <c r="L250">
        <v>0</v>
      </c>
      <c r="M250">
        <v>129</v>
      </c>
      <c r="N250" t="s">
        <v>258</v>
      </c>
      <c r="O250">
        <v>1</v>
      </c>
      <c r="P250" s="238">
        <v>2.0999999999999999E-3</v>
      </c>
      <c r="Q250" t="s">
        <v>259</v>
      </c>
      <c r="R250" t="s">
        <v>260</v>
      </c>
      <c r="S250" t="s">
        <v>254</v>
      </c>
      <c r="T250" t="s">
        <v>261</v>
      </c>
      <c r="V250">
        <v>1.4</v>
      </c>
      <c r="W250" t="s">
        <v>294</v>
      </c>
      <c r="X250" t="s">
        <v>285</v>
      </c>
      <c r="Y250" t="s">
        <v>267</v>
      </c>
      <c r="Z250">
        <v>0</v>
      </c>
      <c r="AA250" s="237">
        <v>35855</v>
      </c>
      <c r="AC250">
        <v>0</v>
      </c>
    </row>
    <row r="251" spans="1:29" hidden="1" x14ac:dyDescent="0.25">
      <c r="A251">
        <v>5806</v>
      </c>
      <c r="B251">
        <v>10200601</v>
      </c>
      <c r="C251">
        <v>123</v>
      </c>
      <c r="D251" t="s">
        <v>389</v>
      </c>
      <c r="E251" t="s">
        <v>406</v>
      </c>
      <c r="F251" t="s">
        <v>254</v>
      </c>
      <c r="G251" t="s">
        <v>408</v>
      </c>
      <c r="H251">
        <v>56553</v>
      </c>
      <c r="I251" t="s">
        <v>299</v>
      </c>
      <c r="J251" t="s">
        <v>300</v>
      </c>
      <c r="K251">
        <v>102</v>
      </c>
      <c r="L251">
        <v>0</v>
      </c>
      <c r="M251">
        <v>129</v>
      </c>
      <c r="N251" t="s">
        <v>258</v>
      </c>
      <c r="O251">
        <v>1</v>
      </c>
      <c r="P251" t="s">
        <v>283</v>
      </c>
      <c r="Q251" t="s">
        <v>259</v>
      </c>
      <c r="R251" t="s">
        <v>260</v>
      </c>
      <c r="S251" t="s">
        <v>254</v>
      </c>
      <c r="T251" t="s">
        <v>261</v>
      </c>
      <c r="V251">
        <v>1.4</v>
      </c>
      <c r="W251" t="s">
        <v>284</v>
      </c>
      <c r="X251" t="s">
        <v>285</v>
      </c>
      <c r="Y251" t="s">
        <v>286</v>
      </c>
      <c r="Z251">
        <v>0</v>
      </c>
      <c r="AA251" s="237">
        <v>35855</v>
      </c>
      <c r="AC251">
        <v>0</v>
      </c>
    </row>
    <row r="252" spans="1:29" hidden="1" x14ac:dyDescent="0.25">
      <c r="A252">
        <v>5807</v>
      </c>
      <c r="B252">
        <v>10200601</v>
      </c>
      <c r="C252">
        <v>123</v>
      </c>
      <c r="D252" t="s">
        <v>389</v>
      </c>
      <c r="E252" t="s">
        <v>406</v>
      </c>
      <c r="F252" t="s">
        <v>254</v>
      </c>
      <c r="G252" t="s">
        <v>408</v>
      </c>
      <c r="H252">
        <v>50328</v>
      </c>
      <c r="I252" t="s">
        <v>301</v>
      </c>
      <c r="J252" t="s">
        <v>302</v>
      </c>
      <c r="K252">
        <v>103</v>
      </c>
      <c r="L252">
        <v>0</v>
      </c>
      <c r="M252">
        <v>129</v>
      </c>
      <c r="N252" t="s">
        <v>258</v>
      </c>
      <c r="O252">
        <v>1</v>
      </c>
      <c r="P252" t="s">
        <v>303</v>
      </c>
      <c r="Q252" t="s">
        <v>259</v>
      </c>
      <c r="R252" t="s">
        <v>260</v>
      </c>
      <c r="S252" t="s">
        <v>254</v>
      </c>
      <c r="T252" t="s">
        <v>261</v>
      </c>
      <c r="V252">
        <v>1.4</v>
      </c>
      <c r="W252" t="s">
        <v>284</v>
      </c>
      <c r="X252" t="s">
        <v>285</v>
      </c>
      <c r="Y252" t="s">
        <v>286</v>
      </c>
      <c r="Z252">
        <v>0</v>
      </c>
      <c r="AA252" s="237">
        <v>35855</v>
      </c>
      <c r="AC252">
        <v>0</v>
      </c>
    </row>
    <row r="253" spans="1:29" hidden="1" x14ac:dyDescent="0.25">
      <c r="A253">
        <v>5808</v>
      </c>
      <c r="B253">
        <v>10200601</v>
      </c>
      <c r="C253">
        <v>123</v>
      </c>
      <c r="D253" t="s">
        <v>389</v>
      </c>
      <c r="E253" t="s">
        <v>406</v>
      </c>
      <c r="F253" t="s">
        <v>254</v>
      </c>
      <c r="G253" t="s">
        <v>408</v>
      </c>
      <c r="H253">
        <v>205992</v>
      </c>
      <c r="I253" t="s">
        <v>304</v>
      </c>
      <c r="J253" t="s">
        <v>305</v>
      </c>
      <c r="K253">
        <v>104</v>
      </c>
      <c r="L253">
        <v>0</v>
      </c>
      <c r="M253">
        <v>129</v>
      </c>
      <c r="N253" t="s">
        <v>258</v>
      </c>
      <c r="O253">
        <v>1</v>
      </c>
      <c r="P253" t="s">
        <v>283</v>
      </c>
      <c r="Q253" t="s">
        <v>259</v>
      </c>
      <c r="R253" t="s">
        <v>260</v>
      </c>
      <c r="S253" t="s">
        <v>254</v>
      </c>
      <c r="T253" t="s">
        <v>261</v>
      </c>
      <c r="V253">
        <v>1.4</v>
      </c>
      <c r="W253" t="s">
        <v>284</v>
      </c>
      <c r="X253" t="s">
        <v>285</v>
      </c>
      <c r="Y253" t="s">
        <v>286</v>
      </c>
      <c r="Z253">
        <v>0</v>
      </c>
      <c r="AA253" s="237">
        <v>35855</v>
      </c>
      <c r="AC253">
        <v>0</v>
      </c>
    </row>
    <row r="254" spans="1:29" hidden="1" x14ac:dyDescent="0.25">
      <c r="A254">
        <v>5809</v>
      </c>
      <c r="B254">
        <v>10200601</v>
      </c>
      <c r="C254">
        <v>123</v>
      </c>
      <c r="D254" t="s">
        <v>389</v>
      </c>
      <c r="E254" t="s">
        <v>406</v>
      </c>
      <c r="F254" t="s">
        <v>254</v>
      </c>
      <c r="G254" t="s">
        <v>408</v>
      </c>
      <c r="H254">
        <v>191242</v>
      </c>
      <c r="I254" t="s">
        <v>306</v>
      </c>
      <c r="J254" t="s">
        <v>307</v>
      </c>
      <c r="K254">
        <v>106</v>
      </c>
      <c r="L254">
        <v>0</v>
      </c>
      <c r="M254">
        <v>129</v>
      </c>
      <c r="N254" t="s">
        <v>258</v>
      </c>
      <c r="O254">
        <v>1</v>
      </c>
      <c r="P254" t="s">
        <v>303</v>
      </c>
      <c r="Q254" t="s">
        <v>259</v>
      </c>
      <c r="R254" t="s">
        <v>260</v>
      </c>
      <c r="S254" t="s">
        <v>254</v>
      </c>
      <c r="T254" t="s">
        <v>261</v>
      </c>
      <c r="V254">
        <v>1.4</v>
      </c>
      <c r="W254" t="s">
        <v>284</v>
      </c>
      <c r="X254" t="s">
        <v>285</v>
      </c>
      <c r="Y254" t="s">
        <v>286</v>
      </c>
      <c r="Z254">
        <v>0</v>
      </c>
      <c r="AA254" s="237">
        <v>35855</v>
      </c>
      <c r="AC254">
        <v>0</v>
      </c>
    </row>
    <row r="255" spans="1:29" hidden="1" x14ac:dyDescent="0.25">
      <c r="A255">
        <v>5810</v>
      </c>
      <c r="B255">
        <v>10200601</v>
      </c>
      <c r="C255">
        <v>123</v>
      </c>
      <c r="D255" t="s">
        <v>389</v>
      </c>
      <c r="E255" t="s">
        <v>406</v>
      </c>
      <c r="F255" t="s">
        <v>254</v>
      </c>
      <c r="G255" t="s">
        <v>408</v>
      </c>
      <c r="H255">
        <v>207089</v>
      </c>
      <c r="I255" t="s">
        <v>308</v>
      </c>
      <c r="J255" t="s">
        <v>309</v>
      </c>
      <c r="K255">
        <v>107</v>
      </c>
      <c r="L255">
        <v>0</v>
      </c>
      <c r="M255">
        <v>129</v>
      </c>
      <c r="N255" t="s">
        <v>258</v>
      </c>
      <c r="O255">
        <v>1</v>
      </c>
      <c r="P255" t="s">
        <v>283</v>
      </c>
      <c r="Q255" t="s">
        <v>259</v>
      </c>
      <c r="R255" t="s">
        <v>260</v>
      </c>
      <c r="S255" t="s">
        <v>254</v>
      </c>
      <c r="T255" t="s">
        <v>261</v>
      </c>
      <c r="V255">
        <v>1.4</v>
      </c>
      <c r="W255" t="s">
        <v>284</v>
      </c>
      <c r="X255" t="s">
        <v>285</v>
      </c>
      <c r="Y255" t="s">
        <v>286</v>
      </c>
      <c r="Z255">
        <v>0</v>
      </c>
      <c r="AA255" s="237">
        <v>35855</v>
      </c>
      <c r="AC255">
        <v>0</v>
      </c>
    </row>
    <row r="256" spans="1:29" hidden="1" x14ac:dyDescent="0.25">
      <c r="A256">
        <v>5811</v>
      </c>
      <c r="B256">
        <v>10200601</v>
      </c>
      <c r="C256">
        <v>123</v>
      </c>
      <c r="D256" t="s">
        <v>389</v>
      </c>
      <c r="E256" t="s">
        <v>406</v>
      </c>
      <c r="F256" t="s">
        <v>254</v>
      </c>
      <c r="G256" t="s">
        <v>408</v>
      </c>
      <c r="H256">
        <v>7440417</v>
      </c>
      <c r="I256" t="s">
        <v>310</v>
      </c>
      <c r="J256" t="s">
        <v>311</v>
      </c>
      <c r="K256">
        <v>119</v>
      </c>
      <c r="L256">
        <v>0</v>
      </c>
      <c r="M256">
        <v>129</v>
      </c>
      <c r="N256" t="s">
        <v>258</v>
      </c>
      <c r="O256">
        <v>1</v>
      </c>
      <c r="P256" t="s">
        <v>312</v>
      </c>
      <c r="Q256" t="s">
        <v>259</v>
      </c>
      <c r="R256" t="s">
        <v>260</v>
      </c>
      <c r="S256" t="s">
        <v>254</v>
      </c>
      <c r="T256" t="s">
        <v>261</v>
      </c>
      <c r="V256">
        <v>1.4</v>
      </c>
      <c r="W256" t="s">
        <v>294</v>
      </c>
      <c r="X256" t="s">
        <v>285</v>
      </c>
      <c r="Y256" t="s">
        <v>286</v>
      </c>
      <c r="Z256">
        <v>0</v>
      </c>
      <c r="AA256" s="237">
        <v>35855</v>
      </c>
      <c r="AC256">
        <v>0</v>
      </c>
    </row>
    <row r="257" spans="1:29" hidden="1" x14ac:dyDescent="0.25">
      <c r="A257">
        <v>5812</v>
      </c>
      <c r="B257">
        <v>10200601</v>
      </c>
      <c r="C257">
        <v>123</v>
      </c>
      <c r="D257" t="s">
        <v>389</v>
      </c>
      <c r="E257" t="s">
        <v>406</v>
      </c>
      <c r="F257" t="s">
        <v>254</v>
      </c>
      <c r="G257" t="s">
        <v>408</v>
      </c>
      <c r="I257" t="s">
        <v>313</v>
      </c>
      <c r="J257" t="s">
        <v>314</v>
      </c>
      <c r="K257">
        <v>292</v>
      </c>
      <c r="L257">
        <v>0</v>
      </c>
      <c r="M257">
        <v>129</v>
      </c>
      <c r="N257" t="s">
        <v>258</v>
      </c>
      <c r="O257">
        <v>1</v>
      </c>
      <c r="P257" s="238">
        <v>2.1</v>
      </c>
      <c r="Q257" t="s">
        <v>259</v>
      </c>
      <c r="R257" t="s">
        <v>260</v>
      </c>
      <c r="S257" t="s">
        <v>254</v>
      </c>
      <c r="T257" t="s">
        <v>261</v>
      </c>
      <c r="V257">
        <v>1.4</v>
      </c>
      <c r="X257" t="s">
        <v>285</v>
      </c>
      <c r="Y257" t="s">
        <v>286</v>
      </c>
      <c r="Z257">
        <v>0</v>
      </c>
      <c r="AA257" s="237">
        <v>35855</v>
      </c>
      <c r="AC257">
        <v>0</v>
      </c>
    </row>
    <row r="258" spans="1:29" hidden="1" x14ac:dyDescent="0.25">
      <c r="A258">
        <v>5813</v>
      </c>
      <c r="B258">
        <v>10200601</v>
      </c>
      <c r="C258">
        <v>123</v>
      </c>
      <c r="D258" t="s">
        <v>389</v>
      </c>
      <c r="E258" t="s">
        <v>406</v>
      </c>
      <c r="F258" t="s">
        <v>254</v>
      </c>
      <c r="G258" t="s">
        <v>408</v>
      </c>
      <c r="H258">
        <v>7440439</v>
      </c>
      <c r="I258" t="s">
        <v>315</v>
      </c>
      <c r="J258" t="s">
        <v>316</v>
      </c>
      <c r="K258">
        <v>130</v>
      </c>
      <c r="L258">
        <v>0</v>
      </c>
      <c r="M258">
        <v>129</v>
      </c>
      <c r="N258" t="s">
        <v>258</v>
      </c>
      <c r="O258">
        <v>1</v>
      </c>
      <c r="P258" s="238">
        <v>1.1000000000000001E-3</v>
      </c>
      <c r="Q258" t="s">
        <v>259</v>
      </c>
      <c r="R258" t="s">
        <v>260</v>
      </c>
      <c r="S258" t="s">
        <v>254</v>
      </c>
      <c r="T258" t="s">
        <v>261</v>
      </c>
      <c r="V258">
        <v>1.4</v>
      </c>
      <c r="W258" t="s">
        <v>294</v>
      </c>
      <c r="X258" t="s">
        <v>285</v>
      </c>
      <c r="Y258" t="s">
        <v>263</v>
      </c>
      <c r="Z258">
        <v>0</v>
      </c>
      <c r="AA258" s="237">
        <v>35855</v>
      </c>
      <c r="AC258">
        <v>0</v>
      </c>
    </row>
    <row r="259" spans="1:29" hidden="1" x14ac:dyDescent="0.25">
      <c r="A259">
        <v>5814</v>
      </c>
      <c r="B259">
        <v>10200601</v>
      </c>
      <c r="C259">
        <v>123</v>
      </c>
      <c r="D259" t="s">
        <v>389</v>
      </c>
      <c r="E259" t="s">
        <v>406</v>
      </c>
      <c r="F259" t="s">
        <v>254</v>
      </c>
      <c r="G259" t="s">
        <v>408</v>
      </c>
      <c r="H259" t="s">
        <v>255</v>
      </c>
      <c r="I259" t="s">
        <v>256</v>
      </c>
      <c r="J259" t="s">
        <v>257</v>
      </c>
      <c r="K259">
        <v>136</v>
      </c>
      <c r="L259">
        <v>0</v>
      </c>
      <c r="M259">
        <v>129</v>
      </c>
      <c r="N259" t="s">
        <v>258</v>
      </c>
      <c r="O259">
        <v>1</v>
      </c>
      <c r="P259" s="238">
        <v>120000</v>
      </c>
      <c r="Q259" t="s">
        <v>259</v>
      </c>
      <c r="R259" t="s">
        <v>260</v>
      </c>
      <c r="S259" t="s">
        <v>254</v>
      </c>
      <c r="T259" t="s">
        <v>261</v>
      </c>
      <c r="V259">
        <v>1.4</v>
      </c>
      <c r="W259" t="s">
        <v>317</v>
      </c>
      <c r="X259" t="s">
        <v>285</v>
      </c>
      <c r="Y259" t="s">
        <v>278</v>
      </c>
      <c r="Z259">
        <v>0</v>
      </c>
      <c r="AA259" s="237">
        <v>35855</v>
      </c>
      <c r="AC259">
        <v>0</v>
      </c>
    </row>
    <row r="260" spans="1:29" hidden="1" x14ac:dyDescent="0.25">
      <c r="A260">
        <v>5815</v>
      </c>
      <c r="B260">
        <v>10200601</v>
      </c>
      <c r="C260">
        <v>123</v>
      </c>
      <c r="D260" t="s">
        <v>389</v>
      </c>
      <c r="E260" t="s">
        <v>406</v>
      </c>
      <c r="F260" t="s">
        <v>254</v>
      </c>
      <c r="G260" t="s">
        <v>408</v>
      </c>
      <c r="H260" t="s">
        <v>264</v>
      </c>
      <c r="I260" t="s">
        <v>265</v>
      </c>
      <c r="J260" t="s">
        <v>266</v>
      </c>
      <c r="K260">
        <v>137</v>
      </c>
      <c r="L260">
        <v>0</v>
      </c>
      <c r="M260">
        <v>129</v>
      </c>
      <c r="N260" t="s">
        <v>258</v>
      </c>
      <c r="O260">
        <v>1</v>
      </c>
      <c r="P260" s="238">
        <v>84</v>
      </c>
      <c r="Q260" t="s">
        <v>259</v>
      </c>
      <c r="R260" t="s">
        <v>260</v>
      </c>
      <c r="S260" t="s">
        <v>254</v>
      </c>
      <c r="T260" t="s">
        <v>261</v>
      </c>
      <c r="V260">
        <v>1.4</v>
      </c>
      <c r="W260" t="s">
        <v>409</v>
      </c>
      <c r="X260" t="s">
        <v>285</v>
      </c>
      <c r="Y260" t="s">
        <v>267</v>
      </c>
      <c r="Z260">
        <v>0</v>
      </c>
      <c r="AA260" s="237">
        <v>35855</v>
      </c>
      <c r="AC260">
        <v>0</v>
      </c>
    </row>
    <row r="261" spans="1:29" hidden="1" x14ac:dyDescent="0.25">
      <c r="A261">
        <v>5817</v>
      </c>
      <c r="B261">
        <v>10200601</v>
      </c>
      <c r="C261">
        <v>123</v>
      </c>
      <c r="D261" t="s">
        <v>389</v>
      </c>
      <c r="E261" t="s">
        <v>406</v>
      </c>
      <c r="F261" t="s">
        <v>254</v>
      </c>
      <c r="G261" t="s">
        <v>408</v>
      </c>
      <c r="H261" t="s">
        <v>264</v>
      </c>
      <c r="I261" t="s">
        <v>265</v>
      </c>
      <c r="J261" t="s">
        <v>266</v>
      </c>
      <c r="K261">
        <v>137</v>
      </c>
      <c r="L261">
        <v>26</v>
      </c>
      <c r="M261">
        <v>144</v>
      </c>
      <c r="N261" t="s">
        <v>393</v>
      </c>
      <c r="O261">
        <v>1</v>
      </c>
      <c r="P261" s="238">
        <v>84</v>
      </c>
      <c r="Q261" t="s">
        <v>259</v>
      </c>
      <c r="R261" t="s">
        <v>260</v>
      </c>
      <c r="S261" t="s">
        <v>254</v>
      </c>
      <c r="T261" t="s">
        <v>261</v>
      </c>
      <c r="V261">
        <v>1.4</v>
      </c>
      <c r="X261" t="s">
        <v>285</v>
      </c>
      <c r="Y261" t="s">
        <v>267</v>
      </c>
      <c r="Z261">
        <v>0</v>
      </c>
      <c r="AA261" s="237">
        <v>35855</v>
      </c>
      <c r="AC261">
        <v>0</v>
      </c>
    </row>
    <row r="262" spans="1:29" hidden="1" x14ac:dyDescent="0.25">
      <c r="A262">
        <v>5818</v>
      </c>
      <c r="B262">
        <v>10200601</v>
      </c>
      <c r="C262">
        <v>123</v>
      </c>
      <c r="D262" t="s">
        <v>389</v>
      </c>
      <c r="E262" t="s">
        <v>406</v>
      </c>
      <c r="F262" t="s">
        <v>254</v>
      </c>
      <c r="G262" t="s">
        <v>408</v>
      </c>
      <c r="H262" t="s">
        <v>264</v>
      </c>
      <c r="I262" t="s">
        <v>265</v>
      </c>
      <c r="J262" t="s">
        <v>266</v>
      </c>
      <c r="K262">
        <v>137</v>
      </c>
      <c r="L262">
        <v>205</v>
      </c>
      <c r="M262">
        <v>220</v>
      </c>
      <c r="N262" t="s">
        <v>367</v>
      </c>
      <c r="O262">
        <v>1</v>
      </c>
      <c r="P262" s="238">
        <v>84</v>
      </c>
      <c r="Q262" t="s">
        <v>259</v>
      </c>
      <c r="R262" t="s">
        <v>260</v>
      </c>
      <c r="S262" t="s">
        <v>254</v>
      </c>
      <c r="T262" t="s">
        <v>261</v>
      </c>
      <c r="V262">
        <v>1.4</v>
      </c>
      <c r="X262" t="s">
        <v>285</v>
      </c>
      <c r="Y262" t="s">
        <v>267</v>
      </c>
      <c r="Z262">
        <v>0</v>
      </c>
      <c r="AA262" s="237">
        <v>35855</v>
      </c>
      <c r="AC262">
        <v>0</v>
      </c>
    </row>
    <row r="263" spans="1:29" hidden="1" x14ac:dyDescent="0.25">
      <c r="A263">
        <v>5819</v>
      </c>
      <c r="B263">
        <v>10200601</v>
      </c>
      <c r="C263">
        <v>123</v>
      </c>
      <c r="D263" t="s">
        <v>389</v>
      </c>
      <c r="E263" t="s">
        <v>406</v>
      </c>
      <c r="F263" t="s">
        <v>254</v>
      </c>
      <c r="G263" t="s">
        <v>408</v>
      </c>
      <c r="H263">
        <v>7440473</v>
      </c>
      <c r="I263" t="s">
        <v>318</v>
      </c>
      <c r="J263" t="s">
        <v>319</v>
      </c>
      <c r="K263">
        <v>149</v>
      </c>
      <c r="L263">
        <v>0</v>
      </c>
      <c r="M263">
        <v>129</v>
      </c>
      <c r="N263" t="s">
        <v>258</v>
      </c>
      <c r="O263">
        <v>1</v>
      </c>
      <c r="P263" s="238">
        <v>1.4E-3</v>
      </c>
      <c r="Q263" t="s">
        <v>259</v>
      </c>
      <c r="R263" t="s">
        <v>260</v>
      </c>
      <c r="S263" t="s">
        <v>254</v>
      </c>
      <c r="T263" t="s">
        <v>261</v>
      </c>
      <c r="V263">
        <v>1.4</v>
      </c>
      <c r="W263" t="s">
        <v>294</v>
      </c>
      <c r="X263" t="s">
        <v>285</v>
      </c>
      <c r="Y263" t="s">
        <v>263</v>
      </c>
      <c r="Z263">
        <v>0</v>
      </c>
      <c r="AA263" s="237">
        <v>35855</v>
      </c>
      <c r="AC263">
        <v>0</v>
      </c>
    </row>
    <row r="264" spans="1:29" hidden="1" x14ac:dyDescent="0.25">
      <c r="A264">
        <v>5820</v>
      </c>
      <c r="B264">
        <v>10200601</v>
      </c>
      <c r="C264">
        <v>123</v>
      </c>
      <c r="D264" t="s">
        <v>389</v>
      </c>
      <c r="E264" t="s">
        <v>406</v>
      </c>
      <c r="F264" t="s">
        <v>254</v>
      </c>
      <c r="G264" t="s">
        <v>408</v>
      </c>
      <c r="H264">
        <v>218019</v>
      </c>
      <c r="I264" t="s">
        <v>320</v>
      </c>
      <c r="J264" t="s">
        <v>321</v>
      </c>
      <c r="K264">
        <v>153</v>
      </c>
      <c r="L264">
        <v>0</v>
      </c>
      <c r="M264">
        <v>129</v>
      </c>
      <c r="N264" t="s">
        <v>258</v>
      </c>
      <c r="O264">
        <v>1</v>
      </c>
      <c r="P264" t="s">
        <v>283</v>
      </c>
      <c r="Q264" t="s">
        <v>259</v>
      </c>
      <c r="R264" t="s">
        <v>260</v>
      </c>
      <c r="S264" t="s">
        <v>254</v>
      </c>
      <c r="T264" t="s">
        <v>261</v>
      </c>
      <c r="V264">
        <v>1.4</v>
      </c>
      <c r="W264" t="s">
        <v>284</v>
      </c>
      <c r="X264" t="s">
        <v>285</v>
      </c>
      <c r="Y264" t="s">
        <v>286</v>
      </c>
      <c r="Z264">
        <v>0</v>
      </c>
      <c r="AA264" s="237">
        <v>35855</v>
      </c>
      <c r="AC264">
        <v>0</v>
      </c>
    </row>
    <row r="265" spans="1:29" hidden="1" x14ac:dyDescent="0.25">
      <c r="A265">
        <v>5821</v>
      </c>
      <c r="B265">
        <v>10200601</v>
      </c>
      <c r="C265">
        <v>123</v>
      </c>
      <c r="D265" t="s">
        <v>389</v>
      </c>
      <c r="E265" t="s">
        <v>406</v>
      </c>
      <c r="F265" t="s">
        <v>254</v>
      </c>
      <c r="G265" t="s">
        <v>408</v>
      </c>
      <c r="H265">
        <v>7440484</v>
      </c>
      <c r="I265" t="s">
        <v>322</v>
      </c>
      <c r="J265" t="s">
        <v>323</v>
      </c>
      <c r="K265">
        <v>154</v>
      </c>
      <c r="L265">
        <v>0</v>
      </c>
      <c r="M265">
        <v>129</v>
      </c>
      <c r="N265" t="s">
        <v>258</v>
      </c>
      <c r="O265">
        <v>1</v>
      </c>
      <c r="P265" s="238">
        <v>8.3999999999999995E-5</v>
      </c>
      <c r="Q265" t="s">
        <v>259</v>
      </c>
      <c r="R265" t="s">
        <v>260</v>
      </c>
      <c r="S265" t="s">
        <v>254</v>
      </c>
      <c r="T265" t="s">
        <v>261</v>
      </c>
      <c r="V265">
        <v>1.4</v>
      </c>
      <c r="W265" t="s">
        <v>294</v>
      </c>
      <c r="X265" t="s">
        <v>285</v>
      </c>
      <c r="Y265" t="s">
        <v>263</v>
      </c>
      <c r="Z265">
        <v>0</v>
      </c>
      <c r="AA265" s="237">
        <v>35855</v>
      </c>
      <c r="AC265">
        <v>0</v>
      </c>
    </row>
    <row r="266" spans="1:29" hidden="1" x14ac:dyDescent="0.25">
      <c r="A266">
        <v>5822</v>
      </c>
      <c r="B266">
        <v>10200601</v>
      </c>
      <c r="C266">
        <v>123</v>
      </c>
      <c r="D266" t="s">
        <v>389</v>
      </c>
      <c r="E266" t="s">
        <v>406</v>
      </c>
      <c r="F266" t="s">
        <v>254</v>
      </c>
      <c r="G266" t="s">
        <v>408</v>
      </c>
      <c r="I266" t="s">
        <v>324</v>
      </c>
      <c r="J266" t="s">
        <v>325</v>
      </c>
      <c r="K266">
        <v>156</v>
      </c>
      <c r="L266">
        <v>0</v>
      </c>
      <c r="M266">
        <v>129</v>
      </c>
      <c r="N266" t="s">
        <v>258</v>
      </c>
      <c r="O266">
        <v>1</v>
      </c>
      <c r="P266" s="238">
        <v>8.4999999999999995E-4</v>
      </c>
      <c r="Q266" t="s">
        <v>259</v>
      </c>
      <c r="R266" t="s">
        <v>260</v>
      </c>
      <c r="S266" t="s">
        <v>254</v>
      </c>
      <c r="T266" t="s">
        <v>261</v>
      </c>
      <c r="V266">
        <v>1.4</v>
      </c>
      <c r="X266" t="s">
        <v>285</v>
      </c>
      <c r="Y266" t="s">
        <v>275</v>
      </c>
      <c r="Z266">
        <v>0</v>
      </c>
      <c r="AA266" s="237">
        <v>35855</v>
      </c>
      <c r="AC266">
        <v>0</v>
      </c>
    </row>
    <row r="267" spans="1:29" hidden="1" x14ac:dyDescent="0.25">
      <c r="A267">
        <v>5823</v>
      </c>
      <c r="B267">
        <v>10200601</v>
      </c>
      <c r="C267">
        <v>123</v>
      </c>
      <c r="D267" t="s">
        <v>389</v>
      </c>
      <c r="E267" t="s">
        <v>406</v>
      </c>
      <c r="F267" t="s">
        <v>254</v>
      </c>
      <c r="G267" t="s">
        <v>408</v>
      </c>
      <c r="H267">
        <v>53703</v>
      </c>
      <c r="I267" t="s">
        <v>326</v>
      </c>
      <c r="J267" t="s">
        <v>327</v>
      </c>
      <c r="K267">
        <v>166</v>
      </c>
      <c r="L267">
        <v>0</v>
      </c>
      <c r="M267">
        <v>129</v>
      </c>
      <c r="N267" t="s">
        <v>258</v>
      </c>
      <c r="O267">
        <v>1</v>
      </c>
      <c r="P267" t="s">
        <v>303</v>
      </c>
      <c r="Q267" t="s">
        <v>259</v>
      </c>
      <c r="R267" t="s">
        <v>260</v>
      </c>
      <c r="S267" t="s">
        <v>254</v>
      </c>
      <c r="T267" t="s">
        <v>261</v>
      </c>
      <c r="V267">
        <v>1.4</v>
      </c>
      <c r="W267" t="s">
        <v>284</v>
      </c>
      <c r="X267" t="s">
        <v>285</v>
      </c>
      <c r="Y267" t="s">
        <v>286</v>
      </c>
      <c r="Z267">
        <v>0</v>
      </c>
      <c r="AA267" s="237">
        <v>35855</v>
      </c>
      <c r="AC267">
        <v>0</v>
      </c>
    </row>
    <row r="268" spans="1:29" hidden="1" x14ac:dyDescent="0.25">
      <c r="A268">
        <v>5824</v>
      </c>
      <c r="B268">
        <v>10200601</v>
      </c>
      <c r="C268">
        <v>123</v>
      </c>
      <c r="D268" t="s">
        <v>389</v>
      </c>
      <c r="E268" t="s">
        <v>406</v>
      </c>
      <c r="F268" t="s">
        <v>254</v>
      </c>
      <c r="G268" t="s">
        <v>408</v>
      </c>
      <c r="I268" t="s">
        <v>328</v>
      </c>
      <c r="J268" t="s">
        <v>329</v>
      </c>
      <c r="K268">
        <v>169</v>
      </c>
      <c r="L268">
        <v>0</v>
      </c>
      <c r="M268">
        <v>129</v>
      </c>
      <c r="N268" t="s">
        <v>258</v>
      </c>
      <c r="O268">
        <v>1</v>
      </c>
      <c r="P268" s="238">
        <v>1.1999999999999999E-3</v>
      </c>
      <c r="Q268" t="s">
        <v>259</v>
      </c>
      <c r="R268" t="s">
        <v>260</v>
      </c>
      <c r="S268" t="s">
        <v>254</v>
      </c>
      <c r="T268" t="s">
        <v>261</v>
      </c>
      <c r="V268">
        <v>1.4</v>
      </c>
      <c r="W268" t="s">
        <v>294</v>
      </c>
      <c r="X268" t="s">
        <v>285</v>
      </c>
      <c r="Y268" t="s">
        <v>286</v>
      </c>
      <c r="Z268">
        <v>0</v>
      </c>
      <c r="AA268" s="237">
        <v>35855</v>
      </c>
      <c r="AC268">
        <v>0</v>
      </c>
    </row>
    <row r="269" spans="1:29" hidden="1" x14ac:dyDescent="0.25">
      <c r="A269">
        <v>5825</v>
      </c>
      <c r="B269">
        <v>10200601</v>
      </c>
      <c r="C269">
        <v>123</v>
      </c>
      <c r="D269" t="s">
        <v>389</v>
      </c>
      <c r="E269" t="s">
        <v>406</v>
      </c>
      <c r="F269" t="s">
        <v>254</v>
      </c>
      <c r="G269" t="s">
        <v>408</v>
      </c>
      <c r="H269">
        <v>57976</v>
      </c>
      <c r="I269" t="s">
        <v>330</v>
      </c>
      <c r="J269" t="s">
        <v>331</v>
      </c>
      <c r="K269">
        <v>181</v>
      </c>
      <c r="L269">
        <v>0</v>
      </c>
      <c r="M269">
        <v>129</v>
      </c>
      <c r="N269" t="s">
        <v>258</v>
      </c>
      <c r="O269">
        <v>1</v>
      </c>
      <c r="P269" t="s">
        <v>332</v>
      </c>
      <c r="Q269" t="s">
        <v>259</v>
      </c>
      <c r="R269" t="s">
        <v>260</v>
      </c>
      <c r="S269" t="s">
        <v>254</v>
      </c>
      <c r="T269" t="s">
        <v>261</v>
      </c>
      <c r="V269">
        <v>1.4</v>
      </c>
      <c r="W269" t="s">
        <v>284</v>
      </c>
      <c r="X269" t="s">
        <v>285</v>
      </c>
      <c r="Y269" t="s">
        <v>286</v>
      </c>
      <c r="Z269">
        <v>0</v>
      </c>
      <c r="AA269" s="237">
        <v>35855</v>
      </c>
      <c r="AC269">
        <v>0</v>
      </c>
    </row>
    <row r="270" spans="1:29" hidden="1" x14ac:dyDescent="0.25">
      <c r="A270">
        <v>5826</v>
      </c>
      <c r="B270">
        <v>10200601</v>
      </c>
      <c r="C270">
        <v>123</v>
      </c>
      <c r="D270" t="s">
        <v>389</v>
      </c>
      <c r="E270" t="s">
        <v>406</v>
      </c>
      <c r="F270" t="s">
        <v>254</v>
      </c>
      <c r="G270" t="s">
        <v>408</v>
      </c>
      <c r="I270" t="s">
        <v>333</v>
      </c>
      <c r="J270" t="s">
        <v>334</v>
      </c>
      <c r="K270">
        <v>189</v>
      </c>
      <c r="L270">
        <v>0</v>
      </c>
      <c r="M270">
        <v>129</v>
      </c>
      <c r="N270" t="s">
        <v>258</v>
      </c>
      <c r="O270">
        <v>1</v>
      </c>
      <c r="P270" s="238">
        <v>3.1</v>
      </c>
      <c r="Q270" t="s">
        <v>259</v>
      </c>
      <c r="R270" t="s">
        <v>260</v>
      </c>
      <c r="S270" t="s">
        <v>254</v>
      </c>
      <c r="T270" t="s">
        <v>261</v>
      </c>
      <c r="V270">
        <v>1.4</v>
      </c>
      <c r="X270" t="s">
        <v>285</v>
      </c>
      <c r="Y270" t="s">
        <v>286</v>
      </c>
      <c r="Z270">
        <v>0</v>
      </c>
      <c r="AA270" s="237">
        <v>35855</v>
      </c>
      <c r="AC270">
        <v>0</v>
      </c>
    </row>
    <row r="271" spans="1:29" hidden="1" x14ac:dyDescent="0.25">
      <c r="A271">
        <v>5827</v>
      </c>
      <c r="B271">
        <v>10200601</v>
      </c>
      <c r="C271">
        <v>123</v>
      </c>
      <c r="D271" t="s">
        <v>389</v>
      </c>
      <c r="E271" t="s">
        <v>406</v>
      </c>
      <c r="F271" t="s">
        <v>254</v>
      </c>
      <c r="G271" t="s">
        <v>408</v>
      </c>
      <c r="H271">
        <v>206440</v>
      </c>
      <c r="I271" t="s">
        <v>335</v>
      </c>
      <c r="J271" t="s">
        <v>336</v>
      </c>
      <c r="K271">
        <v>204</v>
      </c>
      <c r="L271">
        <v>0</v>
      </c>
      <c r="M271">
        <v>129</v>
      </c>
      <c r="N271" t="s">
        <v>258</v>
      </c>
      <c r="O271">
        <v>1</v>
      </c>
      <c r="P271" s="238">
        <v>3.0000000000000001E-6</v>
      </c>
      <c r="Q271" t="s">
        <v>259</v>
      </c>
      <c r="R271" t="s">
        <v>260</v>
      </c>
      <c r="S271" t="s">
        <v>254</v>
      </c>
      <c r="T271" t="s">
        <v>261</v>
      </c>
      <c r="V271">
        <v>1.4</v>
      </c>
      <c r="W271" t="s">
        <v>284</v>
      </c>
      <c r="X271" t="s">
        <v>285</v>
      </c>
      <c r="Y271" t="s">
        <v>286</v>
      </c>
      <c r="Z271">
        <v>0</v>
      </c>
      <c r="AA271" s="237">
        <v>35855</v>
      </c>
      <c r="AC271">
        <v>0</v>
      </c>
    </row>
    <row r="272" spans="1:29" hidden="1" x14ac:dyDescent="0.25">
      <c r="A272">
        <v>5828</v>
      </c>
      <c r="B272">
        <v>10200601</v>
      </c>
      <c r="C272">
        <v>123</v>
      </c>
      <c r="D272" t="s">
        <v>389</v>
      </c>
      <c r="E272" t="s">
        <v>406</v>
      </c>
      <c r="F272" t="s">
        <v>254</v>
      </c>
      <c r="G272" t="s">
        <v>408</v>
      </c>
      <c r="H272">
        <v>86737</v>
      </c>
      <c r="I272" t="s">
        <v>337</v>
      </c>
      <c r="J272" t="s">
        <v>338</v>
      </c>
      <c r="K272">
        <v>205</v>
      </c>
      <c r="L272">
        <v>0</v>
      </c>
      <c r="M272">
        <v>129</v>
      </c>
      <c r="N272" t="s">
        <v>258</v>
      </c>
      <c r="O272">
        <v>1</v>
      </c>
      <c r="P272" s="238">
        <v>2.7999999999999999E-6</v>
      </c>
      <c r="Q272" t="s">
        <v>259</v>
      </c>
      <c r="R272" t="s">
        <v>260</v>
      </c>
      <c r="S272" t="s">
        <v>254</v>
      </c>
      <c r="T272" t="s">
        <v>261</v>
      </c>
      <c r="V272">
        <v>1.4</v>
      </c>
      <c r="W272" t="s">
        <v>284</v>
      </c>
      <c r="X272" t="s">
        <v>285</v>
      </c>
      <c r="Y272" t="s">
        <v>286</v>
      </c>
      <c r="Z272">
        <v>0</v>
      </c>
      <c r="AA272" s="237">
        <v>35855</v>
      </c>
      <c r="AC272">
        <v>0</v>
      </c>
    </row>
    <row r="273" spans="1:30" hidden="1" x14ac:dyDescent="0.25">
      <c r="A273">
        <v>5829</v>
      </c>
      <c r="B273">
        <v>10200601</v>
      </c>
      <c r="C273">
        <v>123</v>
      </c>
      <c r="D273" t="s">
        <v>389</v>
      </c>
      <c r="E273" t="s">
        <v>406</v>
      </c>
      <c r="F273" t="s">
        <v>254</v>
      </c>
      <c r="G273" t="s">
        <v>408</v>
      </c>
      <c r="H273">
        <v>50000</v>
      </c>
      <c r="I273" t="s">
        <v>339</v>
      </c>
      <c r="J273" t="s">
        <v>340</v>
      </c>
      <c r="K273">
        <v>210</v>
      </c>
      <c r="L273">
        <v>0</v>
      </c>
      <c r="M273">
        <v>129</v>
      </c>
      <c r="N273" t="s">
        <v>258</v>
      </c>
      <c r="O273">
        <v>1</v>
      </c>
      <c r="P273" s="238">
        <v>7.4999999999999997E-2</v>
      </c>
      <c r="Q273" t="s">
        <v>259</v>
      </c>
      <c r="R273" t="s">
        <v>260</v>
      </c>
      <c r="S273" t="s">
        <v>254</v>
      </c>
      <c r="T273" t="s">
        <v>261</v>
      </c>
      <c r="V273">
        <v>1.4</v>
      </c>
      <c r="W273" t="s">
        <v>294</v>
      </c>
      <c r="X273" t="s">
        <v>285</v>
      </c>
      <c r="Y273" t="s">
        <v>267</v>
      </c>
      <c r="Z273">
        <v>0</v>
      </c>
      <c r="AA273" s="237">
        <v>35855</v>
      </c>
      <c r="AC273">
        <v>0</v>
      </c>
    </row>
    <row r="274" spans="1:30" hidden="1" x14ac:dyDescent="0.25">
      <c r="A274">
        <v>5830</v>
      </c>
      <c r="B274">
        <v>10200601</v>
      </c>
      <c r="C274">
        <v>123</v>
      </c>
      <c r="D274" t="s">
        <v>389</v>
      </c>
      <c r="E274" t="s">
        <v>406</v>
      </c>
      <c r="F274" t="s">
        <v>254</v>
      </c>
      <c r="G274" t="s">
        <v>408</v>
      </c>
      <c r="H274">
        <v>193395</v>
      </c>
      <c r="I274" t="s">
        <v>341</v>
      </c>
      <c r="J274" t="s">
        <v>342</v>
      </c>
      <c r="K274">
        <v>237</v>
      </c>
      <c r="L274">
        <v>0</v>
      </c>
      <c r="M274">
        <v>129</v>
      </c>
      <c r="N274" t="s">
        <v>258</v>
      </c>
      <c r="O274">
        <v>1</v>
      </c>
      <c r="P274" t="s">
        <v>283</v>
      </c>
      <c r="Q274" t="s">
        <v>259</v>
      </c>
      <c r="R274" t="s">
        <v>260</v>
      </c>
      <c r="S274" t="s">
        <v>254</v>
      </c>
      <c r="T274" t="s">
        <v>261</v>
      </c>
      <c r="V274">
        <v>1.4</v>
      </c>
      <c r="W274" t="s">
        <v>284</v>
      </c>
      <c r="X274" t="s">
        <v>285</v>
      </c>
      <c r="Y274" t="s">
        <v>286</v>
      </c>
      <c r="Z274">
        <v>0</v>
      </c>
      <c r="AA274" s="237">
        <v>35855</v>
      </c>
      <c r="AC274">
        <v>0</v>
      </c>
    </row>
    <row r="275" spans="1:30" hidden="1" x14ac:dyDescent="0.25">
      <c r="A275">
        <v>5831</v>
      </c>
      <c r="B275">
        <v>10200601</v>
      </c>
      <c r="C275">
        <v>123</v>
      </c>
      <c r="D275" t="s">
        <v>389</v>
      </c>
      <c r="E275" t="s">
        <v>406</v>
      </c>
      <c r="F275" t="s">
        <v>254</v>
      </c>
      <c r="G275" t="s">
        <v>408</v>
      </c>
      <c r="H275">
        <v>7439921</v>
      </c>
      <c r="I275" t="s">
        <v>343</v>
      </c>
      <c r="J275" t="s">
        <v>344</v>
      </c>
      <c r="K275">
        <v>250</v>
      </c>
      <c r="L275">
        <v>0</v>
      </c>
      <c r="M275">
        <v>129</v>
      </c>
      <c r="N275" t="s">
        <v>258</v>
      </c>
      <c r="O275">
        <v>1</v>
      </c>
      <c r="P275" s="238">
        <v>5.0000000000000001E-4</v>
      </c>
      <c r="Q275" t="s">
        <v>259</v>
      </c>
      <c r="R275" t="s">
        <v>260</v>
      </c>
      <c r="S275" t="s">
        <v>254</v>
      </c>
      <c r="T275" t="s">
        <v>261</v>
      </c>
      <c r="V275">
        <v>1.4</v>
      </c>
      <c r="W275" t="s">
        <v>294</v>
      </c>
      <c r="X275" t="s">
        <v>285</v>
      </c>
      <c r="Y275" t="s">
        <v>263</v>
      </c>
      <c r="Z275">
        <v>0</v>
      </c>
      <c r="AA275" s="237">
        <v>35855</v>
      </c>
      <c r="AC275">
        <v>0</v>
      </c>
    </row>
    <row r="276" spans="1:30" hidden="1" x14ac:dyDescent="0.25">
      <c r="A276">
        <v>5832</v>
      </c>
      <c r="B276">
        <v>10200601</v>
      </c>
      <c r="C276">
        <v>123</v>
      </c>
      <c r="D276" t="s">
        <v>389</v>
      </c>
      <c r="E276" t="s">
        <v>406</v>
      </c>
      <c r="F276" t="s">
        <v>254</v>
      </c>
      <c r="G276" t="s">
        <v>408</v>
      </c>
      <c r="H276">
        <v>7439965</v>
      </c>
      <c r="I276" t="s">
        <v>345</v>
      </c>
      <c r="J276" t="s">
        <v>346</v>
      </c>
      <c r="K276">
        <v>257</v>
      </c>
      <c r="L276">
        <v>0</v>
      </c>
      <c r="M276">
        <v>129</v>
      </c>
      <c r="N276" t="s">
        <v>258</v>
      </c>
      <c r="O276">
        <v>1</v>
      </c>
      <c r="P276" s="238">
        <v>3.8000000000000002E-4</v>
      </c>
      <c r="Q276" t="s">
        <v>259</v>
      </c>
      <c r="R276" t="s">
        <v>260</v>
      </c>
      <c r="S276" t="s">
        <v>254</v>
      </c>
      <c r="T276" t="s">
        <v>261</v>
      </c>
      <c r="V276">
        <v>1.4</v>
      </c>
      <c r="W276" t="s">
        <v>294</v>
      </c>
      <c r="X276" t="s">
        <v>285</v>
      </c>
      <c r="Y276" t="s">
        <v>263</v>
      </c>
      <c r="Z276">
        <v>0</v>
      </c>
      <c r="AA276" s="237">
        <v>35855</v>
      </c>
      <c r="AC276">
        <v>0</v>
      </c>
    </row>
    <row r="277" spans="1:30" hidden="1" x14ac:dyDescent="0.25">
      <c r="A277">
        <v>5833</v>
      </c>
      <c r="B277">
        <v>10200601</v>
      </c>
      <c r="C277">
        <v>123</v>
      </c>
      <c r="D277" t="s">
        <v>389</v>
      </c>
      <c r="E277" t="s">
        <v>406</v>
      </c>
      <c r="F277" t="s">
        <v>254</v>
      </c>
      <c r="G277" t="s">
        <v>408</v>
      </c>
      <c r="H277">
        <v>7439976</v>
      </c>
      <c r="I277" t="s">
        <v>347</v>
      </c>
      <c r="J277" t="s">
        <v>348</v>
      </c>
      <c r="K277">
        <v>260</v>
      </c>
      <c r="L277">
        <v>0</v>
      </c>
      <c r="M277">
        <v>129</v>
      </c>
      <c r="N277" t="s">
        <v>258</v>
      </c>
      <c r="O277">
        <v>1</v>
      </c>
      <c r="P277" s="238">
        <v>2.5999999999999998E-4</v>
      </c>
      <c r="Q277" t="s">
        <v>259</v>
      </c>
      <c r="R277" t="s">
        <v>260</v>
      </c>
      <c r="S277" t="s">
        <v>254</v>
      </c>
      <c r="T277" t="s">
        <v>261</v>
      </c>
      <c r="V277">
        <v>1.4</v>
      </c>
      <c r="W277" t="s">
        <v>294</v>
      </c>
      <c r="X277" t="s">
        <v>285</v>
      </c>
      <c r="Y277" t="s">
        <v>263</v>
      </c>
      <c r="Z277">
        <v>0</v>
      </c>
      <c r="AA277" s="237">
        <v>35855</v>
      </c>
      <c r="AC277">
        <v>0</v>
      </c>
    </row>
    <row r="278" spans="1:30" hidden="1" x14ac:dyDescent="0.25">
      <c r="A278">
        <v>5834</v>
      </c>
      <c r="B278">
        <v>10200601</v>
      </c>
      <c r="C278">
        <v>123</v>
      </c>
      <c r="D278" t="s">
        <v>389</v>
      </c>
      <c r="E278" t="s">
        <v>406</v>
      </c>
      <c r="F278" t="s">
        <v>254</v>
      </c>
      <c r="G278" t="s">
        <v>408</v>
      </c>
      <c r="I278" t="s">
        <v>349</v>
      </c>
      <c r="J278" t="s">
        <v>350</v>
      </c>
      <c r="K278">
        <v>261</v>
      </c>
      <c r="L278">
        <v>0</v>
      </c>
      <c r="M278">
        <v>129</v>
      </c>
      <c r="N278" t="s">
        <v>258</v>
      </c>
      <c r="O278">
        <v>1</v>
      </c>
      <c r="P278" s="238">
        <v>2.2999999999999998</v>
      </c>
      <c r="Q278" t="s">
        <v>259</v>
      </c>
      <c r="R278" t="s">
        <v>260</v>
      </c>
      <c r="S278" t="s">
        <v>254</v>
      </c>
      <c r="T278" t="s">
        <v>261</v>
      </c>
      <c r="V278">
        <v>1.4</v>
      </c>
      <c r="X278" t="s">
        <v>285</v>
      </c>
      <c r="Y278" t="s">
        <v>267</v>
      </c>
      <c r="Z278">
        <v>0</v>
      </c>
      <c r="AA278" s="237">
        <v>35855</v>
      </c>
      <c r="AC278">
        <v>0</v>
      </c>
    </row>
    <row r="279" spans="1:30" hidden="1" x14ac:dyDescent="0.25">
      <c r="A279">
        <v>5835</v>
      </c>
      <c r="B279">
        <v>10200601</v>
      </c>
      <c r="C279">
        <v>123</v>
      </c>
      <c r="D279" t="s">
        <v>389</v>
      </c>
      <c r="E279" t="s">
        <v>406</v>
      </c>
      <c r="F279" t="s">
        <v>254</v>
      </c>
      <c r="G279" t="s">
        <v>408</v>
      </c>
      <c r="H279">
        <v>91576</v>
      </c>
      <c r="I279" t="s">
        <v>351</v>
      </c>
      <c r="J279" t="s">
        <v>352</v>
      </c>
      <c r="K279">
        <v>55</v>
      </c>
      <c r="L279">
        <v>0</v>
      </c>
      <c r="M279">
        <v>129</v>
      </c>
      <c r="N279" t="s">
        <v>258</v>
      </c>
      <c r="O279">
        <v>1</v>
      </c>
      <c r="P279" s="238">
        <v>2.4000000000000001E-5</v>
      </c>
      <c r="Q279" t="s">
        <v>259</v>
      </c>
      <c r="R279" t="s">
        <v>260</v>
      </c>
      <c r="S279" t="s">
        <v>254</v>
      </c>
      <c r="T279" t="s">
        <v>261</v>
      </c>
      <c r="V279">
        <v>1.4</v>
      </c>
      <c r="W279" t="s">
        <v>284</v>
      </c>
      <c r="X279" t="s">
        <v>285</v>
      </c>
      <c r="Y279" t="s">
        <v>263</v>
      </c>
      <c r="Z279">
        <v>0</v>
      </c>
      <c r="AA279" s="237">
        <v>35855</v>
      </c>
      <c r="AC279">
        <v>0</v>
      </c>
    </row>
    <row r="280" spans="1:30" hidden="1" x14ac:dyDescent="0.25">
      <c r="A280">
        <v>5836</v>
      </c>
      <c r="B280">
        <v>10200601</v>
      </c>
      <c r="C280">
        <v>123</v>
      </c>
      <c r="D280" t="s">
        <v>389</v>
      </c>
      <c r="E280" t="s">
        <v>406</v>
      </c>
      <c r="F280" t="s">
        <v>254</v>
      </c>
      <c r="G280" t="s">
        <v>408</v>
      </c>
      <c r="H280">
        <v>56495</v>
      </c>
      <c r="I280" t="s">
        <v>353</v>
      </c>
      <c r="J280" t="s">
        <v>354</v>
      </c>
      <c r="K280">
        <v>61</v>
      </c>
      <c r="L280">
        <v>0</v>
      </c>
      <c r="M280">
        <v>129</v>
      </c>
      <c r="N280" t="s">
        <v>258</v>
      </c>
      <c r="O280">
        <v>1</v>
      </c>
      <c r="P280" t="s">
        <v>283</v>
      </c>
      <c r="Q280" t="s">
        <v>259</v>
      </c>
      <c r="R280" t="s">
        <v>260</v>
      </c>
      <c r="S280" t="s">
        <v>254</v>
      </c>
      <c r="T280" t="s">
        <v>261</v>
      </c>
      <c r="V280">
        <v>1.4</v>
      </c>
      <c r="W280" t="s">
        <v>284</v>
      </c>
      <c r="X280" t="s">
        <v>285</v>
      </c>
      <c r="Y280" t="s">
        <v>286</v>
      </c>
      <c r="Z280">
        <v>0</v>
      </c>
      <c r="AA280" s="237">
        <v>35855</v>
      </c>
      <c r="AC280">
        <v>0</v>
      </c>
    </row>
    <row r="281" spans="1:30" hidden="1" x14ac:dyDescent="0.25">
      <c r="A281">
        <v>5837</v>
      </c>
      <c r="B281">
        <v>10200601</v>
      </c>
      <c r="C281">
        <v>123</v>
      </c>
      <c r="D281" t="s">
        <v>389</v>
      </c>
      <c r="E281" t="s">
        <v>406</v>
      </c>
      <c r="F281" t="s">
        <v>254</v>
      </c>
      <c r="G281" t="s">
        <v>408</v>
      </c>
      <c r="I281" t="s">
        <v>355</v>
      </c>
      <c r="J281" t="s">
        <v>356</v>
      </c>
      <c r="K281">
        <v>287</v>
      </c>
      <c r="L281">
        <v>0</v>
      </c>
      <c r="M281">
        <v>129</v>
      </c>
      <c r="N281" t="s">
        <v>258</v>
      </c>
      <c r="O281">
        <v>1</v>
      </c>
      <c r="P281" s="238">
        <v>1.1000000000000001E-3</v>
      </c>
      <c r="Q281" t="s">
        <v>259</v>
      </c>
      <c r="R281" t="s">
        <v>260</v>
      </c>
      <c r="S281" t="s">
        <v>254</v>
      </c>
      <c r="T281" t="s">
        <v>261</v>
      </c>
      <c r="V281">
        <v>1.4</v>
      </c>
      <c r="X281" t="s">
        <v>285</v>
      </c>
      <c r="Y281" t="s">
        <v>263</v>
      </c>
      <c r="Z281">
        <v>0</v>
      </c>
      <c r="AA281" s="237">
        <v>35855</v>
      </c>
      <c r="AC281">
        <v>0</v>
      </c>
    </row>
    <row r="282" spans="1:30" hidden="1" x14ac:dyDescent="0.25">
      <c r="A282">
        <v>5838</v>
      </c>
      <c r="B282">
        <v>10200601</v>
      </c>
      <c r="C282">
        <v>123</v>
      </c>
      <c r="D282" t="s">
        <v>389</v>
      </c>
      <c r="E282" t="s">
        <v>406</v>
      </c>
      <c r="F282" t="s">
        <v>254</v>
      </c>
      <c r="G282" t="s">
        <v>408</v>
      </c>
      <c r="H282">
        <v>110543</v>
      </c>
      <c r="I282" t="s">
        <v>357</v>
      </c>
      <c r="J282" t="s">
        <v>358</v>
      </c>
      <c r="K282">
        <v>295</v>
      </c>
      <c r="L282">
        <v>0</v>
      </c>
      <c r="M282">
        <v>129</v>
      </c>
      <c r="N282" t="s">
        <v>258</v>
      </c>
      <c r="O282">
        <v>1</v>
      </c>
      <c r="P282" s="238">
        <v>1.8</v>
      </c>
      <c r="Q282" t="s">
        <v>259</v>
      </c>
      <c r="R282" t="s">
        <v>260</v>
      </c>
      <c r="S282" t="s">
        <v>254</v>
      </c>
      <c r="T282" t="s">
        <v>261</v>
      </c>
      <c r="V282">
        <v>1.4</v>
      </c>
      <c r="W282" t="s">
        <v>294</v>
      </c>
      <c r="X282" t="s">
        <v>285</v>
      </c>
      <c r="Y282" t="s">
        <v>286</v>
      </c>
      <c r="Z282">
        <v>0</v>
      </c>
      <c r="AA282" s="237">
        <v>35855</v>
      </c>
      <c r="AC282">
        <v>0</v>
      </c>
    </row>
    <row r="283" spans="1:30" hidden="1" x14ac:dyDescent="0.25">
      <c r="A283">
        <v>5839</v>
      </c>
      <c r="B283">
        <v>10200601</v>
      </c>
      <c r="C283">
        <v>123</v>
      </c>
      <c r="D283" t="s">
        <v>389</v>
      </c>
      <c r="E283" t="s">
        <v>406</v>
      </c>
      <c r="F283" t="s">
        <v>254</v>
      </c>
      <c r="G283" t="s">
        <v>408</v>
      </c>
      <c r="I283" t="s">
        <v>359</v>
      </c>
      <c r="J283" t="s">
        <v>360</v>
      </c>
      <c r="K283">
        <v>307</v>
      </c>
      <c r="L283">
        <v>0</v>
      </c>
      <c r="M283">
        <v>129</v>
      </c>
      <c r="N283" t="s">
        <v>258</v>
      </c>
      <c r="O283">
        <v>1</v>
      </c>
      <c r="P283" s="238">
        <v>2.6</v>
      </c>
      <c r="Q283" t="s">
        <v>259</v>
      </c>
      <c r="R283" t="s">
        <v>260</v>
      </c>
      <c r="S283" t="s">
        <v>254</v>
      </c>
      <c r="T283" t="s">
        <v>261</v>
      </c>
      <c r="V283">
        <v>1.4</v>
      </c>
      <c r="X283" t="s">
        <v>285</v>
      </c>
      <c r="Y283" t="s">
        <v>286</v>
      </c>
      <c r="Z283">
        <v>0</v>
      </c>
      <c r="AA283" s="237">
        <v>35855</v>
      </c>
      <c r="AC283">
        <v>0</v>
      </c>
    </row>
    <row r="284" spans="1:30" hidden="1" x14ac:dyDescent="0.25">
      <c r="A284">
        <v>5840</v>
      </c>
      <c r="B284">
        <v>10200601</v>
      </c>
      <c r="C284">
        <v>123</v>
      </c>
      <c r="D284" t="s">
        <v>389</v>
      </c>
      <c r="E284" t="s">
        <v>406</v>
      </c>
      <c r="F284" t="s">
        <v>254</v>
      </c>
      <c r="G284" t="s">
        <v>408</v>
      </c>
      <c r="H284">
        <v>91203</v>
      </c>
      <c r="I284" t="s">
        <v>361</v>
      </c>
      <c r="J284" t="s">
        <v>362</v>
      </c>
      <c r="K284">
        <v>291</v>
      </c>
      <c r="L284">
        <v>0</v>
      </c>
      <c r="M284">
        <v>129</v>
      </c>
      <c r="N284" t="s">
        <v>258</v>
      </c>
      <c r="O284">
        <v>1</v>
      </c>
      <c r="P284" s="238">
        <v>6.0999999999999997E-4</v>
      </c>
      <c r="Q284" t="s">
        <v>259</v>
      </c>
      <c r="R284" t="s">
        <v>260</v>
      </c>
      <c r="S284" t="s">
        <v>254</v>
      </c>
      <c r="T284" t="s">
        <v>261</v>
      </c>
      <c r="V284">
        <v>1.4</v>
      </c>
      <c r="W284" t="s">
        <v>294</v>
      </c>
      <c r="X284" t="s">
        <v>285</v>
      </c>
      <c r="Y284" t="s">
        <v>286</v>
      </c>
      <c r="Z284">
        <v>0</v>
      </c>
      <c r="AA284" s="237">
        <v>35855</v>
      </c>
      <c r="AC284">
        <v>0</v>
      </c>
    </row>
    <row r="285" spans="1:30" hidden="1" x14ac:dyDescent="0.25">
      <c r="A285">
        <v>5841</v>
      </c>
      <c r="B285">
        <v>10200601</v>
      </c>
      <c r="C285">
        <v>123</v>
      </c>
      <c r="D285" t="s">
        <v>389</v>
      </c>
      <c r="E285" t="s">
        <v>406</v>
      </c>
      <c r="F285" t="s">
        <v>254</v>
      </c>
      <c r="G285" t="s">
        <v>408</v>
      </c>
      <c r="H285">
        <v>7440020</v>
      </c>
      <c r="I285" t="s">
        <v>363</v>
      </c>
      <c r="J285" t="s">
        <v>364</v>
      </c>
      <c r="K285">
        <v>296</v>
      </c>
      <c r="L285">
        <v>0</v>
      </c>
      <c r="M285">
        <v>129</v>
      </c>
      <c r="N285" t="s">
        <v>258</v>
      </c>
      <c r="O285">
        <v>1</v>
      </c>
      <c r="P285" s="238">
        <v>2.0999999999999999E-3</v>
      </c>
      <c r="Q285" t="s">
        <v>259</v>
      </c>
      <c r="R285" t="s">
        <v>260</v>
      </c>
      <c r="S285" t="s">
        <v>254</v>
      </c>
      <c r="T285" t="s">
        <v>261</v>
      </c>
      <c r="V285">
        <v>1.4</v>
      </c>
      <c r="W285" t="s">
        <v>294</v>
      </c>
      <c r="X285" t="s">
        <v>285</v>
      </c>
      <c r="Y285" t="s">
        <v>275</v>
      </c>
      <c r="Z285">
        <v>0</v>
      </c>
      <c r="AA285" s="237">
        <v>35855</v>
      </c>
      <c r="AC285">
        <v>0</v>
      </c>
    </row>
    <row r="286" spans="1:30" hidden="1" x14ac:dyDescent="0.25">
      <c r="A286">
        <v>5843</v>
      </c>
      <c r="B286">
        <v>10200601</v>
      </c>
      <c r="C286">
        <v>123</v>
      </c>
      <c r="D286" t="s">
        <v>389</v>
      </c>
      <c r="E286" t="s">
        <v>406</v>
      </c>
      <c r="F286" t="s">
        <v>254</v>
      </c>
      <c r="G286" t="s">
        <v>408</v>
      </c>
      <c r="H286" t="s">
        <v>268</v>
      </c>
      <c r="J286" t="s">
        <v>269</v>
      </c>
      <c r="K286">
        <v>303</v>
      </c>
      <c r="L286">
        <v>0</v>
      </c>
      <c r="M286">
        <v>129</v>
      </c>
      <c r="N286" t="s">
        <v>258</v>
      </c>
      <c r="O286">
        <v>1</v>
      </c>
      <c r="P286" s="238">
        <v>280</v>
      </c>
      <c r="Q286" t="s">
        <v>259</v>
      </c>
      <c r="R286" t="s">
        <v>260</v>
      </c>
      <c r="S286" t="s">
        <v>254</v>
      </c>
      <c r="T286" t="s">
        <v>261</v>
      </c>
      <c r="V286">
        <v>1.4</v>
      </c>
      <c r="W286" t="s">
        <v>394</v>
      </c>
      <c r="X286" t="s">
        <v>285</v>
      </c>
      <c r="Y286" t="s">
        <v>278</v>
      </c>
      <c r="Z286">
        <v>0</v>
      </c>
      <c r="AA286" s="237">
        <v>35855</v>
      </c>
      <c r="AC286">
        <v>2</v>
      </c>
      <c r="AD286" t="s">
        <v>395</v>
      </c>
    </row>
    <row r="287" spans="1:30" hidden="1" x14ac:dyDescent="0.25">
      <c r="A287">
        <v>5844</v>
      </c>
      <c r="B287">
        <v>10200601</v>
      </c>
      <c r="C287">
        <v>123</v>
      </c>
      <c r="D287" t="s">
        <v>389</v>
      </c>
      <c r="E287" t="s">
        <v>406</v>
      </c>
      <c r="F287" t="s">
        <v>254</v>
      </c>
      <c r="G287" t="s">
        <v>408</v>
      </c>
      <c r="H287" t="s">
        <v>268</v>
      </c>
      <c r="J287" t="s">
        <v>269</v>
      </c>
      <c r="K287">
        <v>303</v>
      </c>
      <c r="L287">
        <v>0</v>
      </c>
      <c r="M287">
        <v>129</v>
      </c>
      <c r="N287" t="s">
        <v>258</v>
      </c>
      <c r="O287">
        <v>1</v>
      </c>
      <c r="P287" s="238">
        <v>190</v>
      </c>
      <c r="Q287" t="s">
        <v>259</v>
      </c>
      <c r="R287" t="s">
        <v>260</v>
      </c>
      <c r="S287" t="s">
        <v>254</v>
      </c>
      <c r="T287" t="s">
        <v>261</v>
      </c>
      <c r="V287">
        <v>1.4</v>
      </c>
      <c r="W287" t="s">
        <v>396</v>
      </c>
      <c r="X287" t="s">
        <v>285</v>
      </c>
      <c r="Y287" t="s">
        <v>278</v>
      </c>
      <c r="Z287">
        <v>0</v>
      </c>
      <c r="AA287" s="237">
        <v>35855</v>
      </c>
      <c r="AC287">
        <v>2</v>
      </c>
      <c r="AD287" t="s">
        <v>397</v>
      </c>
    </row>
    <row r="288" spans="1:30" hidden="1" x14ac:dyDescent="0.25">
      <c r="A288">
        <v>5845</v>
      </c>
      <c r="B288">
        <v>10200601</v>
      </c>
      <c r="C288">
        <v>123</v>
      </c>
      <c r="D288" t="s">
        <v>389</v>
      </c>
      <c r="E288" t="s">
        <v>406</v>
      </c>
      <c r="F288" t="s">
        <v>254</v>
      </c>
      <c r="G288" t="s">
        <v>408</v>
      </c>
      <c r="H288" t="s">
        <v>268</v>
      </c>
      <c r="J288" t="s">
        <v>269</v>
      </c>
      <c r="K288">
        <v>303</v>
      </c>
      <c r="L288">
        <v>26</v>
      </c>
      <c r="M288">
        <v>144</v>
      </c>
      <c r="N288" t="s">
        <v>393</v>
      </c>
      <c r="O288">
        <v>1</v>
      </c>
      <c r="P288" s="238">
        <v>100</v>
      </c>
      <c r="Q288" t="s">
        <v>259</v>
      </c>
      <c r="R288" t="s">
        <v>260</v>
      </c>
      <c r="S288" t="s">
        <v>254</v>
      </c>
      <c r="T288" t="s">
        <v>261</v>
      </c>
      <c r="V288">
        <v>1.4</v>
      </c>
      <c r="W288" t="s">
        <v>398</v>
      </c>
      <c r="X288" t="s">
        <v>285</v>
      </c>
      <c r="Y288" t="s">
        <v>263</v>
      </c>
      <c r="Z288">
        <v>0</v>
      </c>
      <c r="AA288" s="237">
        <v>35855</v>
      </c>
      <c r="AC288">
        <v>0</v>
      </c>
    </row>
    <row r="289" spans="1:29" hidden="1" x14ac:dyDescent="0.25">
      <c r="A289">
        <v>5846</v>
      </c>
      <c r="B289">
        <v>10200601</v>
      </c>
      <c r="C289">
        <v>123</v>
      </c>
      <c r="D289" t="s">
        <v>389</v>
      </c>
      <c r="E289" t="s">
        <v>406</v>
      </c>
      <c r="F289" t="s">
        <v>254</v>
      </c>
      <c r="G289" t="s">
        <v>408</v>
      </c>
      <c r="H289" t="s">
        <v>268</v>
      </c>
      <c r="J289" t="s">
        <v>269</v>
      </c>
      <c r="K289">
        <v>303</v>
      </c>
      <c r="L289">
        <v>205</v>
      </c>
      <c r="M289">
        <v>220</v>
      </c>
      <c r="N289" t="s">
        <v>367</v>
      </c>
      <c r="O289">
        <v>1</v>
      </c>
      <c r="P289" s="238">
        <v>140</v>
      </c>
      <c r="Q289" t="s">
        <v>259</v>
      </c>
      <c r="R289" t="s">
        <v>260</v>
      </c>
      <c r="S289" t="s">
        <v>254</v>
      </c>
      <c r="T289" t="s">
        <v>261</v>
      </c>
      <c r="V289">
        <v>1.4</v>
      </c>
      <c r="W289" t="s">
        <v>398</v>
      </c>
      <c r="X289" t="s">
        <v>285</v>
      </c>
      <c r="Y289" t="s">
        <v>278</v>
      </c>
      <c r="Z289">
        <v>0</v>
      </c>
      <c r="AA289" s="237">
        <v>35855</v>
      </c>
      <c r="AC289">
        <v>0</v>
      </c>
    </row>
    <row r="290" spans="1:29" hidden="1" x14ac:dyDescent="0.25">
      <c r="A290">
        <v>5847</v>
      </c>
      <c r="B290">
        <v>10200601</v>
      </c>
      <c r="C290">
        <v>123</v>
      </c>
      <c r="D290" t="s">
        <v>389</v>
      </c>
      <c r="E290" t="s">
        <v>406</v>
      </c>
      <c r="F290" t="s">
        <v>254</v>
      </c>
      <c r="G290" t="s">
        <v>408</v>
      </c>
      <c r="I290" t="s">
        <v>365</v>
      </c>
      <c r="J290" t="s">
        <v>366</v>
      </c>
      <c r="K290">
        <v>304</v>
      </c>
      <c r="L290">
        <v>0</v>
      </c>
      <c r="M290">
        <v>129</v>
      </c>
      <c r="N290" t="s">
        <v>258</v>
      </c>
      <c r="O290">
        <v>1</v>
      </c>
      <c r="P290" s="238">
        <v>2.2000000000000002</v>
      </c>
      <c r="Q290" t="s">
        <v>259</v>
      </c>
      <c r="R290" t="s">
        <v>260</v>
      </c>
      <c r="S290" t="s">
        <v>254</v>
      </c>
      <c r="T290" t="s">
        <v>261</v>
      </c>
      <c r="V290">
        <v>1.4</v>
      </c>
      <c r="X290" t="s">
        <v>285</v>
      </c>
      <c r="Y290" t="s">
        <v>286</v>
      </c>
      <c r="Z290">
        <v>0</v>
      </c>
      <c r="AA290" s="237">
        <v>35855</v>
      </c>
      <c r="AC290">
        <v>0</v>
      </c>
    </row>
    <row r="291" spans="1:29" hidden="1" x14ac:dyDescent="0.25">
      <c r="A291">
        <v>5848</v>
      </c>
      <c r="B291">
        <v>10200601</v>
      </c>
      <c r="C291">
        <v>123</v>
      </c>
      <c r="D291" t="s">
        <v>389</v>
      </c>
      <c r="E291" t="s">
        <v>406</v>
      </c>
      <c r="F291" t="s">
        <v>254</v>
      </c>
      <c r="G291" t="s">
        <v>408</v>
      </c>
      <c r="I291" t="s">
        <v>365</v>
      </c>
      <c r="J291" t="s">
        <v>366</v>
      </c>
      <c r="K291">
        <v>304</v>
      </c>
      <c r="L291">
        <v>205</v>
      </c>
      <c r="M291">
        <v>220</v>
      </c>
      <c r="N291" t="s">
        <v>367</v>
      </c>
      <c r="O291">
        <v>1</v>
      </c>
      <c r="P291" s="238">
        <v>0.64</v>
      </c>
      <c r="Q291" t="s">
        <v>259</v>
      </c>
      <c r="R291" t="s">
        <v>260</v>
      </c>
      <c r="S291" t="s">
        <v>254</v>
      </c>
      <c r="T291" t="s">
        <v>261</v>
      </c>
      <c r="V291">
        <v>1.4</v>
      </c>
      <c r="X291" t="s">
        <v>285</v>
      </c>
      <c r="Y291" t="s">
        <v>286</v>
      </c>
      <c r="Z291">
        <v>0</v>
      </c>
      <c r="AA291" s="237">
        <v>35855</v>
      </c>
      <c r="AC291">
        <v>0</v>
      </c>
    </row>
    <row r="292" spans="1:29" hidden="1" x14ac:dyDescent="0.25">
      <c r="A292">
        <v>5849</v>
      </c>
      <c r="B292">
        <v>10200601</v>
      </c>
      <c r="C292">
        <v>123</v>
      </c>
      <c r="D292" t="s">
        <v>389</v>
      </c>
      <c r="E292" t="s">
        <v>406</v>
      </c>
      <c r="F292" t="s">
        <v>254</v>
      </c>
      <c r="G292" t="s">
        <v>408</v>
      </c>
      <c r="H292">
        <v>85018</v>
      </c>
      <c r="I292" t="s">
        <v>368</v>
      </c>
      <c r="J292" t="s">
        <v>369</v>
      </c>
      <c r="K292">
        <v>325</v>
      </c>
      <c r="L292">
        <v>0</v>
      </c>
      <c r="M292">
        <v>129</v>
      </c>
      <c r="N292" t="s">
        <v>258</v>
      </c>
      <c r="O292">
        <v>1</v>
      </c>
      <c r="P292" s="238">
        <v>1.7E-5</v>
      </c>
      <c r="Q292" t="s">
        <v>259</v>
      </c>
      <c r="R292" t="s">
        <v>260</v>
      </c>
      <c r="S292" t="s">
        <v>254</v>
      </c>
      <c r="T292" t="s">
        <v>261</v>
      </c>
      <c r="V292">
        <v>1.4</v>
      </c>
      <c r="W292" t="s">
        <v>284</v>
      </c>
      <c r="X292" t="s">
        <v>285</v>
      </c>
      <c r="Y292" t="s">
        <v>263</v>
      </c>
      <c r="Z292">
        <v>0</v>
      </c>
      <c r="AA292" s="237">
        <v>35855</v>
      </c>
      <c r="AC292">
        <v>0</v>
      </c>
    </row>
    <row r="293" spans="1:29" hidden="1" x14ac:dyDescent="0.25">
      <c r="A293">
        <v>5850</v>
      </c>
      <c r="B293">
        <v>10200601</v>
      </c>
      <c r="C293">
        <v>123</v>
      </c>
      <c r="D293" t="s">
        <v>389</v>
      </c>
      <c r="E293" t="s">
        <v>406</v>
      </c>
      <c r="F293" t="s">
        <v>254</v>
      </c>
      <c r="G293" t="s">
        <v>408</v>
      </c>
      <c r="H293" t="s">
        <v>271</v>
      </c>
      <c r="J293" t="s">
        <v>272</v>
      </c>
      <c r="K293">
        <v>330</v>
      </c>
      <c r="L293">
        <v>0</v>
      </c>
      <c r="M293">
        <v>129</v>
      </c>
      <c r="N293" t="s">
        <v>258</v>
      </c>
      <c r="O293">
        <v>1</v>
      </c>
      <c r="P293" s="238">
        <v>5.7</v>
      </c>
      <c r="Q293" t="s">
        <v>259</v>
      </c>
      <c r="R293" t="s">
        <v>260</v>
      </c>
      <c r="S293" t="s">
        <v>254</v>
      </c>
      <c r="T293" t="s">
        <v>261</v>
      </c>
      <c r="V293">
        <v>1.4</v>
      </c>
      <c r="W293" t="s">
        <v>370</v>
      </c>
      <c r="X293" t="s">
        <v>285</v>
      </c>
      <c r="Y293" t="s">
        <v>263</v>
      </c>
      <c r="Z293">
        <v>0</v>
      </c>
      <c r="AA293" s="237">
        <v>35855</v>
      </c>
      <c r="AC293">
        <v>0</v>
      </c>
    </row>
    <row r="294" spans="1:29" hidden="1" x14ac:dyDescent="0.25">
      <c r="A294">
        <v>5852</v>
      </c>
      <c r="B294">
        <v>10200601</v>
      </c>
      <c r="C294">
        <v>123</v>
      </c>
      <c r="D294" t="s">
        <v>389</v>
      </c>
      <c r="E294" t="s">
        <v>406</v>
      </c>
      <c r="F294" t="s">
        <v>254</v>
      </c>
      <c r="G294" t="s">
        <v>408</v>
      </c>
      <c r="H294" t="s">
        <v>273</v>
      </c>
      <c r="J294" t="s">
        <v>274</v>
      </c>
      <c r="K294">
        <v>334</v>
      </c>
      <c r="L294">
        <v>0</v>
      </c>
      <c r="M294">
        <v>129</v>
      </c>
      <c r="N294" t="s">
        <v>258</v>
      </c>
      <c r="O294">
        <v>1</v>
      </c>
      <c r="P294" s="238">
        <v>1.9</v>
      </c>
      <c r="Q294" t="s">
        <v>259</v>
      </c>
      <c r="R294" t="s">
        <v>260</v>
      </c>
      <c r="S294" t="s">
        <v>254</v>
      </c>
      <c r="T294" t="s">
        <v>261</v>
      </c>
      <c r="V294">
        <v>1.4</v>
      </c>
      <c r="W294" t="s">
        <v>370</v>
      </c>
      <c r="X294" t="s">
        <v>285</v>
      </c>
      <c r="Y294" t="s">
        <v>267</v>
      </c>
      <c r="Z294">
        <v>0</v>
      </c>
      <c r="AA294" s="237">
        <v>35855</v>
      </c>
      <c r="AC294">
        <v>0</v>
      </c>
    </row>
    <row r="295" spans="1:29" hidden="1" x14ac:dyDescent="0.25">
      <c r="A295">
        <v>5853</v>
      </c>
      <c r="B295">
        <v>10200601</v>
      </c>
      <c r="C295">
        <v>123</v>
      </c>
      <c r="D295" t="s">
        <v>389</v>
      </c>
      <c r="E295" t="s">
        <v>406</v>
      </c>
      <c r="F295" t="s">
        <v>254</v>
      </c>
      <c r="G295" t="s">
        <v>408</v>
      </c>
      <c r="H295" t="s">
        <v>371</v>
      </c>
      <c r="J295" t="s">
        <v>372</v>
      </c>
      <c r="K295">
        <v>336</v>
      </c>
      <c r="L295">
        <v>0</v>
      </c>
      <c r="M295">
        <v>129</v>
      </c>
      <c r="N295" t="s">
        <v>258</v>
      </c>
      <c r="O295">
        <v>1</v>
      </c>
      <c r="P295" s="238">
        <v>7.6</v>
      </c>
      <c r="Q295" t="s">
        <v>259</v>
      </c>
      <c r="R295" t="s">
        <v>260</v>
      </c>
      <c r="S295" t="s">
        <v>254</v>
      </c>
      <c r="T295" t="s">
        <v>261</v>
      </c>
      <c r="V295">
        <v>1.4</v>
      </c>
      <c r="W295" t="s">
        <v>370</v>
      </c>
      <c r="X295" t="s">
        <v>285</v>
      </c>
      <c r="Y295" t="s">
        <v>263</v>
      </c>
      <c r="Z295">
        <v>0</v>
      </c>
      <c r="AA295" s="237">
        <v>35855</v>
      </c>
      <c r="AC295">
        <v>0</v>
      </c>
    </row>
    <row r="296" spans="1:29" hidden="1" x14ac:dyDescent="0.25">
      <c r="A296">
        <v>5855</v>
      </c>
      <c r="B296">
        <v>10200601</v>
      </c>
      <c r="C296">
        <v>123</v>
      </c>
      <c r="D296" t="s">
        <v>389</v>
      </c>
      <c r="E296" t="s">
        <v>406</v>
      </c>
      <c r="F296" t="s">
        <v>254</v>
      </c>
      <c r="G296" t="s">
        <v>408</v>
      </c>
      <c r="H296" t="s">
        <v>400</v>
      </c>
      <c r="J296" t="s">
        <v>401</v>
      </c>
      <c r="K296">
        <v>338</v>
      </c>
      <c r="L296">
        <v>0</v>
      </c>
      <c r="M296">
        <v>129</v>
      </c>
      <c r="N296" t="s">
        <v>258</v>
      </c>
      <c r="O296">
        <v>1</v>
      </c>
      <c r="P296" s="238">
        <v>1.9</v>
      </c>
      <c r="Q296" t="s">
        <v>259</v>
      </c>
      <c r="R296" t="s">
        <v>260</v>
      </c>
      <c r="S296" t="s">
        <v>254</v>
      </c>
      <c r="T296" t="s">
        <v>261</v>
      </c>
      <c r="V296">
        <v>1.4</v>
      </c>
      <c r="W296" t="s">
        <v>370</v>
      </c>
      <c r="X296" t="s">
        <v>285</v>
      </c>
      <c r="Y296" t="s">
        <v>267</v>
      </c>
      <c r="Z296">
        <v>0</v>
      </c>
      <c r="AA296" s="237">
        <v>38018</v>
      </c>
      <c r="AC296">
        <v>0</v>
      </c>
    </row>
    <row r="297" spans="1:29" hidden="1" x14ac:dyDescent="0.25">
      <c r="A297">
        <v>5856</v>
      </c>
      <c r="B297">
        <v>10200601</v>
      </c>
      <c r="C297">
        <v>123</v>
      </c>
      <c r="D297" t="s">
        <v>389</v>
      </c>
      <c r="E297" t="s">
        <v>406</v>
      </c>
      <c r="F297" t="s">
        <v>254</v>
      </c>
      <c r="G297" t="s">
        <v>408</v>
      </c>
      <c r="H297" t="s">
        <v>531</v>
      </c>
      <c r="J297" t="s">
        <v>532</v>
      </c>
      <c r="K297">
        <v>339</v>
      </c>
      <c r="L297">
        <v>0</v>
      </c>
      <c r="M297">
        <v>129</v>
      </c>
      <c r="N297" t="s">
        <v>258</v>
      </c>
      <c r="O297">
        <v>1</v>
      </c>
      <c r="P297" s="238">
        <v>7.6</v>
      </c>
      <c r="Q297" t="s">
        <v>259</v>
      </c>
      <c r="R297" t="s">
        <v>260</v>
      </c>
      <c r="S297" t="s">
        <v>254</v>
      </c>
      <c r="T297" t="s">
        <v>261</v>
      </c>
      <c r="W297" t="s">
        <v>533</v>
      </c>
      <c r="X297" t="s">
        <v>534</v>
      </c>
      <c r="Y297" t="s">
        <v>263</v>
      </c>
      <c r="Z297">
        <v>0</v>
      </c>
      <c r="AA297" s="237">
        <v>38018</v>
      </c>
      <c r="AC297">
        <v>0</v>
      </c>
    </row>
    <row r="298" spans="1:29" hidden="1" x14ac:dyDescent="0.25">
      <c r="A298">
        <v>5857</v>
      </c>
      <c r="B298">
        <v>10200601</v>
      </c>
      <c r="C298">
        <v>123</v>
      </c>
      <c r="D298" t="s">
        <v>389</v>
      </c>
      <c r="E298" t="s">
        <v>406</v>
      </c>
      <c r="F298" t="s">
        <v>254</v>
      </c>
      <c r="G298" t="s">
        <v>408</v>
      </c>
      <c r="H298" t="s">
        <v>402</v>
      </c>
      <c r="J298" t="s">
        <v>403</v>
      </c>
      <c r="K298">
        <v>340</v>
      </c>
      <c r="L298">
        <v>0</v>
      </c>
      <c r="M298">
        <v>129</v>
      </c>
      <c r="N298" t="s">
        <v>258</v>
      </c>
      <c r="O298">
        <v>1</v>
      </c>
      <c r="P298" s="238">
        <v>1.9</v>
      </c>
      <c r="Q298" t="s">
        <v>259</v>
      </c>
      <c r="R298" t="s">
        <v>260</v>
      </c>
      <c r="S298" t="s">
        <v>254</v>
      </c>
      <c r="T298" t="s">
        <v>261</v>
      </c>
      <c r="V298">
        <v>1.4</v>
      </c>
      <c r="W298" t="s">
        <v>370</v>
      </c>
      <c r="X298" t="s">
        <v>285</v>
      </c>
      <c r="Y298" t="s">
        <v>267</v>
      </c>
      <c r="Z298">
        <v>0</v>
      </c>
      <c r="AA298" s="237">
        <v>38018</v>
      </c>
      <c r="AC298">
        <v>0</v>
      </c>
    </row>
    <row r="299" spans="1:29" hidden="1" x14ac:dyDescent="0.25">
      <c r="A299">
        <v>5858</v>
      </c>
      <c r="B299">
        <v>10200601</v>
      </c>
      <c r="C299">
        <v>123</v>
      </c>
      <c r="D299" t="s">
        <v>389</v>
      </c>
      <c r="E299" t="s">
        <v>406</v>
      </c>
      <c r="F299" t="s">
        <v>254</v>
      </c>
      <c r="G299" t="s">
        <v>408</v>
      </c>
      <c r="H299" t="s">
        <v>535</v>
      </c>
      <c r="J299" t="s">
        <v>536</v>
      </c>
      <c r="K299">
        <v>341</v>
      </c>
      <c r="L299">
        <v>0</v>
      </c>
      <c r="M299">
        <v>129</v>
      </c>
      <c r="N299" t="s">
        <v>258</v>
      </c>
      <c r="O299">
        <v>1</v>
      </c>
      <c r="P299" s="238">
        <v>7.6</v>
      </c>
      <c r="Q299" t="s">
        <v>259</v>
      </c>
      <c r="R299" t="s">
        <v>260</v>
      </c>
      <c r="S299" t="s">
        <v>254</v>
      </c>
      <c r="T299" t="s">
        <v>261</v>
      </c>
      <c r="W299" t="s">
        <v>537</v>
      </c>
      <c r="X299" t="s">
        <v>534</v>
      </c>
      <c r="Y299" t="s">
        <v>263</v>
      </c>
      <c r="Z299">
        <v>0</v>
      </c>
      <c r="AA299" s="237">
        <v>38018</v>
      </c>
      <c r="AC299">
        <v>0</v>
      </c>
    </row>
    <row r="300" spans="1:29" hidden="1" x14ac:dyDescent="0.25">
      <c r="A300">
        <v>5859</v>
      </c>
      <c r="B300">
        <v>10200601</v>
      </c>
      <c r="C300">
        <v>123</v>
      </c>
      <c r="D300" t="s">
        <v>389</v>
      </c>
      <c r="E300" t="s">
        <v>406</v>
      </c>
      <c r="F300" t="s">
        <v>254</v>
      </c>
      <c r="G300" t="s">
        <v>408</v>
      </c>
      <c r="H300">
        <v>246</v>
      </c>
      <c r="J300" t="s">
        <v>760</v>
      </c>
      <c r="K300">
        <v>348</v>
      </c>
      <c r="L300">
        <v>0</v>
      </c>
      <c r="M300">
        <v>129</v>
      </c>
      <c r="N300" t="s">
        <v>258</v>
      </c>
      <c r="O300">
        <v>1</v>
      </c>
      <c r="P300" s="238">
        <v>6.4899999999999995E-7</v>
      </c>
      <c r="Q300" t="s">
        <v>259</v>
      </c>
      <c r="R300" t="s">
        <v>493</v>
      </c>
      <c r="S300" t="s">
        <v>513</v>
      </c>
      <c r="T300" t="s">
        <v>494</v>
      </c>
      <c r="W300" t="s">
        <v>759</v>
      </c>
      <c r="X300" t="s">
        <v>758</v>
      </c>
      <c r="Y300" t="s">
        <v>516</v>
      </c>
      <c r="Z300">
        <v>0</v>
      </c>
      <c r="AC300">
        <v>0</v>
      </c>
    </row>
    <row r="301" spans="1:29" hidden="1" x14ac:dyDescent="0.25">
      <c r="A301">
        <v>5860</v>
      </c>
      <c r="B301">
        <v>10200601</v>
      </c>
      <c r="C301">
        <v>123</v>
      </c>
      <c r="D301" t="s">
        <v>389</v>
      </c>
      <c r="E301" t="s">
        <v>406</v>
      </c>
      <c r="F301" t="s">
        <v>254</v>
      </c>
      <c r="G301" t="s">
        <v>408</v>
      </c>
      <c r="I301" t="s">
        <v>373</v>
      </c>
      <c r="J301" t="s">
        <v>374</v>
      </c>
      <c r="K301">
        <v>351</v>
      </c>
      <c r="L301">
        <v>0</v>
      </c>
      <c r="M301">
        <v>129</v>
      </c>
      <c r="N301" t="s">
        <v>258</v>
      </c>
      <c r="O301">
        <v>1</v>
      </c>
      <c r="P301" s="238">
        <v>1.6</v>
      </c>
      <c r="Q301" t="s">
        <v>259</v>
      </c>
      <c r="R301" t="s">
        <v>260</v>
      </c>
      <c r="S301" t="s">
        <v>254</v>
      </c>
      <c r="T301" t="s">
        <v>261</v>
      </c>
      <c r="V301">
        <v>1.4</v>
      </c>
      <c r="X301" t="s">
        <v>285</v>
      </c>
      <c r="Y301" t="s">
        <v>286</v>
      </c>
      <c r="Z301">
        <v>0</v>
      </c>
      <c r="AA301" s="237">
        <v>35855</v>
      </c>
      <c r="AC301">
        <v>0</v>
      </c>
    </row>
    <row r="302" spans="1:29" hidden="1" x14ac:dyDescent="0.25">
      <c r="A302">
        <v>5861</v>
      </c>
      <c r="B302">
        <v>10200601</v>
      </c>
      <c r="C302">
        <v>123</v>
      </c>
      <c r="D302" t="s">
        <v>389</v>
      </c>
      <c r="E302" t="s">
        <v>406</v>
      </c>
      <c r="F302" t="s">
        <v>254</v>
      </c>
      <c r="G302" t="s">
        <v>408</v>
      </c>
      <c r="H302">
        <v>129000</v>
      </c>
      <c r="I302" t="s">
        <v>375</v>
      </c>
      <c r="J302" t="s">
        <v>376</v>
      </c>
      <c r="K302">
        <v>360</v>
      </c>
      <c r="L302">
        <v>0</v>
      </c>
      <c r="M302">
        <v>129</v>
      </c>
      <c r="N302" t="s">
        <v>258</v>
      </c>
      <c r="O302">
        <v>1</v>
      </c>
      <c r="P302" s="238">
        <v>5.0000000000000004E-6</v>
      </c>
      <c r="Q302" t="s">
        <v>259</v>
      </c>
      <c r="R302" t="s">
        <v>260</v>
      </c>
      <c r="S302" t="s">
        <v>254</v>
      </c>
      <c r="T302" t="s">
        <v>261</v>
      </c>
      <c r="V302">
        <v>1.4</v>
      </c>
      <c r="W302" t="s">
        <v>284</v>
      </c>
      <c r="X302" t="s">
        <v>285</v>
      </c>
      <c r="Y302" t="s">
        <v>286</v>
      </c>
      <c r="Z302">
        <v>0</v>
      </c>
      <c r="AA302" s="237">
        <v>35855</v>
      </c>
      <c r="AC302">
        <v>0</v>
      </c>
    </row>
    <row r="303" spans="1:29" hidden="1" x14ac:dyDescent="0.25">
      <c r="A303">
        <v>5862</v>
      </c>
      <c r="B303">
        <v>10200601</v>
      </c>
      <c r="C303">
        <v>123</v>
      </c>
      <c r="D303" t="s">
        <v>389</v>
      </c>
      <c r="E303" t="s">
        <v>406</v>
      </c>
      <c r="F303" t="s">
        <v>254</v>
      </c>
      <c r="G303" t="s">
        <v>408</v>
      </c>
      <c r="H303">
        <v>7782492</v>
      </c>
      <c r="I303" t="s">
        <v>377</v>
      </c>
      <c r="J303" t="s">
        <v>378</v>
      </c>
      <c r="K303">
        <v>370</v>
      </c>
      <c r="L303">
        <v>0</v>
      </c>
      <c r="M303">
        <v>129</v>
      </c>
      <c r="N303" t="s">
        <v>258</v>
      </c>
      <c r="O303">
        <v>1</v>
      </c>
      <c r="P303" t="s">
        <v>379</v>
      </c>
      <c r="Q303" t="s">
        <v>259</v>
      </c>
      <c r="R303" t="s">
        <v>260</v>
      </c>
      <c r="S303" t="s">
        <v>254</v>
      </c>
      <c r="T303" t="s">
        <v>261</v>
      </c>
      <c r="V303">
        <v>1.4</v>
      </c>
      <c r="W303" t="s">
        <v>294</v>
      </c>
      <c r="X303" t="s">
        <v>285</v>
      </c>
      <c r="Y303" t="s">
        <v>286</v>
      </c>
      <c r="Z303">
        <v>0</v>
      </c>
      <c r="AA303" s="237">
        <v>35855</v>
      </c>
      <c r="AC303">
        <v>0</v>
      </c>
    </row>
    <row r="304" spans="1:29" hidden="1" x14ac:dyDescent="0.25">
      <c r="A304">
        <v>5863</v>
      </c>
      <c r="B304">
        <v>10200601</v>
      </c>
      <c r="C304">
        <v>123</v>
      </c>
      <c r="D304" t="s">
        <v>389</v>
      </c>
      <c r="E304" t="s">
        <v>406</v>
      </c>
      <c r="F304" t="s">
        <v>254</v>
      </c>
      <c r="G304" t="s">
        <v>408</v>
      </c>
      <c r="H304" t="s">
        <v>276</v>
      </c>
      <c r="I304" s="237">
        <v>2025884</v>
      </c>
      <c r="J304" t="s">
        <v>277</v>
      </c>
      <c r="K304">
        <v>380</v>
      </c>
      <c r="L304">
        <v>0</v>
      </c>
      <c r="M304">
        <v>129</v>
      </c>
      <c r="N304" t="s">
        <v>258</v>
      </c>
      <c r="O304">
        <v>1</v>
      </c>
      <c r="P304" s="238">
        <v>0.6</v>
      </c>
      <c r="Q304" t="s">
        <v>259</v>
      </c>
      <c r="R304" t="s">
        <v>260</v>
      </c>
      <c r="S304" t="s">
        <v>254</v>
      </c>
      <c r="T304" t="s">
        <v>261</v>
      </c>
      <c r="V304">
        <v>1.4</v>
      </c>
      <c r="W304" t="s">
        <v>380</v>
      </c>
      <c r="X304" t="s">
        <v>285</v>
      </c>
      <c r="Y304" t="s">
        <v>278</v>
      </c>
      <c r="Z304">
        <v>0</v>
      </c>
      <c r="AA304" s="237">
        <v>35855</v>
      </c>
      <c r="AC304">
        <v>0</v>
      </c>
    </row>
    <row r="305" spans="1:29" hidden="1" x14ac:dyDescent="0.25">
      <c r="A305">
        <v>5865</v>
      </c>
      <c r="B305">
        <v>10200601</v>
      </c>
      <c r="C305">
        <v>123</v>
      </c>
      <c r="D305" t="s">
        <v>389</v>
      </c>
      <c r="E305" t="s">
        <v>406</v>
      </c>
      <c r="F305" t="s">
        <v>254</v>
      </c>
      <c r="G305" t="s">
        <v>408</v>
      </c>
      <c r="H305">
        <v>108883</v>
      </c>
      <c r="I305" t="s">
        <v>381</v>
      </c>
      <c r="J305" t="s">
        <v>382</v>
      </c>
      <c r="K305">
        <v>397</v>
      </c>
      <c r="L305">
        <v>0</v>
      </c>
      <c r="M305">
        <v>129</v>
      </c>
      <c r="N305" t="s">
        <v>258</v>
      </c>
      <c r="O305">
        <v>1</v>
      </c>
      <c r="P305" s="238">
        <v>3.3999999999999998E-3</v>
      </c>
      <c r="Q305" t="s">
        <v>259</v>
      </c>
      <c r="R305" t="s">
        <v>260</v>
      </c>
      <c r="S305" t="s">
        <v>254</v>
      </c>
      <c r="T305" t="s">
        <v>261</v>
      </c>
      <c r="V305">
        <v>1.4</v>
      </c>
      <c r="W305" t="s">
        <v>294</v>
      </c>
      <c r="X305" t="s">
        <v>285</v>
      </c>
      <c r="Y305" t="s">
        <v>275</v>
      </c>
      <c r="Z305">
        <v>0</v>
      </c>
      <c r="AA305" s="237">
        <v>35855</v>
      </c>
      <c r="AC305">
        <v>0</v>
      </c>
    </row>
    <row r="306" spans="1:29" hidden="1" x14ac:dyDescent="0.25">
      <c r="A306">
        <v>5866</v>
      </c>
      <c r="B306">
        <v>10200601</v>
      </c>
      <c r="C306">
        <v>123</v>
      </c>
      <c r="D306" t="s">
        <v>389</v>
      </c>
      <c r="E306" t="s">
        <v>406</v>
      </c>
      <c r="F306" t="s">
        <v>254</v>
      </c>
      <c r="G306" t="s">
        <v>408</v>
      </c>
      <c r="J306" t="s">
        <v>279</v>
      </c>
      <c r="K306">
        <v>399</v>
      </c>
      <c r="L306">
        <v>0</v>
      </c>
      <c r="M306">
        <v>129</v>
      </c>
      <c r="N306" t="s">
        <v>258</v>
      </c>
      <c r="O306">
        <v>1</v>
      </c>
      <c r="P306" s="238">
        <v>11</v>
      </c>
      <c r="Q306" t="s">
        <v>259</v>
      </c>
      <c r="R306" t="s">
        <v>260</v>
      </c>
      <c r="S306" t="s">
        <v>254</v>
      </c>
      <c r="T306" t="s">
        <v>261</v>
      </c>
      <c r="V306">
        <v>1.4</v>
      </c>
      <c r="X306" t="s">
        <v>285</v>
      </c>
      <c r="Y306" t="s">
        <v>267</v>
      </c>
      <c r="Z306">
        <v>0</v>
      </c>
      <c r="AA306" s="237">
        <v>35855</v>
      </c>
      <c r="AC306">
        <v>0</v>
      </c>
    </row>
    <row r="307" spans="1:29" hidden="1" x14ac:dyDescent="0.25">
      <c r="A307">
        <v>5867</v>
      </c>
      <c r="B307">
        <v>10200601</v>
      </c>
      <c r="C307">
        <v>123</v>
      </c>
      <c r="D307" t="s">
        <v>389</v>
      </c>
      <c r="E307" t="s">
        <v>406</v>
      </c>
      <c r="F307" t="s">
        <v>254</v>
      </c>
      <c r="G307" t="s">
        <v>408</v>
      </c>
      <c r="I307" t="s">
        <v>383</v>
      </c>
      <c r="J307" t="s">
        <v>384</v>
      </c>
      <c r="K307">
        <v>413</v>
      </c>
      <c r="L307">
        <v>0</v>
      </c>
      <c r="M307">
        <v>129</v>
      </c>
      <c r="N307" t="s">
        <v>258</v>
      </c>
      <c r="O307">
        <v>1</v>
      </c>
      <c r="P307" s="238">
        <v>2.3E-3</v>
      </c>
      <c r="Q307" t="s">
        <v>259</v>
      </c>
      <c r="R307" t="s">
        <v>260</v>
      </c>
      <c r="S307" t="s">
        <v>254</v>
      </c>
      <c r="T307" t="s">
        <v>261</v>
      </c>
      <c r="V307">
        <v>1.4</v>
      </c>
      <c r="X307" t="s">
        <v>285</v>
      </c>
      <c r="Y307" t="s">
        <v>263</v>
      </c>
      <c r="Z307">
        <v>0</v>
      </c>
      <c r="AA307" s="237">
        <v>35855</v>
      </c>
      <c r="AC307">
        <v>0</v>
      </c>
    </row>
    <row r="308" spans="1:29" hidden="1" x14ac:dyDescent="0.25">
      <c r="A308">
        <v>5869</v>
      </c>
      <c r="B308">
        <v>10200601</v>
      </c>
      <c r="C308">
        <v>123</v>
      </c>
      <c r="D308" t="s">
        <v>389</v>
      </c>
      <c r="E308" t="s">
        <v>406</v>
      </c>
      <c r="F308" t="s">
        <v>254</v>
      </c>
      <c r="G308" t="s">
        <v>408</v>
      </c>
      <c r="H308" t="s">
        <v>385</v>
      </c>
      <c r="J308" t="s">
        <v>386</v>
      </c>
      <c r="K308">
        <v>417</v>
      </c>
      <c r="L308">
        <v>0</v>
      </c>
      <c r="M308">
        <v>129</v>
      </c>
      <c r="N308" t="s">
        <v>258</v>
      </c>
      <c r="O308">
        <v>1</v>
      </c>
      <c r="P308" s="238">
        <v>5.5</v>
      </c>
      <c r="Q308" t="s">
        <v>259</v>
      </c>
      <c r="R308" t="s">
        <v>260</v>
      </c>
      <c r="S308" t="s">
        <v>254</v>
      </c>
      <c r="T308" t="s">
        <v>261</v>
      </c>
      <c r="V308">
        <v>1.4</v>
      </c>
      <c r="X308" t="s">
        <v>285</v>
      </c>
      <c r="Y308" t="s">
        <v>275</v>
      </c>
      <c r="Z308">
        <v>0</v>
      </c>
      <c r="AA308" s="237">
        <v>35855</v>
      </c>
      <c r="AC308">
        <v>0</v>
      </c>
    </row>
    <row r="309" spans="1:29" hidden="1" x14ac:dyDescent="0.25">
      <c r="A309">
        <v>5870</v>
      </c>
      <c r="B309">
        <v>10200601</v>
      </c>
      <c r="C309">
        <v>123</v>
      </c>
      <c r="D309" t="s">
        <v>389</v>
      </c>
      <c r="E309" t="s">
        <v>406</v>
      </c>
      <c r="F309" t="s">
        <v>254</v>
      </c>
      <c r="G309" t="s">
        <v>408</v>
      </c>
      <c r="I309" t="s">
        <v>387</v>
      </c>
      <c r="J309" t="s">
        <v>388</v>
      </c>
      <c r="K309">
        <v>419</v>
      </c>
      <c r="L309">
        <v>0</v>
      </c>
      <c r="M309">
        <v>129</v>
      </c>
      <c r="N309" t="s">
        <v>258</v>
      </c>
      <c r="O309">
        <v>1</v>
      </c>
      <c r="P309" s="238">
        <v>2.9000000000000001E-2</v>
      </c>
      <c r="Q309" t="s">
        <v>259</v>
      </c>
      <c r="R309" t="s">
        <v>260</v>
      </c>
      <c r="S309" t="s">
        <v>254</v>
      </c>
      <c r="T309" t="s">
        <v>261</v>
      </c>
      <c r="V309">
        <v>1.4</v>
      </c>
      <c r="X309" t="s">
        <v>285</v>
      </c>
      <c r="Y309" t="s">
        <v>286</v>
      </c>
      <c r="Z309">
        <v>0</v>
      </c>
      <c r="AA309" s="237">
        <v>35855</v>
      </c>
      <c r="AC309">
        <v>0</v>
      </c>
    </row>
    <row r="310" spans="1:29" s="327" customFormat="1" hidden="1" x14ac:dyDescent="0.25">
      <c r="A310" s="327">
        <v>5816</v>
      </c>
      <c r="B310" s="327">
        <v>10200601</v>
      </c>
      <c r="C310" s="327">
        <v>123</v>
      </c>
      <c r="D310" s="327" t="s">
        <v>389</v>
      </c>
      <c r="E310" s="327" t="s">
        <v>406</v>
      </c>
      <c r="F310" s="327" t="s">
        <v>254</v>
      </c>
      <c r="G310" s="327" t="s">
        <v>408</v>
      </c>
      <c r="H310" s="327" t="s">
        <v>264</v>
      </c>
      <c r="I310" s="327" t="s">
        <v>265</v>
      </c>
      <c r="J310" s="327" t="s">
        <v>266</v>
      </c>
      <c r="K310" s="327">
        <v>137</v>
      </c>
      <c r="L310" s="327">
        <v>0</v>
      </c>
      <c r="M310" s="327">
        <v>129</v>
      </c>
      <c r="N310" s="327" t="s">
        <v>258</v>
      </c>
      <c r="O310" s="327">
        <v>1</v>
      </c>
      <c r="P310" s="328">
        <v>40</v>
      </c>
      <c r="Q310" s="327" t="s">
        <v>259</v>
      </c>
      <c r="R310" s="327" t="s">
        <v>260</v>
      </c>
      <c r="S310" s="327" t="s">
        <v>254</v>
      </c>
      <c r="T310" s="327" t="s">
        <v>261</v>
      </c>
      <c r="V310" s="327">
        <v>1.4</v>
      </c>
      <c r="X310" s="327" t="s">
        <v>413</v>
      </c>
      <c r="Y310" s="327" t="s">
        <v>278</v>
      </c>
      <c r="Z310" s="327">
        <v>0</v>
      </c>
      <c r="AB310" s="329">
        <v>35855</v>
      </c>
      <c r="AC310" s="327">
        <v>0</v>
      </c>
    </row>
    <row r="311" spans="1:29" s="327" customFormat="1" hidden="1" x14ac:dyDescent="0.25">
      <c r="A311" s="327">
        <v>5842</v>
      </c>
      <c r="B311" s="327">
        <v>10200601</v>
      </c>
      <c r="C311" s="327">
        <v>123</v>
      </c>
      <c r="D311" s="327" t="s">
        <v>389</v>
      </c>
      <c r="E311" s="327" t="s">
        <v>406</v>
      </c>
      <c r="F311" s="327" t="s">
        <v>254</v>
      </c>
      <c r="G311" s="327" t="s">
        <v>408</v>
      </c>
      <c r="H311" s="327" t="s">
        <v>268</v>
      </c>
      <c r="J311" s="327" t="s">
        <v>269</v>
      </c>
      <c r="K311" s="327">
        <v>303</v>
      </c>
      <c r="L311" s="327">
        <v>0</v>
      </c>
      <c r="M311" s="327">
        <v>129</v>
      </c>
      <c r="N311" s="327" t="s">
        <v>258</v>
      </c>
      <c r="O311" s="327">
        <v>1</v>
      </c>
      <c r="P311" s="328">
        <v>550</v>
      </c>
      <c r="Q311" s="327" t="s">
        <v>259</v>
      </c>
      <c r="R311" s="327" t="s">
        <v>260</v>
      </c>
      <c r="S311" s="327" t="s">
        <v>254</v>
      </c>
      <c r="T311" s="327" t="s">
        <v>261</v>
      </c>
      <c r="V311" s="327">
        <v>1.4</v>
      </c>
      <c r="W311" s="327" t="s">
        <v>753</v>
      </c>
      <c r="X311" s="327" t="s">
        <v>262</v>
      </c>
      <c r="Y311" s="327" t="s">
        <v>278</v>
      </c>
      <c r="Z311" s="327">
        <v>0</v>
      </c>
      <c r="AB311" s="329">
        <v>35855</v>
      </c>
      <c r="AC311" s="327">
        <v>0</v>
      </c>
    </row>
    <row r="312" spans="1:29" s="327" customFormat="1" hidden="1" x14ac:dyDescent="0.25">
      <c r="A312" s="327">
        <v>5851</v>
      </c>
      <c r="B312" s="327">
        <v>10200601</v>
      </c>
      <c r="C312" s="327">
        <v>123</v>
      </c>
      <c r="D312" s="327" t="s">
        <v>389</v>
      </c>
      <c r="E312" s="327" t="s">
        <v>406</v>
      </c>
      <c r="F312" s="327" t="s">
        <v>254</v>
      </c>
      <c r="G312" s="327" t="s">
        <v>408</v>
      </c>
      <c r="H312" s="327" t="s">
        <v>273</v>
      </c>
      <c r="J312" s="327" t="s">
        <v>274</v>
      </c>
      <c r="K312" s="327">
        <v>334</v>
      </c>
      <c r="L312" s="327">
        <v>0</v>
      </c>
      <c r="M312" s="327">
        <v>129</v>
      </c>
      <c r="N312" s="327" t="s">
        <v>258</v>
      </c>
      <c r="O312" s="327">
        <v>1</v>
      </c>
      <c r="P312" s="328">
        <v>3</v>
      </c>
      <c r="Q312" s="327" t="s">
        <v>259</v>
      </c>
      <c r="R312" s="327" t="s">
        <v>260</v>
      </c>
      <c r="S312" s="327" t="s">
        <v>254</v>
      </c>
      <c r="T312" s="327" t="s">
        <v>261</v>
      </c>
      <c r="V312" s="327">
        <v>1.4</v>
      </c>
      <c r="X312" s="327" t="s">
        <v>413</v>
      </c>
      <c r="Y312" s="327" t="s">
        <v>267</v>
      </c>
      <c r="Z312" s="327">
        <v>0</v>
      </c>
      <c r="AB312" s="329">
        <v>35855</v>
      </c>
      <c r="AC312" s="327">
        <v>0</v>
      </c>
    </row>
    <row r="313" spans="1:29" s="327" customFormat="1" hidden="1" x14ac:dyDescent="0.25">
      <c r="A313" s="327">
        <v>5854</v>
      </c>
      <c r="B313" s="327">
        <v>10200601</v>
      </c>
      <c r="C313" s="327">
        <v>123</v>
      </c>
      <c r="D313" s="327" t="s">
        <v>389</v>
      </c>
      <c r="E313" s="327" t="s">
        <v>406</v>
      </c>
      <c r="F313" s="327" t="s">
        <v>254</v>
      </c>
      <c r="G313" s="327" t="s">
        <v>408</v>
      </c>
      <c r="H313" s="327" t="s">
        <v>400</v>
      </c>
      <c r="J313" s="327" t="s">
        <v>401</v>
      </c>
      <c r="K313" s="327">
        <v>338</v>
      </c>
      <c r="L313" s="327">
        <v>0</v>
      </c>
      <c r="M313" s="327">
        <v>129</v>
      </c>
      <c r="N313" s="327" t="s">
        <v>258</v>
      </c>
      <c r="O313" s="327">
        <v>1</v>
      </c>
      <c r="P313" s="328">
        <v>3</v>
      </c>
      <c r="Q313" s="327" t="s">
        <v>259</v>
      </c>
      <c r="R313" s="327" t="s">
        <v>260</v>
      </c>
      <c r="S313" s="327" t="s">
        <v>254</v>
      </c>
      <c r="T313" s="327" t="s">
        <v>261</v>
      </c>
      <c r="V313" s="327">
        <v>1.4</v>
      </c>
      <c r="X313" s="327" t="s">
        <v>413</v>
      </c>
      <c r="Y313" s="327" t="s">
        <v>267</v>
      </c>
      <c r="Z313" s="327">
        <v>0</v>
      </c>
      <c r="AB313" s="329">
        <v>35855</v>
      </c>
      <c r="AC313" s="327">
        <v>0</v>
      </c>
    </row>
    <row r="314" spans="1:29" s="327" customFormat="1" hidden="1" x14ac:dyDescent="0.25">
      <c r="A314" s="327">
        <v>5864</v>
      </c>
      <c r="B314" s="327">
        <v>10200601</v>
      </c>
      <c r="C314" s="327">
        <v>123</v>
      </c>
      <c r="D314" s="327" t="s">
        <v>389</v>
      </c>
      <c r="E314" s="327" t="s">
        <v>406</v>
      </c>
      <c r="F314" s="327" t="s">
        <v>254</v>
      </c>
      <c r="G314" s="327" t="s">
        <v>408</v>
      </c>
      <c r="J314" s="327" t="s">
        <v>412</v>
      </c>
      <c r="K314" s="327">
        <v>381</v>
      </c>
      <c r="L314" s="327">
        <v>0</v>
      </c>
      <c r="M314" s="327">
        <v>129</v>
      </c>
      <c r="N314" s="327" t="s">
        <v>258</v>
      </c>
      <c r="O314" s="327">
        <v>1</v>
      </c>
      <c r="P314" s="328">
        <v>0.6</v>
      </c>
      <c r="Q314" s="327" t="s">
        <v>259</v>
      </c>
      <c r="R314" s="327" t="s">
        <v>260</v>
      </c>
      <c r="S314" s="327" t="s">
        <v>254</v>
      </c>
      <c r="T314" s="327" t="s">
        <v>261</v>
      </c>
      <c r="V314" s="327">
        <v>1.4</v>
      </c>
      <c r="X314" s="327" t="s">
        <v>413</v>
      </c>
      <c r="Y314" s="327" t="s">
        <v>278</v>
      </c>
      <c r="Z314" s="327">
        <v>0</v>
      </c>
      <c r="AB314" s="329">
        <v>35855</v>
      </c>
      <c r="AC314" s="327">
        <v>0</v>
      </c>
    </row>
    <row r="315" spans="1:29" s="327" customFormat="1" hidden="1" x14ac:dyDescent="0.25">
      <c r="A315" s="327">
        <v>5868</v>
      </c>
      <c r="B315" s="327">
        <v>10200601</v>
      </c>
      <c r="C315" s="327">
        <v>123</v>
      </c>
      <c r="D315" s="327" t="s">
        <v>389</v>
      </c>
      <c r="E315" s="327" t="s">
        <v>406</v>
      </c>
      <c r="F315" s="327" t="s">
        <v>254</v>
      </c>
      <c r="G315" s="327" t="s">
        <v>408</v>
      </c>
      <c r="H315" s="327" t="s">
        <v>385</v>
      </c>
      <c r="J315" s="327" t="s">
        <v>386</v>
      </c>
      <c r="K315" s="327">
        <v>417</v>
      </c>
      <c r="L315" s="327">
        <v>0</v>
      </c>
      <c r="M315" s="327">
        <v>129</v>
      </c>
      <c r="N315" s="327" t="s">
        <v>258</v>
      </c>
      <c r="O315" s="327">
        <v>1</v>
      </c>
      <c r="P315" s="328">
        <v>1.4</v>
      </c>
      <c r="Q315" s="327" t="s">
        <v>259</v>
      </c>
      <c r="R315" s="327" t="s">
        <v>260</v>
      </c>
      <c r="S315" s="327" t="s">
        <v>254</v>
      </c>
      <c r="T315" s="327" t="s">
        <v>261</v>
      </c>
      <c r="X315" s="327" t="s">
        <v>733</v>
      </c>
      <c r="Y315" s="327" t="s">
        <v>275</v>
      </c>
      <c r="Z315" s="327">
        <v>0</v>
      </c>
      <c r="AB315" s="329">
        <v>35855</v>
      </c>
      <c r="AC315" s="327">
        <v>0</v>
      </c>
    </row>
    <row r="316" spans="1:29" hidden="1" x14ac:dyDescent="0.25">
      <c r="A316">
        <v>3349</v>
      </c>
      <c r="B316">
        <v>10200602</v>
      </c>
      <c r="C316">
        <v>124</v>
      </c>
      <c r="D316" t="s">
        <v>389</v>
      </c>
      <c r="E316" t="s">
        <v>406</v>
      </c>
      <c r="F316" t="s">
        <v>254</v>
      </c>
      <c r="G316" t="s">
        <v>407</v>
      </c>
      <c r="H316" t="s">
        <v>535</v>
      </c>
      <c r="J316" t="s">
        <v>536</v>
      </c>
      <c r="K316">
        <v>341</v>
      </c>
      <c r="L316">
        <v>0</v>
      </c>
      <c r="M316">
        <v>129</v>
      </c>
      <c r="N316" t="s">
        <v>258</v>
      </c>
      <c r="O316">
        <v>1</v>
      </c>
      <c r="P316" s="238">
        <v>7.6</v>
      </c>
      <c r="Q316" t="s">
        <v>259</v>
      </c>
      <c r="R316" t="s">
        <v>260</v>
      </c>
      <c r="S316" t="s">
        <v>254</v>
      </c>
      <c r="T316" t="s">
        <v>261</v>
      </c>
      <c r="W316" t="s">
        <v>537</v>
      </c>
      <c r="X316" t="s">
        <v>534</v>
      </c>
      <c r="Y316" t="s">
        <v>263</v>
      </c>
      <c r="Z316">
        <v>0</v>
      </c>
      <c r="AA316" s="237">
        <v>38018</v>
      </c>
      <c r="AC316">
        <v>0</v>
      </c>
    </row>
    <row r="317" spans="1:29" hidden="1" x14ac:dyDescent="0.25">
      <c r="A317">
        <v>3350</v>
      </c>
      <c r="B317">
        <v>10200602</v>
      </c>
      <c r="C317">
        <v>124</v>
      </c>
      <c r="D317" t="s">
        <v>389</v>
      </c>
      <c r="E317" t="s">
        <v>406</v>
      </c>
      <c r="F317" t="s">
        <v>254</v>
      </c>
      <c r="G317" t="s">
        <v>407</v>
      </c>
      <c r="I317" t="s">
        <v>373</v>
      </c>
      <c r="J317" t="s">
        <v>374</v>
      </c>
      <c r="K317">
        <v>351</v>
      </c>
      <c r="L317">
        <v>0</v>
      </c>
      <c r="M317">
        <v>129</v>
      </c>
      <c r="N317" t="s">
        <v>258</v>
      </c>
      <c r="O317">
        <v>1</v>
      </c>
      <c r="P317" s="238">
        <v>1.6</v>
      </c>
      <c r="Q317" t="s">
        <v>259</v>
      </c>
      <c r="R317" t="s">
        <v>260</v>
      </c>
      <c r="S317" t="s">
        <v>254</v>
      </c>
      <c r="T317" t="s">
        <v>261</v>
      </c>
      <c r="V317">
        <v>1.4</v>
      </c>
      <c r="X317" t="s">
        <v>285</v>
      </c>
      <c r="Y317" t="s">
        <v>286</v>
      </c>
      <c r="Z317">
        <v>0</v>
      </c>
      <c r="AA317" s="237">
        <v>35855</v>
      </c>
      <c r="AC317">
        <v>0</v>
      </c>
    </row>
    <row r="318" spans="1:29" hidden="1" x14ac:dyDescent="0.25">
      <c r="A318">
        <v>3351</v>
      </c>
      <c r="B318">
        <v>10200602</v>
      </c>
      <c r="C318">
        <v>124</v>
      </c>
      <c r="D318" t="s">
        <v>389</v>
      </c>
      <c r="E318" t="s">
        <v>406</v>
      </c>
      <c r="F318" t="s">
        <v>254</v>
      </c>
      <c r="G318" t="s">
        <v>407</v>
      </c>
      <c r="H318">
        <v>129000</v>
      </c>
      <c r="I318" t="s">
        <v>375</v>
      </c>
      <c r="J318" t="s">
        <v>376</v>
      </c>
      <c r="K318">
        <v>360</v>
      </c>
      <c r="L318">
        <v>0</v>
      </c>
      <c r="M318">
        <v>129</v>
      </c>
      <c r="N318" t="s">
        <v>258</v>
      </c>
      <c r="O318">
        <v>1</v>
      </c>
      <c r="P318" s="238">
        <v>5.0000000000000004E-6</v>
      </c>
      <c r="Q318" t="s">
        <v>259</v>
      </c>
      <c r="R318" t="s">
        <v>260</v>
      </c>
      <c r="S318" t="s">
        <v>254</v>
      </c>
      <c r="T318" t="s">
        <v>261</v>
      </c>
      <c r="V318">
        <v>1.4</v>
      </c>
      <c r="W318" t="s">
        <v>284</v>
      </c>
      <c r="X318" t="s">
        <v>285</v>
      </c>
      <c r="Y318" t="s">
        <v>286</v>
      </c>
      <c r="Z318">
        <v>0</v>
      </c>
      <c r="AA318" s="237">
        <v>35855</v>
      </c>
      <c r="AC318">
        <v>0</v>
      </c>
    </row>
    <row r="319" spans="1:29" hidden="1" x14ac:dyDescent="0.25">
      <c r="A319">
        <v>3352</v>
      </c>
      <c r="B319">
        <v>10200602</v>
      </c>
      <c r="C319">
        <v>124</v>
      </c>
      <c r="D319" t="s">
        <v>389</v>
      </c>
      <c r="E319" t="s">
        <v>406</v>
      </c>
      <c r="F319" t="s">
        <v>254</v>
      </c>
      <c r="G319" t="s">
        <v>407</v>
      </c>
      <c r="H319">
        <v>7782492</v>
      </c>
      <c r="I319" t="s">
        <v>377</v>
      </c>
      <c r="J319" t="s">
        <v>378</v>
      </c>
      <c r="K319">
        <v>370</v>
      </c>
      <c r="L319">
        <v>0</v>
      </c>
      <c r="M319">
        <v>129</v>
      </c>
      <c r="N319" t="s">
        <v>258</v>
      </c>
      <c r="O319">
        <v>1</v>
      </c>
      <c r="P319" t="s">
        <v>379</v>
      </c>
      <c r="Q319" t="s">
        <v>259</v>
      </c>
      <c r="R319" t="s">
        <v>260</v>
      </c>
      <c r="S319" t="s">
        <v>254</v>
      </c>
      <c r="T319" t="s">
        <v>261</v>
      </c>
      <c r="V319">
        <v>1.4</v>
      </c>
      <c r="W319" t="s">
        <v>294</v>
      </c>
      <c r="X319" t="s">
        <v>285</v>
      </c>
      <c r="Y319" t="s">
        <v>286</v>
      </c>
      <c r="Z319">
        <v>0</v>
      </c>
      <c r="AA319" s="237">
        <v>35855</v>
      </c>
      <c r="AC319">
        <v>0</v>
      </c>
    </row>
    <row r="320" spans="1:29" hidden="1" x14ac:dyDescent="0.25">
      <c r="A320">
        <v>3353</v>
      </c>
      <c r="B320">
        <v>10200602</v>
      </c>
      <c r="C320">
        <v>124</v>
      </c>
      <c r="D320" t="s">
        <v>389</v>
      </c>
      <c r="E320" t="s">
        <v>406</v>
      </c>
      <c r="F320" t="s">
        <v>254</v>
      </c>
      <c r="G320" t="s">
        <v>407</v>
      </c>
      <c r="H320" t="s">
        <v>276</v>
      </c>
      <c r="I320" s="237">
        <v>2025884</v>
      </c>
      <c r="J320" t="s">
        <v>277</v>
      </c>
      <c r="K320">
        <v>380</v>
      </c>
      <c r="L320">
        <v>0</v>
      </c>
      <c r="M320">
        <v>129</v>
      </c>
      <c r="N320" t="s">
        <v>258</v>
      </c>
      <c r="O320">
        <v>1</v>
      </c>
      <c r="P320" s="238">
        <v>0.6</v>
      </c>
      <c r="Q320" t="s">
        <v>259</v>
      </c>
      <c r="R320" t="s">
        <v>260</v>
      </c>
      <c r="S320" t="s">
        <v>254</v>
      </c>
      <c r="T320" t="s">
        <v>261</v>
      </c>
      <c r="V320">
        <v>1.4</v>
      </c>
      <c r="W320" t="s">
        <v>380</v>
      </c>
      <c r="X320" t="s">
        <v>285</v>
      </c>
      <c r="Y320" t="s">
        <v>278</v>
      </c>
      <c r="Z320">
        <v>0</v>
      </c>
      <c r="AC320">
        <v>0</v>
      </c>
    </row>
    <row r="321" spans="1:29" hidden="1" x14ac:dyDescent="0.25">
      <c r="A321">
        <v>3357</v>
      </c>
      <c r="B321">
        <v>10200602</v>
      </c>
      <c r="C321">
        <v>124</v>
      </c>
      <c r="D321" t="s">
        <v>389</v>
      </c>
      <c r="E321" t="s">
        <v>406</v>
      </c>
      <c r="F321" t="s">
        <v>254</v>
      </c>
      <c r="G321" t="s">
        <v>407</v>
      </c>
      <c r="H321">
        <v>108883</v>
      </c>
      <c r="I321" t="s">
        <v>381</v>
      </c>
      <c r="J321" t="s">
        <v>382</v>
      </c>
      <c r="K321">
        <v>397</v>
      </c>
      <c r="L321">
        <v>0</v>
      </c>
      <c r="M321">
        <v>129</v>
      </c>
      <c r="N321" t="s">
        <v>258</v>
      </c>
      <c r="O321">
        <v>1</v>
      </c>
      <c r="P321" s="238">
        <v>3.3999999999999998E-3</v>
      </c>
      <c r="Q321" t="s">
        <v>259</v>
      </c>
      <c r="R321" t="s">
        <v>260</v>
      </c>
      <c r="S321" t="s">
        <v>254</v>
      </c>
      <c r="T321" t="s">
        <v>261</v>
      </c>
      <c r="V321">
        <v>1.4</v>
      </c>
      <c r="W321" t="s">
        <v>294</v>
      </c>
      <c r="X321" t="s">
        <v>285</v>
      </c>
      <c r="Y321" t="s">
        <v>275</v>
      </c>
      <c r="Z321">
        <v>0</v>
      </c>
      <c r="AA321" s="237">
        <v>35855</v>
      </c>
      <c r="AC321">
        <v>0</v>
      </c>
    </row>
    <row r="322" spans="1:29" hidden="1" x14ac:dyDescent="0.25">
      <c r="A322">
        <v>3359</v>
      </c>
      <c r="B322">
        <v>10200602</v>
      </c>
      <c r="C322">
        <v>124</v>
      </c>
      <c r="D322" t="s">
        <v>389</v>
      </c>
      <c r="E322" t="s">
        <v>406</v>
      </c>
      <c r="F322" t="s">
        <v>254</v>
      </c>
      <c r="G322" t="s">
        <v>407</v>
      </c>
      <c r="J322" t="s">
        <v>279</v>
      </c>
      <c r="K322">
        <v>399</v>
      </c>
      <c r="L322">
        <v>0</v>
      </c>
      <c r="M322">
        <v>129</v>
      </c>
      <c r="N322" t="s">
        <v>258</v>
      </c>
      <c r="O322">
        <v>1</v>
      </c>
      <c r="P322" s="238">
        <v>11</v>
      </c>
      <c r="Q322" t="s">
        <v>259</v>
      </c>
      <c r="R322" t="s">
        <v>260</v>
      </c>
      <c r="S322" t="s">
        <v>254</v>
      </c>
      <c r="T322" t="s">
        <v>261</v>
      </c>
      <c r="V322">
        <v>1.4</v>
      </c>
      <c r="X322" t="s">
        <v>285</v>
      </c>
      <c r="Y322" t="s">
        <v>267</v>
      </c>
      <c r="Z322">
        <v>0</v>
      </c>
      <c r="AA322" s="237">
        <v>35855</v>
      </c>
      <c r="AC322">
        <v>0</v>
      </c>
    </row>
    <row r="323" spans="1:29" hidden="1" x14ac:dyDescent="0.25">
      <c r="A323">
        <v>4527</v>
      </c>
      <c r="B323">
        <v>10200602</v>
      </c>
      <c r="C323">
        <v>124</v>
      </c>
      <c r="D323" t="s">
        <v>389</v>
      </c>
      <c r="E323" t="s">
        <v>406</v>
      </c>
      <c r="F323" t="s">
        <v>254</v>
      </c>
      <c r="G323" t="s">
        <v>407</v>
      </c>
      <c r="H323">
        <v>110543</v>
      </c>
      <c r="I323" t="s">
        <v>357</v>
      </c>
      <c r="J323" t="s">
        <v>358</v>
      </c>
      <c r="K323">
        <v>295</v>
      </c>
      <c r="L323">
        <v>0</v>
      </c>
      <c r="M323">
        <v>129</v>
      </c>
      <c r="N323" t="s">
        <v>258</v>
      </c>
      <c r="O323">
        <v>1</v>
      </c>
      <c r="P323" s="238">
        <v>1.8</v>
      </c>
      <c r="Q323" t="s">
        <v>259</v>
      </c>
      <c r="R323" t="s">
        <v>260</v>
      </c>
      <c r="S323" t="s">
        <v>254</v>
      </c>
      <c r="T323" t="s">
        <v>261</v>
      </c>
      <c r="V323">
        <v>1.4</v>
      </c>
      <c r="W323" t="s">
        <v>284</v>
      </c>
      <c r="X323" t="s">
        <v>285</v>
      </c>
      <c r="Y323" t="s">
        <v>286</v>
      </c>
      <c r="Z323">
        <v>0</v>
      </c>
      <c r="AA323" s="237">
        <v>35855</v>
      </c>
      <c r="AC323">
        <v>0</v>
      </c>
    </row>
    <row r="324" spans="1:29" hidden="1" x14ac:dyDescent="0.25">
      <c r="A324">
        <v>4528</v>
      </c>
      <c r="B324">
        <v>10200602</v>
      </c>
      <c r="C324">
        <v>124</v>
      </c>
      <c r="D324" t="s">
        <v>389</v>
      </c>
      <c r="E324" t="s">
        <v>406</v>
      </c>
      <c r="F324" t="s">
        <v>254</v>
      </c>
      <c r="G324" t="s">
        <v>407</v>
      </c>
      <c r="I324" t="s">
        <v>359</v>
      </c>
      <c r="J324" t="s">
        <v>360</v>
      </c>
      <c r="K324">
        <v>307</v>
      </c>
      <c r="L324">
        <v>0</v>
      </c>
      <c r="M324">
        <v>129</v>
      </c>
      <c r="N324" t="s">
        <v>258</v>
      </c>
      <c r="O324">
        <v>1</v>
      </c>
      <c r="P324" s="238">
        <v>2.6</v>
      </c>
      <c r="Q324" t="s">
        <v>259</v>
      </c>
      <c r="R324" t="s">
        <v>260</v>
      </c>
      <c r="S324" t="s">
        <v>254</v>
      </c>
      <c r="T324" t="s">
        <v>261</v>
      </c>
      <c r="V324">
        <v>1.4</v>
      </c>
      <c r="X324" t="s">
        <v>285</v>
      </c>
      <c r="Y324" t="s">
        <v>286</v>
      </c>
      <c r="Z324">
        <v>0</v>
      </c>
      <c r="AA324" s="237">
        <v>35855</v>
      </c>
      <c r="AC324">
        <v>0</v>
      </c>
    </row>
    <row r="325" spans="1:29" hidden="1" x14ac:dyDescent="0.25">
      <c r="A325">
        <v>4529</v>
      </c>
      <c r="B325">
        <v>10200602</v>
      </c>
      <c r="C325">
        <v>124</v>
      </c>
      <c r="D325" t="s">
        <v>389</v>
      </c>
      <c r="E325" t="s">
        <v>406</v>
      </c>
      <c r="F325" t="s">
        <v>254</v>
      </c>
      <c r="G325" t="s">
        <v>407</v>
      </c>
      <c r="H325">
        <v>91203</v>
      </c>
      <c r="I325" t="s">
        <v>361</v>
      </c>
      <c r="J325" t="s">
        <v>362</v>
      </c>
      <c r="K325">
        <v>291</v>
      </c>
      <c r="L325">
        <v>0</v>
      </c>
      <c r="M325">
        <v>129</v>
      </c>
      <c r="N325" t="s">
        <v>258</v>
      </c>
      <c r="O325">
        <v>1</v>
      </c>
      <c r="P325" s="238">
        <v>6.0999999999999997E-4</v>
      </c>
      <c r="Q325" t="s">
        <v>259</v>
      </c>
      <c r="R325" t="s">
        <v>260</v>
      </c>
      <c r="S325" t="s">
        <v>254</v>
      </c>
      <c r="T325" t="s">
        <v>261</v>
      </c>
      <c r="V325">
        <v>1.4</v>
      </c>
      <c r="W325" t="s">
        <v>294</v>
      </c>
      <c r="X325" t="s">
        <v>285</v>
      </c>
      <c r="Y325" t="s">
        <v>286</v>
      </c>
      <c r="Z325">
        <v>0</v>
      </c>
      <c r="AA325" s="237">
        <v>35855</v>
      </c>
      <c r="AC325">
        <v>0</v>
      </c>
    </row>
    <row r="326" spans="1:29" hidden="1" x14ac:dyDescent="0.25">
      <c r="A326">
        <v>4530</v>
      </c>
      <c r="B326">
        <v>10200602</v>
      </c>
      <c r="C326">
        <v>124</v>
      </c>
      <c r="D326" t="s">
        <v>389</v>
      </c>
      <c r="E326" t="s">
        <v>406</v>
      </c>
      <c r="F326" t="s">
        <v>254</v>
      </c>
      <c r="G326" t="s">
        <v>407</v>
      </c>
      <c r="H326">
        <v>7440020</v>
      </c>
      <c r="I326" t="s">
        <v>363</v>
      </c>
      <c r="J326" t="s">
        <v>364</v>
      </c>
      <c r="K326">
        <v>296</v>
      </c>
      <c r="L326">
        <v>0</v>
      </c>
      <c r="M326">
        <v>129</v>
      </c>
      <c r="N326" t="s">
        <v>258</v>
      </c>
      <c r="O326">
        <v>1</v>
      </c>
      <c r="P326" s="238">
        <v>2.0999999999999999E-3</v>
      </c>
      <c r="Q326" t="s">
        <v>259</v>
      </c>
      <c r="R326" t="s">
        <v>260</v>
      </c>
      <c r="S326" t="s">
        <v>254</v>
      </c>
      <c r="T326" t="s">
        <v>261</v>
      </c>
      <c r="V326">
        <v>1.4</v>
      </c>
      <c r="W326" t="s">
        <v>294</v>
      </c>
      <c r="X326" t="s">
        <v>285</v>
      </c>
      <c r="Y326" t="s">
        <v>275</v>
      </c>
      <c r="Z326">
        <v>0</v>
      </c>
      <c r="AA326" s="237">
        <v>35855</v>
      </c>
      <c r="AC326">
        <v>0</v>
      </c>
    </row>
    <row r="327" spans="1:29" hidden="1" x14ac:dyDescent="0.25">
      <c r="A327">
        <v>4532</v>
      </c>
      <c r="B327">
        <v>10200602</v>
      </c>
      <c r="C327">
        <v>124</v>
      </c>
      <c r="D327" t="s">
        <v>389</v>
      </c>
      <c r="E327" t="s">
        <v>406</v>
      </c>
      <c r="F327" t="s">
        <v>254</v>
      </c>
      <c r="G327" t="s">
        <v>407</v>
      </c>
      <c r="H327" t="s">
        <v>268</v>
      </c>
      <c r="J327" t="s">
        <v>269</v>
      </c>
      <c r="K327">
        <v>303</v>
      </c>
      <c r="L327">
        <v>0</v>
      </c>
      <c r="M327">
        <v>129</v>
      </c>
      <c r="N327" t="s">
        <v>258</v>
      </c>
      <c r="O327">
        <v>1</v>
      </c>
      <c r="P327" s="238">
        <v>100</v>
      </c>
      <c r="Q327" t="s">
        <v>259</v>
      </c>
      <c r="R327" t="s">
        <v>260</v>
      </c>
      <c r="S327" t="s">
        <v>254</v>
      </c>
      <c r="T327" t="s">
        <v>261</v>
      </c>
      <c r="V327">
        <v>1.4</v>
      </c>
      <c r="W327" t="s">
        <v>270</v>
      </c>
      <c r="X327" t="s">
        <v>262</v>
      </c>
      <c r="Y327" t="s">
        <v>267</v>
      </c>
      <c r="Z327">
        <v>0</v>
      </c>
      <c r="AA327" s="237">
        <v>35855</v>
      </c>
      <c r="AC327">
        <v>0</v>
      </c>
    </row>
    <row r="328" spans="1:29" hidden="1" x14ac:dyDescent="0.25">
      <c r="A328">
        <v>4535</v>
      </c>
      <c r="B328">
        <v>10200602</v>
      </c>
      <c r="C328">
        <v>124</v>
      </c>
      <c r="D328" t="s">
        <v>389</v>
      </c>
      <c r="E328" t="s">
        <v>406</v>
      </c>
      <c r="F328" t="s">
        <v>254</v>
      </c>
      <c r="G328" t="s">
        <v>407</v>
      </c>
      <c r="H328" t="s">
        <v>268</v>
      </c>
      <c r="J328" t="s">
        <v>269</v>
      </c>
      <c r="K328">
        <v>303</v>
      </c>
      <c r="L328">
        <v>205</v>
      </c>
      <c r="M328">
        <v>220</v>
      </c>
      <c r="N328" t="s">
        <v>367</v>
      </c>
      <c r="O328">
        <v>1</v>
      </c>
      <c r="P328" s="238">
        <v>50</v>
      </c>
      <c r="Q328" t="s">
        <v>259</v>
      </c>
      <c r="R328" t="s">
        <v>260</v>
      </c>
      <c r="S328" t="s">
        <v>254</v>
      </c>
      <c r="T328" t="s">
        <v>261</v>
      </c>
      <c r="V328">
        <v>1.4</v>
      </c>
      <c r="W328" t="s">
        <v>398</v>
      </c>
      <c r="X328" t="s">
        <v>285</v>
      </c>
      <c r="Y328" t="s">
        <v>263</v>
      </c>
      <c r="Z328">
        <v>0</v>
      </c>
      <c r="AA328" s="237">
        <v>35855</v>
      </c>
      <c r="AC328">
        <v>0</v>
      </c>
    </row>
    <row r="329" spans="1:29" hidden="1" x14ac:dyDescent="0.25">
      <c r="A329">
        <v>4536</v>
      </c>
      <c r="B329">
        <v>10200602</v>
      </c>
      <c r="C329">
        <v>124</v>
      </c>
      <c r="D329" t="s">
        <v>389</v>
      </c>
      <c r="E329" t="s">
        <v>406</v>
      </c>
      <c r="F329" t="s">
        <v>254</v>
      </c>
      <c r="G329" t="s">
        <v>407</v>
      </c>
      <c r="H329" t="s">
        <v>268</v>
      </c>
      <c r="J329" t="s">
        <v>269</v>
      </c>
      <c r="K329">
        <v>303</v>
      </c>
      <c r="L329">
        <v>26</v>
      </c>
      <c r="M329">
        <v>144</v>
      </c>
      <c r="N329" t="s">
        <v>393</v>
      </c>
      <c r="P329" s="238">
        <v>32</v>
      </c>
      <c r="Q329" t="s">
        <v>259</v>
      </c>
      <c r="R329" t="s">
        <v>260</v>
      </c>
      <c r="S329" t="s">
        <v>254</v>
      </c>
      <c r="T329" t="s">
        <v>261</v>
      </c>
      <c r="V329">
        <v>1.4</v>
      </c>
      <c r="W329" t="s">
        <v>398</v>
      </c>
      <c r="X329" t="s">
        <v>285</v>
      </c>
      <c r="Y329" t="s">
        <v>275</v>
      </c>
      <c r="Z329">
        <v>0</v>
      </c>
      <c r="AA329" s="237">
        <v>35855</v>
      </c>
      <c r="AC329">
        <v>0</v>
      </c>
    </row>
    <row r="330" spans="1:29" hidden="1" x14ac:dyDescent="0.25">
      <c r="A330">
        <v>4536</v>
      </c>
      <c r="B330">
        <v>10200602</v>
      </c>
      <c r="C330">
        <v>124</v>
      </c>
      <c r="D330" t="s">
        <v>389</v>
      </c>
      <c r="E330" t="s">
        <v>406</v>
      </c>
      <c r="F330" t="s">
        <v>254</v>
      </c>
      <c r="G330" t="s">
        <v>407</v>
      </c>
      <c r="H330" t="s">
        <v>268</v>
      </c>
      <c r="J330" t="s">
        <v>269</v>
      </c>
      <c r="K330">
        <v>303</v>
      </c>
      <c r="L330">
        <v>205</v>
      </c>
      <c r="M330">
        <v>220</v>
      </c>
      <c r="N330" t="s">
        <v>367</v>
      </c>
      <c r="O330">
        <v>1</v>
      </c>
      <c r="P330" s="238">
        <v>32</v>
      </c>
      <c r="Q330" t="s">
        <v>259</v>
      </c>
      <c r="R330" t="s">
        <v>260</v>
      </c>
      <c r="S330" t="s">
        <v>254</v>
      </c>
      <c r="T330" t="s">
        <v>261</v>
      </c>
      <c r="V330">
        <v>1.4</v>
      </c>
      <c r="W330" t="s">
        <v>398</v>
      </c>
      <c r="X330" t="s">
        <v>285</v>
      </c>
      <c r="Y330" t="s">
        <v>275</v>
      </c>
      <c r="Z330">
        <v>0</v>
      </c>
      <c r="AA330" s="237">
        <v>35855</v>
      </c>
      <c r="AC330">
        <v>0</v>
      </c>
    </row>
    <row r="331" spans="1:29" hidden="1" x14ac:dyDescent="0.25">
      <c r="A331">
        <v>4537</v>
      </c>
      <c r="B331">
        <v>10200602</v>
      </c>
      <c r="C331">
        <v>124</v>
      </c>
      <c r="D331" t="s">
        <v>389</v>
      </c>
      <c r="E331" t="s">
        <v>406</v>
      </c>
      <c r="F331" t="s">
        <v>254</v>
      </c>
      <c r="G331" t="s">
        <v>407</v>
      </c>
      <c r="I331" t="s">
        <v>365</v>
      </c>
      <c r="J331" t="s">
        <v>366</v>
      </c>
      <c r="K331">
        <v>304</v>
      </c>
      <c r="L331">
        <v>0</v>
      </c>
      <c r="M331">
        <v>129</v>
      </c>
      <c r="N331" t="s">
        <v>258</v>
      </c>
      <c r="O331">
        <v>1</v>
      </c>
      <c r="P331" s="238">
        <v>2.2000000000000002</v>
      </c>
      <c r="Q331" t="s">
        <v>259</v>
      </c>
      <c r="R331" t="s">
        <v>260</v>
      </c>
      <c r="S331" t="s">
        <v>254</v>
      </c>
      <c r="T331" t="s">
        <v>261</v>
      </c>
      <c r="V331">
        <v>1.4</v>
      </c>
      <c r="X331" t="s">
        <v>285</v>
      </c>
      <c r="Y331" t="s">
        <v>286</v>
      </c>
      <c r="Z331">
        <v>0</v>
      </c>
      <c r="AA331" s="237">
        <v>35855</v>
      </c>
      <c r="AC331">
        <v>0</v>
      </c>
    </row>
    <row r="332" spans="1:29" hidden="1" x14ac:dyDescent="0.25">
      <c r="A332">
        <v>5871</v>
      </c>
      <c r="B332">
        <v>10200602</v>
      </c>
      <c r="C332">
        <v>124</v>
      </c>
      <c r="D332" t="s">
        <v>389</v>
      </c>
      <c r="E332" t="s">
        <v>406</v>
      </c>
      <c r="F332" t="s">
        <v>254</v>
      </c>
      <c r="G332" t="s">
        <v>407</v>
      </c>
      <c r="H332">
        <v>83329</v>
      </c>
      <c r="I332" t="s">
        <v>281</v>
      </c>
      <c r="J332" t="s">
        <v>282</v>
      </c>
      <c r="K332">
        <v>69</v>
      </c>
      <c r="L332">
        <v>0</v>
      </c>
      <c r="M332">
        <v>129</v>
      </c>
      <c r="N332" t="s">
        <v>258</v>
      </c>
      <c r="O332">
        <v>1</v>
      </c>
      <c r="P332" t="s">
        <v>283</v>
      </c>
      <c r="Q332" t="s">
        <v>259</v>
      </c>
      <c r="R332" t="s">
        <v>260</v>
      </c>
      <c r="S332" t="s">
        <v>254</v>
      </c>
      <c r="T332" t="s">
        <v>261</v>
      </c>
      <c r="V332">
        <v>1.4</v>
      </c>
      <c r="W332" t="s">
        <v>284</v>
      </c>
      <c r="X332" t="s">
        <v>285</v>
      </c>
      <c r="Y332" t="s">
        <v>286</v>
      </c>
      <c r="Z332">
        <v>0</v>
      </c>
      <c r="AA332" s="237">
        <v>35855</v>
      </c>
      <c r="AC332">
        <v>0</v>
      </c>
    </row>
    <row r="333" spans="1:29" hidden="1" x14ac:dyDescent="0.25">
      <c r="A333">
        <v>5872</v>
      </c>
      <c r="B333">
        <v>10200602</v>
      </c>
      <c r="C333">
        <v>124</v>
      </c>
      <c r="D333" t="s">
        <v>389</v>
      </c>
      <c r="E333" t="s">
        <v>406</v>
      </c>
      <c r="F333" t="s">
        <v>254</v>
      </c>
      <c r="G333" t="s">
        <v>407</v>
      </c>
      <c r="H333">
        <v>208968</v>
      </c>
      <c r="I333" t="s">
        <v>287</v>
      </c>
      <c r="J333" t="s">
        <v>288</v>
      </c>
      <c r="K333">
        <v>70</v>
      </c>
      <c r="L333">
        <v>0</v>
      </c>
      <c r="M333">
        <v>129</v>
      </c>
      <c r="N333" t="s">
        <v>258</v>
      </c>
      <c r="O333">
        <v>1</v>
      </c>
      <c r="P333" t="s">
        <v>283</v>
      </c>
      <c r="Q333" t="s">
        <v>259</v>
      </c>
      <c r="R333" t="s">
        <v>260</v>
      </c>
      <c r="S333" t="s">
        <v>254</v>
      </c>
      <c r="T333" t="s">
        <v>261</v>
      </c>
      <c r="V333">
        <v>1.4</v>
      </c>
      <c r="W333" t="s">
        <v>284</v>
      </c>
      <c r="X333" t="s">
        <v>285</v>
      </c>
      <c r="Y333" t="s">
        <v>286</v>
      </c>
      <c r="Z333">
        <v>0</v>
      </c>
      <c r="AA333" s="237">
        <v>35855</v>
      </c>
      <c r="AC333">
        <v>0</v>
      </c>
    </row>
    <row r="334" spans="1:29" hidden="1" x14ac:dyDescent="0.25">
      <c r="A334">
        <v>5873</v>
      </c>
      <c r="B334">
        <v>10200602</v>
      </c>
      <c r="C334">
        <v>124</v>
      </c>
      <c r="D334" t="s">
        <v>389</v>
      </c>
      <c r="E334" t="s">
        <v>406</v>
      </c>
      <c r="F334" t="s">
        <v>254</v>
      </c>
      <c r="G334" t="s">
        <v>407</v>
      </c>
      <c r="H334" t="s">
        <v>565</v>
      </c>
      <c r="I334" t="s">
        <v>566</v>
      </c>
      <c r="J334" t="s">
        <v>567</v>
      </c>
      <c r="K334">
        <v>87</v>
      </c>
      <c r="L334">
        <v>0</v>
      </c>
      <c r="M334">
        <v>129</v>
      </c>
      <c r="N334" t="s">
        <v>258</v>
      </c>
      <c r="O334">
        <v>1</v>
      </c>
      <c r="P334" s="238">
        <v>3.2</v>
      </c>
      <c r="Q334" t="s">
        <v>259</v>
      </c>
      <c r="R334" t="s">
        <v>260</v>
      </c>
      <c r="S334" t="s">
        <v>254</v>
      </c>
      <c r="T334" t="s">
        <v>261</v>
      </c>
      <c r="X334" t="s">
        <v>568</v>
      </c>
      <c r="Y334" t="s">
        <v>275</v>
      </c>
      <c r="Z334">
        <v>0</v>
      </c>
      <c r="AA334" s="237">
        <v>36770</v>
      </c>
      <c r="AC334">
        <v>0</v>
      </c>
    </row>
    <row r="335" spans="1:29" hidden="1" x14ac:dyDescent="0.25">
      <c r="A335">
        <v>5874</v>
      </c>
      <c r="B335">
        <v>10200602</v>
      </c>
      <c r="C335">
        <v>124</v>
      </c>
      <c r="D335" t="s">
        <v>389</v>
      </c>
      <c r="E335" t="s">
        <v>406</v>
      </c>
      <c r="F335" t="s">
        <v>254</v>
      </c>
      <c r="G335" t="s">
        <v>407</v>
      </c>
      <c r="H335" t="s">
        <v>565</v>
      </c>
      <c r="I335" t="s">
        <v>566</v>
      </c>
      <c r="J335" t="s">
        <v>567</v>
      </c>
      <c r="K335">
        <v>87</v>
      </c>
      <c r="L335">
        <v>107</v>
      </c>
      <c r="M335">
        <v>172</v>
      </c>
      <c r="N335" t="s">
        <v>615</v>
      </c>
      <c r="O335">
        <v>1</v>
      </c>
      <c r="P335" s="238">
        <v>18</v>
      </c>
      <c r="Q335" t="s">
        <v>259</v>
      </c>
      <c r="R335" t="s">
        <v>260</v>
      </c>
      <c r="S335" t="s">
        <v>254</v>
      </c>
      <c r="T335" t="s">
        <v>261</v>
      </c>
      <c r="X335" t="s">
        <v>568</v>
      </c>
      <c r="Y335" t="s">
        <v>275</v>
      </c>
      <c r="Z335">
        <v>0</v>
      </c>
      <c r="AA335" s="237">
        <v>36770</v>
      </c>
      <c r="AC335">
        <v>0</v>
      </c>
    </row>
    <row r="336" spans="1:29" hidden="1" x14ac:dyDescent="0.25">
      <c r="A336">
        <v>5875</v>
      </c>
      <c r="B336">
        <v>10200602</v>
      </c>
      <c r="C336">
        <v>124</v>
      </c>
      <c r="D336" t="s">
        <v>389</v>
      </c>
      <c r="E336" t="s">
        <v>406</v>
      </c>
      <c r="F336" t="s">
        <v>254</v>
      </c>
      <c r="G336" t="s">
        <v>407</v>
      </c>
      <c r="H336" t="s">
        <v>565</v>
      </c>
      <c r="I336" t="s">
        <v>566</v>
      </c>
      <c r="J336" t="s">
        <v>567</v>
      </c>
      <c r="K336">
        <v>87</v>
      </c>
      <c r="L336">
        <v>139</v>
      </c>
      <c r="M336">
        <v>198</v>
      </c>
      <c r="N336" t="s">
        <v>551</v>
      </c>
      <c r="O336">
        <v>1</v>
      </c>
      <c r="P336" s="238">
        <v>9.1</v>
      </c>
      <c r="Q336" t="s">
        <v>259</v>
      </c>
      <c r="R336" t="s">
        <v>260</v>
      </c>
      <c r="S336" t="s">
        <v>254</v>
      </c>
      <c r="T336" t="s">
        <v>261</v>
      </c>
      <c r="X336" t="s">
        <v>568</v>
      </c>
      <c r="Y336" t="s">
        <v>275</v>
      </c>
      <c r="Z336">
        <v>0</v>
      </c>
      <c r="AA336" s="237">
        <v>36770</v>
      </c>
      <c r="AC336">
        <v>0</v>
      </c>
    </row>
    <row r="337" spans="1:29" hidden="1" x14ac:dyDescent="0.25">
      <c r="A337">
        <v>5876</v>
      </c>
      <c r="B337">
        <v>10200602</v>
      </c>
      <c r="C337">
        <v>124</v>
      </c>
      <c r="D337" t="s">
        <v>389</v>
      </c>
      <c r="E337" t="s">
        <v>406</v>
      </c>
      <c r="F337" t="s">
        <v>254</v>
      </c>
      <c r="G337" t="s">
        <v>407</v>
      </c>
      <c r="H337">
        <v>120127</v>
      </c>
      <c r="I337" t="s">
        <v>289</v>
      </c>
      <c r="J337" t="s">
        <v>290</v>
      </c>
      <c r="K337">
        <v>91</v>
      </c>
      <c r="L337">
        <v>0</v>
      </c>
      <c r="M337">
        <v>129</v>
      </c>
      <c r="N337" t="s">
        <v>258</v>
      </c>
      <c r="O337">
        <v>1</v>
      </c>
      <c r="P337" t="s">
        <v>291</v>
      </c>
      <c r="Q337" t="s">
        <v>259</v>
      </c>
      <c r="R337" t="s">
        <v>260</v>
      </c>
      <c r="S337" t="s">
        <v>254</v>
      </c>
      <c r="T337" t="s">
        <v>261</v>
      </c>
      <c r="V337">
        <v>1.4</v>
      </c>
      <c r="W337" t="s">
        <v>284</v>
      </c>
      <c r="X337" t="s">
        <v>285</v>
      </c>
      <c r="Y337" t="s">
        <v>286</v>
      </c>
      <c r="Z337">
        <v>0</v>
      </c>
      <c r="AA337" s="237">
        <v>35855</v>
      </c>
      <c r="AC337">
        <v>0</v>
      </c>
    </row>
    <row r="338" spans="1:29" hidden="1" x14ac:dyDescent="0.25">
      <c r="A338">
        <v>5877</v>
      </c>
      <c r="B338">
        <v>10200602</v>
      </c>
      <c r="C338">
        <v>124</v>
      </c>
      <c r="D338" t="s">
        <v>389</v>
      </c>
      <c r="E338" t="s">
        <v>406</v>
      </c>
      <c r="F338" t="s">
        <v>254</v>
      </c>
      <c r="G338" t="s">
        <v>407</v>
      </c>
      <c r="H338">
        <v>7440382</v>
      </c>
      <c r="I338" t="s">
        <v>292</v>
      </c>
      <c r="J338" t="s">
        <v>293</v>
      </c>
      <c r="K338">
        <v>93</v>
      </c>
      <c r="L338">
        <v>0</v>
      </c>
      <c r="M338">
        <v>129</v>
      </c>
      <c r="N338" t="s">
        <v>258</v>
      </c>
      <c r="O338">
        <v>1</v>
      </c>
      <c r="P338" s="238">
        <v>2.0000000000000001E-4</v>
      </c>
      <c r="Q338" t="s">
        <v>259</v>
      </c>
      <c r="R338" t="s">
        <v>260</v>
      </c>
      <c r="S338" t="s">
        <v>254</v>
      </c>
      <c r="T338" t="s">
        <v>261</v>
      </c>
      <c r="V338">
        <v>1.4</v>
      </c>
      <c r="W338" t="s">
        <v>294</v>
      </c>
      <c r="X338" t="s">
        <v>285</v>
      </c>
      <c r="Y338" t="s">
        <v>286</v>
      </c>
      <c r="Z338">
        <v>0</v>
      </c>
      <c r="AA338" s="237">
        <v>35855</v>
      </c>
      <c r="AC338">
        <v>0</v>
      </c>
    </row>
    <row r="339" spans="1:29" hidden="1" x14ac:dyDescent="0.25">
      <c r="A339">
        <v>5878</v>
      </c>
      <c r="B339">
        <v>10200602</v>
      </c>
      <c r="C339">
        <v>124</v>
      </c>
      <c r="D339" t="s">
        <v>389</v>
      </c>
      <c r="E339" t="s">
        <v>406</v>
      </c>
      <c r="F339" t="s">
        <v>254</v>
      </c>
      <c r="G339" t="s">
        <v>407</v>
      </c>
      <c r="I339" t="s">
        <v>295</v>
      </c>
      <c r="J339" t="s">
        <v>296</v>
      </c>
      <c r="K339">
        <v>96</v>
      </c>
      <c r="L339">
        <v>0</v>
      </c>
      <c r="M339">
        <v>129</v>
      </c>
      <c r="N339" t="s">
        <v>258</v>
      </c>
      <c r="O339">
        <v>1</v>
      </c>
      <c r="P339" s="238">
        <v>4.4000000000000003E-3</v>
      </c>
      <c r="Q339" t="s">
        <v>259</v>
      </c>
      <c r="R339" t="s">
        <v>260</v>
      </c>
      <c r="S339" t="s">
        <v>254</v>
      </c>
      <c r="T339" t="s">
        <v>261</v>
      </c>
      <c r="V339">
        <v>1.4</v>
      </c>
      <c r="X339" t="s">
        <v>285</v>
      </c>
      <c r="Y339" t="s">
        <v>263</v>
      </c>
      <c r="Z339">
        <v>0</v>
      </c>
      <c r="AA339" s="237">
        <v>35855</v>
      </c>
      <c r="AC339">
        <v>0</v>
      </c>
    </row>
    <row r="340" spans="1:29" hidden="1" x14ac:dyDescent="0.25">
      <c r="A340">
        <v>5879</v>
      </c>
      <c r="B340">
        <v>10200602</v>
      </c>
      <c r="C340">
        <v>124</v>
      </c>
      <c r="D340" t="s">
        <v>389</v>
      </c>
      <c r="E340" t="s">
        <v>406</v>
      </c>
      <c r="F340" t="s">
        <v>254</v>
      </c>
      <c r="G340" t="s">
        <v>407</v>
      </c>
      <c r="H340">
        <v>71432</v>
      </c>
      <c r="I340" t="s">
        <v>297</v>
      </c>
      <c r="J340" t="s">
        <v>298</v>
      </c>
      <c r="K340">
        <v>98</v>
      </c>
      <c r="L340">
        <v>0</v>
      </c>
      <c r="M340">
        <v>129</v>
      </c>
      <c r="N340" t="s">
        <v>258</v>
      </c>
      <c r="O340">
        <v>1</v>
      </c>
      <c r="P340" s="238">
        <v>2.0999999999999999E-3</v>
      </c>
      <c r="Q340" t="s">
        <v>259</v>
      </c>
      <c r="R340" t="s">
        <v>260</v>
      </c>
      <c r="S340" t="s">
        <v>254</v>
      </c>
      <c r="T340" t="s">
        <v>261</v>
      </c>
      <c r="V340">
        <v>1.4</v>
      </c>
      <c r="W340" t="s">
        <v>294</v>
      </c>
      <c r="X340" t="s">
        <v>285</v>
      </c>
      <c r="Y340" t="s">
        <v>267</v>
      </c>
      <c r="Z340">
        <v>0</v>
      </c>
      <c r="AA340" s="237">
        <v>35855</v>
      </c>
      <c r="AC340">
        <v>0</v>
      </c>
    </row>
    <row r="341" spans="1:29" hidden="1" x14ac:dyDescent="0.25">
      <c r="A341">
        <v>5880</v>
      </c>
      <c r="B341">
        <v>10200602</v>
      </c>
      <c r="C341">
        <v>124</v>
      </c>
      <c r="D341" t="s">
        <v>389</v>
      </c>
      <c r="E341" t="s">
        <v>406</v>
      </c>
      <c r="F341" t="s">
        <v>254</v>
      </c>
      <c r="G341" t="s">
        <v>407</v>
      </c>
      <c r="H341">
        <v>56553</v>
      </c>
      <c r="I341" t="s">
        <v>299</v>
      </c>
      <c r="J341" t="s">
        <v>300</v>
      </c>
      <c r="K341">
        <v>102</v>
      </c>
      <c r="L341">
        <v>0</v>
      </c>
      <c r="M341">
        <v>129</v>
      </c>
      <c r="N341" t="s">
        <v>258</v>
      </c>
      <c r="O341">
        <v>1</v>
      </c>
      <c r="P341" t="s">
        <v>283</v>
      </c>
      <c r="Q341" t="s">
        <v>259</v>
      </c>
      <c r="R341" t="s">
        <v>260</v>
      </c>
      <c r="S341" t="s">
        <v>254</v>
      </c>
      <c r="T341" t="s">
        <v>261</v>
      </c>
      <c r="V341">
        <v>1.4</v>
      </c>
      <c r="W341" t="s">
        <v>284</v>
      </c>
      <c r="X341" t="s">
        <v>285</v>
      </c>
      <c r="Y341" t="s">
        <v>286</v>
      </c>
      <c r="Z341">
        <v>0</v>
      </c>
      <c r="AA341" s="237">
        <v>35855</v>
      </c>
      <c r="AC341">
        <v>0</v>
      </c>
    </row>
    <row r="342" spans="1:29" hidden="1" x14ac:dyDescent="0.25">
      <c r="A342">
        <v>5881</v>
      </c>
      <c r="B342">
        <v>10200602</v>
      </c>
      <c r="C342">
        <v>124</v>
      </c>
      <c r="D342" t="s">
        <v>389</v>
      </c>
      <c r="E342" t="s">
        <v>406</v>
      </c>
      <c r="F342" t="s">
        <v>254</v>
      </c>
      <c r="G342" t="s">
        <v>407</v>
      </c>
      <c r="H342">
        <v>50328</v>
      </c>
      <c r="I342" t="s">
        <v>301</v>
      </c>
      <c r="J342" t="s">
        <v>302</v>
      </c>
      <c r="K342">
        <v>103</v>
      </c>
      <c r="L342">
        <v>0</v>
      </c>
      <c r="M342">
        <v>129</v>
      </c>
      <c r="N342" t="s">
        <v>258</v>
      </c>
      <c r="O342">
        <v>1</v>
      </c>
      <c r="P342" t="s">
        <v>303</v>
      </c>
      <c r="Q342" t="s">
        <v>259</v>
      </c>
      <c r="R342" t="s">
        <v>260</v>
      </c>
      <c r="S342" t="s">
        <v>254</v>
      </c>
      <c r="T342" t="s">
        <v>261</v>
      </c>
      <c r="V342">
        <v>1.4</v>
      </c>
      <c r="W342" t="s">
        <v>284</v>
      </c>
      <c r="X342" t="s">
        <v>285</v>
      </c>
      <c r="Y342" t="s">
        <v>286</v>
      </c>
      <c r="Z342">
        <v>0</v>
      </c>
      <c r="AA342" s="237">
        <v>35855</v>
      </c>
      <c r="AC342">
        <v>0</v>
      </c>
    </row>
    <row r="343" spans="1:29" hidden="1" x14ac:dyDescent="0.25">
      <c r="A343">
        <v>5882</v>
      </c>
      <c r="B343">
        <v>10200602</v>
      </c>
      <c r="C343">
        <v>124</v>
      </c>
      <c r="D343" t="s">
        <v>389</v>
      </c>
      <c r="E343" t="s">
        <v>406</v>
      </c>
      <c r="F343" t="s">
        <v>254</v>
      </c>
      <c r="G343" t="s">
        <v>407</v>
      </c>
      <c r="H343">
        <v>205992</v>
      </c>
      <c r="I343" t="s">
        <v>304</v>
      </c>
      <c r="J343" t="s">
        <v>305</v>
      </c>
      <c r="K343">
        <v>104</v>
      </c>
      <c r="L343">
        <v>0</v>
      </c>
      <c r="M343">
        <v>129</v>
      </c>
      <c r="N343" t="s">
        <v>258</v>
      </c>
      <c r="O343">
        <v>1</v>
      </c>
      <c r="P343" t="s">
        <v>283</v>
      </c>
      <c r="Q343" t="s">
        <v>259</v>
      </c>
      <c r="R343" t="s">
        <v>260</v>
      </c>
      <c r="S343" t="s">
        <v>254</v>
      </c>
      <c r="T343" t="s">
        <v>261</v>
      </c>
      <c r="V343">
        <v>1.4</v>
      </c>
      <c r="W343" t="s">
        <v>284</v>
      </c>
      <c r="X343" t="s">
        <v>285</v>
      </c>
      <c r="Y343" t="s">
        <v>286</v>
      </c>
      <c r="Z343">
        <v>0</v>
      </c>
      <c r="AA343" s="237">
        <v>35855</v>
      </c>
      <c r="AC343">
        <v>0</v>
      </c>
    </row>
    <row r="344" spans="1:29" hidden="1" x14ac:dyDescent="0.25">
      <c r="A344">
        <v>5883</v>
      </c>
      <c r="B344">
        <v>10200602</v>
      </c>
      <c r="C344">
        <v>124</v>
      </c>
      <c r="D344" t="s">
        <v>389</v>
      </c>
      <c r="E344" t="s">
        <v>406</v>
      </c>
      <c r="F344" t="s">
        <v>254</v>
      </c>
      <c r="G344" t="s">
        <v>407</v>
      </c>
      <c r="H344">
        <v>191242</v>
      </c>
      <c r="I344" t="s">
        <v>306</v>
      </c>
      <c r="J344" t="s">
        <v>307</v>
      </c>
      <c r="K344">
        <v>106</v>
      </c>
      <c r="L344">
        <v>0</v>
      </c>
      <c r="M344">
        <v>129</v>
      </c>
      <c r="N344" t="s">
        <v>258</v>
      </c>
      <c r="O344">
        <v>1</v>
      </c>
      <c r="P344" t="s">
        <v>303</v>
      </c>
      <c r="Q344" t="s">
        <v>259</v>
      </c>
      <c r="R344" t="s">
        <v>260</v>
      </c>
      <c r="S344" t="s">
        <v>254</v>
      </c>
      <c r="T344" t="s">
        <v>261</v>
      </c>
      <c r="V344">
        <v>1.4</v>
      </c>
      <c r="W344" t="s">
        <v>284</v>
      </c>
      <c r="X344" t="s">
        <v>285</v>
      </c>
      <c r="Y344" t="s">
        <v>286</v>
      </c>
      <c r="Z344">
        <v>0</v>
      </c>
      <c r="AA344" s="237">
        <v>35855</v>
      </c>
      <c r="AC344">
        <v>0</v>
      </c>
    </row>
    <row r="345" spans="1:29" hidden="1" x14ac:dyDescent="0.25">
      <c r="A345">
        <v>5884</v>
      </c>
      <c r="B345">
        <v>10200602</v>
      </c>
      <c r="C345">
        <v>124</v>
      </c>
      <c r="D345" t="s">
        <v>389</v>
      </c>
      <c r="E345" t="s">
        <v>406</v>
      </c>
      <c r="F345" t="s">
        <v>254</v>
      </c>
      <c r="G345" t="s">
        <v>407</v>
      </c>
      <c r="H345">
        <v>207089</v>
      </c>
      <c r="I345" t="s">
        <v>308</v>
      </c>
      <c r="J345" t="s">
        <v>309</v>
      </c>
      <c r="K345">
        <v>107</v>
      </c>
      <c r="L345">
        <v>0</v>
      </c>
      <c r="M345">
        <v>129</v>
      </c>
      <c r="N345" t="s">
        <v>258</v>
      </c>
      <c r="O345">
        <v>1</v>
      </c>
      <c r="P345" t="s">
        <v>283</v>
      </c>
      <c r="Q345" t="s">
        <v>259</v>
      </c>
      <c r="R345" t="s">
        <v>260</v>
      </c>
      <c r="S345" t="s">
        <v>254</v>
      </c>
      <c r="T345" t="s">
        <v>261</v>
      </c>
      <c r="V345">
        <v>1.4</v>
      </c>
      <c r="W345" t="s">
        <v>284</v>
      </c>
      <c r="X345" t="s">
        <v>285</v>
      </c>
      <c r="Y345" t="s">
        <v>286</v>
      </c>
      <c r="Z345">
        <v>0</v>
      </c>
      <c r="AA345" s="237">
        <v>35855</v>
      </c>
      <c r="AC345">
        <v>0</v>
      </c>
    </row>
    <row r="346" spans="1:29" hidden="1" x14ac:dyDescent="0.25">
      <c r="A346">
        <v>5885</v>
      </c>
      <c r="B346">
        <v>10200602</v>
      </c>
      <c r="C346">
        <v>124</v>
      </c>
      <c r="D346" t="s">
        <v>389</v>
      </c>
      <c r="E346" t="s">
        <v>406</v>
      </c>
      <c r="F346" t="s">
        <v>254</v>
      </c>
      <c r="G346" t="s">
        <v>407</v>
      </c>
      <c r="H346">
        <v>7440417</v>
      </c>
      <c r="I346" t="s">
        <v>310</v>
      </c>
      <c r="J346" t="s">
        <v>311</v>
      </c>
      <c r="K346">
        <v>119</v>
      </c>
      <c r="L346">
        <v>0</v>
      </c>
      <c r="M346">
        <v>129</v>
      </c>
      <c r="N346" t="s">
        <v>258</v>
      </c>
      <c r="O346">
        <v>1</v>
      </c>
      <c r="P346" t="s">
        <v>312</v>
      </c>
      <c r="Q346" t="s">
        <v>259</v>
      </c>
      <c r="R346" t="s">
        <v>260</v>
      </c>
      <c r="S346" t="s">
        <v>254</v>
      </c>
      <c r="T346" t="s">
        <v>261</v>
      </c>
      <c r="V346">
        <v>1.4</v>
      </c>
      <c r="W346" t="s">
        <v>294</v>
      </c>
      <c r="X346" t="s">
        <v>285</v>
      </c>
      <c r="Y346" t="s">
        <v>286</v>
      </c>
      <c r="Z346">
        <v>0</v>
      </c>
      <c r="AA346" s="237">
        <v>35855</v>
      </c>
      <c r="AC346">
        <v>0</v>
      </c>
    </row>
    <row r="347" spans="1:29" hidden="1" x14ac:dyDescent="0.25">
      <c r="A347">
        <v>5886</v>
      </c>
      <c r="B347">
        <v>10200602</v>
      </c>
      <c r="C347">
        <v>124</v>
      </c>
      <c r="D347" t="s">
        <v>389</v>
      </c>
      <c r="E347" t="s">
        <v>406</v>
      </c>
      <c r="F347" t="s">
        <v>254</v>
      </c>
      <c r="G347" t="s">
        <v>407</v>
      </c>
      <c r="I347" t="s">
        <v>313</v>
      </c>
      <c r="J347" t="s">
        <v>314</v>
      </c>
      <c r="K347">
        <v>292</v>
      </c>
      <c r="L347">
        <v>0</v>
      </c>
      <c r="M347">
        <v>129</v>
      </c>
      <c r="N347" t="s">
        <v>258</v>
      </c>
      <c r="O347">
        <v>1</v>
      </c>
      <c r="P347" s="238">
        <v>2.1</v>
      </c>
      <c r="Q347" t="s">
        <v>259</v>
      </c>
      <c r="R347" t="s">
        <v>260</v>
      </c>
      <c r="S347" t="s">
        <v>254</v>
      </c>
      <c r="T347" t="s">
        <v>261</v>
      </c>
      <c r="V347">
        <v>1.4</v>
      </c>
      <c r="X347" t="s">
        <v>285</v>
      </c>
      <c r="Y347" t="s">
        <v>286</v>
      </c>
      <c r="Z347">
        <v>0</v>
      </c>
      <c r="AA347" s="237">
        <v>35855</v>
      </c>
      <c r="AC347">
        <v>0</v>
      </c>
    </row>
    <row r="348" spans="1:29" hidden="1" x14ac:dyDescent="0.25">
      <c r="A348">
        <v>5887</v>
      </c>
      <c r="B348">
        <v>10200602</v>
      </c>
      <c r="C348">
        <v>124</v>
      </c>
      <c r="D348" t="s">
        <v>389</v>
      </c>
      <c r="E348" t="s">
        <v>406</v>
      </c>
      <c r="F348" t="s">
        <v>254</v>
      </c>
      <c r="G348" t="s">
        <v>407</v>
      </c>
      <c r="H348">
        <v>7440439</v>
      </c>
      <c r="I348" t="s">
        <v>315</v>
      </c>
      <c r="J348" t="s">
        <v>316</v>
      </c>
      <c r="K348">
        <v>130</v>
      </c>
      <c r="L348">
        <v>0</v>
      </c>
      <c r="M348">
        <v>129</v>
      </c>
      <c r="N348" t="s">
        <v>258</v>
      </c>
      <c r="O348">
        <v>1</v>
      </c>
      <c r="P348" s="238">
        <v>1.1000000000000001E-3</v>
      </c>
      <c r="Q348" t="s">
        <v>259</v>
      </c>
      <c r="R348" t="s">
        <v>260</v>
      </c>
      <c r="S348" t="s">
        <v>254</v>
      </c>
      <c r="T348" t="s">
        <v>261</v>
      </c>
      <c r="V348">
        <v>1.4</v>
      </c>
      <c r="W348" t="s">
        <v>294</v>
      </c>
      <c r="X348" t="s">
        <v>285</v>
      </c>
      <c r="Y348" t="s">
        <v>263</v>
      </c>
      <c r="Z348">
        <v>0</v>
      </c>
      <c r="AA348" s="237">
        <v>35855</v>
      </c>
      <c r="AC348">
        <v>0</v>
      </c>
    </row>
    <row r="349" spans="1:29" hidden="1" x14ac:dyDescent="0.25">
      <c r="A349">
        <v>5889</v>
      </c>
      <c r="B349">
        <v>10200602</v>
      </c>
      <c r="C349">
        <v>124</v>
      </c>
      <c r="D349" t="s">
        <v>389</v>
      </c>
      <c r="E349" t="s">
        <v>406</v>
      </c>
      <c r="F349" t="s">
        <v>254</v>
      </c>
      <c r="G349" t="s">
        <v>407</v>
      </c>
      <c r="H349" t="s">
        <v>255</v>
      </c>
      <c r="I349" t="s">
        <v>256</v>
      </c>
      <c r="J349" t="s">
        <v>257</v>
      </c>
      <c r="K349">
        <v>136</v>
      </c>
      <c r="L349">
        <v>0</v>
      </c>
      <c r="M349">
        <v>129</v>
      </c>
      <c r="N349" t="s">
        <v>258</v>
      </c>
      <c r="O349">
        <v>1</v>
      </c>
      <c r="P349" s="238">
        <v>120000</v>
      </c>
      <c r="Q349" t="s">
        <v>259</v>
      </c>
      <c r="R349" t="s">
        <v>260</v>
      </c>
      <c r="S349" t="s">
        <v>254</v>
      </c>
      <c r="T349" t="s">
        <v>261</v>
      </c>
      <c r="V349">
        <v>1.4</v>
      </c>
      <c r="W349" t="s">
        <v>317</v>
      </c>
      <c r="X349" t="s">
        <v>285</v>
      </c>
      <c r="Y349" t="s">
        <v>278</v>
      </c>
      <c r="Z349">
        <v>0</v>
      </c>
      <c r="AA349" s="237">
        <v>35855</v>
      </c>
      <c r="AC349">
        <v>0</v>
      </c>
    </row>
    <row r="350" spans="1:29" hidden="1" x14ac:dyDescent="0.25">
      <c r="A350">
        <v>5890</v>
      </c>
      <c r="B350">
        <v>10200602</v>
      </c>
      <c r="C350">
        <v>124</v>
      </c>
      <c r="D350" t="s">
        <v>389</v>
      </c>
      <c r="E350" t="s">
        <v>406</v>
      </c>
      <c r="F350" t="s">
        <v>254</v>
      </c>
      <c r="G350" t="s">
        <v>407</v>
      </c>
      <c r="H350" t="s">
        <v>264</v>
      </c>
      <c r="I350" t="s">
        <v>265</v>
      </c>
      <c r="J350" t="s">
        <v>266</v>
      </c>
      <c r="K350">
        <v>137</v>
      </c>
      <c r="L350">
        <v>0</v>
      </c>
      <c r="M350">
        <v>129</v>
      </c>
      <c r="N350" t="s">
        <v>258</v>
      </c>
      <c r="O350">
        <v>1</v>
      </c>
      <c r="P350" s="238">
        <v>84</v>
      </c>
      <c r="Q350" t="s">
        <v>259</v>
      </c>
      <c r="R350" t="s">
        <v>260</v>
      </c>
      <c r="S350" t="s">
        <v>254</v>
      </c>
      <c r="T350" t="s">
        <v>261</v>
      </c>
      <c r="V350">
        <v>1.4</v>
      </c>
      <c r="X350" t="s">
        <v>285</v>
      </c>
      <c r="Y350" t="s">
        <v>267</v>
      </c>
      <c r="Z350">
        <v>0</v>
      </c>
      <c r="AA350" s="237">
        <v>35855</v>
      </c>
      <c r="AC350">
        <v>0</v>
      </c>
    </row>
    <row r="351" spans="1:29" hidden="1" x14ac:dyDescent="0.25">
      <c r="A351">
        <v>5893</v>
      </c>
      <c r="B351">
        <v>10200602</v>
      </c>
      <c r="C351">
        <v>124</v>
      </c>
      <c r="D351" t="s">
        <v>389</v>
      </c>
      <c r="E351" t="s">
        <v>406</v>
      </c>
      <c r="F351" t="s">
        <v>254</v>
      </c>
      <c r="G351" t="s">
        <v>407</v>
      </c>
      <c r="H351" t="s">
        <v>264</v>
      </c>
      <c r="I351" t="s">
        <v>265</v>
      </c>
      <c r="J351" t="s">
        <v>266</v>
      </c>
      <c r="K351">
        <v>137</v>
      </c>
      <c r="L351">
        <v>205</v>
      </c>
      <c r="M351">
        <v>220</v>
      </c>
      <c r="N351" t="s">
        <v>367</v>
      </c>
      <c r="O351">
        <v>1</v>
      </c>
      <c r="P351" s="238">
        <v>84</v>
      </c>
      <c r="Q351" t="s">
        <v>259</v>
      </c>
      <c r="R351" t="s">
        <v>260</v>
      </c>
      <c r="S351" t="s">
        <v>254</v>
      </c>
      <c r="T351" t="s">
        <v>261</v>
      </c>
      <c r="V351">
        <v>1.4</v>
      </c>
      <c r="X351" t="s">
        <v>285</v>
      </c>
      <c r="Y351" t="s">
        <v>267</v>
      </c>
      <c r="Z351">
        <v>0</v>
      </c>
      <c r="AA351" s="237">
        <v>35855</v>
      </c>
      <c r="AC351">
        <v>0</v>
      </c>
    </row>
    <row r="352" spans="1:29" hidden="1" x14ac:dyDescent="0.25">
      <c r="A352">
        <v>5895</v>
      </c>
      <c r="B352">
        <v>10200602</v>
      </c>
      <c r="C352">
        <v>124</v>
      </c>
      <c r="D352" t="s">
        <v>389</v>
      </c>
      <c r="E352" t="s">
        <v>406</v>
      </c>
      <c r="F352" t="s">
        <v>254</v>
      </c>
      <c r="G352" t="s">
        <v>407</v>
      </c>
      <c r="H352" t="s">
        <v>264</v>
      </c>
      <c r="I352" t="s">
        <v>265</v>
      </c>
      <c r="J352" t="s">
        <v>266</v>
      </c>
      <c r="K352">
        <v>137</v>
      </c>
      <c r="L352">
        <v>26</v>
      </c>
      <c r="M352">
        <v>144</v>
      </c>
      <c r="N352" t="s">
        <v>393</v>
      </c>
      <c r="P352" s="238">
        <v>84</v>
      </c>
      <c r="Q352" t="s">
        <v>259</v>
      </c>
      <c r="R352" t="s">
        <v>260</v>
      </c>
      <c r="S352" t="s">
        <v>254</v>
      </c>
      <c r="T352" t="s">
        <v>261</v>
      </c>
      <c r="V352">
        <v>1.4</v>
      </c>
      <c r="X352" t="s">
        <v>285</v>
      </c>
      <c r="Y352" t="s">
        <v>267</v>
      </c>
      <c r="Z352">
        <v>0</v>
      </c>
      <c r="AA352" s="237">
        <v>35855</v>
      </c>
      <c r="AC352">
        <v>0</v>
      </c>
    </row>
    <row r="353" spans="1:29" hidden="1" x14ac:dyDescent="0.25">
      <c r="A353">
        <v>5895</v>
      </c>
      <c r="B353">
        <v>10200602</v>
      </c>
      <c r="C353">
        <v>124</v>
      </c>
      <c r="D353" t="s">
        <v>389</v>
      </c>
      <c r="E353" t="s">
        <v>406</v>
      </c>
      <c r="F353" t="s">
        <v>254</v>
      </c>
      <c r="G353" t="s">
        <v>407</v>
      </c>
      <c r="H353" t="s">
        <v>264</v>
      </c>
      <c r="I353" t="s">
        <v>265</v>
      </c>
      <c r="J353" t="s">
        <v>266</v>
      </c>
      <c r="K353">
        <v>137</v>
      </c>
      <c r="L353">
        <v>205</v>
      </c>
      <c r="M353">
        <v>220</v>
      </c>
      <c r="N353" t="s">
        <v>367</v>
      </c>
      <c r="O353">
        <v>1</v>
      </c>
      <c r="P353" s="238">
        <v>84</v>
      </c>
      <c r="Q353" t="s">
        <v>259</v>
      </c>
      <c r="R353" t="s">
        <v>260</v>
      </c>
      <c r="S353" t="s">
        <v>254</v>
      </c>
      <c r="T353" t="s">
        <v>261</v>
      </c>
      <c r="V353">
        <v>1.4</v>
      </c>
      <c r="X353" t="s">
        <v>285</v>
      </c>
      <c r="Y353" t="s">
        <v>267</v>
      </c>
      <c r="Z353">
        <v>0</v>
      </c>
      <c r="AA353" s="237">
        <v>35855</v>
      </c>
      <c r="AC353">
        <v>0</v>
      </c>
    </row>
    <row r="354" spans="1:29" hidden="1" x14ac:dyDescent="0.25">
      <c r="A354">
        <v>5896</v>
      </c>
      <c r="B354">
        <v>10200602</v>
      </c>
      <c r="C354">
        <v>124</v>
      </c>
      <c r="D354" t="s">
        <v>389</v>
      </c>
      <c r="E354" t="s">
        <v>406</v>
      </c>
      <c r="F354" t="s">
        <v>254</v>
      </c>
      <c r="G354" t="s">
        <v>407</v>
      </c>
      <c r="H354">
        <v>7440473</v>
      </c>
      <c r="I354" t="s">
        <v>318</v>
      </c>
      <c r="J354" t="s">
        <v>319</v>
      </c>
      <c r="K354">
        <v>149</v>
      </c>
      <c r="L354">
        <v>0</v>
      </c>
      <c r="M354">
        <v>129</v>
      </c>
      <c r="N354" t="s">
        <v>258</v>
      </c>
      <c r="O354">
        <v>1</v>
      </c>
      <c r="P354" s="238">
        <v>1.4E-3</v>
      </c>
      <c r="Q354" t="s">
        <v>259</v>
      </c>
      <c r="R354" t="s">
        <v>260</v>
      </c>
      <c r="S354" t="s">
        <v>254</v>
      </c>
      <c r="T354" t="s">
        <v>261</v>
      </c>
      <c r="V354">
        <v>1.4</v>
      </c>
      <c r="W354" t="s">
        <v>294</v>
      </c>
      <c r="X354" t="s">
        <v>285</v>
      </c>
      <c r="Y354" t="s">
        <v>263</v>
      </c>
      <c r="Z354">
        <v>0</v>
      </c>
      <c r="AA354" s="237">
        <v>35855</v>
      </c>
      <c r="AC354">
        <v>0</v>
      </c>
    </row>
    <row r="355" spans="1:29" hidden="1" x14ac:dyDescent="0.25">
      <c r="A355">
        <v>5897</v>
      </c>
      <c r="B355">
        <v>10200602</v>
      </c>
      <c r="C355">
        <v>124</v>
      </c>
      <c r="D355" t="s">
        <v>389</v>
      </c>
      <c r="E355" t="s">
        <v>406</v>
      </c>
      <c r="F355" t="s">
        <v>254</v>
      </c>
      <c r="G355" t="s">
        <v>407</v>
      </c>
      <c r="H355">
        <v>218019</v>
      </c>
      <c r="I355" t="s">
        <v>320</v>
      </c>
      <c r="J355" t="s">
        <v>321</v>
      </c>
      <c r="K355">
        <v>153</v>
      </c>
      <c r="L355">
        <v>0</v>
      </c>
      <c r="M355">
        <v>129</v>
      </c>
      <c r="N355" t="s">
        <v>258</v>
      </c>
      <c r="O355">
        <v>1</v>
      </c>
      <c r="P355" t="s">
        <v>283</v>
      </c>
      <c r="Q355" t="s">
        <v>259</v>
      </c>
      <c r="R355" t="s">
        <v>260</v>
      </c>
      <c r="S355" t="s">
        <v>254</v>
      </c>
      <c r="T355" t="s">
        <v>261</v>
      </c>
      <c r="V355">
        <v>1.4</v>
      </c>
      <c r="W355" t="s">
        <v>284</v>
      </c>
      <c r="X355" t="s">
        <v>285</v>
      </c>
      <c r="Y355" t="s">
        <v>286</v>
      </c>
      <c r="Z355">
        <v>0</v>
      </c>
      <c r="AA355" s="237">
        <v>35855</v>
      </c>
      <c r="AC355">
        <v>0</v>
      </c>
    </row>
    <row r="356" spans="1:29" hidden="1" x14ac:dyDescent="0.25">
      <c r="A356">
        <v>5898</v>
      </c>
      <c r="B356">
        <v>10200602</v>
      </c>
      <c r="C356">
        <v>124</v>
      </c>
      <c r="D356" t="s">
        <v>389</v>
      </c>
      <c r="E356" t="s">
        <v>406</v>
      </c>
      <c r="F356" t="s">
        <v>254</v>
      </c>
      <c r="G356" t="s">
        <v>407</v>
      </c>
      <c r="H356">
        <v>7440484</v>
      </c>
      <c r="I356" t="s">
        <v>322</v>
      </c>
      <c r="J356" t="s">
        <v>323</v>
      </c>
      <c r="K356">
        <v>154</v>
      </c>
      <c r="L356">
        <v>0</v>
      </c>
      <c r="M356">
        <v>129</v>
      </c>
      <c r="N356" t="s">
        <v>258</v>
      </c>
      <c r="O356">
        <v>1</v>
      </c>
      <c r="P356" s="238">
        <v>8.3999999999999995E-5</v>
      </c>
      <c r="Q356" t="s">
        <v>259</v>
      </c>
      <c r="R356" t="s">
        <v>260</v>
      </c>
      <c r="S356" t="s">
        <v>254</v>
      </c>
      <c r="T356" t="s">
        <v>261</v>
      </c>
      <c r="V356">
        <v>1.4</v>
      </c>
      <c r="W356" t="s">
        <v>294</v>
      </c>
      <c r="X356" t="s">
        <v>285</v>
      </c>
      <c r="Y356" t="s">
        <v>263</v>
      </c>
      <c r="Z356">
        <v>0</v>
      </c>
      <c r="AA356" s="237">
        <v>35855</v>
      </c>
      <c r="AC356">
        <v>0</v>
      </c>
    </row>
    <row r="357" spans="1:29" hidden="1" x14ac:dyDescent="0.25">
      <c r="A357">
        <v>5899</v>
      </c>
      <c r="B357">
        <v>10200602</v>
      </c>
      <c r="C357">
        <v>124</v>
      </c>
      <c r="D357" t="s">
        <v>389</v>
      </c>
      <c r="E357" t="s">
        <v>406</v>
      </c>
      <c r="F357" t="s">
        <v>254</v>
      </c>
      <c r="G357" t="s">
        <v>407</v>
      </c>
      <c r="I357" t="s">
        <v>324</v>
      </c>
      <c r="J357" t="s">
        <v>325</v>
      </c>
      <c r="K357">
        <v>156</v>
      </c>
      <c r="L357">
        <v>0</v>
      </c>
      <c r="M357">
        <v>129</v>
      </c>
      <c r="N357" t="s">
        <v>258</v>
      </c>
      <c r="O357">
        <v>1</v>
      </c>
      <c r="P357" s="238">
        <v>8.4999999999999995E-4</v>
      </c>
      <c r="Q357" t="s">
        <v>259</v>
      </c>
      <c r="R357" t="s">
        <v>260</v>
      </c>
      <c r="S357" t="s">
        <v>254</v>
      </c>
      <c r="T357" t="s">
        <v>261</v>
      </c>
      <c r="V357">
        <v>1.4</v>
      </c>
      <c r="X357" t="s">
        <v>285</v>
      </c>
      <c r="Y357" t="s">
        <v>275</v>
      </c>
      <c r="Z357">
        <v>0</v>
      </c>
      <c r="AA357" s="237">
        <v>35855</v>
      </c>
      <c r="AC357">
        <v>0</v>
      </c>
    </row>
    <row r="358" spans="1:29" hidden="1" x14ac:dyDescent="0.25">
      <c r="A358">
        <v>5900</v>
      </c>
      <c r="B358">
        <v>10200602</v>
      </c>
      <c r="C358">
        <v>124</v>
      </c>
      <c r="D358" t="s">
        <v>389</v>
      </c>
      <c r="E358" t="s">
        <v>406</v>
      </c>
      <c r="F358" t="s">
        <v>254</v>
      </c>
      <c r="G358" t="s">
        <v>407</v>
      </c>
      <c r="H358">
        <v>53703</v>
      </c>
      <c r="I358" t="s">
        <v>326</v>
      </c>
      <c r="J358" t="s">
        <v>327</v>
      </c>
      <c r="K358">
        <v>166</v>
      </c>
      <c r="L358">
        <v>0</v>
      </c>
      <c r="M358">
        <v>129</v>
      </c>
      <c r="N358" t="s">
        <v>258</v>
      </c>
      <c r="O358">
        <v>1</v>
      </c>
      <c r="P358" t="s">
        <v>303</v>
      </c>
      <c r="Q358" t="s">
        <v>259</v>
      </c>
      <c r="R358" t="s">
        <v>260</v>
      </c>
      <c r="S358" t="s">
        <v>254</v>
      </c>
      <c r="T358" t="s">
        <v>261</v>
      </c>
      <c r="V358">
        <v>1.4</v>
      </c>
      <c r="W358" t="s">
        <v>284</v>
      </c>
      <c r="X358" t="s">
        <v>285</v>
      </c>
      <c r="Y358" t="s">
        <v>286</v>
      </c>
      <c r="Z358">
        <v>0</v>
      </c>
      <c r="AA358" s="237">
        <v>35855</v>
      </c>
      <c r="AC358">
        <v>0</v>
      </c>
    </row>
    <row r="359" spans="1:29" hidden="1" x14ac:dyDescent="0.25">
      <c r="A359">
        <v>5901</v>
      </c>
      <c r="B359">
        <v>10200602</v>
      </c>
      <c r="C359">
        <v>124</v>
      </c>
      <c r="D359" t="s">
        <v>389</v>
      </c>
      <c r="E359" t="s">
        <v>406</v>
      </c>
      <c r="F359" t="s">
        <v>254</v>
      </c>
      <c r="G359" t="s">
        <v>407</v>
      </c>
      <c r="I359" t="s">
        <v>328</v>
      </c>
      <c r="J359" t="s">
        <v>329</v>
      </c>
      <c r="K359">
        <v>169</v>
      </c>
      <c r="L359">
        <v>0</v>
      </c>
      <c r="M359">
        <v>129</v>
      </c>
      <c r="N359" t="s">
        <v>258</v>
      </c>
      <c r="O359">
        <v>1</v>
      </c>
      <c r="P359" s="238">
        <v>1.1999999999999999E-3</v>
      </c>
      <c r="Q359" t="s">
        <v>259</v>
      </c>
      <c r="R359" t="s">
        <v>260</v>
      </c>
      <c r="S359" t="s">
        <v>254</v>
      </c>
      <c r="T359" t="s">
        <v>261</v>
      </c>
      <c r="V359">
        <v>1.4</v>
      </c>
      <c r="W359" t="s">
        <v>294</v>
      </c>
      <c r="X359" t="s">
        <v>285</v>
      </c>
      <c r="Y359" t="s">
        <v>286</v>
      </c>
      <c r="Z359">
        <v>0</v>
      </c>
      <c r="AA359" s="237">
        <v>35855</v>
      </c>
      <c r="AC359">
        <v>0</v>
      </c>
    </row>
    <row r="360" spans="1:29" hidden="1" x14ac:dyDescent="0.25">
      <c r="A360">
        <v>5902</v>
      </c>
      <c r="B360">
        <v>10200602</v>
      </c>
      <c r="C360">
        <v>124</v>
      </c>
      <c r="D360" t="s">
        <v>389</v>
      </c>
      <c r="E360" t="s">
        <v>406</v>
      </c>
      <c r="F360" t="s">
        <v>254</v>
      </c>
      <c r="G360" t="s">
        <v>407</v>
      </c>
      <c r="H360">
        <v>57976</v>
      </c>
      <c r="I360" t="s">
        <v>330</v>
      </c>
      <c r="J360" t="s">
        <v>331</v>
      </c>
      <c r="K360">
        <v>181</v>
      </c>
      <c r="L360">
        <v>0</v>
      </c>
      <c r="M360">
        <v>129</v>
      </c>
      <c r="N360" t="s">
        <v>258</v>
      </c>
      <c r="O360">
        <v>1</v>
      </c>
      <c r="P360" t="s">
        <v>332</v>
      </c>
      <c r="Q360" t="s">
        <v>259</v>
      </c>
      <c r="R360" t="s">
        <v>260</v>
      </c>
      <c r="S360" t="s">
        <v>254</v>
      </c>
      <c r="T360" t="s">
        <v>261</v>
      </c>
      <c r="V360">
        <v>1.4</v>
      </c>
      <c r="W360" t="s">
        <v>284</v>
      </c>
      <c r="X360" t="s">
        <v>285</v>
      </c>
      <c r="Y360" t="s">
        <v>286</v>
      </c>
      <c r="Z360">
        <v>0</v>
      </c>
      <c r="AA360" s="237">
        <v>35855</v>
      </c>
      <c r="AC360">
        <v>0</v>
      </c>
    </row>
    <row r="361" spans="1:29" hidden="1" x14ac:dyDescent="0.25">
      <c r="A361">
        <v>5903</v>
      </c>
      <c r="B361">
        <v>10200602</v>
      </c>
      <c r="C361">
        <v>124</v>
      </c>
      <c r="D361" t="s">
        <v>389</v>
      </c>
      <c r="E361" t="s">
        <v>406</v>
      </c>
      <c r="F361" t="s">
        <v>254</v>
      </c>
      <c r="G361" t="s">
        <v>407</v>
      </c>
      <c r="I361" t="s">
        <v>333</v>
      </c>
      <c r="J361" t="s">
        <v>334</v>
      </c>
      <c r="K361">
        <v>189</v>
      </c>
      <c r="L361">
        <v>0</v>
      </c>
      <c r="M361">
        <v>129</v>
      </c>
      <c r="N361" t="s">
        <v>258</v>
      </c>
      <c r="O361">
        <v>1</v>
      </c>
      <c r="P361" s="238">
        <v>3.1</v>
      </c>
      <c r="Q361" t="s">
        <v>259</v>
      </c>
      <c r="R361" t="s">
        <v>260</v>
      </c>
      <c r="S361" t="s">
        <v>254</v>
      </c>
      <c r="T361" t="s">
        <v>261</v>
      </c>
      <c r="V361">
        <v>1.4</v>
      </c>
      <c r="X361" t="s">
        <v>285</v>
      </c>
      <c r="Y361" t="s">
        <v>286</v>
      </c>
      <c r="Z361">
        <v>0</v>
      </c>
      <c r="AA361" s="237">
        <v>35855</v>
      </c>
      <c r="AC361">
        <v>0</v>
      </c>
    </row>
    <row r="362" spans="1:29" hidden="1" x14ac:dyDescent="0.25">
      <c r="A362">
        <v>5904</v>
      </c>
      <c r="B362">
        <v>10200602</v>
      </c>
      <c r="C362">
        <v>124</v>
      </c>
      <c r="D362" t="s">
        <v>389</v>
      </c>
      <c r="E362" t="s">
        <v>406</v>
      </c>
      <c r="F362" t="s">
        <v>254</v>
      </c>
      <c r="G362" t="s">
        <v>407</v>
      </c>
      <c r="H362">
        <v>206440</v>
      </c>
      <c r="I362" t="s">
        <v>335</v>
      </c>
      <c r="J362" t="s">
        <v>336</v>
      </c>
      <c r="K362">
        <v>204</v>
      </c>
      <c r="L362">
        <v>0</v>
      </c>
      <c r="M362">
        <v>129</v>
      </c>
      <c r="N362" t="s">
        <v>258</v>
      </c>
      <c r="O362">
        <v>1</v>
      </c>
      <c r="P362" s="238">
        <v>3.0000000000000001E-6</v>
      </c>
      <c r="Q362" t="s">
        <v>259</v>
      </c>
      <c r="R362" t="s">
        <v>260</v>
      </c>
      <c r="S362" t="s">
        <v>254</v>
      </c>
      <c r="T362" t="s">
        <v>261</v>
      </c>
      <c r="V362">
        <v>1.4</v>
      </c>
      <c r="W362" t="s">
        <v>284</v>
      </c>
      <c r="X362" t="s">
        <v>285</v>
      </c>
      <c r="Y362" t="s">
        <v>286</v>
      </c>
      <c r="Z362">
        <v>0</v>
      </c>
      <c r="AA362" s="237">
        <v>35855</v>
      </c>
      <c r="AC362">
        <v>0</v>
      </c>
    </row>
    <row r="363" spans="1:29" hidden="1" x14ac:dyDescent="0.25">
      <c r="A363">
        <v>5905</v>
      </c>
      <c r="B363">
        <v>10200602</v>
      </c>
      <c r="C363">
        <v>124</v>
      </c>
      <c r="D363" t="s">
        <v>389</v>
      </c>
      <c r="E363" t="s">
        <v>406</v>
      </c>
      <c r="F363" t="s">
        <v>254</v>
      </c>
      <c r="G363" t="s">
        <v>407</v>
      </c>
      <c r="H363">
        <v>86737</v>
      </c>
      <c r="I363" t="s">
        <v>337</v>
      </c>
      <c r="J363" t="s">
        <v>338</v>
      </c>
      <c r="K363">
        <v>205</v>
      </c>
      <c r="L363">
        <v>0</v>
      </c>
      <c r="M363">
        <v>129</v>
      </c>
      <c r="N363" t="s">
        <v>258</v>
      </c>
      <c r="O363">
        <v>1</v>
      </c>
      <c r="P363" s="238">
        <v>2.7999999999999999E-6</v>
      </c>
      <c r="Q363" t="s">
        <v>259</v>
      </c>
      <c r="R363" t="s">
        <v>260</v>
      </c>
      <c r="S363" t="s">
        <v>254</v>
      </c>
      <c r="T363" t="s">
        <v>261</v>
      </c>
      <c r="V363">
        <v>1.4</v>
      </c>
      <c r="W363" t="s">
        <v>284</v>
      </c>
      <c r="X363" t="s">
        <v>285</v>
      </c>
      <c r="Y363" t="s">
        <v>286</v>
      </c>
      <c r="Z363">
        <v>0</v>
      </c>
      <c r="AA363" s="237">
        <v>35855</v>
      </c>
      <c r="AC363">
        <v>0</v>
      </c>
    </row>
    <row r="364" spans="1:29" hidden="1" x14ac:dyDescent="0.25">
      <c r="A364">
        <v>5906</v>
      </c>
      <c r="B364">
        <v>10200602</v>
      </c>
      <c r="C364">
        <v>124</v>
      </c>
      <c r="D364" t="s">
        <v>389</v>
      </c>
      <c r="E364" t="s">
        <v>406</v>
      </c>
      <c r="F364" t="s">
        <v>254</v>
      </c>
      <c r="G364" t="s">
        <v>407</v>
      </c>
      <c r="H364">
        <v>50000</v>
      </c>
      <c r="I364" t="s">
        <v>339</v>
      </c>
      <c r="J364" t="s">
        <v>340</v>
      </c>
      <c r="K364">
        <v>210</v>
      </c>
      <c r="L364">
        <v>0</v>
      </c>
      <c r="M364">
        <v>129</v>
      </c>
      <c r="N364" t="s">
        <v>258</v>
      </c>
      <c r="O364">
        <v>1</v>
      </c>
      <c r="P364" s="238">
        <v>7.4999999999999997E-2</v>
      </c>
      <c r="Q364" t="s">
        <v>259</v>
      </c>
      <c r="R364" t="s">
        <v>260</v>
      </c>
      <c r="S364" t="s">
        <v>254</v>
      </c>
      <c r="T364" t="s">
        <v>261</v>
      </c>
      <c r="V364">
        <v>1.4</v>
      </c>
      <c r="W364" t="s">
        <v>294</v>
      </c>
      <c r="X364" t="s">
        <v>285</v>
      </c>
      <c r="Y364" t="s">
        <v>267</v>
      </c>
      <c r="Z364">
        <v>0</v>
      </c>
      <c r="AA364" s="237">
        <v>35855</v>
      </c>
      <c r="AC364">
        <v>0</v>
      </c>
    </row>
    <row r="365" spans="1:29" hidden="1" x14ac:dyDescent="0.25">
      <c r="A365">
        <v>5907</v>
      </c>
      <c r="B365">
        <v>10200602</v>
      </c>
      <c r="C365">
        <v>124</v>
      </c>
      <c r="D365" t="s">
        <v>389</v>
      </c>
      <c r="E365" t="s">
        <v>406</v>
      </c>
      <c r="F365" t="s">
        <v>254</v>
      </c>
      <c r="G365" t="s">
        <v>407</v>
      </c>
      <c r="H365">
        <v>193395</v>
      </c>
      <c r="I365" t="s">
        <v>341</v>
      </c>
      <c r="J365" t="s">
        <v>342</v>
      </c>
      <c r="K365">
        <v>237</v>
      </c>
      <c r="L365">
        <v>0</v>
      </c>
      <c r="M365">
        <v>129</v>
      </c>
      <c r="N365" t="s">
        <v>258</v>
      </c>
      <c r="O365">
        <v>1</v>
      </c>
      <c r="P365" t="s">
        <v>283</v>
      </c>
      <c r="Q365" t="s">
        <v>259</v>
      </c>
      <c r="R365" t="s">
        <v>260</v>
      </c>
      <c r="S365" t="s">
        <v>254</v>
      </c>
      <c r="T365" t="s">
        <v>261</v>
      </c>
      <c r="V365">
        <v>1.4</v>
      </c>
      <c r="W365" t="s">
        <v>284</v>
      </c>
      <c r="X365" t="s">
        <v>285</v>
      </c>
      <c r="Y365" t="s">
        <v>286</v>
      </c>
      <c r="Z365">
        <v>0</v>
      </c>
      <c r="AA365" s="237">
        <v>35855</v>
      </c>
      <c r="AC365">
        <v>0</v>
      </c>
    </row>
    <row r="366" spans="1:29" hidden="1" x14ac:dyDescent="0.25">
      <c r="A366">
        <v>5908</v>
      </c>
      <c r="B366">
        <v>10200602</v>
      </c>
      <c r="C366">
        <v>124</v>
      </c>
      <c r="D366" t="s">
        <v>389</v>
      </c>
      <c r="E366" t="s">
        <v>406</v>
      </c>
      <c r="F366" t="s">
        <v>254</v>
      </c>
      <c r="G366" t="s">
        <v>407</v>
      </c>
      <c r="H366">
        <v>7439921</v>
      </c>
      <c r="I366" t="s">
        <v>343</v>
      </c>
      <c r="J366" t="s">
        <v>344</v>
      </c>
      <c r="K366">
        <v>250</v>
      </c>
      <c r="L366">
        <v>0</v>
      </c>
      <c r="M366">
        <v>129</v>
      </c>
      <c r="N366" t="s">
        <v>258</v>
      </c>
      <c r="O366">
        <v>1</v>
      </c>
      <c r="P366" s="238">
        <v>5.0000000000000001E-4</v>
      </c>
      <c r="Q366" t="s">
        <v>259</v>
      </c>
      <c r="R366" t="s">
        <v>260</v>
      </c>
      <c r="S366" t="s">
        <v>254</v>
      </c>
      <c r="T366" t="s">
        <v>261</v>
      </c>
      <c r="V366">
        <v>1.4</v>
      </c>
      <c r="W366" t="s">
        <v>284</v>
      </c>
      <c r="X366" t="s">
        <v>285</v>
      </c>
      <c r="Y366" t="s">
        <v>263</v>
      </c>
      <c r="Z366">
        <v>0</v>
      </c>
      <c r="AA366" s="237">
        <v>35855</v>
      </c>
      <c r="AC366">
        <v>0</v>
      </c>
    </row>
    <row r="367" spans="1:29" hidden="1" x14ac:dyDescent="0.25">
      <c r="A367">
        <v>5909</v>
      </c>
      <c r="B367">
        <v>10200602</v>
      </c>
      <c r="C367">
        <v>124</v>
      </c>
      <c r="D367" t="s">
        <v>389</v>
      </c>
      <c r="E367" t="s">
        <v>406</v>
      </c>
      <c r="F367" t="s">
        <v>254</v>
      </c>
      <c r="G367" t="s">
        <v>407</v>
      </c>
      <c r="H367">
        <v>7439965</v>
      </c>
      <c r="I367" t="s">
        <v>345</v>
      </c>
      <c r="J367" t="s">
        <v>346</v>
      </c>
      <c r="K367">
        <v>257</v>
      </c>
      <c r="L367">
        <v>0</v>
      </c>
      <c r="M367">
        <v>129</v>
      </c>
      <c r="N367" t="s">
        <v>258</v>
      </c>
      <c r="O367">
        <v>1</v>
      </c>
      <c r="P367" s="238">
        <v>3.8000000000000002E-4</v>
      </c>
      <c r="Q367" t="s">
        <v>259</v>
      </c>
      <c r="R367" t="s">
        <v>260</v>
      </c>
      <c r="S367" t="s">
        <v>254</v>
      </c>
      <c r="T367" t="s">
        <v>261</v>
      </c>
      <c r="V367">
        <v>1.4</v>
      </c>
      <c r="W367" t="s">
        <v>294</v>
      </c>
      <c r="X367" t="s">
        <v>285</v>
      </c>
      <c r="Y367" t="s">
        <v>263</v>
      </c>
      <c r="Z367">
        <v>0</v>
      </c>
      <c r="AA367" s="237">
        <v>35855</v>
      </c>
      <c r="AC367">
        <v>0</v>
      </c>
    </row>
    <row r="368" spans="1:29" hidden="1" x14ac:dyDescent="0.25">
      <c r="A368">
        <v>5910</v>
      </c>
      <c r="B368">
        <v>10200602</v>
      </c>
      <c r="C368">
        <v>124</v>
      </c>
      <c r="D368" t="s">
        <v>389</v>
      </c>
      <c r="E368" t="s">
        <v>406</v>
      </c>
      <c r="F368" t="s">
        <v>254</v>
      </c>
      <c r="G368" t="s">
        <v>407</v>
      </c>
      <c r="H368">
        <v>7439976</v>
      </c>
      <c r="I368" t="s">
        <v>347</v>
      </c>
      <c r="J368" t="s">
        <v>348</v>
      </c>
      <c r="K368">
        <v>260</v>
      </c>
      <c r="L368">
        <v>0</v>
      </c>
      <c r="M368">
        <v>129</v>
      </c>
      <c r="N368" t="s">
        <v>258</v>
      </c>
      <c r="O368">
        <v>1</v>
      </c>
      <c r="P368" s="238">
        <v>2.5999999999999998E-4</v>
      </c>
      <c r="Q368" t="s">
        <v>259</v>
      </c>
      <c r="R368" t="s">
        <v>260</v>
      </c>
      <c r="S368" t="s">
        <v>254</v>
      </c>
      <c r="T368" t="s">
        <v>261</v>
      </c>
      <c r="V368">
        <v>1.4</v>
      </c>
      <c r="W368" t="s">
        <v>294</v>
      </c>
      <c r="X368" t="s">
        <v>285</v>
      </c>
      <c r="Y368" t="s">
        <v>263</v>
      </c>
      <c r="Z368">
        <v>0</v>
      </c>
      <c r="AA368" s="237">
        <v>35855</v>
      </c>
      <c r="AC368">
        <v>0</v>
      </c>
    </row>
    <row r="369" spans="1:29" hidden="1" x14ac:dyDescent="0.25">
      <c r="A369">
        <v>5911</v>
      </c>
      <c r="B369">
        <v>10200602</v>
      </c>
      <c r="C369">
        <v>124</v>
      </c>
      <c r="D369" t="s">
        <v>389</v>
      </c>
      <c r="E369" t="s">
        <v>406</v>
      </c>
      <c r="F369" t="s">
        <v>254</v>
      </c>
      <c r="G369" t="s">
        <v>407</v>
      </c>
      <c r="I369" t="s">
        <v>349</v>
      </c>
      <c r="J369" t="s">
        <v>350</v>
      </c>
      <c r="K369">
        <v>261</v>
      </c>
      <c r="L369">
        <v>0</v>
      </c>
      <c r="M369">
        <v>129</v>
      </c>
      <c r="N369" t="s">
        <v>258</v>
      </c>
      <c r="O369">
        <v>1</v>
      </c>
      <c r="P369" s="238">
        <v>2.2999999999999998</v>
      </c>
      <c r="Q369" t="s">
        <v>259</v>
      </c>
      <c r="R369" t="s">
        <v>260</v>
      </c>
      <c r="S369" t="s">
        <v>254</v>
      </c>
      <c r="T369" t="s">
        <v>261</v>
      </c>
      <c r="V369">
        <v>1.4</v>
      </c>
      <c r="X369" t="s">
        <v>285</v>
      </c>
      <c r="Y369" t="s">
        <v>267</v>
      </c>
      <c r="Z369">
        <v>0</v>
      </c>
      <c r="AA369" s="237">
        <v>35855</v>
      </c>
      <c r="AC369">
        <v>0</v>
      </c>
    </row>
    <row r="370" spans="1:29" hidden="1" x14ac:dyDescent="0.25">
      <c r="A370">
        <v>5912</v>
      </c>
      <c r="B370">
        <v>10200602</v>
      </c>
      <c r="C370">
        <v>124</v>
      </c>
      <c r="D370" t="s">
        <v>389</v>
      </c>
      <c r="E370" t="s">
        <v>406</v>
      </c>
      <c r="F370" t="s">
        <v>254</v>
      </c>
      <c r="G370" t="s">
        <v>407</v>
      </c>
      <c r="H370">
        <v>91576</v>
      </c>
      <c r="I370" t="s">
        <v>351</v>
      </c>
      <c r="J370" t="s">
        <v>352</v>
      </c>
      <c r="K370">
        <v>55</v>
      </c>
      <c r="L370">
        <v>0</v>
      </c>
      <c r="M370">
        <v>129</v>
      </c>
      <c r="N370" t="s">
        <v>258</v>
      </c>
      <c r="O370">
        <v>1</v>
      </c>
      <c r="P370" s="238">
        <v>2.4000000000000001E-5</v>
      </c>
      <c r="Q370" t="s">
        <v>259</v>
      </c>
      <c r="R370" t="s">
        <v>260</v>
      </c>
      <c r="S370" t="s">
        <v>254</v>
      </c>
      <c r="T370" t="s">
        <v>261</v>
      </c>
      <c r="V370">
        <v>1.4</v>
      </c>
      <c r="W370" t="s">
        <v>284</v>
      </c>
      <c r="X370" t="s">
        <v>285</v>
      </c>
      <c r="Y370" t="s">
        <v>263</v>
      </c>
      <c r="Z370">
        <v>0</v>
      </c>
      <c r="AA370" s="237">
        <v>35855</v>
      </c>
      <c r="AC370">
        <v>0</v>
      </c>
    </row>
    <row r="371" spans="1:29" hidden="1" x14ac:dyDescent="0.25">
      <c r="A371">
        <v>5913</v>
      </c>
      <c r="B371">
        <v>10200602</v>
      </c>
      <c r="C371">
        <v>124</v>
      </c>
      <c r="D371" t="s">
        <v>389</v>
      </c>
      <c r="E371" t="s">
        <v>406</v>
      </c>
      <c r="F371" t="s">
        <v>254</v>
      </c>
      <c r="G371" t="s">
        <v>407</v>
      </c>
      <c r="H371">
        <v>56495</v>
      </c>
      <c r="I371" t="s">
        <v>353</v>
      </c>
      <c r="J371" t="s">
        <v>354</v>
      </c>
      <c r="K371">
        <v>61</v>
      </c>
      <c r="L371">
        <v>0</v>
      </c>
      <c r="M371">
        <v>129</v>
      </c>
      <c r="N371" t="s">
        <v>258</v>
      </c>
      <c r="O371">
        <v>1</v>
      </c>
      <c r="P371" t="s">
        <v>283</v>
      </c>
      <c r="Q371" t="s">
        <v>259</v>
      </c>
      <c r="R371" t="s">
        <v>260</v>
      </c>
      <c r="S371" t="s">
        <v>254</v>
      </c>
      <c r="T371" t="s">
        <v>261</v>
      </c>
      <c r="V371">
        <v>1.4</v>
      </c>
      <c r="W371" t="s">
        <v>284</v>
      </c>
      <c r="X371" t="s">
        <v>285</v>
      </c>
      <c r="Y371" t="s">
        <v>286</v>
      </c>
      <c r="Z371">
        <v>0</v>
      </c>
      <c r="AA371" s="237">
        <v>35855</v>
      </c>
      <c r="AC371">
        <v>0</v>
      </c>
    </row>
    <row r="372" spans="1:29" hidden="1" x14ac:dyDescent="0.25">
      <c r="A372">
        <v>5914</v>
      </c>
      <c r="B372">
        <v>10200602</v>
      </c>
      <c r="C372">
        <v>124</v>
      </c>
      <c r="D372" t="s">
        <v>389</v>
      </c>
      <c r="E372" t="s">
        <v>406</v>
      </c>
      <c r="F372" t="s">
        <v>254</v>
      </c>
      <c r="G372" t="s">
        <v>407</v>
      </c>
      <c r="I372" t="s">
        <v>355</v>
      </c>
      <c r="J372" t="s">
        <v>356</v>
      </c>
      <c r="K372">
        <v>287</v>
      </c>
      <c r="L372">
        <v>0</v>
      </c>
      <c r="M372">
        <v>129</v>
      </c>
      <c r="N372" t="s">
        <v>258</v>
      </c>
      <c r="O372">
        <v>1</v>
      </c>
      <c r="P372" s="238">
        <v>1.1000000000000001E-3</v>
      </c>
      <c r="Q372" t="s">
        <v>259</v>
      </c>
      <c r="R372" t="s">
        <v>260</v>
      </c>
      <c r="S372" t="s">
        <v>254</v>
      </c>
      <c r="T372" t="s">
        <v>261</v>
      </c>
      <c r="V372">
        <v>1.4</v>
      </c>
      <c r="X372" t="s">
        <v>285</v>
      </c>
      <c r="Y372" t="s">
        <v>263</v>
      </c>
      <c r="Z372">
        <v>0</v>
      </c>
      <c r="AA372" s="237">
        <v>35855</v>
      </c>
      <c r="AC372">
        <v>0</v>
      </c>
    </row>
    <row r="373" spans="1:29" hidden="1" x14ac:dyDescent="0.25">
      <c r="A373">
        <v>5915</v>
      </c>
      <c r="B373">
        <v>10200602</v>
      </c>
      <c r="C373">
        <v>124</v>
      </c>
      <c r="D373" t="s">
        <v>389</v>
      </c>
      <c r="E373" t="s">
        <v>406</v>
      </c>
      <c r="F373" t="s">
        <v>254</v>
      </c>
      <c r="G373" t="s">
        <v>407</v>
      </c>
      <c r="I373" t="s">
        <v>365</v>
      </c>
      <c r="J373" t="s">
        <v>366</v>
      </c>
      <c r="K373">
        <v>304</v>
      </c>
      <c r="L373">
        <v>205</v>
      </c>
      <c r="M373">
        <v>220</v>
      </c>
      <c r="N373" t="s">
        <v>367</v>
      </c>
      <c r="O373">
        <v>1</v>
      </c>
      <c r="P373" s="238">
        <v>0.64</v>
      </c>
      <c r="Q373" t="s">
        <v>259</v>
      </c>
      <c r="R373" t="s">
        <v>260</v>
      </c>
      <c r="S373" t="s">
        <v>254</v>
      </c>
      <c r="T373" t="s">
        <v>261</v>
      </c>
      <c r="V373">
        <v>1.4</v>
      </c>
      <c r="X373" t="s">
        <v>285</v>
      </c>
      <c r="Y373" t="s">
        <v>286</v>
      </c>
      <c r="Z373">
        <v>0</v>
      </c>
      <c r="AA373" s="237">
        <v>35855</v>
      </c>
      <c r="AC373">
        <v>0</v>
      </c>
    </row>
    <row r="374" spans="1:29" hidden="1" x14ac:dyDescent="0.25">
      <c r="A374">
        <v>5916</v>
      </c>
      <c r="B374">
        <v>10200602</v>
      </c>
      <c r="C374">
        <v>124</v>
      </c>
      <c r="D374" t="s">
        <v>389</v>
      </c>
      <c r="E374" t="s">
        <v>406</v>
      </c>
      <c r="F374" t="s">
        <v>254</v>
      </c>
      <c r="G374" t="s">
        <v>407</v>
      </c>
      <c r="H374">
        <v>85018</v>
      </c>
      <c r="I374" t="s">
        <v>368</v>
      </c>
      <c r="J374" t="s">
        <v>369</v>
      </c>
      <c r="K374">
        <v>325</v>
      </c>
      <c r="L374">
        <v>0</v>
      </c>
      <c r="M374">
        <v>129</v>
      </c>
      <c r="N374" t="s">
        <v>258</v>
      </c>
      <c r="O374">
        <v>1</v>
      </c>
      <c r="P374" s="238">
        <v>1.7E-5</v>
      </c>
      <c r="Q374" t="s">
        <v>259</v>
      </c>
      <c r="R374" t="s">
        <v>260</v>
      </c>
      <c r="S374" t="s">
        <v>254</v>
      </c>
      <c r="T374" t="s">
        <v>261</v>
      </c>
      <c r="V374">
        <v>1.4</v>
      </c>
      <c r="W374" t="s">
        <v>284</v>
      </c>
      <c r="X374" t="s">
        <v>285</v>
      </c>
      <c r="Y374" t="s">
        <v>263</v>
      </c>
      <c r="Z374">
        <v>0</v>
      </c>
      <c r="AA374" s="237">
        <v>35855</v>
      </c>
      <c r="AC374">
        <v>0</v>
      </c>
    </row>
    <row r="375" spans="1:29" hidden="1" x14ac:dyDescent="0.25">
      <c r="A375">
        <v>5918</v>
      </c>
      <c r="B375">
        <v>10200602</v>
      </c>
      <c r="C375">
        <v>124</v>
      </c>
      <c r="D375" t="s">
        <v>389</v>
      </c>
      <c r="E375" t="s">
        <v>406</v>
      </c>
      <c r="F375" t="s">
        <v>254</v>
      </c>
      <c r="G375" t="s">
        <v>407</v>
      </c>
      <c r="H375" t="s">
        <v>271</v>
      </c>
      <c r="J375" t="s">
        <v>272</v>
      </c>
      <c r="K375">
        <v>330</v>
      </c>
      <c r="L375">
        <v>0</v>
      </c>
      <c r="M375">
        <v>129</v>
      </c>
      <c r="N375" t="s">
        <v>258</v>
      </c>
      <c r="O375">
        <v>1</v>
      </c>
      <c r="P375" s="238">
        <v>5.7</v>
      </c>
      <c r="Q375" t="s">
        <v>259</v>
      </c>
      <c r="R375" t="s">
        <v>260</v>
      </c>
      <c r="S375" t="s">
        <v>254</v>
      </c>
      <c r="T375" t="s">
        <v>261</v>
      </c>
      <c r="V375">
        <v>1.4</v>
      </c>
      <c r="W375" t="s">
        <v>370</v>
      </c>
      <c r="X375" t="s">
        <v>285</v>
      </c>
      <c r="Y375" t="s">
        <v>263</v>
      </c>
      <c r="Z375">
        <v>0</v>
      </c>
      <c r="AA375" s="237">
        <v>35855</v>
      </c>
      <c r="AC375">
        <v>0</v>
      </c>
    </row>
    <row r="376" spans="1:29" hidden="1" x14ac:dyDescent="0.25">
      <c r="A376">
        <v>5919</v>
      </c>
      <c r="B376">
        <v>10200602</v>
      </c>
      <c r="C376">
        <v>124</v>
      </c>
      <c r="D376" t="s">
        <v>389</v>
      </c>
      <c r="E376" t="s">
        <v>406</v>
      </c>
      <c r="F376" t="s">
        <v>254</v>
      </c>
      <c r="G376" t="s">
        <v>407</v>
      </c>
      <c r="H376" t="s">
        <v>273</v>
      </c>
      <c r="J376" t="s">
        <v>274</v>
      </c>
      <c r="K376">
        <v>334</v>
      </c>
      <c r="L376">
        <v>0</v>
      </c>
      <c r="M376">
        <v>129</v>
      </c>
      <c r="N376" t="s">
        <v>258</v>
      </c>
      <c r="O376">
        <v>1</v>
      </c>
      <c r="P376" s="238">
        <v>1.9</v>
      </c>
      <c r="Q376" t="s">
        <v>259</v>
      </c>
      <c r="R376" t="s">
        <v>260</v>
      </c>
      <c r="S376" t="s">
        <v>254</v>
      </c>
      <c r="T376" t="s">
        <v>261</v>
      </c>
      <c r="V376">
        <v>1.4</v>
      </c>
      <c r="W376" t="s">
        <v>370</v>
      </c>
      <c r="X376" t="s">
        <v>285</v>
      </c>
      <c r="Y376" t="s">
        <v>267</v>
      </c>
      <c r="Z376">
        <v>0</v>
      </c>
      <c r="AA376" s="237">
        <v>35855</v>
      </c>
      <c r="AC376">
        <v>0</v>
      </c>
    </row>
    <row r="377" spans="1:29" hidden="1" x14ac:dyDescent="0.25">
      <c r="A377">
        <v>5922</v>
      </c>
      <c r="B377">
        <v>10200602</v>
      </c>
      <c r="C377">
        <v>124</v>
      </c>
      <c r="D377" t="s">
        <v>389</v>
      </c>
      <c r="E377" t="s">
        <v>406</v>
      </c>
      <c r="F377" t="s">
        <v>254</v>
      </c>
      <c r="G377" t="s">
        <v>407</v>
      </c>
      <c r="H377" t="s">
        <v>371</v>
      </c>
      <c r="J377" t="s">
        <v>372</v>
      </c>
      <c r="K377">
        <v>336</v>
      </c>
      <c r="L377">
        <v>0</v>
      </c>
      <c r="M377">
        <v>129</v>
      </c>
      <c r="N377" t="s">
        <v>258</v>
      </c>
      <c r="O377">
        <v>1</v>
      </c>
      <c r="P377" s="238">
        <v>7.6</v>
      </c>
      <c r="Q377" t="s">
        <v>259</v>
      </c>
      <c r="R377" t="s">
        <v>260</v>
      </c>
      <c r="S377" t="s">
        <v>254</v>
      </c>
      <c r="T377" t="s">
        <v>261</v>
      </c>
      <c r="V377">
        <v>1.4</v>
      </c>
      <c r="W377" t="s">
        <v>370</v>
      </c>
      <c r="X377" t="s">
        <v>285</v>
      </c>
      <c r="Y377" t="s">
        <v>263</v>
      </c>
      <c r="Z377">
        <v>0</v>
      </c>
      <c r="AA377" s="237">
        <v>35855</v>
      </c>
      <c r="AC377">
        <v>0</v>
      </c>
    </row>
    <row r="378" spans="1:29" hidden="1" x14ac:dyDescent="0.25">
      <c r="A378">
        <v>5923</v>
      </c>
      <c r="B378">
        <v>10200602</v>
      </c>
      <c r="C378">
        <v>124</v>
      </c>
      <c r="D378" t="s">
        <v>389</v>
      </c>
      <c r="E378" t="s">
        <v>406</v>
      </c>
      <c r="F378" t="s">
        <v>254</v>
      </c>
      <c r="G378" t="s">
        <v>407</v>
      </c>
      <c r="H378" t="s">
        <v>400</v>
      </c>
      <c r="J378" t="s">
        <v>401</v>
      </c>
      <c r="K378">
        <v>338</v>
      </c>
      <c r="L378">
        <v>0</v>
      </c>
      <c r="M378">
        <v>129</v>
      </c>
      <c r="N378" t="s">
        <v>258</v>
      </c>
      <c r="O378">
        <v>1</v>
      </c>
      <c r="P378" s="238">
        <v>1.9</v>
      </c>
      <c r="Q378" t="s">
        <v>259</v>
      </c>
      <c r="R378" t="s">
        <v>260</v>
      </c>
      <c r="S378" t="s">
        <v>254</v>
      </c>
      <c r="T378" t="s">
        <v>261</v>
      </c>
      <c r="V378">
        <v>1.4</v>
      </c>
      <c r="W378" t="s">
        <v>370</v>
      </c>
      <c r="X378" t="s">
        <v>285</v>
      </c>
      <c r="Y378" t="s">
        <v>267</v>
      </c>
      <c r="Z378">
        <v>0</v>
      </c>
      <c r="AA378" s="237">
        <v>38018</v>
      </c>
      <c r="AC378">
        <v>0</v>
      </c>
    </row>
    <row r="379" spans="1:29" hidden="1" x14ac:dyDescent="0.25">
      <c r="A379">
        <v>5925</v>
      </c>
      <c r="B379">
        <v>10200602</v>
      </c>
      <c r="C379">
        <v>124</v>
      </c>
      <c r="D379" t="s">
        <v>389</v>
      </c>
      <c r="E379" t="s">
        <v>406</v>
      </c>
      <c r="F379" t="s">
        <v>254</v>
      </c>
      <c r="G379" t="s">
        <v>407</v>
      </c>
      <c r="H379" t="s">
        <v>531</v>
      </c>
      <c r="J379" t="s">
        <v>532</v>
      </c>
      <c r="K379">
        <v>339</v>
      </c>
      <c r="L379">
        <v>0</v>
      </c>
      <c r="M379">
        <v>129</v>
      </c>
      <c r="N379" t="s">
        <v>258</v>
      </c>
      <c r="O379">
        <v>1</v>
      </c>
      <c r="P379" s="238">
        <v>7.6</v>
      </c>
      <c r="Q379" t="s">
        <v>259</v>
      </c>
      <c r="R379" t="s">
        <v>260</v>
      </c>
      <c r="S379" t="s">
        <v>254</v>
      </c>
      <c r="T379" t="s">
        <v>261</v>
      </c>
      <c r="W379" t="s">
        <v>533</v>
      </c>
      <c r="X379" t="s">
        <v>534</v>
      </c>
      <c r="Y379" t="s">
        <v>263</v>
      </c>
      <c r="Z379">
        <v>0</v>
      </c>
      <c r="AA379" s="237">
        <v>38018</v>
      </c>
      <c r="AC379">
        <v>0</v>
      </c>
    </row>
    <row r="380" spans="1:29" hidden="1" x14ac:dyDescent="0.25">
      <c r="A380">
        <v>5926</v>
      </c>
      <c r="B380">
        <v>10200602</v>
      </c>
      <c r="C380">
        <v>124</v>
      </c>
      <c r="D380" t="s">
        <v>389</v>
      </c>
      <c r="E380" t="s">
        <v>406</v>
      </c>
      <c r="F380" t="s">
        <v>254</v>
      </c>
      <c r="G380" t="s">
        <v>407</v>
      </c>
      <c r="H380" t="s">
        <v>402</v>
      </c>
      <c r="J380" t="s">
        <v>403</v>
      </c>
      <c r="K380">
        <v>340</v>
      </c>
      <c r="L380">
        <v>0</v>
      </c>
      <c r="M380">
        <v>129</v>
      </c>
      <c r="N380" t="s">
        <v>258</v>
      </c>
      <c r="O380">
        <v>1</v>
      </c>
      <c r="P380" s="238">
        <v>1.9</v>
      </c>
      <c r="Q380" t="s">
        <v>259</v>
      </c>
      <c r="R380" t="s">
        <v>260</v>
      </c>
      <c r="S380" t="s">
        <v>254</v>
      </c>
      <c r="T380" t="s">
        <v>261</v>
      </c>
      <c r="V380">
        <v>1.4</v>
      </c>
      <c r="W380" t="s">
        <v>370</v>
      </c>
      <c r="X380" t="s">
        <v>285</v>
      </c>
      <c r="Y380" t="s">
        <v>267</v>
      </c>
      <c r="Z380">
        <v>0</v>
      </c>
      <c r="AA380" s="237">
        <v>38018</v>
      </c>
      <c r="AC380">
        <v>0</v>
      </c>
    </row>
    <row r="381" spans="1:29" hidden="1" x14ac:dyDescent="0.25">
      <c r="A381">
        <v>5927</v>
      </c>
      <c r="B381">
        <v>10200602</v>
      </c>
      <c r="C381">
        <v>124</v>
      </c>
      <c r="D381" t="s">
        <v>389</v>
      </c>
      <c r="E381" t="s">
        <v>406</v>
      </c>
      <c r="F381" t="s">
        <v>254</v>
      </c>
      <c r="G381" t="s">
        <v>407</v>
      </c>
      <c r="I381" t="s">
        <v>383</v>
      </c>
      <c r="J381" t="s">
        <v>384</v>
      </c>
      <c r="K381">
        <v>413</v>
      </c>
      <c r="L381">
        <v>0</v>
      </c>
      <c r="M381">
        <v>129</v>
      </c>
      <c r="N381" t="s">
        <v>258</v>
      </c>
      <c r="O381">
        <v>1</v>
      </c>
      <c r="P381" s="238">
        <v>2.3E-3</v>
      </c>
      <c r="Q381" t="s">
        <v>259</v>
      </c>
      <c r="R381" t="s">
        <v>260</v>
      </c>
      <c r="S381" t="s">
        <v>254</v>
      </c>
      <c r="T381" t="s">
        <v>261</v>
      </c>
      <c r="V381">
        <v>1.4</v>
      </c>
      <c r="X381" t="s">
        <v>285</v>
      </c>
      <c r="Y381" t="s">
        <v>263</v>
      </c>
      <c r="Z381">
        <v>0</v>
      </c>
      <c r="AA381" s="237">
        <v>35855</v>
      </c>
      <c r="AC381">
        <v>0</v>
      </c>
    </row>
    <row r="382" spans="1:29" hidden="1" x14ac:dyDescent="0.25">
      <c r="A382">
        <v>5929</v>
      </c>
      <c r="B382">
        <v>10200602</v>
      </c>
      <c r="C382">
        <v>124</v>
      </c>
      <c r="D382" t="s">
        <v>389</v>
      </c>
      <c r="E382" t="s">
        <v>406</v>
      </c>
      <c r="F382" t="s">
        <v>254</v>
      </c>
      <c r="G382" t="s">
        <v>407</v>
      </c>
      <c r="H382" t="s">
        <v>385</v>
      </c>
      <c r="J382" t="s">
        <v>386</v>
      </c>
      <c r="K382">
        <v>417</v>
      </c>
      <c r="L382">
        <v>0</v>
      </c>
      <c r="M382">
        <v>129</v>
      </c>
      <c r="N382" t="s">
        <v>258</v>
      </c>
      <c r="O382">
        <v>1</v>
      </c>
      <c r="P382" s="238">
        <v>5.5</v>
      </c>
      <c r="Q382" t="s">
        <v>259</v>
      </c>
      <c r="R382" t="s">
        <v>260</v>
      </c>
      <c r="S382" t="s">
        <v>254</v>
      </c>
      <c r="T382" t="s">
        <v>261</v>
      </c>
      <c r="V382">
        <v>1.4</v>
      </c>
      <c r="X382" t="s">
        <v>285</v>
      </c>
      <c r="Y382" t="s">
        <v>275</v>
      </c>
      <c r="Z382">
        <v>0</v>
      </c>
      <c r="AA382" s="237">
        <v>35855</v>
      </c>
      <c r="AC382">
        <v>0</v>
      </c>
    </row>
    <row r="383" spans="1:29" hidden="1" x14ac:dyDescent="0.25">
      <c r="A383">
        <v>5930</v>
      </c>
      <c r="B383">
        <v>10200602</v>
      </c>
      <c r="C383">
        <v>124</v>
      </c>
      <c r="D383" t="s">
        <v>389</v>
      </c>
      <c r="E383" t="s">
        <v>406</v>
      </c>
      <c r="F383" t="s">
        <v>254</v>
      </c>
      <c r="G383" t="s">
        <v>407</v>
      </c>
      <c r="I383" t="s">
        <v>387</v>
      </c>
      <c r="J383" t="s">
        <v>388</v>
      </c>
      <c r="K383">
        <v>419</v>
      </c>
      <c r="L383">
        <v>0</v>
      </c>
      <c r="M383">
        <v>129</v>
      </c>
      <c r="N383" t="s">
        <v>258</v>
      </c>
      <c r="O383">
        <v>1</v>
      </c>
      <c r="P383" s="238">
        <v>2.9000000000000001E-2</v>
      </c>
      <c r="Q383" t="s">
        <v>259</v>
      </c>
      <c r="R383" t="s">
        <v>260</v>
      </c>
      <c r="S383" t="s">
        <v>254</v>
      </c>
      <c r="T383" t="s">
        <v>261</v>
      </c>
      <c r="V383">
        <v>1.4</v>
      </c>
      <c r="X383" t="s">
        <v>285</v>
      </c>
      <c r="Y383" t="s">
        <v>286</v>
      </c>
      <c r="Z383">
        <v>0</v>
      </c>
      <c r="AA383" s="237">
        <v>35855</v>
      </c>
      <c r="AC383">
        <v>0</v>
      </c>
    </row>
    <row r="384" spans="1:29" s="327" customFormat="1" hidden="1" x14ac:dyDescent="0.25">
      <c r="A384" s="327">
        <v>3354</v>
      </c>
      <c r="B384" s="327">
        <v>10200602</v>
      </c>
      <c r="C384" s="327">
        <v>124</v>
      </c>
      <c r="D384" s="327" t="s">
        <v>389</v>
      </c>
      <c r="E384" s="327" t="s">
        <v>406</v>
      </c>
      <c r="F384" s="327" t="s">
        <v>254</v>
      </c>
      <c r="G384" s="327" t="s">
        <v>407</v>
      </c>
      <c r="H384" s="327" t="s">
        <v>276</v>
      </c>
      <c r="I384" s="329">
        <v>2025884</v>
      </c>
      <c r="J384" s="327" t="s">
        <v>277</v>
      </c>
      <c r="K384" s="327">
        <v>380</v>
      </c>
      <c r="L384" s="327">
        <v>26</v>
      </c>
      <c r="M384" s="327">
        <v>144</v>
      </c>
      <c r="N384" s="327" t="s">
        <v>393</v>
      </c>
      <c r="O384" s="327">
        <v>1</v>
      </c>
      <c r="P384" s="328">
        <v>0.6</v>
      </c>
      <c r="Q384" s="327" t="s">
        <v>259</v>
      </c>
      <c r="R384" s="327" t="s">
        <v>260</v>
      </c>
      <c r="S384" s="327" t="s">
        <v>254</v>
      </c>
      <c r="T384" s="327" t="s">
        <v>261</v>
      </c>
      <c r="V384" s="327">
        <v>1.4</v>
      </c>
      <c r="X384" s="327" t="s">
        <v>262</v>
      </c>
      <c r="Y384" s="327" t="s">
        <v>278</v>
      </c>
      <c r="Z384" s="327">
        <v>0</v>
      </c>
      <c r="AB384" s="329">
        <v>35855</v>
      </c>
      <c r="AC384" s="327">
        <v>0</v>
      </c>
    </row>
    <row r="385" spans="1:29" s="327" customFormat="1" hidden="1" x14ac:dyDescent="0.25">
      <c r="A385" s="327">
        <v>3355</v>
      </c>
      <c r="B385" s="327">
        <v>10200602</v>
      </c>
      <c r="C385" s="327">
        <v>124</v>
      </c>
      <c r="D385" s="327" t="s">
        <v>389</v>
      </c>
      <c r="E385" s="327" t="s">
        <v>406</v>
      </c>
      <c r="F385" s="327" t="s">
        <v>254</v>
      </c>
      <c r="G385" s="327" t="s">
        <v>407</v>
      </c>
      <c r="H385" s="327" t="s">
        <v>276</v>
      </c>
      <c r="I385" s="329">
        <v>2025884</v>
      </c>
      <c r="J385" s="327" t="s">
        <v>277</v>
      </c>
      <c r="K385" s="327">
        <v>380</v>
      </c>
      <c r="L385" s="327">
        <v>205</v>
      </c>
      <c r="M385" s="327">
        <v>220</v>
      </c>
      <c r="N385" s="327" t="s">
        <v>367</v>
      </c>
      <c r="O385" s="327">
        <v>1</v>
      </c>
      <c r="P385" s="328">
        <v>0.6</v>
      </c>
      <c r="Q385" s="327" t="s">
        <v>259</v>
      </c>
      <c r="R385" s="327" t="s">
        <v>260</v>
      </c>
      <c r="S385" s="327" t="s">
        <v>254</v>
      </c>
      <c r="T385" s="327" t="s">
        <v>261</v>
      </c>
      <c r="V385" s="327">
        <v>1.4</v>
      </c>
      <c r="X385" s="327" t="s">
        <v>262</v>
      </c>
      <c r="Y385" s="327" t="s">
        <v>278</v>
      </c>
      <c r="Z385" s="327">
        <v>0</v>
      </c>
      <c r="AB385" s="329">
        <v>35855</v>
      </c>
      <c r="AC385" s="327">
        <v>0</v>
      </c>
    </row>
    <row r="386" spans="1:29" s="327" customFormat="1" hidden="1" x14ac:dyDescent="0.25">
      <c r="A386" s="327">
        <v>3356</v>
      </c>
      <c r="B386" s="327">
        <v>10200602</v>
      </c>
      <c r="C386" s="327">
        <v>124</v>
      </c>
      <c r="D386" s="327" t="s">
        <v>389</v>
      </c>
      <c r="E386" s="327" t="s">
        <v>406</v>
      </c>
      <c r="F386" s="327" t="s">
        <v>254</v>
      </c>
      <c r="G386" s="327" t="s">
        <v>407</v>
      </c>
      <c r="J386" s="327" t="s">
        <v>412</v>
      </c>
      <c r="K386" s="327">
        <v>381</v>
      </c>
      <c r="L386" s="327">
        <v>0</v>
      </c>
      <c r="M386" s="327">
        <v>129</v>
      </c>
      <c r="N386" s="327" t="s">
        <v>258</v>
      </c>
      <c r="O386" s="327">
        <v>1</v>
      </c>
      <c r="P386" s="328">
        <v>0.6</v>
      </c>
      <c r="Q386" s="327" t="s">
        <v>259</v>
      </c>
      <c r="R386" s="327" t="s">
        <v>260</v>
      </c>
      <c r="S386" s="327" t="s">
        <v>254</v>
      </c>
      <c r="T386" s="327" t="s">
        <v>261</v>
      </c>
      <c r="V386" s="327">
        <v>1.4</v>
      </c>
      <c r="X386" s="327" t="s">
        <v>413</v>
      </c>
      <c r="Y386" s="327" t="s">
        <v>278</v>
      </c>
      <c r="Z386" s="327">
        <v>0</v>
      </c>
      <c r="AB386" s="329">
        <v>35855</v>
      </c>
      <c r="AC386" s="327">
        <v>0</v>
      </c>
    </row>
    <row r="387" spans="1:29" s="327" customFormat="1" hidden="1" x14ac:dyDescent="0.25">
      <c r="A387" s="327">
        <v>3358</v>
      </c>
      <c r="B387" s="327">
        <v>10200602</v>
      </c>
      <c r="C387" s="327">
        <v>124</v>
      </c>
      <c r="D387" s="327" t="s">
        <v>389</v>
      </c>
      <c r="E387" s="327" t="s">
        <v>406</v>
      </c>
      <c r="F387" s="327" t="s">
        <v>254</v>
      </c>
      <c r="G387" s="327" t="s">
        <v>407</v>
      </c>
      <c r="J387" s="327" t="s">
        <v>279</v>
      </c>
      <c r="K387" s="327">
        <v>399</v>
      </c>
      <c r="L387" s="327">
        <v>0</v>
      </c>
      <c r="M387" s="327">
        <v>129</v>
      </c>
      <c r="N387" s="327" t="s">
        <v>258</v>
      </c>
      <c r="O387" s="327">
        <v>1</v>
      </c>
      <c r="P387" s="328">
        <v>5.8</v>
      </c>
      <c r="Q387" s="327" t="s">
        <v>259</v>
      </c>
      <c r="R387" s="327" t="s">
        <v>260</v>
      </c>
      <c r="S387" s="327" t="s">
        <v>254</v>
      </c>
      <c r="T387" s="327" t="s">
        <v>261</v>
      </c>
      <c r="V387" s="327">
        <v>1.4</v>
      </c>
      <c r="W387" s="327" t="s">
        <v>757</v>
      </c>
      <c r="X387" s="327" t="s">
        <v>262</v>
      </c>
      <c r="Y387" s="327" t="s">
        <v>275</v>
      </c>
      <c r="Z387" s="327">
        <v>0</v>
      </c>
      <c r="AB387" s="329">
        <v>35855</v>
      </c>
      <c r="AC387" s="327">
        <v>0</v>
      </c>
    </row>
    <row r="388" spans="1:29" s="327" customFormat="1" hidden="1" x14ac:dyDescent="0.25">
      <c r="A388" s="327">
        <v>4531</v>
      </c>
      <c r="B388" s="327">
        <v>10200602</v>
      </c>
      <c r="C388" s="327">
        <v>124</v>
      </c>
      <c r="D388" s="327" t="s">
        <v>389</v>
      </c>
      <c r="E388" s="327" t="s">
        <v>406</v>
      </c>
      <c r="F388" s="327" t="s">
        <v>254</v>
      </c>
      <c r="G388" s="327" t="s">
        <v>407</v>
      </c>
      <c r="H388" s="327" t="s">
        <v>268</v>
      </c>
      <c r="J388" s="327" t="s">
        <v>269</v>
      </c>
      <c r="K388" s="327">
        <v>303</v>
      </c>
      <c r="L388" s="327">
        <v>0</v>
      </c>
      <c r="M388" s="327">
        <v>129</v>
      </c>
      <c r="N388" s="327" t="s">
        <v>258</v>
      </c>
      <c r="O388" s="327">
        <v>1</v>
      </c>
      <c r="P388" s="328">
        <v>140</v>
      </c>
      <c r="Q388" s="327" t="s">
        <v>259</v>
      </c>
      <c r="R388" s="327" t="s">
        <v>260</v>
      </c>
      <c r="S388" s="327" t="s">
        <v>254</v>
      </c>
      <c r="T388" s="327" t="s">
        <v>261</v>
      </c>
      <c r="V388" s="327">
        <v>1.4</v>
      </c>
      <c r="W388" s="327" t="s">
        <v>270</v>
      </c>
      <c r="X388" s="327" t="s">
        <v>262</v>
      </c>
      <c r="Y388" s="327" t="s">
        <v>278</v>
      </c>
      <c r="Z388" s="327">
        <v>0</v>
      </c>
      <c r="AB388" s="329">
        <v>35855</v>
      </c>
      <c r="AC388" s="327">
        <v>0</v>
      </c>
    </row>
    <row r="389" spans="1:29" s="327" customFormat="1" hidden="1" x14ac:dyDescent="0.25">
      <c r="A389" s="327">
        <v>4533</v>
      </c>
      <c r="B389" s="327">
        <v>10200602</v>
      </c>
      <c r="C389" s="327">
        <v>124</v>
      </c>
      <c r="D389" s="327" t="s">
        <v>389</v>
      </c>
      <c r="E389" s="327" t="s">
        <v>406</v>
      </c>
      <c r="F389" s="327" t="s">
        <v>254</v>
      </c>
      <c r="G389" s="327" t="s">
        <v>407</v>
      </c>
      <c r="H389" s="327" t="s">
        <v>268</v>
      </c>
      <c r="J389" s="327" t="s">
        <v>269</v>
      </c>
      <c r="K389" s="327">
        <v>303</v>
      </c>
      <c r="L389" s="327">
        <v>26</v>
      </c>
      <c r="M389" s="327">
        <v>144</v>
      </c>
      <c r="N389" s="327" t="s">
        <v>393</v>
      </c>
      <c r="O389" s="327">
        <v>1</v>
      </c>
      <c r="P389" s="328">
        <v>30</v>
      </c>
      <c r="Q389" s="327" t="s">
        <v>259</v>
      </c>
      <c r="R389" s="327" t="s">
        <v>260</v>
      </c>
      <c r="S389" s="327" t="s">
        <v>254</v>
      </c>
      <c r="T389" s="327" t="s">
        <v>261</v>
      </c>
      <c r="V389" s="327">
        <v>1.4</v>
      </c>
      <c r="W389" s="327" t="s">
        <v>270</v>
      </c>
      <c r="X389" s="327" t="s">
        <v>262</v>
      </c>
      <c r="Y389" s="327" t="s">
        <v>275</v>
      </c>
      <c r="Z389" s="327">
        <v>0</v>
      </c>
      <c r="AB389" s="329">
        <v>35855</v>
      </c>
      <c r="AC389" s="327">
        <v>0</v>
      </c>
    </row>
    <row r="390" spans="1:29" s="327" customFormat="1" hidden="1" x14ac:dyDescent="0.25">
      <c r="A390" s="327">
        <v>4534</v>
      </c>
      <c r="B390" s="327">
        <v>10200602</v>
      </c>
      <c r="C390" s="327">
        <v>124</v>
      </c>
      <c r="D390" s="327" t="s">
        <v>389</v>
      </c>
      <c r="E390" s="327" t="s">
        <v>406</v>
      </c>
      <c r="F390" s="327" t="s">
        <v>254</v>
      </c>
      <c r="G390" s="327" t="s">
        <v>407</v>
      </c>
      <c r="H390" s="327" t="s">
        <v>268</v>
      </c>
      <c r="J390" s="327" t="s">
        <v>269</v>
      </c>
      <c r="K390" s="327">
        <v>303</v>
      </c>
      <c r="L390" s="327">
        <v>205</v>
      </c>
      <c r="M390" s="327">
        <v>220</v>
      </c>
      <c r="N390" s="327" t="s">
        <v>367</v>
      </c>
      <c r="O390" s="327">
        <v>1</v>
      </c>
      <c r="P390" s="328">
        <v>81</v>
      </c>
      <c r="Q390" s="327" t="s">
        <v>259</v>
      </c>
      <c r="R390" s="327" t="s">
        <v>260</v>
      </c>
      <c r="S390" s="327" t="s">
        <v>254</v>
      </c>
      <c r="T390" s="327" t="s">
        <v>261</v>
      </c>
      <c r="V390" s="327">
        <v>1.4</v>
      </c>
      <c r="W390" s="327" t="s">
        <v>270</v>
      </c>
      <c r="X390" s="327" t="s">
        <v>262</v>
      </c>
      <c r="Y390" s="327" t="s">
        <v>263</v>
      </c>
      <c r="Z390" s="327">
        <v>0</v>
      </c>
      <c r="AB390" s="329">
        <v>35855</v>
      </c>
      <c r="AC390" s="327">
        <v>0</v>
      </c>
    </row>
    <row r="391" spans="1:29" s="327" customFormat="1" hidden="1" x14ac:dyDescent="0.25">
      <c r="A391" s="327">
        <v>5888</v>
      </c>
      <c r="B391" s="327">
        <v>10200602</v>
      </c>
      <c r="C391" s="327">
        <v>124</v>
      </c>
      <c r="D391" s="327" t="s">
        <v>389</v>
      </c>
      <c r="E391" s="327" t="s">
        <v>406</v>
      </c>
      <c r="F391" s="327" t="s">
        <v>254</v>
      </c>
      <c r="G391" s="327" t="s">
        <v>407</v>
      </c>
      <c r="H391" s="327" t="s">
        <v>255</v>
      </c>
      <c r="I391" s="327" t="s">
        <v>256</v>
      </c>
      <c r="J391" s="327" t="s">
        <v>257</v>
      </c>
      <c r="K391" s="327">
        <v>136</v>
      </c>
      <c r="L391" s="327">
        <v>0</v>
      </c>
      <c r="M391" s="327">
        <v>129</v>
      </c>
      <c r="N391" s="327" t="s">
        <v>258</v>
      </c>
      <c r="O391" s="327">
        <v>1</v>
      </c>
      <c r="P391" s="328">
        <v>120000</v>
      </c>
      <c r="Q391" s="327" t="s">
        <v>259</v>
      </c>
      <c r="R391" s="327" t="s">
        <v>260</v>
      </c>
      <c r="S391" s="327" t="s">
        <v>254</v>
      </c>
      <c r="T391" s="327" t="s">
        <v>261</v>
      </c>
      <c r="V391" s="327">
        <v>1.4</v>
      </c>
      <c r="X391" s="327" t="s">
        <v>262</v>
      </c>
      <c r="Y391" s="327" t="s">
        <v>263</v>
      </c>
      <c r="Z391" s="327">
        <v>0</v>
      </c>
      <c r="AB391" s="329">
        <v>35855</v>
      </c>
      <c r="AC391" s="327">
        <v>0</v>
      </c>
    </row>
    <row r="392" spans="1:29" s="327" customFormat="1" hidden="1" x14ac:dyDescent="0.25">
      <c r="A392" s="327">
        <v>5891</v>
      </c>
      <c r="B392" s="327">
        <v>10200602</v>
      </c>
      <c r="C392" s="327">
        <v>124</v>
      </c>
      <c r="D392" s="327" t="s">
        <v>389</v>
      </c>
      <c r="E392" s="327" t="s">
        <v>406</v>
      </c>
      <c r="F392" s="327" t="s">
        <v>254</v>
      </c>
      <c r="G392" s="327" t="s">
        <v>407</v>
      </c>
      <c r="H392" s="327" t="s">
        <v>264</v>
      </c>
      <c r="I392" s="327" t="s">
        <v>265</v>
      </c>
      <c r="J392" s="327" t="s">
        <v>266</v>
      </c>
      <c r="K392" s="327">
        <v>137</v>
      </c>
      <c r="L392" s="327">
        <v>0</v>
      </c>
      <c r="M392" s="327">
        <v>129</v>
      </c>
      <c r="N392" s="327" t="s">
        <v>258</v>
      </c>
      <c r="O392" s="327">
        <v>1</v>
      </c>
      <c r="P392" s="328">
        <v>35</v>
      </c>
      <c r="Q392" s="327" t="s">
        <v>259</v>
      </c>
      <c r="R392" s="327" t="s">
        <v>260</v>
      </c>
      <c r="S392" s="327" t="s">
        <v>254</v>
      </c>
      <c r="T392" s="327" t="s">
        <v>261</v>
      </c>
      <c r="V392" s="327">
        <v>1.4</v>
      </c>
      <c r="X392" s="327" t="s">
        <v>262</v>
      </c>
      <c r="Y392" s="327" t="s">
        <v>278</v>
      </c>
      <c r="Z392" s="327">
        <v>0</v>
      </c>
      <c r="AB392" s="329">
        <v>35855</v>
      </c>
      <c r="AC392" s="327">
        <v>0</v>
      </c>
    </row>
    <row r="393" spans="1:29" s="327" customFormat="1" hidden="1" x14ac:dyDescent="0.25">
      <c r="A393" s="327">
        <v>5892</v>
      </c>
      <c r="B393" s="327">
        <v>10200602</v>
      </c>
      <c r="C393" s="327">
        <v>124</v>
      </c>
      <c r="D393" s="327" t="s">
        <v>389</v>
      </c>
      <c r="E393" s="327" t="s">
        <v>406</v>
      </c>
      <c r="F393" s="327" t="s">
        <v>254</v>
      </c>
      <c r="G393" s="327" t="s">
        <v>407</v>
      </c>
      <c r="H393" s="327" t="s">
        <v>264</v>
      </c>
      <c r="I393" s="327" t="s">
        <v>265</v>
      </c>
      <c r="J393" s="327" t="s">
        <v>266</v>
      </c>
      <c r="K393" s="327">
        <v>137</v>
      </c>
      <c r="L393" s="327">
        <v>26</v>
      </c>
      <c r="M393" s="327">
        <v>144</v>
      </c>
      <c r="N393" s="327" t="s">
        <v>393</v>
      </c>
      <c r="O393" s="327">
        <v>1</v>
      </c>
      <c r="P393" s="328">
        <v>37</v>
      </c>
      <c r="Q393" s="327" t="s">
        <v>259</v>
      </c>
      <c r="R393" s="327" t="s">
        <v>260</v>
      </c>
      <c r="S393" s="327" t="s">
        <v>254</v>
      </c>
      <c r="T393" s="327" t="s">
        <v>261</v>
      </c>
      <c r="V393" s="327">
        <v>1.4</v>
      </c>
      <c r="X393" s="327" t="s">
        <v>262</v>
      </c>
      <c r="Y393" s="327" t="s">
        <v>275</v>
      </c>
      <c r="Z393" s="327">
        <v>0</v>
      </c>
      <c r="AB393" s="329">
        <v>35855</v>
      </c>
      <c r="AC393" s="327">
        <v>0</v>
      </c>
    </row>
    <row r="394" spans="1:29" s="327" customFormat="1" hidden="1" x14ac:dyDescent="0.25">
      <c r="A394" s="327">
        <v>5894</v>
      </c>
      <c r="B394" s="327">
        <v>10200602</v>
      </c>
      <c r="C394" s="327">
        <v>124</v>
      </c>
      <c r="D394" s="327" t="s">
        <v>389</v>
      </c>
      <c r="E394" s="327" t="s">
        <v>406</v>
      </c>
      <c r="F394" s="327" t="s">
        <v>254</v>
      </c>
      <c r="G394" s="327" t="s">
        <v>407</v>
      </c>
      <c r="H394" s="327" t="s">
        <v>264</v>
      </c>
      <c r="I394" s="327" t="s">
        <v>265</v>
      </c>
      <c r="J394" s="327" t="s">
        <v>266</v>
      </c>
      <c r="K394" s="327">
        <v>137</v>
      </c>
      <c r="L394" s="327">
        <v>205</v>
      </c>
      <c r="M394" s="327">
        <v>220</v>
      </c>
      <c r="N394" s="327" t="s">
        <v>367</v>
      </c>
      <c r="O394" s="327">
        <v>1</v>
      </c>
      <c r="P394" s="328">
        <v>61</v>
      </c>
      <c r="Q394" s="327" t="s">
        <v>259</v>
      </c>
      <c r="R394" s="327" t="s">
        <v>260</v>
      </c>
      <c r="S394" s="327" t="s">
        <v>254</v>
      </c>
      <c r="T394" s="327" t="s">
        <v>261</v>
      </c>
      <c r="V394" s="327">
        <v>1.4</v>
      </c>
      <c r="X394" s="327" t="s">
        <v>262</v>
      </c>
      <c r="Y394" s="327" t="s">
        <v>263</v>
      </c>
      <c r="Z394" s="327">
        <v>0</v>
      </c>
      <c r="AB394" s="329">
        <v>35855</v>
      </c>
      <c r="AC394" s="327">
        <v>0</v>
      </c>
    </row>
    <row r="395" spans="1:29" s="327" customFormat="1" hidden="1" x14ac:dyDescent="0.25">
      <c r="A395" s="327">
        <v>5917</v>
      </c>
      <c r="B395" s="327">
        <v>10200602</v>
      </c>
      <c r="C395" s="327">
        <v>124</v>
      </c>
      <c r="D395" s="327" t="s">
        <v>389</v>
      </c>
      <c r="E395" s="327" t="s">
        <v>406</v>
      </c>
      <c r="F395" s="327" t="s">
        <v>254</v>
      </c>
      <c r="G395" s="327" t="s">
        <v>407</v>
      </c>
      <c r="H395" s="327" t="s">
        <v>271</v>
      </c>
      <c r="J395" s="327" t="s">
        <v>272</v>
      </c>
      <c r="K395" s="327">
        <v>330</v>
      </c>
      <c r="L395" s="327">
        <v>0</v>
      </c>
      <c r="M395" s="327">
        <v>129</v>
      </c>
      <c r="N395" s="327" t="s">
        <v>258</v>
      </c>
      <c r="O395" s="327">
        <v>1</v>
      </c>
      <c r="P395" s="328">
        <v>7.5</v>
      </c>
      <c r="Q395" s="327" t="s">
        <v>259</v>
      </c>
      <c r="R395" s="327" t="s">
        <v>260</v>
      </c>
      <c r="S395" s="327" t="s">
        <v>254</v>
      </c>
      <c r="T395" s="327" t="s">
        <v>261</v>
      </c>
      <c r="V395" s="327">
        <v>1.4</v>
      </c>
      <c r="X395" s="327" t="s">
        <v>262</v>
      </c>
      <c r="Y395" s="327" t="s">
        <v>263</v>
      </c>
      <c r="Z395" s="327">
        <v>0</v>
      </c>
      <c r="AB395" s="329">
        <v>35855</v>
      </c>
      <c r="AC395" s="327">
        <v>0</v>
      </c>
    </row>
    <row r="396" spans="1:29" s="327" customFormat="1" hidden="1" x14ac:dyDescent="0.25">
      <c r="A396" s="327">
        <v>5920</v>
      </c>
      <c r="B396" s="327">
        <v>10200602</v>
      </c>
      <c r="C396" s="327">
        <v>124</v>
      </c>
      <c r="D396" s="327" t="s">
        <v>389</v>
      </c>
      <c r="E396" s="327" t="s">
        <v>406</v>
      </c>
      <c r="F396" s="327" t="s">
        <v>254</v>
      </c>
      <c r="G396" s="327" t="s">
        <v>407</v>
      </c>
      <c r="H396" s="327" t="s">
        <v>273</v>
      </c>
      <c r="J396" s="327" t="s">
        <v>274</v>
      </c>
      <c r="K396" s="327">
        <v>334</v>
      </c>
      <c r="L396" s="327">
        <v>0</v>
      </c>
      <c r="M396" s="327">
        <v>129</v>
      </c>
      <c r="N396" s="327" t="s">
        <v>258</v>
      </c>
      <c r="O396" s="327">
        <v>1</v>
      </c>
      <c r="P396" s="328">
        <v>6.2</v>
      </c>
      <c r="Q396" s="327" t="s">
        <v>259</v>
      </c>
      <c r="R396" s="327" t="s">
        <v>260</v>
      </c>
      <c r="S396" s="327" t="s">
        <v>254</v>
      </c>
      <c r="T396" s="327" t="s">
        <v>261</v>
      </c>
      <c r="V396" s="327">
        <v>1.4</v>
      </c>
      <c r="X396" s="327" t="s">
        <v>262</v>
      </c>
      <c r="Y396" s="327" t="s">
        <v>267</v>
      </c>
      <c r="Z396" s="327">
        <v>0</v>
      </c>
      <c r="AB396" s="329">
        <v>35855</v>
      </c>
      <c r="AC396" s="327">
        <v>0</v>
      </c>
    </row>
    <row r="397" spans="1:29" s="327" customFormat="1" hidden="1" x14ac:dyDescent="0.25">
      <c r="A397" s="327">
        <v>5921</v>
      </c>
      <c r="B397" s="327">
        <v>10200602</v>
      </c>
      <c r="C397" s="327">
        <v>124</v>
      </c>
      <c r="D397" s="327" t="s">
        <v>389</v>
      </c>
      <c r="E397" s="327" t="s">
        <v>406</v>
      </c>
      <c r="F397" s="327" t="s">
        <v>254</v>
      </c>
      <c r="G397" s="327" t="s">
        <v>407</v>
      </c>
      <c r="H397" s="327" t="s">
        <v>371</v>
      </c>
      <c r="J397" s="327" t="s">
        <v>372</v>
      </c>
      <c r="K397" s="327">
        <v>336</v>
      </c>
      <c r="L397" s="327">
        <v>0</v>
      </c>
      <c r="M397" s="327">
        <v>129</v>
      </c>
      <c r="N397" s="327" t="s">
        <v>258</v>
      </c>
      <c r="O397" s="327">
        <v>1</v>
      </c>
      <c r="P397" s="328">
        <v>13.7</v>
      </c>
      <c r="Q397" s="327" t="s">
        <v>259</v>
      </c>
      <c r="R397" s="327" t="s">
        <v>260</v>
      </c>
      <c r="S397" s="327" t="s">
        <v>254</v>
      </c>
      <c r="T397" s="327" t="s">
        <v>261</v>
      </c>
      <c r="V397" s="327">
        <v>1.4</v>
      </c>
      <c r="W397" s="327" t="s">
        <v>756</v>
      </c>
      <c r="X397" s="327" t="s">
        <v>262</v>
      </c>
      <c r="Y397" s="327" t="s">
        <v>263</v>
      </c>
      <c r="Z397" s="327">
        <v>0</v>
      </c>
      <c r="AB397" s="329">
        <v>35855</v>
      </c>
      <c r="AC397" s="327">
        <v>0</v>
      </c>
    </row>
    <row r="398" spans="1:29" s="327" customFormat="1" hidden="1" x14ac:dyDescent="0.25">
      <c r="A398" s="327">
        <v>5924</v>
      </c>
      <c r="B398" s="327">
        <v>10200602</v>
      </c>
      <c r="C398" s="327">
        <v>124</v>
      </c>
      <c r="D398" s="327" t="s">
        <v>389</v>
      </c>
      <c r="E398" s="327" t="s">
        <v>406</v>
      </c>
      <c r="F398" s="327" t="s">
        <v>254</v>
      </c>
      <c r="G398" s="327" t="s">
        <v>407</v>
      </c>
      <c r="H398" s="327" t="s">
        <v>531</v>
      </c>
      <c r="J398" s="327" t="s">
        <v>532</v>
      </c>
      <c r="K398" s="327">
        <v>339</v>
      </c>
      <c r="L398" s="327">
        <v>0</v>
      </c>
      <c r="M398" s="327">
        <v>129</v>
      </c>
      <c r="N398" s="327" t="s">
        <v>258</v>
      </c>
      <c r="O398" s="327">
        <v>1</v>
      </c>
      <c r="P398" s="328">
        <v>13.7</v>
      </c>
      <c r="Q398" s="327" t="s">
        <v>259</v>
      </c>
      <c r="R398" s="327" t="s">
        <v>260</v>
      </c>
      <c r="S398" s="327" t="s">
        <v>254</v>
      </c>
      <c r="T398" s="327" t="s">
        <v>261</v>
      </c>
      <c r="V398" s="327">
        <v>1.4</v>
      </c>
      <c r="W398" s="327" t="s">
        <v>755</v>
      </c>
      <c r="X398" s="327" t="s">
        <v>262</v>
      </c>
      <c r="Y398" s="327" t="s">
        <v>263</v>
      </c>
      <c r="Z398" s="327">
        <v>0</v>
      </c>
      <c r="AB398" s="329">
        <v>35855</v>
      </c>
      <c r="AC398" s="327">
        <v>0</v>
      </c>
    </row>
    <row r="399" spans="1:29" s="327" customFormat="1" hidden="1" x14ac:dyDescent="0.25">
      <c r="A399" s="327">
        <v>5928</v>
      </c>
      <c r="B399" s="327">
        <v>10200602</v>
      </c>
      <c r="C399" s="327">
        <v>124</v>
      </c>
      <c r="D399" s="327" t="s">
        <v>389</v>
      </c>
      <c r="E399" s="327" t="s">
        <v>406</v>
      </c>
      <c r="F399" s="327" t="s">
        <v>254</v>
      </c>
      <c r="G399" s="327" t="s">
        <v>407</v>
      </c>
      <c r="H399" s="327" t="s">
        <v>385</v>
      </c>
      <c r="J399" s="327" t="s">
        <v>386</v>
      </c>
      <c r="K399" s="327">
        <v>417</v>
      </c>
      <c r="L399" s="327">
        <v>0</v>
      </c>
      <c r="M399" s="327">
        <v>129</v>
      </c>
      <c r="N399" s="327" t="s">
        <v>258</v>
      </c>
      <c r="O399" s="327">
        <v>1</v>
      </c>
      <c r="P399" s="328">
        <v>2.8</v>
      </c>
      <c r="Q399" s="327" t="s">
        <v>259</v>
      </c>
      <c r="R399" s="327" t="s">
        <v>260</v>
      </c>
      <c r="S399" s="327" t="s">
        <v>254</v>
      </c>
      <c r="T399" s="327" t="s">
        <v>261</v>
      </c>
      <c r="X399" s="327" t="s">
        <v>733</v>
      </c>
      <c r="Y399" s="327" t="s">
        <v>275</v>
      </c>
      <c r="Z399" s="327">
        <v>0</v>
      </c>
      <c r="AB399" s="329">
        <v>35855</v>
      </c>
      <c r="AC399" s="327">
        <v>0</v>
      </c>
    </row>
    <row r="400" spans="1:29" hidden="1" x14ac:dyDescent="0.25">
      <c r="A400">
        <v>5931</v>
      </c>
      <c r="B400">
        <v>10200603</v>
      </c>
      <c r="C400">
        <v>125</v>
      </c>
      <c r="D400" t="s">
        <v>389</v>
      </c>
      <c r="E400" t="s">
        <v>406</v>
      </c>
      <c r="F400" t="s">
        <v>254</v>
      </c>
      <c r="G400" t="s">
        <v>410</v>
      </c>
      <c r="H400" t="s">
        <v>565</v>
      </c>
      <c r="I400" t="s">
        <v>566</v>
      </c>
      <c r="J400" t="s">
        <v>567</v>
      </c>
      <c r="K400">
        <v>87</v>
      </c>
      <c r="L400">
        <v>0</v>
      </c>
      <c r="M400">
        <v>129</v>
      </c>
      <c r="N400" t="s">
        <v>258</v>
      </c>
      <c r="O400">
        <v>1</v>
      </c>
      <c r="P400" s="238">
        <v>3.2</v>
      </c>
      <c r="Q400" t="s">
        <v>259</v>
      </c>
      <c r="R400" t="s">
        <v>260</v>
      </c>
      <c r="S400" t="s">
        <v>254</v>
      </c>
      <c r="T400" t="s">
        <v>261</v>
      </c>
      <c r="X400" t="s">
        <v>568</v>
      </c>
      <c r="Y400" t="s">
        <v>275</v>
      </c>
      <c r="Z400">
        <v>0</v>
      </c>
      <c r="AA400" s="237">
        <v>36770</v>
      </c>
      <c r="AC400">
        <v>0</v>
      </c>
    </row>
    <row r="401" spans="1:29" hidden="1" x14ac:dyDescent="0.25">
      <c r="A401">
        <v>5932</v>
      </c>
      <c r="B401">
        <v>10200603</v>
      </c>
      <c r="C401">
        <v>125</v>
      </c>
      <c r="D401" t="s">
        <v>389</v>
      </c>
      <c r="E401" t="s">
        <v>406</v>
      </c>
      <c r="F401" t="s">
        <v>254</v>
      </c>
      <c r="G401" t="s">
        <v>410</v>
      </c>
      <c r="H401" t="s">
        <v>565</v>
      </c>
      <c r="I401" t="s">
        <v>566</v>
      </c>
      <c r="J401" t="s">
        <v>567</v>
      </c>
      <c r="K401">
        <v>87</v>
      </c>
      <c r="L401">
        <v>107</v>
      </c>
      <c r="M401">
        <v>172</v>
      </c>
      <c r="N401" t="s">
        <v>615</v>
      </c>
      <c r="O401">
        <v>1</v>
      </c>
      <c r="P401" s="238">
        <v>18</v>
      </c>
      <c r="Q401" t="s">
        <v>259</v>
      </c>
      <c r="R401" t="s">
        <v>260</v>
      </c>
      <c r="S401" t="s">
        <v>254</v>
      </c>
      <c r="T401" t="s">
        <v>261</v>
      </c>
      <c r="X401" t="s">
        <v>568</v>
      </c>
      <c r="Y401" t="s">
        <v>275</v>
      </c>
      <c r="Z401">
        <v>0</v>
      </c>
      <c r="AA401" s="237">
        <v>36770</v>
      </c>
      <c r="AC401">
        <v>0</v>
      </c>
    </row>
    <row r="402" spans="1:29" hidden="1" x14ac:dyDescent="0.25">
      <c r="A402">
        <v>5933</v>
      </c>
      <c r="B402">
        <v>10200603</v>
      </c>
      <c r="C402">
        <v>125</v>
      </c>
      <c r="D402" t="s">
        <v>389</v>
      </c>
      <c r="E402" t="s">
        <v>406</v>
      </c>
      <c r="F402" t="s">
        <v>254</v>
      </c>
      <c r="G402" t="s">
        <v>410</v>
      </c>
      <c r="H402" t="s">
        <v>565</v>
      </c>
      <c r="I402" t="s">
        <v>566</v>
      </c>
      <c r="J402" t="s">
        <v>567</v>
      </c>
      <c r="K402">
        <v>87</v>
      </c>
      <c r="L402">
        <v>139</v>
      </c>
      <c r="M402">
        <v>198</v>
      </c>
      <c r="N402" t="s">
        <v>551</v>
      </c>
      <c r="O402">
        <v>1</v>
      </c>
      <c r="P402" s="238">
        <v>9.1</v>
      </c>
      <c r="Q402" t="s">
        <v>259</v>
      </c>
      <c r="R402" t="s">
        <v>260</v>
      </c>
      <c r="S402" t="s">
        <v>254</v>
      </c>
      <c r="T402" t="s">
        <v>261</v>
      </c>
      <c r="X402" t="s">
        <v>568</v>
      </c>
      <c r="Y402" t="s">
        <v>275</v>
      </c>
      <c r="Z402">
        <v>0</v>
      </c>
      <c r="AA402" s="237">
        <v>36770</v>
      </c>
      <c r="AC402">
        <v>0</v>
      </c>
    </row>
    <row r="403" spans="1:29" hidden="1" x14ac:dyDescent="0.25">
      <c r="A403">
        <v>5935</v>
      </c>
      <c r="B403">
        <v>10200603</v>
      </c>
      <c r="C403">
        <v>125</v>
      </c>
      <c r="D403" t="s">
        <v>389</v>
      </c>
      <c r="E403" t="s">
        <v>406</v>
      </c>
      <c r="F403" t="s">
        <v>254</v>
      </c>
      <c r="G403" t="s">
        <v>410</v>
      </c>
      <c r="H403" t="s">
        <v>264</v>
      </c>
      <c r="I403" t="s">
        <v>265</v>
      </c>
      <c r="J403" t="s">
        <v>266</v>
      </c>
      <c r="K403">
        <v>137</v>
      </c>
      <c r="L403">
        <v>0</v>
      </c>
      <c r="M403">
        <v>129</v>
      </c>
      <c r="N403" t="s">
        <v>258</v>
      </c>
      <c r="O403">
        <v>1</v>
      </c>
      <c r="P403" s="238">
        <v>84</v>
      </c>
      <c r="Q403" t="s">
        <v>259</v>
      </c>
      <c r="R403" t="s">
        <v>260</v>
      </c>
      <c r="S403" t="s">
        <v>254</v>
      </c>
      <c r="T403" t="s">
        <v>261</v>
      </c>
      <c r="V403">
        <v>1.4</v>
      </c>
      <c r="X403" t="s">
        <v>285</v>
      </c>
      <c r="Y403" t="s">
        <v>267</v>
      </c>
      <c r="Z403">
        <v>0</v>
      </c>
      <c r="AA403" s="237">
        <v>35855</v>
      </c>
      <c r="AC403">
        <v>0</v>
      </c>
    </row>
    <row r="404" spans="1:29" hidden="1" x14ac:dyDescent="0.25">
      <c r="A404">
        <v>5936</v>
      </c>
      <c r="B404">
        <v>10200603</v>
      </c>
      <c r="C404">
        <v>125</v>
      </c>
      <c r="D404" t="s">
        <v>389</v>
      </c>
      <c r="E404" t="s">
        <v>406</v>
      </c>
      <c r="F404" t="s">
        <v>254</v>
      </c>
      <c r="G404" t="s">
        <v>410</v>
      </c>
      <c r="H404" t="s">
        <v>268</v>
      </c>
      <c r="J404" t="s">
        <v>269</v>
      </c>
      <c r="K404">
        <v>303</v>
      </c>
      <c r="L404">
        <v>0</v>
      </c>
      <c r="M404">
        <v>129</v>
      </c>
      <c r="N404" t="s">
        <v>258</v>
      </c>
      <c r="O404">
        <v>1</v>
      </c>
      <c r="P404" s="238">
        <v>100</v>
      </c>
      <c r="Q404" t="s">
        <v>259</v>
      </c>
      <c r="R404" t="s">
        <v>260</v>
      </c>
      <c r="S404" t="s">
        <v>254</v>
      </c>
      <c r="T404" t="s">
        <v>261</v>
      </c>
      <c r="V404">
        <v>1.4</v>
      </c>
      <c r="W404" t="s">
        <v>411</v>
      </c>
      <c r="X404" t="s">
        <v>285</v>
      </c>
      <c r="Y404" t="s">
        <v>278</v>
      </c>
      <c r="Z404">
        <v>0</v>
      </c>
      <c r="AC404">
        <v>0</v>
      </c>
    </row>
    <row r="405" spans="1:29" hidden="1" x14ac:dyDescent="0.25">
      <c r="A405">
        <v>5937</v>
      </c>
      <c r="B405">
        <v>10200603</v>
      </c>
      <c r="C405">
        <v>125</v>
      </c>
      <c r="D405" t="s">
        <v>389</v>
      </c>
      <c r="E405" t="s">
        <v>406</v>
      </c>
      <c r="F405" t="s">
        <v>254</v>
      </c>
      <c r="G405" t="s">
        <v>410</v>
      </c>
      <c r="H405" t="s">
        <v>271</v>
      </c>
      <c r="J405" t="s">
        <v>272</v>
      </c>
      <c r="K405">
        <v>330</v>
      </c>
      <c r="L405">
        <v>0</v>
      </c>
      <c r="M405">
        <v>129</v>
      </c>
      <c r="N405" t="s">
        <v>258</v>
      </c>
      <c r="O405">
        <v>1</v>
      </c>
      <c r="P405" s="238">
        <v>5.7</v>
      </c>
      <c r="Q405" t="s">
        <v>259</v>
      </c>
      <c r="R405" t="s">
        <v>260</v>
      </c>
      <c r="S405" t="s">
        <v>254</v>
      </c>
      <c r="T405" t="s">
        <v>261</v>
      </c>
      <c r="V405">
        <v>1.4</v>
      </c>
      <c r="W405" t="s">
        <v>370</v>
      </c>
      <c r="X405" t="s">
        <v>285</v>
      </c>
      <c r="Y405" t="s">
        <v>263</v>
      </c>
      <c r="Z405">
        <v>0</v>
      </c>
      <c r="AA405" s="237">
        <v>35855</v>
      </c>
      <c r="AC405">
        <v>0</v>
      </c>
    </row>
    <row r="406" spans="1:29" hidden="1" x14ac:dyDescent="0.25">
      <c r="A406">
        <v>5938</v>
      </c>
      <c r="B406">
        <v>10200603</v>
      </c>
      <c r="C406">
        <v>125</v>
      </c>
      <c r="D406" t="s">
        <v>389</v>
      </c>
      <c r="E406" t="s">
        <v>406</v>
      </c>
      <c r="F406" t="s">
        <v>254</v>
      </c>
      <c r="G406" t="s">
        <v>410</v>
      </c>
      <c r="H406" t="s">
        <v>273</v>
      </c>
      <c r="J406" t="s">
        <v>274</v>
      </c>
      <c r="K406">
        <v>334</v>
      </c>
      <c r="L406">
        <v>0</v>
      </c>
      <c r="M406">
        <v>129</v>
      </c>
      <c r="N406" t="s">
        <v>258</v>
      </c>
      <c r="O406">
        <v>1</v>
      </c>
      <c r="P406" s="238">
        <v>1.9</v>
      </c>
      <c r="Q406" t="s">
        <v>259</v>
      </c>
      <c r="R406" t="s">
        <v>260</v>
      </c>
      <c r="S406" t="s">
        <v>254</v>
      </c>
      <c r="T406" t="s">
        <v>261</v>
      </c>
      <c r="V406">
        <v>1.4</v>
      </c>
      <c r="W406" t="s">
        <v>370</v>
      </c>
      <c r="X406" t="s">
        <v>285</v>
      </c>
      <c r="Y406" t="s">
        <v>267</v>
      </c>
      <c r="Z406">
        <v>0</v>
      </c>
      <c r="AA406" s="237">
        <v>35855</v>
      </c>
      <c r="AC406">
        <v>0</v>
      </c>
    </row>
    <row r="407" spans="1:29" hidden="1" x14ac:dyDescent="0.25">
      <c r="A407">
        <v>5940</v>
      </c>
      <c r="B407">
        <v>10200603</v>
      </c>
      <c r="C407">
        <v>125</v>
      </c>
      <c r="D407" t="s">
        <v>389</v>
      </c>
      <c r="E407" t="s">
        <v>406</v>
      </c>
      <c r="F407" t="s">
        <v>254</v>
      </c>
      <c r="G407" t="s">
        <v>410</v>
      </c>
      <c r="H407" t="s">
        <v>371</v>
      </c>
      <c r="J407" t="s">
        <v>372</v>
      </c>
      <c r="K407">
        <v>336</v>
      </c>
      <c r="L407">
        <v>0</v>
      </c>
      <c r="M407">
        <v>129</v>
      </c>
      <c r="N407" t="s">
        <v>258</v>
      </c>
      <c r="O407">
        <v>1</v>
      </c>
      <c r="P407" s="238">
        <v>7.6</v>
      </c>
      <c r="Q407" t="s">
        <v>259</v>
      </c>
      <c r="R407" t="s">
        <v>260</v>
      </c>
      <c r="S407" t="s">
        <v>254</v>
      </c>
      <c r="T407" t="s">
        <v>261</v>
      </c>
      <c r="V407">
        <v>1.4</v>
      </c>
      <c r="W407" t="s">
        <v>370</v>
      </c>
      <c r="X407" t="s">
        <v>285</v>
      </c>
      <c r="Y407" t="s">
        <v>263</v>
      </c>
      <c r="Z407">
        <v>0</v>
      </c>
      <c r="AA407" s="237">
        <v>35855</v>
      </c>
      <c r="AC407">
        <v>0</v>
      </c>
    </row>
    <row r="408" spans="1:29" hidden="1" x14ac:dyDescent="0.25">
      <c r="A408">
        <v>5941</v>
      </c>
      <c r="B408">
        <v>10200603</v>
      </c>
      <c r="C408">
        <v>125</v>
      </c>
      <c r="D408" t="s">
        <v>389</v>
      </c>
      <c r="E408" t="s">
        <v>406</v>
      </c>
      <c r="F408" t="s">
        <v>254</v>
      </c>
      <c r="G408" t="s">
        <v>410</v>
      </c>
      <c r="H408" t="s">
        <v>400</v>
      </c>
      <c r="J408" t="s">
        <v>401</v>
      </c>
      <c r="K408">
        <v>338</v>
      </c>
      <c r="L408">
        <v>0</v>
      </c>
      <c r="M408">
        <v>129</v>
      </c>
      <c r="N408" t="s">
        <v>258</v>
      </c>
      <c r="O408">
        <v>1</v>
      </c>
      <c r="P408" s="238">
        <v>1.9</v>
      </c>
      <c r="Q408" t="s">
        <v>259</v>
      </c>
      <c r="R408" t="s">
        <v>260</v>
      </c>
      <c r="S408" t="s">
        <v>254</v>
      </c>
      <c r="T408" t="s">
        <v>261</v>
      </c>
      <c r="V408">
        <v>1.4</v>
      </c>
      <c r="W408" t="s">
        <v>370</v>
      </c>
      <c r="X408" t="s">
        <v>285</v>
      </c>
      <c r="Y408" t="s">
        <v>267</v>
      </c>
      <c r="Z408">
        <v>0</v>
      </c>
      <c r="AA408" s="237">
        <v>38018</v>
      </c>
      <c r="AC408">
        <v>0</v>
      </c>
    </row>
    <row r="409" spans="1:29" hidden="1" x14ac:dyDescent="0.25">
      <c r="A409">
        <v>5943</v>
      </c>
      <c r="B409">
        <v>10200603</v>
      </c>
      <c r="C409">
        <v>125</v>
      </c>
      <c r="D409" t="s">
        <v>389</v>
      </c>
      <c r="E409" t="s">
        <v>406</v>
      </c>
      <c r="F409" t="s">
        <v>254</v>
      </c>
      <c r="G409" t="s">
        <v>410</v>
      </c>
      <c r="H409" t="s">
        <v>531</v>
      </c>
      <c r="J409" t="s">
        <v>532</v>
      </c>
      <c r="K409">
        <v>339</v>
      </c>
      <c r="L409">
        <v>0</v>
      </c>
      <c r="M409">
        <v>129</v>
      </c>
      <c r="N409" t="s">
        <v>258</v>
      </c>
      <c r="O409">
        <v>1</v>
      </c>
      <c r="P409" s="238">
        <v>7.6</v>
      </c>
      <c r="Q409" t="s">
        <v>259</v>
      </c>
      <c r="R409" t="s">
        <v>260</v>
      </c>
      <c r="S409" t="s">
        <v>254</v>
      </c>
      <c r="T409" t="s">
        <v>261</v>
      </c>
      <c r="W409" t="s">
        <v>533</v>
      </c>
      <c r="X409" t="s">
        <v>534</v>
      </c>
      <c r="Y409" t="s">
        <v>263</v>
      </c>
      <c r="Z409">
        <v>0</v>
      </c>
      <c r="AA409" s="237">
        <v>38018</v>
      </c>
      <c r="AC409">
        <v>0</v>
      </c>
    </row>
    <row r="410" spans="1:29" hidden="1" x14ac:dyDescent="0.25">
      <c r="A410">
        <v>5944</v>
      </c>
      <c r="B410">
        <v>10200603</v>
      </c>
      <c r="C410">
        <v>125</v>
      </c>
      <c r="D410" t="s">
        <v>389</v>
      </c>
      <c r="E410" t="s">
        <v>406</v>
      </c>
      <c r="F410" t="s">
        <v>254</v>
      </c>
      <c r="G410" t="s">
        <v>410</v>
      </c>
      <c r="H410" t="s">
        <v>402</v>
      </c>
      <c r="J410" t="s">
        <v>403</v>
      </c>
      <c r="K410">
        <v>340</v>
      </c>
      <c r="L410">
        <v>0</v>
      </c>
      <c r="M410">
        <v>129</v>
      </c>
      <c r="N410" t="s">
        <v>258</v>
      </c>
      <c r="O410">
        <v>1</v>
      </c>
      <c r="P410" s="238">
        <v>1.9</v>
      </c>
      <c r="Q410" t="s">
        <v>259</v>
      </c>
      <c r="R410" t="s">
        <v>260</v>
      </c>
      <c r="S410" t="s">
        <v>254</v>
      </c>
      <c r="T410" t="s">
        <v>261</v>
      </c>
      <c r="V410">
        <v>1.4</v>
      </c>
      <c r="W410" t="s">
        <v>370</v>
      </c>
      <c r="X410" t="s">
        <v>285</v>
      </c>
      <c r="Y410" t="s">
        <v>267</v>
      </c>
      <c r="Z410">
        <v>0</v>
      </c>
      <c r="AA410" s="237">
        <v>38018</v>
      </c>
      <c r="AC410">
        <v>0</v>
      </c>
    </row>
    <row r="411" spans="1:29" hidden="1" x14ac:dyDescent="0.25">
      <c r="A411">
        <v>5945</v>
      </c>
      <c r="B411">
        <v>10200603</v>
      </c>
      <c r="C411">
        <v>125</v>
      </c>
      <c r="D411" t="s">
        <v>389</v>
      </c>
      <c r="E411" t="s">
        <v>406</v>
      </c>
      <c r="F411" t="s">
        <v>254</v>
      </c>
      <c r="G411" t="s">
        <v>410</v>
      </c>
      <c r="H411" t="s">
        <v>535</v>
      </c>
      <c r="J411" t="s">
        <v>536</v>
      </c>
      <c r="K411">
        <v>341</v>
      </c>
      <c r="L411">
        <v>0</v>
      </c>
      <c r="M411">
        <v>129</v>
      </c>
      <c r="N411" t="s">
        <v>258</v>
      </c>
      <c r="O411">
        <v>1</v>
      </c>
      <c r="P411" s="238">
        <v>7.6</v>
      </c>
      <c r="Q411" t="s">
        <v>259</v>
      </c>
      <c r="R411" t="s">
        <v>260</v>
      </c>
      <c r="S411" t="s">
        <v>254</v>
      </c>
      <c r="T411" t="s">
        <v>261</v>
      </c>
      <c r="W411" t="s">
        <v>537</v>
      </c>
      <c r="X411" t="s">
        <v>534</v>
      </c>
      <c r="Y411" t="s">
        <v>263</v>
      </c>
      <c r="Z411">
        <v>0</v>
      </c>
      <c r="AA411" s="237">
        <v>38018</v>
      </c>
      <c r="AC411">
        <v>0</v>
      </c>
    </row>
    <row r="412" spans="1:29" hidden="1" x14ac:dyDescent="0.25">
      <c r="A412">
        <v>5946</v>
      </c>
      <c r="B412">
        <v>10200603</v>
      </c>
      <c r="C412">
        <v>125</v>
      </c>
      <c r="D412" t="s">
        <v>389</v>
      </c>
      <c r="E412" t="s">
        <v>406</v>
      </c>
      <c r="F412" t="s">
        <v>254</v>
      </c>
      <c r="G412" t="s">
        <v>410</v>
      </c>
      <c r="J412" t="s">
        <v>412</v>
      </c>
      <c r="K412">
        <v>381</v>
      </c>
      <c r="L412">
        <v>0</v>
      </c>
      <c r="M412">
        <v>129</v>
      </c>
      <c r="N412" t="s">
        <v>258</v>
      </c>
      <c r="O412">
        <v>1</v>
      </c>
      <c r="P412" s="238">
        <v>0.6</v>
      </c>
      <c r="Q412" t="s">
        <v>259</v>
      </c>
      <c r="R412" t="s">
        <v>260</v>
      </c>
      <c r="S412" t="s">
        <v>254</v>
      </c>
      <c r="T412" t="s">
        <v>261</v>
      </c>
      <c r="V412">
        <v>1.4</v>
      </c>
      <c r="X412" t="s">
        <v>413</v>
      </c>
      <c r="Y412" t="s">
        <v>278</v>
      </c>
      <c r="Z412">
        <v>0</v>
      </c>
      <c r="AC412">
        <v>0</v>
      </c>
    </row>
    <row r="413" spans="1:29" hidden="1" x14ac:dyDescent="0.25">
      <c r="A413">
        <v>5947</v>
      </c>
      <c r="B413">
        <v>10200603</v>
      </c>
      <c r="C413">
        <v>125</v>
      </c>
      <c r="D413" t="s">
        <v>389</v>
      </c>
      <c r="E413" t="s">
        <v>406</v>
      </c>
      <c r="F413" t="s">
        <v>254</v>
      </c>
      <c r="G413" t="s">
        <v>410</v>
      </c>
      <c r="J413" t="s">
        <v>279</v>
      </c>
      <c r="K413">
        <v>399</v>
      </c>
      <c r="L413">
        <v>0</v>
      </c>
      <c r="M413">
        <v>129</v>
      </c>
      <c r="N413" t="s">
        <v>258</v>
      </c>
      <c r="O413">
        <v>1</v>
      </c>
      <c r="P413" s="238">
        <v>11</v>
      </c>
      <c r="Q413" t="s">
        <v>259</v>
      </c>
      <c r="R413" t="s">
        <v>260</v>
      </c>
      <c r="S413" t="s">
        <v>254</v>
      </c>
      <c r="T413" t="s">
        <v>261</v>
      </c>
      <c r="V413">
        <v>1.4</v>
      </c>
      <c r="X413" t="s">
        <v>285</v>
      </c>
      <c r="Y413" t="s">
        <v>267</v>
      </c>
      <c r="Z413">
        <v>0</v>
      </c>
      <c r="AA413" s="237">
        <v>35855</v>
      </c>
      <c r="AC413">
        <v>0</v>
      </c>
    </row>
    <row r="414" spans="1:29" hidden="1" x14ac:dyDescent="0.25">
      <c r="A414">
        <v>5949</v>
      </c>
      <c r="B414">
        <v>10200603</v>
      </c>
      <c r="C414">
        <v>125</v>
      </c>
      <c r="D414" t="s">
        <v>389</v>
      </c>
      <c r="E414" t="s">
        <v>406</v>
      </c>
      <c r="F414" t="s">
        <v>254</v>
      </c>
      <c r="G414" t="s">
        <v>410</v>
      </c>
      <c r="H414" t="s">
        <v>385</v>
      </c>
      <c r="J414" t="s">
        <v>386</v>
      </c>
      <c r="K414">
        <v>417</v>
      </c>
      <c r="L414">
        <v>0</v>
      </c>
      <c r="M414">
        <v>129</v>
      </c>
      <c r="N414" t="s">
        <v>258</v>
      </c>
      <c r="O414">
        <v>1</v>
      </c>
      <c r="P414" s="238">
        <v>5.5</v>
      </c>
      <c r="Q414" t="s">
        <v>259</v>
      </c>
      <c r="R414" t="s">
        <v>260</v>
      </c>
      <c r="S414" t="s">
        <v>254</v>
      </c>
      <c r="T414" t="s">
        <v>261</v>
      </c>
      <c r="V414">
        <v>1.4</v>
      </c>
      <c r="X414" t="s">
        <v>285</v>
      </c>
      <c r="Y414" t="s">
        <v>275</v>
      </c>
      <c r="Z414">
        <v>0</v>
      </c>
      <c r="AA414" s="237">
        <v>35855</v>
      </c>
      <c r="AC414">
        <v>0</v>
      </c>
    </row>
    <row r="415" spans="1:29" s="327" customFormat="1" hidden="1" x14ac:dyDescent="0.25">
      <c r="A415" s="327">
        <v>5934</v>
      </c>
      <c r="B415" s="327">
        <v>10200603</v>
      </c>
      <c r="C415" s="327">
        <v>125</v>
      </c>
      <c r="D415" s="327" t="s">
        <v>389</v>
      </c>
      <c r="E415" s="327" t="s">
        <v>406</v>
      </c>
      <c r="F415" s="327" t="s">
        <v>254</v>
      </c>
      <c r="G415" s="327" t="s">
        <v>410</v>
      </c>
      <c r="H415" s="327" t="s">
        <v>264</v>
      </c>
      <c r="I415" s="327" t="s">
        <v>265</v>
      </c>
      <c r="J415" s="327" t="s">
        <v>266</v>
      </c>
      <c r="K415" s="327">
        <v>137</v>
      </c>
      <c r="L415" s="327">
        <v>0</v>
      </c>
      <c r="M415" s="327">
        <v>129</v>
      </c>
      <c r="N415" s="327" t="s">
        <v>258</v>
      </c>
      <c r="O415" s="327">
        <v>1</v>
      </c>
      <c r="P415" s="328">
        <v>21</v>
      </c>
      <c r="Q415" s="327" t="s">
        <v>259</v>
      </c>
      <c r="R415" s="327" t="s">
        <v>260</v>
      </c>
      <c r="S415" s="327" t="s">
        <v>254</v>
      </c>
      <c r="T415" s="327" t="s">
        <v>261</v>
      </c>
      <c r="V415" s="327">
        <v>1.4</v>
      </c>
      <c r="X415" s="327" t="s">
        <v>413</v>
      </c>
      <c r="Y415" s="327" t="s">
        <v>278</v>
      </c>
      <c r="Z415" s="327">
        <v>0</v>
      </c>
      <c r="AB415" s="329">
        <v>35855</v>
      </c>
      <c r="AC415" s="327">
        <v>0</v>
      </c>
    </row>
    <row r="416" spans="1:29" s="327" customFormat="1" hidden="1" x14ac:dyDescent="0.25">
      <c r="A416" s="327">
        <v>5939</v>
      </c>
      <c r="B416" s="327">
        <v>10200603</v>
      </c>
      <c r="C416" s="327">
        <v>125</v>
      </c>
      <c r="D416" s="327" t="s">
        <v>389</v>
      </c>
      <c r="E416" s="327" t="s">
        <v>406</v>
      </c>
      <c r="F416" s="327" t="s">
        <v>254</v>
      </c>
      <c r="G416" s="327" t="s">
        <v>410</v>
      </c>
      <c r="H416" s="327" t="s">
        <v>371</v>
      </c>
      <c r="J416" s="327" t="s">
        <v>372</v>
      </c>
      <c r="K416" s="327">
        <v>336</v>
      </c>
      <c r="L416" s="327">
        <v>0</v>
      </c>
      <c r="M416" s="327">
        <v>129</v>
      </c>
      <c r="N416" s="327" t="s">
        <v>258</v>
      </c>
      <c r="O416" s="327">
        <v>1</v>
      </c>
      <c r="P416" s="328">
        <v>12</v>
      </c>
      <c r="Q416" s="327" t="s">
        <v>259</v>
      </c>
      <c r="R416" s="327" t="s">
        <v>260</v>
      </c>
      <c r="S416" s="327" t="s">
        <v>254</v>
      </c>
      <c r="T416" s="327" t="s">
        <v>261</v>
      </c>
      <c r="V416" s="327">
        <v>1.4</v>
      </c>
      <c r="X416" s="327" t="s">
        <v>262</v>
      </c>
      <c r="Y416" s="327" t="s">
        <v>275</v>
      </c>
      <c r="Z416" s="327">
        <v>0</v>
      </c>
      <c r="AB416" s="329">
        <v>35855</v>
      </c>
      <c r="AC416" s="327">
        <v>0</v>
      </c>
    </row>
    <row r="417" spans="1:29" s="327" customFormat="1" hidden="1" x14ac:dyDescent="0.25">
      <c r="A417" s="327">
        <v>5942</v>
      </c>
      <c r="B417" s="327">
        <v>10200603</v>
      </c>
      <c r="C417" s="327">
        <v>125</v>
      </c>
      <c r="D417" s="327" t="s">
        <v>389</v>
      </c>
      <c r="E417" s="327" t="s">
        <v>406</v>
      </c>
      <c r="F417" s="327" t="s">
        <v>254</v>
      </c>
      <c r="G417" s="327" t="s">
        <v>410</v>
      </c>
      <c r="H417" s="327" t="s">
        <v>531</v>
      </c>
      <c r="J417" s="327" t="s">
        <v>532</v>
      </c>
      <c r="K417" s="327">
        <v>339</v>
      </c>
      <c r="L417" s="327">
        <v>0</v>
      </c>
      <c r="M417" s="327">
        <v>129</v>
      </c>
      <c r="N417" s="327" t="s">
        <v>258</v>
      </c>
      <c r="O417" s="327">
        <v>1</v>
      </c>
      <c r="P417" s="328">
        <v>12</v>
      </c>
      <c r="Q417" s="327" t="s">
        <v>259</v>
      </c>
      <c r="R417" s="327" t="s">
        <v>260</v>
      </c>
      <c r="S417" s="327" t="s">
        <v>254</v>
      </c>
      <c r="T417" s="327" t="s">
        <v>261</v>
      </c>
      <c r="V417" s="327">
        <v>1.4</v>
      </c>
      <c r="X417" s="327" t="s">
        <v>262</v>
      </c>
      <c r="Y417" s="327" t="s">
        <v>275</v>
      </c>
      <c r="Z417" s="327">
        <v>0</v>
      </c>
      <c r="AB417" s="329">
        <v>35855</v>
      </c>
      <c r="AC417" s="327">
        <v>0</v>
      </c>
    </row>
    <row r="418" spans="1:29" s="327" customFormat="1" hidden="1" x14ac:dyDescent="0.25">
      <c r="A418" s="327">
        <v>5948</v>
      </c>
      <c r="B418" s="327">
        <v>10200603</v>
      </c>
      <c r="C418" s="327">
        <v>125</v>
      </c>
      <c r="D418" s="327" t="s">
        <v>389</v>
      </c>
      <c r="E418" s="327" t="s">
        <v>406</v>
      </c>
      <c r="F418" s="327" t="s">
        <v>254</v>
      </c>
      <c r="G418" s="327" t="s">
        <v>410</v>
      </c>
      <c r="H418" s="327" t="s">
        <v>385</v>
      </c>
      <c r="J418" s="327" t="s">
        <v>386</v>
      </c>
      <c r="K418" s="327">
        <v>417</v>
      </c>
      <c r="L418" s="327">
        <v>0</v>
      </c>
      <c r="M418" s="327">
        <v>129</v>
      </c>
      <c r="N418" s="327" t="s">
        <v>258</v>
      </c>
      <c r="O418" s="327">
        <v>1</v>
      </c>
      <c r="P418" s="328">
        <v>5.3</v>
      </c>
      <c r="Q418" s="327" t="s">
        <v>259</v>
      </c>
      <c r="R418" s="327" t="s">
        <v>260</v>
      </c>
      <c r="S418" s="327" t="s">
        <v>254</v>
      </c>
      <c r="T418" s="327" t="s">
        <v>261</v>
      </c>
      <c r="X418" s="327" t="s">
        <v>733</v>
      </c>
      <c r="Y418" s="327" t="s">
        <v>263</v>
      </c>
      <c r="Z418" s="327">
        <v>0</v>
      </c>
      <c r="AB418" s="329">
        <v>35855</v>
      </c>
      <c r="AC418" s="327">
        <v>0</v>
      </c>
    </row>
    <row r="419" spans="1:29" hidden="1" x14ac:dyDescent="0.25">
      <c r="A419">
        <v>5950</v>
      </c>
      <c r="B419">
        <v>10200604</v>
      </c>
      <c r="C419">
        <v>126</v>
      </c>
      <c r="D419" t="s">
        <v>389</v>
      </c>
      <c r="E419" t="s">
        <v>406</v>
      </c>
      <c r="F419" t="s">
        <v>254</v>
      </c>
      <c r="G419" t="s">
        <v>414</v>
      </c>
      <c r="H419" t="s">
        <v>565</v>
      </c>
      <c r="I419" t="s">
        <v>566</v>
      </c>
      <c r="J419" t="s">
        <v>567</v>
      </c>
      <c r="K419">
        <v>87</v>
      </c>
      <c r="L419">
        <v>0</v>
      </c>
      <c r="M419">
        <v>129</v>
      </c>
      <c r="N419" t="s">
        <v>258</v>
      </c>
      <c r="O419">
        <v>1</v>
      </c>
      <c r="P419" s="238">
        <v>3.2</v>
      </c>
      <c r="Q419" t="s">
        <v>259</v>
      </c>
      <c r="R419" t="s">
        <v>260</v>
      </c>
      <c r="S419" t="s">
        <v>254</v>
      </c>
      <c r="T419" t="s">
        <v>261</v>
      </c>
      <c r="X419" t="s">
        <v>568</v>
      </c>
      <c r="Y419" t="s">
        <v>275</v>
      </c>
      <c r="Z419">
        <v>0</v>
      </c>
      <c r="AA419" s="237">
        <v>36770</v>
      </c>
      <c r="AC419">
        <v>0</v>
      </c>
    </row>
    <row r="420" spans="1:29" hidden="1" x14ac:dyDescent="0.25">
      <c r="A420">
        <v>5951</v>
      </c>
      <c r="B420">
        <v>10200604</v>
      </c>
      <c r="C420">
        <v>126</v>
      </c>
      <c r="D420" t="s">
        <v>389</v>
      </c>
      <c r="E420" t="s">
        <v>406</v>
      </c>
      <c r="F420" t="s">
        <v>254</v>
      </c>
      <c r="G420" t="s">
        <v>414</v>
      </c>
      <c r="H420" t="s">
        <v>565</v>
      </c>
      <c r="I420" t="s">
        <v>566</v>
      </c>
      <c r="J420" t="s">
        <v>567</v>
      </c>
      <c r="K420">
        <v>87</v>
      </c>
      <c r="L420">
        <v>107</v>
      </c>
      <c r="M420">
        <v>172</v>
      </c>
      <c r="N420" t="s">
        <v>615</v>
      </c>
      <c r="O420">
        <v>1</v>
      </c>
      <c r="P420" s="238">
        <v>18</v>
      </c>
      <c r="Q420" t="s">
        <v>259</v>
      </c>
      <c r="R420" t="s">
        <v>260</v>
      </c>
      <c r="S420" t="s">
        <v>254</v>
      </c>
      <c r="T420" t="s">
        <v>261</v>
      </c>
      <c r="X420" t="s">
        <v>568</v>
      </c>
      <c r="Y420" t="s">
        <v>275</v>
      </c>
      <c r="Z420">
        <v>0</v>
      </c>
      <c r="AA420" s="237">
        <v>36770</v>
      </c>
      <c r="AC420">
        <v>0</v>
      </c>
    </row>
    <row r="421" spans="1:29" hidden="1" x14ac:dyDescent="0.25">
      <c r="A421">
        <v>5952</v>
      </c>
      <c r="B421">
        <v>10200604</v>
      </c>
      <c r="C421">
        <v>126</v>
      </c>
      <c r="D421" t="s">
        <v>389</v>
      </c>
      <c r="E421" t="s">
        <v>406</v>
      </c>
      <c r="F421" t="s">
        <v>254</v>
      </c>
      <c r="G421" t="s">
        <v>414</v>
      </c>
      <c r="H421" t="s">
        <v>565</v>
      </c>
      <c r="I421" t="s">
        <v>566</v>
      </c>
      <c r="J421" t="s">
        <v>567</v>
      </c>
      <c r="K421">
        <v>87</v>
      </c>
      <c r="L421">
        <v>139</v>
      </c>
      <c r="M421">
        <v>198</v>
      </c>
      <c r="N421" t="s">
        <v>551</v>
      </c>
      <c r="O421">
        <v>1</v>
      </c>
      <c r="P421" s="238">
        <v>9.1</v>
      </c>
      <c r="Q421" t="s">
        <v>259</v>
      </c>
      <c r="R421" t="s">
        <v>260</v>
      </c>
      <c r="S421" t="s">
        <v>254</v>
      </c>
      <c r="T421" t="s">
        <v>261</v>
      </c>
      <c r="X421" t="s">
        <v>568</v>
      </c>
      <c r="Y421" t="s">
        <v>275</v>
      </c>
      <c r="Z421">
        <v>0</v>
      </c>
      <c r="AA421" s="237">
        <v>36770</v>
      </c>
      <c r="AC421">
        <v>0</v>
      </c>
    </row>
    <row r="422" spans="1:29" hidden="1" x14ac:dyDescent="0.25">
      <c r="A422">
        <v>5954</v>
      </c>
      <c r="B422">
        <v>10200604</v>
      </c>
      <c r="C422">
        <v>126</v>
      </c>
      <c r="D422" t="s">
        <v>389</v>
      </c>
      <c r="E422" t="s">
        <v>406</v>
      </c>
      <c r="F422" t="s">
        <v>254</v>
      </c>
      <c r="G422" t="s">
        <v>414</v>
      </c>
      <c r="H422" t="s">
        <v>264</v>
      </c>
      <c r="I422" t="s">
        <v>265</v>
      </c>
      <c r="J422" t="s">
        <v>266</v>
      </c>
      <c r="K422">
        <v>137</v>
      </c>
      <c r="L422">
        <v>0</v>
      </c>
      <c r="M422">
        <v>129</v>
      </c>
      <c r="N422" t="s">
        <v>258</v>
      </c>
      <c r="O422">
        <v>1</v>
      </c>
      <c r="P422" s="238">
        <v>24</v>
      </c>
      <c r="Q422" t="s">
        <v>259</v>
      </c>
      <c r="R422" t="s">
        <v>260</v>
      </c>
      <c r="S422" t="s">
        <v>254</v>
      </c>
      <c r="T422" t="s">
        <v>261</v>
      </c>
      <c r="V422">
        <v>1.4</v>
      </c>
      <c r="W422" t="s">
        <v>415</v>
      </c>
      <c r="X422" t="s">
        <v>285</v>
      </c>
      <c r="Y422" t="s">
        <v>275</v>
      </c>
      <c r="Z422">
        <v>0</v>
      </c>
      <c r="AA422" s="237">
        <v>35855</v>
      </c>
      <c r="AC422">
        <v>0</v>
      </c>
    </row>
    <row r="423" spans="1:29" hidden="1" x14ac:dyDescent="0.25">
      <c r="A423">
        <v>5956</v>
      </c>
      <c r="B423">
        <v>10200604</v>
      </c>
      <c r="C423">
        <v>126</v>
      </c>
      <c r="D423" t="s">
        <v>389</v>
      </c>
      <c r="E423" t="s">
        <v>406</v>
      </c>
      <c r="F423" t="s">
        <v>254</v>
      </c>
      <c r="G423" t="s">
        <v>414</v>
      </c>
      <c r="H423" t="s">
        <v>268</v>
      </c>
      <c r="J423" t="s">
        <v>269</v>
      </c>
      <c r="K423">
        <v>303</v>
      </c>
      <c r="L423">
        <v>0</v>
      </c>
      <c r="M423">
        <v>129</v>
      </c>
      <c r="N423" t="s">
        <v>258</v>
      </c>
      <c r="O423">
        <v>1</v>
      </c>
      <c r="P423" s="238">
        <v>170</v>
      </c>
      <c r="Q423" t="s">
        <v>259</v>
      </c>
      <c r="R423" t="s">
        <v>260</v>
      </c>
      <c r="S423" t="s">
        <v>254</v>
      </c>
      <c r="T423" t="s">
        <v>261</v>
      </c>
      <c r="V423">
        <v>1.4</v>
      </c>
      <c r="W423" t="s">
        <v>415</v>
      </c>
      <c r="X423" t="s">
        <v>285</v>
      </c>
      <c r="Y423" t="s">
        <v>278</v>
      </c>
      <c r="Z423">
        <v>0</v>
      </c>
      <c r="AA423" s="237">
        <v>35855</v>
      </c>
      <c r="AC423">
        <v>0</v>
      </c>
    </row>
    <row r="424" spans="1:29" hidden="1" x14ac:dyDescent="0.25">
      <c r="A424">
        <v>5957</v>
      </c>
      <c r="B424">
        <v>10200604</v>
      </c>
      <c r="C424">
        <v>126</v>
      </c>
      <c r="D424" t="s">
        <v>389</v>
      </c>
      <c r="E424" t="s">
        <v>406</v>
      </c>
      <c r="F424" t="s">
        <v>254</v>
      </c>
      <c r="G424" t="s">
        <v>414</v>
      </c>
      <c r="H424" t="s">
        <v>271</v>
      </c>
      <c r="J424" t="s">
        <v>272</v>
      </c>
      <c r="K424">
        <v>330</v>
      </c>
      <c r="L424">
        <v>0</v>
      </c>
      <c r="M424">
        <v>129</v>
      </c>
      <c r="N424" t="s">
        <v>258</v>
      </c>
      <c r="O424">
        <v>1</v>
      </c>
      <c r="P424" s="238">
        <v>5.7</v>
      </c>
      <c r="Q424" t="s">
        <v>259</v>
      </c>
      <c r="R424" t="s">
        <v>260</v>
      </c>
      <c r="S424" t="s">
        <v>254</v>
      </c>
      <c r="T424" t="s">
        <v>261</v>
      </c>
      <c r="V424">
        <v>1.4</v>
      </c>
      <c r="W424" t="s">
        <v>415</v>
      </c>
      <c r="X424" t="s">
        <v>285</v>
      </c>
      <c r="Y424" t="s">
        <v>263</v>
      </c>
      <c r="Z424">
        <v>0</v>
      </c>
      <c r="AA424" s="237">
        <v>36494</v>
      </c>
      <c r="AC424">
        <v>0</v>
      </c>
    </row>
    <row r="425" spans="1:29" hidden="1" x14ac:dyDescent="0.25">
      <c r="A425">
        <v>5959</v>
      </c>
      <c r="B425">
        <v>10200604</v>
      </c>
      <c r="C425">
        <v>126</v>
      </c>
      <c r="D425" t="s">
        <v>389</v>
      </c>
      <c r="E425" t="s">
        <v>406</v>
      </c>
      <c r="F425" t="s">
        <v>254</v>
      </c>
      <c r="G425" t="s">
        <v>414</v>
      </c>
      <c r="H425" t="s">
        <v>273</v>
      </c>
      <c r="J425" t="s">
        <v>274</v>
      </c>
      <c r="K425">
        <v>334</v>
      </c>
      <c r="L425">
        <v>0</v>
      </c>
      <c r="M425">
        <v>129</v>
      </c>
      <c r="N425" t="s">
        <v>258</v>
      </c>
      <c r="O425">
        <v>1</v>
      </c>
      <c r="P425" s="238">
        <v>1.9</v>
      </c>
      <c r="Q425" t="s">
        <v>259</v>
      </c>
      <c r="R425" t="s">
        <v>260</v>
      </c>
      <c r="S425" t="s">
        <v>254</v>
      </c>
      <c r="T425" t="s">
        <v>261</v>
      </c>
      <c r="V425">
        <v>1.4</v>
      </c>
      <c r="W425" t="s">
        <v>415</v>
      </c>
      <c r="X425" t="s">
        <v>285</v>
      </c>
      <c r="Y425" t="s">
        <v>267</v>
      </c>
      <c r="Z425">
        <v>0</v>
      </c>
      <c r="AA425" s="237">
        <v>36526</v>
      </c>
      <c r="AC425">
        <v>0</v>
      </c>
    </row>
    <row r="426" spans="1:29" hidden="1" x14ac:dyDescent="0.25">
      <c r="A426">
        <v>5960</v>
      </c>
      <c r="B426">
        <v>10200604</v>
      </c>
      <c r="C426">
        <v>126</v>
      </c>
      <c r="D426" t="s">
        <v>389</v>
      </c>
      <c r="E426" t="s">
        <v>406</v>
      </c>
      <c r="F426" t="s">
        <v>254</v>
      </c>
      <c r="G426" t="s">
        <v>414</v>
      </c>
      <c r="H426" t="s">
        <v>371</v>
      </c>
      <c r="J426" t="s">
        <v>372</v>
      </c>
      <c r="K426">
        <v>336</v>
      </c>
      <c r="L426">
        <v>0</v>
      </c>
      <c r="M426">
        <v>129</v>
      </c>
      <c r="N426" t="s">
        <v>258</v>
      </c>
      <c r="O426">
        <v>1</v>
      </c>
      <c r="P426" s="238">
        <v>7.6</v>
      </c>
      <c r="Q426" t="s">
        <v>259</v>
      </c>
      <c r="R426" t="s">
        <v>260</v>
      </c>
      <c r="S426" t="s">
        <v>254</v>
      </c>
      <c r="T426" t="s">
        <v>261</v>
      </c>
      <c r="V426">
        <v>1.4</v>
      </c>
      <c r="W426" t="s">
        <v>415</v>
      </c>
      <c r="X426" t="s">
        <v>285</v>
      </c>
      <c r="Y426" t="s">
        <v>263</v>
      </c>
      <c r="Z426">
        <v>0</v>
      </c>
      <c r="AA426" s="237">
        <v>35855</v>
      </c>
      <c r="AC426">
        <v>0</v>
      </c>
    </row>
    <row r="427" spans="1:29" hidden="1" x14ac:dyDescent="0.25">
      <c r="A427">
        <v>5962</v>
      </c>
      <c r="B427">
        <v>10200604</v>
      </c>
      <c r="C427">
        <v>126</v>
      </c>
      <c r="D427" t="s">
        <v>389</v>
      </c>
      <c r="E427" t="s">
        <v>406</v>
      </c>
      <c r="F427" t="s">
        <v>254</v>
      </c>
      <c r="G427" t="s">
        <v>414</v>
      </c>
      <c r="H427" t="s">
        <v>400</v>
      </c>
      <c r="J427" t="s">
        <v>401</v>
      </c>
      <c r="K427">
        <v>338</v>
      </c>
      <c r="L427">
        <v>0</v>
      </c>
      <c r="M427">
        <v>129</v>
      </c>
      <c r="N427" t="s">
        <v>258</v>
      </c>
      <c r="O427">
        <v>1</v>
      </c>
      <c r="P427" s="238">
        <v>1.9</v>
      </c>
      <c r="Q427" t="s">
        <v>259</v>
      </c>
      <c r="R427" t="s">
        <v>260</v>
      </c>
      <c r="S427" t="s">
        <v>254</v>
      </c>
      <c r="T427" t="s">
        <v>261</v>
      </c>
      <c r="V427">
        <v>1.4</v>
      </c>
      <c r="W427" t="s">
        <v>415</v>
      </c>
      <c r="X427" t="s">
        <v>285</v>
      </c>
      <c r="Y427" t="s">
        <v>267</v>
      </c>
      <c r="Z427">
        <v>0</v>
      </c>
      <c r="AA427" s="237">
        <v>38018</v>
      </c>
      <c r="AC427">
        <v>0</v>
      </c>
    </row>
    <row r="428" spans="1:29" hidden="1" x14ac:dyDescent="0.25">
      <c r="A428">
        <v>5963</v>
      </c>
      <c r="B428">
        <v>10200604</v>
      </c>
      <c r="C428">
        <v>126</v>
      </c>
      <c r="D428" t="s">
        <v>389</v>
      </c>
      <c r="E428" t="s">
        <v>406</v>
      </c>
      <c r="F428" t="s">
        <v>254</v>
      </c>
      <c r="G428" t="s">
        <v>414</v>
      </c>
      <c r="H428" t="s">
        <v>531</v>
      </c>
      <c r="J428" t="s">
        <v>532</v>
      </c>
      <c r="K428">
        <v>339</v>
      </c>
      <c r="L428">
        <v>0</v>
      </c>
      <c r="M428">
        <v>129</v>
      </c>
      <c r="N428" t="s">
        <v>258</v>
      </c>
      <c r="O428">
        <v>1</v>
      </c>
      <c r="P428" s="238">
        <v>7.6</v>
      </c>
      <c r="Q428" t="s">
        <v>259</v>
      </c>
      <c r="R428" t="s">
        <v>260</v>
      </c>
      <c r="S428" t="s">
        <v>254</v>
      </c>
      <c r="T428" t="s">
        <v>261</v>
      </c>
      <c r="W428" t="s">
        <v>533</v>
      </c>
      <c r="X428" t="s">
        <v>534</v>
      </c>
      <c r="Y428" t="s">
        <v>263</v>
      </c>
      <c r="Z428">
        <v>0</v>
      </c>
      <c r="AA428" s="237">
        <v>38018</v>
      </c>
      <c r="AC428">
        <v>0</v>
      </c>
    </row>
    <row r="429" spans="1:29" hidden="1" x14ac:dyDescent="0.25">
      <c r="A429">
        <v>5964</v>
      </c>
      <c r="B429">
        <v>10200604</v>
      </c>
      <c r="C429">
        <v>126</v>
      </c>
      <c r="D429" t="s">
        <v>389</v>
      </c>
      <c r="E429" t="s">
        <v>406</v>
      </c>
      <c r="F429" t="s">
        <v>254</v>
      </c>
      <c r="G429" t="s">
        <v>414</v>
      </c>
      <c r="H429" t="s">
        <v>402</v>
      </c>
      <c r="J429" t="s">
        <v>403</v>
      </c>
      <c r="K429">
        <v>340</v>
      </c>
      <c r="L429">
        <v>0</v>
      </c>
      <c r="M429">
        <v>129</v>
      </c>
      <c r="N429" t="s">
        <v>258</v>
      </c>
      <c r="O429">
        <v>1</v>
      </c>
      <c r="P429" s="238">
        <v>1.9</v>
      </c>
      <c r="Q429" t="s">
        <v>259</v>
      </c>
      <c r="R429" t="s">
        <v>260</v>
      </c>
      <c r="S429" t="s">
        <v>254</v>
      </c>
      <c r="T429" t="s">
        <v>261</v>
      </c>
      <c r="V429">
        <v>1.4</v>
      </c>
      <c r="W429" t="s">
        <v>416</v>
      </c>
      <c r="X429" t="s">
        <v>285</v>
      </c>
      <c r="Y429" t="s">
        <v>267</v>
      </c>
      <c r="Z429">
        <v>0</v>
      </c>
      <c r="AA429" s="237">
        <v>38018</v>
      </c>
      <c r="AC429">
        <v>0</v>
      </c>
    </row>
    <row r="430" spans="1:29" hidden="1" x14ac:dyDescent="0.25">
      <c r="A430">
        <v>5965</v>
      </c>
      <c r="B430">
        <v>10200604</v>
      </c>
      <c r="C430">
        <v>126</v>
      </c>
      <c r="D430" t="s">
        <v>389</v>
      </c>
      <c r="E430" t="s">
        <v>406</v>
      </c>
      <c r="F430" t="s">
        <v>254</v>
      </c>
      <c r="G430" t="s">
        <v>414</v>
      </c>
      <c r="H430" t="s">
        <v>535</v>
      </c>
      <c r="J430" t="s">
        <v>536</v>
      </c>
      <c r="K430">
        <v>341</v>
      </c>
      <c r="L430">
        <v>0</v>
      </c>
      <c r="M430">
        <v>129</v>
      </c>
      <c r="N430" t="s">
        <v>258</v>
      </c>
      <c r="O430">
        <v>1</v>
      </c>
      <c r="P430" s="238">
        <v>7.6</v>
      </c>
      <c r="Q430" t="s">
        <v>259</v>
      </c>
      <c r="R430" t="s">
        <v>260</v>
      </c>
      <c r="S430" t="s">
        <v>254</v>
      </c>
      <c r="T430" t="s">
        <v>261</v>
      </c>
      <c r="W430" t="s">
        <v>537</v>
      </c>
      <c r="X430" t="s">
        <v>534</v>
      </c>
      <c r="Y430" t="s">
        <v>263</v>
      </c>
      <c r="Z430">
        <v>0</v>
      </c>
      <c r="AA430" s="237">
        <v>38018</v>
      </c>
      <c r="AC430">
        <v>0</v>
      </c>
    </row>
    <row r="431" spans="1:29" hidden="1" x14ac:dyDescent="0.25">
      <c r="A431">
        <v>5966</v>
      </c>
      <c r="B431">
        <v>10200604</v>
      </c>
      <c r="C431">
        <v>126</v>
      </c>
      <c r="D431" t="s">
        <v>389</v>
      </c>
      <c r="E431" t="s">
        <v>406</v>
      </c>
      <c r="F431" t="s">
        <v>254</v>
      </c>
      <c r="G431" t="s">
        <v>414</v>
      </c>
      <c r="H431" t="s">
        <v>276</v>
      </c>
      <c r="I431" s="237">
        <v>2025884</v>
      </c>
      <c r="J431" t="s">
        <v>277</v>
      </c>
      <c r="K431">
        <v>380</v>
      </c>
      <c r="L431">
        <v>0</v>
      </c>
      <c r="M431">
        <v>129</v>
      </c>
      <c r="N431" t="s">
        <v>258</v>
      </c>
      <c r="O431">
        <v>1</v>
      </c>
      <c r="P431" s="238">
        <v>0.6</v>
      </c>
      <c r="Q431" t="s">
        <v>259</v>
      </c>
      <c r="R431" t="s">
        <v>260</v>
      </c>
      <c r="S431" t="s">
        <v>254</v>
      </c>
      <c r="T431" t="s">
        <v>261</v>
      </c>
      <c r="V431">
        <v>1.4</v>
      </c>
      <c r="W431" t="s">
        <v>415</v>
      </c>
      <c r="X431" t="s">
        <v>285</v>
      </c>
      <c r="Y431" t="s">
        <v>278</v>
      </c>
      <c r="Z431">
        <v>0</v>
      </c>
      <c r="AA431" s="237">
        <v>35855</v>
      </c>
      <c r="AC431">
        <v>0</v>
      </c>
    </row>
    <row r="432" spans="1:29" hidden="1" x14ac:dyDescent="0.25">
      <c r="A432">
        <v>5969</v>
      </c>
      <c r="B432">
        <v>10200604</v>
      </c>
      <c r="C432">
        <v>126</v>
      </c>
      <c r="D432" t="s">
        <v>389</v>
      </c>
      <c r="E432" t="s">
        <v>406</v>
      </c>
      <c r="F432" t="s">
        <v>254</v>
      </c>
      <c r="G432" t="s">
        <v>414</v>
      </c>
      <c r="H432" t="s">
        <v>385</v>
      </c>
      <c r="J432" t="s">
        <v>386</v>
      </c>
      <c r="K432">
        <v>417</v>
      </c>
      <c r="L432">
        <v>0</v>
      </c>
      <c r="M432">
        <v>129</v>
      </c>
      <c r="N432" t="s">
        <v>258</v>
      </c>
      <c r="O432">
        <v>1</v>
      </c>
      <c r="P432" s="238">
        <v>5.5</v>
      </c>
      <c r="Q432" t="s">
        <v>259</v>
      </c>
      <c r="R432" t="s">
        <v>260</v>
      </c>
      <c r="S432" t="s">
        <v>254</v>
      </c>
      <c r="T432" t="s">
        <v>261</v>
      </c>
      <c r="V432">
        <v>1.4</v>
      </c>
      <c r="W432" t="s">
        <v>415</v>
      </c>
      <c r="X432" t="s">
        <v>285</v>
      </c>
      <c r="Y432" t="s">
        <v>275</v>
      </c>
      <c r="Z432">
        <v>0</v>
      </c>
      <c r="AA432" s="237">
        <v>35855</v>
      </c>
      <c r="AC432">
        <v>0</v>
      </c>
    </row>
    <row r="433" spans="1:29" s="327" customFormat="1" hidden="1" x14ac:dyDescent="0.25">
      <c r="A433" s="327">
        <v>5953</v>
      </c>
      <c r="B433" s="327">
        <v>10200604</v>
      </c>
      <c r="C433" s="327">
        <v>126</v>
      </c>
      <c r="D433" s="327" t="s">
        <v>389</v>
      </c>
      <c r="E433" s="327" t="s">
        <v>406</v>
      </c>
      <c r="F433" s="327" t="s">
        <v>254</v>
      </c>
      <c r="G433" s="327" t="s">
        <v>414</v>
      </c>
      <c r="H433" s="327" t="s">
        <v>264</v>
      </c>
      <c r="I433" s="327" t="s">
        <v>265</v>
      </c>
      <c r="J433" s="327" t="s">
        <v>266</v>
      </c>
      <c r="K433" s="327">
        <v>137</v>
      </c>
      <c r="L433" s="327">
        <v>0</v>
      </c>
      <c r="M433" s="327">
        <v>129</v>
      </c>
      <c r="N433" s="327" t="s">
        <v>258</v>
      </c>
      <c r="O433" s="327">
        <v>1</v>
      </c>
      <c r="P433" s="328">
        <v>40</v>
      </c>
      <c r="Q433" s="327" t="s">
        <v>259</v>
      </c>
      <c r="R433" s="327" t="s">
        <v>260</v>
      </c>
      <c r="S433" s="327" t="s">
        <v>254</v>
      </c>
      <c r="T433" s="327" t="s">
        <v>261</v>
      </c>
      <c r="X433" s="327" t="s">
        <v>754</v>
      </c>
      <c r="Y433" s="327" t="s">
        <v>278</v>
      </c>
      <c r="Z433" s="327">
        <v>0</v>
      </c>
      <c r="AB433" s="329">
        <v>35855</v>
      </c>
      <c r="AC433" s="327">
        <v>0</v>
      </c>
    </row>
    <row r="434" spans="1:29" s="327" customFormat="1" hidden="1" x14ac:dyDescent="0.25">
      <c r="A434" s="327">
        <v>5955</v>
      </c>
      <c r="B434" s="327">
        <v>10200604</v>
      </c>
      <c r="C434" s="327">
        <v>126</v>
      </c>
      <c r="D434" s="327" t="s">
        <v>389</v>
      </c>
      <c r="E434" s="327" t="s">
        <v>406</v>
      </c>
      <c r="F434" s="327" t="s">
        <v>254</v>
      </c>
      <c r="G434" s="327" t="s">
        <v>414</v>
      </c>
      <c r="H434" s="327" t="s">
        <v>268</v>
      </c>
      <c r="J434" s="327" t="s">
        <v>269</v>
      </c>
      <c r="K434" s="327">
        <v>303</v>
      </c>
      <c r="L434" s="327">
        <v>0</v>
      </c>
      <c r="M434" s="327">
        <v>129</v>
      </c>
      <c r="N434" s="327" t="s">
        <v>258</v>
      </c>
      <c r="O434" s="327">
        <v>1</v>
      </c>
      <c r="P434" s="328">
        <v>275</v>
      </c>
      <c r="Q434" s="327" t="s">
        <v>259</v>
      </c>
      <c r="R434" s="327" t="s">
        <v>260</v>
      </c>
      <c r="S434" s="327" t="s">
        <v>254</v>
      </c>
      <c r="T434" s="327" t="s">
        <v>261</v>
      </c>
      <c r="X434" s="327" t="s">
        <v>754</v>
      </c>
      <c r="Y434" s="327" t="s">
        <v>278</v>
      </c>
      <c r="Z434" s="327">
        <v>0</v>
      </c>
      <c r="AB434" s="329">
        <v>35855</v>
      </c>
      <c r="AC434" s="327">
        <v>0</v>
      </c>
    </row>
    <row r="435" spans="1:29" s="327" customFormat="1" hidden="1" x14ac:dyDescent="0.25">
      <c r="A435" s="327">
        <v>5958</v>
      </c>
      <c r="B435" s="327">
        <v>10200604</v>
      </c>
      <c r="C435" s="327">
        <v>126</v>
      </c>
      <c r="D435" s="327" t="s">
        <v>389</v>
      </c>
      <c r="E435" s="327" t="s">
        <v>406</v>
      </c>
      <c r="F435" s="327" t="s">
        <v>254</v>
      </c>
      <c r="G435" s="327" t="s">
        <v>414</v>
      </c>
      <c r="H435" s="327" t="s">
        <v>273</v>
      </c>
      <c r="J435" s="327" t="s">
        <v>274</v>
      </c>
      <c r="K435" s="327">
        <v>334</v>
      </c>
      <c r="L435" s="327">
        <v>0</v>
      </c>
      <c r="M435" s="327">
        <v>129</v>
      </c>
      <c r="N435" s="327" t="s">
        <v>258</v>
      </c>
      <c r="O435" s="327">
        <v>1</v>
      </c>
      <c r="P435" s="328">
        <v>3</v>
      </c>
      <c r="Q435" s="327" t="s">
        <v>259</v>
      </c>
      <c r="R435" s="327" t="s">
        <v>260</v>
      </c>
      <c r="S435" s="327" t="s">
        <v>254</v>
      </c>
      <c r="T435" s="327" t="s">
        <v>261</v>
      </c>
      <c r="X435" s="327" t="s">
        <v>733</v>
      </c>
      <c r="Y435" s="327" t="s">
        <v>516</v>
      </c>
      <c r="Z435" s="327">
        <v>0</v>
      </c>
      <c r="AB435" s="329">
        <v>35855</v>
      </c>
      <c r="AC435" s="327">
        <v>0</v>
      </c>
    </row>
    <row r="436" spans="1:29" s="327" customFormat="1" hidden="1" x14ac:dyDescent="0.25">
      <c r="A436" s="327">
        <v>5961</v>
      </c>
      <c r="B436" s="327">
        <v>10200604</v>
      </c>
      <c r="C436" s="327">
        <v>126</v>
      </c>
      <c r="D436" s="327" t="s">
        <v>389</v>
      </c>
      <c r="E436" s="327" t="s">
        <v>406</v>
      </c>
      <c r="F436" s="327" t="s">
        <v>254</v>
      </c>
      <c r="G436" s="327" t="s">
        <v>414</v>
      </c>
      <c r="H436" s="327" t="s">
        <v>400</v>
      </c>
      <c r="J436" s="327" t="s">
        <v>401</v>
      </c>
      <c r="K436" s="327">
        <v>338</v>
      </c>
      <c r="L436" s="327">
        <v>0</v>
      </c>
      <c r="M436" s="327">
        <v>129</v>
      </c>
      <c r="N436" s="327" t="s">
        <v>258</v>
      </c>
      <c r="O436" s="327">
        <v>1</v>
      </c>
      <c r="P436" s="328">
        <v>3</v>
      </c>
      <c r="Q436" s="327" t="s">
        <v>259</v>
      </c>
      <c r="R436" s="327" t="s">
        <v>260</v>
      </c>
      <c r="S436" s="327" t="s">
        <v>254</v>
      </c>
      <c r="T436" s="327" t="s">
        <v>261</v>
      </c>
      <c r="X436" s="327" t="s">
        <v>733</v>
      </c>
      <c r="Y436" s="327" t="s">
        <v>516</v>
      </c>
      <c r="Z436" s="327">
        <v>0</v>
      </c>
      <c r="AB436" s="329">
        <v>35855</v>
      </c>
      <c r="AC436" s="327">
        <v>0</v>
      </c>
    </row>
    <row r="437" spans="1:29" s="327" customFormat="1" hidden="1" x14ac:dyDescent="0.25">
      <c r="A437" s="327">
        <v>5967</v>
      </c>
      <c r="B437" s="327">
        <v>10200604</v>
      </c>
      <c r="C437" s="327">
        <v>126</v>
      </c>
      <c r="D437" s="327" t="s">
        <v>389</v>
      </c>
      <c r="E437" s="327" t="s">
        <v>406</v>
      </c>
      <c r="F437" s="327" t="s">
        <v>254</v>
      </c>
      <c r="G437" s="327" t="s">
        <v>414</v>
      </c>
      <c r="J437" s="327" t="s">
        <v>412</v>
      </c>
      <c r="K437" s="327">
        <v>381</v>
      </c>
      <c r="L437" s="327">
        <v>0</v>
      </c>
      <c r="M437" s="327">
        <v>129</v>
      </c>
      <c r="N437" s="327" t="s">
        <v>258</v>
      </c>
      <c r="O437" s="327">
        <v>1</v>
      </c>
      <c r="P437" s="328">
        <v>0.6</v>
      </c>
      <c r="Q437" s="327" t="s">
        <v>259</v>
      </c>
      <c r="R437" s="327" t="s">
        <v>260</v>
      </c>
      <c r="S437" s="327" t="s">
        <v>254</v>
      </c>
      <c r="T437" s="327" t="s">
        <v>261</v>
      </c>
      <c r="X437" s="327" t="s">
        <v>733</v>
      </c>
      <c r="Y437" s="327" t="s">
        <v>516</v>
      </c>
      <c r="Z437" s="327">
        <v>0</v>
      </c>
      <c r="AB437" s="329">
        <v>35855</v>
      </c>
      <c r="AC437" s="327">
        <v>0</v>
      </c>
    </row>
    <row r="438" spans="1:29" s="327" customFormat="1" hidden="1" x14ac:dyDescent="0.25">
      <c r="A438" s="327">
        <v>5968</v>
      </c>
      <c r="B438" s="327">
        <v>10200604</v>
      </c>
      <c r="C438" s="327">
        <v>126</v>
      </c>
      <c r="D438" s="327" t="s">
        <v>389</v>
      </c>
      <c r="E438" s="327" t="s">
        <v>406</v>
      </c>
      <c r="F438" s="327" t="s">
        <v>254</v>
      </c>
      <c r="G438" s="327" t="s">
        <v>414</v>
      </c>
      <c r="H438" s="327" t="s">
        <v>385</v>
      </c>
      <c r="J438" s="327" t="s">
        <v>386</v>
      </c>
      <c r="K438" s="327">
        <v>417</v>
      </c>
      <c r="L438" s="327">
        <v>0</v>
      </c>
      <c r="M438" s="327">
        <v>129</v>
      </c>
      <c r="N438" s="327" t="s">
        <v>258</v>
      </c>
      <c r="O438" s="327">
        <v>1</v>
      </c>
      <c r="P438" s="328">
        <v>1.4</v>
      </c>
      <c r="Q438" s="327" t="s">
        <v>259</v>
      </c>
      <c r="R438" s="327" t="s">
        <v>260</v>
      </c>
      <c r="S438" s="327" t="s">
        <v>254</v>
      </c>
      <c r="T438" s="327" t="s">
        <v>261</v>
      </c>
      <c r="X438" s="327" t="s">
        <v>754</v>
      </c>
      <c r="Y438" s="327" t="s">
        <v>275</v>
      </c>
      <c r="Z438" s="327">
        <v>0</v>
      </c>
      <c r="AB438" s="329">
        <v>35855</v>
      </c>
      <c r="AC438" s="327">
        <v>0</v>
      </c>
    </row>
    <row r="439" spans="1:29" hidden="1" x14ac:dyDescent="0.25">
      <c r="A439">
        <v>9822</v>
      </c>
      <c r="B439">
        <v>10300601</v>
      </c>
      <c r="C439">
        <v>194</v>
      </c>
      <c r="D439" t="s">
        <v>389</v>
      </c>
      <c r="E439" t="s">
        <v>417</v>
      </c>
      <c r="F439" t="s">
        <v>254</v>
      </c>
      <c r="G439" t="s">
        <v>408</v>
      </c>
      <c r="H439">
        <v>83329</v>
      </c>
      <c r="I439" t="s">
        <v>281</v>
      </c>
      <c r="J439" t="s">
        <v>282</v>
      </c>
      <c r="K439">
        <v>69</v>
      </c>
      <c r="L439">
        <v>0</v>
      </c>
      <c r="M439">
        <v>129</v>
      </c>
      <c r="N439" t="s">
        <v>258</v>
      </c>
      <c r="O439">
        <v>1</v>
      </c>
      <c r="P439" t="s">
        <v>283</v>
      </c>
      <c r="Q439" t="s">
        <v>259</v>
      </c>
      <c r="R439" t="s">
        <v>260</v>
      </c>
      <c r="S439" t="s">
        <v>254</v>
      </c>
      <c r="T439" t="s">
        <v>261</v>
      </c>
      <c r="V439">
        <v>1.4</v>
      </c>
      <c r="W439" t="s">
        <v>284</v>
      </c>
      <c r="X439" t="s">
        <v>285</v>
      </c>
      <c r="Y439" t="s">
        <v>286</v>
      </c>
      <c r="Z439">
        <v>0</v>
      </c>
      <c r="AA439" s="237">
        <v>35855</v>
      </c>
      <c r="AC439">
        <v>0</v>
      </c>
    </row>
    <row r="440" spans="1:29" hidden="1" x14ac:dyDescent="0.25">
      <c r="A440">
        <v>9823</v>
      </c>
      <c r="B440">
        <v>10300601</v>
      </c>
      <c r="C440">
        <v>194</v>
      </c>
      <c r="D440" t="s">
        <v>389</v>
      </c>
      <c r="E440" t="s">
        <v>417</v>
      </c>
      <c r="F440" t="s">
        <v>254</v>
      </c>
      <c r="G440" t="s">
        <v>408</v>
      </c>
      <c r="H440">
        <v>208968</v>
      </c>
      <c r="I440" t="s">
        <v>287</v>
      </c>
      <c r="J440" t="s">
        <v>288</v>
      </c>
      <c r="K440">
        <v>70</v>
      </c>
      <c r="L440">
        <v>0</v>
      </c>
      <c r="M440">
        <v>129</v>
      </c>
      <c r="N440" t="s">
        <v>258</v>
      </c>
      <c r="O440">
        <v>1</v>
      </c>
      <c r="P440" t="s">
        <v>283</v>
      </c>
      <c r="Q440" t="s">
        <v>259</v>
      </c>
      <c r="R440" t="s">
        <v>260</v>
      </c>
      <c r="S440" t="s">
        <v>254</v>
      </c>
      <c r="T440" t="s">
        <v>261</v>
      </c>
      <c r="V440">
        <v>1.4</v>
      </c>
      <c r="W440" t="s">
        <v>284</v>
      </c>
      <c r="X440" t="s">
        <v>285</v>
      </c>
      <c r="Y440" t="s">
        <v>286</v>
      </c>
      <c r="Z440">
        <v>0</v>
      </c>
      <c r="AA440" s="237">
        <v>35855</v>
      </c>
      <c r="AC440">
        <v>0</v>
      </c>
    </row>
    <row r="441" spans="1:29" hidden="1" x14ac:dyDescent="0.25">
      <c r="A441">
        <v>9824</v>
      </c>
      <c r="B441">
        <v>10300601</v>
      </c>
      <c r="C441">
        <v>194</v>
      </c>
      <c r="D441" t="s">
        <v>389</v>
      </c>
      <c r="E441" t="s">
        <v>417</v>
      </c>
      <c r="F441" t="s">
        <v>254</v>
      </c>
      <c r="G441" t="s">
        <v>408</v>
      </c>
      <c r="H441" t="s">
        <v>565</v>
      </c>
      <c r="I441" t="s">
        <v>566</v>
      </c>
      <c r="J441" t="s">
        <v>567</v>
      </c>
      <c r="K441">
        <v>87</v>
      </c>
      <c r="L441">
        <v>0</v>
      </c>
      <c r="M441">
        <v>129</v>
      </c>
      <c r="N441" t="s">
        <v>258</v>
      </c>
      <c r="O441">
        <v>1</v>
      </c>
      <c r="P441" s="238">
        <v>0.49</v>
      </c>
      <c r="Q441" t="s">
        <v>259</v>
      </c>
      <c r="R441" t="s">
        <v>260</v>
      </c>
      <c r="S441" t="s">
        <v>254</v>
      </c>
      <c r="T441" t="s">
        <v>261</v>
      </c>
      <c r="X441" t="s">
        <v>568</v>
      </c>
      <c r="Y441" t="s">
        <v>275</v>
      </c>
      <c r="Z441">
        <v>0</v>
      </c>
      <c r="AA441" s="237">
        <v>36770</v>
      </c>
      <c r="AC441">
        <v>0</v>
      </c>
    </row>
    <row r="442" spans="1:29" hidden="1" x14ac:dyDescent="0.25">
      <c r="A442">
        <v>9825</v>
      </c>
      <c r="B442">
        <v>10300601</v>
      </c>
      <c r="C442">
        <v>194</v>
      </c>
      <c r="D442" t="s">
        <v>389</v>
      </c>
      <c r="E442" t="s">
        <v>417</v>
      </c>
      <c r="F442" t="s">
        <v>254</v>
      </c>
      <c r="G442" t="s">
        <v>408</v>
      </c>
      <c r="H442" t="s">
        <v>565</v>
      </c>
      <c r="I442" t="s">
        <v>566</v>
      </c>
      <c r="J442" t="s">
        <v>567</v>
      </c>
      <c r="K442">
        <v>87</v>
      </c>
      <c r="L442">
        <v>107</v>
      </c>
      <c r="M442">
        <v>172</v>
      </c>
      <c r="N442" t="s">
        <v>615</v>
      </c>
      <c r="O442">
        <v>1</v>
      </c>
      <c r="P442" s="238">
        <v>18</v>
      </c>
      <c r="Q442" t="s">
        <v>259</v>
      </c>
      <c r="R442" t="s">
        <v>260</v>
      </c>
      <c r="S442" t="s">
        <v>254</v>
      </c>
      <c r="T442" t="s">
        <v>261</v>
      </c>
      <c r="X442" t="s">
        <v>568</v>
      </c>
      <c r="Y442" t="s">
        <v>275</v>
      </c>
      <c r="Z442">
        <v>0</v>
      </c>
      <c r="AA442" s="237">
        <v>36770</v>
      </c>
      <c r="AC442">
        <v>0</v>
      </c>
    </row>
    <row r="443" spans="1:29" hidden="1" x14ac:dyDescent="0.25">
      <c r="A443">
        <v>9826</v>
      </c>
      <c r="B443">
        <v>10300601</v>
      </c>
      <c r="C443">
        <v>194</v>
      </c>
      <c r="D443" t="s">
        <v>389</v>
      </c>
      <c r="E443" t="s">
        <v>417</v>
      </c>
      <c r="F443" t="s">
        <v>254</v>
      </c>
      <c r="G443" t="s">
        <v>408</v>
      </c>
      <c r="H443" t="s">
        <v>565</v>
      </c>
      <c r="I443" t="s">
        <v>566</v>
      </c>
      <c r="J443" t="s">
        <v>567</v>
      </c>
      <c r="K443">
        <v>87</v>
      </c>
      <c r="L443">
        <v>139</v>
      </c>
      <c r="M443">
        <v>198</v>
      </c>
      <c r="N443" t="s">
        <v>551</v>
      </c>
      <c r="O443">
        <v>1</v>
      </c>
      <c r="P443" s="238">
        <v>9.1</v>
      </c>
      <c r="Q443" t="s">
        <v>259</v>
      </c>
      <c r="R443" t="s">
        <v>260</v>
      </c>
      <c r="S443" t="s">
        <v>254</v>
      </c>
      <c r="T443" t="s">
        <v>261</v>
      </c>
      <c r="X443" t="s">
        <v>568</v>
      </c>
      <c r="Y443" t="s">
        <v>275</v>
      </c>
      <c r="Z443">
        <v>0</v>
      </c>
      <c r="AA443" s="237">
        <v>36770</v>
      </c>
      <c r="AC443">
        <v>0</v>
      </c>
    </row>
    <row r="444" spans="1:29" hidden="1" x14ac:dyDescent="0.25">
      <c r="A444">
        <v>9827</v>
      </c>
      <c r="B444">
        <v>10300601</v>
      </c>
      <c r="C444">
        <v>194</v>
      </c>
      <c r="D444" t="s">
        <v>389</v>
      </c>
      <c r="E444" t="s">
        <v>417</v>
      </c>
      <c r="F444" t="s">
        <v>254</v>
      </c>
      <c r="G444" t="s">
        <v>408</v>
      </c>
      <c r="H444">
        <v>120127</v>
      </c>
      <c r="I444" t="s">
        <v>289</v>
      </c>
      <c r="J444" t="s">
        <v>290</v>
      </c>
      <c r="K444">
        <v>91</v>
      </c>
      <c r="L444">
        <v>0</v>
      </c>
      <c r="M444">
        <v>129</v>
      </c>
      <c r="N444" t="s">
        <v>258</v>
      </c>
      <c r="O444">
        <v>1</v>
      </c>
      <c r="P444" t="s">
        <v>291</v>
      </c>
      <c r="Q444" t="s">
        <v>259</v>
      </c>
      <c r="R444" t="s">
        <v>260</v>
      </c>
      <c r="S444" t="s">
        <v>254</v>
      </c>
      <c r="T444" t="s">
        <v>261</v>
      </c>
      <c r="V444">
        <v>1.4</v>
      </c>
      <c r="W444" t="s">
        <v>284</v>
      </c>
      <c r="X444" t="s">
        <v>285</v>
      </c>
      <c r="Y444" t="s">
        <v>286</v>
      </c>
      <c r="Z444">
        <v>0</v>
      </c>
      <c r="AA444" s="237">
        <v>35855</v>
      </c>
      <c r="AC444">
        <v>0</v>
      </c>
    </row>
    <row r="445" spans="1:29" hidden="1" x14ac:dyDescent="0.25">
      <c r="A445">
        <v>9828</v>
      </c>
      <c r="B445">
        <v>10300601</v>
      </c>
      <c r="C445">
        <v>194</v>
      </c>
      <c r="D445" t="s">
        <v>389</v>
      </c>
      <c r="E445" t="s">
        <v>417</v>
      </c>
      <c r="F445" t="s">
        <v>254</v>
      </c>
      <c r="G445" t="s">
        <v>408</v>
      </c>
      <c r="H445">
        <v>7440382</v>
      </c>
      <c r="I445" t="s">
        <v>292</v>
      </c>
      <c r="J445" t="s">
        <v>293</v>
      </c>
      <c r="K445">
        <v>93</v>
      </c>
      <c r="L445">
        <v>0</v>
      </c>
      <c r="M445">
        <v>129</v>
      </c>
      <c r="N445" t="s">
        <v>258</v>
      </c>
      <c r="O445">
        <v>1</v>
      </c>
      <c r="P445" s="238">
        <v>2.0000000000000001E-4</v>
      </c>
      <c r="Q445" t="s">
        <v>259</v>
      </c>
      <c r="R445" t="s">
        <v>260</v>
      </c>
      <c r="S445" t="s">
        <v>254</v>
      </c>
      <c r="T445" t="s">
        <v>261</v>
      </c>
      <c r="V445">
        <v>1.4</v>
      </c>
      <c r="W445" t="s">
        <v>294</v>
      </c>
      <c r="X445" t="s">
        <v>285</v>
      </c>
      <c r="Y445" t="s">
        <v>286</v>
      </c>
      <c r="Z445">
        <v>0</v>
      </c>
      <c r="AA445" s="237">
        <v>35855</v>
      </c>
      <c r="AC445">
        <v>0</v>
      </c>
    </row>
    <row r="446" spans="1:29" hidden="1" x14ac:dyDescent="0.25">
      <c r="A446">
        <v>9829</v>
      </c>
      <c r="B446">
        <v>10300601</v>
      </c>
      <c r="C446">
        <v>194</v>
      </c>
      <c r="D446" t="s">
        <v>389</v>
      </c>
      <c r="E446" t="s">
        <v>417</v>
      </c>
      <c r="F446" t="s">
        <v>254</v>
      </c>
      <c r="G446" t="s">
        <v>408</v>
      </c>
      <c r="I446" t="s">
        <v>295</v>
      </c>
      <c r="J446" t="s">
        <v>296</v>
      </c>
      <c r="K446">
        <v>96</v>
      </c>
      <c r="L446">
        <v>0</v>
      </c>
      <c r="M446">
        <v>129</v>
      </c>
      <c r="N446" t="s">
        <v>258</v>
      </c>
      <c r="O446">
        <v>1</v>
      </c>
      <c r="P446" s="238">
        <v>4.4000000000000003E-3</v>
      </c>
      <c r="Q446" t="s">
        <v>259</v>
      </c>
      <c r="R446" t="s">
        <v>260</v>
      </c>
      <c r="S446" t="s">
        <v>254</v>
      </c>
      <c r="T446" t="s">
        <v>261</v>
      </c>
      <c r="V446">
        <v>1.4</v>
      </c>
      <c r="X446" t="s">
        <v>285</v>
      </c>
      <c r="Y446" t="s">
        <v>263</v>
      </c>
      <c r="Z446">
        <v>0</v>
      </c>
      <c r="AA446" s="237">
        <v>35855</v>
      </c>
      <c r="AC446">
        <v>0</v>
      </c>
    </row>
    <row r="447" spans="1:29" hidden="1" x14ac:dyDescent="0.25">
      <c r="A447">
        <v>9830</v>
      </c>
      <c r="B447">
        <v>10300601</v>
      </c>
      <c r="C447">
        <v>194</v>
      </c>
      <c r="D447" t="s">
        <v>389</v>
      </c>
      <c r="E447" t="s">
        <v>417</v>
      </c>
      <c r="F447" t="s">
        <v>254</v>
      </c>
      <c r="G447" t="s">
        <v>408</v>
      </c>
      <c r="H447">
        <v>71432</v>
      </c>
      <c r="I447" t="s">
        <v>297</v>
      </c>
      <c r="J447" t="s">
        <v>298</v>
      </c>
      <c r="K447">
        <v>98</v>
      </c>
      <c r="L447">
        <v>0</v>
      </c>
      <c r="M447">
        <v>129</v>
      </c>
      <c r="N447" t="s">
        <v>258</v>
      </c>
      <c r="O447">
        <v>1</v>
      </c>
      <c r="P447" s="238">
        <v>2.0999999999999999E-3</v>
      </c>
      <c r="Q447" t="s">
        <v>259</v>
      </c>
      <c r="R447" t="s">
        <v>260</v>
      </c>
      <c r="S447" t="s">
        <v>254</v>
      </c>
      <c r="T447" t="s">
        <v>261</v>
      </c>
      <c r="V447">
        <v>1.4</v>
      </c>
      <c r="W447" t="s">
        <v>294</v>
      </c>
      <c r="X447" t="s">
        <v>285</v>
      </c>
      <c r="Y447" t="s">
        <v>267</v>
      </c>
      <c r="Z447">
        <v>0</v>
      </c>
      <c r="AA447" s="237">
        <v>35855</v>
      </c>
      <c r="AC447">
        <v>0</v>
      </c>
    </row>
    <row r="448" spans="1:29" hidden="1" x14ac:dyDescent="0.25">
      <c r="A448">
        <v>9831</v>
      </c>
      <c r="B448">
        <v>10300601</v>
      </c>
      <c r="C448">
        <v>194</v>
      </c>
      <c r="D448" t="s">
        <v>389</v>
      </c>
      <c r="E448" t="s">
        <v>417</v>
      </c>
      <c r="F448" t="s">
        <v>254</v>
      </c>
      <c r="G448" t="s">
        <v>408</v>
      </c>
      <c r="H448">
        <v>56553</v>
      </c>
      <c r="I448" t="s">
        <v>299</v>
      </c>
      <c r="J448" t="s">
        <v>300</v>
      </c>
      <c r="K448">
        <v>102</v>
      </c>
      <c r="L448">
        <v>0</v>
      </c>
      <c r="M448">
        <v>129</v>
      </c>
      <c r="N448" t="s">
        <v>258</v>
      </c>
      <c r="O448">
        <v>1</v>
      </c>
      <c r="P448" t="s">
        <v>283</v>
      </c>
      <c r="Q448" t="s">
        <v>259</v>
      </c>
      <c r="R448" t="s">
        <v>260</v>
      </c>
      <c r="S448" t="s">
        <v>254</v>
      </c>
      <c r="T448" t="s">
        <v>261</v>
      </c>
      <c r="V448">
        <v>1.4</v>
      </c>
      <c r="W448" t="s">
        <v>284</v>
      </c>
      <c r="X448" t="s">
        <v>285</v>
      </c>
      <c r="Y448" t="s">
        <v>286</v>
      </c>
      <c r="Z448">
        <v>0</v>
      </c>
      <c r="AA448" s="237">
        <v>35855</v>
      </c>
      <c r="AC448">
        <v>0</v>
      </c>
    </row>
    <row r="449" spans="1:29" hidden="1" x14ac:dyDescent="0.25">
      <c r="A449">
        <v>9832</v>
      </c>
      <c r="B449">
        <v>10300601</v>
      </c>
      <c r="C449">
        <v>194</v>
      </c>
      <c r="D449" t="s">
        <v>389</v>
      </c>
      <c r="E449" t="s">
        <v>417</v>
      </c>
      <c r="F449" t="s">
        <v>254</v>
      </c>
      <c r="G449" t="s">
        <v>408</v>
      </c>
      <c r="H449">
        <v>50328</v>
      </c>
      <c r="I449" t="s">
        <v>301</v>
      </c>
      <c r="J449" t="s">
        <v>302</v>
      </c>
      <c r="K449">
        <v>103</v>
      </c>
      <c r="L449">
        <v>0</v>
      </c>
      <c r="M449">
        <v>129</v>
      </c>
      <c r="N449" t="s">
        <v>258</v>
      </c>
      <c r="O449">
        <v>1</v>
      </c>
      <c r="P449" t="s">
        <v>303</v>
      </c>
      <c r="Q449" t="s">
        <v>259</v>
      </c>
      <c r="R449" t="s">
        <v>260</v>
      </c>
      <c r="S449" t="s">
        <v>254</v>
      </c>
      <c r="T449" t="s">
        <v>261</v>
      </c>
      <c r="V449">
        <v>1.4</v>
      </c>
      <c r="W449" t="s">
        <v>284</v>
      </c>
      <c r="X449" t="s">
        <v>285</v>
      </c>
      <c r="Y449" t="s">
        <v>286</v>
      </c>
      <c r="Z449">
        <v>0</v>
      </c>
      <c r="AA449" s="237">
        <v>35855</v>
      </c>
      <c r="AC449">
        <v>0</v>
      </c>
    </row>
    <row r="450" spans="1:29" hidden="1" x14ac:dyDescent="0.25">
      <c r="A450">
        <v>9833</v>
      </c>
      <c r="B450">
        <v>10300601</v>
      </c>
      <c r="C450">
        <v>194</v>
      </c>
      <c r="D450" t="s">
        <v>389</v>
      </c>
      <c r="E450" t="s">
        <v>417</v>
      </c>
      <c r="F450" t="s">
        <v>254</v>
      </c>
      <c r="G450" t="s">
        <v>408</v>
      </c>
      <c r="H450">
        <v>205992</v>
      </c>
      <c r="I450" t="s">
        <v>304</v>
      </c>
      <c r="J450" t="s">
        <v>305</v>
      </c>
      <c r="K450">
        <v>104</v>
      </c>
      <c r="L450">
        <v>0</v>
      </c>
      <c r="M450">
        <v>129</v>
      </c>
      <c r="N450" t="s">
        <v>258</v>
      </c>
      <c r="O450">
        <v>1</v>
      </c>
      <c r="P450" t="s">
        <v>283</v>
      </c>
      <c r="Q450" t="s">
        <v>259</v>
      </c>
      <c r="R450" t="s">
        <v>260</v>
      </c>
      <c r="S450" t="s">
        <v>254</v>
      </c>
      <c r="T450" t="s">
        <v>261</v>
      </c>
      <c r="V450">
        <v>1.4</v>
      </c>
      <c r="W450" t="s">
        <v>284</v>
      </c>
      <c r="X450" t="s">
        <v>285</v>
      </c>
      <c r="Y450" t="s">
        <v>286</v>
      </c>
      <c r="Z450">
        <v>0</v>
      </c>
      <c r="AA450" s="237">
        <v>35855</v>
      </c>
      <c r="AC450">
        <v>0</v>
      </c>
    </row>
    <row r="451" spans="1:29" hidden="1" x14ac:dyDescent="0.25">
      <c r="A451">
        <v>9834</v>
      </c>
      <c r="B451">
        <v>10300601</v>
      </c>
      <c r="C451">
        <v>194</v>
      </c>
      <c r="D451" t="s">
        <v>389</v>
      </c>
      <c r="E451" t="s">
        <v>417</v>
      </c>
      <c r="F451" t="s">
        <v>254</v>
      </c>
      <c r="G451" t="s">
        <v>408</v>
      </c>
      <c r="H451">
        <v>191242</v>
      </c>
      <c r="I451" t="s">
        <v>306</v>
      </c>
      <c r="J451" t="s">
        <v>307</v>
      </c>
      <c r="K451">
        <v>106</v>
      </c>
      <c r="L451">
        <v>0</v>
      </c>
      <c r="M451">
        <v>129</v>
      </c>
      <c r="N451" t="s">
        <v>258</v>
      </c>
      <c r="O451">
        <v>1</v>
      </c>
      <c r="P451" t="s">
        <v>303</v>
      </c>
      <c r="Q451" t="s">
        <v>259</v>
      </c>
      <c r="R451" t="s">
        <v>260</v>
      </c>
      <c r="S451" t="s">
        <v>254</v>
      </c>
      <c r="T451" t="s">
        <v>261</v>
      </c>
      <c r="V451">
        <v>1.4</v>
      </c>
      <c r="W451" t="s">
        <v>284</v>
      </c>
      <c r="X451" t="s">
        <v>285</v>
      </c>
      <c r="Y451" t="s">
        <v>286</v>
      </c>
      <c r="Z451">
        <v>0</v>
      </c>
      <c r="AA451" s="237">
        <v>35855</v>
      </c>
      <c r="AC451">
        <v>0</v>
      </c>
    </row>
    <row r="452" spans="1:29" hidden="1" x14ac:dyDescent="0.25">
      <c r="A452">
        <v>9835</v>
      </c>
      <c r="B452">
        <v>10300601</v>
      </c>
      <c r="C452">
        <v>194</v>
      </c>
      <c r="D452" t="s">
        <v>389</v>
      </c>
      <c r="E452" t="s">
        <v>417</v>
      </c>
      <c r="F452" t="s">
        <v>254</v>
      </c>
      <c r="G452" t="s">
        <v>408</v>
      </c>
      <c r="H452">
        <v>207089</v>
      </c>
      <c r="I452" t="s">
        <v>308</v>
      </c>
      <c r="J452" t="s">
        <v>309</v>
      </c>
      <c r="K452">
        <v>107</v>
      </c>
      <c r="L452">
        <v>0</v>
      </c>
      <c r="M452">
        <v>129</v>
      </c>
      <c r="N452" t="s">
        <v>258</v>
      </c>
      <c r="O452">
        <v>1</v>
      </c>
      <c r="P452" t="s">
        <v>283</v>
      </c>
      <c r="Q452" t="s">
        <v>259</v>
      </c>
      <c r="R452" t="s">
        <v>260</v>
      </c>
      <c r="S452" t="s">
        <v>254</v>
      </c>
      <c r="T452" t="s">
        <v>261</v>
      </c>
      <c r="V452">
        <v>1.4</v>
      </c>
      <c r="W452" t="s">
        <v>284</v>
      </c>
      <c r="X452" t="s">
        <v>285</v>
      </c>
      <c r="Y452" t="s">
        <v>286</v>
      </c>
      <c r="Z452">
        <v>0</v>
      </c>
      <c r="AA452" s="237">
        <v>35855</v>
      </c>
      <c r="AC452">
        <v>0</v>
      </c>
    </row>
    <row r="453" spans="1:29" hidden="1" x14ac:dyDescent="0.25">
      <c r="A453">
        <v>9836</v>
      </c>
      <c r="B453">
        <v>10300601</v>
      </c>
      <c r="C453">
        <v>194</v>
      </c>
      <c r="D453" t="s">
        <v>389</v>
      </c>
      <c r="E453" t="s">
        <v>417</v>
      </c>
      <c r="F453" t="s">
        <v>254</v>
      </c>
      <c r="G453" t="s">
        <v>408</v>
      </c>
      <c r="H453">
        <v>7440417</v>
      </c>
      <c r="I453" t="s">
        <v>310</v>
      </c>
      <c r="J453" t="s">
        <v>311</v>
      </c>
      <c r="K453">
        <v>119</v>
      </c>
      <c r="L453">
        <v>0</v>
      </c>
      <c r="M453">
        <v>129</v>
      </c>
      <c r="N453" t="s">
        <v>258</v>
      </c>
      <c r="O453">
        <v>1</v>
      </c>
      <c r="P453" t="s">
        <v>312</v>
      </c>
      <c r="Q453" t="s">
        <v>259</v>
      </c>
      <c r="R453" t="s">
        <v>260</v>
      </c>
      <c r="S453" t="s">
        <v>254</v>
      </c>
      <c r="T453" t="s">
        <v>261</v>
      </c>
      <c r="V453">
        <v>1.4</v>
      </c>
      <c r="W453" t="s">
        <v>294</v>
      </c>
      <c r="X453" t="s">
        <v>285</v>
      </c>
      <c r="Y453" t="s">
        <v>286</v>
      </c>
      <c r="Z453">
        <v>0</v>
      </c>
      <c r="AA453" s="237">
        <v>35855</v>
      </c>
      <c r="AC453">
        <v>0</v>
      </c>
    </row>
    <row r="454" spans="1:29" hidden="1" x14ac:dyDescent="0.25">
      <c r="A454">
        <v>9837</v>
      </c>
      <c r="B454">
        <v>10300601</v>
      </c>
      <c r="C454">
        <v>194</v>
      </c>
      <c r="D454" t="s">
        <v>389</v>
      </c>
      <c r="E454" t="s">
        <v>417</v>
      </c>
      <c r="F454" t="s">
        <v>254</v>
      </c>
      <c r="G454" t="s">
        <v>408</v>
      </c>
      <c r="I454" t="s">
        <v>313</v>
      </c>
      <c r="J454" t="s">
        <v>314</v>
      </c>
      <c r="K454">
        <v>292</v>
      </c>
      <c r="L454">
        <v>0</v>
      </c>
      <c r="M454">
        <v>129</v>
      </c>
      <c r="N454" t="s">
        <v>258</v>
      </c>
      <c r="O454">
        <v>1</v>
      </c>
      <c r="P454" s="238">
        <v>2.1</v>
      </c>
      <c r="Q454" t="s">
        <v>259</v>
      </c>
      <c r="R454" t="s">
        <v>260</v>
      </c>
      <c r="S454" t="s">
        <v>254</v>
      </c>
      <c r="T454" t="s">
        <v>261</v>
      </c>
      <c r="V454">
        <v>1.4</v>
      </c>
      <c r="X454" t="s">
        <v>285</v>
      </c>
      <c r="Y454" t="s">
        <v>286</v>
      </c>
      <c r="Z454">
        <v>0</v>
      </c>
      <c r="AA454" s="237">
        <v>35855</v>
      </c>
      <c r="AC454">
        <v>0</v>
      </c>
    </row>
    <row r="455" spans="1:29" hidden="1" x14ac:dyDescent="0.25">
      <c r="A455">
        <v>9838</v>
      </c>
      <c r="B455">
        <v>10300601</v>
      </c>
      <c r="C455">
        <v>194</v>
      </c>
      <c r="D455" t="s">
        <v>389</v>
      </c>
      <c r="E455" t="s">
        <v>417</v>
      </c>
      <c r="F455" t="s">
        <v>254</v>
      </c>
      <c r="G455" t="s">
        <v>408</v>
      </c>
      <c r="H455">
        <v>7440439</v>
      </c>
      <c r="I455" t="s">
        <v>315</v>
      </c>
      <c r="J455" t="s">
        <v>316</v>
      </c>
      <c r="K455">
        <v>130</v>
      </c>
      <c r="L455">
        <v>0</v>
      </c>
      <c r="M455">
        <v>129</v>
      </c>
      <c r="N455" t="s">
        <v>258</v>
      </c>
      <c r="O455">
        <v>1</v>
      </c>
      <c r="P455" s="238">
        <v>1.1000000000000001E-3</v>
      </c>
      <c r="Q455" t="s">
        <v>259</v>
      </c>
      <c r="R455" t="s">
        <v>260</v>
      </c>
      <c r="S455" t="s">
        <v>254</v>
      </c>
      <c r="T455" t="s">
        <v>261</v>
      </c>
      <c r="V455">
        <v>1.4</v>
      </c>
      <c r="W455" t="s">
        <v>294</v>
      </c>
      <c r="X455" t="s">
        <v>285</v>
      </c>
      <c r="Y455" t="s">
        <v>263</v>
      </c>
      <c r="Z455">
        <v>0</v>
      </c>
      <c r="AA455" s="237">
        <v>35855</v>
      </c>
      <c r="AC455">
        <v>0</v>
      </c>
    </row>
    <row r="456" spans="1:29" hidden="1" x14ac:dyDescent="0.25">
      <c r="A456">
        <v>9839</v>
      </c>
      <c r="B456">
        <v>10300601</v>
      </c>
      <c r="C456">
        <v>194</v>
      </c>
      <c r="D456" t="s">
        <v>389</v>
      </c>
      <c r="E456" t="s">
        <v>417</v>
      </c>
      <c r="F456" t="s">
        <v>254</v>
      </c>
      <c r="G456" t="s">
        <v>408</v>
      </c>
      <c r="H456" t="s">
        <v>255</v>
      </c>
      <c r="I456" t="s">
        <v>256</v>
      </c>
      <c r="J456" t="s">
        <v>257</v>
      </c>
      <c r="K456">
        <v>136</v>
      </c>
      <c r="L456">
        <v>0</v>
      </c>
      <c r="M456">
        <v>129</v>
      </c>
      <c r="N456" t="s">
        <v>258</v>
      </c>
      <c r="O456">
        <v>1</v>
      </c>
      <c r="P456" s="238">
        <v>120000</v>
      </c>
      <c r="Q456" t="s">
        <v>259</v>
      </c>
      <c r="R456" t="s">
        <v>260</v>
      </c>
      <c r="S456" t="s">
        <v>254</v>
      </c>
      <c r="T456" t="s">
        <v>261</v>
      </c>
      <c r="V456">
        <v>1.4</v>
      </c>
      <c r="W456" t="s">
        <v>317</v>
      </c>
      <c r="X456" t="s">
        <v>285</v>
      </c>
      <c r="Y456" t="s">
        <v>278</v>
      </c>
      <c r="Z456">
        <v>0</v>
      </c>
      <c r="AA456" s="237">
        <v>35855</v>
      </c>
      <c r="AC456">
        <v>0</v>
      </c>
    </row>
    <row r="457" spans="1:29" hidden="1" x14ac:dyDescent="0.25">
      <c r="A457">
        <v>9840</v>
      </c>
      <c r="B457">
        <v>10300601</v>
      </c>
      <c r="C457">
        <v>194</v>
      </c>
      <c r="D457" t="s">
        <v>389</v>
      </c>
      <c r="E457" t="s">
        <v>417</v>
      </c>
      <c r="F457" t="s">
        <v>254</v>
      </c>
      <c r="G457" t="s">
        <v>408</v>
      </c>
      <c r="H457" t="s">
        <v>264</v>
      </c>
      <c r="I457" t="s">
        <v>265</v>
      </c>
      <c r="J457" t="s">
        <v>266</v>
      </c>
      <c r="K457">
        <v>137</v>
      </c>
      <c r="L457">
        <v>0</v>
      </c>
      <c r="M457">
        <v>129</v>
      </c>
      <c r="N457" t="s">
        <v>258</v>
      </c>
      <c r="O457">
        <v>1</v>
      </c>
      <c r="P457" s="238">
        <v>84</v>
      </c>
      <c r="Q457" t="s">
        <v>259</v>
      </c>
      <c r="R457" t="s">
        <v>260</v>
      </c>
      <c r="S457" t="s">
        <v>254</v>
      </c>
      <c r="T457" t="s">
        <v>261</v>
      </c>
      <c r="V457">
        <v>1.4</v>
      </c>
      <c r="W457" t="s">
        <v>409</v>
      </c>
      <c r="X457" t="s">
        <v>285</v>
      </c>
      <c r="Y457" t="s">
        <v>267</v>
      </c>
      <c r="Z457">
        <v>0</v>
      </c>
      <c r="AA457" s="237">
        <v>35855</v>
      </c>
      <c r="AC457">
        <v>0</v>
      </c>
    </row>
    <row r="458" spans="1:29" hidden="1" x14ac:dyDescent="0.25">
      <c r="A458">
        <v>9842</v>
      </c>
      <c r="B458">
        <v>10300601</v>
      </c>
      <c r="C458">
        <v>194</v>
      </c>
      <c r="D458" t="s">
        <v>389</v>
      </c>
      <c r="E458" t="s">
        <v>417</v>
      </c>
      <c r="F458" t="s">
        <v>254</v>
      </c>
      <c r="G458" t="s">
        <v>408</v>
      </c>
      <c r="H458" t="s">
        <v>264</v>
      </c>
      <c r="I458" t="s">
        <v>265</v>
      </c>
      <c r="J458" t="s">
        <v>266</v>
      </c>
      <c r="K458">
        <v>137</v>
      </c>
      <c r="L458">
        <v>26</v>
      </c>
      <c r="M458">
        <v>144</v>
      </c>
      <c r="N458" t="s">
        <v>393</v>
      </c>
      <c r="O458">
        <v>1</v>
      </c>
      <c r="P458" s="238">
        <v>84</v>
      </c>
      <c r="Q458" t="s">
        <v>259</v>
      </c>
      <c r="R458" t="s">
        <v>260</v>
      </c>
      <c r="S458" t="s">
        <v>254</v>
      </c>
      <c r="T458" t="s">
        <v>261</v>
      </c>
      <c r="V458">
        <v>1.4</v>
      </c>
      <c r="X458" t="s">
        <v>285</v>
      </c>
      <c r="Y458" t="s">
        <v>267</v>
      </c>
      <c r="Z458">
        <v>0</v>
      </c>
      <c r="AA458" s="237">
        <v>35855</v>
      </c>
      <c r="AC458">
        <v>0</v>
      </c>
    </row>
    <row r="459" spans="1:29" hidden="1" x14ac:dyDescent="0.25">
      <c r="A459">
        <v>9843</v>
      </c>
      <c r="B459">
        <v>10300601</v>
      </c>
      <c r="C459">
        <v>194</v>
      </c>
      <c r="D459" t="s">
        <v>389</v>
      </c>
      <c r="E459" t="s">
        <v>417</v>
      </c>
      <c r="F459" t="s">
        <v>254</v>
      </c>
      <c r="G459" t="s">
        <v>408</v>
      </c>
      <c r="H459" t="s">
        <v>264</v>
      </c>
      <c r="I459" t="s">
        <v>265</v>
      </c>
      <c r="J459" t="s">
        <v>266</v>
      </c>
      <c r="K459">
        <v>137</v>
      </c>
      <c r="L459">
        <v>205</v>
      </c>
      <c r="M459">
        <v>220</v>
      </c>
      <c r="N459" t="s">
        <v>367</v>
      </c>
      <c r="O459">
        <v>1</v>
      </c>
      <c r="P459" s="238">
        <v>84</v>
      </c>
      <c r="Q459" t="s">
        <v>259</v>
      </c>
      <c r="R459" t="s">
        <v>260</v>
      </c>
      <c r="S459" t="s">
        <v>254</v>
      </c>
      <c r="T459" t="s">
        <v>261</v>
      </c>
      <c r="V459">
        <v>1.4</v>
      </c>
      <c r="X459" t="s">
        <v>285</v>
      </c>
      <c r="Y459" t="s">
        <v>267</v>
      </c>
      <c r="Z459">
        <v>0</v>
      </c>
      <c r="AA459" s="237">
        <v>35855</v>
      </c>
      <c r="AC459">
        <v>0</v>
      </c>
    </row>
    <row r="460" spans="1:29" hidden="1" x14ac:dyDescent="0.25">
      <c r="A460">
        <v>9844</v>
      </c>
      <c r="B460">
        <v>10300601</v>
      </c>
      <c r="C460">
        <v>194</v>
      </c>
      <c r="D460" t="s">
        <v>389</v>
      </c>
      <c r="E460" t="s">
        <v>417</v>
      </c>
      <c r="F460" t="s">
        <v>254</v>
      </c>
      <c r="G460" t="s">
        <v>408</v>
      </c>
      <c r="H460">
        <v>7440473</v>
      </c>
      <c r="I460" t="s">
        <v>318</v>
      </c>
      <c r="J460" t="s">
        <v>319</v>
      </c>
      <c r="K460">
        <v>149</v>
      </c>
      <c r="L460">
        <v>0</v>
      </c>
      <c r="M460">
        <v>129</v>
      </c>
      <c r="N460" t="s">
        <v>258</v>
      </c>
      <c r="O460">
        <v>1</v>
      </c>
      <c r="P460" s="238">
        <v>1.4E-3</v>
      </c>
      <c r="Q460" t="s">
        <v>259</v>
      </c>
      <c r="R460" t="s">
        <v>260</v>
      </c>
      <c r="S460" t="s">
        <v>254</v>
      </c>
      <c r="T460" t="s">
        <v>261</v>
      </c>
      <c r="V460">
        <v>1.4</v>
      </c>
      <c r="W460" t="s">
        <v>294</v>
      </c>
      <c r="X460" t="s">
        <v>285</v>
      </c>
      <c r="Y460" t="s">
        <v>263</v>
      </c>
      <c r="Z460">
        <v>0</v>
      </c>
      <c r="AA460" s="237">
        <v>35855</v>
      </c>
      <c r="AC460">
        <v>0</v>
      </c>
    </row>
    <row r="461" spans="1:29" hidden="1" x14ac:dyDescent="0.25">
      <c r="A461">
        <v>9845</v>
      </c>
      <c r="B461">
        <v>10300601</v>
      </c>
      <c r="C461">
        <v>194</v>
      </c>
      <c r="D461" t="s">
        <v>389</v>
      </c>
      <c r="E461" t="s">
        <v>417</v>
      </c>
      <c r="F461" t="s">
        <v>254</v>
      </c>
      <c r="G461" t="s">
        <v>408</v>
      </c>
      <c r="H461">
        <v>218019</v>
      </c>
      <c r="I461" t="s">
        <v>320</v>
      </c>
      <c r="J461" t="s">
        <v>321</v>
      </c>
      <c r="K461">
        <v>153</v>
      </c>
      <c r="L461">
        <v>0</v>
      </c>
      <c r="M461">
        <v>129</v>
      </c>
      <c r="N461" t="s">
        <v>258</v>
      </c>
      <c r="O461">
        <v>1</v>
      </c>
      <c r="P461" t="s">
        <v>283</v>
      </c>
      <c r="Q461" t="s">
        <v>259</v>
      </c>
      <c r="R461" t="s">
        <v>260</v>
      </c>
      <c r="S461" t="s">
        <v>254</v>
      </c>
      <c r="T461" t="s">
        <v>261</v>
      </c>
      <c r="V461">
        <v>1.4</v>
      </c>
      <c r="W461" t="s">
        <v>284</v>
      </c>
      <c r="X461" t="s">
        <v>285</v>
      </c>
      <c r="Y461" t="s">
        <v>286</v>
      </c>
      <c r="Z461">
        <v>0</v>
      </c>
      <c r="AA461" s="237">
        <v>35855</v>
      </c>
      <c r="AC461">
        <v>0</v>
      </c>
    </row>
    <row r="462" spans="1:29" hidden="1" x14ac:dyDescent="0.25">
      <c r="A462">
        <v>9846</v>
      </c>
      <c r="B462">
        <v>10300601</v>
      </c>
      <c r="C462">
        <v>194</v>
      </c>
      <c r="D462" t="s">
        <v>389</v>
      </c>
      <c r="E462" t="s">
        <v>417</v>
      </c>
      <c r="F462" t="s">
        <v>254</v>
      </c>
      <c r="G462" t="s">
        <v>408</v>
      </c>
      <c r="H462">
        <v>7440484</v>
      </c>
      <c r="I462" t="s">
        <v>322</v>
      </c>
      <c r="J462" t="s">
        <v>323</v>
      </c>
      <c r="K462">
        <v>154</v>
      </c>
      <c r="L462">
        <v>0</v>
      </c>
      <c r="M462">
        <v>129</v>
      </c>
      <c r="N462" t="s">
        <v>258</v>
      </c>
      <c r="O462">
        <v>1</v>
      </c>
      <c r="P462" s="238">
        <v>8.3999999999999995E-5</v>
      </c>
      <c r="Q462" t="s">
        <v>259</v>
      </c>
      <c r="R462" t="s">
        <v>260</v>
      </c>
      <c r="S462" t="s">
        <v>254</v>
      </c>
      <c r="T462" t="s">
        <v>261</v>
      </c>
      <c r="V462">
        <v>1.4</v>
      </c>
      <c r="W462" t="s">
        <v>294</v>
      </c>
      <c r="X462" t="s">
        <v>285</v>
      </c>
      <c r="Y462" t="s">
        <v>263</v>
      </c>
      <c r="Z462">
        <v>0</v>
      </c>
      <c r="AA462" s="237">
        <v>35855</v>
      </c>
      <c r="AC462">
        <v>0</v>
      </c>
    </row>
    <row r="463" spans="1:29" hidden="1" x14ac:dyDescent="0.25">
      <c r="A463">
        <v>9847</v>
      </c>
      <c r="B463">
        <v>10300601</v>
      </c>
      <c r="C463">
        <v>194</v>
      </c>
      <c r="D463" t="s">
        <v>389</v>
      </c>
      <c r="E463" t="s">
        <v>417</v>
      </c>
      <c r="F463" t="s">
        <v>254</v>
      </c>
      <c r="G463" t="s">
        <v>408</v>
      </c>
      <c r="I463" t="s">
        <v>324</v>
      </c>
      <c r="J463" t="s">
        <v>325</v>
      </c>
      <c r="K463">
        <v>156</v>
      </c>
      <c r="L463">
        <v>0</v>
      </c>
      <c r="M463">
        <v>129</v>
      </c>
      <c r="N463" t="s">
        <v>258</v>
      </c>
      <c r="O463">
        <v>1</v>
      </c>
      <c r="P463" s="238">
        <v>8.4999999999999995E-4</v>
      </c>
      <c r="Q463" t="s">
        <v>259</v>
      </c>
      <c r="R463" t="s">
        <v>260</v>
      </c>
      <c r="S463" t="s">
        <v>254</v>
      </c>
      <c r="T463" t="s">
        <v>261</v>
      </c>
      <c r="V463">
        <v>1.4</v>
      </c>
      <c r="X463" t="s">
        <v>285</v>
      </c>
      <c r="Y463" t="s">
        <v>275</v>
      </c>
      <c r="Z463">
        <v>0</v>
      </c>
      <c r="AA463" s="237">
        <v>35855</v>
      </c>
      <c r="AC463">
        <v>0</v>
      </c>
    </row>
    <row r="464" spans="1:29" hidden="1" x14ac:dyDescent="0.25">
      <c r="A464">
        <v>9848</v>
      </c>
      <c r="B464">
        <v>10300601</v>
      </c>
      <c r="C464">
        <v>194</v>
      </c>
      <c r="D464" t="s">
        <v>389</v>
      </c>
      <c r="E464" t="s">
        <v>417</v>
      </c>
      <c r="F464" t="s">
        <v>254</v>
      </c>
      <c r="G464" t="s">
        <v>408</v>
      </c>
      <c r="H464">
        <v>53703</v>
      </c>
      <c r="I464" t="s">
        <v>326</v>
      </c>
      <c r="J464" t="s">
        <v>327</v>
      </c>
      <c r="K464">
        <v>166</v>
      </c>
      <c r="L464">
        <v>0</v>
      </c>
      <c r="M464">
        <v>129</v>
      </c>
      <c r="N464" t="s">
        <v>258</v>
      </c>
      <c r="O464">
        <v>1</v>
      </c>
      <c r="P464" t="s">
        <v>303</v>
      </c>
      <c r="Q464" t="s">
        <v>259</v>
      </c>
      <c r="R464" t="s">
        <v>260</v>
      </c>
      <c r="S464" t="s">
        <v>254</v>
      </c>
      <c r="T464" t="s">
        <v>261</v>
      </c>
      <c r="V464">
        <v>1.4</v>
      </c>
      <c r="W464" t="s">
        <v>284</v>
      </c>
      <c r="X464" t="s">
        <v>285</v>
      </c>
      <c r="Y464" t="s">
        <v>286</v>
      </c>
      <c r="Z464">
        <v>0</v>
      </c>
      <c r="AA464" s="237">
        <v>35855</v>
      </c>
      <c r="AC464">
        <v>0</v>
      </c>
    </row>
    <row r="465" spans="1:29" hidden="1" x14ac:dyDescent="0.25">
      <c r="A465">
        <v>9849</v>
      </c>
      <c r="B465">
        <v>10300601</v>
      </c>
      <c r="C465">
        <v>194</v>
      </c>
      <c r="D465" t="s">
        <v>389</v>
      </c>
      <c r="E465" t="s">
        <v>417</v>
      </c>
      <c r="F465" t="s">
        <v>254</v>
      </c>
      <c r="G465" t="s">
        <v>408</v>
      </c>
      <c r="I465" t="s">
        <v>328</v>
      </c>
      <c r="J465" t="s">
        <v>329</v>
      </c>
      <c r="K465">
        <v>169</v>
      </c>
      <c r="L465">
        <v>0</v>
      </c>
      <c r="M465">
        <v>129</v>
      </c>
      <c r="N465" t="s">
        <v>258</v>
      </c>
      <c r="O465">
        <v>1</v>
      </c>
      <c r="P465" s="238">
        <v>1.1999999999999999E-3</v>
      </c>
      <c r="Q465" t="s">
        <v>259</v>
      </c>
      <c r="R465" t="s">
        <v>260</v>
      </c>
      <c r="S465" t="s">
        <v>254</v>
      </c>
      <c r="T465" t="s">
        <v>261</v>
      </c>
      <c r="V465">
        <v>1.4</v>
      </c>
      <c r="W465" t="s">
        <v>294</v>
      </c>
      <c r="X465" t="s">
        <v>285</v>
      </c>
      <c r="Y465" t="s">
        <v>286</v>
      </c>
      <c r="Z465">
        <v>0</v>
      </c>
      <c r="AA465" s="237">
        <v>35855</v>
      </c>
      <c r="AC465">
        <v>0</v>
      </c>
    </row>
    <row r="466" spans="1:29" hidden="1" x14ac:dyDescent="0.25">
      <c r="A466">
        <v>9850</v>
      </c>
      <c r="B466">
        <v>10300601</v>
      </c>
      <c r="C466">
        <v>194</v>
      </c>
      <c r="D466" t="s">
        <v>389</v>
      </c>
      <c r="E466" t="s">
        <v>417</v>
      </c>
      <c r="F466" t="s">
        <v>254</v>
      </c>
      <c r="G466" t="s">
        <v>408</v>
      </c>
      <c r="H466">
        <v>57976</v>
      </c>
      <c r="I466" t="s">
        <v>330</v>
      </c>
      <c r="J466" t="s">
        <v>331</v>
      </c>
      <c r="K466">
        <v>181</v>
      </c>
      <c r="L466">
        <v>0</v>
      </c>
      <c r="M466">
        <v>129</v>
      </c>
      <c r="N466" t="s">
        <v>258</v>
      </c>
      <c r="O466">
        <v>1</v>
      </c>
      <c r="P466" t="s">
        <v>332</v>
      </c>
      <c r="Q466" t="s">
        <v>259</v>
      </c>
      <c r="R466" t="s">
        <v>260</v>
      </c>
      <c r="S466" t="s">
        <v>254</v>
      </c>
      <c r="T466" t="s">
        <v>261</v>
      </c>
      <c r="V466">
        <v>1.4</v>
      </c>
      <c r="W466" t="s">
        <v>284</v>
      </c>
      <c r="X466" t="s">
        <v>285</v>
      </c>
      <c r="Y466" t="s">
        <v>286</v>
      </c>
      <c r="Z466">
        <v>0</v>
      </c>
      <c r="AA466" s="237">
        <v>35855</v>
      </c>
      <c r="AC466">
        <v>0</v>
      </c>
    </row>
    <row r="467" spans="1:29" hidden="1" x14ac:dyDescent="0.25">
      <c r="A467">
        <v>9851</v>
      </c>
      <c r="B467">
        <v>10300601</v>
      </c>
      <c r="C467">
        <v>194</v>
      </c>
      <c r="D467" t="s">
        <v>389</v>
      </c>
      <c r="E467" t="s">
        <v>417</v>
      </c>
      <c r="F467" t="s">
        <v>254</v>
      </c>
      <c r="G467" t="s">
        <v>408</v>
      </c>
      <c r="I467" t="s">
        <v>333</v>
      </c>
      <c r="J467" t="s">
        <v>334</v>
      </c>
      <c r="K467">
        <v>189</v>
      </c>
      <c r="L467">
        <v>0</v>
      </c>
      <c r="M467">
        <v>129</v>
      </c>
      <c r="N467" t="s">
        <v>258</v>
      </c>
      <c r="O467">
        <v>1</v>
      </c>
      <c r="P467" s="238">
        <v>3.1</v>
      </c>
      <c r="Q467" t="s">
        <v>259</v>
      </c>
      <c r="R467" t="s">
        <v>260</v>
      </c>
      <c r="S467" t="s">
        <v>254</v>
      </c>
      <c r="T467" t="s">
        <v>261</v>
      </c>
      <c r="V467">
        <v>1.4</v>
      </c>
      <c r="X467" t="s">
        <v>285</v>
      </c>
      <c r="Y467" t="s">
        <v>286</v>
      </c>
      <c r="Z467">
        <v>0</v>
      </c>
      <c r="AA467" s="237">
        <v>35855</v>
      </c>
      <c r="AC467">
        <v>0</v>
      </c>
    </row>
    <row r="468" spans="1:29" hidden="1" x14ac:dyDescent="0.25">
      <c r="A468">
        <v>9852</v>
      </c>
      <c r="B468">
        <v>10300601</v>
      </c>
      <c r="C468">
        <v>194</v>
      </c>
      <c r="D468" t="s">
        <v>389</v>
      </c>
      <c r="E468" t="s">
        <v>417</v>
      </c>
      <c r="F468" t="s">
        <v>254</v>
      </c>
      <c r="G468" t="s">
        <v>408</v>
      </c>
      <c r="H468">
        <v>206440</v>
      </c>
      <c r="I468" t="s">
        <v>335</v>
      </c>
      <c r="J468" t="s">
        <v>336</v>
      </c>
      <c r="K468">
        <v>204</v>
      </c>
      <c r="L468">
        <v>0</v>
      </c>
      <c r="M468">
        <v>129</v>
      </c>
      <c r="N468" t="s">
        <v>258</v>
      </c>
      <c r="O468">
        <v>1</v>
      </c>
      <c r="P468" s="238">
        <v>3.0000000000000001E-6</v>
      </c>
      <c r="Q468" t="s">
        <v>259</v>
      </c>
      <c r="R468" t="s">
        <v>260</v>
      </c>
      <c r="S468" t="s">
        <v>254</v>
      </c>
      <c r="T468" t="s">
        <v>261</v>
      </c>
      <c r="V468">
        <v>1.4</v>
      </c>
      <c r="W468" t="s">
        <v>284</v>
      </c>
      <c r="X468" t="s">
        <v>285</v>
      </c>
      <c r="Y468" t="s">
        <v>286</v>
      </c>
      <c r="Z468">
        <v>0</v>
      </c>
      <c r="AA468" s="237">
        <v>35855</v>
      </c>
      <c r="AC468">
        <v>0</v>
      </c>
    </row>
    <row r="469" spans="1:29" hidden="1" x14ac:dyDescent="0.25">
      <c r="A469">
        <v>9853</v>
      </c>
      <c r="B469">
        <v>10300601</v>
      </c>
      <c r="C469">
        <v>194</v>
      </c>
      <c r="D469" t="s">
        <v>389</v>
      </c>
      <c r="E469" t="s">
        <v>417</v>
      </c>
      <c r="F469" t="s">
        <v>254</v>
      </c>
      <c r="G469" t="s">
        <v>408</v>
      </c>
      <c r="H469">
        <v>86737</v>
      </c>
      <c r="I469" t="s">
        <v>337</v>
      </c>
      <c r="J469" t="s">
        <v>338</v>
      </c>
      <c r="K469">
        <v>205</v>
      </c>
      <c r="L469">
        <v>0</v>
      </c>
      <c r="M469">
        <v>129</v>
      </c>
      <c r="N469" t="s">
        <v>258</v>
      </c>
      <c r="O469">
        <v>1</v>
      </c>
      <c r="P469" s="238">
        <v>2.7999999999999999E-6</v>
      </c>
      <c r="Q469" t="s">
        <v>259</v>
      </c>
      <c r="R469" t="s">
        <v>260</v>
      </c>
      <c r="S469" t="s">
        <v>254</v>
      </c>
      <c r="T469" t="s">
        <v>261</v>
      </c>
      <c r="V469">
        <v>1.4</v>
      </c>
      <c r="W469" t="s">
        <v>284</v>
      </c>
      <c r="X469" t="s">
        <v>285</v>
      </c>
      <c r="Y469" t="s">
        <v>286</v>
      </c>
      <c r="Z469">
        <v>0</v>
      </c>
      <c r="AA469" s="237">
        <v>35855</v>
      </c>
      <c r="AC469">
        <v>0</v>
      </c>
    </row>
    <row r="470" spans="1:29" hidden="1" x14ac:dyDescent="0.25">
      <c r="A470">
        <v>9854</v>
      </c>
      <c r="B470">
        <v>10300601</v>
      </c>
      <c r="C470">
        <v>194</v>
      </c>
      <c r="D470" t="s">
        <v>389</v>
      </c>
      <c r="E470" t="s">
        <v>417</v>
      </c>
      <c r="F470" t="s">
        <v>254</v>
      </c>
      <c r="G470" t="s">
        <v>408</v>
      </c>
      <c r="H470">
        <v>50000</v>
      </c>
      <c r="I470" t="s">
        <v>339</v>
      </c>
      <c r="J470" t="s">
        <v>340</v>
      </c>
      <c r="K470">
        <v>210</v>
      </c>
      <c r="L470">
        <v>0</v>
      </c>
      <c r="M470">
        <v>129</v>
      </c>
      <c r="N470" t="s">
        <v>258</v>
      </c>
      <c r="O470">
        <v>1</v>
      </c>
      <c r="P470" s="238">
        <v>7.4999999999999997E-2</v>
      </c>
      <c r="Q470" t="s">
        <v>259</v>
      </c>
      <c r="R470" t="s">
        <v>260</v>
      </c>
      <c r="S470" t="s">
        <v>254</v>
      </c>
      <c r="T470" t="s">
        <v>261</v>
      </c>
      <c r="V470">
        <v>1.4</v>
      </c>
      <c r="W470" t="s">
        <v>294</v>
      </c>
      <c r="X470" t="s">
        <v>285</v>
      </c>
      <c r="Y470" t="s">
        <v>267</v>
      </c>
      <c r="Z470">
        <v>0</v>
      </c>
      <c r="AA470" s="237">
        <v>35855</v>
      </c>
      <c r="AC470">
        <v>0</v>
      </c>
    </row>
    <row r="471" spans="1:29" hidden="1" x14ac:dyDescent="0.25">
      <c r="A471">
        <v>9855</v>
      </c>
      <c r="B471">
        <v>10300601</v>
      </c>
      <c r="C471">
        <v>194</v>
      </c>
      <c r="D471" t="s">
        <v>389</v>
      </c>
      <c r="E471" t="s">
        <v>417</v>
      </c>
      <c r="F471" t="s">
        <v>254</v>
      </c>
      <c r="G471" t="s">
        <v>408</v>
      </c>
      <c r="H471">
        <v>193395</v>
      </c>
      <c r="I471" t="s">
        <v>341</v>
      </c>
      <c r="J471" t="s">
        <v>342</v>
      </c>
      <c r="K471">
        <v>237</v>
      </c>
      <c r="L471">
        <v>0</v>
      </c>
      <c r="M471">
        <v>129</v>
      </c>
      <c r="N471" t="s">
        <v>258</v>
      </c>
      <c r="O471">
        <v>1</v>
      </c>
      <c r="P471" t="s">
        <v>283</v>
      </c>
      <c r="Q471" t="s">
        <v>259</v>
      </c>
      <c r="R471" t="s">
        <v>260</v>
      </c>
      <c r="S471" t="s">
        <v>254</v>
      </c>
      <c r="T471" t="s">
        <v>261</v>
      </c>
      <c r="V471">
        <v>1.4</v>
      </c>
      <c r="W471" t="s">
        <v>284</v>
      </c>
      <c r="X471" t="s">
        <v>285</v>
      </c>
      <c r="Y471" t="s">
        <v>286</v>
      </c>
      <c r="Z471">
        <v>0</v>
      </c>
      <c r="AA471" s="237">
        <v>35855</v>
      </c>
      <c r="AC471">
        <v>0</v>
      </c>
    </row>
    <row r="472" spans="1:29" hidden="1" x14ac:dyDescent="0.25">
      <c r="A472">
        <v>9856</v>
      </c>
      <c r="B472">
        <v>10300601</v>
      </c>
      <c r="C472">
        <v>194</v>
      </c>
      <c r="D472" t="s">
        <v>389</v>
      </c>
      <c r="E472" t="s">
        <v>417</v>
      </c>
      <c r="F472" t="s">
        <v>254</v>
      </c>
      <c r="G472" t="s">
        <v>408</v>
      </c>
      <c r="H472">
        <v>7439921</v>
      </c>
      <c r="I472" t="s">
        <v>343</v>
      </c>
      <c r="J472" t="s">
        <v>344</v>
      </c>
      <c r="K472">
        <v>250</v>
      </c>
      <c r="L472">
        <v>0</v>
      </c>
      <c r="M472">
        <v>129</v>
      </c>
      <c r="N472" t="s">
        <v>258</v>
      </c>
      <c r="O472">
        <v>1</v>
      </c>
      <c r="P472" s="238">
        <v>5.0000000000000001E-4</v>
      </c>
      <c r="Q472" t="s">
        <v>259</v>
      </c>
      <c r="R472" t="s">
        <v>260</v>
      </c>
      <c r="S472" t="s">
        <v>254</v>
      </c>
      <c r="T472" t="s">
        <v>261</v>
      </c>
      <c r="V472">
        <v>1.4</v>
      </c>
      <c r="W472" t="s">
        <v>284</v>
      </c>
      <c r="X472" t="s">
        <v>285</v>
      </c>
      <c r="Y472" t="s">
        <v>263</v>
      </c>
      <c r="Z472">
        <v>0</v>
      </c>
      <c r="AA472" s="237">
        <v>35855</v>
      </c>
      <c r="AC472">
        <v>0</v>
      </c>
    </row>
    <row r="473" spans="1:29" hidden="1" x14ac:dyDescent="0.25">
      <c r="A473">
        <v>9857</v>
      </c>
      <c r="B473">
        <v>10300601</v>
      </c>
      <c r="C473">
        <v>194</v>
      </c>
      <c r="D473" t="s">
        <v>389</v>
      </c>
      <c r="E473" t="s">
        <v>417</v>
      </c>
      <c r="F473" t="s">
        <v>254</v>
      </c>
      <c r="G473" t="s">
        <v>408</v>
      </c>
      <c r="H473">
        <v>7439965</v>
      </c>
      <c r="I473" t="s">
        <v>345</v>
      </c>
      <c r="J473" t="s">
        <v>346</v>
      </c>
      <c r="K473">
        <v>257</v>
      </c>
      <c r="L473">
        <v>0</v>
      </c>
      <c r="M473">
        <v>129</v>
      </c>
      <c r="N473" t="s">
        <v>258</v>
      </c>
      <c r="O473">
        <v>1</v>
      </c>
      <c r="P473" s="238">
        <v>3.8000000000000002E-4</v>
      </c>
      <c r="Q473" t="s">
        <v>259</v>
      </c>
      <c r="R473" t="s">
        <v>260</v>
      </c>
      <c r="S473" t="s">
        <v>254</v>
      </c>
      <c r="T473" t="s">
        <v>261</v>
      </c>
      <c r="V473">
        <v>1.4</v>
      </c>
      <c r="W473" t="s">
        <v>294</v>
      </c>
      <c r="X473" t="s">
        <v>285</v>
      </c>
      <c r="Y473" t="s">
        <v>263</v>
      </c>
      <c r="Z473">
        <v>0</v>
      </c>
      <c r="AA473" s="237">
        <v>35855</v>
      </c>
      <c r="AC473">
        <v>0</v>
      </c>
    </row>
    <row r="474" spans="1:29" hidden="1" x14ac:dyDescent="0.25">
      <c r="A474">
        <v>9858</v>
      </c>
      <c r="B474">
        <v>10300601</v>
      </c>
      <c r="C474">
        <v>194</v>
      </c>
      <c r="D474" t="s">
        <v>389</v>
      </c>
      <c r="E474" t="s">
        <v>417</v>
      </c>
      <c r="F474" t="s">
        <v>254</v>
      </c>
      <c r="G474" t="s">
        <v>408</v>
      </c>
      <c r="H474">
        <v>7439976</v>
      </c>
      <c r="I474" t="s">
        <v>347</v>
      </c>
      <c r="J474" t="s">
        <v>348</v>
      </c>
      <c r="K474">
        <v>260</v>
      </c>
      <c r="L474">
        <v>0</v>
      </c>
      <c r="M474">
        <v>129</v>
      </c>
      <c r="N474" t="s">
        <v>258</v>
      </c>
      <c r="O474">
        <v>1</v>
      </c>
      <c r="P474" s="238">
        <v>2.5999999999999998E-4</v>
      </c>
      <c r="Q474" t="s">
        <v>259</v>
      </c>
      <c r="R474" t="s">
        <v>260</v>
      </c>
      <c r="S474" t="s">
        <v>254</v>
      </c>
      <c r="T474" t="s">
        <v>261</v>
      </c>
      <c r="V474">
        <v>1.4</v>
      </c>
      <c r="W474" t="s">
        <v>294</v>
      </c>
      <c r="X474" t="s">
        <v>285</v>
      </c>
      <c r="Y474" t="s">
        <v>263</v>
      </c>
      <c r="Z474">
        <v>0</v>
      </c>
      <c r="AA474" s="237">
        <v>35855</v>
      </c>
      <c r="AC474">
        <v>0</v>
      </c>
    </row>
    <row r="475" spans="1:29" hidden="1" x14ac:dyDescent="0.25">
      <c r="A475">
        <v>9859</v>
      </c>
      <c r="B475">
        <v>10300601</v>
      </c>
      <c r="C475">
        <v>194</v>
      </c>
      <c r="D475" t="s">
        <v>389</v>
      </c>
      <c r="E475" t="s">
        <v>417</v>
      </c>
      <c r="F475" t="s">
        <v>254</v>
      </c>
      <c r="G475" t="s">
        <v>408</v>
      </c>
      <c r="I475" t="s">
        <v>349</v>
      </c>
      <c r="J475" t="s">
        <v>350</v>
      </c>
      <c r="K475">
        <v>261</v>
      </c>
      <c r="L475">
        <v>0</v>
      </c>
      <c r="M475">
        <v>129</v>
      </c>
      <c r="N475" t="s">
        <v>258</v>
      </c>
      <c r="O475">
        <v>1</v>
      </c>
      <c r="P475" s="238">
        <v>2.2999999999999998</v>
      </c>
      <c r="Q475" t="s">
        <v>259</v>
      </c>
      <c r="R475" t="s">
        <v>260</v>
      </c>
      <c r="S475" t="s">
        <v>254</v>
      </c>
      <c r="T475" t="s">
        <v>261</v>
      </c>
      <c r="V475">
        <v>1.4</v>
      </c>
      <c r="X475" t="s">
        <v>285</v>
      </c>
      <c r="Y475" t="s">
        <v>267</v>
      </c>
      <c r="Z475">
        <v>0</v>
      </c>
      <c r="AA475" s="237">
        <v>35855</v>
      </c>
      <c r="AC475">
        <v>0</v>
      </c>
    </row>
    <row r="476" spans="1:29" hidden="1" x14ac:dyDescent="0.25">
      <c r="A476">
        <v>9860</v>
      </c>
      <c r="B476">
        <v>10300601</v>
      </c>
      <c r="C476">
        <v>194</v>
      </c>
      <c r="D476" t="s">
        <v>389</v>
      </c>
      <c r="E476" t="s">
        <v>417</v>
      </c>
      <c r="F476" t="s">
        <v>254</v>
      </c>
      <c r="G476" t="s">
        <v>408</v>
      </c>
      <c r="H476">
        <v>91576</v>
      </c>
      <c r="I476" t="s">
        <v>351</v>
      </c>
      <c r="J476" t="s">
        <v>352</v>
      </c>
      <c r="K476">
        <v>55</v>
      </c>
      <c r="L476">
        <v>0</v>
      </c>
      <c r="M476">
        <v>129</v>
      </c>
      <c r="N476" t="s">
        <v>258</v>
      </c>
      <c r="O476">
        <v>1</v>
      </c>
      <c r="P476" s="238">
        <v>2.4000000000000001E-5</v>
      </c>
      <c r="Q476" t="s">
        <v>259</v>
      </c>
      <c r="R476" t="s">
        <v>260</v>
      </c>
      <c r="S476" t="s">
        <v>254</v>
      </c>
      <c r="T476" t="s">
        <v>261</v>
      </c>
      <c r="V476">
        <v>1.4</v>
      </c>
      <c r="W476" t="s">
        <v>284</v>
      </c>
      <c r="X476" t="s">
        <v>285</v>
      </c>
      <c r="Y476" t="s">
        <v>263</v>
      </c>
      <c r="Z476">
        <v>0</v>
      </c>
      <c r="AA476" s="237">
        <v>35855</v>
      </c>
      <c r="AC476">
        <v>0</v>
      </c>
    </row>
    <row r="477" spans="1:29" hidden="1" x14ac:dyDescent="0.25">
      <c r="A477">
        <v>9861</v>
      </c>
      <c r="B477">
        <v>10300601</v>
      </c>
      <c r="C477">
        <v>194</v>
      </c>
      <c r="D477" t="s">
        <v>389</v>
      </c>
      <c r="E477" t="s">
        <v>417</v>
      </c>
      <c r="F477" t="s">
        <v>254</v>
      </c>
      <c r="G477" t="s">
        <v>408</v>
      </c>
      <c r="H477">
        <v>56495</v>
      </c>
      <c r="I477" t="s">
        <v>353</v>
      </c>
      <c r="J477" t="s">
        <v>354</v>
      </c>
      <c r="K477">
        <v>61</v>
      </c>
      <c r="L477">
        <v>0</v>
      </c>
      <c r="M477">
        <v>129</v>
      </c>
      <c r="N477" t="s">
        <v>258</v>
      </c>
      <c r="O477">
        <v>1</v>
      </c>
      <c r="P477" t="s">
        <v>283</v>
      </c>
      <c r="Q477" t="s">
        <v>259</v>
      </c>
      <c r="R477" t="s">
        <v>260</v>
      </c>
      <c r="S477" t="s">
        <v>254</v>
      </c>
      <c r="T477" t="s">
        <v>261</v>
      </c>
      <c r="V477">
        <v>1.4</v>
      </c>
      <c r="W477" t="s">
        <v>284</v>
      </c>
      <c r="X477" t="s">
        <v>285</v>
      </c>
      <c r="Y477" t="s">
        <v>286</v>
      </c>
      <c r="Z477">
        <v>0</v>
      </c>
      <c r="AA477" s="237">
        <v>35855</v>
      </c>
      <c r="AC477">
        <v>0</v>
      </c>
    </row>
    <row r="478" spans="1:29" hidden="1" x14ac:dyDescent="0.25">
      <c r="A478">
        <v>9862</v>
      </c>
      <c r="B478">
        <v>10300601</v>
      </c>
      <c r="C478">
        <v>194</v>
      </c>
      <c r="D478" t="s">
        <v>389</v>
      </c>
      <c r="E478" t="s">
        <v>417</v>
      </c>
      <c r="F478" t="s">
        <v>254</v>
      </c>
      <c r="G478" t="s">
        <v>408</v>
      </c>
      <c r="I478" t="s">
        <v>355</v>
      </c>
      <c r="J478" t="s">
        <v>356</v>
      </c>
      <c r="K478">
        <v>287</v>
      </c>
      <c r="L478">
        <v>0</v>
      </c>
      <c r="M478">
        <v>129</v>
      </c>
      <c r="N478" t="s">
        <v>258</v>
      </c>
      <c r="O478">
        <v>1</v>
      </c>
      <c r="P478" s="238">
        <v>1.1000000000000001E-3</v>
      </c>
      <c r="Q478" t="s">
        <v>259</v>
      </c>
      <c r="R478" t="s">
        <v>260</v>
      </c>
      <c r="S478" t="s">
        <v>254</v>
      </c>
      <c r="T478" t="s">
        <v>261</v>
      </c>
      <c r="V478">
        <v>1.4</v>
      </c>
      <c r="X478" t="s">
        <v>285</v>
      </c>
      <c r="Y478" t="s">
        <v>263</v>
      </c>
      <c r="Z478">
        <v>0</v>
      </c>
      <c r="AA478" s="237">
        <v>35855</v>
      </c>
      <c r="AC478">
        <v>0</v>
      </c>
    </row>
    <row r="479" spans="1:29" hidden="1" x14ac:dyDescent="0.25">
      <c r="A479">
        <v>9863</v>
      </c>
      <c r="B479">
        <v>10300601</v>
      </c>
      <c r="C479">
        <v>194</v>
      </c>
      <c r="D479" t="s">
        <v>389</v>
      </c>
      <c r="E479" t="s">
        <v>417</v>
      </c>
      <c r="F479" t="s">
        <v>254</v>
      </c>
      <c r="G479" t="s">
        <v>408</v>
      </c>
      <c r="H479">
        <v>110543</v>
      </c>
      <c r="I479" t="s">
        <v>357</v>
      </c>
      <c r="J479" t="s">
        <v>358</v>
      </c>
      <c r="K479">
        <v>295</v>
      </c>
      <c r="L479">
        <v>0</v>
      </c>
      <c r="M479">
        <v>129</v>
      </c>
      <c r="N479" t="s">
        <v>258</v>
      </c>
      <c r="O479">
        <v>1</v>
      </c>
      <c r="P479" s="238">
        <v>1.8</v>
      </c>
      <c r="Q479" t="s">
        <v>259</v>
      </c>
      <c r="R479" t="s">
        <v>260</v>
      </c>
      <c r="S479" t="s">
        <v>254</v>
      </c>
      <c r="T479" t="s">
        <v>261</v>
      </c>
      <c r="V479">
        <v>1.4</v>
      </c>
      <c r="W479" t="s">
        <v>284</v>
      </c>
      <c r="X479" t="s">
        <v>285</v>
      </c>
      <c r="Y479" t="s">
        <v>286</v>
      </c>
      <c r="Z479">
        <v>0</v>
      </c>
      <c r="AA479" s="237">
        <v>35855</v>
      </c>
      <c r="AC479">
        <v>0</v>
      </c>
    </row>
    <row r="480" spans="1:29" hidden="1" x14ac:dyDescent="0.25">
      <c r="A480">
        <v>9864</v>
      </c>
      <c r="B480">
        <v>10300601</v>
      </c>
      <c r="C480">
        <v>194</v>
      </c>
      <c r="D480" t="s">
        <v>389</v>
      </c>
      <c r="E480" t="s">
        <v>417</v>
      </c>
      <c r="F480" t="s">
        <v>254</v>
      </c>
      <c r="G480" t="s">
        <v>408</v>
      </c>
      <c r="I480" t="s">
        <v>359</v>
      </c>
      <c r="J480" t="s">
        <v>360</v>
      </c>
      <c r="K480">
        <v>307</v>
      </c>
      <c r="L480">
        <v>0</v>
      </c>
      <c r="M480">
        <v>129</v>
      </c>
      <c r="N480" t="s">
        <v>258</v>
      </c>
      <c r="O480">
        <v>1</v>
      </c>
      <c r="P480" s="238">
        <v>2.6</v>
      </c>
      <c r="Q480" t="s">
        <v>259</v>
      </c>
      <c r="R480" t="s">
        <v>260</v>
      </c>
      <c r="S480" t="s">
        <v>254</v>
      </c>
      <c r="T480" t="s">
        <v>261</v>
      </c>
      <c r="V480">
        <v>1.4</v>
      </c>
      <c r="X480" t="s">
        <v>285</v>
      </c>
      <c r="Y480" t="s">
        <v>286</v>
      </c>
      <c r="Z480">
        <v>0</v>
      </c>
      <c r="AA480" s="237">
        <v>35855</v>
      </c>
      <c r="AC480">
        <v>0</v>
      </c>
    </row>
    <row r="481" spans="1:30" hidden="1" x14ac:dyDescent="0.25">
      <c r="A481">
        <v>9865</v>
      </c>
      <c r="B481">
        <v>10300601</v>
      </c>
      <c r="C481">
        <v>194</v>
      </c>
      <c r="D481" t="s">
        <v>389</v>
      </c>
      <c r="E481" t="s">
        <v>417</v>
      </c>
      <c r="F481" t="s">
        <v>254</v>
      </c>
      <c r="G481" t="s">
        <v>408</v>
      </c>
      <c r="H481">
        <v>91203</v>
      </c>
      <c r="I481" t="s">
        <v>361</v>
      </c>
      <c r="J481" t="s">
        <v>362</v>
      </c>
      <c r="K481">
        <v>291</v>
      </c>
      <c r="L481">
        <v>0</v>
      </c>
      <c r="M481">
        <v>129</v>
      </c>
      <c r="N481" t="s">
        <v>258</v>
      </c>
      <c r="O481">
        <v>1</v>
      </c>
      <c r="P481" s="238">
        <v>6.0999999999999997E-4</v>
      </c>
      <c r="Q481" t="s">
        <v>259</v>
      </c>
      <c r="R481" t="s">
        <v>260</v>
      </c>
      <c r="S481" t="s">
        <v>254</v>
      </c>
      <c r="T481" t="s">
        <v>261</v>
      </c>
      <c r="V481">
        <v>1.4</v>
      </c>
      <c r="W481" t="s">
        <v>294</v>
      </c>
      <c r="X481" t="s">
        <v>285</v>
      </c>
      <c r="Y481" t="s">
        <v>286</v>
      </c>
      <c r="Z481">
        <v>0</v>
      </c>
      <c r="AA481" s="237">
        <v>35855</v>
      </c>
      <c r="AC481">
        <v>0</v>
      </c>
    </row>
    <row r="482" spans="1:30" hidden="1" x14ac:dyDescent="0.25">
      <c r="A482">
        <v>9866</v>
      </c>
      <c r="B482">
        <v>10300601</v>
      </c>
      <c r="C482">
        <v>194</v>
      </c>
      <c r="D482" t="s">
        <v>389</v>
      </c>
      <c r="E482" t="s">
        <v>417</v>
      </c>
      <c r="F482" t="s">
        <v>254</v>
      </c>
      <c r="G482" t="s">
        <v>408</v>
      </c>
      <c r="H482">
        <v>7440020</v>
      </c>
      <c r="I482" t="s">
        <v>363</v>
      </c>
      <c r="J482" t="s">
        <v>364</v>
      </c>
      <c r="K482">
        <v>296</v>
      </c>
      <c r="L482">
        <v>0</v>
      </c>
      <c r="M482">
        <v>129</v>
      </c>
      <c r="N482" t="s">
        <v>258</v>
      </c>
      <c r="O482">
        <v>1</v>
      </c>
      <c r="P482" s="238">
        <v>2.0999999999999999E-3</v>
      </c>
      <c r="Q482" t="s">
        <v>259</v>
      </c>
      <c r="R482" t="s">
        <v>260</v>
      </c>
      <c r="S482" t="s">
        <v>254</v>
      </c>
      <c r="T482" t="s">
        <v>261</v>
      </c>
      <c r="V482">
        <v>1.4</v>
      </c>
      <c r="W482" t="s">
        <v>294</v>
      </c>
      <c r="X482" t="s">
        <v>285</v>
      </c>
      <c r="Y482" t="s">
        <v>275</v>
      </c>
      <c r="Z482">
        <v>0</v>
      </c>
      <c r="AA482" s="237">
        <v>35855</v>
      </c>
      <c r="AC482">
        <v>0</v>
      </c>
    </row>
    <row r="483" spans="1:30" hidden="1" x14ac:dyDescent="0.25">
      <c r="A483">
        <v>9868</v>
      </c>
      <c r="B483">
        <v>10300601</v>
      </c>
      <c r="C483">
        <v>194</v>
      </c>
      <c r="D483" t="s">
        <v>389</v>
      </c>
      <c r="E483" t="s">
        <v>417</v>
      </c>
      <c r="F483" t="s">
        <v>254</v>
      </c>
      <c r="G483" t="s">
        <v>408</v>
      </c>
      <c r="H483" t="s">
        <v>268</v>
      </c>
      <c r="J483" t="s">
        <v>269</v>
      </c>
      <c r="K483">
        <v>303</v>
      </c>
      <c r="L483">
        <v>0</v>
      </c>
      <c r="M483">
        <v>129</v>
      </c>
      <c r="N483" t="s">
        <v>258</v>
      </c>
      <c r="O483">
        <v>1</v>
      </c>
      <c r="P483" s="238">
        <v>280</v>
      </c>
      <c r="Q483" t="s">
        <v>259</v>
      </c>
      <c r="R483" t="s">
        <v>260</v>
      </c>
      <c r="S483" t="s">
        <v>254</v>
      </c>
      <c r="T483" t="s">
        <v>261</v>
      </c>
      <c r="V483">
        <v>1.4</v>
      </c>
      <c r="W483" t="s">
        <v>394</v>
      </c>
      <c r="X483" t="s">
        <v>285</v>
      </c>
      <c r="Y483" t="s">
        <v>278</v>
      </c>
      <c r="Z483">
        <v>0</v>
      </c>
      <c r="AA483" s="237">
        <v>35855</v>
      </c>
      <c r="AC483">
        <v>2</v>
      </c>
      <c r="AD483" t="s">
        <v>395</v>
      </c>
    </row>
    <row r="484" spans="1:30" hidden="1" x14ac:dyDescent="0.25">
      <c r="A484">
        <v>9869</v>
      </c>
      <c r="B484">
        <v>10300601</v>
      </c>
      <c r="C484">
        <v>194</v>
      </c>
      <c r="D484" t="s">
        <v>389</v>
      </c>
      <c r="E484" t="s">
        <v>417</v>
      </c>
      <c r="F484" t="s">
        <v>254</v>
      </c>
      <c r="G484" t="s">
        <v>408</v>
      </c>
      <c r="H484" t="s">
        <v>268</v>
      </c>
      <c r="J484" t="s">
        <v>269</v>
      </c>
      <c r="K484">
        <v>303</v>
      </c>
      <c r="L484">
        <v>0</v>
      </c>
      <c r="M484">
        <v>129</v>
      </c>
      <c r="N484" t="s">
        <v>258</v>
      </c>
      <c r="O484">
        <v>1</v>
      </c>
      <c r="P484" s="238">
        <v>190</v>
      </c>
      <c r="Q484" t="s">
        <v>259</v>
      </c>
      <c r="R484" t="s">
        <v>260</v>
      </c>
      <c r="S484" t="s">
        <v>254</v>
      </c>
      <c r="T484" t="s">
        <v>261</v>
      </c>
      <c r="V484">
        <v>1.4</v>
      </c>
      <c r="W484" t="s">
        <v>396</v>
      </c>
      <c r="X484" t="s">
        <v>285</v>
      </c>
      <c r="Y484" t="s">
        <v>278</v>
      </c>
      <c r="Z484">
        <v>0</v>
      </c>
      <c r="AA484" s="237">
        <v>35855</v>
      </c>
      <c r="AC484">
        <v>2</v>
      </c>
      <c r="AD484" t="s">
        <v>397</v>
      </c>
    </row>
    <row r="485" spans="1:30" hidden="1" x14ac:dyDescent="0.25">
      <c r="A485">
        <v>9870</v>
      </c>
      <c r="B485">
        <v>10300601</v>
      </c>
      <c r="C485">
        <v>194</v>
      </c>
      <c r="D485" t="s">
        <v>389</v>
      </c>
      <c r="E485" t="s">
        <v>417</v>
      </c>
      <c r="F485" t="s">
        <v>254</v>
      </c>
      <c r="G485" t="s">
        <v>408</v>
      </c>
      <c r="H485" t="s">
        <v>268</v>
      </c>
      <c r="J485" t="s">
        <v>269</v>
      </c>
      <c r="K485">
        <v>303</v>
      </c>
      <c r="L485">
        <v>26</v>
      </c>
      <c r="M485">
        <v>144</v>
      </c>
      <c r="N485" t="s">
        <v>393</v>
      </c>
      <c r="O485">
        <v>1</v>
      </c>
      <c r="P485" s="238">
        <v>100</v>
      </c>
      <c r="Q485" t="s">
        <v>259</v>
      </c>
      <c r="R485" t="s">
        <v>260</v>
      </c>
      <c r="S485" t="s">
        <v>254</v>
      </c>
      <c r="T485" t="s">
        <v>261</v>
      </c>
      <c r="V485">
        <v>1.4</v>
      </c>
      <c r="W485" t="s">
        <v>398</v>
      </c>
      <c r="X485" t="s">
        <v>285</v>
      </c>
      <c r="Y485" t="s">
        <v>263</v>
      </c>
      <c r="Z485">
        <v>0</v>
      </c>
      <c r="AA485" s="237">
        <v>35855</v>
      </c>
      <c r="AC485">
        <v>0</v>
      </c>
    </row>
    <row r="486" spans="1:30" hidden="1" x14ac:dyDescent="0.25">
      <c r="A486">
        <v>9871</v>
      </c>
      <c r="B486">
        <v>10300601</v>
      </c>
      <c r="C486">
        <v>194</v>
      </c>
      <c r="D486" t="s">
        <v>389</v>
      </c>
      <c r="E486" t="s">
        <v>417</v>
      </c>
      <c r="F486" t="s">
        <v>254</v>
      </c>
      <c r="G486" t="s">
        <v>408</v>
      </c>
      <c r="H486" t="s">
        <v>268</v>
      </c>
      <c r="J486" t="s">
        <v>269</v>
      </c>
      <c r="K486">
        <v>303</v>
      </c>
      <c r="L486">
        <v>205</v>
      </c>
      <c r="M486">
        <v>220</v>
      </c>
      <c r="N486" t="s">
        <v>367</v>
      </c>
      <c r="O486">
        <v>1</v>
      </c>
      <c r="P486" s="238">
        <v>140</v>
      </c>
      <c r="Q486" t="s">
        <v>259</v>
      </c>
      <c r="R486" t="s">
        <v>260</v>
      </c>
      <c r="S486" t="s">
        <v>254</v>
      </c>
      <c r="T486" t="s">
        <v>261</v>
      </c>
      <c r="V486">
        <v>1.4</v>
      </c>
      <c r="W486" t="s">
        <v>398</v>
      </c>
      <c r="X486" t="s">
        <v>285</v>
      </c>
      <c r="Y486" t="s">
        <v>278</v>
      </c>
      <c r="Z486">
        <v>0</v>
      </c>
      <c r="AA486" s="237">
        <v>35855</v>
      </c>
      <c r="AC486">
        <v>0</v>
      </c>
    </row>
    <row r="487" spans="1:30" hidden="1" x14ac:dyDescent="0.25">
      <c r="A487">
        <v>9872</v>
      </c>
      <c r="B487">
        <v>10300601</v>
      </c>
      <c r="C487">
        <v>194</v>
      </c>
      <c r="D487" t="s">
        <v>389</v>
      </c>
      <c r="E487" t="s">
        <v>417</v>
      </c>
      <c r="F487" t="s">
        <v>254</v>
      </c>
      <c r="G487" t="s">
        <v>408</v>
      </c>
      <c r="I487" t="s">
        <v>365</v>
      </c>
      <c r="J487" t="s">
        <v>366</v>
      </c>
      <c r="K487">
        <v>304</v>
      </c>
      <c r="L487">
        <v>0</v>
      </c>
      <c r="M487">
        <v>129</v>
      </c>
      <c r="N487" t="s">
        <v>258</v>
      </c>
      <c r="O487">
        <v>1</v>
      </c>
      <c r="P487" s="238">
        <v>2.2000000000000002</v>
      </c>
      <c r="Q487" t="s">
        <v>259</v>
      </c>
      <c r="R487" t="s">
        <v>260</v>
      </c>
      <c r="S487" t="s">
        <v>254</v>
      </c>
      <c r="T487" t="s">
        <v>261</v>
      </c>
      <c r="V487">
        <v>1.4</v>
      </c>
      <c r="X487" t="s">
        <v>285</v>
      </c>
      <c r="Y487" t="s">
        <v>286</v>
      </c>
      <c r="Z487">
        <v>0</v>
      </c>
      <c r="AA487" s="237">
        <v>35855</v>
      </c>
      <c r="AC487">
        <v>0</v>
      </c>
    </row>
    <row r="488" spans="1:30" hidden="1" x14ac:dyDescent="0.25">
      <c r="A488">
        <v>9873</v>
      </c>
      <c r="B488">
        <v>10300601</v>
      </c>
      <c r="C488">
        <v>194</v>
      </c>
      <c r="D488" t="s">
        <v>389</v>
      </c>
      <c r="E488" t="s">
        <v>417</v>
      </c>
      <c r="F488" t="s">
        <v>254</v>
      </c>
      <c r="G488" t="s">
        <v>408</v>
      </c>
      <c r="I488" t="s">
        <v>365</v>
      </c>
      <c r="J488" t="s">
        <v>366</v>
      </c>
      <c r="K488">
        <v>304</v>
      </c>
      <c r="L488">
        <v>205</v>
      </c>
      <c r="M488">
        <v>220</v>
      </c>
      <c r="N488" t="s">
        <v>367</v>
      </c>
      <c r="O488">
        <v>1</v>
      </c>
      <c r="P488" s="238">
        <v>0.64</v>
      </c>
      <c r="Q488" t="s">
        <v>259</v>
      </c>
      <c r="R488" t="s">
        <v>260</v>
      </c>
      <c r="S488" t="s">
        <v>254</v>
      </c>
      <c r="T488" t="s">
        <v>261</v>
      </c>
      <c r="V488">
        <v>1.4</v>
      </c>
      <c r="X488" t="s">
        <v>285</v>
      </c>
      <c r="Y488" t="s">
        <v>286</v>
      </c>
      <c r="Z488">
        <v>0</v>
      </c>
      <c r="AA488" s="237">
        <v>35855</v>
      </c>
      <c r="AC488">
        <v>0</v>
      </c>
    </row>
    <row r="489" spans="1:30" hidden="1" x14ac:dyDescent="0.25">
      <c r="A489">
        <v>9874</v>
      </c>
      <c r="B489">
        <v>10300601</v>
      </c>
      <c r="C489">
        <v>194</v>
      </c>
      <c r="D489" t="s">
        <v>389</v>
      </c>
      <c r="E489" t="s">
        <v>417</v>
      </c>
      <c r="F489" t="s">
        <v>254</v>
      </c>
      <c r="G489" t="s">
        <v>408</v>
      </c>
      <c r="H489">
        <v>85018</v>
      </c>
      <c r="I489" t="s">
        <v>368</v>
      </c>
      <c r="J489" t="s">
        <v>369</v>
      </c>
      <c r="K489">
        <v>325</v>
      </c>
      <c r="L489">
        <v>0</v>
      </c>
      <c r="M489">
        <v>129</v>
      </c>
      <c r="N489" t="s">
        <v>258</v>
      </c>
      <c r="O489">
        <v>1</v>
      </c>
      <c r="P489" s="238">
        <v>1.7E-5</v>
      </c>
      <c r="Q489" t="s">
        <v>259</v>
      </c>
      <c r="R489" t="s">
        <v>260</v>
      </c>
      <c r="S489" t="s">
        <v>254</v>
      </c>
      <c r="T489" t="s">
        <v>261</v>
      </c>
      <c r="V489">
        <v>1.4</v>
      </c>
      <c r="W489" t="s">
        <v>284</v>
      </c>
      <c r="X489" t="s">
        <v>285</v>
      </c>
      <c r="Y489" t="s">
        <v>263</v>
      </c>
      <c r="Z489">
        <v>0</v>
      </c>
      <c r="AA489" s="237">
        <v>35855</v>
      </c>
      <c r="AC489">
        <v>0</v>
      </c>
    </row>
    <row r="490" spans="1:30" hidden="1" x14ac:dyDescent="0.25">
      <c r="A490">
        <v>9875</v>
      </c>
      <c r="B490">
        <v>10300601</v>
      </c>
      <c r="C490">
        <v>194</v>
      </c>
      <c r="D490" t="s">
        <v>389</v>
      </c>
      <c r="E490" t="s">
        <v>417</v>
      </c>
      <c r="F490" t="s">
        <v>254</v>
      </c>
      <c r="G490" t="s">
        <v>408</v>
      </c>
      <c r="H490" t="s">
        <v>271</v>
      </c>
      <c r="J490" t="s">
        <v>272</v>
      </c>
      <c r="K490">
        <v>330</v>
      </c>
      <c r="L490">
        <v>0</v>
      </c>
      <c r="M490">
        <v>129</v>
      </c>
      <c r="N490" t="s">
        <v>258</v>
      </c>
      <c r="O490">
        <v>1</v>
      </c>
      <c r="P490" s="238">
        <v>5.7</v>
      </c>
      <c r="Q490" t="s">
        <v>259</v>
      </c>
      <c r="R490" t="s">
        <v>260</v>
      </c>
      <c r="S490" t="s">
        <v>254</v>
      </c>
      <c r="T490" t="s">
        <v>261</v>
      </c>
      <c r="V490">
        <v>1.4</v>
      </c>
      <c r="W490" t="s">
        <v>370</v>
      </c>
      <c r="X490" t="s">
        <v>285</v>
      </c>
      <c r="Y490" t="s">
        <v>263</v>
      </c>
      <c r="Z490">
        <v>0</v>
      </c>
      <c r="AA490" s="237">
        <v>35855</v>
      </c>
      <c r="AC490">
        <v>0</v>
      </c>
    </row>
    <row r="491" spans="1:30" hidden="1" x14ac:dyDescent="0.25">
      <c r="A491">
        <v>9877</v>
      </c>
      <c r="B491">
        <v>10300601</v>
      </c>
      <c r="C491">
        <v>194</v>
      </c>
      <c r="D491" t="s">
        <v>389</v>
      </c>
      <c r="E491" t="s">
        <v>417</v>
      </c>
      <c r="F491" t="s">
        <v>254</v>
      </c>
      <c r="G491" t="s">
        <v>408</v>
      </c>
      <c r="H491" t="s">
        <v>273</v>
      </c>
      <c r="J491" t="s">
        <v>274</v>
      </c>
      <c r="K491">
        <v>334</v>
      </c>
      <c r="L491">
        <v>0</v>
      </c>
      <c r="M491">
        <v>129</v>
      </c>
      <c r="N491" t="s">
        <v>258</v>
      </c>
      <c r="O491">
        <v>1</v>
      </c>
      <c r="P491" s="238">
        <v>1.9</v>
      </c>
      <c r="Q491" t="s">
        <v>259</v>
      </c>
      <c r="R491" t="s">
        <v>260</v>
      </c>
      <c r="S491" t="s">
        <v>254</v>
      </c>
      <c r="T491" t="s">
        <v>261</v>
      </c>
      <c r="V491">
        <v>1.4</v>
      </c>
      <c r="W491" t="s">
        <v>370</v>
      </c>
      <c r="X491" t="s">
        <v>285</v>
      </c>
      <c r="Y491" t="s">
        <v>267</v>
      </c>
      <c r="Z491">
        <v>0</v>
      </c>
      <c r="AA491" s="237">
        <v>35855</v>
      </c>
      <c r="AC491">
        <v>0</v>
      </c>
    </row>
    <row r="492" spans="1:30" hidden="1" x14ac:dyDescent="0.25">
      <c r="A492">
        <v>9878</v>
      </c>
      <c r="B492">
        <v>10300601</v>
      </c>
      <c r="C492">
        <v>194</v>
      </c>
      <c r="D492" t="s">
        <v>389</v>
      </c>
      <c r="E492" t="s">
        <v>417</v>
      </c>
      <c r="F492" t="s">
        <v>254</v>
      </c>
      <c r="G492" t="s">
        <v>408</v>
      </c>
      <c r="H492" t="s">
        <v>371</v>
      </c>
      <c r="J492" t="s">
        <v>372</v>
      </c>
      <c r="K492">
        <v>336</v>
      </c>
      <c r="L492">
        <v>0</v>
      </c>
      <c r="M492">
        <v>129</v>
      </c>
      <c r="N492" t="s">
        <v>258</v>
      </c>
      <c r="O492">
        <v>1</v>
      </c>
      <c r="P492" s="238">
        <v>7.6</v>
      </c>
      <c r="Q492" t="s">
        <v>259</v>
      </c>
      <c r="R492" t="s">
        <v>260</v>
      </c>
      <c r="S492" t="s">
        <v>254</v>
      </c>
      <c r="T492" t="s">
        <v>261</v>
      </c>
      <c r="V492">
        <v>1.4</v>
      </c>
      <c r="W492" t="s">
        <v>370</v>
      </c>
      <c r="X492" t="s">
        <v>285</v>
      </c>
      <c r="Y492" t="s">
        <v>263</v>
      </c>
      <c r="Z492">
        <v>0</v>
      </c>
      <c r="AA492" s="237">
        <v>35855</v>
      </c>
      <c r="AC492">
        <v>0</v>
      </c>
    </row>
    <row r="493" spans="1:30" hidden="1" x14ac:dyDescent="0.25">
      <c r="A493">
        <v>9880</v>
      </c>
      <c r="B493">
        <v>10300601</v>
      </c>
      <c r="C493">
        <v>194</v>
      </c>
      <c r="D493" t="s">
        <v>389</v>
      </c>
      <c r="E493" t="s">
        <v>417</v>
      </c>
      <c r="F493" t="s">
        <v>254</v>
      </c>
      <c r="G493" t="s">
        <v>408</v>
      </c>
      <c r="H493" t="s">
        <v>400</v>
      </c>
      <c r="J493" t="s">
        <v>401</v>
      </c>
      <c r="K493">
        <v>338</v>
      </c>
      <c r="L493">
        <v>0</v>
      </c>
      <c r="M493">
        <v>129</v>
      </c>
      <c r="N493" t="s">
        <v>258</v>
      </c>
      <c r="O493">
        <v>1</v>
      </c>
      <c r="P493" s="238">
        <v>1.9</v>
      </c>
      <c r="Q493" t="s">
        <v>259</v>
      </c>
      <c r="R493" t="s">
        <v>260</v>
      </c>
      <c r="S493" t="s">
        <v>254</v>
      </c>
      <c r="T493" t="s">
        <v>261</v>
      </c>
      <c r="V493">
        <v>1.4</v>
      </c>
      <c r="W493" t="s">
        <v>370</v>
      </c>
      <c r="X493" t="s">
        <v>285</v>
      </c>
      <c r="Y493" t="s">
        <v>267</v>
      </c>
      <c r="Z493">
        <v>0</v>
      </c>
      <c r="AA493" s="237">
        <v>38018</v>
      </c>
      <c r="AC493">
        <v>0</v>
      </c>
    </row>
    <row r="494" spans="1:30" hidden="1" x14ac:dyDescent="0.25">
      <c r="A494">
        <v>9881</v>
      </c>
      <c r="B494">
        <v>10300601</v>
      </c>
      <c r="C494">
        <v>194</v>
      </c>
      <c r="D494" t="s">
        <v>389</v>
      </c>
      <c r="E494" t="s">
        <v>417</v>
      </c>
      <c r="F494" t="s">
        <v>254</v>
      </c>
      <c r="G494" t="s">
        <v>408</v>
      </c>
      <c r="H494" t="s">
        <v>531</v>
      </c>
      <c r="J494" t="s">
        <v>532</v>
      </c>
      <c r="K494">
        <v>339</v>
      </c>
      <c r="L494">
        <v>0</v>
      </c>
      <c r="M494">
        <v>129</v>
      </c>
      <c r="N494" t="s">
        <v>258</v>
      </c>
      <c r="O494">
        <v>1</v>
      </c>
      <c r="P494" s="238">
        <v>7.6</v>
      </c>
      <c r="Q494" t="s">
        <v>259</v>
      </c>
      <c r="R494" t="s">
        <v>260</v>
      </c>
      <c r="S494" t="s">
        <v>254</v>
      </c>
      <c r="T494" t="s">
        <v>261</v>
      </c>
      <c r="W494" t="s">
        <v>533</v>
      </c>
      <c r="X494" t="s">
        <v>534</v>
      </c>
      <c r="Y494" t="s">
        <v>263</v>
      </c>
      <c r="Z494">
        <v>0</v>
      </c>
      <c r="AA494" s="237">
        <v>38018</v>
      </c>
      <c r="AC494">
        <v>0</v>
      </c>
    </row>
    <row r="495" spans="1:30" hidden="1" x14ac:dyDescent="0.25">
      <c r="A495">
        <v>9882</v>
      </c>
      <c r="B495">
        <v>10300601</v>
      </c>
      <c r="C495">
        <v>194</v>
      </c>
      <c r="D495" t="s">
        <v>389</v>
      </c>
      <c r="E495" t="s">
        <v>417</v>
      </c>
      <c r="F495" t="s">
        <v>254</v>
      </c>
      <c r="G495" t="s">
        <v>408</v>
      </c>
      <c r="H495" t="s">
        <v>402</v>
      </c>
      <c r="J495" t="s">
        <v>403</v>
      </c>
      <c r="K495">
        <v>340</v>
      </c>
      <c r="L495">
        <v>0</v>
      </c>
      <c r="M495">
        <v>129</v>
      </c>
      <c r="N495" t="s">
        <v>258</v>
      </c>
      <c r="O495">
        <v>1</v>
      </c>
      <c r="P495" s="238">
        <v>1.9</v>
      </c>
      <c r="Q495" t="s">
        <v>259</v>
      </c>
      <c r="R495" t="s">
        <v>260</v>
      </c>
      <c r="S495" t="s">
        <v>254</v>
      </c>
      <c r="T495" t="s">
        <v>261</v>
      </c>
      <c r="V495">
        <v>1.4</v>
      </c>
      <c r="W495" t="s">
        <v>370</v>
      </c>
      <c r="X495" t="s">
        <v>285</v>
      </c>
      <c r="Y495" t="s">
        <v>267</v>
      </c>
      <c r="Z495">
        <v>0</v>
      </c>
      <c r="AA495" s="237">
        <v>38018</v>
      </c>
      <c r="AC495">
        <v>0</v>
      </c>
    </row>
    <row r="496" spans="1:30" hidden="1" x14ac:dyDescent="0.25">
      <c r="A496">
        <v>9883</v>
      </c>
      <c r="B496">
        <v>10300601</v>
      </c>
      <c r="C496">
        <v>194</v>
      </c>
      <c r="D496" t="s">
        <v>389</v>
      </c>
      <c r="E496" t="s">
        <v>417</v>
      </c>
      <c r="F496" t="s">
        <v>254</v>
      </c>
      <c r="G496" t="s">
        <v>408</v>
      </c>
      <c r="H496" t="s">
        <v>535</v>
      </c>
      <c r="J496" t="s">
        <v>536</v>
      </c>
      <c r="K496">
        <v>341</v>
      </c>
      <c r="L496">
        <v>0</v>
      </c>
      <c r="M496">
        <v>129</v>
      </c>
      <c r="N496" t="s">
        <v>258</v>
      </c>
      <c r="O496">
        <v>1</v>
      </c>
      <c r="P496" s="238">
        <v>7.6</v>
      </c>
      <c r="Q496" t="s">
        <v>259</v>
      </c>
      <c r="R496" t="s">
        <v>260</v>
      </c>
      <c r="S496" t="s">
        <v>254</v>
      </c>
      <c r="T496" t="s">
        <v>261</v>
      </c>
      <c r="W496" t="s">
        <v>537</v>
      </c>
      <c r="X496" t="s">
        <v>534</v>
      </c>
      <c r="Y496" t="s">
        <v>263</v>
      </c>
      <c r="Z496">
        <v>0</v>
      </c>
      <c r="AA496" s="237">
        <v>38018</v>
      </c>
      <c r="AC496">
        <v>0</v>
      </c>
    </row>
    <row r="497" spans="1:29" hidden="1" x14ac:dyDescent="0.25">
      <c r="A497">
        <v>9884</v>
      </c>
      <c r="B497">
        <v>10300601</v>
      </c>
      <c r="C497">
        <v>194</v>
      </c>
      <c r="D497" t="s">
        <v>389</v>
      </c>
      <c r="E497" t="s">
        <v>417</v>
      </c>
      <c r="F497" t="s">
        <v>254</v>
      </c>
      <c r="G497" t="s">
        <v>408</v>
      </c>
      <c r="I497" t="s">
        <v>373</v>
      </c>
      <c r="J497" t="s">
        <v>374</v>
      </c>
      <c r="K497">
        <v>351</v>
      </c>
      <c r="L497">
        <v>0</v>
      </c>
      <c r="M497">
        <v>129</v>
      </c>
      <c r="N497" t="s">
        <v>258</v>
      </c>
      <c r="O497">
        <v>1</v>
      </c>
      <c r="P497" s="238">
        <v>1.6</v>
      </c>
      <c r="Q497" t="s">
        <v>259</v>
      </c>
      <c r="R497" t="s">
        <v>260</v>
      </c>
      <c r="S497" t="s">
        <v>254</v>
      </c>
      <c r="T497" t="s">
        <v>261</v>
      </c>
      <c r="V497">
        <v>1.4</v>
      </c>
      <c r="X497" t="s">
        <v>285</v>
      </c>
      <c r="Y497" t="s">
        <v>286</v>
      </c>
      <c r="Z497">
        <v>0</v>
      </c>
      <c r="AA497" s="237">
        <v>35855</v>
      </c>
      <c r="AC497">
        <v>0</v>
      </c>
    </row>
    <row r="498" spans="1:29" hidden="1" x14ac:dyDescent="0.25">
      <c r="A498">
        <v>9885</v>
      </c>
      <c r="B498">
        <v>10300601</v>
      </c>
      <c r="C498">
        <v>194</v>
      </c>
      <c r="D498" t="s">
        <v>389</v>
      </c>
      <c r="E498" t="s">
        <v>417</v>
      </c>
      <c r="F498" t="s">
        <v>254</v>
      </c>
      <c r="G498" t="s">
        <v>408</v>
      </c>
      <c r="H498">
        <v>129000</v>
      </c>
      <c r="I498" t="s">
        <v>375</v>
      </c>
      <c r="J498" t="s">
        <v>376</v>
      </c>
      <c r="K498">
        <v>360</v>
      </c>
      <c r="L498">
        <v>0</v>
      </c>
      <c r="M498">
        <v>129</v>
      </c>
      <c r="N498" t="s">
        <v>258</v>
      </c>
      <c r="O498">
        <v>1</v>
      </c>
      <c r="P498" s="238">
        <v>5.0000000000000004E-6</v>
      </c>
      <c r="Q498" t="s">
        <v>259</v>
      </c>
      <c r="R498" t="s">
        <v>260</v>
      </c>
      <c r="S498" t="s">
        <v>254</v>
      </c>
      <c r="T498" t="s">
        <v>261</v>
      </c>
      <c r="V498">
        <v>1.4</v>
      </c>
      <c r="W498" t="s">
        <v>284</v>
      </c>
      <c r="X498" t="s">
        <v>285</v>
      </c>
      <c r="Y498" t="s">
        <v>286</v>
      </c>
      <c r="Z498">
        <v>0</v>
      </c>
      <c r="AA498" s="237">
        <v>35855</v>
      </c>
      <c r="AC498">
        <v>0</v>
      </c>
    </row>
    <row r="499" spans="1:29" hidden="1" x14ac:dyDescent="0.25">
      <c r="A499">
        <v>9886</v>
      </c>
      <c r="B499">
        <v>10300601</v>
      </c>
      <c r="C499">
        <v>194</v>
      </c>
      <c r="D499" t="s">
        <v>389</v>
      </c>
      <c r="E499" t="s">
        <v>417</v>
      </c>
      <c r="F499" t="s">
        <v>254</v>
      </c>
      <c r="G499" t="s">
        <v>408</v>
      </c>
      <c r="H499">
        <v>7782492</v>
      </c>
      <c r="I499" t="s">
        <v>377</v>
      </c>
      <c r="J499" t="s">
        <v>378</v>
      </c>
      <c r="K499">
        <v>370</v>
      </c>
      <c r="L499">
        <v>0</v>
      </c>
      <c r="M499">
        <v>129</v>
      </c>
      <c r="N499" t="s">
        <v>258</v>
      </c>
      <c r="O499">
        <v>1</v>
      </c>
      <c r="P499" t="s">
        <v>379</v>
      </c>
      <c r="Q499" t="s">
        <v>259</v>
      </c>
      <c r="R499" t="s">
        <v>260</v>
      </c>
      <c r="S499" t="s">
        <v>254</v>
      </c>
      <c r="T499" t="s">
        <v>261</v>
      </c>
      <c r="V499">
        <v>1.4</v>
      </c>
      <c r="W499" t="s">
        <v>294</v>
      </c>
      <c r="X499" t="s">
        <v>285</v>
      </c>
      <c r="Y499" t="s">
        <v>286</v>
      </c>
      <c r="Z499">
        <v>0</v>
      </c>
      <c r="AA499" s="237">
        <v>35855</v>
      </c>
      <c r="AC499">
        <v>0</v>
      </c>
    </row>
    <row r="500" spans="1:29" hidden="1" x14ac:dyDescent="0.25">
      <c r="A500">
        <v>9887</v>
      </c>
      <c r="B500">
        <v>10300601</v>
      </c>
      <c r="C500">
        <v>194</v>
      </c>
      <c r="D500" t="s">
        <v>389</v>
      </c>
      <c r="E500" t="s">
        <v>417</v>
      </c>
      <c r="F500" t="s">
        <v>254</v>
      </c>
      <c r="G500" t="s">
        <v>408</v>
      </c>
      <c r="H500" t="s">
        <v>276</v>
      </c>
      <c r="I500" s="237">
        <v>2025884</v>
      </c>
      <c r="J500" t="s">
        <v>277</v>
      </c>
      <c r="K500">
        <v>380</v>
      </c>
      <c r="L500">
        <v>0</v>
      </c>
      <c r="M500">
        <v>129</v>
      </c>
      <c r="N500" t="s">
        <v>258</v>
      </c>
      <c r="O500">
        <v>1</v>
      </c>
      <c r="P500" s="238">
        <v>0.6</v>
      </c>
      <c r="Q500" t="s">
        <v>259</v>
      </c>
      <c r="R500" t="s">
        <v>260</v>
      </c>
      <c r="S500" t="s">
        <v>254</v>
      </c>
      <c r="T500" t="s">
        <v>261</v>
      </c>
      <c r="V500">
        <v>1.4</v>
      </c>
      <c r="W500" t="s">
        <v>380</v>
      </c>
      <c r="X500" t="s">
        <v>285</v>
      </c>
      <c r="Y500" t="s">
        <v>278</v>
      </c>
      <c r="Z500">
        <v>0</v>
      </c>
      <c r="AA500" s="237">
        <v>35855</v>
      </c>
      <c r="AC500">
        <v>0</v>
      </c>
    </row>
    <row r="501" spans="1:29" hidden="1" x14ac:dyDescent="0.25">
      <c r="A501">
        <v>9889</v>
      </c>
      <c r="B501">
        <v>10300601</v>
      </c>
      <c r="C501">
        <v>194</v>
      </c>
      <c r="D501" t="s">
        <v>389</v>
      </c>
      <c r="E501" t="s">
        <v>417</v>
      </c>
      <c r="F501" t="s">
        <v>254</v>
      </c>
      <c r="G501" t="s">
        <v>408</v>
      </c>
      <c r="H501">
        <v>108883</v>
      </c>
      <c r="I501" t="s">
        <v>381</v>
      </c>
      <c r="J501" t="s">
        <v>382</v>
      </c>
      <c r="K501">
        <v>397</v>
      </c>
      <c r="L501">
        <v>0</v>
      </c>
      <c r="M501">
        <v>129</v>
      </c>
      <c r="N501" t="s">
        <v>258</v>
      </c>
      <c r="O501">
        <v>1</v>
      </c>
      <c r="P501" s="238">
        <v>3.3999999999999998E-3</v>
      </c>
      <c r="Q501" t="s">
        <v>259</v>
      </c>
      <c r="R501" t="s">
        <v>260</v>
      </c>
      <c r="S501" t="s">
        <v>254</v>
      </c>
      <c r="T501" t="s">
        <v>261</v>
      </c>
      <c r="V501">
        <v>1.4</v>
      </c>
      <c r="W501" t="s">
        <v>294</v>
      </c>
      <c r="X501" t="s">
        <v>285</v>
      </c>
      <c r="Y501" t="s">
        <v>275</v>
      </c>
      <c r="Z501">
        <v>0</v>
      </c>
      <c r="AA501" s="237">
        <v>35855</v>
      </c>
      <c r="AC501">
        <v>0</v>
      </c>
    </row>
    <row r="502" spans="1:29" hidden="1" x14ac:dyDescent="0.25">
      <c r="A502">
        <v>9890</v>
      </c>
      <c r="B502">
        <v>10300601</v>
      </c>
      <c r="C502">
        <v>194</v>
      </c>
      <c r="D502" t="s">
        <v>389</v>
      </c>
      <c r="E502" t="s">
        <v>417</v>
      </c>
      <c r="F502" t="s">
        <v>254</v>
      </c>
      <c r="G502" t="s">
        <v>408</v>
      </c>
      <c r="J502" t="s">
        <v>279</v>
      </c>
      <c r="K502">
        <v>399</v>
      </c>
      <c r="L502">
        <v>0</v>
      </c>
      <c r="M502">
        <v>129</v>
      </c>
      <c r="N502" t="s">
        <v>258</v>
      </c>
      <c r="O502">
        <v>1</v>
      </c>
      <c r="P502" s="238">
        <v>11</v>
      </c>
      <c r="Q502" t="s">
        <v>259</v>
      </c>
      <c r="R502" t="s">
        <v>260</v>
      </c>
      <c r="S502" t="s">
        <v>254</v>
      </c>
      <c r="T502" t="s">
        <v>261</v>
      </c>
      <c r="V502">
        <v>1.4</v>
      </c>
      <c r="X502" t="s">
        <v>285</v>
      </c>
      <c r="Y502" t="s">
        <v>267</v>
      </c>
      <c r="Z502">
        <v>0</v>
      </c>
      <c r="AA502" s="237">
        <v>35855</v>
      </c>
      <c r="AC502">
        <v>0</v>
      </c>
    </row>
    <row r="503" spans="1:29" hidden="1" x14ac:dyDescent="0.25">
      <c r="A503">
        <v>9891</v>
      </c>
      <c r="B503">
        <v>10300601</v>
      </c>
      <c r="C503">
        <v>194</v>
      </c>
      <c r="D503" t="s">
        <v>389</v>
      </c>
      <c r="E503" t="s">
        <v>417</v>
      </c>
      <c r="F503" t="s">
        <v>254</v>
      </c>
      <c r="G503" t="s">
        <v>408</v>
      </c>
      <c r="I503" t="s">
        <v>383</v>
      </c>
      <c r="J503" t="s">
        <v>384</v>
      </c>
      <c r="K503">
        <v>413</v>
      </c>
      <c r="L503">
        <v>0</v>
      </c>
      <c r="M503">
        <v>129</v>
      </c>
      <c r="N503" t="s">
        <v>258</v>
      </c>
      <c r="O503">
        <v>1</v>
      </c>
      <c r="P503" s="238">
        <v>2.3E-3</v>
      </c>
      <c r="Q503" t="s">
        <v>259</v>
      </c>
      <c r="R503" t="s">
        <v>260</v>
      </c>
      <c r="S503" t="s">
        <v>254</v>
      </c>
      <c r="T503" t="s">
        <v>261</v>
      </c>
      <c r="V503">
        <v>1.4</v>
      </c>
      <c r="X503" t="s">
        <v>285</v>
      </c>
      <c r="Y503" t="s">
        <v>263</v>
      </c>
      <c r="Z503">
        <v>0</v>
      </c>
      <c r="AA503" s="237">
        <v>35855</v>
      </c>
      <c r="AC503">
        <v>0</v>
      </c>
    </row>
    <row r="504" spans="1:29" hidden="1" x14ac:dyDescent="0.25">
      <c r="A504">
        <v>9893</v>
      </c>
      <c r="B504">
        <v>10300601</v>
      </c>
      <c r="C504">
        <v>194</v>
      </c>
      <c r="D504" t="s">
        <v>389</v>
      </c>
      <c r="E504" t="s">
        <v>417</v>
      </c>
      <c r="F504" t="s">
        <v>254</v>
      </c>
      <c r="G504" t="s">
        <v>408</v>
      </c>
      <c r="H504" t="s">
        <v>385</v>
      </c>
      <c r="J504" t="s">
        <v>386</v>
      </c>
      <c r="K504">
        <v>417</v>
      </c>
      <c r="L504">
        <v>0</v>
      </c>
      <c r="M504">
        <v>129</v>
      </c>
      <c r="N504" t="s">
        <v>258</v>
      </c>
      <c r="O504">
        <v>1</v>
      </c>
      <c r="P504" s="238">
        <v>5.5</v>
      </c>
      <c r="Q504" t="s">
        <v>259</v>
      </c>
      <c r="R504" t="s">
        <v>260</v>
      </c>
      <c r="S504" t="s">
        <v>254</v>
      </c>
      <c r="T504" t="s">
        <v>261</v>
      </c>
      <c r="V504">
        <v>1.4</v>
      </c>
      <c r="X504" t="s">
        <v>285</v>
      </c>
      <c r="Y504" t="s">
        <v>275</v>
      </c>
      <c r="Z504">
        <v>0</v>
      </c>
      <c r="AA504" s="237">
        <v>35855</v>
      </c>
      <c r="AC504">
        <v>0</v>
      </c>
    </row>
    <row r="505" spans="1:29" hidden="1" x14ac:dyDescent="0.25">
      <c r="A505">
        <v>9894</v>
      </c>
      <c r="B505">
        <v>10300601</v>
      </c>
      <c r="C505">
        <v>194</v>
      </c>
      <c r="D505" t="s">
        <v>389</v>
      </c>
      <c r="E505" t="s">
        <v>417</v>
      </c>
      <c r="F505" t="s">
        <v>254</v>
      </c>
      <c r="G505" t="s">
        <v>408</v>
      </c>
      <c r="I505" t="s">
        <v>387</v>
      </c>
      <c r="J505" t="s">
        <v>388</v>
      </c>
      <c r="K505">
        <v>419</v>
      </c>
      <c r="L505">
        <v>0</v>
      </c>
      <c r="M505">
        <v>129</v>
      </c>
      <c r="N505" t="s">
        <v>258</v>
      </c>
      <c r="O505">
        <v>1</v>
      </c>
      <c r="P505" s="238">
        <v>2.9000000000000001E-2</v>
      </c>
      <c r="Q505" t="s">
        <v>259</v>
      </c>
      <c r="R505" t="s">
        <v>260</v>
      </c>
      <c r="S505" t="s">
        <v>254</v>
      </c>
      <c r="T505" t="s">
        <v>261</v>
      </c>
      <c r="V505">
        <v>1.4</v>
      </c>
      <c r="X505" t="s">
        <v>285</v>
      </c>
      <c r="Y505" t="s">
        <v>286</v>
      </c>
      <c r="Z505">
        <v>0</v>
      </c>
      <c r="AA505" s="237">
        <v>35855</v>
      </c>
      <c r="AC505">
        <v>0</v>
      </c>
    </row>
    <row r="506" spans="1:29" s="327" customFormat="1" hidden="1" x14ac:dyDescent="0.25">
      <c r="A506" s="327">
        <v>9841</v>
      </c>
      <c r="B506" s="327">
        <v>10300601</v>
      </c>
      <c r="C506" s="327">
        <v>194</v>
      </c>
      <c r="D506" s="327" t="s">
        <v>389</v>
      </c>
      <c r="E506" s="327" t="s">
        <v>417</v>
      </c>
      <c r="F506" s="327" t="s">
        <v>254</v>
      </c>
      <c r="G506" s="327" t="s">
        <v>408</v>
      </c>
      <c r="H506" s="327" t="s">
        <v>264</v>
      </c>
      <c r="I506" s="327" t="s">
        <v>265</v>
      </c>
      <c r="J506" s="327" t="s">
        <v>266</v>
      </c>
      <c r="K506" s="327">
        <v>137</v>
      </c>
      <c r="L506" s="327">
        <v>0</v>
      </c>
      <c r="M506" s="327">
        <v>129</v>
      </c>
      <c r="N506" s="327" t="s">
        <v>258</v>
      </c>
      <c r="O506" s="327">
        <v>1</v>
      </c>
      <c r="P506" s="328">
        <v>40</v>
      </c>
      <c r="Q506" s="327" t="s">
        <v>259</v>
      </c>
      <c r="R506" s="327" t="s">
        <v>260</v>
      </c>
      <c r="S506" s="327" t="s">
        <v>254</v>
      </c>
      <c r="T506" s="327" t="s">
        <v>261</v>
      </c>
      <c r="V506" s="327">
        <v>1.4</v>
      </c>
      <c r="X506" s="327" t="s">
        <v>413</v>
      </c>
      <c r="Y506" s="327" t="s">
        <v>278</v>
      </c>
      <c r="Z506" s="327">
        <v>0</v>
      </c>
      <c r="AB506" s="329">
        <v>35855</v>
      </c>
      <c r="AC506" s="327">
        <v>0</v>
      </c>
    </row>
    <row r="507" spans="1:29" s="327" customFormat="1" hidden="1" x14ac:dyDescent="0.25">
      <c r="A507" s="327">
        <v>9867</v>
      </c>
      <c r="B507" s="327">
        <v>10300601</v>
      </c>
      <c r="C507" s="327">
        <v>194</v>
      </c>
      <c r="D507" s="327" t="s">
        <v>389</v>
      </c>
      <c r="E507" s="327" t="s">
        <v>417</v>
      </c>
      <c r="F507" s="327" t="s">
        <v>254</v>
      </c>
      <c r="G507" s="327" t="s">
        <v>408</v>
      </c>
      <c r="H507" s="327" t="s">
        <v>268</v>
      </c>
      <c r="J507" s="327" t="s">
        <v>269</v>
      </c>
      <c r="K507" s="327">
        <v>303</v>
      </c>
      <c r="L507" s="327">
        <v>0</v>
      </c>
      <c r="M507" s="327">
        <v>129</v>
      </c>
      <c r="N507" s="327" t="s">
        <v>258</v>
      </c>
      <c r="O507" s="327">
        <v>1</v>
      </c>
      <c r="P507" s="328">
        <v>550</v>
      </c>
      <c r="Q507" s="327" t="s">
        <v>259</v>
      </c>
      <c r="R507" s="327" t="s">
        <v>260</v>
      </c>
      <c r="S507" s="327" t="s">
        <v>254</v>
      </c>
      <c r="T507" s="327" t="s">
        <v>261</v>
      </c>
      <c r="V507" s="327">
        <v>1.4</v>
      </c>
      <c r="W507" s="327" t="s">
        <v>753</v>
      </c>
      <c r="X507" s="327" t="s">
        <v>262</v>
      </c>
      <c r="Y507" s="327" t="s">
        <v>278</v>
      </c>
      <c r="Z507" s="327">
        <v>0</v>
      </c>
      <c r="AB507" s="329">
        <v>35855</v>
      </c>
      <c r="AC507" s="327">
        <v>0</v>
      </c>
    </row>
    <row r="508" spans="1:29" s="327" customFormat="1" hidden="1" x14ac:dyDescent="0.25">
      <c r="A508" s="327">
        <v>9876</v>
      </c>
      <c r="B508" s="327">
        <v>10300601</v>
      </c>
      <c r="C508" s="327">
        <v>194</v>
      </c>
      <c r="D508" s="327" t="s">
        <v>389</v>
      </c>
      <c r="E508" s="327" t="s">
        <v>417</v>
      </c>
      <c r="F508" s="327" t="s">
        <v>254</v>
      </c>
      <c r="G508" s="327" t="s">
        <v>408</v>
      </c>
      <c r="H508" s="327" t="s">
        <v>273</v>
      </c>
      <c r="J508" s="327" t="s">
        <v>274</v>
      </c>
      <c r="K508" s="327">
        <v>334</v>
      </c>
      <c r="L508" s="327">
        <v>0</v>
      </c>
      <c r="M508" s="327">
        <v>129</v>
      </c>
      <c r="N508" s="327" t="s">
        <v>258</v>
      </c>
      <c r="O508" s="327">
        <v>1</v>
      </c>
      <c r="P508" s="328">
        <v>3</v>
      </c>
      <c r="Q508" s="327" t="s">
        <v>259</v>
      </c>
      <c r="R508" s="327" t="s">
        <v>260</v>
      </c>
      <c r="S508" s="327" t="s">
        <v>254</v>
      </c>
      <c r="T508" s="327" t="s">
        <v>261</v>
      </c>
      <c r="V508" s="327">
        <v>1.4</v>
      </c>
      <c r="X508" s="327" t="s">
        <v>413</v>
      </c>
      <c r="Y508" s="327" t="s">
        <v>267</v>
      </c>
      <c r="Z508" s="327">
        <v>0</v>
      </c>
      <c r="AB508" s="329">
        <v>35855</v>
      </c>
      <c r="AC508" s="327">
        <v>0</v>
      </c>
    </row>
    <row r="509" spans="1:29" s="327" customFormat="1" hidden="1" x14ac:dyDescent="0.25">
      <c r="A509" s="327">
        <v>9879</v>
      </c>
      <c r="B509" s="327">
        <v>10300601</v>
      </c>
      <c r="C509" s="327">
        <v>194</v>
      </c>
      <c r="D509" s="327" t="s">
        <v>389</v>
      </c>
      <c r="E509" s="327" t="s">
        <v>417</v>
      </c>
      <c r="F509" s="327" t="s">
        <v>254</v>
      </c>
      <c r="G509" s="327" t="s">
        <v>408</v>
      </c>
      <c r="H509" s="327" t="s">
        <v>400</v>
      </c>
      <c r="J509" s="327" t="s">
        <v>401</v>
      </c>
      <c r="K509" s="327">
        <v>338</v>
      </c>
      <c r="L509" s="327">
        <v>0</v>
      </c>
      <c r="M509" s="327">
        <v>129</v>
      </c>
      <c r="N509" s="327" t="s">
        <v>258</v>
      </c>
      <c r="O509" s="327">
        <v>1</v>
      </c>
      <c r="P509" s="328">
        <v>3</v>
      </c>
      <c r="Q509" s="327" t="s">
        <v>259</v>
      </c>
      <c r="R509" s="327" t="s">
        <v>260</v>
      </c>
      <c r="S509" s="327" t="s">
        <v>254</v>
      </c>
      <c r="T509" s="327" t="s">
        <v>261</v>
      </c>
      <c r="X509" s="327" t="s">
        <v>733</v>
      </c>
      <c r="Y509" s="327" t="s">
        <v>267</v>
      </c>
      <c r="Z509" s="327">
        <v>0</v>
      </c>
      <c r="AB509" s="329">
        <v>35855</v>
      </c>
      <c r="AC509" s="327">
        <v>0</v>
      </c>
    </row>
    <row r="510" spans="1:29" s="327" customFormat="1" hidden="1" x14ac:dyDescent="0.25">
      <c r="A510" s="327">
        <v>9888</v>
      </c>
      <c r="B510" s="327">
        <v>10300601</v>
      </c>
      <c r="C510" s="327">
        <v>194</v>
      </c>
      <c r="D510" s="327" t="s">
        <v>389</v>
      </c>
      <c r="E510" s="327" t="s">
        <v>417</v>
      </c>
      <c r="F510" s="327" t="s">
        <v>254</v>
      </c>
      <c r="G510" s="327" t="s">
        <v>408</v>
      </c>
      <c r="J510" s="327" t="s">
        <v>412</v>
      </c>
      <c r="K510" s="327">
        <v>381</v>
      </c>
      <c r="L510" s="327">
        <v>0</v>
      </c>
      <c r="M510" s="327">
        <v>129</v>
      </c>
      <c r="N510" s="327" t="s">
        <v>258</v>
      </c>
      <c r="O510" s="327">
        <v>1</v>
      </c>
      <c r="P510" s="328">
        <v>0.6</v>
      </c>
      <c r="Q510" s="327" t="s">
        <v>259</v>
      </c>
      <c r="R510" s="327" t="s">
        <v>260</v>
      </c>
      <c r="S510" s="327" t="s">
        <v>254</v>
      </c>
      <c r="T510" s="327" t="s">
        <v>261</v>
      </c>
      <c r="V510" s="327">
        <v>1.4</v>
      </c>
      <c r="X510" s="327" t="s">
        <v>413</v>
      </c>
      <c r="Y510" s="327" t="s">
        <v>278</v>
      </c>
      <c r="Z510" s="327">
        <v>0</v>
      </c>
      <c r="AB510" s="329">
        <v>35855</v>
      </c>
      <c r="AC510" s="327">
        <v>0</v>
      </c>
    </row>
    <row r="511" spans="1:29" s="327" customFormat="1" hidden="1" x14ac:dyDescent="0.25">
      <c r="A511" s="327">
        <v>9892</v>
      </c>
      <c r="B511" s="327">
        <v>10300601</v>
      </c>
      <c r="C511" s="327">
        <v>194</v>
      </c>
      <c r="D511" s="327" t="s">
        <v>389</v>
      </c>
      <c r="E511" s="327" t="s">
        <v>417</v>
      </c>
      <c r="F511" s="327" t="s">
        <v>254</v>
      </c>
      <c r="G511" s="327" t="s">
        <v>408</v>
      </c>
      <c r="H511" s="327" t="s">
        <v>385</v>
      </c>
      <c r="J511" s="327" t="s">
        <v>386</v>
      </c>
      <c r="K511" s="327">
        <v>417</v>
      </c>
      <c r="L511" s="327">
        <v>0</v>
      </c>
      <c r="M511" s="327">
        <v>129</v>
      </c>
      <c r="N511" s="327" t="s">
        <v>258</v>
      </c>
      <c r="O511" s="327">
        <v>1</v>
      </c>
      <c r="P511" s="328">
        <v>1.4</v>
      </c>
      <c r="Q511" s="327" t="s">
        <v>259</v>
      </c>
      <c r="R511" s="327" t="s">
        <v>260</v>
      </c>
      <c r="S511" s="327" t="s">
        <v>254</v>
      </c>
      <c r="T511" s="327" t="s">
        <v>261</v>
      </c>
      <c r="X511" s="327" t="s">
        <v>733</v>
      </c>
      <c r="Y511" s="327" t="s">
        <v>275</v>
      </c>
      <c r="Z511" s="327">
        <v>0</v>
      </c>
      <c r="AB511" s="329">
        <v>35855</v>
      </c>
      <c r="AC511" s="327">
        <v>0</v>
      </c>
    </row>
    <row r="512" spans="1:29" hidden="1" x14ac:dyDescent="0.25">
      <c r="A512">
        <v>7932</v>
      </c>
      <c r="B512">
        <v>10300602</v>
      </c>
      <c r="C512">
        <v>195</v>
      </c>
      <c r="D512" t="s">
        <v>389</v>
      </c>
      <c r="E512" t="s">
        <v>417</v>
      </c>
      <c r="F512" t="s">
        <v>254</v>
      </c>
      <c r="G512" t="s">
        <v>407</v>
      </c>
      <c r="I512" t="s">
        <v>328</v>
      </c>
      <c r="J512" t="s">
        <v>329</v>
      </c>
      <c r="K512">
        <v>169</v>
      </c>
      <c r="L512">
        <v>0</v>
      </c>
      <c r="M512">
        <v>129</v>
      </c>
      <c r="N512" t="s">
        <v>258</v>
      </c>
      <c r="O512">
        <v>1</v>
      </c>
      <c r="P512" s="238">
        <v>1.1999999999999999E-3</v>
      </c>
      <c r="Q512" t="s">
        <v>259</v>
      </c>
      <c r="R512" t="s">
        <v>260</v>
      </c>
      <c r="S512" t="s">
        <v>254</v>
      </c>
      <c r="T512" t="s">
        <v>261</v>
      </c>
      <c r="V512">
        <v>1.4</v>
      </c>
      <c r="W512" t="s">
        <v>294</v>
      </c>
      <c r="X512" t="s">
        <v>285</v>
      </c>
      <c r="Y512" t="s">
        <v>286</v>
      </c>
      <c r="Z512">
        <v>0</v>
      </c>
      <c r="AA512" s="237">
        <v>35855</v>
      </c>
      <c r="AC512">
        <v>0</v>
      </c>
    </row>
    <row r="513" spans="1:29" hidden="1" x14ac:dyDescent="0.25">
      <c r="A513">
        <v>7933</v>
      </c>
      <c r="B513">
        <v>10300602</v>
      </c>
      <c r="C513">
        <v>195</v>
      </c>
      <c r="D513" t="s">
        <v>389</v>
      </c>
      <c r="E513" t="s">
        <v>417</v>
      </c>
      <c r="F513" t="s">
        <v>254</v>
      </c>
      <c r="G513" t="s">
        <v>407</v>
      </c>
      <c r="H513">
        <v>57976</v>
      </c>
      <c r="I513" t="s">
        <v>330</v>
      </c>
      <c r="J513" t="s">
        <v>331</v>
      </c>
      <c r="K513">
        <v>181</v>
      </c>
      <c r="L513">
        <v>0</v>
      </c>
      <c r="M513">
        <v>129</v>
      </c>
      <c r="N513" t="s">
        <v>258</v>
      </c>
      <c r="O513">
        <v>1</v>
      </c>
      <c r="P513" t="s">
        <v>332</v>
      </c>
      <c r="Q513" t="s">
        <v>259</v>
      </c>
      <c r="R513" t="s">
        <v>260</v>
      </c>
      <c r="S513" t="s">
        <v>254</v>
      </c>
      <c r="T513" t="s">
        <v>261</v>
      </c>
      <c r="V513">
        <v>1.4</v>
      </c>
      <c r="W513" t="s">
        <v>284</v>
      </c>
      <c r="X513" t="s">
        <v>285</v>
      </c>
      <c r="Y513" t="s">
        <v>286</v>
      </c>
      <c r="Z513">
        <v>0</v>
      </c>
      <c r="AA513" s="237">
        <v>35855</v>
      </c>
      <c r="AC513">
        <v>0</v>
      </c>
    </row>
    <row r="514" spans="1:29" hidden="1" x14ac:dyDescent="0.25">
      <c r="A514">
        <v>7934</v>
      </c>
      <c r="B514">
        <v>10300602</v>
      </c>
      <c r="C514">
        <v>195</v>
      </c>
      <c r="D514" t="s">
        <v>389</v>
      </c>
      <c r="E514" t="s">
        <v>417</v>
      </c>
      <c r="F514" t="s">
        <v>254</v>
      </c>
      <c r="G514" t="s">
        <v>407</v>
      </c>
      <c r="I514" t="s">
        <v>333</v>
      </c>
      <c r="J514" t="s">
        <v>334</v>
      </c>
      <c r="K514">
        <v>189</v>
      </c>
      <c r="L514">
        <v>0</v>
      </c>
      <c r="M514">
        <v>129</v>
      </c>
      <c r="N514" t="s">
        <v>258</v>
      </c>
      <c r="O514">
        <v>1</v>
      </c>
      <c r="P514" s="238">
        <v>3.1</v>
      </c>
      <c r="Q514" t="s">
        <v>259</v>
      </c>
      <c r="R514" t="s">
        <v>260</v>
      </c>
      <c r="S514" t="s">
        <v>254</v>
      </c>
      <c r="T514" t="s">
        <v>261</v>
      </c>
      <c r="V514">
        <v>1.4</v>
      </c>
      <c r="X514" t="s">
        <v>285</v>
      </c>
      <c r="Y514" t="s">
        <v>286</v>
      </c>
      <c r="Z514">
        <v>0</v>
      </c>
      <c r="AA514" s="237">
        <v>35855</v>
      </c>
      <c r="AC514">
        <v>0</v>
      </c>
    </row>
    <row r="515" spans="1:29" hidden="1" x14ac:dyDescent="0.25">
      <c r="A515">
        <v>7935</v>
      </c>
      <c r="B515">
        <v>10300602</v>
      </c>
      <c r="C515">
        <v>195</v>
      </c>
      <c r="D515" t="s">
        <v>389</v>
      </c>
      <c r="E515" t="s">
        <v>417</v>
      </c>
      <c r="F515" t="s">
        <v>254</v>
      </c>
      <c r="G515" t="s">
        <v>407</v>
      </c>
      <c r="H515">
        <v>206440</v>
      </c>
      <c r="I515" t="s">
        <v>335</v>
      </c>
      <c r="J515" t="s">
        <v>336</v>
      </c>
      <c r="K515">
        <v>204</v>
      </c>
      <c r="L515">
        <v>0</v>
      </c>
      <c r="M515">
        <v>129</v>
      </c>
      <c r="N515" t="s">
        <v>258</v>
      </c>
      <c r="O515">
        <v>1</v>
      </c>
      <c r="P515" s="238">
        <v>3.0000000000000001E-6</v>
      </c>
      <c r="Q515" t="s">
        <v>259</v>
      </c>
      <c r="R515" t="s">
        <v>260</v>
      </c>
      <c r="S515" t="s">
        <v>254</v>
      </c>
      <c r="T515" t="s">
        <v>261</v>
      </c>
      <c r="V515">
        <v>1.4</v>
      </c>
      <c r="W515" t="s">
        <v>284</v>
      </c>
      <c r="X515" t="s">
        <v>285</v>
      </c>
      <c r="Y515" t="s">
        <v>286</v>
      </c>
      <c r="Z515">
        <v>0</v>
      </c>
      <c r="AA515" s="237">
        <v>35855</v>
      </c>
      <c r="AC515">
        <v>0</v>
      </c>
    </row>
    <row r="516" spans="1:29" hidden="1" x14ac:dyDescent="0.25">
      <c r="A516">
        <v>7936</v>
      </c>
      <c r="B516">
        <v>10300602</v>
      </c>
      <c r="C516">
        <v>195</v>
      </c>
      <c r="D516" t="s">
        <v>389</v>
      </c>
      <c r="E516" t="s">
        <v>417</v>
      </c>
      <c r="F516" t="s">
        <v>254</v>
      </c>
      <c r="G516" t="s">
        <v>407</v>
      </c>
      <c r="H516">
        <v>86737</v>
      </c>
      <c r="I516" t="s">
        <v>337</v>
      </c>
      <c r="J516" t="s">
        <v>338</v>
      </c>
      <c r="K516">
        <v>205</v>
      </c>
      <c r="L516">
        <v>0</v>
      </c>
      <c r="M516">
        <v>129</v>
      </c>
      <c r="N516" t="s">
        <v>258</v>
      </c>
      <c r="O516">
        <v>1</v>
      </c>
      <c r="P516" s="238">
        <v>2.7999999999999999E-6</v>
      </c>
      <c r="Q516" t="s">
        <v>259</v>
      </c>
      <c r="R516" t="s">
        <v>260</v>
      </c>
      <c r="S516" t="s">
        <v>254</v>
      </c>
      <c r="T516" t="s">
        <v>261</v>
      </c>
      <c r="V516">
        <v>1.4</v>
      </c>
      <c r="W516" t="s">
        <v>284</v>
      </c>
      <c r="X516" t="s">
        <v>285</v>
      </c>
      <c r="Y516" t="s">
        <v>286</v>
      </c>
      <c r="Z516">
        <v>0</v>
      </c>
      <c r="AA516" s="237">
        <v>35855</v>
      </c>
      <c r="AC516">
        <v>0</v>
      </c>
    </row>
    <row r="517" spans="1:29" hidden="1" x14ac:dyDescent="0.25">
      <c r="A517">
        <v>7937</v>
      </c>
      <c r="B517">
        <v>10300602</v>
      </c>
      <c r="C517">
        <v>195</v>
      </c>
      <c r="D517" t="s">
        <v>389</v>
      </c>
      <c r="E517" t="s">
        <v>417</v>
      </c>
      <c r="F517" t="s">
        <v>254</v>
      </c>
      <c r="G517" t="s">
        <v>407</v>
      </c>
      <c r="H517">
        <v>50000</v>
      </c>
      <c r="I517" t="s">
        <v>339</v>
      </c>
      <c r="J517" t="s">
        <v>340</v>
      </c>
      <c r="K517">
        <v>210</v>
      </c>
      <c r="L517">
        <v>0</v>
      </c>
      <c r="M517">
        <v>129</v>
      </c>
      <c r="N517" t="s">
        <v>258</v>
      </c>
      <c r="O517">
        <v>1</v>
      </c>
      <c r="P517" s="238">
        <v>7.4999999999999997E-2</v>
      </c>
      <c r="Q517" t="s">
        <v>259</v>
      </c>
      <c r="R517" t="s">
        <v>260</v>
      </c>
      <c r="S517" t="s">
        <v>254</v>
      </c>
      <c r="T517" t="s">
        <v>261</v>
      </c>
      <c r="V517">
        <v>1.4</v>
      </c>
      <c r="W517" t="s">
        <v>294</v>
      </c>
      <c r="X517" t="s">
        <v>285</v>
      </c>
      <c r="Y517" t="s">
        <v>267</v>
      </c>
      <c r="Z517">
        <v>0</v>
      </c>
      <c r="AA517" s="237">
        <v>35855</v>
      </c>
      <c r="AC517">
        <v>0</v>
      </c>
    </row>
    <row r="518" spans="1:29" hidden="1" x14ac:dyDescent="0.25">
      <c r="A518">
        <v>7938</v>
      </c>
      <c r="B518">
        <v>10300602</v>
      </c>
      <c r="C518">
        <v>195</v>
      </c>
      <c r="D518" t="s">
        <v>389</v>
      </c>
      <c r="E518" t="s">
        <v>417</v>
      </c>
      <c r="F518" t="s">
        <v>254</v>
      </c>
      <c r="G518" t="s">
        <v>407</v>
      </c>
      <c r="H518">
        <v>193395</v>
      </c>
      <c r="I518" t="s">
        <v>341</v>
      </c>
      <c r="J518" t="s">
        <v>342</v>
      </c>
      <c r="K518">
        <v>237</v>
      </c>
      <c r="L518">
        <v>0</v>
      </c>
      <c r="M518">
        <v>129</v>
      </c>
      <c r="N518" t="s">
        <v>258</v>
      </c>
      <c r="O518">
        <v>1</v>
      </c>
      <c r="P518" t="s">
        <v>283</v>
      </c>
      <c r="Q518" t="s">
        <v>259</v>
      </c>
      <c r="R518" t="s">
        <v>260</v>
      </c>
      <c r="S518" t="s">
        <v>254</v>
      </c>
      <c r="T518" t="s">
        <v>261</v>
      </c>
      <c r="V518">
        <v>1.4</v>
      </c>
      <c r="W518" t="s">
        <v>284</v>
      </c>
      <c r="X518" t="s">
        <v>285</v>
      </c>
      <c r="Y518" t="s">
        <v>286</v>
      </c>
      <c r="Z518">
        <v>0</v>
      </c>
      <c r="AA518" s="237">
        <v>35855</v>
      </c>
      <c r="AC518">
        <v>0</v>
      </c>
    </row>
    <row r="519" spans="1:29" hidden="1" x14ac:dyDescent="0.25">
      <c r="A519">
        <v>7939</v>
      </c>
      <c r="B519">
        <v>10300602</v>
      </c>
      <c r="C519">
        <v>195</v>
      </c>
      <c r="D519" t="s">
        <v>389</v>
      </c>
      <c r="E519" t="s">
        <v>417</v>
      </c>
      <c r="F519" t="s">
        <v>254</v>
      </c>
      <c r="G519" t="s">
        <v>407</v>
      </c>
      <c r="H519">
        <v>7439921</v>
      </c>
      <c r="I519" t="s">
        <v>343</v>
      </c>
      <c r="J519" t="s">
        <v>344</v>
      </c>
      <c r="K519">
        <v>250</v>
      </c>
      <c r="L519">
        <v>0</v>
      </c>
      <c r="M519">
        <v>129</v>
      </c>
      <c r="N519" t="s">
        <v>258</v>
      </c>
      <c r="O519">
        <v>1</v>
      </c>
      <c r="P519" s="238">
        <v>5.0000000000000001E-4</v>
      </c>
      <c r="Q519" t="s">
        <v>259</v>
      </c>
      <c r="R519" t="s">
        <v>260</v>
      </c>
      <c r="S519" t="s">
        <v>254</v>
      </c>
      <c r="T519" t="s">
        <v>261</v>
      </c>
      <c r="V519">
        <v>1.4</v>
      </c>
      <c r="W519" t="s">
        <v>284</v>
      </c>
      <c r="X519" t="s">
        <v>285</v>
      </c>
      <c r="Y519" t="s">
        <v>263</v>
      </c>
      <c r="Z519">
        <v>0</v>
      </c>
      <c r="AA519" s="237">
        <v>35855</v>
      </c>
      <c r="AC519">
        <v>0</v>
      </c>
    </row>
    <row r="520" spans="1:29" hidden="1" x14ac:dyDescent="0.25">
      <c r="A520">
        <v>7940</v>
      </c>
      <c r="B520">
        <v>10300602</v>
      </c>
      <c r="C520">
        <v>195</v>
      </c>
      <c r="D520" t="s">
        <v>389</v>
      </c>
      <c r="E520" t="s">
        <v>417</v>
      </c>
      <c r="F520" t="s">
        <v>254</v>
      </c>
      <c r="G520" t="s">
        <v>407</v>
      </c>
      <c r="H520">
        <v>7439965</v>
      </c>
      <c r="I520" t="s">
        <v>345</v>
      </c>
      <c r="J520" t="s">
        <v>346</v>
      </c>
      <c r="K520">
        <v>257</v>
      </c>
      <c r="L520">
        <v>0</v>
      </c>
      <c r="M520">
        <v>129</v>
      </c>
      <c r="N520" t="s">
        <v>258</v>
      </c>
      <c r="O520">
        <v>1</v>
      </c>
      <c r="P520" s="238">
        <v>3.8000000000000002E-4</v>
      </c>
      <c r="Q520" t="s">
        <v>259</v>
      </c>
      <c r="R520" t="s">
        <v>260</v>
      </c>
      <c r="S520" t="s">
        <v>254</v>
      </c>
      <c r="T520" t="s">
        <v>261</v>
      </c>
      <c r="V520">
        <v>1.4</v>
      </c>
      <c r="W520" t="s">
        <v>294</v>
      </c>
      <c r="X520" t="s">
        <v>285</v>
      </c>
      <c r="Y520" t="s">
        <v>263</v>
      </c>
      <c r="Z520">
        <v>0</v>
      </c>
      <c r="AA520" s="237">
        <v>35855</v>
      </c>
      <c r="AC520">
        <v>0</v>
      </c>
    </row>
    <row r="521" spans="1:29" hidden="1" x14ac:dyDescent="0.25">
      <c r="A521">
        <v>7941</v>
      </c>
      <c r="B521">
        <v>10300602</v>
      </c>
      <c r="C521">
        <v>195</v>
      </c>
      <c r="D521" t="s">
        <v>389</v>
      </c>
      <c r="E521" t="s">
        <v>417</v>
      </c>
      <c r="F521" t="s">
        <v>254</v>
      </c>
      <c r="G521" t="s">
        <v>407</v>
      </c>
      <c r="H521">
        <v>7439976</v>
      </c>
      <c r="I521" t="s">
        <v>347</v>
      </c>
      <c r="J521" t="s">
        <v>348</v>
      </c>
      <c r="K521">
        <v>260</v>
      </c>
      <c r="L521">
        <v>0</v>
      </c>
      <c r="M521">
        <v>129</v>
      </c>
      <c r="N521" t="s">
        <v>258</v>
      </c>
      <c r="O521">
        <v>1</v>
      </c>
      <c r="P521" s="238">
        <v>2.5999999999999998E-4</v>
      </c>
      <c r="Q521" t="s">
        <v>259</v>
      </c>
      <c r="R521" t="s">
        <v>260</v>
      </c>
      <c r="S521" t="s">
        <v>254</v>
      </c>
      <c r="T521" t="s">
        <v>261</v>
      </c>
      <c r="V521">
        <v>1.4</v>
      </c>
      <c r="W521" t="s">
        <v>294</v>
      </c>
      <c r="X521" t="s">
        <v>285</v>
      </c>
      <c r="Y521" t="s">
        <v>263</v>
      </c>
      <c r="Z521">
        <v>0</v>
      </c>
      <c r="AA521" s="237">
        <v>35855</v>
      </c>
      <c r="AC521">
        <v>0</v>
      </c>
    </row>
    <row r="522" spans="1:29" hidden="1" x14ac:dyDescent="0.25">
      <c r="A522">
        <v>7942</v>
      </c>
      <c r="B522">
        <v>10300602</v>
      </c>
      <c r="C522">
        <v>195</v>
      </c>
      <c r="D522" t="s">
        <v>389</v>
      </c>
      <c r="E522" t="s">
        <v>417</v>
      </c>
      <c r="F522" t="s">
        <v>254</v>
      </c>
      <c r="G522" t="s">
        <v>407</v>
      </c>
      <c r="I522" t="s">
        <v>349</v>
      </c>
      <c r="J522" t="s">
        <v>350</v>
      </c>
      <c r="K522">
        <v>261</v>
      </c>
      <c r="L522">
        <v>0</v>
      </c>
      <c r="M522">
        <v>129</v>
      </c>
      <c r="N522" t="s">
        <v>258</v>
      </c>
      <c r="O522">
        <v>1</v>
      </c>
      <c r="P522" s="238">
        <v>2.2999999999999998</v>
      </c>
      <c r="Q522" t="s">
        <v>259</v>
      </c>
      <c r="R522" t="s">
        <v>260</v>
      </c>
      <c r="S522" t="s">
        <v>254</v>
      </c>
      <c r="T522" t="s">
        <v>261</v>
      </c>
      <c r="V522">
        <v>1.4</v>
      </c>
      <c r="X522" t="s">
        <v>285</v>
      </c>
      <c r="Y522" t="s">
        <v>267</v>
      </c>
      <c r="Z522">
        <v>0</v>
      </c>
      <c r="AA522" s="237">
        <v>35855</v>
      </c>
      <c r="AC522">
        <v>0</v>
      </c>
    </row>
    <row r="523" spans="1:29" hidden="1" x14ac:dyDescent="0.25">
      <c r="A523">
        <v>9895</v>
      </c>
      <c r="B523">
        <v>10300602</v>
      </c>
      <c r="C523">
        <v>195</v>
      </c>
      <c r="D523" t="s">
        <v>389</v>
      </c>
      <c r="E523" t="s">
        <v>417</v>
      </c>
      <c r="F523" t="s">
        <v>254</v>
      </c>
      <c r="G523" t="s">
        <v>407</v>
      </c>
      <c r="H523">
        <v>83329</v>
      </c>
      <c r="I523" t="s">
        <v>281</v>
      </c>
      <c r="J523" t="s">
        <v>282</v>
      </c>
      <c r="K523">
        <v>69</v>
      </c>
      <c r="L523">
        <v>0</v>
      </c>
      <c r="M523">
        <v>129</v>
      </c>
      <c r="N523" t="s">
        <v>258</v>
      </c>
      <c r="O523">
        <v>1</v>
      </c>
      <c r="P523" t="s">
        <v>283</v>
      </c>
      <c r="Q523" t="s">
        <v>259</v>
      </c>
      <c r="R523" t="s">
        <v>260</v>
      </c>
      <c r="S523" t="s">
        <v>254</v>
      </c>
      <c r="T523" t="s">
        <v>261</v>
      </c>
      <c r="V523">
        <v>1.4</v>
      </c>
      <c r="W523" t="s">
        <v>284</v>
      </c>
      <c r="X523" t="s">
        <v>285</v>
      </c>
      <c r="Y523" t="s">
        <v>286</v>
      </c>
      <c r="Z523">
        <v>0</v>
      </c>
      <c r="AA523" s="237">
        <v>35855</v>
      </c>
      <c r="AC523">
        <v>0</v>
      </c>
    </row>
    <row r="524" spans="1:29" hidden="1" x14ac:dyDescent="0.25">
      <c r="A524">
        <v>9896</v>
      </c>
      <c r="B524">
        <v>10300602</v>
      </c>
      <c r="C524">
        <v>195</v>
      </c>
      <c r="D524" t="s">
        <v>389</v>
      </c>
      <c r="E524" t="s">
        <v>417</v>
      </c>
      <c r="F524" t="s">
        <v>254</v>
      </c>
      <c r="G524" t="s">
        <v>407</v>
      </c>
      <c r="H524">
        <v>208968</v>
      </c>
      <c r="I524" t="s">
        <v>287</v>
      </c>
      <c r="J524" t="s">
        <v>288</v>
      </c>
      <c r="K524">
        <v>70</v>
      </c>
      <c r="L524">
        <v>0</v>
      </c>
      <c r="M524">
        <v>129</v>
      </c>
      <c r="N524" t="s">
        <v>258</v>
      </c>
      <c r="O524">
        <v>1</v>
      </c>
      <c r="P524" t="s">
        <v>283</v>
      </c>
      <c r="Q524" t="s">
        <v>259</v>
      </c>
      <c r="R524" t="s">
        <v>260</v>
      </c>
      <c r="S524" t="s">
        <v>254</v>
      </c>
      <c r="T524" t="s">
        <v>261</v>
      </c>
      <c r="V524">
        <v>1.4</v>
      </c>
      <c r="W524" t="s">
        <v>284</v>
      </c>
      <c r="X524" t="s">
        <v>285</v>
      </c>
      <c r="Y524" t="s">
        <v>286</v>
      </c>
      <c r="Z524">
        <v>0</v>
      </c>
      <c r="AA524" s="237">
        <v>35855</v>
      </c>
      <c r="AC524">
        <v>0</v>
      </c>
    </row>
    <row r="525" spans="1:29" hidden="1" x14ac:dyDescent="0.25">
      <c r="A525">
        <v>9897</v>
      </c>
      <c r="B525">
        <v>10300602</v>
      </c>
      <c r="C525">
        <v>195</v>
      </c>
      <c r="D525" t="s">
        <v>389</v>
      </c>
      <c r="E525" t="s">
        <v>417</v>
      </c>
      <c r="F525" t="s">
        <v>254</v>
      </c>
      <c r="G525" t="s">
        <v>407</v>
      </c>
      <c r="H525" t="s">
        <v>565</v>
      </c>
      <c r="I525" t="s">
        <v>566</v>
      </c>
      <c r="J525" t="s">
        <v>567</v>
      </c>
      <c r="K525">
        <v>87</v>
      </c>
      <c r="L525">
        <v>0</v>
      </c>
      <c r="M525">
        <v>129</v>
      </c>
      <c r="N525" t="s">
        <v>258</v>
      </c>
      <c r="O525">
        <v>1</v>
      </c>
      <c r="P525" s="238">
        <v>0.49</v>
      </c>
      <c r="Q525" t="s">
        <v>259</v>
      </c>
      <c r="R525" t="s">
        <v>260</v>
      </c>
      <c r="S525" t="s">
        <v>254</v>
      </c>
      <c r="T525" t="s">
        <v>261</v>
      </c>
      <c r="X525" t="s">
        <v>568</v>
      </c>
      <c r="Y525" t="s">
        <v>275</v>
      </c>
      <c r="Z525">
        <v>0</v>
      </c>
      <c r="AA525" s="237">
        <v>36770</v>
      </c>
      <c r="AC525">
        <v>0</v>
      </c>
    </row>
    <row r="526" spans="1:29" hidden="1" x14ac:dyDescent="0.25">
      <c r="A526">
        <v>9898</v>
      </c>
      <c r="B526">
        <v>10300602</v>
      </c>
      <c r="C526">
        <v>195</v>
      </c>
      <c r="D526" t="s">
        <v>389</v>
      </c>
      <c r="E526" t="s">
        <v>417</v>
      </c>
      <c r="F526" t="s">
        <v>254</v>
      </c>
      <c r="G526" t="s">
        <v>407</v>
      </c>
      <c r="H526" t="s">
        <v>565</v>
      </c>
      <c r="I526" t="s">
        <v>566</v>
      </c>
      <c r="J526" t="s">
        <v>567</v>
      </c>
      <c r="K526">
        <v>87</v>
      </c>
      <c r="L526">
        <v>107</v>
      </c>
      <c r="M526">
        <v>172</v>
      </c>
      <c r="N526" t="s">
        <v>615</v>
      </c>
      <c r="O526">
        <v>1</v>
      </c>
      <c r="P526" s="238">
        <v>18</v>
      </c>
      <c r="Q526" t="s">
        <v>259</v>
      </c>
      <c r="R526" t="s">
        <v>260</v>
      </c>
      <c r="S526" t="s">
        <v>254</v>
      </c>
      <c r="T526" t="s">
        <v>261</v>
      </c>
      <c r="X526" t="s">
        <v>568</v>
      </c>
      <c r="Y526" t="s">
        <v>275</v>
      </c>
      <c r="Z526">
        <v>0</v>
      </c>
      <c r="AA526" s="237">
        <v>36770</v>
      </c>
      <c r="AC526">
        <v>0</v>
      </c>
    </row>
    <row r="527" spans="1:29" hidden="1" x14ac:dyDescent="0.25">
      <c r="A527">
        <v>9899</v>
      </c>
      <c r="B527">
        <v>10300602</v>
      </c>
      <c r="C527">
        <v>195</v>
      </c>
      <c r="D527" t="s">
        <v>389</v>
      </c>
      <c r="E527" t="s">
        <v>417</v>
      </c>
      <c r="F527" t="s">
        <v>254</v>
      </c>
      <c r="G527" t="s">
        <v>407</v>
      </c>
      <c r="H527" t="s">
        <v>565</v>
      </c>
      <c r="I527" t="s">
        <v>566</v>
      </c>
      <c r="J527" t="s">
        <v>567</v>
      </c>
      <c r="K527">
        <v>87</v>
      </c>
      <c r="L527">
        <v>139</v>
      </c>
      <c r="M527">
        <v>198</v>
      </c>
      <c r="N527" t="s">
        <v>551</v>
      </c>
      <c r="O527">
        <v>1</v>
      </c>
      <c r="P527" s="238">
        <v>9.1</v>
      </c>
      <c r="Q527" t="s">
        <v>259</v>
      </c>
      <c r="R527" t="s">
        <v>260</v>
      </c>
      <c r="S527" t="s">
        <v>254</v>
      </c>
      <c r="T527" t="s">
        <v>261</v>
      </c>
      <c r="X527" t="s">
        <v>568</v>
      </c>
      <c r="Y527" t="s">
        <v>275</v>
      </c>
      <c r="Z527">
        <v>0</v>
      </c>
      <c r="AA527" s="237">
        <v>36770</v>
      </c>
      <c r="AC527">
        <v>0</v>
      </c>
    </row>
    <row r="528" spans="1:29" hidden="1" x14ac:dyDescent="0.25">
      <c r="A528">
        <v>9900</v>
      </c>
      <c r="B528">
        <v>10300602</v>
      </c>
      <c r="C528">
        <v>195</v>
      </c>
      <c r="D528" t="s">
        <v>389</v>
      </c>
      <c r="E528" t="s">
        <v>417</v>
      </c>
      <c r="F528" t="s">
        <v>254</v>
      </c>
      <c r="G528" t="s">
        <v>407</v>
      </c>
      <c r="H528">
        <v>120127</v>
      </c>
      <c r="I528" t="s">
        <v>289</v>
      </c>
      <c r="J528" t="s">
        <v>290</v>
      </c>
      <c r="K528">
        <v>91</v>
      </c>
      <c r="L528">
        <v>0</v>
      </c>
      <c r="M528">
        <v>129</v>
      </c>
      <c r="N528" t="s">
        <v>258</v>
      </c>
      <c r="O528">
        <v>1</v>
      </c>
      <c r="P528" t="s">
        <v>291</v>
      </c>
      <c r="Q528" t="s">
        <v>259</v>
      </c>
      <c r="R528" t="s">
        <v>260</v>
      </c>
      <c r="S528" t="s">
        <v>254</v>
      </c>
      <c r="T528" t="s">
        <v>261</v>
      </c>
      <c r="V528">
        <v>1.4</v>
      </c>
      <c r="W528" t="s">
        <v>284</v>
      </c>
      <c r="X528" t="s">
        <v>285</v>
      </c>
      <c r="Y528" t="s">
        <v>286</v>
      </c>
      <c r="Z528">
        <v>0</v>
      </c>
      <c r="AA528" s="237">
        <v>35855</v>
      </c>
      <c r="AC528">
        <v>0</v>
      </c>
    </row>
    <row r="529" spans="1:29" hidden="1" x14ac:dyDescent="0.25">
      <c r="A529">
        <v>9901</v>
      </c>
      <c r="B529">
        <v>10300602</v>
      </c>
      <c r="C529">
        <v>195</v>
      </c>
      <c r="D529" t="s">
        <v>389</v>
      </c>
      <c r="E529" t="s">
        <v>417</v>
      </c>
      <c r="F529" t="s">
        <v>254</v>
      </c>
      <c r="G529" t="s">
        <v>407</v>
      </c>
      <c r="H529">
        <v>7440382</v>
      </c>
      <c r="I529" t="s">
        <v>292</v>
      </c>
      <c r="J529" t="s">
        <v>293</v>
      </c>
      <c r="K529">
        <v>93</v>
      </c>
      <c r="L529">
        <v>0</v>
      </c>
      <c r="M529">
        <v>129</v>
      </c>
      <c r="N529" t="s">
        <v>258</v>
      </c>
      <c r="O529">
        <v>1</v>
      </c>
      <c r="P529" s="238">
        <v>2.0000000000000001E-4</v>
      </c>
      <c r="Q529" t="s">
        <v>259</v>
      </c>
      <c r="R529" t="s">
        <v>260</v>
      </c>
      <c r="S529" t="s">
        <v>254</v>
      </c>
      <c r="T529" t="s">
        <v>261</v>
      </c>
      <c r="V529">
        <v>1.4</v>
      </c>
      <c r="W529" t="s">
        <v>294</v>
      </c>
      <c r="X529" t="s">
        <v>285</v>
      </c>
      <c r="Y529" t="s">
        <v>286</v>
      </c>
      <c r="Z529">
        <v>0</v>
      </c>
      <c r="AA529" s="237">
        <v>35855</v>
      </c>
      <c r="AC529">
        <v>0</v>
      </c>
    </row>
    <row r="530" spans="1:29" hidden="1" x14ac:dyDescent="0.25">
      <c r="A530">
        <v>9902</v>
      </c>
      <c r="B530">
        <v>10300602</v>
      </c>
      <c r="C530">
        <v>195</v>
      </c>
      <c r="D530" t="s">
        <v>389</v>
      </c>
      <c r="E530" t="s">
        <v>417</v>
      </c>
      <c r="F530" t="s">
        <v>254</v>
      </c>
      <c r="G530" t="s">
        <v>407</v>
      </c>
      <c r="I530" t="s">
        <v>295</v>
      </c>
      <c r="J530" t="s">
        <v>296</v>
      </c>
      <c r="K530">
        <v>96</v>
      </c>
      <c r="L530">
        <v>0</v>
      </c>
      <c r="M530">
        <v>129</v>
      </c>
      <c r="N530" t="s">
        <v>258</v>
      </c>
      <c r="O530">
        <v>1</v>
      </c>
      <c r="P530" s="238">
        <v>4.4000000000000003E-3</v>
      </c>
      <c r="Q530" t="s">
        <v>259</v>
      </c>
      <c r="R530" t="s">
        <v>260</v>
      </c>
      <c r="S530" t="s">
        <v>254</v>
      </c>
      <c r="T530" t="s">
        <v>261</v>
      </c>
      <c r="V530">
        <v>1.4</v>
      </c>
      <c r="X530" t="s">
        <v>285</v>
      </c>
      <c r="Y530" t="s">
        <v>263</v>
      </c>
      <c r="Z530">
        <v>0</v>
      </c>
      <c r="AA530" s="237">
        <v>35855</v>
      </c>
      <c r="AC530">
        <v>0</v>
      </c>
    </row>
    <row r="531" spans="1:29" hidden="1" x14ac:dyDescent="0.25">
      <c r="A531">
        <v>9903</v>
      </c>
      <c r="B531">
        <v>10300602</v>
      </c>
      <c r="C531">
        <v>195</v>
      </c>
      <c r="D531" t="s">
        <v>389</v>
      </c>
      <c r="E531" t="s">
        <v>417</v>
      </c>
      <c r="F531" t="s">
        <v>254</v>
      </c>
      <c r="G531" t="s">
        <v>407</v>
      </c>
      <c r="H531">
        <v>71432</v>
      </c>
      <c r="I531" t="s">
        <v>297</v>
      </c>
      <c r="J531" t="s">
        <v>298</v>
      </c>
      <c r="K531">
        <v>98</v>
      </c>
      <c r="L531">
        <v>0</v>
      </c>
      <c r="M531">
        <v>129</v>
      </c>
      <c r="N531" t="s">
        <v>258</v>
      </c>
      <c r="O531">
        <v>1</v>
      </c>
      <c r="P531" s="238">
        <v>2.0999999999999999E-3</v>
      </c>
      <c r="Q531" t="s">
        <v>259</v>
      </c>
      <c r="R531" t="s">
        <v>260</v>
      </c>
      <c r="S531" t="s">
        <v>254</v>
      </c>
      <c r="T531" t="s">
        <v>261</v>
      </c>
      <c r="V531">
        <v>1.4</v>
      </c>
      <c r="W531" t="s">
        <v>294</v>
      </c>
      <c r="X531" t="s">
        <v>285</v>
      </c>
      <c r="Y531" t="s">
        <v>267</v>
      </c>
      <c r="Z531">
        <v>0</v>
      </c>
      <c r="AA531" s="237">
        <v>35855</v>
      </c>
      <c r="AC531">
        <v>0</v>
      </c>
    </row>
    <row r="532" spans="1:29" hidden="1" x14ac:dyDescent="0.25">
      <c r="A532">
        <v>9904</v>
      </c>
      <c r="B532">
        <v>10300602</v>
      </c>
      <c r="C532">
        <v>195</v>
      </c>
      <c r="D532" t="s">
        <v>389</v>
      </c>
      <c r="E532" t="s">
        <v>417</v>
      </c>
      <c r="F532" t="s">
        <v>254</v>
      </c>
      <c r="G532" t="s">
        <v>407</v>
      </c>
      <c r="H532">
        <v>56553</v>
      </c>
      <c r="I532" t="s">
        <v>299</v>
      </c>
      <c r="J532" t="s">
        <v>300</v>
      </c>
      <c r="K532">
        <v>102</v>
      </c>
      <c r="L532">
        <v>0</v>
      </c>
      <c r="M532">
        <v>129</v>
      </c>
      <c r="N532" t="s">
        <v>258</v>
      </c>
      <c r="O532">
        <v>1</v>
      </c>
      <c r="P532" t="s">
        <v>283</v>
      </c>
      <c r="Q532" t="s">
        <v>259</v>
      </c>
      <c r="R532" t="s">
        <v>260</v>
      </c>
      <c r="S532" t="s">
        <v>254</v>
      </c>
      <c r="T532" t="s">
        <v>261</v>
      </c>
      <c r="V532">
        <v>1.4</v>
      </c>
      <c r="W532" t="s">
        <v>284</v>
      </c>
      <c r="X532" t="s">
        <v>285</v>
      </c>
      <c r="Y532" t="s">
        <v>286</v>
      </c>
      <c r="Z532">
        <v>0</v>
      </c>
      <c r="AA532" s="237">
        <v>35855</v>
      </c>
      <c r="AC532">
        <v>0</v>
      </c>
    </row>
    <row r="533" spans="1:29" hidden="1" x14ac:dyDescent="0.25">
      <c r="A533">
        <v>9905</v>
      </c>
      <c r="B533">
        <v>10300602</v>
      </c>
      <c r="C533">
        <v>195</v>
      </c>
      <c r="D533" t="s">
        <v>389</v>
      </c>
      <c r="E533" t="s">
        <v>417</v>
      </c>
      <c r="F533" t="s">
        <v>254</v>
      </c>
      <c r="G533" t="s">
        <v>407</v>
      </c>
      <c r="H533">
        <v>50328</v>
      </c>
      <c r="I533" t="s">
        <v>301</v>
      </c>
      <c r="J533" t="s">
        <v>302</v>
      </c>
      <c r="K533">
        <v>103</v>
      </c>
      <c r="L533">
        <v>0</v>
      </c>
      <c r="M533">
        <v>129</v>
      </c>
      <c r="N533" t="s">
        <v>258</v>
      </c>
      <c r="O533">
        <v>1</v>
      </c>
      <c r="P533" t="s">
        <v>303</v>
      </c>
      <c r="Q533" t="s">
        <v>259</v>
      </c>
      <c r="R533" t="s">
        <v>260</v>
      </c>
      <c r="S533" t="s">
        <v>254</v>
      </c>
      <c r="T533" t="s">
        <v>261</v>
      </c>
      <c r="V533">
        <v>1.4</v>
      </c>
      <c r="W533" t="s">
        <v>284</v>
      </c>
      <c r="X533" t="s">
        <v>285</v>
      </c>
      <c r="Y533" t="s">
        <v>286</v>
      </c>
      <c r="Z533">
        <v>0</v>
      </c>
      <c r="AA533" s="237">
        <v>35855</v>
      </c>
      <c r="AC533">
        <v>0</v>
      </c>
    </row>
    <row r="534" spans="1:29" hidden="1" x14ac:dyDescent="0.25">
      <c r="A534">
        <v>9906</v>
      </c>
      <c r="B534">
        <v>10300602</v>
      </c>
      <c r="C534">
        <v>195</v>
      </c>
      <c r="D534" t="s">
        <v>389</v>
      </c>
      <c r="E534" t="s">
        <v>417</v>
      </c>
      <c r="F534" t="s">
        <v>254</v>
      </c>
      <c r="G534" t="s">
        <v>407</v>
      </c>
      <c r="H534">
        <v>205992</v>
      </c>
      <c r="I534" t="s">
        <v>304</v>
      </c>
      <c r="J534" t="s">
        <v>305</v>
      </c>
      <c r="K534">
        <v>104</v>
      </c>
      <c r="L534">
        <v>0</v>
      </c>
      <c r="M534">
        <v>129</v>
      </c>
      <c r="N534" t="s">
        <v>258</v>
      </c>
      <c r="O534">
        <v>1</v>
      </c>
      <c r="P534" t="s">
        <v>283</v>
      </c>
      <c r="Q534" t="s">
        <v>259</v>
      </c>
      <c r="R534" t="s">
        <v>260</v>
      </c>
      <c r="S534" t="s">
        <v>254</v>
      </c>
      <c r="T534" t="s">
        <v>261</v>
      </c>
      <c r="V534">
        <v>1.4</v>
      </c>
      <c r="W534" t="s">
        <v>284</v>
      </c>
      <c r="X534" t="s">
        <v>285</v>
      </c>
      <c r="Y534" t="s">
        <v>286</v>
      </c>
      <c r="Z534">
        <v>0</v>
      </c>
      <c r="AA534" s="237">
        <v>35855</v>
      </c>
      <c r="AC534">
        <v>0</v>
      </c>
    </row>
    <row r="535" spans="1:29" hidden="1" x14ac:dyDescent="0.25">
      <c r="A535">
        <v>9907</v>
      </c>
      <c r="B535">
        <v>10300602</v>
      </c>
      <c r="C535">
        <v>195</v>
      </c>
      <c r="D535" t="s">
        <v>389</v>
      </c>
      <c r="E535" t="s">
        <v>417</v>
      </c>
      <c r="F535" t="s">
        <v>254</v>
      </c>
      <c r="G535" t="s">
        <v>407</v>
      </c>
      <c r="H535">
        <v>191242</v>
      </c>
      <c r="I535" t="s">
        <v>306</v>
      </c>
      <c r="J535" t="s">
        <v>307</v>
      </c>
      <c r="K535">
        <v>106</v>
      </c>
      <c r="L535">
        <v>0</v>
      </c>
      <c r="M535">
        <v>129</v>
      </c>
      <c r="N535" t="s">
        <v>258</v>
      </c>
      <c r="O535">
        <v>1</v>
      </c>
      <c r="P535" t="s">
        <v>303</v>
      </c>
      <c r="Q535" t="s">
        <v>259</v>
      </c>
      <c r="R535" t="s">
        <v>260</v>
      </c>
      <c r="S535" t="s">
        <v>254</v>
      </c>
      <c r="T535" t="s">
        <v>261</v>
      </c>
      <c r="V535">
        <v>1.4</v>
      </c>
      <c r="W535" t="s">
        <v>284</v>
      </c>
      <c r="X535" t="s">
        <v>285</v>
      </c>
      <c r="Y535" t="s">
        <v>286</v>
      </c>
      <c r="Z535">
        <v>0</v>
      </c>
      <c r="AA535" s="237">
        <v>35855</v>
      </c>
      <c r="AC535">
        <v>0</v>
      </c>
    </row>
    <row r="536" spans="1:29" hidden="1" x14ac:dyDescent="0.25">
      <c r="A536">
        <v>9908</v>
      </c>
      <c r="B536">
        <v>10300602</v>
      </c>
      <c r="C536">
        <v>195</v>
      </c>
      <c r="D536" t="s">
        <v>389</v>
      </c>
      <c r="E536" t="s">
        <v>417</v>
      </c>
      <c r="F536" t="s">
        <v>254</v>
      </c>
      <c r="G536" t="s">
        <v>407</v>
      </c>
      <c r="H536">
        <v>207089</v>
      </c>
      <c r="I536" t="s">
        <v>308</v>
      </c>
      <c r="J536" t="s">
        <v>309</v>
      </c>
      <c r="K536">
        <v>107</v>
      </c>
      <c r="L536">
        <v>0</v>
      </c>
      <c r="M536">
        <v>129</v>
      </c>
      <c r="N536" t="s">
        <v>258</v>
      </c>
      <c r="O536">
        <v>1</v>
      </c>
      <c r="P536" t="s">
        <v>283</v>
      </c>
      <c r="Q536" t="s">
        <v>259</v>
      </c>
      <c r="R536" t="s">
        <v>260</v>
      </c>
      <c r="S536" t="s">
        <v>254</v>
      </c>
      <c r="T536" t="s">
        <v>261</v>
      </c>
      <c r="V536">
        <v>1.4</v>
      </c>
      <c r="W536" t="s">
        <v>284</v>
      </c>
      <c r="X536" t="s">
        <v>285</v>
      </c>
      <c r="Y536" t="s">
        <v>286</v>
      </c>
      <c r="Z536">
        <v>0</v>
      </c>
      <c r="AA536" s="237">
        <v>35855</v>
      </c>
      <c r="AC536">
        <v>0</v>
      </c>
    </row>
    <row r="537" spans="1:29" hidden="1" x14ac:dyDescent="0.25">
      <c r="A537">
        <v>9909</v>
      </c>
      <c r="B537">
        <v>10300602</v>
      </c>
      <c r="C537">
        <v>195</v>
      </c>
      <c r="D537" t="s">
        <v>389</v>
      </c>
      <c r="E537" t="s">
        <v>417</v>
      </c>
      <c r="F537" t="s">
        <v>254</v>
      </c>
      <c r="G537" t="s">
        <v>407</v>
      </c>
      <c r="H537">
        <v>7440417</v>
      </c>
      <c r="I537" t="s">
        <v>310</v>
      </c>
      <c r="J537" t="s">
        <v>311</v>
      </c>
      <c r="K537">
        <v>119</v>
      </c>
      <c r="L537">
        <v>0</v>
      </c>
      <c r="M537">
        <v>129</v>
      </c>
      <c r="N537" t="s">
        <v>258</v>
      </c>
      <c r="O537">
        <v>1</v>
      </c>
      <c r="P537" t="s">
        <v>312</v>
      </c>
      <c r="Q537" t="s">
        <v>259</v>
      </c>
      <c r="R537" t="s">
        <v>260</v>
      </c>
      <c r="S537" t="s">
        <v>254</v>
      </c>
      <c r="T537" t="s">
        <v>261</v>
      </c>
      <c r="V537">
        <v>1.4</v>
      </c>
      <c r="W537" t="s">
        <v>294</v>
      </c>
      <c r="X537" t="s">
        <v>285</v>
      </c>
      <c r="Y537" t="s">
        <v>286</v>
      </c>
      <c r="Z537">
        <v>0</v>
      </c>
      <c r="AA537" s="237">
        <v>35855</v>
      </c>
      <c r="AC537">
        <v>0</v>
      </c>
    </row>
    <row r="538" spans="1:29" hidden="1" x14ac:dyDescent="0.25">
      <c r="A538">
        <v>9910</v>
      </c>
      <c r="B538">
        <v>10300602</v>
      </c>
      <c r="C538">
        <v>195</v>
      </c>
      <c r="D538" t="s">
        <v>389</v>
      </c>
      <c r="E538" t="s">
        <v>417</v>
      </c>
      <c r="F538" t="s">
        <v>254</v>
      </c>
      <c r="G538" t="s">
        <v>407</v>
      </c>
      <c r="I538" t="s">
        <v>313</v>
      </c>
      <c r="J538" t="s">
        <v>314</v>
      </c>
      <c r="K538">
        <v>292</v>
      </c>
      <c r="L538">
        <v>0</v>
      </c>
      <c r="M538">
        <v>129</v>
      </c>
      <c r="N538" t="s">
        <v>258</v>
      </c>
      <c r="O538">
        <v>1</v>
      </c>
      <c r="P538" s="238">
        <v>2.1</v>
      </c>
      <c r="Q538" t="s">
        <v>259</v>
      </c>
      <c r="R538" t="s">
        <v>260</v>
      </c>
      <c r="S538" t="s">
        <v>254</v>
      </c>
      <c r="T538" t="s">
        <v>261</v>
      </c>
      <c r="V538">
        <v>1.4</v>
      </c>
      <c r="X538" t="s">
        <v>285</v>
      </c>
      <c r="Y538" t="s">
        <v>286</v>
      </c>
      <c r="Z538">
        <v>0</v>
      </c>
      <c r="AA538" s="237">
        <v>35855</v>
      </c>
      <c r="AC538">
        <v>0</v>
      </c>
    </row>
    <row r="539" spans="1:29" hidden="1" x14ac:dyDescent="0.25">
      <c r="A539">
        <v>9911</v>
      </c>
      <c r="B539">
        <v>10300602</v>
      </c>
      <c r="C539">
        <v>195</v>
      </c>
      <c r="D539" t="s">
        <v>389</v>
      </c>
      <c r="E539" t="s">
        <v>417</v>
      </c>
      <c r="F539" t="s">
        <v>254</v>
      </c>
      <c r="G539" t="s">
        <v>407</v>
      </c>
      <c r="H539">
        <v>7440439</v>
      </c>
      <c r="I539" t="s">
        <v>315</v>
      </c>
      <c r="J539" t="s">
        <v>316</v>
      </c>
      <c r="K539">
        <v>130</v>
      </c>
      <c r="L539">
        <v>0</v>
      </c>
      <c r="M539">
        <v>129</v>
      </c>
      <c r="N539" t="s">
        <v>258</v>
      </c>
      <c r="O539">
        <v>1</v>
      </c>
      <c r="P539" s="238">
        <v>1.1000000000000001E-3</v>
      </c>
      <c r="Q539" t="s">
        <v>259</v>
      </c>
      <c r="R539" t="s">
        <v>260</v>
      </c>
      <c r="S539" t="s">
        <v>254</v>
      </c>
      <c r="T539" t="s">
        <v>261</v>
      </c>
      <c r="V539">
        <v>1.4</v>
      </c>
      <c r="W539" t="s">
        <v>294</v>
      </c>
      <c r="X539" t="s">
        <v>285</v>
      </c>
      <c r="Y539" t="s">
        <v>263</v>
      </c>
      <c r="Z539">
        <v>0</v>
      </c>
      <c r="AA539" s="237">
        <v>35855</v>
      </c>
      <c r="AC539">
        <v>0</v>
      </c>
    </row>
    <row r="540" spans="1:29" hidden="1" x14ac:dyDescent="0.25">
      <c r="A540">
        <v>9912</v>
      </c>
      <c r="B540">
        <v>10300602</v>
      </c>
      <c r="C540">
        <v>195</v>
      </c>
      <c r="D540" t="s">
        <v>389</v>
      </c>
      <c r="E540" t="s">
        <v>417</v>
      </c>
      <c r="F540" t="s">
        <v>254</v>
      </c>
      <c r="G540" t="s">
        <v>407</v>
      </c>
      <c r="H540" t="s">
        <v>255</v>
      </c>
      <c r="I540" t="s">
        <v>256</v>
      </c>
      <c r="J540" t="s">
        <v>257</v>
      </c>
      <c r="K540">
        <v>136</v>
      </c>
      <c r="L540">
        <v>0</v>
      </c>
      <c r="M540">
        <v>129</v>
      </c>
      <c r="N540" t="s">
        <v>258</v>
      </c>
      <c r="O540">
        <v>1</v>
      </c>
      <c r="P540" s="238">
        <v>120000</v>
      </c>
      <c r="Q540" t="s">
        <v>259</v>
      </c>
      <c r="R540" t="s">
        <v>260</v>
      </c>
      <c r="S540" t="s">
        <v>254</v>
      </c>
      <c r="T540" t="s">
        <v>261</v>
      </c>
      <c r="V540">
        <v>1.4</v>
      </c>
      <c r="W540" t="s">
        <v>317</v>
      </c>
      <c r="X540" t="s">
        <v>285</v>
      </c>
      <c r="Y540" t="s">
        <v>278</v>
      </c>
      <c r="Z540">
        <v>0</v>
      </c>
      <c r="AA540" s="237">
        <v>35855</v>
      </c>
      <c r="AC540">
        <v>0</v>
      </c>
    </row>
    <row r="541" spans="1:29" hidden="1" x14ac:dyDescent="0.25">
      <c r="A541">
        <v>9913</v>
      </c>
      <c r="B541">
        <v>10300602</v>
      </c>
      <c r="C541">
        <v>195</v>
      </c>
      <c r="D541" t="s">
        <v>389</v>
      </c>
      <c r="E541" t="s">
        <v>417</v>
      </c>
      <c r="F541" t="s">
        <v>254</v>
      </c>
      <c r="G541" t="s">
        <v>407</v>
      </c>
      <c r="H541" t="s">
        <v>264</v>
      </c>
      <c r="I541" t="s">
        <v>265</v>
      </c>
      <c r="J541" t="s">
        <v>266</v>
      </c>
      <c r="K541">
        <v>137</v>
      </c>
      <c r="L541">
        <v>0</v>
      </c>
      <c r="M541">
        <v>129</v>
      </c>
      <c r="N541" t="s">
        <v>258</v>
      </c>
      <c r="O541">
        <v>1</v>
      </c>
      <c r="P541" s="238">
        <v>84</v>
      </c>
      <c r="Q541" t="s">
        <v>259</v>
      </c>
      <c r="R541" t="s">
        <v>260</v>
      </c>
      <c r="S541" t="s">
        <v>254</v>
      </c>
      <c r="T541" t="s">
        <v>261</v>
      </c>
      <c r="V541">
        <v>1.4</v>
      </c>
      <c r="X541" t="s">
        <v>285</v>
      </c>
      <c r="Y541" t="s">
        <v>267</v>
      </c>
      <c r="Z541">
        <v>0</v>
      </c>
      <c r="AA541" s="237">
        <v>35855</v>
      </c>
      <c r="AC541">
        <v>0</v>
      </c>
    </row>
    <row r="542" spans="1:29" hidden="1" x14ac:dyDescent="0.25">
      <c r="A542">
        <v>9915</v>
      </c>
      <c r="B542">
        <v>10300602</v>
      </c>
      <c r="C542">
        <v>195</v>
      </c>
      <c r="D542" t="s">
        <v>389</v>
      </c>
      <c r="E542" t="s">
        <v>417</v>
      </c>
      <c r="F542" t="s">
        <v>254</v>
      </c>
      <c r="G542" t="s">
        <v>407</v>
      </c>
      <c r="H542" t="s">
        <v>264</v>
      </c>
      <c r="I542" t="s">
        <v>265</v>
      </c>
      <c r="J542" t="s">
        <v>266</v>
      </c>
      <c r="K542">
        <v>137</v>
      </c>
      <c r="L542">
        <v>205</v>
      </c>
      <c r="M542">
        <v>220</v>
      </c>
      <c r="N542" t="s">
        <v>367</v>
      </c>
      <c r="O542">
        <v>1</v>
      </c>
      <c r="P542" s="238">
        <v>84</v>
      </c>
      <c r="Q542" t="s">
        <v>259</v>
      </c>
      <c r="R542" t="s">
        <v>260</v>
      </c>
      <c r="S542" t="s">
        <v>254</v>
      </c>
      <c r="T542" t="s">
        <v>261</v>
      </c>
      <c r="V542">
        <v>1.4</v>
      </c>
      <c r="X542" t="s">
        <v>285</v>
      </c>
      <c r="Y542" t="s">
        <v>267</v>
      </c>
      <c r="Z542">
        <v>0</v>
      </c>
      <c r="AA542" s="237">
        <v>35855</v>
      </c>
      <c r="AC542">
        <v>0</v>
      </c>
    </row>
    <row r="543" spans="1:29" hidden="1" x14ac:dyDescent="0.25">
      <c r="A543">
        <v>9916</v>
      </c>
      <c r="B543">
        <v>10300602</v>
      </c>
      <c r="C543">
        <v>195</v>
      </c>
      <c r="D543" t="s">
        <v>389</v>
      </c>
      <c r="E543" t="s">
        <v>417</v>
      </c>
      <c r="F543" t="s">
        <v>254</v>
      </c>
      <c r="G543" t="s">
        <v>407</v>
      </c>
      <c r="H543" t="s">
        <v>264</v>
      </c>
      <c r="I543" t="s">
        <v>265</v>
      </c>
      <c r="J543" t="s">
        <v>266</v>
      </c>
      <c r="K543">
        <v>137</v>
      </c>
      <c r="L543">
        <v>26</v>
      </c>
      <c r="M543">
        <v>144</v>
      </c>
      <c r="N543" t="s">
        <v>393</v>
      </c>
      <c r="P543" s="238">
        <v>84</v>
      </c>
      <c r="Q543" t="s">
        <v>259</v>
      </c>
      <c r="R543" t="s">
        <v>260</v>
      </c>
      <c r="S543" t="s">
        <v>254</v>
      </c>
      <c r="T543" t="s">
        <v>261</v>
      </c>
      <c r="V543">
        <v>1.4</v>
      </c>
      <c r="X543" t="s">
        <v>285</v>
      </c>
      <c r="Y543" t="s">
        <v>267</v>
      </c>
      <c r="Z543">
        <v>0</v>
      </c>
      <c r="AA543" s="237">
        <v>35855</v>
      </c>
      <c r="AC543">
        <v>0</v>
      </c>
    </row>
    <row r="544" spans="1:29" hidden="1" x14ac:dyDescent="0.25">
      <c r="A544">
        <v>9916</v>
      </c>
      <c r="B544">
        <v>10300602</v>
      </c>
      <c r="C544">
        <v>195</v>
      </c>
      <c r="D544" t="s">
        <v>389</v>
      </c>
      <c r="E544" t="s">
        <v>417</v>
      </c>
      <c r="F544" t="s">
        <v>254</v>
      </c>
      <c r="G544" t="s">
        <v>407</v>
      </c>
      <c r="H544" t="s">
        <v>264</v>
      </c>
      <c r="I544" t="s">
        <v>265</v>
      </c>
      <c r="J544" t="s">
        <v>266</v>
      </c>
      <c r="K544">
        <v>137</v>
      </c>
      <c r="L544">
        <v>205</v>
      </c>
      <c r="M544">
        <v>220</v>
      </c>
      <c r="N544" t="s">
        <v>367</v>
      </c>
      <c r="O544">
        <v>1</v>
      </c>
      <c r="P544" s="238">
        <v>84</v>
      </c>
      <c r="Q544" t="s">
        <v>259</v>
      </c>
      <c r="R544" t="s">
        <v>260</v>
      </c>
      <c r="S544" t="s">
        <v>254</v>
      </c>
      <c r="T544" t="s">
        <v>261</v>
      </c>
      <c r="V544">
        <v>1.4</v>
      </c>
      <c r="X544" t="s">
        <v>285</v>
      </c>
      <c r="Y544" t="s">
        <v>267</v>
      </c>
      <c r="Z544">
        <v>0</v>
      </c>
      <c r="AA544" s="237">
        <v>35855</v>
      </c>
      <c r="AC544">
        <v>0</v>
      </c>
    </row>
    <row r="545" spans="1:29" hidden="1" x14ac:dyDescent="0.25">
      <c r="A545">
        <v>9917</v>
      </c>
      <c r="B545">
        <v>10300602</v>
      </c>
      <c r="C545">
        <v>195</v>
      </c>
      <c r="D545" t="s">
        <v>389</v>
      </c>
      <c r="E545" t="s">
        <v>417</v>
      </c>
      <c r="F545" t="s">
        <v>254</v>
      </c>
      <c r="G545" t="s">
        <v>407</v>
      </c>
      <c r="H545">
        <v>7440473</v>
      </c>
      <c r="I545" t="s">
        <v>318</v>
      </c>
      <c r="J545" t="s">
        <v>319</v>
      </c>
      <c r="K545">
        <v>149</v>
      </c>
      <c r="L545">
        <v>0</v>
      </c>
      <c r="M545">
        <v>129</v>
      </c>
      <c r="N545" t="s">
        <v>258</v>
      </c>
      <c r="O545">
        <v>1</v>
      </c>
      <c r="P545" s="238">
        <v>1.4E-3</v>
      </c>
      <c r="Q545" t="s">
        <v>259</v>
      </c>
      <c r="R545" t="s">
        <v>260</v>
      </c>
      <c r="S545" t="s">
        <v>254</v>
      </c>
      <c r="T545" t="s">
        <v>261</v>
      </c>
      <c r="V545">
        <v>1.4</v>
      </c>
      <c r="W545" t="s">
        <v>294</v>
      </c>
      <c r="X545" t="s">
        <v>285</v>
      </c>
      <c r="Y545" t="s">
        <v>263</v>
      </c>
      <c r="Z545">
        <v>0</v>
      </c>
      <c r="AA545" s="237">
        <v>35855</v>
      </c>
      <c r="AC545">
        <v>0</v>
      </c>
    </row>
    <row r="546" spans="1:29" hidden="1" x14ac:dyDescent="0.25">
      <c r="A546">
        <v>9918</v>
      </c>
      <c r="B546">
        <v>10300602</v>
      </c>
      <c r="C546">
        <v>195</v>
      </c>
      <c r="D546" t="s">
        <v>389</v>
      </c>
      <c r="E546" t="s">
        <v>417</v>
      </c>
      <c r="F546" t="s">
        <v>254</v>
      </c>
      <c r="G546" t="s">
        <v>407</v>
      </c>
      <c r="H546">
        <v>218019</v>
      </c>
      <c r="I546" t="s">
        <v>320</v>
      </c>
      <c r="J546" t="s">
        <v>321</v>
      </c>
      <c r="K546">
        <v>153</v>
      </c>
      <c r="L546">
        <v>0</v>
      </c>
      <c r="M546">
        <v>129</v>
      </c>
      <c r="N546" t="s">
        <v>258</v>
      </c>
      <c r="O546">
        <v>1</v>
      </c>
      <c r="P546" t="s">
        <v>283</v>
      </c>
      <c r="Q546" t="s">
        <v>259</v>
      </c>
      <c r="R546" t="s">
        <v>260</v>
      </c>
      <c r="S546" t="s">
        <v>254</v>
      </c>
      <c r="T546" t="s">
        <v>261</v>
      </c>
      <c r="V546">
        <v>1.4</v>
      </c>
      <c r="W546" t="s">
        <v>284</v>
      </c>
      <c r="X546" t="s">
        <v>285</v>
      </c>
      <c r="Y546" t="s">
        <v>286</v>
      </c>
      <c r="Z546">
        <v>0</v>
      </c>
      <c r="AA546" s="237">
        <v>35855</v>
      </c>
      <c r="AC546">
        <v>0</v>
      </c>
    </row>
    <row r="547" spans="1:29" hidden="1" x14ac:dyDescent="0.25">
      <c r="A547">
        <v>9919</v>
      </c>
      <c r="B547">
        <v>10300602</v>
      </c>
      <c r="C547">
        <v>195</v>
      </c>
      <c r="D547" t="s">
        <v>389</v>
      </c>
      <c r="E547" t="s">
        <v>417</v>
      </c>
      <c r="F547" t="s">
        <v>254</v>
      </c>
      <c r="G547" t="s">
        <v>407</v>
      </c>
      <c r="H547">
        <v>7440484</v>
      </c>
      <c r="I547" t="s">
        <v>322</v>
      </c>
      <c r="J547" t="s">
        <v>323</v>
      </c>
      <c r="K547">
        <v>154</v>
      </c>
      <c r="L547">
        <v>0</v>
      </c>
      <c r="M547">
        <v>129</v>
      </c>
      <c r="N547" t="s">
        <v>258</v>
      </c>
      <c r="O547">
        <v>1</v>
      </c>
      <c r="P547" s="238">
        <v>8.3999999999999995E-5</v>
      </c>
      <c r="Q547" t="s">
        <v>259</v>
      </c>
      <c r="R547" t="s">
        <v>260</v>
      </c>
      <c r="S547" t="s">
        <v>254</v>
      </c>
      <c r="T547" t="s">
        <v>261</v>
      </c>
      <c r="V547">
        <v>1.4</v>
      </c>
      <c r="W547" t="s">
        <v>294</v>
      </c>
      <c r="X547" t="s">
        <v>285</v>
      </c>
      <c r="Y547" t="s">
        <v>263</v>
      </c>
      <c r="Z547">
        <v>0</v>
      </c>
      <c r="AA547" s="237">
        <v>35855</v>
      </c>
      <c r="AC547">
        <v>0</v>
      </c>
    </row>
    <row r="548" spans="1:29" hidden="1" x14ac:dyDescent="0.25">
      <c r="A548">
        <v>9920</v>
      </c>
      <c r="B548">
        <v>10300602</v>
      </c>
      <c r="C548">
        <v>195</v>
      </c>
      <c r="D548" t="s">
        <v>389</v>
      </c>
      <c r="E548" t="s">
        <v>417</v>
      </c>
      <c r="F548" t="s">
        <v>254</v>
      </c>
      <c r="G548" t="s">
        <v>407</v>
      </c>
      <c r="I548" t="s">
        <v>324</v>
      </c>
      <c r="J548" t="s">
        <v>325</v>
      </c>
      <c r="K548">
        <v>156</v>
      </c>
      <c r="L548">
        <v>0</v>
      </c>
      <c r="M548">
        <v>129</v>
      </c>
      <c r="N548" t="s">
        <v>258</v>
      </c>
      <c r="O548">
        <v>1</v>
      </c>
      <c r="P548" s="238">
        <v>8.4999999999999995E-4</v>
      </c>
      <c r="Q548" t="s">
        <v>259</v>
      </c>
      <c r="R548" t="s">
        <v>260</v>
      </c>
      <c r="S548" t="s">
        <v>254</v>
      </c>
      <c r="T548" t="s">
        <v>261</v>
      </c>
      <c r="V548">
        <v>1.4</v>
      </c>
      <c r="X548" t="s">
        <v>285</v>
      </c>
      <c r="Y548" t="s">
        <v>275</v>
      </c>
      <c r="Z548">
        <v>0</v>
      </c>
      <c r="AA548" s="237">
        <v>35855</v>
      </c>
      <c r="AC548">
        <v>0</v>
      </c>
    </row>
    <row r="549" spans="1:29" hidden="1" x14ac:dyDescent="0.25">
      <c r="A549">
        <v>9921</v>
      </c>
      <c r="B549">
        <v>10300602</v>
      </c>
      <c r="C549">
        <v>195</v>
      </c>
      <c r="D549" t="s">
        <v>389</v>
      </c>
      <c r="E549" t="s">
        <v>417</v>
      </c>
      <c r="F549" t="s">
        <v>254</v>
      </c>
      <c r="G549" t="s">
        <v>407</v>
      </c>
      <c r="H549">
        <v>53703</v>
      </c>
      <c r="I549" t="s">
        <v>326</v>
      </c>
      <c r="J549" t="s">
        <v>327</v>
      </c>
      <c r="K549">
        <v>166</v>
      </c>
      <c r="L549">
        <v>0</v>
      </c>
      <c r="M549">
        <v>129</v>
      </c>
      <c r="N549" t="s">
        <v>258</v>
      </c>
      <c r="O549">
        <v>1</v>
      </c>
      <c r="P549" t="s">
        <v>303</v>
      </c>
      <c r="Q549" t="s">
        <v>259</v>
      </c>
      <c r="R549" t="s">
        <v>260</v>
      </c>
      <c r="S549" t="s">
        <v>254</v>
      </c>
      <c r="T549" t="s">
        <v>261</v>
      </c>
      <c r="V549">
        <v>1.4</v>
      </c>
      <c r="W549" t="s">
        <v>284</v>
      </c>
      <c r="X549" t="s">
        <v>285</v>
      </c>
      <c r="Y549" t="s">
        <v>286</v>
      </c>
      <c r="Z549">
        <v>0</v>
      </c>
      <c r="AA549" s="237">
        <v>35855</v>
      </c>
      <c r="AC549">
        <v>0</v>
      </c>
    </row>
    <row r="550" spans="1:29" hidden="1" x14ac:dyDescent="0.25">
      <c r="A550">
        <v>9922</v>
      </c>
      <c r="B550">
        <v>10300602</v>
      </c>
      <c r="C550">
        <v>195</v>
      </c>
      <c r="D550" t="s">
        <v>389</v>
      </c>
      <c r="E550" t="s">
        <v>417</v>
      </c>
      <c r="F550" t="s">
        <v>254</v>
      </c>
      <c r="G550" t="s">
        <v>407</v>
      </c>
      <c r="H550">
        <v>91576</v>
      </c>
      <c r="I550" t="s">
        <v>351</v>
      </c>
      <c r="J550" t="s">
        <v>352</v>
      </c>
      <c r="K550">
        <v>55</v>
      </c>
      <c r="L550">
        <v>0</v>
      </c>
      <c r="M550">
        <v>129</v>
      </c>
      <c r="N550" t="s">
        <v>258</v>
      </c>
      <c r="O550">
        <v>1</v>
      </c>
      <c r="P550" s="238">
        <v>2.4000000000000001E-5</v>
      </c>
      <c r="Q550" t="s">
        <v>259</v>
      </c>
      <c r="R550" t="s">
        <v>260</v>
      </c>
      <c r="S550" t="s">
        <v>254</v>
      </c>
      <c r="T550" t="s">
        <v>261</v>
      </c>
      <c r="V550">
        <v>1.4</v>
      </c>
      <c r="W550" t="s">
        <v>284</v>
      </c>
      <c r="X550" t="s">
        <v>285</v>
      </c>
      <c r="Y550" t="s">
        <v>263</v>
      </c>
      <c r="Z550">
        <v>0</v>
      </c>
      <c r="AA550" s="237">
        <v>35855</v>
      </c>
      <c r="AC550">
        <v>0</v>
      </c>
    </row>
    <row r="551" spans="1:29" hidden="1" x14ac:dyDescent="0.25">
      <c r="A551">
        <v>9923</v>
      </c>
      <c r="B551">
        <v>10300602</v>
      </c>
      <c r="C551">
        <v>195</v>
      </c>
      <c r="D551" t="s">
        <v>389</v>
      </c>
      <c r="E551" t="s">
        <v>417</v>
      </c>
      <c r="F551" t="s">
        <v>254</v>
      </c>
      <c r="G551" t="s">
        <v>407</v>
      </c>
      <c r="H551">
        <v>56495</v>
      </c>
      <c r="I551" t="s">
        <v>353</v>
      </c>
      <c r="J551" t="s">
        <v>354</v>
      </c>
      <c r="K551">
        <v>61</v>
      </c>
      <c r="L551">
        <v>0</v>
      </c>
      <c r="M551">
        <v>129</v>
      </c>
      <c r="N551" t="s">
        <v>258</v>
      </c>
      <c r="O551">
        <v>1</v>
      </c>
      <c r="P551" t="s">
        <v>283</v>
      </c>
      <c r="Q551" t="s">
        <v>259</v>
      </c>
      <c r="R551" t="s">
        <v>260</v>
      </c>
      <c r="S551" t="s">
        <v>254</v>
      </c>
      <c r="T551" t="s">
        <v>261</v>
      </c>
      <c r="V551">
        <v>1.4</v>
      </c>
      <c r="W551" t="s">
        <v>284</v>
      </c>
      <c r="X551" t="s">
        <v>285</v>
      </c>
      <c r="Y551" t="s">
        <v>286</v>
      </c>
      <c r="Z551">
        <v>0</v>
      </c>
      <c r="AA551" s="237">
        <v>35855</v>
      </c>
      <c r="AC551">
        <v>0</v>
      </c>
    </row>
    <row r="552" spans="1:29" hidden="1" x14ac:dyDescent="0.25">
      <c r="A552">
        <v>9924</v>
      </c>
      <c r="B552">
        <v>10300602</v>
      </c>
      <c r="C552">
        <v>195</v>
      </c>
      <c r="D552" t="s">
        <v>389</v>
      </c>
      <c r="E552" t="s">
        <v>417</v>
      </c>
      <c r="F552" t="s">
        <v>254</v>
      </c>
      <c r="G552" t="s">
        <v>407</v>
      </c>
      <c r="I552" t="s">
        <v>355</v>
      </c>
      <c r="J552" t="s">
        <v>356</v>
      </c>
      <c r="K552">
        <v>287</v>
      </c>
      <c r="L552">
        <v>0</v>
      </c>
      <c r="M552">
        <v>129</v>
      </c>
      <c r="N552" t="s">
        <v>258</v>
      </c>
      <c r="O552">
        <v>1</v>
      </c>
      <c r="P552" s="238">
        <v>1.1000000000000001E-3</v>
      </c>
      <c r="Q552" t="s">
        <v>259</v>
      </c>
      <c r="R552" t="s">
        <v>260</v>
      </c>
      <c r="S552" t="s">
        <v>254</v>
      </c>
      <c r="T552" t="s">
        <v>261</v>
      </c>
      <c r="V552">
        <v>1.4</v>
      </c>
      <c r="X552" t="s">
        <v>285</v>
      </c>
      <c r="Y552" t="s">
        <v>263</v>
      </c>
      <c r="Z552">
        <v>0</v>
      </c>
      <c r="AA552" s="237">
        <v>35855</v>
      </c>
      <c r="AC552">
        <v>0</v>
      </c>
    </row>
    <row r="553" spans="1:29" hidden="1" x14ac:dyDescent="0.25">
      <c r="A553">
        <v>9925</v>
      </c>
      <c r="B553">
        <v>10300602</v>
      </c>
      <c r="C553">
        <v>195</v>
      </c>
      <c r="D553" t="s">
        <v>389</v>
      </c>
      <c r="E553" t="s">
        <v>417</v>
      </c>
      <c r="F553" t="s">
        <v>254</v>
      </c>
      <c r="G553" t="s">
        <v>407</v>
      </c>
      <c r="H553">
        <v>110543</v>
      </c>
      <c r="I553" t="s">
        <v>357</v>
      </c>
      <c r="J553" t="s">
        <v>358</v>
      </c>
      <c r="K553">
        <v>295</v>
      </c>
      <c r="L553">
        <v>0</v>
      </c>
      <c r="M553">
        <v>129</v>
      </c>
      <c r="N553" t="s">
        <v>258</v>
      </c>
      <c r="O553">
        <v>1</v>
      </c>
      <c r="P553" s="238">
        <v>1.8</v>
      </c>
      <c r="Q553" t="s">
        <v>259</v>
      </c>
      <c r="R553" t="s">
        <v>260</v>
      </c>
      <c r="S553" t="s">
        <v>254</v>
      </c>
      <c r="T553" t="s">
        <v>261</v>
      </c>
      <c r="V553">
        <v>1.4</v>
      </c>
      <c r="W553" t="s">
        <v>284</v>
      </c>
      <c r="X553" t="s">
        <v>285</v>
      </c>
      <c r="Y553" t="s">
        <v>286</v>
      </c>
      <c r="Z553">
        <v>0</v>
      </c>
      <c r="AA553" s="237">
        <v>35855</v>
      </c>
      <c r="AC553">
        <v>0</v>
      </c>
    </row>
    <row r="554" spans="1:29" hidden="1" x14ac:dyDescent="0.25">
      <c r="A554">
        <v>9926</v>
      </c>
      <c r="B554">
        <v>10300602</v>
      </c>
      <c r="C554">
        <v>195</v>
      </c>
      <c r="D554" t="s">
        <v>389</v>
      </c>
      <c r="E554" t="s">
        <v>417</v>
      </c>
      <c r="F554" t="s">
        <v>254</v>
      </c>
      <c r="G554" t="s">
        <v>407</v>
      </c>
      <c r="I554" t="s">
        <v>359</v>
      </c>
      <c r="J554" t="s">
        <v>360</v>
      </c>
      <c r="K554">
        <v>307</v>
      </c>
      <c r="L554">
        <v>0</v>
      </c>
      <c r="M554">
        <v>129</v>
      </c>
      <c r="N554" t="s">
        <v>258</v>
      </c>
      <c r="O554">
        <v>1</v>
      </c>
      <c r="P554" s="238">
        <v>2.6</v>
      </c>
      <c r="Q554" t="s">
        <v>259</v>
      </c>
      <c r="R554" t="s">
        <v>260</v>
      </c>
      <c r="S554" t="s">
        <v>254</v>
      </c>
      <c r="T554" t="s">
        <v>261</v>
      </c>
      <c r="V554">
        <v>1.4</v>
      </c>
      <c r="X554" t="s">
        <v>285</v>
      </c>
      <c r="Y554" t="s">
        <v>286</v>
      </c>
      <c r="Z554">
        <v>0</v>
      </c>
      <c r="AA554" s="237">
        <v>35855</v>
      </c>
      <c r="AC554">
        <v>0</v>
      </c>
    </row>
    <row r="555" spans="1:29" hidden="1" x14ac:dyDescent="0.25">
      <c r="A555">
        <v>9927</v>
      </c>
      <c r="B555">
        <v>10300602</v>
      </c>
      <c r="C555">
        <v>195</v>
      </c>
      <c r="D555" t="s">
        <v>389</v>
      </c>
      <c r="E555" t="s">
        <v>417</v>
      </c>
      <c r="F555" t="s">
        <v>254</v>
      </c>
      <c r="G555" t="s">
        <v>407</v>
      </c>
      <c r="H555">
        <v>91203</v>
      </c>
      <c r="I555" t="s">
        <v>361</v>
      </c>
      <c r="J555" t="s">
        <v>362</v>
      </c>
      <c r="K555">
        <v>291</v>
      </c>
      <c r="L555">
        <v>0</v>
      </c>
      <c r="M555">
        <v>129</v>
      </c>
      <c r="N555" t="s">
        <v>258</v>
      </c>
      <c r="O555">
        <v>1</v>
      </c>
      <c r="P555" s="238">
        <v>6.0999999999999997E-4</v>
      </c>
      <c r="Q555" t="s">
        <v>259</v>
      </c>
      <c r="R555" t="s">
        <v>260</v>
      </c>
      <c r="S555" t="s">
        <v>254</v>
      </c>
      <c r="T555" t="s">
        <v>261</v>
      </c>
      <c r="V555">
        <v>1.4</v>
      </c>
      <c r="W555" t="s">
        <v>294</v>
      </c>
      <c r="X555" t="s">
        <v>285</v>
      </c>
      <c r="Y555" t="s">
        <v>286</v>
      </c>
      <c r="Z555">
        <v>0</v>
      </c>
      <c r="AA555" s="237">
        <v>35855</v>
      </c>
      <c r="AC555">
        <v>0</v>
      </c>
    </row>
    <row r="556" spans="1:29" hidden="1" x14ac:dyDescent="0.25">
      <c r="A556">
        <v>9928</v>
      </c>
      <c r="B556">
        <v>10300602</v>
      </c>
      <c r="C556">
        <v>195</v>
      </c>
      <c r="D556" t="s">
        <v>389</v>
      </c>
      <c r="E556" t="s">
        <v>417</v>
      </c>
      <c r="F556" t="s">
        <v>254</v>
      </c>
      <c r="G556" t="s">
        <v>407</v>
      </c>
      <c r="H556">
        <v>7440020</v>
      </c>
      <c r="I556" t="s">
        <v>363</v>
      </c>
      <c r="J556" t="s">
        <v>364</v>
      </c>
      <c r="K556">
        <v>296</v>
      </c>
      <c r="L556">
        <v>0</v>
      </c>
      <c r="M556">
        <v>129</v>
      </c>
      <c r="N556" t="s">
        <v>258</v>
      </c>
      <c r="O556">
        <v>1</v>
      </c>
      <c r="P556" s="238">
        <v>2.0999999999999999E-3</v>
      </c>
      <c r="Q556" t="s">
        <v>259</v>
      </c>
      <c r="R556" t="s">
        <v>260</v>
      </c>
      <c r="S556" t="s">
        <v>254</v>
      </c>
      <c r="T556" t="s">
        <v>261</v>
      </c>
      <c r="V556">
        <v>1.4</v>
      </c>
      <c r="W556" t="s">
        <v>294</v>
      </c>
      <c r="X556" t="s">
        <v>285</v>
      </c>
      <c r="Y556" t="s">
        <v>275</v>
      </c>
      <c r="Z556">
        <v>0</v>
      </c>
      <c r="AA556" s="237">
        <v>35855</v>
      </c>
      <c r="AC556">
        <v>0</v>
      </c>
    </row>
    <row r="557" spans="1:29" hidden="1" x14ac:dyDescent="0.25">
      <c r="A557">
        <v>9930</v>
      </c>
      <c r="B557">
        <v>10300602</v>
      </c>
      <c r="C557">
        <v>195</v>
      </c>
      <c r="D557" t="s">
        <v>389</v>
      </c>
      <c r="E557" t="s">
        <v>417</v>
      </c>
      <c r="F557" t="s">
        <v>254</v>
      </c>
      <c r="G557" t="s">
        <v>407</v>
      </c>
      <c r="H557" t="s">
        <v>268</v>
      </c>
      <c r="J557" t="s">
        <v>269</v>
      </c>
      <c r="K557">
        <v>303</v>
      </c>
      <c r="L557">
        <v>0</v>
      </c>
      <c r="M557">
        <v>129</v>
      </c>
      <c r="N557" t="s">
        <v>258</v>
      </c>
      <c r="O557">
        <v>1</v>
      </c>
      <c r="P557" s="238">
        <v>100</v>
      </c>
      <c r="Q557" t="s">
        <v>259</v>
      </c>
      <c r="R557" t="s">
        <v>260</v>
      </c>
      <c r="S557" t="s">
        <v>254</v>
      </c>
      <c r="T557" t="s">
        <v>261</v>
      </c>
      <c r="V557">
        <v>1.4</v>
      </c>
      <c r="W557" t="s">
        <v>418</v>
      </c>
      <c r="X557" t="s">
        <v>285</v>
      </c>
      <c r="Y557" t="s">
        <v>267</v>
      </c>
      <c r="Z557">
        <v>0</v>
      </c>
      <c r="AA557" s="237">
        <v>35855</v>
      </c>
      <c r="AC557">
        <v>0</v>
      </c>
    </row>
    <row r="558" spans="1:29" hidden="1" x14ac:dyDescent="0.25">
      <c r="A558">
        <v>9931</v>
      </c>
      <c r="B558">
        <v>10300602</v>
      </c>
      <c r="C558">
        <v>195</v>
      </c>
      <c r="D558" t="s">
        <v>389</v>
      </c>
      <c r="E558" t="s">
        <v>417</v>
      </c>
      <c r="F558" t="s">
        <v>254</v>
      </c>
      <c r="G558" t="s">
        <v>407</v>
      </c>
      <c r="H558" t="s">
        <v>268</v>
      </c>
      <c r="J558" t="s">
        <v>269</v>
      </c>
      <c r="K558">
        <v>303</v>
      </c>
      <c r="L558">
        <v>205</v>
      </c>
      <c r="M558">
        <v>220</v>
      </c>
      <c r="N558" t="s">
        <v>367</v>
      </c>
      <c r="O558">
        <v>1</v>
      </c>
      <c r="P558" s="238">
        <v>50</v>
      </c>
      <c r="Q558" t="s">
        <v>259</v>
      </c>
      <c r="R558" t="s">
        <v>260</v>
      </c>
      <c r="S558" t="s">
        <v>254</v>
      </c>
      <c r="T558" t="s">
        <v>261</v>
      </c>
      <c r="V558">
        <v>1.4</v>
      </c>
      <c r="W558" t="s">
        <v>398</v>
      </c>
      <c r="X558" t="s">
        <v>285</v>
      </c>
      <c r="Y558" t="s">
        <v>263</v>
      </c>
      <c r="Z558">
        <v>0</v>
      </c>
      <c r="AA558" s="237">
        <v>35855</v>
      </c>
      <c r="AC558">
        <v>0</v>
      </c>
    </row>
    <row r="559" spans="1:29" hidden="1" x14ac:dyDescent="0.25">
      <c r="A559">
        <v>9932</v>
      </c>
      <c r="B559">
        <v>10300602</v>
      </c>
      <c r="C559">
        <v>195</v>
      </c>
      <c r="D559" t="s">
        <v>389</v>
      </c>
      <c r="E559" t="s">
        <v>417</v>
      </c>
      <c r="F559" t="s">
        <v>254</v>
      </c>
      <c r="G559" t="s">
        <v>407</v>
      </c>
      <c r="H559" t="s">
        <v>268</v>
      </c>
      <c r="J559" t="s">
        <v>269</v>
      </c>
      <c r="K559">
        <v>303</v>
      </c>
      <c r="L559">
        <v>26</v>
      </c>
      <c r="M559">
        <v>144</v>
      </c>
      <c r="N559" t="s">
        <v>393</v>
      </c>
      <c r="P559" s="238">
        <v>32</v>
      </c>
      <c r="Q559" t="s">
        <v>259</v>
      </c>
      <c r="R559" t="s">
        <v>260</v>
      </c>
      <c r="S559" t="s">
        <v>254</v>
      </c>
      <c r="T559" t="s">
        <v>261</v>
      </c>
      <c r="V559">
        <v>1.4</v>
      </c>
      <c r="W559" t="s">
        <v>398</v>
      </c>
      <c r="X559" t="s">
        <v>285</v>
      </c>
      <c r="Y559" t="s">
        <v>275</v>
      </c>
      <c r="Z559">
        <v>0</v>
      </c>
      <c r="AA559" s="237">
        <v>35855</v>
      </c>
      <c r="AC559">
        <v>0</v>
      </c>
    </row>
    <row r="560" spans="1:29" hidden="1" x14ac:dyDescent="0.25">
      <c r="A560">
        <v>9932</v>
      </c>
      <c r="B560">
        <v>10300602</v>
      </c>
      <c r="C560">
        <v>195</v>
      </c>
      <c r="D560" t="s">
        <v>389</v>
      </c>
      <c r="E560" t="s">
        <v>417</v>
      </c>
      <c r="F560" t="s">
        <v>254</v>
      </c>
      <c r="G560" t="s">
        <v>407</v>
      </c>
      <c r="H560" t="s">
        <v>268</v>
      </c>
      <c r="J560" t="s">
        <v>269</v>
      </c>
      <c r="K560">
        <v>303</v>
      </c>
      <c r="L560">
        <v>205</v>
      </c>
      <c r="M560">
        <v>220</v>
      </c>
      <c r="N560" t="s">
        <v>367</v>
      </c>
      <c r="O560">
        <v>1</v>
      </c>
      <c r="P560" s="238">
        <v>32</v>
      </c>
      <c r="Q560" t="s">
        <v>259</v>
      </c>
      <c r="R560" t="s">
        <v>260</v>
      </c>
      <c r="S560" t="s">
        <v>254</v>
      </c>
      <c r="T560" t="s">
        <v>261</v>
      </c>
      <c r="V560">
        <v>1.4</v>
      </c>
      <c r="W560" t="s">
        <v>398</v>
      </c>
      <c r="X560" t="s">
        <v>285</v>
      </c>
      <c r="Y560" t="s">
        <v>275</v>
      </c>
      <c r="Z560">
        <v>0</v>
      </c>
      <c r="AA560" s="237">
        <v>35855</v>
      </c>
      <c r="AC560">
        <v>0</v>
      </c>
    </row>
    <row r="561" spans="1:29" hidden="1" x14ac:dyDescent="0.25">
      <c r="A561">
        <v>9933</v>
      </c>
      <c r="B561">
        <v>10300602</v>
      </c>
      <c r="C561">
        <v>195</v>
      </c>
      <c r="D561" t="s">
        <v>389</v>
      </c>
      <c r="E561" t="s">
        <v>417</v>
      </c>
      <c r="F561" t="s">
        <v>254</v>
      </c>
      <c r="G561" t="s">
        <v>407</v>
      </c>
      <c r="I561" t="s">
        <v>365</v>
      </c>
      <c r="J561" t="s">
        <v>366</v>
      </c>
      <c r="K561">
        <v>304</v>
      </c>
      <c r="L561">
        <v>0</v>
      </c>
      <c r="M561">
        <v>129</v>
      </c>
      <c r="N561" t="s">
        <v>258</v>
      </c>
      <c r="O561">
        <v>1</v>
      </c>
      <c r="P561" s="238">
        <v>2.2000000000000002</v>
      </c>
      <c r="Q561" t="s">
        <v>259</v>
      </c>
      <c r="R561" t="s">
        <v>260</v>
      </c>
      <c r="S561" t="s">
        <v>254</v>
      </c>
      <c r="T561" t="s">
        <v>261</v>
      </c>
      <c r="V561">
        <v>1.4</v>
      </c>
      <c r="X561" t="s">
        <v>285</v>
      </c>
      <c r="Y561" t="s">
        <v>286</v>
      </c>
      <c r="Z561">
        <v>0</v>
      </c>
      <c r="AA561" s="237">
        <v>35855</v>
      </c>
      <c r="AC561">
        <v>0</v>
      </c>
    </row>
    <row r="562" spans="1:29" hidden="1" x14ac:dyDescent="0.25">
      <c r="A562">
        <v>9934</v>
      </c>
      <c r="B562">
        <v>10300602</v>
      </c>
      <c r="C562">
        <v>195</v>
      </c>
      <c r="D562" t="s">
        <v>389</v>
      </c>
      <c r="E562" t="s">
        <v>417</v>
      </c>
      <c r="F562" t="s">
        <v>254</v>
      </c>
      <c r="G562" t="s">
        <v>407</v>
      </c>
      <c r="I562" t="s">
        <v>365</v>
      </c>
      <c r="J562" t="s">
        <v>366</v>
      </c>
      <c r="K562">
        <v>304</v>
      </c>
      <c r="L562">
        <v>205</v>
      </c>
      <c r="M562">
        <v>220</v>
      </c>
      <c r="N562" t="s">
        <v>367</v>
      </c>
      <c r="O562">
        <v>1</v>
      </c>
      <c r="P562" s="238">
        <v>0.64</v>
      </c>
      <c r="Q562" t="s">
        <v>259</v>
      </c>
      <c r="R562" t="s">
        <v>260</v>
      </c>
      <c r="S562" t="s">
        <v>254</v>
      </c>
      <c r="T562" t="s">
        <v>261</v>
      </c>
      <c r="V562">
        <v>1.4</v>
      </c>
      <c r="X562" t="s">
        <v>285</v>
      </c>
      <c r="Y562" t="s">
        <v>286</v>
      </c>
      <c r="Z562">
        <v>0</v>
      </c>
      <c r="AA562" s="237">
        <v>35855</v>
      </c>
      <c r="AC562">
        <v>0</v>
      </c>
    </row>
    <row r="563" spans="1:29" hidden="1" x14ac:dyDescent="0.25">
      <c r="A563">
        <v>9935</v>
      </c>
      <c r="B563">
        <v>10300602</v>
      </c>
      <c r="C563">
        <v>195</v>
      </c>
      <c r="D563" t="s">
        <v>389</v>
      </c>
      <c r="E563" t="s">
        <v>417</v>
      </c>
      <c r="F563" t="s">
        <v>254</v>
      </c>
      <c r="G563" t="s">
        <v>407</v>
      </c>
      <c r="H563">
        <v>85018</v>
      </c>
      <c r="I563" t="s">
        <v>368</v>
      </c>
      <c r="J563" t="s">
        <v>369</v>
      </c>
      <c r="K563">
        <v>325</v>
      </c>
      <c r="L563">
        <v>0</v>
      </c>
      <c r="M563">
        <v>129</v>
      </c>
      <c r="N563" t="s">
        <v>258</v>
      </c>
      <c r="O563">
        <v>1</v>
      </c>
      <c r="P563" s="238">
        <v>1.7E-5</v>
      </c>
      <c r="Q563" t="s">
        <v>259</v>
      </c>
      <c r="R563" t="s">
        <v>260</v>
      </c>
      <c r="S563" t="s">
        <v>254</v>
      </c>
      <c r="T563" t="s">
        <v>261</v>
      </c>
      <c r="V563">
        <v>1.4</v>
      </c>
      <c r="W563" t="s">
        <v>284</v>
      </c>
      <c r="X563" t="s">
        <v>285</v>
      </c>
      <c r="Y563" t="s">
        <v>263</v>
      </c>
      <c r="Z563">
        <v>0</v>
      </c>
      <c r="AA563" s="237">
        <v>35855</v>
      </c>
      <c r="AC563">
        <v>0</v>
      </c>
    </row>
    <row r="564" spans="1:29" hidden="1" x14ac:dyDescent="0.25">
      <c r="A564">
        <v>9936</v>
      </c>
      <c r="B564">
        <v>10300602</v>
      </c>
      <c r="C564">
        <v>195</v>
      </c>
      <c r="D564" t="s">
        <v>389</v>
      </c>
      <c r="E564" t="s">
        <v>417</v>
      </c>
      <c r="F564" t="s">
        <v>254</v>
      </c>
      <c r="G564" t="s">
        <v>407</v>
      </c>
      <c r="H564" t="s">
        <v>271</v>
      </c>
      <c r="J564" t="s">
        <v>272</v>
      </c>
      <c r="K564">
        <v>330</v>
      </c>
      <c r="L564">
        <v>0</v>
      </c>
      <c r="M564">
        <v>129</v>
      </c>
      <c r="N564" t="s">
        <v>258</v>
      </c>
      <c r="O564">
        <v>1</v>
      </c>
      <c r="P564" s="238">
        <v>5.7</v>
      </c>
      <c r="Q564" t="s">
        <v>259</v>
      </c>
      <c r="R564" t="s">
        <v>260</v>
      </c>
      <c r="S564" t="s">
        <v>254</v>
      </c>
      <c r="T564" t="s">
        <v>261</v>
      </c>
      <c r="V564">
        <v>1.4</v>
      </c>
      <c r="W564" t="s">
        <v>370</v>
      </c>
      <c r="X564" t="s">
        <v>285</v>
      </c>
      <c r="Y564" t="s">
        <v>263</v>
      </c>
      <c r="Z564">
        <v>0</v>
      </c>
      <c r="AA564" s="237">
        <v>35855</v>
      </c>
      <c r="AC564">
        <v>0</v>
      </c>
    </row>
    <row r="565" spans="1:29" hidden="1" x14ac:dyDescent="0.25">
      <c r="A565">
        <v>9937</v>
      </c>
      <c r="B565">
        <v>10300602</v>
      </c>
      <c r="C565">
        <v>195</v>
      </c>
      <c r="D565" t="s">
        <v>389</v>
      </c>
      <c r="E565" t="s">
        <v>417</v>
      </c>
      <c r="F565" t="s">
        <v>254</v>
      </c>
      <c r="G565" t="s">
        <v>407</v>
      </c>
      <c r="H565" t="s">
        <v>273</v>
      </c>
      <c r="J565" t="s">
        <v>274</v>
      </c>
      <c r="K565">
        <v>334</v>
      </c>
      <c r="L565">
        <v>0</v>
      </c>
      <c r="M565">
        <v>129</v>
      </c>
      <c r="N565" t="s">
        <v>258</v>
      </c>
      <c r="O565">
        <v>1</v>
      </c>
      <c r="P565" s="238">
        <v>1.9</v>
      </c>
      <c r="Q565" t="s">
        <v>259</v>
      </c>
      <c r="R565" t="s">
        <v>260</v>
      </c>
      <c r="S565" t="s">
        <v>254</v>
      </c>
      <c r="T565" t="s">
        <v>261</v>
      </c>
      <c r="V565">
        <v>1.4</v>
      </c>
      <c r="W565" t="s">
        <v>370</v>
      </c>
      <c r="X565" t="s">
        <v>285</v>
      </c>
      <c r="Y565" t="s">
        <v>267</v>
      </c>
      <c r="Z565">
        <v>0</v>
      </c>
      <c r="AA565" s="237">
        <v>35855</v>
      </c>
      <c r="AC565">
        <v>0</v>
      </c>
    </row>
    <row r="566" spans="1:29" hidden="1" x14ac:dyDescent="0.25">
      <c r="A566">
        <v>9939</v>
      </c>
      <c r="B566">
        <v>10300602</v>
      </c>
      <c r="C566">
        <v>195</v>
      </c>
      <c r="D566" t="s">
        <v>389</v>
      </c>
      <c r="E566" t="s">
        <v>417</v>
      </c>
      <c r="F566" t="s">
        <v>254</v>
      </c>
      <c r="G566" t="s">
        <v>407</v>
      </c>
      <c r="H566" t="s">
        <v>371</v>
      </c>
      <c r="J566" t="s">
        <v>372</v>
      </c>
      <c r="K566">
        <v>336</v>
      </c>
      <c r="L566">
        <v>0</v>
      </c>
      <c r="M566">
        <v>129</v>
      </c>
      <c r="N566" t="s">
        <v>258</v>
      </c>
      <c r="O566">
        <v>1</v>
      </c>
      <c r="P566" s="238">
        <v>7.6</v>
      </c>
      <c r="Q566" t="s">
        <v>259</v>
      </c>
      <c r="R566" t="s">
        <v>260</v>
      </c>
      <c r="S566" t="s">
        <v>254</v>
      </c>
      <c r="T566" t="s">
        <v>261</v>
      </c>
      <c r="V566">
        <v>1.4</v>
      </c>
      <c r="W566" t="s">
        <v>370</v>
      </c>
      <c r="X566" t="s">
        <v>285</v>
      </c>
      <c r="Y566" t="s">
        <v>263</v>
      </c>
      <c r="Z566">
        <v>0</v>
      </c>
      <c r="AA566" s="237">
        <v>35855</v>
      </c>
      <c r="AC566">
        <v>0</v>
      </c>
    </row>
    <row r="567" spans="1:29" hidden="1" x14ac:dyDescent="0.25">
      <c r="A567">
        <v>9940</v>
      </c>
      <c r="B567">
        <v>10300602</v>
      </c>
      <c r="C567">
        <v>195</v>
      </c>
      <c r="D567" t="s">
        <v>389</v>
      </c>
      <c r="E567" t="s">
        <v>417</v>
      </c>
      <c r="F567" t="s">
        <v>254</v>
      </c>
      <c r="G567" t="s">
        <v>407</v>
      </c>
      <c r="H567" t="s">
        <v>400</v>
      </c>
      <c r="J567" t="s">
        <v>401</v>
      </c>
      <c r="K567">
        <v>338</v>
      </c>
      <c r="L567">
        <v>0</v>
      </c>
      <c r="M567">
        <v>129</v>
      </c>
      <c r="N567" t="s">
        <v>258</v>
      </c>
      <c r="O567">
        <v>1</v>
      </c>
      <c r="P567" s="238">
        <v>1.9</v>
      </c>
      <c r="Q567" t="s">
        <v>259</v>
      </c>
      <c r="R567" t="s">
        <v>260</v>
      </c>
      <c r="S567" t="s">
        <v>254</v>
      </c>
      <c r="T567" t="s">
        <v>261</v>
      </c>
      <c r="V567">
        <v>1.4</v>
      </c>
      <c r="W567" t="s">
        <v>370</v>
      </c>
      <c r="X567" t="s">
        <v>285</v>
      </c>
      <c r="Y567" t="s">
        <v>267</v>
      </c>
      <c r="Z567">
        <v>0</v>
      </c>
      <c r="AA567" s="237">
        <v>38018</v>
      </c>
      <c r="AC567">
        <v>0</v>
      </c>
    </row>
    <row r="568" spans="1:29" hidden="1" x14ac:dyDescent="0.25">
      <c r="A568">
        <v>9942</v>
      </c>
      <c r="B568">
        <v>10300602</v>
      </c>
      <c r="C568">
        <v>195</v>
      </c>
      <c r="D568" t="s">
        <v>389</v>
      </c>
      <c r="E568" t="s">
        <v>417</v>
      </c>
      <c r="F568" t="s">
        <v>254</v>
      </c>
      <c r="G568" t="s">
        <v>407</v>
      </c>
      <c r="H568" t="s">
        <v>531</v>
      </c>
      <c r="J568" t="s">
        <v>532</v>
      </c>
      <c r="K568">
        <v>339</v>
      </c>
      <c r="L568">
        <v>0</v>
      </c>
      <c r="M568">
        <v>129</v>
      </c>
      <c r="N568" t="s">
        <v>258</v>
      </c>
      <c r="O568">
        <v>1</v>
      </c>
      <c r="P568" s="238">
        <v>7.6</v>
      </c>
      <c r="Q568" t="s">
        <v>259</v>
      </c>
      <c r="R568" t="s">
        <v>260</v>
      </c>
      <c r="S568" t="s">
        <v>254</v>
      </c>
      <c r="T568" t="s">
        <v>261</v>
      </c>
      <c r="W568" t="s">
        <v>533</v>
      </c>
      <c r="X568" t="s">
        <v>534</v>
      </c>
      <c r="Y568" t="s">
        <v>263</v>
      </c>
      <c r="Z568">
        <v>0</v>
      </c>
      <c r="AA568" s="237">
        <v>38018</v>
      </c>
      <c r="AC568">
        <v>0</v>
      </c>
    </row>
    <row r="569" spans="1:29" hidden="1" x14ac:dyDescent="0.25">
      <c r="A569">
        <v>9943</v>
      </c>
      <c r="B569">
        <v>10300602</v>
      </c>
      <c r="C569">
        <v>195</v>
      </c>
      <c r="D569" t="s">
        <v>389</v>
      </c>
      <c r="E569" t="s">
        <v>417</v>
      </c>
      <c r="F569" t="s">
        <v>254</v>
      </c>
      <c r="G569" t="s">
        <v>407</v>
      </c>
      <c r="H569" t="s">
        <v>402</v>
      </c>
      <c r="J569" t="s">
        <v>403</v>
      </c>
      <c r="K569">
        <v>340</v>
      </c>
      <c r="L569">
        <v>0</v>
      </c>
      <c r="M569">
        <v>129</v>
      </c>
      <c r="N569" t="s">
        <v>258</v>
      </c>
      <c r="O569">
        <v>1</v>
      </c>
      <c r="P569" s="238">
        <v>1.9</v>
      </c>
      <c r="Q569" t="s">
        <v>259</v>
      </c>
      <c r="R569" t="s">
        <v>260</v>
      </c>
      <c r="S569" t="s">
        <v>254</v>
      </c>
      <c r="T569" t="s">
        <v>261</v>
      </c>
      <c r="V569">
        <v>1.4</v>
      </c>
      <c r="W569" t="s">
        <v>370</v>
      </c>
      <c r="X569" t="s">
        <v>285</v>
      </c>
      <c r="Y569" t="s">
        <v>267</v>
      </c>
      <c r="Z569">
        <v>0</v>
      </c>
      <c r="AA569" s="237">
        <v>38018</v>
      </c>
      <c r="AC569">
        <v>0</v>
      </c>
    </row>
    <row r="570" spans="1:29" hidden="1" x14ac:dyDescent="0.25">
      <c r="A570">
        <v>9944</v>
      </c>
      <c r="B570">
        <v>10300602</v>
      </c>
      <c r="C570">
        <v>195</v>
      </c>
      <c r="D570" t="s">
        <v>389</v>
      </c>
      <c r="E570" t="s">
        <v>417</v>
      </c>
      <c r="F570" t="s">
        <v>254</v>
      </c>
      <c r="G570" t="s">
        <v>407</v>
      </c>
      <c r="H570" t="s">
        <v>535</v>
      </c>
      <c r="J570" t="s">
        <v>536</v>
      </c>
      <c r="K570">
        <v>341</v>
      </c>
      <c r="L570">
        <v>0</v>
      </c>
      <c r="M570">
        <v>129</v>
      </c>
      <c r="N570" t="s">
        <v>258</v>
      </c>
      <c r="O570">
        <v>1</v>
      </c>
      <c r="P570" s="238">
        <v>7.6</v>
      </c>
      <c r="Q570" t="s">
        <v>259</v>
      </c>
      <c r="R570" t="s">
        <v>260</v>
      </c>
      <c r="S570" t="s">
        <v>254</v>
      </c>
      <c r="T570" t="s">
        <v>261</v>
      </c>
      <c r="W570" t="s">
        <v>537</v>
      </c>
      <c r="X570" t="s">
        <v>534</v>
      </c>
      <c r="Y570" t="s">
        <v>263</v>
      </c>
      <c r="Z570">
        <v>0</v>
      </c>
      <c r="AA570" s="237">
        <v>38018</v>
      </c>
      <c r="AC570">
        <v>0</v>
      </c>
    </row>
    <row r="571" spans="1:29" hidden="1" x14ac:dyDescent="0.25">
      <c r="A571">
        <v>9945</v>
      </c>
      <c r="B571">
        <v>10300602</v>
      </c>
      <c r="C571">
        <v>195</v>
      </c>
      <c r="D571" t="s">
        <v>389</v>
      </c>
      <c r="E571" t="s">
        <v>417</v>
      </c>
      <c r="F571" t="s">
        <v>254</v>
      </c>
      <c r="G571" t="s">
        <v>407</v>
      </c>
      <c r="I571" t="s">
        <v>373</v>
      </c>
      <c r="J571" t="s">
        <v>374</v>
      </c>
      <c r="K571">
        <v>351</v>
      </c>
      <c r="L571">
        <v>0</v>
      </c>
      <c r="M571">
        <v>129</v>
      </c>
      <c r="N571" t="s">
        <v>258</v>
      </c>
      <c r="O571">
        <v>1</v>
      </c>
      <c r="P571" s="238">
        <v>1.6</v>
      </c>
      <c r="Q571" t="s">
        <v>259</v>
      </c>
      <c r="R571" t="s">
        <v>260</v>
      </c>
      <c r="S571" t="s">
        <v>254</v>
      </c>
      <c r="T571" t="s">
        <v>261</v>
      </c>
      <c r="V571">
        <v>1.4</v>
      </c>
      <c r="X571" t="s">
        <v>285</v>
      </c>
      <c r="Y571" t="s">
        <v>286</v>
      </c>
      <c r="Z571">
        <v>0</v>
      </c>
      <c r="AA571" s="237">
        <v>35855</v>
      </c>
      <c r="AC571">
        <v>0</v>
      </c>
    </row>
    <row r="572" spans="1:29" hidden="1" x14ac:dyDescent="0.25">
      <c r="A572">
        <v>9946</v>
      </c>
      <c r="B572">
        <v>10300602</v>
      </c>
      <c r="C572">
        <v>195</v>
      </c>
      <c r="D572" t="s">
        <v>389</v>
      </c>
      <c r="E572" t="s">
        <v>417</v>
      </c>
      <c r="F572" t="s">
        <v>254</v>
      </c>
      <c r="G572" t="s">
        <v>407</v>
      </c>
      <c r="H572">
        <v>129000</v>
      </c>
      <c r="I572" t="s">
        <v>375</v>
      </c>
      <c r="J572" t="s">
        <v>376</v>
      </c>
      <c r="K572">
        <v>360</v>
      </c>
      <c r="L572">
        <v>0</v>
      </c>
      <c r="M572">
        <v>129</v>
      </c>
      <c r="N572" t="s">
        <v>258</v>
      </c>
      <c r="O572">
        <v>1</v>
      </c>
      <c r="P572" s="238">
        <v>5.0000000000000004E-6</v>
      </c>
      <c r="Q572" t="s">
        <v>259</v>
      </c>
      <c r="R572" t="s">
        <v>260</v>
      </c>
      <c r="S572" t="s">
        <v>254</v>
      </c>
      <c r="T572" t="s">
        <v>261</v>
      </c>
      <c r="V572">
        <v>1.4</v>
      </c>
      <c r="W572" t="s">
        <v>284</v>
      </c>
      <c r="X572" t="s">
        <v>285</v>
      </c>
      <c r="Y572" t="s">
        <v>286</v>
      </c>
      <c r="Z572">
        <v>0</v>
      </c>
      <c r="AA572" s="237">
        <v>35855</v>
      </c>
      <c r="AC572">
        <v>0</v>
      </c>
    </row>
    <row r="573" spans="1:29" hidden="1" x14ac:dyDescent="0.25">
      <c r="A573">
        <v>9947</v>
      </c>
      <c r="B573">
        <v>10300602</v>
      </c>
      <c r="C573">
        <v>195</v>
      </c>
      <c r="D573" t="s">
        <v>389</v>
      </c>
      <c r="E573" t="s">
        <v>417</v>
      </c>
      <c r="F573" t="s">
        <v>254</v>
      </c>
      <c r="G573" t="s">
        <v>407</v>
      </c>
      <c r="H573">
        <v>7782492</v>
      </c>
      <c r="I573" t="s">
        <v>377</v>
      </c>
      <c r="J573" t="s">
        <v>378</v>
      </c>
      <c r="K573">
        <v>370</v>
      </c>
      <c r="L573">
        <v>0</v>
      </c>
      <c r="M573">
        <v>129</v>
      </c>
      <c r="N573" t="s">
        <v>258</v>
      </c>
      <c r="O573">
        <v>1</v>
      </c>
      <c r="P573" t="s">
        <v>379</v>
      </c>
      <c r="Q573" t="s">
        <v>259</v>
      </c>
      <c r="R573" t="s">
        <v>260</v>
      </c>
      <c r="S573" t="s">
        <v>254</v>
      </c>
      <c r="T573" t="s">
        <v>261</v>
      </c>
      <c r="V573">
        <v>1.4</v>
      </c>
      <c r="W573" t="s">
        <v>294</v>
      </c>
      <c r="X573" t="s">
        <v>285</v>
      </c>
      <c r="Y573" t="s">
        <v>286</v>
      </c>
      <c r="Z573">
        <v>0</v>
      </c>
      <c r="AA573" s="237">
        <v>35855</v>
      </c>
      <c r="AC573">
        <v>0</v>
      </c>
    </row>
    <row r="574" spans="1:29" hidden="1" x14ac:dyDescent="0.25">
      <c r="A574">
        <v>9948</v>
      </c>
      <c r="B574">
        <v>10300602</v>
      </c>
      <c r="C574">
        <v>195</v>
      </c>
      <c r="D574" t="s">
        <v>389</v>
      </c>
      <c r="E574" t="s">
        <v>417</v>
      </c>
      <c r="F574" t="s">
        <v>254</v>
      </c>
      <c r="G574" t="s">
        <v>407</v>
      </c>
      <c r="H574" t="s">
        <v>276</v>
      </c>
      <c r="I574" s="237">
        <v>2025884</v>
      </c>
      <c r="J574" t="s">
        <v>277</v>
      </c>
      <c r="K574">
        <v>380</v>
      </c>
      <c r="L574">
        <v>0</v>
      </c>
      <c r="M574">
        <v>129</v>
      </c>
      <c r="N574" t="s">
        <v>258</v>
      </c>
      <c r="O574">
        <v>1</v>
      </c>
      <c r="P574" s="238">
        <v>0.6</v>
      </c>
      <c r="Q574" t="s">
        <v>259</v>
      </c>
      <c r="R574" t="s">
        <v>260</v>
      </c>
      <c r="S574" t="s">
        <v>254</v>
      </c>
      <c r="T574" t="s">
        <v>261</v>
      </c>
      <c r="V574">
        <v>1.4</v>
      </c>
      <c r="W574" t="s">
        <v>380</v>
      </c>
      <c r="X574" t="s">
        <v>285</v>
      </c>
      <c r="Y574" t="s">
        <v>278</v>
      </c>
      <c r="Z574">
        <v>0</v>
      </c>
      <c r="AA574" s="237">
        <v>35855</v>
      </c>
      <c r="AC574">
        <v>0</v>
      </c>
    </row>
    <row r="575" spans="1:29" hidden="1" x14ac:dyDescent="0.25">
      <c r="A575">
        <v>9950</v>
      </c>
      <c r="B575">
        <v>10300602</v>
      </c>
      <c r="C575">
        <v>195</v>
      </c>
      <c r="D575" t="s">
        <v>389</v>
      </c>
      <c r="E575" t="s">
        <v>417</v>
      </c>
      <c r="F575" t="s">
        <v>254</v>
      </c>
      <c r="G575" t="s">
        <v>407</v>
      </c>
      <c r="H575">
        <v>108883</v>
      </c>
      <c r="I575" t="s">
        <v>381</v>
      </c>
      <c r="J575" t="s">
        <v>382</v>
      </c>
      <c r="K575">
        <v>397</v>
      </c>
      <c r="L575">
        <v>0</v>
      </c>
      <c r="M575">
        <v>129</v>
      </c>
      <c r="N575" t="s">
        <v>258</v>
      </c>
      <c r="O575">
        <v>1</v>
      </c>
      <c r="P575" s="238">
        <v>3.3999999999999998E-3</v>
      </c>
      <c r="Q575" t="s">
        <v>259</v>
      </c>
      <c r="R575" t="s">
        <v>260</v>
      </c>
      <c r="S575" t="s">
        <v>254</v>
      </c>
      <c r="T575" t="s">
        <v>261</v>
      </c>
      <c r="V575">
        <v>1.4</v>
      </c>
      <c r="W575" t="s">
        <v>294</v>
      </c>
      <c r="X575" t="s">
        <v>285</v>
      </c>
      <c r="Y575" t="s">
        <v>275</v>
      </c>
      <c r="Z575">
        <v>0</v>
      </c>
      <c r="AA575" s="237">
        <v>35855</v>
      </c>
      <c r="AC575">
        <v>0</v>
      </c>
    </row>
    <row r="576" spans="1:29" hidden="1" x14ac:dyDescent="0.25">
      <c r="A576">
        <v>9951</v>
      </c>
      <c r="B576">
        <v>10300602</v>
      </c>
      <c r="C576">
        <v>195</v>
      </c>
      <c r="D576" t="s">
        <v>389</v>
      </c>
      <c r="E576" t="s">
        <v>417</v>
      </c>
      <c r="F576" t="s">
        <v>254</v>
      </c>
      <c r="G576" t="s">
        <v>407</v>
      </c>
      <c r="J576" t="s">
        <v>279</v>
      </c>
      <c r="K576">
        <v>399</v>
      </c>
      <c r="L576">
        <v>0</v>
      </c>
      <c r="M576">
        <v>129</v>
      </c>
      <c r="N576" t="s">
        <v>258</v>
      </c>
      <c r="O576">
        <v>1</v>
      </c>
      <c r="P576" s="238">
        <v>11</v>
      </c>
      <c r="Q576" t="s">
        <v>259</v>
      </c>
      <c r="R576" t="s">
        <v>260</v>
      </c>
      <c r="S576" t="s">
        <v>254</v>
      </c>
      <c r="T576" t="s">
        <v>261</v>
      </c>
      <c r="V576">
        <v>1.4</v>
      </c>
      <c r="X576" t="s">
        <v>285</v>
      </c>
      <c r="Y576" t="s">
        <v>267</v>
      </c>
      <c r="Z576">
        <v>0</v>
      </c>
      <c r="AA576" s="237">
        <v>35855</v>
      </c>
      <c r="AC576">
        <v>0</v>
      </c>
    </row>
    <row r="577" spans="1:29" hidden="1" x14ac:dyDescent="0.25">
      <c r="A577">
        <v>9952</v>
      </c>
      <c r="B577">
        <v>10300602</v>
      </c>
      <c r="C577">
        <v>195</v>
      </c>
      <c r="D577" t="s">
        <v>389</v>
      </c>
      <c r="E577" t="s">
        <v>417</v>
      </c>
      <c r="F577" t="s">
        <v>254</v>
      </c>
      <c r="G577" t="s">
        <v>407</v>
      </c>
      <c r="I577" t="s">
        <v>383</v>
      </c>
      <c r="J577" t="s">
        <v>384</v>
      </c>
      <c r="K577">
        <v>413</v>
      </c>
      <c r="L577">
        <v>0</v>
      </c>
      <c r="M577">
        <v>129</v>
      </c>
      <c r="N577" t="s">
        <v>258</v>
      </c>
      <c r="O577">
        <v>1</v>
      </c>
      <c r="P577" s="238">
        <v>2.3E-3</v>
      </c>
      <c r="Q577" t="s">
        <v>259</v>
      </c>
      <c r="R577" t="s">
        <v>260</v>
      </c>
      <c r="S577" t="s">
        <v>254</v>
      </c>
      <c r="T577" t="s">
        <v>261</v>
      </c>
      <c r="V577">
        <v>1.4</v>
      </c>
      <c r="X577" t="s">
        <v>285</v>
      </c>
      <c r="Y577" t="s">
        <v>263</v>
      </c>
      <c r="Z577">
        <v>0</v>
      </c>
      <c r="AA577" s="237">
        <v>35855</v>
      </c>
      <c r="AC577">
        <v>0</v>
      </c>
    </row>
    <row r="578" spans="1:29" hidden="1" x14ac:dyDescent="0.25">
      <c r="A578">
        <v>9954</v>
      </c>
      <c r="B578">
        <v>10300602</v>
      </c>
      <c r="C578">
        <v>195</v>
      </c>
      <c r="D578" t="s">
        <v>389</v>
      </c>
      <c r="E578" t="s">
        <v>417</v>
      </c>
      <c r="F578" t="s">
        <v>254</v>
      </c>
      <c r="G578" t="s">
        <v>407</v>
      </c>
      <c r="H578" t="s">
        <v>385</v>
      </c>
      <c r="J578" t="s">
        <v>386</v>
      </c>
      <c r="K578">
        <v>417</v>
      </c>
      <c r="L578">
        <v>0</v>
      </c>
      <c r="M578">
        <v>129</v>
      </c>
      <c r="N578" t="s">
        <v>258</v>
      </c>
      <c r="O578">
        <v>1</v>
      </c>
      <c r="P578" s="238">
        <v>5.5</v>
      </c>
      <c r="Q578" t="s">
        <v>259</v>
      </c>
      <c r="R578" t="s">
        <v>260</v>
      </c>
      <c r="S578" t="s">
        <v>254</v>
      </c>
      <c r="T578" t="s">
        <v>261</v>
      </c>
      <c r="V578">
        <v>1.4</v>
      </c>
      <c r="X578" t="s">
        <v>285</v>
      </c>
      <c r="Y578" t="s">
        <v>275</v>
      </c>
      <c r="Z578">
        <v>0</v>
      </c>
      <c r="AA578" s="237">
        <v>35855</v>
      </c>
      <c r="AC578">
        <v>0</v>
      </c>
    </row>
    <row r="579" spans="1:29" hidden="1" x14ac:dyDescent="0.25">
      <c r="A579">
        <v>9955</v>
      </c>
      <c r="B579">
        <v>10300602</v>
      </c>
      <c r="C579">
        <v>195</v>
      </c>
      <c r="D579" t="s">
        <v>389</v>
      </c>
      <c r="E579" t="s">
        <v>417</v>
      </c>
      <c r="F579" t="s">
        <v>254</v>
      </c>
      <c r="G579" t="s">
        <v>407</v>
      </c>
      <c r="I579" t="s">
        <v>387</v>
      </c>
      <c r="J579" t="s">
        <v>388</v>
      </c>
      <c r="K579">
        <v>419</v>
      </c>
      <c r="L579">
        <v>0</v>
      </c>
      <c r="M579">
        <v>129</v>
      </c>
      <c r="N579" t="s">
        <v>258</v>
      </c>
      <c r="O579">
        <v>1</v>
      </c>
      <c r="P579" s="238">
        <v>2.9000000000000001E-2</v>
      </c>
      <c r="Q579" t="s">
        <v>259</v>
      </c>
      <c r="R579" t="s">
        <v>260</v>
      </c>
      <c r="S579" t="s">
        <v>254</v>
      </c>
      <c r="T579" t="s">
        <v>261</v>
      </c>
      <c r="V579">
        <v>1.4</v>
      </c>
      <c r="X579" t="s">
        <v>285</v>
      </c>
      <c r="Y579" t="s">
        <v>286</v>
      </c>
      <c r="Z579">
        <v>0</v>
      </c>
      <c r="AA579" s="237">
        <v>35855</v>
      </c>
      <c r="AC579">
        <v>0</v>
      </c>
    </row>
    <row r="580" spans="1:29" s="327" customFormat="1" hidden="1" x14ac:dyDescent="0.25">
      <c r="A580" s="327">
        <v>9914</v>
      </c>
      <c r="B580" s="327">
        <v>10300602</v>
      </c>
      <c r="C580" s="327">
        <v>195</v>
      </c>
      <c r="D580" s="327" t="s">
        <v>389</v>
      </c>
      <c r="E580" s="327" t="s">
        <v>417</v>
      </c>
      <c r="F580" s="327" t="s">
        <v>254</v>
      </c>
      <c r="G580" s="327" t="s">
        <v>407</v>
      </c>
      <c r="H580" s="327" t="s">
        <v>264</v>
      </c>
      <c r="I580" s="327" t="s">
        <v>265</v>
      </c>
      <c r="J580" s="327" t="s">
        <v>266</v>
      </c>
      <c r="K580" s="327">
        <v>137</v>
      </c>
      <c r="L580" s="327">
        <v>0</v>
      </c>
      <c r="M580" s="327">
        <v>129</v>
      </c>
      <c r="N580" s="327" t="s">
        <v>258</v>
      </c>
      <c r="O580" s="327">
        <v>1</v>
      </c>
      <c r="P580" s="328">
        <v>35</v>
      </c>
      <c r="Q580" s="327" t="s">
        <v>259</v>
      </c>
      <c r="R580" s="327" t="s">
        <v>260</v>
      </c>
      <c r="S580" s="327" t="s">
        <v>254</v>
      </c>
      <c r="T580" s="327" t="s">
        <v>261</v>
      </c>
      <c r="V580" s="327">
        <v>1.4</v>
      </c>
      <c r="X580" s="327" t="s">
        <v>413</v>
      </c>
      <c r="Y580" s="327" t="s">
        <v>278</v>
      </c>
      <c r="Z580" s="327">
        <v>0</v>
      </c>
      <c r="AB580" s="329">
        <v>35855</v>
      </c>
      <c r="AC580" s="327">
        <v>0</v>
      </c>
    </row>
    <row r="581" spans="1:29" s="327" customFormat="1" hidden="1" x14ac:dyDescent="0.25">
      <c r="A581" s="327">
        <v>9929</v>
      </c>
      <c r="B581" s="327">
        <v>10300602</v>
      </c>
      <c r="C581" s="327">
        <v>195</v>
      </c>
      <c r="D581" s="327" t="s">
        <v>389</v>
      </c>
      <c r="E581" s="327" t="s">
        <v>417</v>
      </c>
      <c r="F581" s="327" t="s">
        <v>254</v>
      </c>
      <c r="G581" s="327" t="s">
        <v>407</v>
      </c>
      <c r="H581" s="327" t="s">
        <v>268</v>
      </c>
      <c r="J581" s="327" t="s">
        <v>269</v>
      </c>
      <c r="K581" s="327">
        <v>303</v>
      </c>
      <c r="L581" s="327">
        <v>0</v>
      </c>
      <c r="M581" s="327">
        <v>129</v>
      </c>
      <c r="N581" s="327" t="s">
        <v>258</v>
      </c>
      <c r="O581" s="327">
        <v>1</v>
      </c>
      <c r="P581" s="328">
        <v>140</v>
      </c>
      <c r="Q581" s="327" t="s">
        <v>259</v>
      </c>
      <c r="R581" s="327" t="s">
        <v>260</v>
      </c>
      <c r="S581" s="327" t="s">
        <v>254</v>
      </c>
      <c r="T581" s="327" t="s">
        <v>261</v>
      </c>
      <c r="V581" s="327">
        <v>1.4</v>
      </c>
      <c r="W581" s="327" t="s">
        <v>418</v>
      </c>
      <c r="X581" s="327" t="s">
        <v>262</v>
      </c>
      <c r="Y581" s="327" t="s">
        <v>278</v>
      </c>
      <c r="Z581" s="327">
        <v>0</v>
      </c>
      <c r="AB581" s="329">
        <v>35855</v>
      </c>
      <c r="AC581" s="327">
        <v>0</v>
      </c>
    </row>
    <row r="582" spans="1:29" s="327" customFormat="1" hidden="1" x14ac:dyDescent="0.25">
      <c r="A582" s="327">
        <v>9938</v>
      </c>
      <c r="B582" s="327">
        <v>10300602</v>
      </c>
      <c r="C582" s="327">
        <v>195</v>
      </c>
      <c r="D582" s="327" t="s">
        <v>389</v>
      </c>
      <c r="E582" s="327" t="s">
        <v>417</v>
      </c>
      <c r="F582" s="327" t="s">
        <v>254</v>
      </c>
      <c r="G582" s="327" t="s">
        <v>407</v>
      </c>
      <c r="H582" s="327" t="s">
        <v>371</v>
      </c>
      <c r="J582" s="327" t="s">
        <v>372</v>
      </c>
      <c r="K582" s="327">
        <v>336</v>
      </c>
      <c r="L582" s="327">
        <v>0</v>
      </c>
      <c r="M582" s="327">
        <v>129</v>
      </c>
      <c r="N582" s="327" t="s">
        <v>258</v>
      </c>
      <c r="O582" s="327">
        <v>1</v>
      </c>
      <c r="P582" s="328">
        <v>13.7</v>
      </c>
      <c r="Q582" s="327" t="s">
        <v>259</v>
      </c>
      <c r="R582" s="327" t="s">
        <v>260</v>
      </c>
      <c r="S582" s="327" t="s">
        <v>254</v>
      </c>
      <c r="T582" s="327" t="s">
        <v>261</v>
      </c>
      <c r="V582" s="327">
        <v>1.4</v>
      </c>
      <c r="W582" s="327" t="s">
        <v>752</v>
      </c>
      <c r="X582" s="327" t="s">
        <v>262</v>
      </c>
      <c r="Y582" s="327" t="s">
        <v>263</v>
      </c>
      <c r="Z582" s="327">
        <v>0</v>
      </c>
      <c r="AB582" s="329">
        <v>35855</v>
      </c>
      <c r="AC582" s="327">
        <v>0</v>
      </c>
    </row>
    <row r="583" spans="1:29" s="327" customFormat="1" hidden="1" x14ac:dyDescent="0.25">
      <c r="A583" s="327">
        <v>9941</v>
      </c>
      <c r="B583" s="327">
        <v>10300602</v>
      </c>
      <c r="C583" s="327">
        <v>195</v>
      </c>
      <c r="D583" s="327" t="s">
        <v>389</v>
      </c>
      <c r="E583" s="327" t="s">
        <v>417</v>
      </c>
      <c r="F583" s="327" t="s">
        <v>254</v>
      </c>
      <c r="G583" s="327" t="s">
        <v>407</v>
      </c>
      <c r="H583" s="327" t="s">
        <v>531</v>
      </c>
      <c r="J583" s="327" t="s">
        <v>532</v>
      </c>
      <c r="K583" s="327">
        <v>339</v>
      </c>
      <c r="L583" s="327">
        <v>0</v>
      </c>
      <c r="M583" s="327">
        <v>129</v>
      </c>
      <c r="N583" s="327" t="s">
        <v>258</v>
      </c>
      <c r="O583" s="327">
        <v>1</v>
      </c>
      <c r="P583" s="328">
        <v>13.7</v>
      </c>
      <c r="Q583" s="327" t="s">
        <v>259</v>
      </c>
      <c r="R583" s="327" t="s">
        <v>260</v>
      </c>
      <c r="S583" s="327" t="s">
        <v>254</v>
      </c>
      <c r="T583" s="327" t="s">
        <v>261</v>
      </c>
      <c r="V583" s="327">
        <v>1.4</v>
      </c>
      <c r="W583" s="327" t="s">
        <v>752</v>
      </c>
      <c r="X583" s="327" t="s">
        <v>262</v>
      </c>
      <c r="Y583" s="327" t="s">
        <v>263</v>
      </c>
      <c r="Z583" s="327">
        <v>0</v>
      </c>
      <c r="AB583" s="329">
        <v>35855</v>
      </c>
      <c r="AC583" s="327">
        <v>0</v>
      </c>
    </row>
    <row r="584" spans="1:29" s="327" customFormat="1" hidden="1" x14ac:dyDescent="0.25">
      <c r="A584" s="327">
        <v>9949</v>
      </c>
      <c r="B584" s="327">
        <v>10300602</v>
      </c>
      <c r="C584" s="327">
        <v>195</v>
      </c>
      <c r="D584" s="327" t="s">
        <v>389</v>
      </c>
      <c r="E584" s="327" t="s">
        <v>417</v>
      </c>
      <c r="F584" s="327" t="s">
        <v>254</v>
      </c>
      <c r="G584" s="327" t="s">
        <v>407</v>
      </c>
      <c r="J584" s="327" t="s">
        <v>412</v>
      </c>
      <c r="K584" s="327">
        <v>381</v>
      </c>
      <c r="L584" s="327">
        <v>0</v>
      </c>
      <c r="M584" s="327">
        <v>129</v>
      </c>
      <c r="N584" s="327" t="s">
        <v>258</v>
      </c>
      <c r="O584" s="327">
        <v>1</v>
      </c>
      <c r="P584" s="328">
        <v>0.6</v>
      </c>
      <c r="Q584" s="327" t="s">
        <v>259</v>
      </c>
      <c r="R584" s="327" t="s">
        <v>260</v>
      </c>
      <c r="S584" s="327" t="s">
        <v>254</v>
      </c>
      <c r="T584" s="327" t="s">
        <v>261</v>
      </c>
      <c r="V584" s="327">
        <v>1.4</v>
      </c>
      <c r="X584" s="327" t="s">
        <v>413</v>
      </c>
      <c r="Y584" s="327" t="s">
        <v>278</v>
      </c>
      <c r="Z584" s="327">
        <v>0</v>
      </c>
      <c r="AB584" s="329">
        <v>35855</v>
      </c>
      <c r="AC584" s="327">
        <v>0</v>
      </c>
    </row>
    <row r="585" spans="1:29" s="327" customFormat="1" hidden="1" x14ac:dyDescent="0.25">
      <c r="A585" s="327">
        <v>9953</v>
      </c>
      <c r="B585" s="327">
        <v>10300602</v>
      </c>
      <c r="C585" s="327">
        <v>195</v>
      </c>
      <c r="D585" s="327" t="s">
        <v>389</v>
      </c>
      <c r="E585" s="327" t="s">
        <v>417</v>
      </c>
      <c r="F585" s="327" t="s">
        <v>254</v>
      </c>
      <c r="G585" s="327" t="s">
        <v>407</v>
      </c>
      <c r="H585" s="327" t="s">
        <v>385</v>
      </c>
      <c r="J585" s="327" t="s">
        <v>386</v>
      </c>
      <c r="K585" s="327">
        <v>417</v>
      </c>
      <c r="L585" s="327">
        <v>0</v>
      </c>
      <c r="M585" s="327">
        <v>129</v>
      </c>
      <c r="N585" s="327" t="s">
        <v>258</v>
      </c>
      <c r="O585" s="327">
        <v>1</v>
      </c>
      <c r="P585" s="328">
        <v>2.8</v>
      </c>
      <c r="Q585" s="327" t="s">
        <v>259</v>
      </c>
      <c r="R585" s="327" t="s">
        <v>260</v>
      </c>
      <c r="S585" s="327" t="s">
        <v>254</v>
      </c>
      <c r="T585" s="327" t="s">
        <v>261</v>
      </c>
      <c r="X585" s="327" t="s">
        <v>733</v>
      </c>
      <c r="Y585" s="327" t="s">
        <v>275</v>
      </c>
      <c r="Z585" s="327">
        <v>0</v>
      </c>
      <c r="AB585" s="329">
        <v>35855</v>
      </c>
      <c r="AC585" s="327">
        <v>0</v>
      </c>
    </row>
    <row r="586" spans="1:29" hidden="1" x14ac:dyDescent="0.25">
      <c r="A586">
        <v>9956</v>
      </c>
      <c r="B586">
        <v>10300603</v>
      </c>
      <c r="C586">
        <v>196</v>
      </c>
      <c r="D586" t="s">
        <v>389</v>
      </c>
      <c r="E586" t="s">
        <v>417</v>
      </c>
      <c r="F586" t="s">
        <v>254</v>
      </c>
      <c r="G586" t="s">
        <v>410</v>
      </c>
      <c r="H586">
        <v>83329</v>
      </c>
      <c r="I586" t="s">
        <v>281</v>
      </c>
      <c r="J586" t="s">
        <v>282</v>
      </c>
      <c r="K586">
        <v>69</v>
      </c>
      <c r="L586">
        <v>0</v>
      </c>
      <c r="M586">
        <v>129</v>
      </c>
      <c r="N586" t="s">
        <v>258</v>
      </c>
      <c r="O586">
        <v>1</v>
      </c>
      <c r="P586" t="s">
        <v>283</v>
      </c>
      <c r="Q586" t="s">
        <v>259</v>
      </c>
      <c r="R586" t="s">
        <v>260</v>
      </c>
      <c r="S586" t="s">
        <v>254</v>
      </c>
      <c r="T586" t="s">
        <v>261</v>
      </c>
      <c r="V586">
        <v>1.4</v>
      </c>
      <c r="W586" t="s">
        <v>284</v>
      </c>
      <c r="X586" t="s">
        <v>285</v>
      </c>
      <c r="Y586" t="s">
        <v>286</v>
      </c>
      <c r="Z586">
        <v>0</v>
      </c>
      <c r="AA586" s="237">
        <v>35855</v>
      </c>
      <c r="AC586">
        <v>0</v>
      </c>
    </row>
    <row r="587" spans="1:29" hidden="1" x14ac:dyDescent="0.25">
      <c r="A587">
        <v>9957</v>
      </c>
      <c r="B587">
        <v>10300603</v>
      </c>
      <c r="C587">
        <v>196</v>
      </c>
      <c r="D587" t="s">
        <v>389</v>
      </c>
      <c r="E587" t="s">
        <v>417</v>
      </c>
      <c r="F587" t="s">
        <v>254</v>
      </c>
      <c r="G587" t="s">
        <v>410</v>
      </c>
      <c r="H587">
        <v>208968</v>
      </c>
      <c r="I587" t="s">
        <v>287</v>
      </c>
      <c r="J587" t="s">
        <v>288</v>
      </c>
      <c r="K587">
        <v>70</v>
      </c>
      <c r="L587">
        <v>0</v>
      </c>
      <c r="M587">
        <v>129</v>
      </c>
      <c r="N587" t="s">
        <v>258</v>
      </c>
      <c r="O587">
        <v>1</v>
      </c>
      <c r="P587" t="s">
        <v>283</v>
      </c>
      <c r="Q587" t="s">
        <v>259</v>
      </c>
      <c r="R587" t="s">
        <v>260</v>
      </c>
      <c r="S587" t="s">
        <v>254</v>
      </c>
      <c r="T587" t="s">
        <v>261</v>
      </c>
      <c r="V587">
        <v>1.4</v>
      </c>
      <c r="W587" t="s">
        <v>284</v>
      </c>
      <c r="X587" t="s">
        <v>285</v>
      </c>
      <c r="Y587" t="s">
        <v>286</v>
      </c>
      <c r="Z587">
        <v>0</v>
      </c>
      <c r="AA587" s="237">
        <v>35855</v>
      </c>
      <c r="AC587">
        <v>0</v>
      </c>
    </row>
    <row r="588" spans="1:29" hidden="1" x14ac:dyDescent="0.25">
      <c r="A588">
        <v>9958</v>
      </c>
      <c r="B588">
        <v>10300603</v>
      </c>
      <c r="C588">
        <v>196</v>
      </c>
      <c r="D588" t="s">
        <v>389</v>
      </c>
      <c r="E588" t="s">
        <v>417</v>
      </c>
      <c r="F588" t="s">
        <v>254</v>
      </c>
      <c r="G588" t="s">
        <v>410</v>
      </c>
      <c r="H588" t="s">
        <v>565</v>
      </c>
      <c r="I588" t="s">
        <v>566</v>
      </c>
      <c r="J588" t="s">
        <v>567</v>
      </c>
      <c r="K588">
        <v>87</v>
      </c>
      <c r="L588">
        <v>0</v>
      </c>
      <c r="M588">
        <v>129</v>
      </c>
      <c r="N588" t="s">
        <v>258</v>
      </c>
      <c r="O588">
        <v>1</v>
      </c>
      <c r="P588" s="238">
        <v>0.49</v>
      </c>
      <c r="Q588" t="s">
        <v>259</v>
      </c>
      <c r="R588" t="s">
        <v>260</v>
      </c>
      <c r="S588" t="s">
        <v>254</v>
      </c>
      <c r="T588" t="s">
        <v>261</v>
      </c>
      <c r="X588" t="s">
        <v>568</v>
      </c>
      <c r="Y588" t="s">
        <v>275</v>
      </c>
      <c r="Z588">
        <v>0</v>
      </c>
      <c r="AA588" s="237">
        <v>36770</v>
      </c>
      <c r="AC588">
        <v>0</v>
      </c>
    </row>
    <row r="589" spans="1:29" hidden="1" x14ac:dyDescent="0.25">
      <c r="A589">
        <v>9959</v>
      </c>
      <c r="B589">
        <v>10300603</v>
      </c>
      <c r="C589">
        <v>196</v>
      </c>
      <c r="D589" t="s">
        <v>389</v>
      </c>
      <c r="E589" t="s">
        <v>417</v>
      </c>
      <c r="F589" t="s">
        <v>254</v>
      </c>
      <c r="G589" t="s">
        <v>410</v>
      </c>
      <c r="H589" t="s">
        <v>565</v>
      </c>
      <c r="I589" t="s">
        <v>566</v>
      </c>
      <c r="J589" t="s">
        <v>567</v>
      </c>
      <c r="K589">
        <v>87</v>
      </c>
      <c r="L589">
        <v>107</v>
      </c>
      <c r="M589">
        <v>172</v>
      </c>
      <c r="N589" t="s">
        <v>615</v>
      </c>
      <c r="O589">
        <v>1</v>
      </c>
      <c r="P589" s="238">
        <v>18</v>
      </c>
      <c r="Q589" t="s">
        <v>259</v>
      </c>
      <c r="R589" t="s">
        <v>260</v>
      </c>
      <c r="S589" t="s">
        <v>254</v>
      </c>
      <c r="T589" t="s">
        <v>261</v>
      </c>
      <c r="X589" t="s">
        <v>568</v>
      </c>
      <c r="Y589" t="s">
        <v>275</v>
      </c>
      <c r="Z589">
        <v>0</v>
      </c>
      <c r="AA589" s="237">
        <v>36770</v>
      </c>
      <c r="AC589">
        <v>0</v>
      </c>
    </row>
    <row r="590" spans="1:29" hidden="1" x14ac:dyDescent="0.25">
      <c r="A590">
        <v>9960</v>
      </c>
      <c r="B590">
        <v>10300603</v>
      </c>
      <c r="C590">
        <v>196</v>
      </c>
      <c r="D590" t="s">
        <v>389</v>
      </c>
      <c r="E590" t="s">
        <v>417</v>
      </c>
      <c r="F590" t="s">
        <v>254</v>
      </c>
      <c r="G590" t="s">
        <v>410</v>
      </c>
      <c r="H590" t="s">
        <v>565</v>
      </c>
      <c r="I590" t="s">
        <v>566</v>
      </c>
      <c r="J590" t="s">
        <v>567</v>
      </c>
      <c r="K590">
        <v>87</v>
      </c>
      <c r="L590">
        <v>139</v>
      </c>
      <c r="M590">
        <v>198</v>
      </c>
      <c r="N590" t="s">
        <v>551</v>
      </c>
      <c r="O590">
        <v>1</v>
      </c>
      <c r="P590" s="238">
        <v>9.1</v>
      </c>
      <c r="Q590" t="s">
        <v>259</v>
      </c>
      <c r="R590" t="s">
        <v>260</v>
      </c>
      <c r="S590" t="s">
        <v>254</v>
      </c>
      <c r="T590" t="s">
        <v>261</v>
      </c>
      <c r="X590" t="s">
        <v>568</v>
      </c>
      <c r="Y590" t="s">
        <v>275</v>
      </c>
      <c r="Z590">
        <v>0</v>
      </c>
      <c r="AA590" s="237">
        <v>36770</v>
      </c>
      <c r="AC590">
        <v>0</v>
      </c>
    </row>
    <row r="591" spans="1:29" hidden="1" x14ac:dyDescent="0.25">
      <c r="A591">
        <v>9961</v>
      </c>
      <c r="B591">
        <v>10300603</v>
      </c>
      <c r="C591">
        <v>196</v>
      </c>
      <c r="D591" t="s">
        <v>389</v>
      </c>
      <c r="E591" t="s">
        <v>417</v>
      </c>
      <c r="F591" t="s">
        <v>254</v>
      </c>
      <c r="G591" t="s">
        <v>410</v>
      </c>
      <c r="H591">
        <v>120127</v>
      </c>
      <c r="I591" t="s">
        <v>289</v>
      </c>
      <c r="J591" t="s">
        <v>290</v>
      </c>
      <c r="K591">
        <v>91</v>
      </c>
      <c r="L591">
        <v>0</v>
      </c>
      <c r="M591">
        <v>129</v>
      </c>
      <c r="N591" t="s">
        <v>258</v>
      </c>
      <c r="O591">
        <v>1</v>
      </c>
      <c r="P591" t="s">
        <v>291</v>
      </c>
      <c r="Q591" t="s">
        <v>259</v>
      </c>
      <c r="R591" t="s">
        <v>260</v>
      </c>
      <c r="S591" t="s">
        <v>254</v>
      </c>
      <c r="T591" t="s">
        <v>261</v>
      </c>
      <c r="V591">
        <v>1.4</v>
      </c>
      <c r="W591" t="s">
        <v>284</v>
      </c>
      <c r="X591" t="s">
        <v>285</v>
      </c>
      <c r="Y591" t="s">
        <v>286</v>
      </c>
      <c r="Z591">
        <v>0</v>
      </c>
      <c r="AA591" s="237">
        <v>35855</v>
      </c>
      <c r="AC591">
        <v>0</v>
      </c>
    </row>
    <row r="592" spans="1:29" hidden="1" x14ac:dyDescent="0.25">
      <c r="A592">
        <v>9962</v>
      </c>
      <c r="B592">
        <v>10300603</v>
      </c>
      <c r="C592">
        <v>196</v>
      </c>
      <c r="D592" t="s">
        <v>389</v>
      </c>
      <c r="E592" t="s">
        <v>417</v>
      </c>
      <c r="F592" t="s">
        <v>254</v>
      </c>
      <c r="G592" t="s">
        <v>410</v>
      </c>
      <c r="H592">
        <v>7440382</v>
      </c>
      <c r="I592" t="s">
        <v>292</v>
      </c>
      <c r="J592" t="s">
        <v>293</v>
      </c>
      <c r="K592">
        <v>93</v>
      </c>
      <c r="L592">
        <v>0</v>
      </c>
      <c r="M592">
        <v>129</v>
      </c>
      <c r="N592" t="s">
        <v>258</v>
      </c>
      <c r="O592">
        <v>1</v>
      </c>
      <c r="P592" s="238">
        <v>2.0000000000000001E-4</v>
      </c>
      <c r="Q592" t="s">
        <v>259</v>
      </c>
      <c r="R592" t="s">
        <v>260</v>
      </c>
      <c r="S592" t="s">
        <v>254</v>
      </c>
      <c r="T592" t="s">
        <v>261</v>
      </c>
      <c r="V592">
        <v>1.4</v>
      </c>
      <c r="W592" t="s">
        <v>294</v>
      </c>
      <c r="X592" t="s">
        <v>285</v>
      </c>
      <c r="Y592" t="s">
        <v>286</v>
      </c>
      <c r="Z592">
        <v>0</v>
      </c>
      <c r="AA592" s="237">
        <v>35855</v>
      </c>
      <c r="AC592">
        <v>0</v>
      </c>
    </row>
    <row r="593" spans="1:29" hidden="1" x14ac:dyDescent="0.25">
      <c r="A593">
        <v>9963</v>
      </c>
      <c r="B593">
        <v>10300603</v>
      </c>
      <c r="C593">
        <v>196</v>
      </c>
      <c r="D593" t="s">
        <v>389</v>
      </c>
      <c r="E593" t="s">
        <v>417</v>
      </c>
      <c r="F593" t="s">
        <v>254</v>
      </c>
      <c r="G593" t="s">
        <v>410</v>
      </c>
      <c r="I593" t="s">
        <v>295</v>
      </c>
      <c r="J593" t="s">
        <v>296</v>
      </c>
      <c r="K593">
        <v>96</v>
      </c>
      <c r="L593">
        <v>0</v>
      </c>
      <c r="M593">
        <v>129</v>
      </c>
      <c r="N593" t="s">
        <v>258</v>
      </c>
      <c r="O593">
        <v>1</v>
      </c>
      <c r="P593" s="238">
        <v>4.4000000000000003E-3</v>
      </c>
      <c r="Q593" t="s">
        <v>259</v>
      </c>
      <c r="R593" t="s">
        <v>260</v>
      </c>
      <c r="S593" t="s">
        <v>254</v>
      </c>
      <c r="T593" t="s">
        <v>261</v>
      </c>
      <c r="V593">
        <v>1.4</v>
      </c>
      <c r="X593" t="s">
        <v>285</v>
      </c>
      <c r="Y593" t="s">
        <v>263</v>
      </c>
      <c r="Z593">
        <v>0</v>
      </c>
      <c r="AA593" s="237">
        <v>35855</v>
      </c>
      <c r="AC593">
        <v>0</v>
      </c>
    </row>
    <row r="594" spans="1:29" hidden="1" x14ac:dyDescent="0.25">
      <c r="A594">
        <v>9964</v>
      </c>
      <c r="B594">
        <v>10300603</v>
      </c>
      <c r="C594">
        <v>196</v>
      </c>
      <c r="D594" t="s">
        <v>389</v>
      </c>
      <c r="E594" t="s">
        <v>417</v>
      </c>
      <c r="F594" t="s">
        <v>254</v>
      </c>
      <c r="G594" t="s">
        <v>410</v>
      </c>
      <c r="H594">
        <v>71432</v>
      </c>
      <c r="I594" t="s">
        <v>297</v>
      </c>
      <c r="J594" t="s">
        <v>298</v>
      </c>
      <c r="K594">
        <v>98</v>
      </c>
      <c r="L594">
        <v>0</v>
      </c>
      <c r="M594">
        <v>129</v>
      </c>
      <c r="N594" t="s">
        <v>258</v>
      </c>
      <c r="O594">
        <v>1</v>
      </c>
      <c r="P594" s="238">
        <v>2.0999999999999999E-3</v>
      </c>
      <c r="Q594" t="s">
        <v>259</v>
      </c>
      <c r="R594" t="s">
        <v>260</v>
      </c>
      <c r="S594" t="s">
        <v>254</v>
      </c>
      <c r="T594" t="s">
        <v>261</v>
      </c>
      <c r="V594">
        <v>1.4</v>
      </c>
      <c r="W594" t="s">
        <v>294</v>
      </c>
      <c r="X594" t="s">
        <v>285</v>
      </c>
      <c r="Y594" t="s">
        <v>267</v>
      </c>
      <c r="Z594">
        <v>0</v>
      </c>
      <c r="AA594" s="237">
        <v>35855</v>
      </c>
      <c r="AC594">
        <v>0</v>
      </c>
    </row>
    <row r="595" spans="1:29" hidden="1" x14ac:dyDescent="0.25">
      <c r="A595">
        <v>9965</v>
      </c>
      <c r="B595">
        <v>10300603</v>
      </c>
      <c r="C595">
        <v>196</v>
      </c>
      <c r="D595" t="s">
        <v>389</v>
      </c>
      <c r="E595" t="s">
        <v>417</v>
      </c>
      <c r="F595" t="s">
        <v>254</v>
      </c>
      <c r="G595" t="s">
        <v>410</v>
      </c>
      <c r="H595">
        <v>56553</v>
      </c>
      <c r="I595" t="s">
        <v>299</v>
      </c>
      <c r="J595" t="s">
        <v>300</v>
      </c>
      <c r="K595">
        <v>102</v>
      </c>
      <c r="L595">
        <v>0</v>
      </c>
      <c r="M595">
        <v>129</v>
      </c>
      <c r="N595" t="s">
        <v>258</v>
      </c>
      <c r="O595">
        <v>1</v>
      </c>
      <c r="P595" t="s">
        <v>283</v>
      </c>
      <c r="Q595" t="s">
        <v>259</v>
      </c>
      <c r="R595" t="s">
        <v>260</v>
      </c>
      <c r="S595" t="s">
        <v>254</v>
      </c>
      <c r="T595" t="s">
        <v>261</v>
      </c>
      <c r="V595">
        <v>1.4</v>
      </c>
      <c r="W595" t="s">
        <v>284</v>
      </c>
      <c r="X595" t="s">
        <v>285</v>
      </c>
      <c r="Y595" t="s">
        <v>286</v>
      </c>
      <c r="Z595">
        <v>0</v>
      </c>
      <c r="AA595" s="237">
        <v>35855</v>
      </c>
      <c r="AC595">
        <v>0</v>
      </c>
    </row>
    <row r="596" spans="1:29" hidden="1" x14ac:dyDescent="0.25">
      <c r="A596">
        <v>9966</v>
      </c>
      <c r="B596">
        <v>10300603</v>
      </c>
      <c r="C596">
        <v>196</v>
      </c>
      <c r="D596" t="s">
        <v>389</v>
      </c>
      <c r="E596" t="s">
        <v>417</v>
      </c>
      <c r="F596" t="s">
        <v>254</v>
      </c>
      <c r="G596" t="s">
        <v>410</v>
      </c>
      <c r="H596">
        <v>50328</v>
      </c>
      <c r="I596" t="s">
        <v>301</v>
      </c>
      <c r="J596" t="s">
        <v>302</v>
      </c>
      <c r="K596">
        <v>103</v>
      </c>
      <c r="L596">
        <v>0</v>
      </c>
      <c r="M596">
        <v>129</v>
      </c>
      <c r="N596" t="s">
        <v>258</v>
      </c>
      <c r="O596">
        <v>1</v>
      </c>
      <c r="P596" t="s">
        <v>303</v>
      </c>
      <c r="Q596" t="s">
        <v>259</v>
      </c>
      <c r="R596" t="s">
        <v>260</v>
      </c>
      <c r="S596" t="s">
        <v>254</v>
      </c>
      <c r="T596" t="s">
        <v>261</v>
      </c>
      <c r="V596">
        <v>1.4</v>
      </c>
      <c r="W596" t="s">
        <v>284</v>
      </c>
      <c r="X596" t="s">
        <v>285</v>
      </c>
      <c r="Y596" t="s">
        <v>286</v>
      </c>
      <c r="Z596">
        <v>0</v>
      </c>
      <c r="AA596" s="237">
        <v>35855</v>
      </c>
      <c r="AC596">
        <v>0</v>
      </c>
    </row>
    <row r="597" spans="1:29" hidden="1" x14ac:dyDescent="0.25">
      <c r="A597">
        <v>9967</v>
      </c>
      <c r="B597">
        <v>10300603</v>
      </c>
      <c r="C597">
        <v>196</v>
      </c>
      <c r="D597" t="s">
        <v>389</v>
      </c>
      <c r="E597" t="s">
        <v>417</v>
      </c>
      <c r="F597" t="s">
        <v>254</v>
      </c>
      <c r="G597" t="s">
        <v>410</v>
      </c>
      <c r="H597">
        <v>205992</v>
      </c>
      <c r="I597" t="s">
        <v>304</v>
      </c>
      <c r="J597" t="s">
        <v>305</v>
      </c>
      <c r="K597">
        <v>104</v>
      </c>
      <c r="L597">
        <v>0</v>
      </c>
      <c r="M597">
        <v>129</v>
      </c>
      <c r="N597" t="s">
        <v>258</v>
      </c>
      <c r="O597">
        <v>1</v>
      </c>
      <c r="P597" t="s">
        <v>283</v>
      </c>
      <c r="Q597" t="s">
        <v>259</v>
      </c>
      <c r="R597" t="s">
        <v>260</v>
      </c>
      <c r="S597" t="s">
        <v>254</v>
      </c>
      <c r="T597" t="s">
        <v>261</v>
      </c>
      <c r="V597">
        <v>1.4</v>
      </c>
      <c r="W597" t="s">
        <v>284</v>
      </c>
      <c r="X597" t="s">
        <v>285</v>
      </c>
      <c r="Y597" t="s">
        <v>286</v>
      </c>
      <c r="Z597">
        <v>0</v>
      </c>
      <c r="AA597" s="237">
        <v>35855</v>
      </c>
      <c r="AC597">
        <v>0</v>
      </c>
    </row>
    <row r="598" spans="1:29" hidden="1" x14ac:dyDescent="0.25">
      <c r="A598">
        <v>9968</v>
      </c>
      <c r="B598">
        <v>10300603</v>
      </c>
      <c r="C598">
        <v>196</v>
      </c>
      <c r="D598" t="s">
        <v>389</v>
      </c>
      <c r="E598" t="s">
        <v>417</v>
      </c>
      <c r="F598" t="s">
        <v>254</v>
      </c>
      <c r="G598" t="s">
        <v>410</v>
      </c>
      <c r="H598">
        <v>191242</v>
      </c>
      <c r="I598" t="s">
        <v>306</v>
      </c>
      <c r="J598" t="s">
        <v>307</v>
      </c>
      <c r="K598">
        <v>106</v>
      </c>
      <c r="L598">
        <v>0</v>
      </c>
      <c r="M598">
        <v>129</v>
      </c>
      <c r="N598" t="s">
        <v>258</v>
      </c>
      <c r="O598">
        <v>1</v>
      </c>
      <c r="P598" t="s">
        <v>303</v>
      </c>
      <c r="Q598" t="s">
        <v>259</v>
      </c>
      <c r="R598" t="s">
        <v>260</v>
      </c>
      <c r="S598" t="s">
        <v>254</v>
      </c>
      <c r="T598" t="s">
        <v>261</v>
      </c>
      <c r="V598">
        <v>1.4</v>
      </c>
      <c r="W598" t="s">
        <v>284</v>
      </c>
      <c r="X598" t="s">
        <v>285</v>
      </c>
      <c r="Y598" t="s">
        <v>286</v>
      </c>
      <c r="Z598">
        <v>0</v>
      </c>
      <c r="AA598" s="237">
        <v>35855</v>
      </c>
      <c r="AC598">
        <v>0</v>
      </c>
    </row>
    <row r="599" spans="1:29" hidden="1" x14ac:dyDescent="0.25">
      <c r="A599">
        <v>9969</v>
      </c>
      <c r="B599">
        <v>10300603</v>
      </c>
      <c r="C599">
        <v>196</v>
      </c>
      <c r="D599" t="s">
        <v>389</v>
      </c>
      <c r="E599" t="s">
        <v>417</v>
      </c>
      <c r="F599" t="s">
        <v>254</v>
      </c>
      <c r="G599" t="s">
        <v>410</v>
      </c>
      <c r="H599">
        <v>207089</v>
      </c>
      <c r="I599" t="s">
        <v>308</v>
      </c>
      <c r="J599" t="s">
        <v>309</v>
      </c>
      <c r="K599">
        <v>107</v>
      </c>
      <c r="L599">
        <v>0</v>
      </c>
      <c r="M599">
        <v>129</v>
      </c>
      <c r="N599" t="s">
        <v>258</v>
      </c>
      <c r="O599">
        <v>1</v>
      </c>
      <c r="P599" t="s">
        <v>283</v>
      </c>
      <c r="Q599" t="s">
        <v>259</v>
      </c>
      <c r="R599" t="s">
        <v>260</v>
      </c>
      <c r="S599" t="s">
        <v>254</v>
      </c>
      <c r="T599" t="s">
        <v>261</v>
      </c>
      <c r="V599">
        <v>1.4</v>
      </c>
      <c r="W599" t="s">
        <v>284</v>
      </c>
      <c r="X599" t="s">
        <v>285</v>
      </c>
      <c r="Y599" t="s">
        <v>286</v>
      </c>
      <c r="Z599">
        <v>0</v>
      </c>
      <c r="AA599" s="237">
        <v>35855</v>
      </c>
      <c r="AC599">
        <v>0</v>
      </c>
    </row>
    <row r="600" spans="1:29" hidden="1" x14ac:dyDescent="0.25">
      <c r="A600">
        <v>9970</v>
      </c>
      <c r="B600">
        <v>10300603</v>
      </c>
      <c r="C600">
        <v>196</v>
      </c>
      <c r="D600" t="s">
        <v>389</v>
      </c>
      <c r="E600" t="s">
        <v>417</v>
      </c>
      <c r="F600" t="s">
        <v>254</v>
      </c>
      <c r="G600" t="s">
        <v>410</v>
      </c>
      <c r="H600">
        <v>7440417</v>
      </c>
      <c r="I600" t="s">
        <v>310</v>
      </c>
      <c r="J600" t="s">
        <v>311</v>
      </c>
      <c r="K600">
        <v>119</v>
      </c>
      <c r="L600">
        <v>0</v>
      </c>
      <c r="M600">
        <v>129</v>
      </c>
      <c r="N600" t="s">
        <v>258</v>
      </c>
      <c r="O600">
        <v>1</v>
      </c>
      <c r="P600" t="s">
        <v>312</v>
      </c>
      <c r="Q600" t="s">
        <v>259</v>
      </c>
      <c r="R600" t="s">
        <v>260</v>
      </c>
      <c r="S600" t="s">
        <v>254</v>
      </c>
      <c r="T600" t="s">
        <v>261</v>
      </c>
      <c r="V600">
        <v>1.4</v>
      </c>
      <c r="W600" t="s">
        <v>294</v>
      </c>
      <c r="X600" t="s">
        <v>285</v>
      </c>
      <c r="Y600" t="s">
        <v>286</v>
      </c>
      <c r="Z600">
        <v>0</v>
      </c>
      <c r="AA600" s="237">
        <v>35855</v>
      </c>
      <c r="AC600">
        <v>0</v>
      </c>
    </row>
    <row r="601" spans="1:29" hidden="1" x14ac:dyDescent="0.25">
      <c r="A601">
        <v>9971</v>
      </c>
      <c r="B601">
        <v>10300603</v>
      </c>
      <c r="C601">
        <v>196</v>
      </c>
      <c r="D601" t="s">
        <v>389</v>
      </c>
      <c r="E601" t="s">
        <v>417</v>
      </c>
      <c r="F601" t="s">
        <v>254</v>
      </c>
      <c r="G601" t="s">
        <v>410</v>
      </c>
      <c r="I601" t="s">
        <v>313</v>
      </c>
      <c r="J601" t="s">
        <v>314</v>
      </c>
      <c r="K601">
        <v>292</v>
      </c>
      <c r="L601">
        <v>0</v>
      </c>
      <c r="M601">
        <v>129</v>
      </c>
      <c r="N601" t="s">
        <v>258</v>
      </c>
      <c r="O601">
        <v>1</v>
      </c>
      <c r="P601" s="238">
        <v>2.1</v>
      </c>
      <c r="Q601" t="s">
        <v>259</v>
      </c>
      <c r="R601" t="s">
        <v>260</v>
      </c>
      <c r="S601" t="s">
        <v>254</v>
      </c>
      <c r="T601" t="s">
        <v>261</v>
      </c>
      <c r="V601">
        <v>1.4</v>
      </c>
      <c r="X601" t="s">
        <v>285</v>
      </c>
      <c r="Y601" t="s">
        <v>286</v>
      </c>
      <c r="Z601">
        <v>0</v>
      </c>
      <c r="AA601" s="237">
        <v>35855</v>
      </c>
      <c r="AC601">
        <v>0</v>
      </c>
    </row>
    <row r="602" spans="1:29" hidden="1" x14ac:dyDescent="0.25">
      <c r="A602">
        <v>9972</v>
      </c>
      <c r="B602">
        <v>10300603</v>
      </c>
      <c r="C602">
        <v>196</v>
      </c>
      <c r="D602" t="s">
        <v>389</v>
      </c>
      <c r="E602" t="s">
        <v>417</v>
      </c>
      <c r="F602" t="s">
        <v>254</v>
      </c>
      <c r="G602" t="s">
        <v>410</v>
      </c>
      <c r="H602">
        <v>7440439</v>
      </c>
      <c r="I602" t="s">
        <v>315</v>
      </c>
      <c r="J602" t="s">
        <v>316</v>
      </c>
      <c r="K602">
        <v>130</v>
      </c>
      <c r="L602">
        <v>0</v>
      </c>
      <c r="M602">
        <v>129</v>
      </c>
      <c r="N602" t="s">
        <v>258</v>
      </c>
      <c r="O602">
        <v>1</v>
      </c>
      <c r="P602" s="238">
        <v>1.1000000000000001E-3</v>
      </c>
      <c r="Q602" t="s">
        <v>259</v>
      </c>
      <c r="R602" t="s">
        <v>260</v>
      </c>
      <c r="S602" t="s">
        <v>254</v>
      </c>
      <c r="T602" t="s">
        <v>261</v>
      </c>
      <c r="V602">
        <v>1.4</v>
      </c>
      <c r="W602" t="s">
        <v>294</v>
      </c>
      <c r="X602" t="s">
        <v>285</v>
      </c>
      <c r="Y602" t="s">
        <v>263</v>
      </c>
      <c r="Z602">
        <v>0</v>
      </c>
      <c r="AA602" s="237">
        <v>35855</v>
      </c>
      <c r="AC602">
        <v>0</v>
      </c>
    </row>
    <row r="603" spans="1:29" hidden="1" x14ac:dyDescent="0.25">
      <c r="A603">
        <v>9974</v>
      </c>
      <c r="B603">
        <v>10300603</v>
      </c>
      <c r="C603">
        <v>196</v>
      </c>
      <c r="D603" t="s">
        <v>389</v>
      </c>
      <c r="E603" t="s">
        <v>417</v>
      </c>
      <c r="F603" t="s">
        <v>254</v>
      </c>
      <c r="G603" t="s">
        <v>410</v>
      </c>
      <c r="H603" t="s">
        <v>255</v>
      </c>
      <c r="I603" t="s">
        <v>256</v>
      </c>
      <c r="J603" t="s">
        <v>257</v>
      </c>
      <c r="K603">
        <v>136</v>
      </c>
      <c r="L603">
        <v>0</v>
      </c>
      <c r="M603">
        <v>129</v>
      </c>
      <c r="N603" t="s">
        <v>258</v>
      </c>
      <c r="O603">
        <v>1</v>
      </c>
      <c r="P603" s="238">
        <v>120000</v>
      </c>
      <c r="Q603" t="s">
        <v>259</v>
      </c>
      <c r="R603" t="s">
        <v>260</v>
      </c>
      <c r="S603" t="s">
        <v>254</v>
      </c>
      <c r="T603" t="s">
        <v>261</v>
      </c>
      <c r="V603">
        <v>1.4</v>
      </c>
      <c r="W603" t="s">
        <v>317</v>
      </c>
      <c r="X603" t="s">
        <v>285</v>
      </c>
      <c r="Y603" t="s">
        <v>278</v>
      </c>
      <c r="Z603">
        <v>0</v>
      </c>
      <c r="AA603" s="237">
        <v>35855</v>
      </c>
      <c r="AC603">
        <v>0</v>
      </c>
    </row>
    <row r="604" spans="1:29" hidden="1" x14ac:dyDescent="0.25">
      <c r="A604">
        <v>9975</v>
      </c>
      <c r="B604">
        <v>10300603</v>
      </c>
      <c r="C604">
        <v>196</v>
      </c>
      <c r="D604" t="s">
        <v>389</v>
      </c>
      <c r="E604" t="s">
        <v>417</v>
      </c>
      <c r="F604" t="s">
        <v>254</v>
      </c>
      <c r="G604" t="s">
        <v>410</v>
      </c>
      <c r="H604" t="s">
        <v>264</v>
      </c>
      <c r="I604" t="s">
        <v>265</v>
      </c>
      <c r="J604" t="s">
        <v>266</v>
      </c>
      <c r="K604">
        <v>137</v>
      </c>
      <c r="L604">
        <v>0</v>
      </c>
      <c r="M604">
        <v>129</v>
      </c>
      <c r="N604" t="s">
        <v>258</v>
      </c>
      <c r="O604">
        <v>1</v>
      </c>
      <c r="P604" s="238">
        <v>84</v>
      </c>
      <c r="Q604" t="s">
        <v>259</v>
      </c>
      <c r="R604" t="s">
        <v>260</v>
      </c>
      <c r="S604" t="s">
        <v>254</v>
      </c>
      <c r="T604" t="s">
        <v>261</v>
      </c>
      <c r="V604">
        <v>1.4</v>
      </c>
      <c r="X604" t="s">
        <v>285</v>
      </c>
      <c r="Y604" t="s">
        <v>267</v>
      </c>
      <c r="Z604">
        <v>0</v>
      </c>
      <c r="AA604" s="237">
        <v>35855</v>
      </c>
      <c r="AC604">
        <v>0</v>
      </c>
    </row>
    <row r="605" spans="1:29" hidden="1" x14ac:dyDescent="0.25">
      <c r="A605">
        <v>9977</v>
      </c>
      <c r="B605">
        <v>10300603</v>
      </c>
      <c r="C605">
        <v>196</v>
      </c>
      <c r="D605" t="s">
        <v>389</v>
      </c>
      <c r="E605" t="s">
        <v>417</v>
      </c>
      <c r="F605" t="s">
        <v>254</v>
      </c>
      <c r="G605" t="s">
        <v>410</v>
      </c>
      <c r="H605" t="s">
        <v>264</v>
      </c>
      <c r="I605" t="s">
        <v>265</v>
      </c>
      <c r="J605" t="s">
        <v>266</v>
      </c>
      <c r="K605">
        <v>137</v>
      </c>
      <c r="L605">
        <v>205</v>
      </c>
      <c r="M605">
        <v>220</v>
      </c>
      <c r="N605" t="s">
        <v>367</v>
      </c>
      <c r="O605">
        <v>1</v>
      </c>
      <c r="P605" s="238">
        <v>84</v>
      </c>
      <c r="Q605" t="s">
        <v>259</v>
      </c>
      <c r="R605" t="s">
        <v>260</v>
      </c>
      <c r="S605" t="s">
        <v>254</v>
      </c>
      <c r="T605" t="s">
        <v>261</v>
      </c>
      <c r="V605">
        <v>1.4</v>
      </c>
      <c r="X605" t="s">
        <v>285</v>
      </c>
      <c r="Y605" t="s">
        <v>267</v>
      </c>
      <c r="Z605">
        <v>0</v>
      </c>
      <c r="AA605" s="237">
        <v>35855</v>
      </c>
      <c r="AC605">
        <v>0</v>
      </c>
    </row>
    <row r="606" spans="1:29" hidden="1" x14ac:dyDescent="0.25">
      <c r="A606">
        <v>9979</v>
      </c>
      <c r="B606">
        <v>10300603</v>
      </c>
      <c r="C606">
        <v>196</v>
      </c>
      <c r="D606" t="s">
        <v>389</v>
      </c>
      <c r="E606" t="s">
        <v>417</v>
      </c>
      <c r="F606" t="s">
        <v>254</v>
      </c>
      <c r="G606" t="s">
        <v>410</v>
      </c>
      <c r="H606" t="s">
        <v>264</v>
      </c>
      <c r="I606" t="s">
        <v>265</v>
      </c>
      <c r="J606" t="s">
        <v>266</v>
      </c>
      <c r="K606">
        <v>137</v>
      </c>
      <c r="L606">
        <v>26</v>
      </c>
      <c r="M606">
        <v>144</v>
      </c>
      <c r="N606" t="s">
        <v>393</v>
      </c>
      <c r="P606" s="238">
        <v>84</v>
      </c>
      <c r="Q606" t="s">
        <v>259</v>
      </c>
      <c r="R606" t="s">
        <v>260</v>
      </c>
      <c r="S606" t="s">
        <v>254</v>
      </c>
      <c r="T606" t="s">
        <v>261</v>
      </c>
      <c r="V606">
        <v>1.4</v>
      </c>
      <c r="X606" t="s">
        <v>285</v>
      </c>
      <c r="Y606" t="s">
        <v>267</v>
      </c>
      <c r="Z606">
        <v>0</v>
      </c>
      <c r="AA606" s="237">
        <v>35855</v>
      </c>
      <c r="AC606">
        <v>0</v>
      </c>
    </row>
    <row r="607" spans="1:29" hidden="1" x14ac:dyDescent="0.25">
      <c r="A607">
        <v>9979</v>
      </c>
      <c r="B607">
        <v>10300603</v>
      </c>
      <c r="C607">
        <v>196</v>
      </c>
      <c r="D607" t="s">
        <v>389</v>
      </c>
      <c r="E607" t="s">
        <v>417</v>
      </c>
      <c r="F607" t="s">
        <v>254</v>
      </c>
      <c r="G607" t="s">
        <v>410</v>
      </c>
      <c r="H607" t="s">
        <v>264</v>
      </c>
      <c r="I607" t="s">
        <v>265</v>
      </c>
      <c r="J607" t="s">
        <v>266</v>
      </c>
      <c r="K607">
        <v>137</v>
      </c>
      <c r="L607">
        <v>205</v>
      </c>
      <c r="M607">
        <v>220</v>
      </c>
      <c r="N607" t="s">
        <v>367</v>
      </c>
      <c r="O607">
        <v>1</v>
      </c>
      <c r="P607" s="238">
        <v>84</v>
      </c>
      <c r="Q607" t="s">
        <v>259</v>
      </c>
      <c r="R607" t="s">
        <v>260</v>
      </c>
      <c r="S607" t="s">
        <v>254</v>
      </c>
      <c r="T607" t="s">
        <v>261</v>
      </c>
      <c r="V607">
        <v>1.4</v>
      </c>
      <c r="X607" t="s">
        <v>285</v>
      </c>
      <c r="Y607" t="s">
        <v>267</v>
      </c>
      <c r="Z607">
        <v>0</v>
      </c>
      <c r="AA607" s="237">
        <v>35855</v>
      </c>
      <c r="AC607">
        <v>0</v>
      </c>
    </row>
    <row r="608" spans="1:29" hidden="1" x14ac:dyDescent="0.25">
      <c r="A608">
        <v>9980</v>
      </c>
      <c r="B608">
        <v>10300603</v>
      </c>
      <c r="C608">
        <v>196</v>
      </c>
      <c r="D608" t="s">
        <v>389</v>
      </c>
      <c r="E608" t="s">
        <v>417</v>
      </c>
      <c r="F608" t="s">
        <v>254</v>
      </c>
      <c r="G608" t="s">
        <v>410</v>
      </c>
      <c r="H608">
        <v>7440473</v>
      </c>
      <c r="I608" t="s">
        <v>318</v>
      </c>
      <c r="J608" t="s">
        <v>319</v>
      </c>
      <c r="K608">
        <v>149</v>
      </c>
      <c r="L608">
        <v>0</v>
      </c>
      <c r="M608">
        <v>129</v>
      </c>
      <c r="N608" t="s">
        <v>258</v>
      </c>
      <c r="O608">
        <v>1</v>
      </c>
      <c r="P608" s="238">
        <v>1.4E-3</v>
      </c>
      <c r="Q608" t="s">
        <v>259</v>
      </c>
      <c r="R608" t="s">
        <v>260</v>
      </c>
      <c r="S608" t="s">
        <v>254</v>
      </c>
      <c r="T608" t="s">
        <v>261</v>
      </c>
      <c r="V608">
        <v>1.4</v>
      </c>
      <c r="W608" t="s">
        <v>294</v>
      </c>
      <c r="X608" t="s">
        <v>285</v>
      </c>
      <c r="Y608" t="s">
        <v>263</v>
      </c>
      <c r="Z608">
        <v>0</v>
      </c>
      <c r="AA608" s="237">
        <v>35855</v>
      </c>
      <c r="AC608">
        <v>0</v>
      </c>
    </row>
    <row r="609" spans="1:29" hidden="1" x14ac:dyDescent="0.25">
      <c r="A609">
        <v>9981</v>
      </c>
      <c r="B609">
        <v>10300603</v>
      </c>
      <c r="C609">
        <v>196</v>
      </c>
      <c r="D609" t="s">
        <v>389</v>
      </c>
      <c r="E609" t="s">
        <v>417</v>
      </c>
      <c r="F609" t="s">
        <v>254</v>
      </c>
      <c r="G609" t="s">
        <v>410</v>
      </c>
      <c r="H609">
        <v>218019</v>
      </c>
      <c r="I609" t="s">
        <v>320</v>
      </c>
      <c r="J609" t="s">
        <v>321</v>
      </c>
      <c r="K609">
        <v>153</v>
      </c>
      <c r="L609">
        <v>0</v>
      </c>
      <c r="M609">
        <v>129</v>
      </c>
      <c r="N609" t="s">
        <v>258</v>
      </c>
      <c r="O609">
        <v>1</v>
      </c>
      <c r="P609" t="s">
        <v>283</v>
      </c>
      <c r="Q609" t="s">
        <v>259</v>
      </c>
      <c r="R609" t="s">
        <v>260</v>
      </c>
      <c r="S609" t="s">
        <v>254</v>
      </c>
      <c r="T609" t="s">
        <v>261</v>
      </c>
      <c r="V609">
        <v>1.4</v>
      </c>
      <c r="W609" t="s">
        <v>284</v>
      </c>
      <c r="X609" t="s">
        <v>285</v>
      </c>
      <c r="Y609" t="s">
        <v>286</v>
      </c>
      <c r="Z609">
        <v>0</v>
      </c>
      <c r="AA609" s="237">
        <v>35855</v>
      </c>
      <c r="AC609">
        <v>0</v>
      </c>
    </row>
    <row r="610" spans="1:29" hidden="1" x14ac:dyDescent="0.25">
      <c r="A610">
        <v>9982</v>
      </c>
      <c r="B610">
        <v>10300603</v>
      </c>
      <c r="C610">
        <v>196</v>
      </c>
      <c r="D610" t="s">
        <v>389</v>
      </c>
      <c r="E610" t="s">
        <v>417</v>
      </c>
      <c r="F610" t="s">
        <v>254</v>
      </c>
      <c r="G610" t="s">
        <v>410</v>
      </c>
      <c r="H610">
        <v>7440484</v>
      </c>
      <c r="I610" t="s">
        <v>322</v>
      </c>
      <c r="J610" t="s">
        <v>323</v>
      </c>
      <c r="K610">
        <v>154</v>
      </c>
      <c r="L610">
        <v>0</v>
      </c>
      <c r="M610">
        <v>129</v>
      </c>
      <c r="N610" t="s">
        <v>258</v>
      </c>
      <c r="O610">
        <v>1</v>
      </c>
      <c r="P610" s="238">
        <v>8.3999999999999995E-5</v>
      </c>
      <c r="Q610" t="s">
        <v>259</v>
      </c>
      <c r="R610" t="s">
        <v>260</v>
      </c>
      <c r="S610" t="s">
        <v>254</v>
      </c>
      <c r="T610" t="s">
        <v>261</v>
      </c>
      <c r="V610">
        <v>1.4</v>
      </c>
      <c r="W610" t="s">
        <v>294</v>
      </c>
      <c r="X610" t="s">
        <v>285</v>
      </c>
      <c r="Y610" t="s">
        <v>263</v>
      </c>
      <c r="Z610">
        <v>0</v>
      </c>
      <c r="AA610" s="237">
        <v>35855</v>
      </c>
      <c r="AC610">
        <v>0</v>
      </c>
    </row>
    <row r="611" spans="1:29" hidden="1" x14ac:dyDescent="0.25">
      <c r="A611">
        <v>9983</v>
      </c>
      <c r="B611">
        <v>10300603</v>
      </c>
      <c r="C611">
        <v>196</v>
      </c>
      <c r="D611" t="s">
        <v>389</v>
      </c>
      <c r="E611" t="s">
        <v>417</v>
      </c>
      <c r="F611" t="s">
        <v>254</v>
      </c>
      <c r="G611" t="s">
        <v>410</v>
      </c>
      <c r="I611" t="s">
        <v>324</v>
      </c>
      <c r="J611" t="s">
        <v>325</v>
      </c>
      <c r="K611">
        <v>156</v>
      </c>
      <c r="L611">
        <v>0</v>
      </c>
      <c r="M611">
        <v>129</v>
      </c>
      <c r="N611" t="s">
        <v>258</v>
      </c>
      <c r="O611">
        <v>1</v>
      </c>
      <c r="P611" s="238">
        <v>8.4999999999999995E-4</v>
      </c>
      <c r="Q611" t="s">
        <v>259</v>
      </c>
      <c r="R611" t="s">
        <v>260</v>
      </c>
      <c r="S611" t="s">
        <v>254</v>
      </c>
      <c r="T611" t="s">
        <v>261</v>
      </c>
      <c r="V611">
        <v>1.4</v>
      </c>
      <c r="X611" t="s">
        <v>285</v>
      </c>
      <c r="Y611" t="s">
        <v>275</v>
      </c>
      <c r="Z611">
        <v>0</v>
      </c>
      <c r="AA611" s="237">
        <v>35855</v>
      </c>
      <c r="AC611">
        <v>0</v>
      </c>
    </row>
    <row r="612" spans="1:29" hidden="1" x14ac:dyDescent="0.25">
      <c r="A612">
        <v>9984</v>
      </c>
      <c r="B612">
        <v>10300603</v>
      </c>
      <c r="C612">
        <v>196</v>
      </c>
      <c r="D612" t="s">
        <v>389</v>
      </c>
      <c r="E612" t="s">
        <v>417</v>
      </c>
      <c r="F612" t="s">
        <v>254</v>
      </c>
      <c r="G612" t="s">
        <v>410</v>
      </c>
      <c r="H612">
        <v>53703</v>
      </c>
      <c r="I612" t="s">
        <v>326</v>
      </c>
      <c r="J612" t="s">
        <v>327</v>
      </c>
      <c r="K612">
        <v>166</v>
      </c>
      <c r="L612">
        <v>0</v>
      </c>
      <c r="M612">
        <v>129</v>
      </c>
      <c r="N612" t="s">
        <v>258</v>
      </c>
      <c r="O612">
        <v>1</v>
      </c>
      <c r="P612" t="s">
        <v>303</v>
      </c>
      <c r="Q612" t="s">
        <v>259</v>
      </c>
      <c r="R612" t="s">
        <v>260</v>
      </c>
      <c r="S612" t="s">
        <v>254</v>
      </c>
      <c r="T612" t="s">
        <v>261</v>
      </c>
      <c r="V612">
        <v>1.4</v>
      </c>
      <c r="W612" t="s">
        <v>284</v>
      </c>
      <c r="X612" t="s">
        <v>285</v>
      </c>
      <c r="Y612" t="s">
        <v>286</v>
      </c>
      <c r="Z612">
        <v>0</v>
      </c>
      <c r="AA612" s="237">
        <v>35855</v>
      </c>
      <c r="AC612">
        <v>0</v>
      </c>
    </row>
    <row r="613" spans="1:29" hidden="1" x14ac:dyDescent="0.25">
      <c r="A613">
        <v>9985</v>
      </c>
      <c r="B613">
        <v>10300603</v>
      </c>
      <c r="C613">
        <v>196</v>
      </c>
      <c r="D613" t="s">
        <v>389</v>
      </c>
      <c r="E613" t="s">
        <v>417</v>
      </c>
      <c r="F613" t="s">
        <v>254</v>
      </c>
      <c r="G613" t="s">
        <v>410</v>
      </c>
      <c r="I613" t="s">
        <v>328</v>
      </c>
      <c r="J613" t="s">
        <v>329</v>
      </c>
      <c r="K613">
        <v>169</v>
      </c>
      <c r="L613">
        <v>0</v>
      </c>
      <c r="M613">
        <v>129</v>
      </c>
      <c r="N613" t="s">
        <v>258</v>
      </c>
      <c r="O613">
        <v>1</v>
      </c>
      <c r="P613" s="238">
        <v>1.1999999999999999E-3</v>
      </c>
      <c r="Q613" t="s">
        <v>259</v>
      </c>
      <c r="R613" t="s">
        <v>260</v>
      </c>
      <c r="S613" t="s">
        <v>254</v>
      </c>
      <c r="T613" t="s">
        <v>261</v>
      </c>
      <c r="V613">
        <v>1.4</v>
      </c>
      <c r="W613" t="s">
        <v>294</v>
      </c>
      <c r="X613" t="s">
        <v>285</v>
      </c>
      <c r="Y613" t="s">
        <v>286</v>
      </c>
      <c r="Z613">
        <v>0</v>
      </c>
      <c r="AA613" s="237">
        <v>35855</v>
      </c>
      <c r="AC613">
        <v>0</v>
      </c>
    </row>
    <row r="614" spans="1:29" hidden="1" x14ac:dyDescent="0.25">
      <c r="A614">
        <v>9986</v>
      </c>
      <c r="B614">
        <v>10300603</v>
      </c>
      <c r="C614">
        <v>196</v>
      </c>
      <c r="D614" t="s">
        <v>389</v>
      </c>
      <c r="E614" t="s">
        <v>417</v>
      </c>
      <c r="F614" t="s">
        <v>254</v>
      </c>
      <c r="G614" t="s">
        <v>410</v>
      </c>
      <c r="H614">
        <v>57976</v>
      </c>
      <c r="I614" t="s">
        <v>330</v>
      </c>
      <c r="J614" t="s">
        <v>331</v>
      </c>
      <c r="K614">
        <v>181</v>
      </c>
      <c r="L614">
        <v>0</v>
      </c>
      <c r="M614">
        <v>129</v>
      </c>
      <c r="N614" t="s">
        <v>258</v>
      </c>
      <c r="O614">
        <v>1</v>
      </c>
      <c r="P614" t="s">
        <v>332</v>
      </c>
      <c r="Q614" t="s">
        <v>259</v>
      </c>
      <c r="R614" t="s">
        <v>260</v>
      </c>
      <c r="S614" t="s">
        <v>254</v>
      </c>
      <c r="T614" t="s">
        <v>261</v>
      </c>
      <c r="V614">
        <v>1.4</v>
      </c>
      <c r="W614" t="s">
        <v>284</v>
      </c>
      <c r="X614" t="s">
        <v>285</v>
      </c>
      <c r="Y614" t="s">
        <v>286</v>
      </c>
      <c r="Z614">
        <v>0</v>
      </c>
      <c r="AA614" s="237">
        <v>35855</v>
      </c>
      <c r="AC614">
        <v>0</v>
      </c>
    </row>
    <row r="615" spans="1:29" hidden="1" x14ac:dyDescent="0.25">
      <c r="A615">
        <v>9987</v>
      </c>
      <c r="B615">
        <v>10300603</v>
      </c>
      <c r="C615">
        <v>196</v>
      </c>
      <c r="D615" t="s">
        <v>389</v>
      </c>
      <c r="E615" t="s">
        <v>417</v>
      </c>
      <c r="F615" t="s">
        <v>254</v>
      </c>
      <c r="G615" t="s">
        <v>410</v>
      </c>
      <c r="I615" t="s">
        <v>333</v>
      </c>
      <c r="J615" t="s">
        <v>334</v>
      </c>
      <c r="K615">
        <v>189</v>
      </c>
      <c r="L615">
        <v>0</v>
      </c>
      <c r="M615">
        <v>129</v>
      </c>
      <c r="N615" t="s">
        <v>258</v>
      </c>
      <c r="O615">
        <v>1</v>
      </c>
      <c r="P615" s="238">
        <v>3.1</v>
      </c>
      <c r="Q615" t="s">
        <v>259</v>
      </c>
      <c r="R615" t="s">
        <v>260</v>
      </c>
      <c r="S615" t="s">
        <v>254</v>
      </c>
      <c r="T615" t="s">
        <v>261</v>
      </c>
      <c r="V615">
        <v>1.4</v>
      </c>
      <c r="X615" t="s">
        <v>285</v>
      </c>
      <c r="Y615" t="s">
        <v>286</v>
      </c>
      <c r="Z615">
        <v>0</v>
      </c>
      <c r="AA615" s="237">
        <v>35855</v>
      </c>
      <c r="AC615">
        <v>0</v>
      </c>
    </row>
    <row r="616" spans="1:29" hidden="1" x14ac:dyDescent="0.25">
      <c r="A616">
        <v>9988</v>
      </c>
      <c r="B616">
        <v>10300603</v>
      </c>
      <c r="C616">
        <v>196</v>
      </c>
      <c r="D616" t="s">
        <v>389</v>
      </c>
      <c r="E616" t="s">
        <v>417</v>
      </c>
      <c r="F616" t="s">
        <v>254</v>
      </c>
      <c r="G616" t="s">
        <v>410</v>
      </c>
      <c r="H616">
        <v>206440</v>
      </c>
      <c r="I616" t="s">
        <v>335</v>
      </c>
      <c r="J616" t="s">
        <v>336</v>
      </c>
      <c r="K616">
        <v>204</v>
      </c>
      <c r="L616">
        <v>0</v>
      </c>
      <c r="M616">
        <v>129</v>
      </c>
      <c r="N616" t="s">
        <v>258</v>
      </c>
      <c r="O616">
        <v>1</v>
      </c>
      <c r="P616" s="238">
        <v>3.0000000000000001E-6</v>
      </c>
      <c r="Q616" t="s">
        <v>259</v>
      </c>
      <c r="R616" t="s">
        <v>260</v>
      </c>
      <c r="S616" t="s">
        <v>254</v>
      </c>
      <c r="T616" t="s">
        <v>261</v>
      </c>
      <c r="V616">
        <v>1.4</v>
      </c>
      <c r="W616" t="s">
        <v>284</v>
      </c>
      <c r="X616" t="s">
        <v>285</v>
      </c>
      <c r="Y616" t="s">
        <v>286</v>
      </c>
      <c r="Z616">
        <v>0</v>
      </c>
      <c r="AA616" s="237">
        <v>35855</v>
      </c>
      <c r="AC616">
        <v>0</v>
      </c>
    </row>
    <row r="617" spans="1:29" hidden="1" x14ac:dyDescent="0.25">
      <c r="A617">
        <v>9989</v>
      </c>
      <c r="B617">
        <v>10300603</v>
      </c>
      <c r="C617">
        <v>196</v>
      </c>
      <c r="D617" t="s">
        <v>389</v>
      </c>
      <c r="E617" t="s">
        <v>417</v>
      </c>
      <c r="F617" t="s">
        <v>254</v>
      </c>
      <c r="G617" t="s">
        <v>410</v>
      </c>
      <c r="H617">
        <v>86737</v>
      </c>
      <c r="I617" t="s">
        <v>337</v>
      </c>
      <c r="J617" t="s">
        <v>338</v>
      </c>
      <c r="K617">
        <v>205</v>
      </c>
      <c r="L617">
        <v>0</v>
      </c>
      <c r="M617">
        <v>129</v>
      </c>
      <c r="N617" t="s">
        <v>258</v>
      </c>
      <c r="O617">
        <v>1</v>
      </c>
      <c r="P617" s="238">
        <v>2.7999999999999999E-6</v>
      </c>
      <c r="Q617" t="s">
        <v>259</v>
      </c>
      <c r="R617" t="s">
        <v>260</v>
      </c>
      <c r="S617" t="s">
        <v>254</v>
      </c>
      <c r="T617" t="s">
        <v>261</v>
      </c>
      <c r="V617">
        <v>1.4</v>
      </c>
      <c r="W617" t="s">
        <v>284</v>
      </c>
      <c r="X617" t="s">
        <v>285</v>
      </c>
      <c r="Y617" t="s">
        <v>286</v>
      </c>
      <c r="Z617">
        <v>0</v>
      </c>
      <c r="AA617" s="237">
        <v>35855</v>
      </c>
      <c r="AC617">
        <v>0</v>
      </c>
    </row>
    <row r="618" spans="1:29" hidden="1" x14ac:dyDescent="0.25">
      <c r="A618">
        <v>9990</v>
      </c>
      <c r="B618">
        <v>10300603</v>
      </c>
      <c r="C618">
        <v>196</v>
      </c>
      <c r="D618" t="s">
        <v>389</v>
      </c>
      <c r="E618" t="s">
        <v>417</v>
      </c>
      <c r="F618" t="s">
        <v>254</v>
      </c>
      <c r="G618" t="s">
        <v>410</v>
      </c>
      <c r="H618">
        <v>50000</v>
      </c>
      <c r="I618" t="s">
        <v>339</v>
      </c>
      <c r="J618" t="s">
        <v>340</v>
      </c>
      <c r="K618">
        <v>210</v>
      </c>
      <c r="L618">
        <v>0</v>
      </c>
      <c r="M618">
        <v>129</v>
      </c>
      <c r="N618" t="s">
        <v>258</v>
      </c>
      <c r="O618">
        <v>1</v>
      </c>
      <c r="P618" s="238">
        <v>7.4999999999999997E-2</v>
      </c>
      <c r="Q618" t="s">
        <v>259</v>
      </c>
      <c r="R618" t="s">
        <v>260</v>
      </c>
      <c r="S618" t="s">
        <v>254</v>
      </c>
      <c r="T618" t="s">
        <v>261</v>
      </c>
      <c r="V618">
        <v>1.4</v>
      </c>
      <c r="W618" t="s">
        <v>294</v>
      </c>
      <c r="X618" t="s">
        <v>285</v>
      </c>
      <c r="Y618" t="s">
        <v>267</v>
      </c>
      <c r="Z618">
        <v>0</v>
      </c>
      <c r="AA618" s="237">
        <v>35855</v>
      </c>
      <c r="AC618">
        <v>0</v>
      </c>
    </row>
    <row r="619" spans="1:29" hidden="1" x14ac:dyDescent="0.25">
      <c r="A619">
        <v>9991</v>
      </c>
      <c r="B619">
        <v>10300603</v>
      </c>
      <c r="C619">
        <v>196</v>
      </c>
      <c r="D619" t="s">
        <v>389</v>
      </c>
      <c r="E619" t="s">
        <v>417</v>
      </c>
      <c r="F619" t="s">
        <v>254</v>
      </c>
      <c r="G619" t="s">
        <v>410</v>
      </c>
      <c r="H619">
        <v>193395</v>
      </c>
      <c r="I619" t="s">
        <v>341</v>
      </c>
      <c r="J619" t="s">
        <v>342</v>
      </c>
      <c r="K619">
        <v>237</v>
      </c>
      <c r="L619">
        <v>0</v>
      </c>
      <c r="M619">
        <v>129</v>
      </c>
      <c r="N619" t="s">
        <v>258</v>
      </c>
      <c r="O619">
        <v>1</v>
      </c>
      <c r="P619" t="s">
        <v>283</v>
      </c>
      <c r="Q619" t="s">
        <v>259</v>
      </c>
      <c r="R619" t="s">
        <v>260</v>
      </c>
      <c r="S619" t="s">
        <v>254</v>
      </c>
      <c r="T619" t="s">
        <v>261</v>
      </c>
      <c r="V619">
        <v>1.4</v>
      </c>
      <c r="W619" t="s">
        <v>284</v>
      </c>
      <c r="X619" t="s">
        <v>285</v>
      </c>
      <c r="Y619" t="s">
        <v>286</v>
      </c>
      <c r="Z619">
        <v>0</v>
      </c>
      <c r="AA619" s="237">
        <v>35855</v>
      </c>
      <c r="AC619">
        <v>0</v>
      </c>
    </row>
    <row r="620" spans="1:29" hidden="1" x14ac:dyDescent="0.25">
      <c r="A620">
        <v>9992</v>
      </c>
      <c r="B620">
        <v>10300603</v>
      </c>
      <c r="C620">
        <v>196</v>
      </c>
      <c r="D620" t="s">
        <v>389</v>
      </c>
      <c r="E620" t="s">
        <v>417</v>
      </c>
      <c r="F620" t="s">
        <v>254</v>
      </c>
      <c r="G620" t="s">
        <v>410</v>
      </c>
      <c r="H620">
        <v>7439921</v>
      </c>
      <c r="I620" t="s">
        <v>343</v>
      </c>
      <c r="J620" t="s">
        <v>344</v>
      </c>
      <c r="K620">
        <v>250</v>
      </c>
      <c r="L620">
        <v>0</v>
      </c>
      <c r="M620">
        <v>129</v>
      </c>
      <c r="N620" t="s">
        <v>258</v>
      </c>
      <c r="O620">
        <v>1</v>
      </c>
      <c r="P620" s="238">
        <v>5.0000000000000001E-4</v>
      </c>
      <c r="Q620" t="s">
        <v>259</v>
      </c>
      <c r="R620" t="s">
        <v>260</v>
      </c>
      <c r="S620" t="s">
        <v>254</v>
      </c>
      <c r="T620" t="s">
        <v>261</v>
      </c>
      <c r="V620">
        <v>1.4</v>
      </c>
      <c r="W620" t="s">
        <v>284</v>
      </c>
      <c r="X620" t="s">
        <v>285</v>
      </c>
      <c r="Y620" t="s">
        <v>263</v>
      </c>
      <c r="Z620">
        <v>0</v>
      </c>
      <c r="AA620" s="237">
        <v>35855</v>
      </c>
      <c r="AC620">
        <v>0</v>
      </c>
    </row>
    <row r="621" spans="1:29" hidden="1" x14ac:dyDescent="0.25">
      <c r="A621">
        <v>9993</v>
      </c>
      <c r="B621">
        <v>10300603</v>
      </c>
      <c r="C621">
        <v>196</v>
      </c>
      <c r="D621" t="s">
        <v>389</v>
      </c>
      <c r="E621" t="s">
        <v>417</v>
      </c>
      <c r="F621" t="s">
        <v>254</v>
      </c>
      <c r="G621" t="s">
        <v>410</v>
      </c>
      <c r="H621">
        <v>7439965</v>
      </c>
      <c r="I621" t="s">
        <v>345</v>
      </c>
      <c r="J621" t="s">
        <v>346</v>
      </c>
      <c r="K621">
        <v>257</v>
      </c>
      <c r="L621">
        <v>0</v>
      </c>
      <c r="M621">
        <v>129</v>
      </c>
      <c r="N621" t="s">
        <v>258</v>
      </c>
      <c r="O621">
        <v>1</v>
      </c>
      <c r="P621" s="238">
        <v>3.8000000000000002E-4</v>
      </c>
      <c r="Q621" t="s">
        <v>259</v>
      </c>
      <c r="R621" t="s">
        <v>260</v>
      </c>
      <c r="S621" t="s">
        <v>254</v>
      </c>
      <c r="T621" t="s">
        <v>261</v>
      </c>
      <c r="V621">
        <v>1.4</v>
      </c>
      <c r="W621" t="s">
        <v>294</v>
      </c>
      <c r="X621" t="s">
        <v>285</v>
      </c>
      <c r="Y621" t="s">
        <v>263</v>
      </c>
      <c r="Z621">
        <v>0</v>
      </c>
      <c r="AA621" s="237">
        <v>35855</v>
      </c>
      <c r="AC621">
        <v>0</v>
      </c>
    </row>
    <row r="622" spans="1:29" hidden="1" x14ac:dyDescent="0.25">
      <c r="A622">
        <v>9994</v>
      </c>
      <c r="B622">
        <v>10300603</v>
      </c>
      <c r="C622">
        <v>196</v>
      </c>
      <c r="D622" t="s">
        <v>389</v>
      </c>
      <c r="E622" t="s">
        <v>417</v>
      </c>
      <c r="F622" t="s">
        <v>254</v>
      </c>
      <c r="G622" t="s">
        <v>410</v>
      </c>
      <c r="H622">
        <v>7439976</v>
      </c>
      <c r="I622" t="s">
        <v>347</v>
      </c>
      <c r="J622" t="s">
        <v>348</v>
      </c>
      <c r="K622">
        <v>260</v>
      </c>
      <c r="L622">
        <v>0</v>
      </c>
      <c r="M622">
        <v>129</v>
      </c>
      <c r="N622" t="s">
        <v>258</v>
      </c>
      <c r="O622">
        <v>1</v>
      </c>
      <c r="P622" s="238">
        <v>2.5999999999999998E-4</v>
      </c>
      <c r="Q622" t="s">
        <v>259</v>
      </c>
      <c r="R622" t="s">
        <v>260</v>
      </c>
      <c r="S622" t="s">
        <v>254</v>
      </c>
      <c r="T622" t="s">
        <v>261</v>
      </c>
      <c r="V622">
        <v>1.4</v>
      </c>
      <c r="W622" t="s">
        <v>294</v>
      </c>
      <c r="X622" t="s">
        <v>285</v>
      </c>
      <c r="Y622" t="s">
        <v>263</v>
      </c>
      <c r="Z622">
        <v>0</v>
      </c>
      <c r="AA622" s="237">
        <v>35855</v>
      </c>
      <c r="AC622">
        <v>0</v>
      </c>
    </row>
    <row r="623" spans="1:29" hidden="1" x14ac:dyDescent="0.25">
      <c r="A623">
        <v>9995</v>
      </c>
      <c r="B623">
        <v>10300603</v>
      </c>
      <c r="C623">
        <v>196</v>
      </c>
      <c r="D623" t="s">
        <v>389</v>
      </c>
      <c r="E623" t="s">
        <v>417</v>
      </c>
      <c r="F623" t="s">
        <v>254</v>
      </c>
      <c r="G623" t="s">
        <v>410</v>
      </c>
      <c r="I623" t="s">
        <v>349</v>
      </c>
      <c r="J623" t="s">
        <v>350</v>
      </c>
      <c r="K623">
        <v>261</v>
      </c>
      <c r="L623">
        <v>0</v>
      </c>
      <c r="M623">
        <v>129</v>
      </c>
      <c r="N623" t="s">
        <v>258</v>
      </c>
      <c r="O623">
        <v>1</v>
      </c>
      <c r="P623" s="238">
        <v>2.2999999999999998</v>
      </c>
      <c r="Q623" t="s">
        <v>259</v>
      </c>
      <c r="R623" t="s">
        <v>260</v>
      </c>
      <c r="S623" t="s">
        <v>254</v>
      </c>
      <c r="T623" t="s">
        <v>261</v>
      </c>
      <c r="V623">
        <v>1.4</v>
      </c>
      <c r="X623" t="s">
        <v>285</v>
      </c>
      <c r="Y623" t="s">
        <v>267</v>
      </c>
      <c r="Z623">
        <v>0</v>
      </c>
      <c r="AA623" s="237">
        <v>35855</v>
      </c>
      <c r="AC623">
        <v>0</v>
      </c>
    </row>
    <row r="624" spans="1:29" hidden="1" x14ac:dyDescent="0.25">
      <c r="A624">
        <v>9996</v>
      </c>
      <c r="B624">
        <v>10300603</v>
      </c>
      <c r="C624">
        <v>196</v>
      </c>
      <c r="D624" t="s">
        <v>389</v>
      </c>
      <c r="E624" t="s">
        <v>417</v>
      </c>
      <c r="F624" t="s">
        <v>254</v>
      </c>
      <c r="G624" t="s">
        <v>410</v>
      </c>
      <c r="H624">
        <v>91576</v>
      </c>
      <c r="I624" t="s">
        <v>351</v>
      </c>
      <c r="J624" t="s">
        <v>352</v>
      </c>
      <c r="K624">
        <v>55</v>
      </c>
      <c r="L624">
        <v>0</v>
      </c>
      <c r="M624">
        <v>129</v>
      </c>
      <c r="N624" t="s">
        <v>258</v>
      </c>
      <c r="O624">
        <v>1</v>
      </c>
      <c r="P624" s="238">
        <v>2.4000000000000001E-5</v>
      </c>
      <c r="Q624" t="s">
        <v>259</v>
      </c>
      <c r="R624" t="s">
        <v>260</v>
      </c>
      <c r="S624" t="s">
        <v>254</v>
      </c>
      <c r="T624" t="s">
        <v>261</v>
      </c>
      <c r="V624">
        <v>1.4</v>
      </c>
      <c r="W624" t="s">
        <v>284</v>
      </c>
      <c r="X624" t="s">
        <v>285</v>
      </c>
      <c r="Y624" t="s">
        <v>263</v>
      </c>
      <c r="Z624">
        <v>0</v>
      </c>
      <c r="AA624" s="237">
        <v>35855</v>
      </c>
      <c r="AC624">
        <v>0</v>
      </c>
    </row>
    <row r="625" spans="1:29" hidden="1" x14ac:dyDescent="0.25">
      <c r="A625">
        <v>9997</v>
      </c>
      <c r="B625">
        <v>10300603</v>
      </c>
      <c r="C625">
        <v>196</v>
      </c>
      <c r="D625" t="s">
        <v>389</v>
      </c>
      <c r="E625" t="s">
        <v>417</v>
      </c>
      <c r="F625" t="s">
        <v>254</v>
      </c>
      <c r="G625" t="s">
        <v>410</v>
      </c>
      <c r="H625">
        <v>56495</v>
      </c>
      <c r="I625" t="s">
        <v>353</v>
      </c>
      <c r="J625" t="s">
        <v>354</v>
      </c>
      <c r="K625">
        <v>61</v>
      </c>
      <c r="L625">
        <v>0</v>
      </c>
      <c r="M625">
        <v>129</v>
      </c>
      <c r="N625" t="s">
        <v>258</v>
      </c>
      <c r="O625">
        <v>1</v>
      </c>
      <c r="P625" t="s">
        <v>283</v>
      </c>
      <c r="Q625" t="s">
        <v>259</v>
      </c>
      <c r="R625" t="s">
        <v>260</v>
      </c>
      <c r="S625" t="s">
        <v>254</v>
      </c>
      <c r="T625" t="s">
        <v>261</v>
      </c>
      <c r="V625">
        <v>1.4</v>
      </c>
      <c r="W625" t="s">
        <v>284</v>
      </c>
      <c r="X625" t="s">
        <v>285</v>
      </c>
      <c r="Y625" t="s">
        <v>286</v>
      </c>
      <c r="Z625">
        <v>0</v>
      </c>
      <c r="AA625" s="237">
        <v>35855</v>
      </c>
      <c r="AC625">
        <v>0</v>
      </c>
    </row>
    <row r="626" spans="1:29" hidden="1" x14ac:dyDescent="0.25">
      <c r="A626">
        <v>9998</v>
      </c>
      <c r="B626">
        <v>10300603</v>
      </c>
      <c r="C626">
        <v>196</v>
      </c>
      <c r="D626" t="s">
        <v>389</v>
      </c>
      <c r="E626" t="s">
        <v>417</v>
      </c>
      <c r="F626" t="s">
        <v>254</v>
      </c>
      <c r="G626" t="s">
        <v>410</v>
      </c>
      <c r="I626" t="s">
        <v>355</v>
      </c>
      <c r="J626" t="s">
        <v>356</v>
      </c>
      <c r="K626">
        <v>287</v>
      </c>
      <c r="L626">
        <v>0</v>
      </c>
      <c r="M626">
        <v>129</v>
      </c>
      <c r="N626" t="s">
        <v>258</v>
      </c>
      <c r="O626">
        <v>1</v>
      </c>
      <c r="P626" s="238">
        <v>1.1000000000000001E-3</v>
      </c>
      <c r="Q626" t="s">
        <v>259</v>
      </c>
      <c r="R626" t="s">
        <v>260</v>
      </c>
      <c r="S626" t="s">
        <v>254</v>
      </c>
      <c r="T626" t="s">
        <v>261</v>
      </c>
      <c r="V626">
        <v>1.4</v>
      </c>
      <c r="X626" t="s">
        <v>285</v>
      </c>
      <c r="Y626" t="s">
        <v>263</v>
      </c>
      <c r="Z626">
        <v>0</v>
      </c>
      <c r="AA626" s="237">
        <v>35855</v>
      </c>
      <c r="AC626">
        <v>0</v>
      </c>
    </row>
    <row r="627" spans="1:29" hidden="1" x14ac:dyDescent="0.25">
      <c r="A627">
        <v>9999</v>
      </c>
      <c r="B627">
        <v>10300603</v>
      </c>
      <c r="C627">
        <v>196</v>
      </c>
      <c r="D627" t="s">
        <v>389</v>
      </c>
      <c r="E627" t="s">
        <v>417</v>
      </c>
      <c r="F627" t="s">
        <v>254</v>
      </c>
      <c r="G627" t="s">
        <v>410</v>
      </c>
      <c r="H627">
        <v>110543</v>
      </c>
      <c r="I627" t="s">
        <v>357</v>
      </c>
      <c r="J627" t="s">
        <v>358</v>
      </c>
      <c r="K627">
        <v>295</v>
      </c>
      <c r="L627">
        <v>0</v>
      </c>
      <c r="M627">
        <v>129</v>
      </c>
      <c r="N627" t="s">
        <v>258</v>
      </c>
      <c r="O627">
        <v>1</v>
      </c>
      <c r="P627" s="238">
        <v>1.8</v>
      </c>
      <c r="Q627" t="s">
        <v>259</v>
      </c>
      <c r="R627" t="s">
        <v>260</v>
      </c>
      <c r="S627" t="s">
        <v>254</v>
      </c>
      <c r="T627" t="s">
        <v>261</v>
      </c>
      <c r="V627">
        <v>1.4</v>
      </c>
      <c r="W627" t="s">
        <v>284</v>
      </c>
      <c r="X627" t="s">
        <v>285</v>
      </c>
      <c r="Y627" t="s">
        <v>286</v>
      </c>
      <c r="Z627">
        <v>0</v>
      </c>
      <c r="AA627" s="237">
        <v>35855</v>
      </c>
      <c r="AC627">
        <v>0</v>
      </c>
    </row>
    <row r="628" spans="1:29" hidden="1" x14ac:dyDescent="0.25">
      <c r="A628">
        <v>10000</v>
      </c>
      <c r="B628">
        <v>10300603</v>
      </c>
      <c r="C628">
        <v>196</v>
      </c>
      <c r="D628" t="s">
        <v>389</v>
      </c>
      <c r="E628" t="s">
        <v>417</v>
      </c>
      <c r="F628" t="s">
        <v>254</v>
      </c>
      <c r="G628" t="s">
        <v>410</v>
      </c>
      <c r="I628" t="s">
        <v>359</v>
      </c>
      <c r="J628" t="s">
        <v>360</v>
      </c>
      <c r="K628">
        <v>307</v>
      </c>
      <c r="L628">
        <v>0</v>
      </c>
      <c r="M628">
        <v>129</v>
      </c>
      <c r="N628" t="s">
        <v>258</v>
      </c>
      <c r="O628">
        <v>1</v>
      </c>
      <c r="P628" s="238">
        <v>2.6</v>
      </c>
      <c r="Q628" t="s">
        <v>259</v>
      </c>
      <c r="R628" t="s">
        <v>260</v>
      </c>
      <c r="S628" t="s">
        <v>254</v>
      </c>
      <c r="T628" t="s">
        <v>261</v>
      </c>
      <c r="V628">
        <v>1.4</v>
      </c>
      <c r="X628" t="s">
        <v>285</v>
      </c>
      <c r="Y628" t="s">
        <v>286</v>
      </c>
      <c r="Z628">
        <v>0</v>
      </c>
      <c r="AA628" s="237">
        <v>35855</v>
      </c>
      <c r="AC628">
        <v>0</v>
      </c>
    </row>
    <row r="629" spans="1:29" hidden="1" x14ac:dyDescent="0.25">
      <c r="A629">
        <v>10001</v>
      </c>
      <c r="B629">
        <v>10300603</v>
      </c>
      <c r="C629">
        <v>196</v>
      </c>
      <c r="D629" t="s">
        <v>389</v>
      </c>
      <c r="E629" t="s">
        <v>417</v>
      </c>
      <c r="F629" t="s">
        <v>254</v>
      </c>
      <c r="G629" t="s">
        <v>410</v>
      </c>
      <c r="H629">
        <v>91203</v>
      </c>
      <c r="I629" t="s">
        <v>361</v>
      </c>
      <c r="J629" t="s">
        <v>362</v>
      </c>
      <c r="K629">
        <v>291</v>
      </c>
      <c r="L629">
        <v>0</v>
      </c>
      <c r="M629">
        <v>129</v>
      </c>
      <c r="N629" t="s">
        <v>258</v>
      </c>
      <c r="O629">
        <v>1</v>
      </c>
      <c r="P629" s="238">
        <v>6.0999999999999997E-4</v>
      </c>
      <c r="Q629" t="s">
        <v>259</v>
      </c>
      <c r="R629" t="s">
        <v>260</v>
      </c>
      <c r="S629" t="s">
        <v>254</v>
      </c>
      <c r="T629" t="s">
        <v>261</v>
      </c>
      <c r="V629">
        <v>1.4</v>
      </c>
      <c r="W629" t="s">
        <v>294</v>
      </c>
      <c r="X629" t="s">
        <v>285</v>
      </c>
      <c r="Y629" t="s">
        <v>286</v>
      </c>
      <c r="Z629">
        <v>0</v>
      </c>
      <c r="AA629" s="237">
        <v>35855</v>
      </c>
      <c r="AC629">
        <v>0</v>
      </c>
    </row>
    <row r="630" spans="1:29" hidden="1" x14ac:dyDescent="0.25">
      <c r="A630">
        <v>10002</v>
      </c>
      <c r="B630">
        <v>10300603</v>
      </c>
      <c r="C630">
        <v>196</v>
      </c>
      <c r="D630" t="s">
        <v>389</v>
      </c>
      <c r="E630" t="s">
        <v>417</v>
      </c>
      <c r="F630" t="s">
        <v>254</v>
      </c>
      <c r="G630" t="s">
        <v>410</v>
      </c>
      <c r="H630">
        <v>7440020</v>
      </c>
      <c r="I630" t="s">
        <v>363</v>
      </c>
      <c r="J630" t="s">
        <v>364</v>
      </c>
      <c r="K630">
        <v>296</v>
      </c>
      <c r="L630">
        <v>0</v>
      </c>
      <c r="M630">
        <v>129</v>
      </c>
      <c r="N630" t="s">
        <v>258</v>
      </c>
      <c r="O630">
        <v>1</v>
      </c>
      <c r="P630" s="238">
        <v>2.0999999999999999E-3</v>
      </c>
      <c r="Q630" t="s">
        <v>259</v>
      </c>
      <c r="R630" t="s">
        <v>260</v>
      </c>
      <c r="S630" t="s">
        <v>254</v>
      </c>
      <c r="T630" t="s">
        <v>261</v>
      </c>
      <c r="V630">
        <v>1.4</v>
      </c>
      <c r="W630" t="s">
        <v>294</v>
      </c>
      <c r="X630" t="s">
        <v>285</v>
      </c>
      <c r="Y630" t="s">
        <v>275</v>
      </c>
      <c r="Z630">
        <v>0</v>
      </c>
      <c r="AA630" s="237">
        <v>35855</v>
      </c>
      <c r="AC630">
        <v>0</v>
      </c>
    </row>
    <row r="631" spans="1:29" hidden="1" x14ac:dyDescent="0.25">
      <c r="A631">
        <v>10003</v>
      </c>
      <c r="B631">
        <v>10300603</v>
      </c>
      <c r="C631">
        <v>196</v>
      </c>
      <c r="D631" t="s">
        <v>389</v>
      </c>
      <c r="E631" t="s">
        <v>417</v>
      </c>
      <c r="F631" t="s">
        <v>254</v>
      </c>
      <c r="G631" t="s">
        <v>410</v>
      </c>
      <c r="H631" t="s">
        <v>268</v>
      </c>
      <c r="J631" t="s">
        <v>269</v>
      </c>
      <c r="K631">
        <v>303</v>
      </c>
      <c r="L631">
        <v>0</v>
      </c>
      <c r="M631">
        <v>129</v>
      </c>
      <c r="N631" t="s">
        <v>258</v>
      </c>
      <c r="O631">
        <v>1</v>
      </c>
      <c r="P631" s="238">
        <v>100</v>
      </c>
      <c r="Q631" t="s">
        <v>259</v>
      </c>
      <c r="R631" t="s">
        <v>260</v>
      </c>
      <c r="S631" t="s">
        <v>254</v>
      </c>
      <c r="T631" t="s">
        <v>261</v>
      </c>
      <c r="V631">
        <v>1.4</v>
      </c>
      <c r="W631" t="s">
        <v>398</v>
      </c>
      <c r="X631" t="s">
        <v>285</v>
      </c>
      <c r="Y631" t="s">
        <v>267</v>
      </c>
      <c r="Z631">
        <v>0</v>
      </c>
      <c r="AC631">
        <v>0</v>
      </c>
    </row>
    <row r="632" spans="1:29" hidden="1" x14ac:dyDescent="0.25">
      <c r="A632">
        <v>10006</v>
      </c>
      <c r="B632">
        <v>10300603</v>
      </c>
      <c r="C632">
        <v>196</v>
      </c>
      <c r="D632" t="s">
        <v>389</v>
      </c>
      <c r="E632" t="s">
        <v>417</v>
      </c>
      <c r="F632" t="s">
        <v>254</v>
      </c>
      <c r="G632" t="s">
        <v>410</v>
      </c>
      <c r="H632" t="s">
        <v>268</v>
      </c>
      <c r="J632" t="s">
        <v>269</v>
      </c>
      <c r="K632">
        <v>303</v>
      </c>
      <c r="L632">
        <v>205</v>
      </c>
      <c r="M632">
        <v>220</v>
      </c>
      <c r="N632" t="s">
        <v>367</v>
      </c>
      <c r="O632">
        <v>1</v>
      </c>
      <c r="P632" s="238">
        <v>50</v>
      </c>
      <c r="Q632" t="s">
        <v>259</v>
      </c>
      <c r="R632" t="s">
        <v>260</v>
      </c>
      <c r="S632" t="s">
        <v>254</v>
      </c>
      <c r="T632" t="s">
        <v>261</v>
      </c>
      <c r="V632">
        <v>1.4</v>
      </c>
      <c r="W632" t="s">
        <v>398</v>
      </c>
      <c r="X632" t="s">
        <v>285</v>
      </c>
      <c r="Y632" t="s">
        <v>263</v>
      </c>
      <c r="Z632">
        <v>0</v>
      </c>
      <c r="AA632" s="237">
        <v>35855</v>
      </c>
      <c r="AC632">
        <v>0</v>
      </c>
    </row>
    <row r="633" spans="1:29" hidden="1" x14ac:dyDescent="0.25">
      <c r="A633">
        <v>10007</v>
      </c>
      <c r="B633">
        <v>10300603</v>
      </c>
      <c r="C633">
        <v>196</v>
      </c>
      <c r="D633" t="s">
        <v>389</v>
      </c>
      <c r="E633" t="s">
        <v>417</v>
      </c>
      <c r="F633" t="s">
        <v>254</v>
      </c>
      <c r="G633" t="s">
        <v>410</v>
      </c>
      <c r="H633" t="s">
        <v>268</v>
      </c>
      <c r="J633" t="s">
        <v>269</v>
      </c>
      <c r="K633">
        <v>303</v>
      </c>
      <c r="L633">
        <v>26</v>
      </c>
      <c r="M633">
        <v>144</v>
      </c>
      <c r="N633" t="s">
        <v>393</v>
      </c>
      <c r="P633" s="238">
        <v>32</v>
      </c>
      <c r="Q633" t="s">
        <v>259</v>
      </c>
      <c r="R633" t="s">
        <v>260</v>
      </c>
      <c r="S633" t="s">
        <v>254</v>
      </c>
      <c r="T633" t="s">
        <v>261</v>
      </c>
      <c r="V633">
        <v>1.4</v>
      </c>
      <c r="W633" t="s">
        <v>398</v>
      </c>
      <c r="X633" t="s">
        <v>285</v>
      </c>
      <c r="Y633" t="s">
        <v>275</v>
      </c>
      <c r="Z633">
        <v>0</v>
      </c>
      <c r="AA633" s="237">
        <v>35855</v>
      </c>
      <c r="AC633">
        <v>0</v>
      </c>
    </row>
    <row r="634" spans="1:29" hidden="1" x14ac:dyDescent="0.25">
      <c r="A634">
        <v>10007</v>
      </c>
      <c r="B634">
        <v>10300603</v>
      </c>
      <c r="C634">
        <v>196</v>
      </c>
      <c r="D634" t="s">
        <v>389</v>
      </c>
      <c r="E634" t="s">
        <v>417</v>
      </c>
      <c r="F634" t="s">
        <v>254</v>
      </c>
      <c r="G634" t="s">
        <v>410</v>
      </c>
      <c r="H634" t="s">
        <v>268</v>
      </c>
      <c r="J634" t="s">
        <v>269</v>
      </c>
      <c r="K634">
        <v>303</v>
      </c>
      <c r="L634">
        <v>205</v>
      </c>
      <c r="M634">
        <v>220</v>
      </c>
      <c r="N634" t="s">
        <v>367</v>
      </c>
      <c r="O634">
        <v>1</v>
      </c>
      <c r="P634" s="238">
        <v>32</v>
      </c>
      <c r="Q634" t="s">
        <v>259</v>
      </c>
      <c r="R634" t="s">
        <v>260</v>
      </c>
      <c r="S634" t="s">
        <v>254</v>
      </c>
      <c r="T634" t="s">
        <v>261</v>
      </c>
      <c r="V634">
        <v>1.4</v>
      </c>
      <c r="W634" t="s">
        <v>398</v>
      </c>
      <c r="X634" t="s">
        <v>285</v>
      </c>
      <c r="Y634" t="s">
        <v>275</v>
      </c>
      <c r="Z634">
        <v>0</v>
      </c>
      <c r="AA634" s="237">
        <v>35855</v>
      </c>
      <c r="AC634">
        <v>0</v>
      </c>
    </row>
    <row r="635" spans="1:29" hidden="1" x14ac:dyDescent="0.25">
      <c r="A635">
        <v>10008</v>
      </c>
      <c r="B635">
        <v>10300603</v>
      </c>
      <c r="C635">
        <v>196</v>
      </c>
      <c r="D635" t="s">
        <v>389</v>
      </c>
      <c r="E635" t="s">
        <v>417</v>
      </c>
      <c r="F635" t="s">
        <v>254</v>
      </c>
      <c r="G635" t="s">
        <v>410</v>
      </c>
      <c r="I635" t="s">
        <v>365</v>
      </c>
      <c r="J635" t="s">
        <v>366</v>
      </c>
      <c r="K635">
        <v>304</v>
      </c>
      <c r="L635">
        <v>0</v>
      </c>
      <c r="M635">
        <v>129</v>
      </c>
      <c r="N635" t="s">
        <v>258</v>
      </c>
      <c r="O635">
        <v>1</v>
      </c>
      <c r="P635" s="238">
        <v>2.2000000000000002</v>
      </c>
      <c r="Q635" t="s">
        <v>259</v>
      </c>
      <c r="R635" t="s">
        <v>260</v>
      </c>
      <c r="S635" t="s">
        <v>254</v>
      </c>
      <c r="T635" t="s">
        <v>261</v>
      </c>
      <c r="V635">
        <v>1.4</v>
      </c>
      <c r="X635" t="s">
        <v>285</v>
      </c>
      <c r="Y635" t="s">
        <v>286</v>
      </c>
      <c r="Z635">
        <v>0</v>
      </c>
      <c r="AA635" s="237">
        <v>35855</v>
      </c>
      <c r="AC635">
        <v>0</v>
      </c>
    </row>
    <row r="636" spans="1:29" hidden="1" x14ac:dyDescent="0.25">
      <c r="A636">
        <v>10009</v>
      </c>
      <c r="B636">
        <v>10300603</v>
      </c>
      <c r="C636">
        <v>196</v>
      </c>
      <c r="D636" t="s">
        <v>389</v>
      </c>
      <c r="E636" t="s">
        <v>417</v>
      </c>
      <c r="F636" t="s">
        <v>254</v>
      </c>
      <c r="G636" t="s">
        <v>410</v>
      </c>
      <c r="I636" t="s">
        <v>365</v>
      </c>
      <c r="J636" t="s">
        <v>366</v>
      </c>
      <c r="K636">
        <v>304</v>
      </c>
      <c r="L636">
        <v>205</v>
      </c>
      <c r="M636">
        <v>220</v>
      </c>
      <c r="N636" t="s">
        <v>367</v>
      </c>
      <c r="O636">
        <v>1</v>
      </c>
      <c r="P636" s="238">
        <v>0.64</v>
      </c>
      <c r="Q636" t="s">
        <v>259</v>
      </c>
      <c r="R636" t="s">
        <v>260</v>
      </c>
      <c r="S636" t="s">
        <v>254</v>
      </c>
      <c r="T636" t="s">
        <v>261</v>
      </c>
      <c r="V636">
        <v>1.4</v>
      </c>
      <c r="X636" t="s">
        <v>285</v>
      </c>
      <c r="Y636" t="s">
        <v>286</v>
      </c>
      <c r="Z636">
        <v>0</v>
      </c>
      <c r="AA636" s="237">
        <v>35855</v>
      </c>
      <c r="AC636">
        <v>0</v>
      </c>
    </row>
    <row r="637" spans="1:29" hidden="1" x14ac:dyDescent="0.25">
      <c r="A637">
        <v>10010</v>
      </c>
      <c r="B637">
        <v>10300603</v>
      </c>
      <c r="C637">
        <v>196</v>
      </c>
      <c r="D637" t="s">
        <v>389</v>
      </c>
      <c r="E637" t="s">
        <v>417</v>
      </c>
      <c r="F637" t="s">
        <v>254</v>
      </c>
      <c r="G637" t="s">
        <v>410</v>
      </c>
      <c r="H637">
        <v>85018</v>
      </c>
      <c r="I637" t="s">
        <v>368</v>
      </c>
      <c r="J637" t="s">
        <v>369</v>
      </c>
      <c r="K637">
        <v>325</v>
      </c>
      <c r="L637">
        <v>0</v>
      </c>
      <c r="M637">
        <v>129</v>
      </c>
      <c r="N637" t="s">
        <v>258</v>
      </c>
      <c r="O637">
        <v>1</v>
      </c>
      <c r="P637" s="238">
        <v>1.7E-5</v>
      </c>
      <c r="Q637" t="s">
        <v>259</v>
      </c>
      <c r="R637" t="s">
        <v>260</v>
      </c>
      <c r="S637" t="s">
        <v>254</v>
      </c>
      <c r="T637" t="s">
        <v>261</v>
      </c>
      <c r="V637">
        <v>1.4</v>
      </c>
      <c r="W637" t="s">
        <v>284</v>
      </c>
      <c r="X637" t="s">
        <v>285</v>
      </c>
      <c r="Y637" t="s">
        <v>263</v>
      </c>
      <c r="Z637">
        <v>0</v>
      </c>
      <c r="AA637" s="237">
        <v>35855</v>
      </c>
      <c r="AC637">
        <v>0</v>
      </c>
    </row>
    <row r="638" spans="1:29" hidden="1" x14ac:dyDescent="0.25">
      <c r="A638">
        <v>10012</v>
      </c>
      <c r="B638">
        <v>10300603</v>
      </c>
      <c r="C638">
        <v>196</v>
      </c>
      <c r="D638" t="s">
        <v>389</v>
      </c>
      <c r="E638" t="s">
        <v>417</v>
      </c>
      <c r="F638" t="s">
        <v>254</v>
      </c>
      <c r="G638" t="s">
        <v>410</v>
      </c>
      <c r="H638" t="s">
        <v>271</v>
      </c>
      <c r="J638" t="s">
        <v>272</v>
      </c>
      <c r="K638">
        <v>330</v>
      </c>
      <c r="L638">
        <v>0</v>
      </c>
      <c r="M638">
        <v>129</v>
      </c>
      <c r="N638" t="s">
        <v>258</v>
      </c>
      <c r="O638">
        <v>1</v>
      </c>
      <c r="P638" s="238">
        <v>5.7</v>
      </c>
      <c r="Q638" t="s">
        <v>259</v>
      </c>
      <c r="R638" t="s">
        <v>260</v>
      </c>
      <c r="S638" t="s">
        <v>254</v>
      </c>
      <c r="T638" t="s">
        <v>261</v>
      </c>
      <c r="V638">
        <v>1.4</v>
      </c>
      <c r="W638" t="s">
        <v>370</v>
      </c>
      <c r="X638" t="s">
        <v>285</v>
      </c>
      <c r="Y638" t="s">
        <v>263</v>
      </c>
      <c r="Z638">
        <v>0</v>
      </c>
      <c r="AA638" s="237">
        <v>35855</v>
      </c>
      <c r="AC638">
        <v>0</v>
      </c>
    </row>
    <row r="639" spans="1:29" hidden="1" x14ac:dyDescent="0.25">
      <c r="A639">
        <v>10013</v>
      </c>
      <c r="B639">
        <v>10300603</v>
      </c>
      <c r="C639">
        <v>196</v>
      </c>
      <c r="D639" t="s">
        <v>389</v>
      </c>
      <c r="E639" t="s">
        <v>417</v>
      </c>
      <c r="F639" t="s">
        <v>254</v>
      </c>
      <c r="G639" t="s">
        <v>410</v>
      </c>
      <c r="H639" t="s">
        <v>273</v>
      </c>
      <c r="J639" t="s">
        <v>274</v>
      </c>
      <c r="K639">
        <v>334</v>
      </c>
      <c r="L639">
        <v>0</v>
      </c>
      <c r="M639">
        <v>129</v>
      </c>
      <c r="N639" t="s">
        <v>258</v>
      </c>
      <c r="O639">
        <v>1</v>
      </c>
      <c r="P639" s="238">
        <v>1.9</v>
      </c>
      <c r="Q639" t="s">
        <v>259</v>
      </c>
      <c r="R639" t="s">
        <v>260</v>
      </c>
      <c r="S639" t="s">
        <v>254</v>
      </c>
      <c r="T639" t="s">
        <v>261</v>
      </c>
      <c r="V639">
        <v>1.4</v>
      </c>
      <c r="W639" t="s">
        <v>370</v>
      </c>
      <c r="X639" t="s">
        <v>285</v>
      </c>
      <c r="Y639" t="s">
        <v>267</v>
      </c>
      <c r="Z639">
        <v>0</v>
      </c>
      <c r="AA639" s="237">
        <v>35855</v>
      </c>
      <c r="AC639">
        <v>0</v>
      </c>
    </row>
    <row r="640" spans="1:29" hidden="1" x14ac:dyDescent="0.25">
      <c r="A640">
        <v>10016</v>
      </c>
      <c r="B640">
        <v>10300603</v>
      </c>
      <c r="C640">
        <v>196</v>
      </c>
      <c r="D640" t="s">
        <v>389</v>
      </c>
      <c r="E640" t="s">
        <v>417</v>
      </c>
      <c r="F640" t="s">
        <v>254</v>
      </c>
      <c r="G640" t="s">
        <v>410</v>
      </c>
      <c r="H640" t="s">
        <v>371</v>
      </c>
      <c r="J640" t="s">
        <v>372</v>
      </c>
      <c r="K640">
        <v>336</v>
      </c>
      <c r="L640">
        <v>0</v>
      </c>
      <c r="M640">
        <v>129</v>
      </c>
      <c r="N640" t="s">
        <v>258</v>
      </c>
      <c r="O640">
        <v>1</v>
      </c>
      <c r="P640" s="238">
        <v>7.6</v>
      </c>
      <c r="Q640" t="s">
        <v>259</v>
      </c>
      <c r="R640" t="s">
        <v>260</v>
      </c>
      <c r="S640" t="s">
        <v>254</v>
      </c>
      <c r="T640" t="s">
        <v>261</v>
      </c>
      <c r="V640">
        <v>1.4</v>
      </c>
      <c r="W640" t="s">
        <v>370</v>
      </c>
      <c r="X640" t="s">
        <v>285</v>
      </c>
      <c r="Y640" t="s">
        <v>263</v>
      </c>
      <c r="Z640">
        <v>0</v>
      </c>
      <c r="AA640" s="237">
        <v>35855</v>
      </c>
      <c r="AC640">
        <v>0</v>
      </c>
    </row>
    <row r="641" spans="1:29" hidden="1" x14ac:dyDescent="0.25">
      <c r="A641">
        <v>10017</v>
      </c>
      <c r="B641">
        <v>10300603</v>
      </c>
      <c r="C641">
        <v>196</v>
      </c>
      <c r="D641" t="s">
        <v>389</v>
      </c>
      <c r="E641" t="s">
        <v>417</v>
      </c>
      <c r="F641" t="s">
        <v>254</v>
      </c>
      <c r="G641" t="s">
        <v>410</v>
      </c>
      <c r="H641" t="s">
        <v>400</v>
      </c>
      <c r="J641" t="s">
        <v>401</v>
      </c>
      <c r="K641">
        <v>338</v>
      </c>
      <c r="L641">
        <v>0</v>
      </c>
      <c r="M641">
        <v>129</v>
      </c>
      <c r="N641" t="s">
        <v>258</v>
      </c>
      <c r="O641">
        <v>1</v>
      </c>
      <c r="P641" s="238">
        <v>1.9</v>
      </c>
      <c r="Q641" t="s">
        <v>259</v>
      </c>
      <c r="R641" t="s">
        <v>260</v>
      </c>
      <c r="S641" t="s">
        <v>254</v>
      </c>
      <c r="T641" t="s">
        <v>261</v>
      </c>
      <c r="V641">
        <v>1.4</v>
      </c>
      <c r="W641" t="s">
        <v>370</v>
      </c>
      <c r="X641" t="s">
        <v>285</v>
      </c>
      <c r="Y641" t="s">
        <v>267</v>
      </c>
      <c r="Z641">
        <v>0</v>
      </c>
      <c r="AA641" s="237">
        <v>38018</v>
      </c>
      <c r="AC641">
        <v>0</v>
      </c>
    </row>
    <row r="642" spans="1:29" hidden="1" x14ac:dyDescent="0.25">
      <c r="A642">
        <v>10019</v>
      </c>
      <c r="B642">
        <v>10300603</v>
      </c>
      <c r="C642">
        <v>196</v>
      </c>
      <c r="D642" t="s">
        <v>389</v>
      </c>
      <c r="E642" t="s">
        <v>417</v>
      </c>
      <c r="F642" t="s">
        <v>254</v>
      </c>
      <c r="G642" t="s">
        <v>410</v>
      </c>
      <c r="H642" t="s">
        <v>531</v>
      </c>
      <c r="J642" t="s">
        <v>532</v>
      </c>
      <c r="K642">
        <v>339</v>
      </c>
      <c r="L642">
        <v>0</v>
      </c>
      <c r="M642">
        <v>129</v>
      </c>
      <c r="N642" t="s">
        <v>258</v>
      </c>
      <c r="O642">
        <v>1</v>
      </c>
      <c r="P642" s="238">
        <v>7.6</v>
      </c>
      <c r="Q642" t="s">
        <v>259</v>
      </c>
      <c r="R642" t="s">
        <v>260</v>
      </c>
      <c r="S642" t="s">
        <v>254</v>
      </c>
      <c r="T642" t="s">
        <v>261</v>
      </c>
      <c r="W642" t="s">
        <v>533</v>
      </c>
      <c r="X642" t="s">
        <v>534</v>
      </c>
      <c r="Y642" t="s">
        <v>263</v>
      </c>
      <c r="Z642">
        <v>0</v>
      </c>
      <c r="AA642" s="237">
        <v>38018</v>
      </c>
      <c r="AC642">
        <v>0</v>
      </c>
    </row>
    <row r="643" spans="1:29" hidden="1" x14ac:dyDescent="0.25">
      <c r="A643">
        <v>10020</v>
      </c>
      <c r="B643">
        <v>10300603</v>
      </c>
      <c r="C643">
        <v>196</v>
      </c>
      <c r="D643" t="s">
        <v>389</v>
      </c>
      <c r="E643" t="s">
        <v>417</v>
      </c>
      <c r="F643" t="s">
        <v>254</v>
      </c>
      <c r="G643" t="s">
        <v>410</v>
      </c>
      <c r="H643" t="s">
        <v>402</v>
      </c>
      <c r="J643" t="s">
        <v>403</v>
      </c>
      <c r="K643">
        <v>340</v>
      </c>
      <c r="L643">
        <v>0</v>
      </c>
      <c r="M643">
        <v>129</v>
      </c>
      <c r="N643" t="s">
        <v>258</v>
      </c>
      <c r="O643">
        <v>1</v>
      </c>
      <c r="P643" s="238">
        <v>1.9</v>
      </c>
      <c r="Q643" t="s">
        <v>259</v>
      </c>
      <c r="R643" t="s">
        <v>260</v>
      </c>
      <c r="S643" t="s">
        <v>254</v>
      </c>
      <c r="T643" t="s">
        <v>261</v>
      </c>
      <c r="V643">
        <v>1.4</v>
      </c>
      <c r="W643" t="s">
        <v>370</v>
      </c>
      <c r="X643" t="s">
        <v>285</v>
      </c>
      <c r="Y643" t="s">
        <v>267</v>
      </c>
      <c r="Z643">
        <v>0</v>
      </c>
      <c r="AA643" s="237">
        <v>38018</v>
      </c>
      <c r="AC643">
        <v>0</v>
      </c>
    </row>
    <row r="644" spans="1:29" hidden="1" x14ac:dyDescent="0.25">
      <c r="A644">
        <v>10021</v>
      </c>
      <c r="B644">
        <v>10300603</v>
      </c>
      <c r="C644">
        <v>196</v>
      </c>
      <c r="D644" t="s">
        <v>389</v>
      </c>
      <c r="E644" t="s">
        <v>417</v>
      </c>
      <c r="F644" t="s">
        <v>254</v>
      </c>
      <c r="G644" t="s">
        <v>410</v>
      </c>
      <c r="H644" t="s">
        <v>535</v>
      </c>
      <c r="J644" t="s">
        <v>536</v>
      </c>
      <c r="K644">
        <v>341</v>
      </c>
      <c r="L644">
        <v>0</v>
      </c>
      <c r="M644">
        <v>129</v>
      </c>
      <c r="N644" t="s">
        <v>258</v>
      </c>
      <c r="O644">
        <v>1</v>
      </c>
      <c r="P644" s="238">
        <v>7.6</v>
      </c>
      <c r="Q644" t="s">
        <v>259</v>
      </c>
      <c r="R644" t="s">
        <v>260</v>
      </c>
      <c r="S644" t="s">
        <v>254</v>
      </c>
      <c r="T644" t="s">
        <v>261</v>
      </c>
      <c r="W644" t="s">
        <v>537</v>
      </c>
      <c r="X644" t="s">
        <v>534</v>
      </c>
      <c r="Y644" t="s">
        <v>263</v>
      </c>
      <c r="Z644">
        <v>0</v>
      </c>
      <c r="AA644" s="237">
        <v>38018</v>
      </c>
      <c r="AC644">
        <v>0</v>
      </c>
    </row>
    <row r="645" spans="1:29" hidden="1" x14ac:dyDescent="0.25">
      <c r="A645">
        <v>10022</v>
      </c>
      <c r="B645">
        <v>10300603</v>
      </c>
      <c r="C645">
        <v>196</v>
      </c>
      <c r="D645" t="s">
        <v>389</v>
      </c>
      <c r="E645" t="s">
        <v>417</v>
      </c>
      <c r="F645" t="s">
        <v>254</v>
      </c>
      <c r="G645" t="s">
        <v>410</v>
      </c>
      <c r="I645" t="s">
        <v>373</v>
      </c>
      <c r="J645" t="s">
        <v>374</v>
      </c>
      <c r="K645">
        <v>351</v>
      </c>
      <c r="L645">
        <v>0</v>
      </c>
      <c r="M645">
        <v>129</v>
      </c>
      <c r="N645" t="s">
        <v>258</v>
      </c>
      <c r="O645">
        <v>1</v>
      </c>
      <c r="P645" s="238">
        <v>1.6</v>
      </c>
      <c r="Q645" t="s">
        <v>259</v>
      </c>
      <c r="R645" t="s">
        <v>260</v>
      </c>
      <c r="S645" t="s">
        <v>254</v>
      </c>
      <c r="T645" t="s">
        <v>261</v>
      </c>
      <c r="V645">
        <v>1.4</v>
      </c>
      <c r="X645" t="s">
        <v>285</v>
      </c>
      <c r="Y645" t="s">
        <v>286</v>
      </c>
      <c r="Z645">
        <v>0</v>
      </c>
      <c r="AA645" s="237">
        <v>35855</v>
      </c>
      <c r="AC645">
        <v>0</v>
      </c>
    </row>
    <row r="646" spans="1:29" hidden="1" x14ac:dyDescent="0.25">
      <c r="A646">
        <v>10023</v>
      </c>
      <c r="B646">
        <v>10300603</v>
      </c>
      <c r="C646">
        <v>196</v>
      </c>
      <c r="D646" t="s">
        <v>389</v>
      </c>
      <c r="E646" t="s">
        <v>417</v>
      </c>
      <c r="F646" t="s">
        <v>254</v>
      </c>
      <c r="G646" t="s">
        <v>410</v>
      </c>
      <c r="H646">
        <v>129000</v>
      </c>
      <c r="I646" t="s">
        <v>375</v>
      </c>
      <c r="J646" t="s">
        <v>376</v>
      </c>
      <c r="K646">
        <v>360</v>
      </c>
      <c r="L646">
        <v>0</v>
      </c>
      <c r="M646">
        <v>129</v>
      </c>
      <c r="N646" t="s">
        <v>258</v>
      </c>
      <c r="O646">
        <v>1</v>
      </c>
      <c r="P646" s="238">
        <v>5.0000000000000004E-6</v>
      </c>
      <c r="Q646" t="s">
        <v>259</v>
      </c>
      <c r="R646" t="s">
        <v>260</v>
      </c>
      <c r="S646" t="s">
        <v>254</v>
      </c>
      <c r="T646" t="s">
        <v>261</v>
      </c>
      <c r="V646">
        <v>1.4</v>
      </c>
      <c r="W646" t="s">
        <v>284</v>
      </c>
      <c r="X646" t="s">
        <v>285</v>
      </c>
      <c r="Y646" t="s">
        <v>286</v>
      </c>
      <c r="Z646">
        <v>0</v>
      </c>
      <c r="AA646" s="237">
        <v>35855</v>
      </c>
      <c r="AC646">
        <v>0</v>
      </c>
    </row>
    <row r="647" spans="1:29" hidden="1" x14ac:dyDescent="0.25">
      <c r="A647">
        <v>10024</v>
      </c>
      <c r="B647">
        <v>10300603</v>
      </c>
      <c r="C647">
        <v>196</v>
      </c>
      <c r="D647" t="s">
        <v>389</v>
      </c>
      <c r="E647" t="s">
        <v>417</v>
      </c>
      <c r="F647" t="s">
        <v>254</v>
      </c>
      <c r="G647" t="s">
        <v>410</v>
      </c>
      <c r="H647">
        <v>7782492</v>
      </c>
      <c r="I647" t="s">
        <v>377</v>
      </c>
      <c r="J647" t="s">
        <v>378</v>
      </c>
      <c r="K647">
        <v>370</v>
      </c>
      <c r="L647">
        <v>0</v>
      </c>
      <c r="M647">
        <v>129</v>
      </c>
      <c r="N647" t="s">
        <v>258</v>
      </c>
      <c r="O647">
        <v>1</v>
      </c>
      <c r="P647" t="s">
        <v>379</v>
      </c>
      <c r="Q647" t="s">
        <v>259</v>
      </c>
      <c r="R647" t="s">
        <v>260</v>
      </c>
      <c r="S647" t="s">
        <v>254</v>
      </c>
      <c r="T647" t="s">
        <v>261</v>
      </c>
      <c r="V647">
        <v>1.4</v>
      </c>
      <c r="W647" t="s">
        <v>294</v>
      </c>
      <c r="X647" t="s">
        <v>285</v>
      </c>
      <c r="Y647" t="s">
        <v>286</v>
      </c>
      <c r="Z647">
        <v>0</v>
      </c>
      <c r="AA647" s="237">
        <v>35855</v>
      </c>
      <c r="AC647">
        <v>0</v>
      </c>
    </row>
    <row r="648" spans="1:29" hidden="1" x14ac:dyDescent="0.25">
      <c r="A648">
        <v>10025</v>
      </c>
      <c r="B648">
        <v>10300603</v>
      </c>
      <c r="C648">
        <v>196</v>
      </c>
      <c r="D648" t="s">
        <v>389</v>
      </c>
      <c r="E648" t="s">
        <v>417</v>
      </c>
      <c r="F648" t="s">
        <v>254</v>
      </c>
      <c r="G648" t="s">
        <v>410</v>
      </c>
      <c r="H648" t="s">
        <v>276</v>
      </c>
      <c r="I648" s="237">
        <v>2025884</v>
      </c>
      <c r="J648" t="s">
        <v>277</v>
      </c>
      <c r="K648">
        <v>380</v>
      </c>
      <c r="L648">
        <v>0</v>
      </c>
      <c r="M648">
        <v>129</v>
      </c>
      <c r="N648" t="s">
        <v>258</v>
      </c>
      <c r="O648">
        <v>1</v>
      </c>
      <c r="P648" s="238">
        <v>0.6</v>
      </c>
      <c r="Q648" t="s">
        <v>259</v>
      </c>
      <c r="R648" t="s">
        <v>260</v>
      </c>
      <c r="S648" t="s">
        <v>254</v>
      </c>
      <c r="T648" t="s">
        <v>261</v>
      </c>
      <c r="V648">
        <v>1.4</v>
      </c>
      <c r="W648" t="s">
        <v>380</v>
      </c>
      <c r="X648" t="s">
        <v>285</v>
      </c>
      <c r="Y648" t="s">
        <v>278</v>
      </c>
      <c r="Z648">
        <v>0</v>
      </c>
      <c r="AC648">
        <v>0</v>
      </c>
    </row>
    <row r="649" spans="1:29" hidden="1" x14ac:dyDescent="0.25">
      <c r="A649">
        <v>10029</v>
      </c>
      <c r="B649">
        <v>10300603</v>
      </c>
      <c r="C649">
        <v>196</v>
      </c>
      <c r="D649" t="s">
        <v>389</v>
      </c>
      <c r="E649" t="s">
        <v>417</v>
      </c>
      <c r="F649" t="s">
        <v>254</v>
      </c>
      <c r="G649" t="s">
        <v>410</v>
      </c>
      <c r="H649">
        <v>108883</v>
      </c>
      <c r="I649" t="s">
        <v>381</v>
      </c>
      <c r="J649" t="s">
        <v>382</v>
      </c>
      <c r="K649">
        <v>397</v>
      </c>
      <c r="L649">
        <v>0</v>
      </c>
      <c r="M649">
        <v>129</v>
      </c>
      <c r="N649" t="s">
        <v>258</v>
      </c>
      <c r="O649">
        <v>1</v>
      </c>
      <c r="P649" s="238">
        <v>3.3999999999999998E-3</v>
      </c>
      <c r="Q649" t="s">
        <v>259</v>
      </c>
      <c r="R649" t="s">
        <v>260</v>
      </c>
      <c r="S649" t="s">
        <v>254</v>
      </c>
      <c r="T649" t="s">
        <v>261</v>
      </c>
      <c r="V649">
        <v>1.4</v>
      </c>
      <c r="W649" t="s">
        <v>294</v>
      </c>
      <c r="X649" t="s">
        <v>285</v>
      </c>
      <c r="Y649" t="s">
        <v>275</v>
      </c>
      <c r="Z649">
        <v>0</v>
      </c>
      <c r="AA649" s="237">
        <v>35855</v>
      </c>
      <c r="AC649">
        <v>0</v>
      </c>
    </row>
    <row r="650" spans="1:29" hidden="1" x14ac:dyDescent="0.25">
      <c r="A650">
        <v>10031</v>
      </c>
      <c r="B650">
        <v>10300603</v>
      </c>
      <c r="C650">
        <v>196</v>
      </c>
      <c r="D650" t="s">
        <v>389</v>
      </c>
      <c r="E650" t="s">
        <v>417</v>
      </c>
      <c r="F650" t="s">
        <v>254</v>
      </c>
      <c r="G650" t="s">
        <v>410</v>
      </c>
      <c r="J650" t="s">
        <v>279</v>
      </c>
      <c r="K650">
        <v>399</v>
      </c>
      <c r="L650">
        <v>0</v>
      </c>
      <c r="M650">
        <v>129</v>
      </c>
      <c r="N650" t="s">
        <v>258</v>
      </c>
      <c r="O650">
        <v>1</v>
      </c>
      <c r="P650" s="238">
        <v>11</v>
      </c>
      <c r="Q650" t="s">
        <v>259</v>
      </c>
      <c r="R650" t="s">
        <v>260</v>
      </c>
      <c r="S650" t="s">
        <v>254</v>
      </c>
      <c r="T650" t="s">
        <v>261</v>
      </c>
      <c r="V650">
        <v>1.4</v>
      </c>
      <c r="X650" t="s">
        <v>285</v>
      </c>
      <c r="Y650" t="s">
        <v>267</v>
      </c>
      <c r="Z650">
        <v>0</v>
      </c>
      <c r="AA650" s="237">
        <v>35855</v>
      </c>
      <c r="AC650">
        <v>0</v>
      </c>
    </row>
    <row r="651" spans="1:29" hidden="1" x14ac:dyDescent="0.25">
      <c r="A651">
        <v>10032</v>
      </c>
      <c r="B651">
        <v>10300603</v>
      </c>
      <c r="C651">
        <v>196</v>
      </c>
      <c r="D651" t="s">
        <v>389</v>
      </c>
      <c r="E651" t="s">
        <v>417</v>
      </c>
      <c r="F651" t="s">
        <v>254</v>
      </c>
      <c r="G651" t="s">
        <v>410</v>
      </c>
      <c r="I651" t="s">
        <v>383</v>
      </c>
      <c r="J651" t="s">
        <v>384</v>
      </c>
      <c r="K651">
        <v>413</v>
      </c>
      <c r="L651">
        <v>0</v>
      </c>
      <c r="M651">
        <v>129</v>
      </c>
      <c r="N651" t="s">
        <v>258</v>
      </c>
      <c r="O651">
        <v>1</v>
      </c>
      <c r="P651" s="238">
        <v>2.3E-3</v>
      </c>
      <c r="Q651" t="s">
        <v>259</v>
      </c>
      <c r="R651" t="s">
        <v>260</v>
      </c>
      <c r="S651" t="s">
        <v>254</v>
      </c>
      <c r="T651" t="s">
        <v>261</v>
      </c>
      <c r="V651">
        <v>1.4</v>
      </c>
      <c r="X651" t="s">
        <v>285</v>
      </c>
      <c r="Y651" t="s">
        <v>263</v>
      </c>
      <c r="Z651">
        <v>0</v>
      </c>
      <c r="AA651" s="237">
        <v>35855</v>
      </c>
      <c r="AC651">
        <v>0</v>
      </c>
    </row>
    <row r="652" spans="1:29" hidden="1" x14ac:dyDescent="0.25">
      <c r="A652">
        <v>10034</v>
      </c>
      <c r="B652">
        <v>10300603</v>
      </c>
      <c r="C652">
        <v>196</v>
      </c>
      <c r="D652" t="s">
        <v>389</v>
      </c>
      <c r="E652" t="s">
        <v>417</v>
      </c>
      <c r="F652" t="s">
        <v>254</v>
      </c>
      <c r="G652" t="s">
        <v>410</v>
      </c>
      <c r="H652" t="s">
        <v>385</v>
      </c>
      <c r="J652" t="s">
        <v>386</v>
      </c>
      <c r="K652">
        <v>417</v>
      </c>
      <c r="L652">
        <v>0</v>
      </c>
      <c r="M652">
        <v>129</v>
      </c>
      <c r="N652" t="s">
        <v>258</v>
      </c>
      <c r="O652">
        <v>1</v>
      </c>
      <c r="P652" s="238">
        <v>5.5</v>
      </c>
      <c r="Q652" t="s">
        <v>259</v>
      </c>
      <c r="R652" t="s">
        <v>260</v>
      </c>
      <c r="S652" t="s">
        <v>254</v>
      </c>
      <c r="T652" t="s">
        <v>261</v>
      </c>
      <c r="V652">
        <v>1.4</v>
      </c>
      <c r="X652" t="s">
        <v>285</v>
      </c>
      <c r="Y652" t="s">
        <v>275</v>
      </c>
      <c r="Z652">
        <v>0</v>
      </c>
      <c r="AA652" s="237">
        <v>35855</v>
      </c>
      <c r="AC652">
        <v>0</v>
      </c>
    </row>
    <row r="653" spans="1:29" hidden="1" x14ac:dyDescent="0.25">
      <c r="A653">
        <v>10035</v>
      </c>
      <c r="B653">
        <v>10300603</v>
      </c>
      <c r="C653">
        <v>196</v>
      </c>
      <c r="D653" t="s">
        <v>389</v>
      </c>
      <c r="E653" t="s">
        <v>417</v>
      </c>
      <c r="F653" t="s">
        <v>254</v>
      </c>
      <c r="G653" t="s">
        <v>410</v>
      </c>
      <c r="I653" t="s">
        <v>387</v>
      </c>
      <c r="J653" t="s">
        <v>388</v>
      </c>
      <c r="K653">
        <v>419</v>
      </c>
      <c r="L653">
        <v>0</v>
      </c>
      <c r="M653">
        <v>129</v>
      </c>
      <c r="N653" t="s">
        <v>258</v>
      </c>
      <c r="O653">
        <v>1</v>
      </c>
      <c r="P653" s="238">
        <v>2.9000000000000001E-2</v>
      </c>
      <c r="Q653" t="s">
        <v>259</v>
      </c>
      <c r="R653" t="s">
        <v>260</v>
      </c>
      <c r="S653" t="s">
        <v>254</v>
      </c>
      <c r="T653" t="s">
        <v>261</v>
      </c>
      <c r="V653">
        <v>1.4</v>
      </c>
      <c r="X653" t="s">
        <v>285</v>
      </c>
      <c r="Y653" t="s">
        <v>286</v>
      </c>
      <c r="Z653">
        <v>0</v>
      </c>
      <c r="AA653" s="237">
        <v>35855</v>
      </c>
      <c r="AC653">
        <v>0</v>
      </c>
    </row>
    <row r="654" spans="1:29" s="327" customFormat="1" hidden="1" x14ac:dyDescent="0.25">
      <c r="A654" s="327">
        <v>9973</v>
      </c>
      <c r="B654" s="327">
        <v>10300603</v>
      </c>
      <c r="C654" s="327">
        <v>196</v>
      </c>
      <c r="D654" s="327" t="s">
        <v>389</v>
      </c>
      <c r="E654" s="327" t="s">
        <v>417</v>
      </c>
      <c r="F654" s="327" t="s">
        <v>254</v>
      </c>
      <c r="G654" s="327" t="s">
        <v>410</v>
      </c>
      <c r="H654" s="327" t="s">
        <v>255</v>
      </c>
      <c r="I654" s="327" t="s">
        <v>256</v>
      </c>
      <c r="J654" s="327" t="s">
        <v>257</v>
      </c>
      <c r="K654" s="327">
        <v>136</v>
      </c>
      <c r="L654" s="327">
        <v>0</v>
      </c>
      <c r="M654" s="327">
        <v>129</v>
      </c>
      <c r="N654" s="327" t="s">
        <v>258</v>
      </c>
      <c r="O654" s="327">
        <v>1</v>
      </c>
      <c r="P654" s="328">
        <v>120000</v>
      </c>
      <c r="Q654" s="327" t="s">
        <v>259</v>
      </c>
      <c r="R654" s="327" t="s">
        <v>260</v>
      </c>
      <c r="S654" s="327" t="s">
        <v>254</v>
      </c>
      <c r="T654" s="327" t="s">
        <v>261</v>
      </c>
      <c r="V654" s="327">
        <v>1.4</v>
      </c>
      <c r="X654" s="327" t="s">
        <v>262</v>
      </c>
      <c r="Y654" s="327" t="s">
        <v>275</v>
      </c>
      <c r="Z654" s="327">
        <v>0</v>
      </c>
      <c r="AB654" s="329">
        <v>35855</v>
      </c>
      <c r="AC654" s="327">
        <v>0</v>
      </c>
    </row>
    <row r="655" spans="1:29" s="327" customFormat="1" hidden="1" x14ac:dyDescent="0.25">
      <c r="A655" s="327">
        <v>9976</v>
      </c>
      <c r="B655" s="327">
        <v>10300603</v>
      </c>
      <c r="C655" s="327">
        <v>196</v>
      </c>
      <c r="D655" s="327" t="s">
        <v>389</v>
      </c>
      <c r="E655" s="327" t="s">
        <v>417</v>
      </c>
      <c r="F655" s="327" t="s">
        <v>254</v>
      </c>
      <c r="G655" s="327" t="s">
        <v>410</v>
      </c>
      <c r="H655" s="327" t="s">
        <v>264</v>
      </c>
      <c r="I655" s="327" t="s">
        <v>265</v>
      </c>
      <c r="J655" s="327" t="s">
        <v>266</v>
      </c>
      <c r="K655" s="327">
        <v>137</v>
      </c>
      <c r="L655" s="327">
        <v>0</v>
      </c>
      <c r="M655" s="327">
        <v>129</v>
      </c>
      <c r="N655" s="327" t="s">
        <v>258</v>
      </c>
      <c r="O655" s="327">
        <v>1</v>
      </c>
      <c r="P655" s="328">
        <v>21</v>
      </c>
      <c r="Q655" s="327" t="s">
        <v>259</v>
      </c>
      <c r="R655" s="327" t="s">
        <v>260</v>
      </c>
      <c r="S655" s="327" t="s">
        <v>254</v>
      </c>
      <c r="T655" s="327" t="s">
        <v>261</v>
      </c>
      <c r="V655" s="327">
        <v>1.4</v>
      </c>
      <c r="X655" s="327" t="s">
        <v>262</v>
      </c>
      <c r="Y655" s="327" t="s">
        <v>275</v>
      </c>
      <c r="Z655" s="327">
        <v>0</v>
      </c>
      <c r="AB655" s="329">
        <v>35855</v>
      </c>
      <c r="AC655" s="327">
        <v>0</v>
      </c>
    </row>
    <row r="656" spans="1:29" s="327" customFormat="1" hidden="1" x14ac:dyDescent="0.25">
      <c r="A656" s="327">
        <v>9978</v>
      </c>
      <c r="B656" s="327">
        <v>10300603</v>
      </c>
      <c r="C656" s="327">
        <v>196</v>
      </c>
      <c r="D656" s="327" t="s">
        <v>389</v>
      </c>
      <c r="E656" s="327" t="s">
        <v>417</v>
      </c>
      <c r="F656" s="327" t="s">
        <v>254</v>
      </c>
      <c r="G656" s="327" t="s">
        <v>410</v>
      </c>
      <c r="H656" s="327" t="s">
        <v>264</v>
      </c>
      <c r="I656" s="327" t="s">
        <v>265</v>
      </c>
      <c r="J656" s="327" t="s">
        <v>266</v>
      </c>
      <c r="K656" s="327">
        <v>137</v>
      </c>
      <c r="L656" s="327">
        <v>205</v>
      </c>
      <c r="M656" s="327">
        <v>220</v>
      </c>
      <c r="N656" s="327" t="s">
        <v>367</v>
      </c>
      <c r="O656" s="327">
        <v>1</v>
      </c>
      <c r="P656" s="328">
        <v>15</v>
      </c>
      <c r="Q656" s="327" t="s">
        <v>259</v>
      </c>
      <c r="R656" s="327" t="s">
        <v>260</v>
      </c>
      <c r="S656" s="327" t="s">
        <v>254</v>
      </c>
      <c r="T656" s="327" t="s">
        <v>261</v>
      </c>
      <c r="V656" s="327">
        <v>1.4</v>
      </c>
      <c r="X656" s="327" t="s">
        <v>262</v>
      </c>
      <c r="Y656" s="327" t="s">
        <v>275</v>
      </c>
      <c r="Z656" s="327">
        <v>0</v>
      </c>
      <c r="AB656" s="329">
        <v>35855</v>
      </c>
      <c r="AC656" s="327">
        <v>0</v>
      </c>
    </row>
    <row r="657" spans="1:29" s="327" customFormat="1" hidden="1" x14ac:dyDescent="0.25">
      <c r="A657" s="327">
        <v>10004</v>
      </c>
      <c r="B657" s="327">
        <v>10300603</v>
      </c>
      <c r="C657" s="327">
        <v>196</v>
      </c>
      <c r="D657" s="327" t="s">
        <v>389</v>
      </c>
      <c r="E657" s="327" t="s">
        <v>417</v>
      </c>
      <c r="F657" s="327" t="s">
        <v>254</v>
      </c>
      <c r="G657" s="327" t="s">
        <v>410</v>
      </c>
      <c r="H657" s="327" t="s">
        <v>268</v>
      </c>
      <c r="J657" s="327" t="s">
        <v>269</v>
      </c>
      <c r="K657" s="327">
        <v>303</v>
      </c>
      <c r="L657" s="327">
        <v>26</v>
      </c>
      <c r="M657" s="327">
        <v>144</v>
      </c>
      <c r="N657" s="327" t="s">
        <v>393</v>
      </c>
      <c r="O657" s="327">
        <v>1</v>
      </c>
      <c r="P657" s="328">
        <v>36</v>
      </c>
      <c r="Q657" s="327" t="s">
        <v>259</v>
      </c>
      <c r="R657" s="327" t="s">
        <v>260</v>
      </c>
      <c r="S657" s="327" t="s">
        <v>254</v>
      </c>
      <c r="T657" s="327" t="s">
        <v>261</v>
      </c>
      <c r="V657" s="327">
        <v>1.4</v>
      </c>
      <c r="W657" s="327" t="s">
        <v>270</v>
      </c>
      <c r="X657" s="327" t="s">
        <v>262</v>
      </c>
      <c r="Y657" s="327" t="s">
        <v>263</v>
      </c>
      <c r="Z657" s="327">
        <v>0</v>
      </c>
      <c r="AB657" s="329">
        <v>35855</v>
      </c>
      <c r="AC657" s="327">
        <v>0</v>
      </c>
    </row>
    <row r="658" spans="1:29" s="327" customFormat="1" hidden="1" x14ac:dyDescent="0.25">
      <c r="A658" s="327">
        <v>10005</v>
      </c>
      <c r="B658" s="327">
        <v>10300603</v>
      </c>
      <c r="C658" s="327">
        <v>196</v>
      </c>
      <c r="D658" s="327" t="s">
        <v>389</v>
      </c>
      <c r="E658" s="327" t="s">
        <v>417</v>
      </c>
      <c r="F658" s="327" t="s">
        <v>254</v>
      </c>
      <c r="G658" s="327" t="s">
        <v>410</v>
      </c>
      <c r="H658" s="327" t="s">
        <v>268</v>
      </c>
      <c r="J658" s="327" t="s">
        <v>269</v>
      </c>
      <c r="K658" s="327">
        <v>303</v>
      </c>
      <c r="L658" s="327">
        <v>205</v>
      </c>
      <c r="M658" s="327">
        <v>220</v>
      </c>
      <c r="N658" s="327" t="s">
        <v>367</v>
      </c>
      <c r="O658" s="327">
        <v>1</v>
      </c>
      <c r="P658" s="328">
        <v>17</v>
      </c>
      <c r="Q658" s="327" t="s">
        <v>259</v>
      </c>
      <c r="R658" s="327" t="s">
        <v>260</v>
      </c>
      <c r="S658" s="327" t="s">
        <v>254</v>
      </c>
      <c r="T658" s="327" t="s">
        <v>261</v>
      </c>
      <c r="V658" s="327">
        <v>1.4</v>
      </c>
      <c r="W658" s="327" t="s">
        <v>270</v>
      </c>
      <c r="X658" s="327" t="s">
        <v>262</v>
      </c>
      <c r="Y658" s="327" t="s">
        <v>275</v>
      </c>
      <c r="Z658" s="327">
        <v>0</v>
      </c>
      <c r="AB658" s="329">
        <v>35855</v>
      </c>
      <c r="AC658" s="327">
        <v>0</v>
      </c>
    </row>
    <row r="659" spans="1:29" s="327" customFormat="1" hidden="1" x14ac:dyDescent="0.25">
      <c r="A659" s="327">
        <v>10011</v>
      </c>
      <c r="B659" s="327">
        <v>10300603</v>
      </c>
      <c r="C659" s="327">
        <v>196</v>
      </c>
      <c r="D659" s="327" t="s">
        <v>389</v>
      </c>
      <c r="E659" s="327" t="s">
        <v>417</v>
      </c>
      <c r="F659" s="327" t="s">
        <v>254</v>
      </c>
      <c r="G659" s="327" t="s">
        <v>410</v>
      </c>
      <c r="H659" s="327" t="s">
        <v>271</v>
      </c>
      <c r="J659" s="327" t="s">
        <v>272</v>
      </c>
      <c r="K659" s="327">
        <v>330</v>
      </c>
      <c r="L659" s="327">
        <v>0</v>
      </c>
      <c r="M659" s="327">
        <v>129</v>
      </c>
      <c r="N659" s="327" t="s">
        <v>258</v>
      </c>
      <c r="O659" s="327">
        <v>1</v>
      </c>
      <c r="P659" s="328">
        <v>7.5</v>
      </c>
      <c r="Q659" s="327" t="s">
        <v>259</v>
      </c>
      <c r="R659" s="327" t="s">
        <v>260</v>
      </c>
      <c r="S659" s="327" t="s">
        <v>254</v>
      </c>
      <c r="T659" s="327" t="s">
        <v>261</v>
      </c>
      <c r="V659" s="327">
        <v>1.4</v>
      </c>
      <c r="X659" s="327" t="s">
        <v>262</v>
      </c>
      <c r="Y659" s="327" t="s">
        <v>275</v>
      </c>
      <c r="Z659" s="327">
        <v>0</v>
      </c>
      <c r="AB659" s="329">
        <v>35855</v>
      </c>
      <c r="AC659" s="327">
        <v>0</v>
      </c>
    </row>
    <row r="660" spans="1:29" s="327" customFormat="1" hidden="1" x14ac:dyDescent="0.25">
      <c r="A660" s="327">
        <v>10014</v>
      </c>
      <c r="B660" s="327">
        <v>10300603</v>
      </c>
      <c r="C660" s="327">
        <v>196</v>
      </c>
      <c r="D660" s="327" t="s">
        <v>389</v>
      </c>
      <c r="E660" s="327" t="s">
        <v>417</v>
      </c>
      <c r="F660" s="327" t="s">
        <v>254</v>
      </c>
      <c r="G660" s="327" t="s">
        <v>410</v>
      </c>
      <c r="H660" s="327" t="s">
        <v>273</v>
      </c>
      <c r="J660" s="327" t="s">
        <v>274</v>
      </c>
      <c r="K660" s="327">
        <v>334</v>
      </c>
      <c r="L660" s="327">
        <v>0</v>
      </c>
      <c r="M660" s="327">
        <v>129</v>
      </c>
      <c r="N660" s="327" t="s">
        <v>258</v>
      </c>
      <c r="O660" s="327">
        <v>1</v>
      </c>
      <c r="P660" s="328">
        <v>4.5</v>
      </c>
      <c r="Q660" s="327" t="s">
        <v>259</v>
      </c>
      <c r="R660" s="327" t="s">
        <v>260</v>
      </c>
      <c r="S660" s="327" t="s">
        <v>254</v>
      </c>
      <c r="T660" s="327" t="s">
        <v>261</v>
      </c>
      <c r="V660" s="327">
        <v>1.4</v>
      </c>
      <c r="X660" s="327" t="s">
        <v>262</v>
      </c>
      <c r="Y660" s="327" t="s">
        <v>275</v>
      </c>
      <c r="Z660" s="327">
        <v>0</v>
      </c>
      <c r="AB660" s="329">
        <v>35855</v>
      </c>
      <c r="AC660" s="327">
        <v>0</v>
      </c>
    </row>
    <row r="661" spans="1:29" s="327" customFormat="1" hidden="1" x14ac:dyDescent="0.25">
      <c r="A661" s="327">
        <v>10015</v>
      </c>
      <c r="B661" s="327">
        <v>10300603</v>
      </c>
      <c r="C661" s="327">
        <v>196</v>
      </c>
      <c r="D661" s="327" t="s">
        <v>389</v>
      </c>
      <c r="E661" s="327" t="s">
        <v>417</v>
      </c>
      <c r="F661" s="327" t="s">
        <v>254</v>
      </c>
      <c r="G661" s="327" t="s">
        <v>410</v>
      </c>
      <c r="H661" s="327" t="s">
        <v>371</v>
      </c>
      <c r="J661" s="327" t="s">
        <v>372</v>
      </c>
      <c r="K661" s="327">
        <v>336</v>
      </c>
      <c r="L661" s="327">
        <v>0</v>
      </c>
      <c r="M661" s="327">
        <v>129</v>
      </c>
      <c r="N661" s="327" t="s">
        <v>258</v>
      </c>
      <c r="O661" s="327">
        <v>1</v>
      </c>
      <c r="P661" s="328">
        <v>12</v>
      </c>
      <c r="Q661" s="327" t="s">
        <v>259</v>
      </c>
      <c r="R661" s="327" t="s">
        <v>260</v>
      </c>
      <c r="S661" s="327" t="s">
        <v>254</v>
      </c>
      <c r="T661" s="327" t="s">
        <v>261</v>
      </c>
      <c r="V661" s="327">
        <v>1.4</v>
      </c>
      <c r="X661" s="327" t="s">
        <v>262</v>
      </c>
      <c r="Y661" s="327" t="s">
        <v>275</v>
      </c>
      <c r="Z661" s="327">
        <v>0</v>
      </c>
      <c r="AB661" s="329">
        <v>35855</v>
      </c>
      <c r="AC661" s="327">
        <v>0</v>
      </c>
    </row>
    <row r="662" spans="1:29" s="327" customFormat="1" hidden="1" x14ac:dyDescent="0.25">
      <c r="A662" s="327">
        <v>10018</v>
      </c>
      <c r="B662" s="327">
        <v>10300603</v>
      </c>
      <c r="C662" s="327">
        <v>196</v>
      </c>
      <c r="D662" s="327" t="s">
        <v>389</v>
      </c>
      <c r="E662" s="327" t="s">
        <v>417</v>
      </c>
      <c r="F662" s="327" t="s">
        <v>254</v>
      </c>
      <c r="G662" s="327" t="s">
        <v>410</v>
      </c>
      <c r="H662" s="327" t="s">
        <v>531</v>
      </c>
      <c r="J662" s="327" t="s">
        <v>532</v>
      </c>
      <c r="K662" s="327">
        <v>339</v>
      </c>
      <c r="L662" s="327">
        <v>0</v>
      </c>
      <c r="M662" s="327">
        <v>129</v>
      </c>
      <c r="N662" s="327" t="s">
        <v>258</v>
      </c>
      <c r="O662" s="327">
        <v>1</v>
      </c>
      <c r="P662" s="328">
        <v>12</v>
      </c>
      <c r="Q662" s="327" t="s">
        <v>259</v>
      </c>
      <c r="R662" s="327" t="s">
        <v>260</v>
      </c>
      <c r="S662" s="327" t="s">
        <v>254</v>
      </c>
      <c r="T662" s="327" t="s">
        <v>261</v>
      </c>
      <c r="V662" s="327">
        <v>1.4</v>
      </c>
      <c r="X662" s="327" t="s">
        <v>262</v>
      </c>
      <c r="Y662" s="327" t="s">
        <v>275</v>
      </c>
      <c r="Z662" s="327">
        <v>0</v>
      </c>
      <c r="AB662" s="329">
        <v>35855</v>
      </c>
      <c r="AC662" s="327">
        <v>0</v>
      </c>
    </row>
    <row r="663" spans="1:29" s="327" customFormat="1" hidden="1" x14ac:dyDescent="0.25">
      <c r="A663" s="327">
        <v>10026</v>
      </c>
      <c r="B663" s="327">
        <v>10300603</v>
      </c>
      <c r="C663" s="327">
        <v>196</v>
      </c>
      <c r="D663" s="327" t="s">
        <v>389</v>
      </c>
      <c r="E663" s="327" t="s">
        <v>417</v>
      </c>
      <c r="F663" s="327" t="s">
        <v>254</v>
      </c>
      <c r="G663" s="327" t="s">
        <v>410</v>
      </c>
      <c r="H663" s="327" t="s">
        <v>276</v>
      </c>
      <c r="I663" s="329">
        <v>2025884</v>
      </c>
      <c r="J663" s="327" t="s">
        <v>277</v>
      </c>
      <c r="K663" s="327">
        <v>380</v>
      </c>
      <c r="L663" s="327">
        <v>26</v>
      </c>
      <c r="M663" s="327">
        <v>144</v>
      </c>
      <c r="N663" s="327" t="s">
        <v>393</v>
      </c>
      <c r="O663" s="327">
        <v>1</v>
      </c>
      <c r="P663" s="328">
        <v>0.6</v>
      </c>
      <c r="Q663" s="327" t="s">
        <v>259</v>
      </c>
      <c r="R663" s="327" t="s">
        <v>260</v>
      </c>
      <c r="S663" s="327" t="s">
        <v>254</v>
      </c>
      <c r="T663" s="327" t="s">
        <v>261</v>
      </c>
      <c r="V663" s="327">
        <v>1.4</v>
      </c>
      <c r="X663" s="327" t="s">
        <v>262</v>
      </c>
      <c r="Y663" s="327" t="s">
        <v>278</v>
      </c>
      <c r="Z663" s="327">
        <v>0</v>
      </c>
      <c r="AB663" s="329">
        <v>35855</v>
      </c>
      <c r="AC663" s="327">
        <v>0</v>
      </c>
    </row>
    <row r="664" spans="1:29" s="327" customFormat="1" hidden="1" x14ac:dyDescent="0.25">
      <c r="A664" s="327">
        <v>10027</v>
      </c>
      <c r="B664" s="327">
        <v>10300603</v>
      </c>
      <c r="C664" s="327">
        <v>196</v>
      </c>
      <c r="D664" s="327" t="s">
        <v>389</v>
      </c>
      <c r="E664" s="327" t="s">
        <v>417</v>
      </c>
      <c r="F664" s="327" t="s">
        <v>254</v>
      </c>
      <c r="G664" s="327" t="s">
        <v>410</v>
      </c>
      <c r="H664" s="327" t="s">
        <v>276</v>
      </c>
      <c r="I664" s="329">
        <v>2025884</v>
      </c>
      <c r="J664" s="327" t="s">
        <v>277</v>
      </c>
      <c r="K664" s="327">
        <v>380</v>
      </c>
      <c r="L664" s="327">
        <v>205</v>
      </c>
      <c r="M664" s="327">
        <v>220</v>
      </c>
      <c r="N664" s="327" t="s">
        <v>367</v>
      </c>
      <c r="O664" s="327">
        <v>1</v>
      </c>
      <c r="P664" s="328">
        <v>0.6</v>
      </c>
      <c r="Q664" s="327" t="s">
        <v>259</v>
      </c>
      <c r="R664" s="327" t="s">
        <v>260</v>
      </c>
      <c r="S664" s="327" t="s">
        <v>254</v>
      </c>
      <c r="T664" s="327" t="s">
        <v>261</v>
      </c>
      <c r="V664" s="327">
        <v>1.4</v>
      </c>
      <c r="X664" s="327" t="s">
        <v>262</v>
      </c>
      <c r="Y664" s="327" t="s">
        <v>278</v>
      </c>
      <c r="Z664" s="327">
        <v>0</v>
      </c>
      <c r="AB664" s="329">
        <v>35855</v>
      </c>
      <c r="AC664" s="327">
        <v>0</v>
      </c>
    </row>
    <row r="665" spans="1:29" s="327" customFormat="1" hidden="1" x14ac:dyDescent="0.25">
      <c r="A665" s="327">
        <v>10028</v>
      </c>
      <c r="B665" s="327">
        <v>10300603</v>
      </c>
      <c r="C665" s="327">
        <v>196</v>
      </c>
      <c r="D665" s="327" t="s">
        <v>389</v>
      </c>
      <c r="E665" s="327" t="s">
        <v>417</v>
      </c>
      <c r="F665" s="327" t="s">
        <v>254</v>
      </c>
      <c r="G665" s="327" t="s">
        <v>410</v>
      </c>
      <c r="J665" s="327" t="s">
        <v>412</v>
      </c>
      <c r="K665" s="327">
        <v>381</v>
      </c>
      <c r="L665" s="327">
        <v>0</v>
      </c>
      <c r="M665" s="327">
        <v>129</v>
      </c>
      <c r="N665" s="327" t="s">
        <v>258</v>
      </c>
      <c r="O665" s="327">
        <v>1</v>
      </c>
      <c r="P665" s="328">
        <v>0.6</v>
      </c>
      <c r="Q665" s="327" t="s">
        <v>259</v>
      </c>
      <c r="R665" s="327" t="s">
        <v>260</v>
      </c>
      <c r="S665" s="327" t="s">
        <v>254</v>
      </c>
      <c r="T665" s="327" t="s">
        <v>261</v>
      </c>
      <c r="V665" s="327">
        <v>1.4</v>
      </c>
      <c r="X665" s="327" t="s">
        <v>413</v>
      </c>
      <c r="Y665" s="327" t="s">
        <v>278</v>
      </c>
      <c r="Z665" s="327">
        <v>0</v>
      </c>
      <c r="AB665" s="329">
        <v>35855</v>
      </c>
      <c r="AC665" s="327">
        <v>0</v>
      </c>
    </row>
    <row r="666" spans="1:29" s="327" customFormat="1" hidden="1" x14ac:dyDescent="0.25">
      <c r="A666" s="327">
        <v>10030</v>
      </c>
      <c r="B666" s="327">
        <v>10300603</v>
      </c>
      <c r="C666" s="327">
        <v>196</v>
      </c>
      <c r="D666" s="327" t="s">
        <v>389</v>
      </c>
      <c r="E666" s="327" t="s">
        <v>417</v>
      </c>
      <c r="F666" s="327" t="s">
        <v>254</v>
      </c>
      <c r="G666" s="327" t="s">
        <v>410</v>
      </c>
      <c r="J666" s="327" t="s">
        <v>279</v>
      </c>
      <c r="K666" s="327">
        <v>399</v>
      </c>
      <c r="L666" s="327">
        <v>0</v>
      </c>
      <c r="M666" s="327">
        <v>129</v>
      </c>
      <c r="N666" s="327" t="s">
        <v>258</v>
      </c>
      <c r="O666" s="327">
        <v>1</v>
      </c>
      <c r="P666" s="328">
        <v>8</v>
      </c>
      <c r="Q666" s="327" t="s">
        <v>259</v>
      </c>
      <c r="R666" s="327" t="s">
        <v>260</v>
      </c>
      <c r="S666" s="327" t="s">
        <v>254</v>
      </c>
      <c r="T666" s="327" t="s">
        <v>261</v>
      </c>
      <c r="V666" s="327">
        <v>1.4</v>
      </c>
      <c r="W666" s="327" t="s">
        <v>280</v>
      </c>
      <c r="X666" s="327" t="s">
        <v>262</v>
      </c>
      <c r="Y666" s="327" t="s">
        <v>275</v>
      </c>
      <c r="Z666" s="327">
        <v>0</v>
      </c>
      <c r="AB666" s="329">
        <v>35855</v>
      </c>
      <c r="AC666" s="327">
        <v>0</v>
      </c>
    </row>
    <row r="667" spans="1:29" s="327" customFormat="1" hidden="1" x14ac:dyDescent="0.25">
      <c r="A667" s="327">
        <v>10033</v>
      </c>
      <c r="B667" s="327">
        <v>10300603</v>
      </c>
      <c r="C667" s="327">
        <v>196</v>
      </c>
      <c r="D667" s="327" t="s">
        <v>389</v>
      </c>
      <c r="E667" s="327" t="s">
        <v>417</v>
      </c>
      <c r="F667" s="327" t="s">
        <v>254</v>
      </c>
      <c r="G667" s="327" t="s">
        <v>410</v>
      </c>
      <c r="H667" s="327" t="s">
        <v>385</v>
      </c>
      <c r="J667" s="327" t="s">
        <v>386</v>
      </c>
      <c r="K667" s="327">
        <v>417</v>
      </c>
      <c r="L667" s="327">
        <v>0</v>
      </c>
      <c r="M667" s="327">
        <v>129</v>
      </c>
      <c r="N667" s="327" t="s">
        <v>258</v>
      </c>
      <c r="O667" s="327">
        <v>1</v>
      </c>
      <c r="P667" s="328">
        <v>5.3</v>
      </c>
      <c r="Q667" s="327" t="s">
        <v>259</v>
      </c>
      <c r="R667" s="327" t="s">
        <v>260</v>
      </c>
      <c r="S667" s="327" t="s">
        <v>254</v>
      </c>
      <c r="T667" s="327" t="s">
        <v>261</v>
      </c>
      <c r="X667" s="327" t="s">
        <v>733</v>
      </c>
      <c r="Y667" s="327" t="s">
        <v>263</v>
      </c>
      <c r="Z667" s="327">
        <v>0</v>
      </c>
      <c r="AB667" s="329">
        <v>35855</v>
      </c>
      <c r="AC667" s="327">
        <v>0</v>
      </c>
    </row>
    <row r="668" spans="1:29" x14ac:dyDescent="0.25">
      <c r="A668">
        <v>11419</v>
      </c>
      <c r="B668">
        <v>20100201</v>
      </c>
      <c r="C668">
        <v>235</v>
      </c>
      <c r="D668" t="s">
        <v>489</v>
      </c>
      <c r="E668" t="s">
        <v>390</v>
      </c>
      <c r="F668" t="s">
        <v>254</v>
      </c>
      <c r="G668" t="s">
        <v>490</v>
      </c>
      <c r="H668">
        <v>75070</v>
      </c>
      <c r="I668" t="s">
        <v>491</v>
      </c>
      <c r="J668" t="s">
        <v>492</v>
      </c>
      <c r="K668">
        <v>71</v>
      </c>
      <c r="L668">
        <v>0</v>
      </c>
      <c r="M668">
        <v>129</v>
      </c>
      <c r="N668" t="s">
        <v>258</v>
      </c>
      <c r="O668">
        <v>1</v>
      </c>
      <c r="P668" s="238">
        <v>4.0000000000000003E-5</v>
      </c>
      <c r="Q668" t="s">
        <v>259</v>
      </c>
      <c r="R668" t="s">
        <v>493</v>
      </c>
      <c r="S668" t="s">
        <v>453</v>
      </c>
      <c r="T668" t="s">
        <v>494</v>
      </c>
      <c r="V668">
        <v>3.1</v>
      </c>
      <c r="W668" t="s">
        <v>495</v>
      </c>
      <c r="X668" t="s">
        <v>496</v>
      </c>
      <c r="Y668" t="s">
        <v>275</v>
      </c>
      <c r="Z668">
        <v>0</v>
      </c>
      <c r="AA668" s="237">
        <v>36617</v>
      </c>
      <c r="AC668">
        <v>0</v>
      </c>
    </row>
    <row r="669" spans="1:29" x14ac:dyDescent="0.25">
      <c r="A669">
        <v>11420</v>
      </c>
      <c r="B669">
        <v>20100201</v>
      </c>
      <c r="C669">
        <v>235</v>
      </c>
      <c r="D669" t="s">
        <v>489</v>
      </c>
      <c r="E669" t="s">
        <v>390</v>
      </c>
      <c r="F669" t="s">
        <v>254</v>
      </c>
      <c r="G669" t="s">
        <v>490</v>
      </c>
      <c r="H669">
        <v>107028</v>
      </c>
      <c r="I669" t="s">
        <v>497</v>
      </c>
      <c r="J669" t="s">
        <v>498</v>
      </c>
      <c r="K669">
        <v>79</v>
      </c>
      <c r="L669">
        <v>0</v>
      </c>
      <c r="M669">
        <v>129</v>
      </c>
      <c r="N669" t="s">
        <v>258</v>
      </c>
      <c r="O669">
        <v>1</v>
      </c>
      <c r="P669" s="238">
        <v>6.3999999999999997E-6</v>
      </c>
      <c r="Q669" t="s">
        <v>259</v>
      </c>
      <c r="R669" t="s">
        <v>493</v>
      </c>
      <c r="S669" t="s">
        <v>453</v>
      </c>
      <c r="T669" t="s">
        <v>494</v>
      </c>
      <c r="V669">
        <v>3.1</v>
      </c>
      <c r="W669" t="s">
        <v>495</v>
      </c>
      <c r="X669" t="s">
        <v>496</v>
      </c>
      <c r="Y669" t="s">
        <v>275</v>
      </c>
      <c r="Z669">
        <v>0</v>
      </c>
      <c r="AA669" s="237">
        <v>36617</v>
      </c>
      <c r="AC669">
        <v>0</v>
      </c>
    </row>
    <row r="670" spans="1:29" hidden="1" x14ac:dyDescent="0.25">
      <c r="A670">
        <v>11422</v>
      </c>
      <c r="B670">
        <v>20100201</v>
      </c>
      <c r="C670">
        <v>235</v>
      </c>
      <c r="D670" t="s">
        <v>489</v>
      </c>
      <c r="E670" t="s">
        <v>390</v>
      </c>
      <c r="F670" t="s">
        <v>254</v>
      </c>
      <c r="G670" t="s">
        <v>490</v>
      </c>
      <c r="H670" t="s">
        <v>565</v>
      </c>
      <c r="I670" t="s">
        <v>566</v>
      </c>
      <c r="J670" t="s">
        <v>567</v>
      </c>
      <c r="K670">
        <v>87</v>
      </c>
      <c r="L670">
        <v>107</v>
      </c>
      <c r="M670">
        <v>172</v>
      </c>
      <c r="N670" t="s">
        <v>615</v>
      </c>
      <c r="O670">
        <v>1</v>
      </c>
      <c r="P670" s="238">
        <v>18</v>
      </c>
      <c r="Q670" t="s">
        <v>259</v>
      </c>
      <c r="R670" t="s">
        <v>260</v>
      </c>
      <c r="S670" t="s">
        <v>254</v>
      </c>
      <c r="T670" t="s">
        <v>261</v>
      </c>
      <c r="X670" t="s">
        <v>568</v>
      </c>
      <c r="Y670" t="s">
        <v>275</v>
      </c>
      <c r="Z670">
        <v>0</v>
      </c>
      <c r="AA670" s="237">
        <v>36770</v>
      </c>
      <c r="AC670">
        <v>0</v>
      </c>
    </row>
    <row r="671" spans="1:29" hidden="1" x14ac:dyDescent="0.25">
      <c r="A671">
        <v>11423</v>
      </c>
      <c r="B671">
        <v>20100201</v>
      </c>
      <c r="C671">
        <v>235</v>
      </c>
      <c r="D671" t="s">
        <v>489</v>
      </c>
      <c r="E671" t="s">
        <v>390</v>
      </c>
      <c r="F671" t="s">
        <v>254</v>
      </c>
      <c r="G671" t="s">
        <v>490</v>
      </c>
      <c r="H671" t="s">
        <v>565</v>
      </c>
      <c r="I671" t="s">
        <v>566</v>
      </c>
      <c r="J671" t="s">
        <v>567</v>
      </c>
      <c r="K671">
        <v>87</v>
      </c>
      <c r="L671">
        <v>139</v>
      </c>
      <c r="M671">
        <v>198</v>
      </c>
      <c r="N671" t="s">
        <v>551</v>
      </c>
      <c r="O671">
        <v>1</v>
      </c>
      <c r="P671" s="238">
        <v>9.1</v>
      </c>
      <c r="Q671" t="s">
        <v>259</v>
      </c>
      <c r="R671" t="s">
        <v>260</v>
      </c>
      <c r="S671" t="s">
        <v>254</v>
      </c>
      <c r="T671" t="s">
        <v>261</v>
      </c>
      <c r="X671" t="s">
        <v>568</v>
      </c>
      <c r="Y671" t="s">
        <v>275</v>
      </c>
      <c r="Z671">
        <v>0</v>
      </c>
      <c r="AA671" s="237">
        <v>36770</v>
      </c>
      <c r="AC671">
        <v>0</v>
      </c>
    </row>
    <row r="672" spans="1:29" x14ac:dyDescent="0.25">
      <c r="A672">
        <v>11424</v>
      </c>
      <c r="B672">
        <v>20100201</v>
      </c>
      <c r="C672">
        <v>235</v>
      </c>
      <c r="D672" t="s">
        <v>489</v>
      </c>
      <c r="E672" t="s">
        <v>390</v>
      </c>
      <c r="F672" t="s">
        <v>254</v>
      </c>
      <c r="G672" t="s">
        <v>490</v>
      </c>
      <c r="H672">
        <v>71432</v>
      </c>
      <c r="I672" t="s">
        <v>297</v>
      </c>
      <c r="J672" t="s">
        <v>298</v>
      </c>
      <c r="K672">
        <v>98</v>
      </c>
      <c r="L672">
        <v>0</v>
      </c>
      <c r="M672">
        <v>129</v>
      </c>
      <c r="N672" t="s">
        <v>258</v>
      </c>
      <c r="O672">
        <v>1</v>
      </c>
      <c r="P672" s="238">
        <v>1.2E-5</v>
      </c>
      <c r="Q672" t="s">
        <v>259</v>
      </c>
      <c r="R672" t="s">
        <v>493</v>
      </c>
      <c r="S672" t="s">
        <v>453</v>
      </c>
      <c r="T672" t="s">
        <v>494</v>
      </c>
      <c r="V672">
        <v>3.1</v>
      </c>
      <c r="W672" t="s">
        <v>495</v>
      </c>
      <c r="X672" t="s">
        <v>496</v>
      </c>
      <c r="Y672" t="s">
        <v>278</v>
      </c>
      <c r="Z672">
        <v>0</v>
      </c>
      <c r="AA672" s="237">
        <v>36617</v>
      </c>
      <c r="AC672">
        <v>0</v>
      </c>
    </row>
    <row r="673" spans="1:29" x14ac:dyDescent="0.25">
      <c r="A673">
        <v>11425</v>
      </c>
      <c r="B673">
        <v>20100201</v>
      </c>
      <c r="C673">
        <v>235</v>
      </c>
      <c r="D673" t="s">
        <v>489</v>
      </c>
      <c r="E673" t="s">
        <v>390</v>
      </c>
      <c r="F673" t="s">
        <v>254</v>
      </c>
      <c r="G673" t="s">
        <v>490</v>
      </c>
      <c r="H673">
        <v>71432</v>
      </c>
      <c r="I673" t="s">
        <v>297</v>
      </c>
      <c r="J673" t="s">
        <v>298</v>
      </c>
      <c r="K673">
        <v>98</v>
      </c>
      <c r="L673">
        <v>65</v>
      </c>
      <c r="M673">
        <v>159</v>
      </c>
      <c r="N673" t="s">
        <v>499</v>
      </c>
      <c r="O673">
        <v>1</v>
      </c>
      <c r="P673" s="238">
        <v>9.0999999999999997E-7</v>
      </c>
      <c r="Q673" t="s">
        <v>259</v>
      </c>
      <c r="R673" t="s">
        <v>493</v>
      </c>
      <c r="S673" t="s">
        <v>453</v>
      </c>
      <c r="T673" t="s">
        <v>494</v>
      </c>
      <c r="V673">
        <v>3.1</v>
      </c>
      <c r="W673" t="s">
        <v>500</v>
      </c>
      <c r="X673" t="s">
        <v>496</v>
      </c>
      <c r="Y673" t="s">
        <v>263</v>
      </c>
      <c r="Z673">
        <v>0</v>
      </c>
      <c r="AA673" s="237">
        <v>36617</v>
      </c>
      <c r="AC673">
        <v>0</v>
      </c>
    </row>
    <row r="674" spans="1:29" x14ac:dyDescent="0.25">
      <c r="A674">
        <v>11426</v>
      </c>
      <c r="B674">
        <v>20100201</v>
      </c>
      <c r="C674">
        <v>235</v>
      </c>
      <c r="D674" t="s">
        <v>489</v>
      </c>
      <c r="E674" t="s">
        <v>390</v>
      </c>
      <c r="F674" t="s">
        <v>254</v>
      </c>
      <c r="G674" t="s">
        <v>490</v>
      </c>
      <c r="H674">
        <v>106990</v>
      </c>
      <c r="I674" t="s">
        <v>501</v>
      </c>
      <c r="J674" t="s">
        <v>502</v>
      </c>
      <c r="K674">
        <v>25</v>
      </c>
      <c r="L674">
        <v>0</v>
      </c>
      <c r="M674">
        <v>129</v>
      </c>
      <c r="N674" t="s">
        <v>258</v>
      </c>
      <c r="O674">
        <v>1</v>
      </c>
      <c r="P674" t="s">
        <v>503</v>
      </c>
      <c r="Q674" t="s">
        <v>259</v>
      </c>
      <c r="R674" t="s">
        <v>493</v>
      </c>
      <c r="S674" t="s">
        <v>453</v>
      </c>
      <c r="T674" t="s">
        <v>494</v>
      </c>
      <c r="V674">
        <v>3.1</v>
      </c>
      <c r="W674" t="s">
        <v>504</v>
      </c>
      <c r="X674" t="s">
        <v>496</v>
      </c>
      <c r="Y674" t="s">
        <v>263</v>
      </c>
      <c r="Z674">
        <v>0</v>
      </c>
      <c r="AA674" s="237">
        <v>36617</v>
      </c>
      <c r="AC674">
        <v>0</v>
      </c>
    </row>
    <row r="675" spans="1:29" x14ac:dyDescent="0.25">
      <c r="A675">
        <v>11428</v>
      </c>
      <c r="B675">
        <v>20100201</v>
      </c>
      <c r="C675">
        <v>235</v>
      </c>
      <c r="D675" t="s">
        <v>489</v>
      </c>
      <c r="E675" t="s">
        <v>390</v>
      </c>
      <c r="F675" t="s">
        <v>254</v>
      </c>
      <c r="G675" t="s">
        <v>490</v>
      </c>
      <c r="H675" t="s">
        <v>255</v>
      </c>
      <c r="I675" t="s">
        <v>256</v>
      </c>
      <c r="J675" t="s">
        <v>257</v>
      </c>
      <c r="K675">
        <v>136</v>
      </c>
      <c r="L675">
        <v>0</v>
      </c>
      <c r="M675">
        <v>129</v>
      </c>
      <c r="N675" t="s">
        <v>258</v>
      </c>
      <c r="O675">
        <v>1</v>
      </c>
      <c r="P675" s="238">
        <v>110</v>
      </c>
      <c r="Q675" t="s">
        <v>259</v>
      </c>
      <c r="R675" t="s">
        <v>493</v>
      </c>
      <c r="S675" t="s">
        <v>453</v>
      </c>
      <c r="T675" t="s">
        <v>494</v>
      </c>
      <c r="V675">
        <v>3.1</v>
      </c>
      <c r="W675" t="s">
        <v>495</v>
      </c>
      <c r="X675" t="s">
        <v>496</v>
      </c>
      <c r="Y675" t="s">
        <v>278</v>
      </c>
      <c r="Z675">
        <v>0</v>
      </c>
      <c r="AA675" s="237">
        <v>36617</v>
      </c>
      <c r="AC675">
        <v>0</v>
      </c>
    </row>
    <row r="676" spans="1:29" x14ac:dyDescent="0.25">
      <c r="A676">
        <v>11430</v>
      </c>
      <c r="B676">
        <v>20100201</v>
      </c>
      <c r="C676">
        <v>235</v>
      </c>
      <c r="D676" t="s">
        <v>489</v>
      </c>
      <c r="E676" t="s">
        <v>390</v>
      </c>
      <c r="F676" t="s">
        <v>254</v>
      </c>
      <c r="G676" t="s">
        <v>490</v>
      </c>
      <c r="H676" t="s">
        <v>264</v>
      </c>
      <c r="I676" t="s">
        <v>265</v>
      </c>
      <c r="J676" t="s">
        <v>266</v>
      </c>
      <c r="K676">
        <v>137</v>
      </c>
      <c r="L676">
        <v>0</v>
      </c>
      <c r="M676">
        <v>129</v>
      </c>
      <c r="N676" t="s">
        <v>258</v>
      </c>
      <c r="O676">
        <v>1</v>
      </c>
      <c r="P676" s="238">
        <v>8.2000000000000003E-2</v>
      </c>
      <c r="Q676" t="s">
        <v>259</v>
      </c>
      <c r="R676" t="s">
        <v>493</v>
      </c>
      <c r="S676" t="s">
        <v>453</v>
      </c>
      <c r="T676" t="s">
        <v>494</v>
      </c>
      <c r="V676">
        <v>3.1</v>
      </c>
      <c r="W676" t="s">
        <v>505</v>
      </c>
      <c r="X676" t="s">
        <v>496</v>
      </c>
      <c r="Y676" t="s">
        <v>278</v>
      </c>
      <c r="Z676">
        <v>0</v>
      </c>
      <c r="AA676" s="237">
        <v>36617</v>
      </c>
      <c r="AC676">
        <v>0</v>
      </c>
    </row>
    <row r="677" spans="1:29" x14ac:dyDescent="0.25">
      <c r="A677">
        <v>11433</v>
      </c>
      <c r="B677">
        <v>20100201</v>
      </c>
      <c r="C677">
        <v>235</v>
      </c>
      <c r="D677" t="s">
        <v>489</v>
      </c>
      <c r="E677" t="s">
        <v>390</v>
      </c>
      <c r="F677" t="s">
        <v>254</v>
      </c>
      <c r="G677" t="s">
        <v>490</v>
      </c>
      <c r="H677" t="s">
        <v>264</v>
      </c>
      <c r="I677" t="s">
        <v>265</v>
      </c>
      <c r="J677" t="s">
        <v>266</v>
      </c>
      <c r="K677">
        <v>137</v>
      </c>
      <c r="L677">
        <v>28</v>
      </c>
      <c r="M677">
        <v>145</v>
      </c>
      <c r="N677" t="s">
        <v>506</v>
      </c>
      <c r="O677">
        <v>1</v>
      </c>
      <c r="P677" s="238">
        <v>0.03</v>
      </c>
      <c r="Q677" t="s">
        <v>259</v>
      </c>
      <c r="R677" t="s">
        <v>493</v>
      </c>
      <c r="S677" t="s">
        <v>453</v>
      </c>
      <c r="T677" t="s">
        <v>494</v>
      </c>
      <c r="V677">
        <v>3.1</v>
      </c>
      <c r="W677" t="s">
        <v>505</v>
      </c>
      <c r="X677" t="s">
        <v>496</v>
      </c>
      <c r="Y677" t="s">
        <v>278</v>
      </c>
      <c r="Z677">
        <v>0</v>
      </c>
      <c r="AA677" s="237">
        <v>36617</v>
      </c>
      <c r="AC677">
        <v>0</v>
      </c>
    </row>
    <row r="678" spans="1:29" x14ac:dyDescent="0.25">
      <c r="A678">
        <v>11435</v>
      </c>
      <c r="B678">
        <v>20100201</v>
      </c>
      <c r="C678">
        <v>235</v>
      </c>
      <c r="D678" t="s">
        <v>489</v>
      </c>
      <c r="E678" t="s">
        <v>390</v>
      </c>
      <c r="F678" t="s">
        <v>254</v>
      </c>
      <c r="G678" t="s">
        <v>490</v>
      </c>
      <c r="H678" t="s">
        <v>264</v>
      </c>
      <c r="I678" t="s">
        <v>265</v>
      </c>
      <c r="J678" t="s">
        <v>266</v>
      </c>
      <c r="K678">
        <v>137</v>
      </c>
      <c r="L678">
        <v>149</v>
      </c>
      <c r="M678">
        <v>206</v>
      </c>
      <c r="N678" t="s">
        <v>507</v>
      </c>
      <c r="O678">
        <v>1</v>
      </c>
      <c r="P678" s="238">
        <v>1.4999999999999999E-2</v>
      </c>
      <c r="Q678" t="s">
        <v>259</v>
      </c>
      <c r="R678" t="s">
        <v>493</v>
      </c>
      <c r="S678" t="s">
        <v>453</v>
      </c>
      <c r="T678" t="s">
        <v>494</v>
      </c>
      <c r="V678">
        <v>3.1</v>
      </c>
      <c r="W678" t="s">
        <v>508</v>
      </c>
      <c r="X678" t="s">
        <v>496</v>
      </c>
      <c r="Y678" t="s">
        <v>263</v>
      </c>
      <c r="Z678">
        <v>0</v>
      </c>
      <c r="AA678" s="237">
        <v>36617</v>
      </c>
      <c r="AC678">
        <v>0</v>
      </c>
    </row>
    <row r="679" spans="1:29" x14ac:dyDescent="0.25">
      <c r="A679">
        <v>11436</v>
      </c>
      <c r="B679">
        <v>20100201</v>
      </c>
      <c r="C679">
        <v>235</v>
      </c>
      <c r="D679" t="s">
        <v>489</v>
      </c>
      <c r="E679" t="s">
        <v>390</v>
      </c>
      <c r="F679" t="s">
        <v>254</v>
      </c>
      <c r="G679" t="s">
        <v>490</v>
      </c>
      <c r="H679">
        <v>100414</v>
      </c>
      <c r="I679" t="s">
        <v>509</v>
      </c>
      <c r="J679" t="s">
        <v>510</v>
      </c>
      <c r="K679">
        <v>197</v>
      </c>
      <c r="L679">
        <v>0</v>
      </c>
      <c r="M679">
        <v>129</v>
      </c>
      <c r="N679" t="s">
        <v>258</v>
      </c>
      <c r="O679">
        <v>1</v>
      </c>
      <c r="P679" s="238">
        <v>3.1999999999999999E-5</v>
      </c>
      <c r="Q679" t="s">
        <v>259</v>
      </c>
      <c r="R679" t="s">
        <v>493</v>
      </c>
      <c r="S679" t="s">
        <v>453</v>
      </c>
      <c r="T679" t="s">
        <v>494</v>
      </c>
      <c r="V679">
        <v>3.1</v>
      </c>
      <c r="W679" t="s">
        <v>495</v>
      </c>
      <c r="X679" t="s">
        <v>496</v>
      </c>
      <c r="Y679" t="s">
        <v>275</v>
      </c>
      <c r="Z679">
        <v>0</v>
      </c>
      <c r="AA679" s="237">
        <v>36617</v>
      </c>
      <c r="AC679">
        <v>0</v>
      </c>
    </row>
    <row r="680" spans="1:29" x14ac:dyDescent="0.25">
      <c r="A680">
        <v>11437</v>
      </c>
      <c r="B680">
        <v>20100201</v>
      </c>
      <c r="C680">
        <v>235</v>
      </c>
      <c r="D680" t="s">
        <v>489</v>
      </c>
      <c r="E680" t="s">
        <v>390</v>
      </c>
      <c r="F680" t="s">
        <v>254</v>
      </c>
      <c r="G680" t="s">
        <v>490</v>
      </c>
      <c r="H680">
        <v>50000</v>
      </c>
      <c r="I680" t="s">
        <v>339</v>
      </c>
      <c r="J680" t="s">
        <v>340</v>
      </c>
      <c r="K680">
        <v>210</v>
      </c>
      <c r="L680">
        <v>0</v>
      </c>
      <c r="M680">
        <v>129</v>
      </c>
      <c r="N680" t="s">
        <v>258</v>
      </c>
      <c r="O680">
        <v>1</v>
      </c>
      <c r="P680" s="238">
        <v>7.1000000000000002E-4</v>
      </c>
      <c r="Q680" t="s">
        <v>259</v>
      </c>
      <c r="R680" t="s">
        <v>493</v>
      </c>
      <c r="S680" t="s">
        <v>453</v>
      </c>
      <c r="T680" t="s">
        <v>494</v>
      </c>
      <c r="V680">
        <v>3.1</v>
      </c>
      <c r="W680" t="s">
        <v>495</v>
      </c>
      <c r="X680" t="s">
        <v>496</v>
      </c>
      <c r="Y680" t="s">
        <v>278</v>
      </c>
      <c r="Z680">
        <v>0</v>
      </c>
      <c r="AA680" s="237">
        <v>36617</v>
      </c>
      <c r="AC680">
        <v>0</v>
      </c>
    </row>
    <row r="681" spans="1:29" x14ac:dyDescent="0.25">
      <c r="A681">
        <v>11439</v>
      </c>
      <c r="B681">
        <v>20100201</v>
      </c>
      <c r="C681">
        <v>235</v>
      </c>
      <c r="D681" t="s">
        <v>489</v>
      </c>
      <c r="E681" t="s">
        <v>390</v>
      </c>
      <c r="F681" t="s">
        <v>254</v>
      </c>
      <c r="G681" t="s">
        <v>490</v>
      </c>
      <c r="H681">
        <v>50000</v>
      </c>
      <c r="I681" t="s">
        <v>339</v>
      </c>
      <c r="J681" t="s">
        <v>340</v>
      </c>
      <c r="K681">
        <v>210</v>
      </c>
      <c r="L681">
        <v>65</v>
      </c>
      <c r="M681">
        <v>159</v>
      </c>
      <c r="N681" t="s">
        <v>499</v>
      </c>
      <c r="O681">
        <v>1</v>
      </c>
      <c r="P681" s="238">
        <v>2.0000000000000002E-5</v>
      </c>
      <c r="Q681" t="s">
        <v>259</v>
      </c>
      <c r="R681" t="s">
        <v>493</v>
      </c>
      <c r="S681" t="s">
        <v>453</v>
      </c>
      <c r="T681" t="s">
        <v>494</v>
      </c>
      <c r="V681">
        <v>3.1</v>
      </c>
      <c r="W681" t="s">
        <v>511</v>
      </c>
      <c r="X681" t="s">
        <v>496</v>
      </c>
      <c r="Y681" t="s">
        <v>263</v>
      </c>
      <c r="Z681">
        <v>0</v>
      </c>
      <c r="AA681" s="237">
        <v>36617</v>
      </c>
      <c r="AC681">
        <v>0</v>
      </c>
    </row>
    <row r="682" spans="1:29" x14ac:dyDescent="0.25">
      <c r="A682">
        <v>11440</v>
      </c>
      <c r="B682">
        <v>20100201</v>
      </c>
      <c r="C682">
        <v>235</v>
      </c>
      <c r="D682" t="s">
        <v>489</v>
      </c>
      <c r="E682" t="s">
        <v>390</v>
      </c>
      <c r="F682" t="s">
        <v>254</v>
      </c>
      <c r="G682" t="s">
        <v>490</v>
      </c>
      <c r="H682">
        <v>50000</v>
      </c>
      <c r="I682" t="s">
        <v>339</v>
      </c>
      <c r="J682" t="s">
        <v>340</v>
      </c>
      <c r="K682">
        <v>210</v>
      </c>
      <c r="L682">
        <v>112</v>
      </c>
      <c r="M682">
        <v>175</v>
      </c>
      <c r="N682" t="s">
        <v>512</v>
      </c>
      <c r="O682">
        <v>1</v>
      </c>
      <c r="P682" s="238">
        <v>3.4400000000000001E-4</v>
      </c>
      <c r="Q682" t="s">
        <v>259</v>
      </c>
      <c r="R682" t="s">
        <v>493</v>
      </c>
      <c r="S682" t="s">
        <v>513</v>
      </c>
      <c r="T682" t="s">
        <v>494</v>
      </c>
      <c r="W682" t="s">
        <v>514</v>
      </c>
      <c r="X682" t="s">
        <v>515</v>
      </c>
      <c r="Y682" t="s">
        <v>516</v>
      </c>
      <c r="Z682">
        <v>0</v>
      </c>
      <c r="AC682">
        <v>0</v>
      </c>
    </row>
    <row r="683" spans="1:29" x14ac:dyDescent="0.25">
      <c r="A683">
        <v>11441</v>
      </c>
      <c r="B683">
        <v>20100201</v>
      </c>
      <c r="C683">
        <v>235</v>
      </c>
      <c r="D683" t="s">
        <v>489</v>
      </c>
      <c r="E683" t="s">
        <v>390</v>
      </c>
      <c r="F683" t="s">
        <v>254</v>
      </c>
      <c r="G683" t="s">
        <v>490</v>
      </c>
      <c r="H683">
        <v>1330207</v>
      </c>
      <c r="I683" t="s">
        <v>517</v>
      </c>
      <c r="J683" t="s">
        <v>518</v>
      </c>
      <c r="K683">
        <v>246</v>
      </c>
      <c r="L683">
        <v>0</v>
      </c>
      <c r="M683">
        <v>129</v>
      </c>
      <c r="N683" t="s">
        <v>258</v>
      </c>
      <c r="O683">
        <v>1</v>
      </c>
      <c r="P683" s="238">
        <v>6.3999999999999997E-5</v>
      </c>
      <c r="Q683" t="s">
        <v>259</v>
      </c>
      <c r="R683" t="s">
        <v>493</v>
      </c>
      <c r="S683" t="s">
        <v>453</v>
      </c>
      <c r="T683" t="s">
        <v>494</v>
      </c>
      <c r="V683">
        <v>3.1</v>
      </c>
      <c r="W683" t="s">
        <v>495</v>
      </c>
      <c r="X683" t="s">
        <v>496</v>
      </c>
      <c r="Y683" t="s">
        <v>275</v>
      </c>
      <c r="Z683">
        <v>0</v>
      </c>
      <c r="AA683" s="237">
        <v>36617</v>
      </c>
      <c r="AC683">
        <v>0</v>
      </c>
    </row>
    <row r="684" spans="1:29" x14ac:dyDescent="0.25">
      <c r="A684">
        <v>11442</v>
      </c>
      <c r="B684">
        <v>20100201</v>
      </c>
      <c r="C684">
        <v>235</v>
      </c>
      <c r="D684" t="s">
        <v>489</v>
      </c>
      <c r="E684" t="s">
        <v>390</v>
      </c>
      <c r="F684" t="s">
        <v>254</v>
      </c>
      <c r="G684" t="s">
        <v>490</v>
      </c>
      <c r="I684" t="s">
        <v>349</v>
      </c>
      <c r="J684" t="s">
        <v>350</v>
      </c>
      <c r="K684">
        <v>261</v>
      </c>
      <c r="L684">
        <v>0</v>
      </c>
      <c r="M684">
        <v>129</v>
      </c>
      <c r="N684" t="s">
        <v>258</v>
      </c>
      <c r="O684">
        <v>1</v>
      </c>
      <c r="P684" s="238">
        <v>8.6E-3</v>
      </c>
      <c r="Q684" t="s">
        <v>259</v>
      </c>
      <c r="R684" t="s">
        <v>493</v>
      </c>
      <c r="S684" t="s">
        <v>453</v>
      </c>
      <c r="T684" t="s">
        <v>494</v>
      </c>
      <c r="V684">
        <v>3.1</v>
      </c>
      <c r="W684" t="s">
        <v>495</v>
      </c>
      <c r="X684" t="s">
        <v>496</v>
      </c>
      <c r="Y684" t="s">
        <v>275</v>
      </c>
      <c r="Z684">
        <v>0</v>
      </c>
      <c r="AA684" s="237">
        <v>36617</v>
      </c>
      <c r="AC684">
        <v>0</v>
      </c>
    </row>
    <row r="685" spans="1:29" x14ac:dyDescent="0.25">
      <c r="A685">
        <v>11443</v>
      </c>
      <c r="B685">
        <v>20100201</v>
      </c>
      <c r="C685">
        <v>235</v>
      </c>
      <c r="D685" t="s">
        <v>489</v>
      </c>
      <c r="E685" t="s">
        <v>390</v>
      </c>
      <c r="F685" t="s">
        <v>254</v>
      </c>
      <c r="G685" t="s">
        <v>490</v>
      </c>
      <c r="H685">
        <v>91203</v>
      </c>
      <c r="I685" t="s">
        <v>361</v>
      </c>
      <c r="J685" t="s">
        <v>362</v>
      </c>
      <c r="K685">
        <v>291</v>
      </c>
      <c r="L685">
        <v>0</v>
      </c>
      <c r="M685">
        <v>129</v>
      </c>
      <c r="N685" t="s">
        <v>258</v>
      </c>
      <c r="O685">
        <v>1</v>
      </c>
      <c r="P685" s="238">
        <v>1.3E-6</v>
      </c>
      <c r="Q685" t="s">
        <v>259</v>
      </c>
      <c r="R685" t="s">
        <v>493</v>
      </c>
      <c r="S685" t="s">
        <v>453</v>
      </c>
      <c r="T685" t="s">
        <v>494</v>
      </c>
      <c r="V685">
        <v>3.1</v>
      </c>
      <c r="W685" t="s">
        <v>495</v>
      </c>
      <c r="X685" t="s">
        <v>496</v>
      </c>
      <c r="Y685" t="s">
        <v>275</v>
      </c>
      <c r="Z685">
        <v>0</v>
      </c>
      <c r="AA685" s="237">
        <v>36617</v>
      </c>
      <c r="AC685">
        <v>0</v>
      </c>
    </row>
    <row r="686" spans="1:29" x14ac:dyDescent="0.25">
      <c r="A686">
        <v>11445</v>
      </c>
      <c r="B686">
        <v>20100201</v>
      </c>
      <c r="C686">
        <v>235</v>
      </c>
      <c r="D686" t="s">
        <v>489</v>
      </c>
      <c r="E686" t="s">
        <v>390</v>
      </c>
      <c r="F686" t="s">
        <v>254</v>
      </c>
      <c r="G686" t="s">
        <v>490</v>
      </c>
      <c r="H686" t="s">
        <v>268</v>
      </c>
      <c r="J686" t="s">
        <v>269</v>
      </c>
      <c r="K686">
        <v>303</v>
      </c>
      <c r="L686">
        <v>0</v>
      </c>
      <c r="M686">
        <v>129</v>
      </c>
      <c r="N686" t="s">
        <v>258</v>
      </c>
      <c r="O686">
        <v>1</v>
      </c>
      <c r="P686" s="238">
        <v>0.32</v>
      </c>
      <c r="Q686" t="s">
        <v>259</v>
      </c>
      <c r="R686" t="s">
        <v>493</v>
      </c>
      <c r="S686" t="s">
        <v>453</v>
      </c>
      <c r="T686" t="s">
        <v>494</v>
      </c>
      <c r="V686">
        <v>3.1</v>
      </c>
      <c r="W686" t="s">
        <v>505</v>
      </c>
      <c r="X686" t="s">
        <v>496</v>
      </c>
      <c r="Y686" t="s">
        <v>278</v>
      </c>
      <c r="Z686">
        <v>0</v>
      </c>
      <c r="AA686" s="237">
        <v>36617</v>
      </c>
      <c r="AC686">
        <v>0</v>
      </c>
    </row>
    <row r="687" spans="1:29" x14ac:dyDescent="0.25">
      <c r="A687">
        <v>11448</v>
      </c>
      <c r="B687">
        <v>20100201</v>
      </c>
      <c r="C687">
        <v>235</v>
      </c>
      <c r="D687" t="s">
        <v>489</v>
      </c>
      <c r="E687" t="s">
        <v>390</v>
      </c>
      <c r="F687" t="s">
        <v>254</v>
      </c>
      <c r="G687" t="s">
        <v>490</v>
      </c>
      <c r="H687" t="s">
        <v>268</v>
      </c>
      <c r="J687" t="s">
        <v>269</v>
      </c>
      <c r="K687">
        <v>303</v>
      </c>
      <c r="L687">
        <v>28</v>
      </c>
      <c r="M687">
        <v>145</v>
      </c>
      <c r="N687" t="s">
        <v>506</v>
      </c>
      <c r="O687">
        <v>1</v>
      </c>
      <c r="P687" s="238">
        <v>0.13</v>
      </c>
      <c r="Q687" t="s">
        <v>259</v>
      </c>
      <c r="R687" t="s">
        <v>493</v>
      </c>
      <c r="S687" t="s">
        <v>453</v>
      </c>
      <c r="T687" t="s">
        <v>494</v>
      </c>
      <c r="V687">
        <v>3.1</v>
      </c>
      <c r="W687" t="s">
        <v>505</v>
      </c>
      <c r="X687" t="s">
        <v>496</v>
      </c>
      <c r="Y687" t="s">
        <v>278</v>
      </c>
      <c r="Z687">
        <v>0</v>
      </c>
      <c r="AA687" s="237">
        <v>36617</v>
      </c>
      <c r="AC687">
        <v>0</v>
      </c>
    </row>
    <row r="688" spans="1:29" x14ac:dyDescent="0.25">
      <c r="A688">
        <v>11450</v>
      </c>
      <c r="B688">
        <v>20100201</v>
      </c>
      <c r="C688">
        <v>235</v>
      </c>
      <c r="D688" t="s">
        <v>489</v>
      </c>
      <c r="E688" t="s">
        <v>390</v>
      </c>
      <c r="F688" t="s">
        <v>254</v>
      </c>
      <c r="G688" t="s">
        <v>490</v>
      </c>
      <c r="H688" t="s">
        <v>268</v>
      </c>
      <c r="J688" t="s">
        <v>269</v>
      </c>
      <c r="K688">
        <v>303</v>
      </c>
      <c r="L688">
        <v>149</v>
      </c>
      <c r="M688">
        <v>206</v>
      </c>
      <c r="N688" t="s">
        <v>507</v>
      </c>
      <c r="O688">
        <v>1</v>
      </c>
      <c r="P688" s="238">
        <v>9.9000000000000005E-2</v>
      </c>
      <c r="Q688" t="s">
        <v>259</v>
      </c>
      <c r="R688" t="s">
        <v>493</v>
      </c>
      <c r="S688" t="s">
        <v>453</v>
      </c>
      <c r="T688" t="s">
        <v>494</v>
      </c>
      <c r="V688">
        <v>3.1</v>
      </c>
      <c r="W688" t="s">
        <v>508</v>
      </c>
      <c r="X688" t="s">
        <v>496</v>
      </c>
      <c r="Y688" t="s">
        <v>263</v>
      </c>
      <c r="Z688">
        <v>0</v>
      </c>
      <c r="AA688" s="237">
        <v>36617</v>
      </c>
      <c r="AC688">
        <v>0</v>
      </c>
    </row>
    <row r="689" spans="1:29" x14ac:dyDescent="0.25">
      <c r="A689">
        <v>11451</v>
      </c>
      <c r="B689">
        <v>20100201</v>
      </c>
      <c r="C689">
        <v>235</v>
      </c>
      <c r="D689" t="s">
        <v>489</v>
      </c>
      <c r="E689" t="s">
        <v>390</v>
      </c>
      <c r="F689" t="s">
        <v>254</v>
      </c>
      <c r="G689" t="s">
        <v>490</v>
      </c>
      <c r="I689" t="s">
        <v>365</v>
      </c>
      <c r="J689" t="s">
        <v>366</v>
      </c>
      <c r="K689">
        <v>304</v>
      </c>
      <c r="L689">
        <v>28</v>
      </c>
      <c r="M689">
        <v>145</v>
      </c>
      <c r="N689" t="s">
        <v>506</v>
      </c>
      <c r="O689">
        <v>1</v>
      </c>
      <c r="P689" s="238">
        <v>3.0000000000000001E-3</v>
      </c>
      <c r="Q689" t="s">
        <v>259</v>
      </c>
      <c r="R689" t="s">
        <v>493</v>
      </c>
      <c r="S689" t="s">
        <v>453</v>
      </c>
      <c r="T689" t="s">
        <v>494</v>
      </c>
      <c r="V689">
        <v>3.1</v>
      </c>
      <c r="W689" t="s">
        <v>519</v>
      </c>
      <c r="X689" t="s">
        <v>496</v>
      </c>
      <c r="Y689" t="s">
        <v>286</v>
      </c>
      <c r="Z689">
        <v>0</v>
      </c>
      <c r="AA689" s="237">
        <v>36617</v>
      </c>
      <c r="AC689">
        <v>0</v>
      </c>
    </row>
    <row r="690" spans="1:29" x14ac:dyDescent="0.25">
      <c r="A690">
        <v>11453</v>
      </c>
      <c r="B690">
        <v>20100201</v>
      </c>
      <c r="C690">
        <v>235</v>
      </c>
      <c r="D690" t="s">
        <v>489</v>
      </c>
      <c r="E690" t="s">
        <v>390</v>
      </c>
      <c r="F690" t="s">
        <v>254</v>
      </c>
      <c r="G690" t="s">
        <v>490</v>
      </c>
      <c r="H690" t="s">
        <v>271</v>
      </c>
      <c r="J690" t="s">
        <v>272</v>
      </c>
      <c r="K690">
        <v>330</v>
      </c>
      <c r="L690">
        <v>28</v>
      </c>
      <c r="M690">
        <v>145</v>
      </c>
      <c r="N690" t="s">
        <v>506</v>
      </c>
      <c r="O690">
        <v>1</v>
      </c>
      <c r="P690" s="238">
        <v>4.7000000000000002E-3</v>
      </c>
      <c r="Q690" t="s">
        <v>259</v>
      </c>
      <c r="R690" t="s">
        <v>493</v>
      </c>
      <c r="S690" t="s">
        <v>453</v>
      </c>
      <c r="T690" t="s">
        <v>494</v>
      </c>
      <c r="V690">
        <v>3.1</v>
      </c>
      <c r="W690" t="s">
        <v>495</v>
      </c>
      <c r="X690" t="s">
        <v>496</v>
      </c>
      <c r="Y690" t="s">
        <v>275</v>
      </c>
      <c r="Z690">
        <v>0</v>
      </c>
      <c r="AA690" s="237">
        <v>36617</v>
      </c>
      <c r="AC690">
        <v>0</v>
      </c>
    </row>
    <row r="691" spans="1:29" x14ac:dyDescent="0.25">
      <c r="A691">
        <v>11454</v>
      </c>
      <c r="B691">
        <v>20100201</v>
      </c>
      <c r="C691">
        <v>235</v>
      </c>
      <c r="D691" t="s">
        <v>489</v>
      </c>
      <c r="E691" t="s">
        <v>390</v>
      </c>
      <c r="F691" t="s">
        <v>254</v>
      </c>
      <c r="G691" t="s">
        <v>490</v>
      </c>
      <c r="H691" t="s">
        <v>273</v>
      </c>
      <c r="J691" t="s">
        <v>274</v>
      </c>
      <c r="K691">
        <v>334</v>
      </c>
      <c r="L691">
        <v>28</v>
      </c>
      <c r="M691">
        <v>145</v>
      </c>
      <c r="N691" t="s">
        <v>506</v>
      </c>
      <c r="O691">
        <v>1</v>
      </c>
      <c r="P691" s="238">
        <v>1.9E-3</v>
      </c>
      <c r="Q691" t="s">
        <v>259</v>
      </c>
      <c r="R691" t="s">
        <v>493</v>
      </c>
      <c r="S691" t="s">
        <v>453</v>
      </c>
      <c r="T691" t="s">
        <v>494</v>
      </c>
      <c r="V691">
        <v>3.1</v>
      </c>
      <c r="W691" t="s">
        <v>495</v>
      </c>
      <c r="X691" t="s">
        <v>496</v>
      </c>
      <c r="Y691" t="s">
        <v>275</v>
      </c>
      <c r="Z691">
        <v>0</v>
      </c>
      <c r="AA691" s="237">
        <v>36617</v>
      </c>
      <c r="AC691">
        <v>0</v>
      </c>
    </row>
    <row r="692" spans="1:29" x14ac:dyDescent="0.25">
      <c r="A692">
        <v>11456</v>
      </c>
      <c r="B692">
        <v>20100201</v>
      </c>
      <c r="C692">
        <v>235</v>
      </c>
      <c r="D692" t="s">
        <v>489</v>
      </c>
      <c r="E692" t="s">
        <v>390</v>
      </c>
      <c r="F692" t="s">
        <v>254</v>
      </c>
      <c r="G692" t="s">
        <v>490</v>
      </c>
      <c r="H692" t="s">
        <v>371</v>
      </c>
      <c r="J692" t="s">
        <v>372</v>
      </c>
      <c r="K692">
        <v>336</v>
      </c>
      <c r="L692">
        <v>28</v>
      </c>
      <c r="M692">
        <v>145</v>
      </c>
      <c r="N692" t="s">
        <v>506</v>
      </c>
      <c r="O692">
        <v>1</v>
      </c>
      <c r="P692" s="238">
        <v>6.6E-3</v>
      </c>
      <c r="Q692" t="s">
        <v>259</v>
      </c>
      <c r="R692" t="s">
        <v>493</v>
      </c>
      <c r="S692" t="s">
        <v>453</v>
      </c>
      <c r="T692" t="s">
        <v>494</v>
      </c>
      <c r="V692">
        <v>3.1</v>
      </c>
      <c r="W692" t="s">
        <v>495</v>
      </c>
      <c r="X692" t="s">
        <v>496</v>
      </c>
      <c r="Y692" t="s">
        <v>275</v>
      </c>
      <c r="Z692">
        <v>0</v>
      </c>
      <c r="AA692" s="237">
        <v>36617</v>
      </c>
      <c r="AC692">
        <v>0</v>
      </c>
    </row>
    <row r="693" spans="1:29" x14ac:dyDescent="0.25">
      <c r="A693">
        <v>11458</v>
      </c>
      <c r="B693">
        <v>20100201</v>
      </c>
      <c r="C693">
        <v>235</v>
      </c>
      <c r="D693" t="s">
        <v>489</v>
      </c>
      <c r="E693" t="s">
        <v>390</v>
      </c>
      <c r="F693" t="s">
        <v>254</v>
      </c>
      <c r="G693" t="s">
        <v>490</v>
      </c>
      <c r="H693" t="s">
        <v>400</v>
      </c>
      <c r="J693" t="s">
        <v>401</v>
      </c>
      <c r="K693">
        <v>338</v>
      </c>
      <c r="L693">
        <v>28</v>
      </c>
      <c r="M693">
        <v>145</v>
      </c>
      <c r="N693" t="s">
        <v>506</v>
      </c>
      <c r="O693">
        <v>1</v>
      </c>
      <c r="P693" s="238">
        <v>1.9E-3</v>
      </c>
      <c r="Q693" t="s">
        <v>259</v>
      </c>
      <c r="R693" t="s">
        <v>493</v>
      </c>
      <c r="S693" t="s">
        <v>453</v>
      </c>
      <c r="T693" t="s">
        <v>494</v>
      </c>
      <c r="V693">
        <v>3.1</v>
      </c>
      <c r="W693" t="s">
        <v>495</v>
      </c>
      <c r="X693" t="s">
        <v>520</v>
      </c>
      <c r="Y693" t="s">
        <v>275</v>
      </c>
      <c r="Z693">
        <v>0</v>
      </c>
      <c r="AA693" s="237">
        <v>38018</v>
      </c>
      <c r="AC693">
        <v>0</v>
      </c>
    </row>
    <row r="694" spans="1:29" x14ac:dyDescent="0.25">
      <c r="A694">
        <v>11460</v>
      </c>
      <c r="B694">
        <v>20100201</v>
      </c>
      <c r="C694">
        <v>235</v>
      </c>
      <c r="D694" t="s">
        <v>489</v>
      </c>
      <c r="E694" t="s">
        <v>390</v>
      </c>
      <c r="F694" t="s">
        <v>254</v>
      </c>
      <c r="G694" t="s">
        <v>490</v>
      </c>
      <c r="H694" t="s">
        <v>531</v>
      </c>
      <c r="J694" t="s">
        <v>532</v>
      </c>
      <c r="K694">
        <v>339</v>
      </c>
      <c r="L694">
        <v>28</v>
      </c>
      <c r="M694">
        <v>145</v>
      </c>
      <c r="N694" t="s">
        <v>506</v>
      </c>
      <c r="O694">
        <v>1</v>
      </c>
      <c r="P694" s="238">
        <v>6.6E-3</v>
      </c>
      <c r="Q694" t="s">
        <v>259</v>
      </c>
      <c r="R694" t="s">
        <v>493</v>
      </c>
      <c r="S694" t="s">
        <v>453</v>
      </c>
      <c r="T694" t="s">
        <v>494</v>
      </c>
      <c r="W694" t="s">
        <v>533</v>
      </c>
      <c r="X694" t="s">
        <v>534</v>
      </c>
      <c r="Y694" t="s">
        <v>275</v>
      </c>
      <c r="Z694">
        <v>0</v>
      </c>
      <c r="AA694" s="237">
        <v>38018</v>
      </c>
      <c r="AC694">
        <v>0</v>
      </c>
    </row>
    <row r="695" spans="1:29" x14ac:dyDescent="0.25">
      <c r="A695">
        <v>11461</v>
      </c>
      <c r="B695">
        <v>20100201</v>
      </c>
      <c r="C695">
        <v>235</v>
      </c>
      <c r="D695" t="s">
        <v>489</v>
      </c>
      <c r="E695" t="s">
        <v>390</v>
      </c>
      <c r="F695" t="s">
        <v>254</v>
      </c>
      <c r="G695" t="s">
        <v>490</v>
      </c>
      <c r="H695" t="s">
        <v>402</v>
      </c>
      <c r="J695" t="s">
        <v>403</v>
      </c>
      <c r="K695">
        <v>340</v>
      </c>
      <c r="L695">
        <v>28</v>
      </c>
      <c r="M695">
        <v>145</v>
      </c>
      <c r="N695" t="s">
        <v>506</v>
      </c>
      <c r="O695">
        <v>1</v>
      </c>
      <c r="P695" s="238">
        <v>1.9E-3</v>
      </c>
      <c r="Q695" t="s">
        <v>259</v>
      </c>
      <c r="R695" t="s">
        <v>493</v>
      </c>
      <c r="S695" t="s">
        <v>453</v>
      </c>
      <c r="T695" t="s">
        <v>494</v>
      </c>
      <c r="V695">
        <v>3.1</v>
      </c>
      <c r="W695" t="s">
        <v>495</v>
      </c>
      <c r="X695" t="s">
        <v>520</v>
      </c>
      <c r="Y695" t="s">
        <v>275</v>
      </c>
      <c r="Z695">
        <v>0</v>
      </c>
      <c r="AA695" s="237">
        <v>38018</v>
      </c>
      <c r="AC695">
        <v>0</v>
      </c>
    </row>
    <row r="696" spans="1:29" x14ac:dyDescent="0.25">
      <c r="A696">
        <v>11462</v>
      </c>
      <c r="B696">
        <v>20100201</v>
      </c>
      <c r="C696">
        <v>235</v>
      </c>
      <c r="D696" t="s">
        <v>489</v>
      </c>
      <c r="E696" t="s">
        <v>390</v>
      </c>
      <c r="F696" t="s">
        <v>254</v>
      </c>
      <c r="G696" t="s">
        <v>490</v>
      </c>
      <c r="H696" t="s">
        <v>535</v>
      </c>
      <c r="J696" t="s">
        <v>536</v>
      </c>
      <c r="K696">
        <v>341</v>
      </c>
      <c r="L696">
        <v>28</v>
      </c>
      <c r="M696">
        <v>145</v>
      </c>
      <c r="N696" t="s">
        <v>506</v>
      </c>
      <c r="O696">
        <v>1</v>
      </c>
      <c r="P696" s="238">
        <v>6.6E-3</v>
      </c>
      <c r="Q696" t="s">
        <v>259</v>
      </c>
      <c r="R696" t="s">
        <v>493</v>
      </c>
      <c r="S696" t="s">
        <v>453</v>
      </c>
      <c r="T696" t="s">
        <v>494</v>
      </c>
      <c r="W696" t="s">
        <v>537</v>
      </c>
      <c r="X696" t="s">
        <v>534</v>
      </c>
      <c r="Y696" t="s">
        <v>275</v>
      </c>
      <c r="Z696">
        <v>0</v>
      </c>
      <c r="AA696" s="237">
        <v>38018</v>
      </c>
      <c r="AC696">
        <v>0</v>
      </c>
    </row>
    <row r="697" spans="1:29" x14ac:dyDescent="0.25">
      <c r="A697">
        <v>11463</v>
      </c>
      <c r="B697">
        <v>20100201</v>
      </c>
      <c r="C697">
        <v>235</v>
      </c>
      <c r="D697" t="s">
        <v>489</v>
      </c>
      <c r="E697" t="s">
        <v>390</v>
      </c>
      <c r="F697" t="s">
        <v>254</v>
      </c>
      <c r="G697" t="s">
        <v>490</v>
      </c>
      <c r="H697">
        <v>40</v>
      </c>
      <c r="J697" t="s">
        <v>521</v>
      </c>
      <c r="K697">
        <v>347</v>
      </c>
      <c r="L697">
        <v>0</v>
      </c>
      <c r="M697">
        <v>129</v>
      </c>
      <c r="N697" t="s">
        <v>258</v>
      </c>
      <c r="O697">
        <v>1</v>
      </c>
      <c r="P697" s="238">
        <v>2.2000000000000001E-6</v>
      </c>
      <c r="Q697" t="s">
        <v>259</v>
      </c>
      <c r="R697" t="s">
        <v>493</v>
      </c>
      <c r="S697" t="s">
        <v>453</v>
      </c>
      <c r="T697" t="s">
        <v>494</v>
      </c>
      <c r="V697">
        <v>3.1</v>
      </c>
      <c r="W697" t="s">
        <v>495</v>
      </c>
      <c r="X697" t="s">
        <v>496</v>
      </c>
      <c r="Y697" t="s">
        <v>275</v>
      </c>
      <c r="Z697">
        <v>0</v>
      </c>
      <c r="AA697" s="237">
        <v>36617</v>
      </c>
      <c r="AC697">
        <v>0</v>
      </c>
    </row>
    <row r="698" spans="1:29" x14ac:dyDescent="0.25">
      <c r="A698">
        <v>11464</v>
      </c>
      <c r="B698">
        <v>20100201</v>
      </c>
      <c r="C698">
        <v>235</v>
      </c>
      <c r="D698" t="s">
        <v>489</v>
      </c>
      <c r="E698" t="s">
        <v>390</v>
      </c>
      <c r="F698" t="s">
        <v>254</v>
      </c>
      <c r="G698" t="s">
        <v>490</v>
      </c>
      <c r="H698">
        <v>75569</v>
      </c>
      <c r="I698" t="s">
        <v>522</v>
      </c>
      <c r="J698" t="s">
        <v>523</v>
      </c>
      <c r="K698">
        <v>357</v>
      </c>
      <c r="L698">
        <v>0</v>
      </c>
      <c r="M698">
        <v>129</v>
      </c>
      <c r="N698" t="s">
        <v>258</v>
      </c>
      <c r="O698">
        <v>1</v>
      </c>
      <c r="P698" t="s">
        <v>524</v>
      </c>
      <c r="Q698" t="s">
        <v>259</v>
      </c>
      <c r="R698" t="s">
        <v>493</v>
      </c>
      <c r="S698" t="s">
        <v>453</v>
      </c>
      <c r="T698" t="s">
        <v>494</v>
      </c>
      <c r="V698">
        <v>3.1</v>
      </c>
      <c r="W698" t="s">
        <v>495</v>
      </c>
      <c r="X698" t="s">
        <v>496</v>
      </c>
      <c r="Y698" t="s">
        <v>263</v>
      </c>
      <c r="Z698">
        <v>0</v>
      </c>
      <c r="AA698" s="237">
        <v>36617</v>
      </c>
      <c r="AC698">
        <v>0</v>
      </c>
    </row>
    <row r="699" spans="1:29" x14ac:dyDescent="0.25">
      <c r="A699">
        <v>11465</v>
      </c>
      <c r="B699">
        <v>20100201</v>
      </c>
      <c r="C699">
        <v>235</v>
      </c>
      <c r="D699" t="s">
        <v>489</v>
      </c>
      <c r="E699" t="s">
        <v>390</v>
      </c>
      <c r="F699" t="s">
        <v>254</v>
      </c>
      <c r="G699" t="s">
        <v>490</v>
      </c>
      <c r="H699" t="s">
        <v>276</v>
      </c>
      <c r="I699" s="237">
        <v>2025884</v>
      </c>
      <c r="J699" t="s">
        <v>277</v>
      </c>
      <c r="K699">
        <v>380</v>
      </c>
      <c r="L699">
        <v>0</v>
      </c>
      <c r="M699">
        <v>129</v>
      </c>
      <c r="N699" t="s">
        <v>258</v>
      </c>
      <c r="O699">
        <v>1</v>
      </c>
      <c r="P699" t="s">
        <v>58</v>
      </c>
      <c r="Q699" t="s">
        <v>259</v>
      </c>
      <c r="R699" t="s">
        <v>493</v>
      </c>
      <c r="S699" t="s">
        <v>453</v>
      </c>
      <c r="T699" t="s">
        <v>494</v>
      </c>
      <c r="U699" t="s">
        <v>525</v>
      </c>
      <c r="V699">
        <v>3.1</v>
      </c>
      <c r="W699" t="s">
        <v>526</v>
      </c>
      <c r="X699" t="s">
        <v>496</v>
      </c>
      <c r="Y699" t="s">
        <v>267</v>
      </c>
      <c r="Z699">
        <v>0</v>
      </c>
      <c r="AA699" s="237">
        <v>36617</v>
      </c>
      <c r="AC699">
        <v>0</v>
      </c>
    </row>
    <row r="700" spans="1:29" x14ac:dyDescent="0.25">
      <c r="A700">
        <v>11467</v>
      </c>
      <c r="B700">
        <v>20100201</v>
      </c>
      <c r="C700">
        <v>235</v>
      </c>
      <c r="D700" t="s">
        <v>489</v>
      </c>
      <c r="E700" t="s">
        <v>390</v>
      </c>
      <c r="F700" t="s">
        <v>254</v>
      </c>
      <c r="G700" t="s">
        <v>490</v>
      </c>
      <c r="H700">
        <v>108883</v>
      </c>
      <c r="I700" t="s">
        <v>381</v>
      </c>
      <c r="J700" t="s">
        <v>382</v>
      </c>
      <c r="K700">
        <v>397</v>
      </c>
      <c r="L700">
        <v>0</v>
      </c>
      <c r="M700">
        <v>129</v>
      </c>
      <c r="N700" t="s">
        <v>258</v>
      </c>
      <c r="O700">
        <v>1</v>
      </c>
      <c r="P700" s="238">
        <v>1.2999999999999999E-4</v>
      </c>
      <c r="Q700" t="s">
        <v>259</v>
      </c>
      <c r="R700" t="s">
        <v>493</v>
      </c>
      <c r="S700" t="s">
        <v>453</v>
      </c>
      <c r="T700" t="s">
        <v>494</v>
      </c>
      <c r="V700">
        <v>3.1</v>
      </c>
      <c r="W700" t="s">
        <v>495</v>
      </c>
      <c r="X700" t="s">
        <v>496</v>
      </c>
      <c r="Y700" t="s">
        <v>275</v>
      </c>
      <c r="Z700">
        <v>0</v>
      </c>
      <c r="AA700" s="237">
        <v>36617</v>
      </c>
      <c r="AC700">
        <v>0</v>
      </c>
    </row>
    <row r="701" spans="1:29" x14ac:dyDescent="0.25">
      <c r="A701">
        <v>11469</v>
      </c>
      <c r="B701">
        <v>20100201</v>
      </c>
      <c r="C701">
        <v>235</v>
      </c>
      <c r="D701" t="s">
        <v>489</v>
      </c>
      <c r="E701" t="s">
        <v>390</v>
      </c>
      <c r="F701" t="s">
        <v>254</v>
      </c>
      <c r="G701" t="s">
        <v>490</v>
      </c>
      <c r="J701" t="s">
        <v>279</v>
      </c>
      <c r="K701">
        <v>399</v>
      </c>
      <c r="L701">
        <v>0</v>
      </c>
      <c r="M701">
        <v>129</v>
      </c>
      <c r="N701" t="s">
        <v>258</v>
      </c>
      <c r="O701">
        <v>1</v>
      </c>
      <c r="P701" s="238">
        <v>1.0999999999999999E-2</v>
      </c>
      <c r="Q701" t="s">
        <v>259</v>
      </c>
      <c r="R701" t="s">
        <v>493</v>
      </c>
      <c r="S701" t="s">
        <v>453</v>
      </c>
      <c r="T701" t="s">
        <v>494</v>
      </c>
      <c r="V701">
        <v>3.1</v>
      </c>
      <c r="W701" t="s">
        <v>495</v>
      </c>
      <c r="X701" t="s">
        <v>496</v>
      </c>
      <c r="Y701" t="s">
        <v>267</v>
      </c>
      <c r="Z701">
        <v>0</v>
      </c>
      <c r="AA701" s="237">
        <v>36617</v>
      </c>
      <c r="AC701">
        <v>0</v>
      </c>
    </row>
    <row r="702" spans="1:29" x14ac:dyDescent="0.25">
      <c r="A702">
        <v>11472</v>
      </c>
      <c r="B702">
        <v>20100201</v>
      </c>
      <c r="C702">
        <v>235</v>
      </c>
      <c r="D702" t="s">
        <v>489</v>
      </c>
      <c r="E702" t="s">
        <v>390</v>
      </c>
      <c r="F702" t="s">
        <v>254</v>
      </c>
      <c r="G702" t="s">
        <v>490</v>
      </c>
      <c r="H702" t="s">
        <v>385</v>
      </c>
      <c r="J702" t="s">
        <v>386</v>
      </c>
      <c r="K702">
        <v>417</v>
      </c>
      <c r="L702">
        <v>0</v>
      </c>
      <c r="M702">
        <v>129</v>
      </c>
      <c r="N702" t="s">
        <v>258</v>
      </c>
      <c r="O702">
        <v>1</v>
      </c>
      <c r="P702" s="238">
        <v>2.0999999999999999E-3</v>
      </c>
      <c r="Q702" t="s">
        <v>259</v>
      </c>
      <c r="R702" t="s">
        <v>493</v>
      </c>
      <c r="S702" t="s">
        <v>453</v>
      </c>
      <c r="T702" t="s">
        <v>494</v>
      </c>
      <c r="V702">
        <v>3.1</v>
      </c>
      <c r="W702" t="s">
        <v>495</v>
      </c>
      <c r="X702" t="s">
        <v>496</v>
      </c>
      <c r="Y702" t="s">
        <v>263</v>
      </c>
      <c r="Z702">
        <v>0</v>
      </c>
      <c r="AA702" s="237">
        <v>36617</v>
      </c>
      <c r="AC702">
        <v>0</v>
      </c>
    </row>
    <row r="703" spans="1:29" s="327" customFormat="1" x14ac:dyDescent="0.25">
      <c r="A703" s="327">
        <v>11421</v>
      </c>
      <c r="B703" s="327">
        <v>20100201</v>
      </c>
      <c r="C703" s="327">
        <v>235</v>
      </c>
      <c r="D703" s="327" t="s">
        <v>489</v>
      </c>
      <c r="E703" s="327" t="s">
        <v>390</v>
      </c>
      <c r="F703" s="327" t="s">
        <v>254</v>
      </c>
      <c r="G703" s="327" t="s">
        <v>490</v>
      </c>
      <c r="H703" s="327" t="s">
        <v>565</v>
      </c>
      <c r="I703" s="327" t="s">
        <v>566</v>
      </c>
      <c r="J703" s="327" t="s">
        <v>567</v>
      </c>
      <c r="K703" s="327">
        <v>87</v>
      </c>
      <c r="L703" s="327">
        <v>28</v>
      </c>
      <c r="M703" s="327">
        <v>145</v>
      </c>
      <c r="N703" s="327" t="s">
        <v>506</v>
      </c>
      <c r="O703" s="327">
        <v>1</v>
      </c>
      <c r="P703" s="328">
        <v>6.4999999999999997E-3</v>
      </c>
      <c r="Q703" s="327" t="s">
        <v>259</v>
      </c>
      <c r="R703" s="327" t="s">
        <v>493</v>
      </c>
      <c r="S703" s="327" t="s">
        <v>513</v>
      </c>
      <c r="T703" s="327" t="s">
        <v>494</v>
      </c>
      <c r="V703" s="327">
        <v>3.1</v>
      </c>
      <c r="W703" s="327" t="s">
        <v>745</v>
      </c>
      <c r="X703" s="327" t="s">
        <v>620</v>
      </c>
      <c r="Y703" s="327" t="s">
        <v>275</v>
      </c>
      <c r="Z703" s="327">
        <v>0</v>
      </c>
      <c r="AB703" s="329">
        <v>36617</v>
      </c>
      <c r="AC703" s="327">
        <v>0</v>
      </c>
    </row>
    <row r="704" spans="1:29" s="327" customFormat="1" x14ac:dyDescent="0.25">
      <c r="A704" s="327">
        <v>11421</v>
      </c>
      <c r="B704" s="327">
        <v>20100201</v>
      </c>
      <c r="C704" s="327">
        <v>235</v>
      </c>
      <c r="D704" s="327" t="s">
        <v>489</v>
      </c>
      <c r="E704" s="327" t="s">
        <v>390</v>
      </c>
      <c r="F704" s="327" t="s">
        <v>254</v>
      </c>
      <c r="G704" s="327" t="s">
        <v>490</v>
      </c>
      <c r="H704" s="327" t="s">
        <v>565</v>
      </c>
      <c r="I704" s="327" t="s">
        <v>566</v>
      </c>
      <c r="J704" s="327" t="s">
        <v>567</v>
      </c>
      <c r="K704" s="327">
        <v>87</v>
      </c>
      <c r="L704" s="327">
        <v>139</v>
      </c>
      <c r="M704" s="327">
        <v>198</v>
      </c>
      <c r="N704" s="327" t="s">
        <v>551</v>
      </c>
      <c r="P704" s="328">
        <v>6.4999999999999997E-3</v>
      </c>
      <c r="Q704" s="327" t="s">
        <v>259</v>
      </c>
      <c r="R704" s="327" t="s">
        <v>493</v>
      </c>
      <c r="S704" s="327" t="s">
        <v>513</v>
      </c>
      <c r="T704" s="327" t="s">
        <v>494</v>
      </c>
      <c r="V704" s="327">
        <v>3.1</v>
      </c>
      <c r="W704" s="327" t="s">
        <v>745</v>
      </c>
      <c r="X704" s="327" t="s">
        <v>620</v>
      </c>
      <c r="Y704" s="327" t="s">
        <v>275</v>
      </c>
      <c r="Z704" s="327">
        <v>0</v>
      </c>
      <c r="AB704" s="329">
        <v>36617</v>
      </c>
      <c r="AC704" s="327">
        <v>0</v>
      </c>
    </row>
    <row r="705" spans="1:30" s="327" customFormat="1" hidden="1" x14ac:dyDescent="0.25">
      <c r="A705" s="327">
        <v>11427</v>
      </c>
      <c r="B705" s="327">
        <v>20100201</v>
      </c>
      <c r="C705" s="327">
        <v>235</v>
      </c>
      <c r="D705" s="327" t="s">
        <v>489</v>
      </c>
      <c r="E705" s="327" t="s">
        <v>390</v>
      </c>
      <c r="F705" s="327" t="s">
        <v>254</v>
      </c>
      <c r="G705" s="327" t="s">
        <v>490</v>
      </c>
      <c r="H705" s="327" t="s">
        <v>255</v>
      </c>
      <c r="I705" s="327" t="s">
        <v>256</v>
      </c>
      <c r="J705" s="327" t="s">
        <v>257</v>
      </c>
      <c r="K705" s="327">
        <v>136</v>
      </c>
      <c r="L705" s="327">
        <v>0</v>
      </c>
      <c r="M705" s="327">
        <v>129</v>
      </c>
      <c r="N705" s="327" t="s">
        <v>258</v>
      </c>
      <c r="O705" s="327">
        <v>1</v>
      </c>
      <c r="P705" s="328">
        <v>118000</v>
      </c>
      <c r="Q705" s="327" t="s">
        <v>259</v>
      </c>
      <c r="R705" s="327" t="s">
        <v>260</v>
      </c>
      <c r="S705" s="327" t="s">
        <v>254</v>
      </c>
      <c r="T705" s="327" t="s">
        <v>261</v>
      </c>
      <c r="V705" s="327">
        <v>3.1</v>
      </c>
      <c r="X705" s="327" t="s">
        <v>620</v>
      </c>
      <c r="Y705" s="327" t="s">
        <v>267</v>
      </c>
      <c r="Z705" s="327">
        <v>0</v>
      </c>
      <c r="AB705" s="329">
        <v>36617</v>
      </c>
      <c r="AC705" s="327">
        <v>0</v>
      </c>
    </row>
    <row r="706" spans="1:30" s="327" customFormat="1" hidden="1" x14ac:dyDescent="0.25">
      <c r="A706" s="327">
        <v>11429</v>
      </c>
      <c r="B706" s="327">
        <v>20100201</v>
      </c>
      <c r="C706" s="327">
        <v>235</v>
      </c>
      <c r="D706" s="327" t="s">
        <v>489</v>
      </c>
      <c r="E706" s="327" t="s">
        <v>390</v>
      </c>
      <c r="F706" s="327" t="s">
        <v>254</v>
      </c>
      <c r="G706" s="327" t="s">
        <v>490</v>
      </c>
      <c r="H706" s="327" t="s">
        <v>264</v>
      </c>
      <c r="I706" s="327" t="s">
        <v>265</v>
      </c>
      <c r="J706" s="327" t="s">
        <v>266</v>
      </c>
      <c r="K706" s="327">
        <v>137</v>
      </c>
      <c r="L706" s="327">
        <v>0</v>
      </c>
      <c r="M706" s="327">
        <v>129</v>
      </c>
      <c r="N706" s="327" t="s">
        <v>258</v>
      </c>
      <c r="O706" s="327">
        <v>1</v>
      </c>
      <c r="P706" s="328">
        <v>115</v>
      </c>
      <c r="Q706" s="327" t="s">
        <v>259</v>
      </c>
      <c r="R706" s="327" t="s">
        <v>260</v>
      </c>
      <c r="S706" s="327" t="s">
        <v>254</v>
      </c>
      <c r="T706" s="327" t="s">
        <v>261</v>
      </c>
      <c r="V706" s="327">
        <v>3.1</v>
      </c>
      <c r="X706" s="327" t="s">
        <v>620</v>
      </c>
      <c r="Y706" s="327" t="s">
        <v>263</v>
      </c>
      <c r="Z706" s="327">
        <v>0</v>
      </c>
      <c r="AB706" s="329">
        <v>36617</v>
      </c>
      <c r="AC706" s="327">
        <v>0</v>
      </c>
    </row>
    <row r="707" spans="1:30" s="327" customFormat="1" hidden="1" x14ac:dyDescent="0.25">
      <c r="A707" s="327">
        <v>11431</v>
      </c>
      <c r="B707" s="327">
        <v>20100201</v>
      </c>
      <c r="C707" s="327">
        <v>235</v>
      </c>
      <c r="D707" s="327" t="s">
        <v>489</v>
      </c>
      <c r="E707" s="327" t="s">
        <v>390</v>
      </c>
      <c r="F707" s="327" t="s">
        <v>254</v>
      </c>
      <c r="G707" s="327" t="s">
        <v>490</v>
      </c>
      <c r="H707" s="327" t="s">
        <v>264</v>
      </c>
      <c r="I707" s="327" t="s">
        <v>265</v>
      </c>
      <c r="J707" s="327" t="s">
        <v>266</v>
      </c>
      <c r="K707" s="327">
        <v>137</v>
      </c>
      <c r="L707" s="327">
        <v>28</v>
      </c>
      <c r="M707" s="327">
        <v>145</v>
      </c>
      <c r="N707" s="327" t="s">
        <v>506</v>
      </c>
      <c r="O707" s="327">
        <v>1</v>
      </c>
      <c r="P707" s="328">
        <v>168</v>
      </c>
      <c r="Q707" s="327" t="s">
        <v>259</v>
      </c>
      <c r="R707" s="327" t="s">
        <v>260</v>
      </c>
      <c r="S707" s="327" t="s">
        <v>254</v>
      </c>
      <c r="T707" s="327" t="s">
        <v>261</v>
      </c>
      <c r="V707" s="327">
        <v>3.1</v>
      </c>
      <c r="W707" s="327" t="s">
        <v>750</v>
      </c>
      <c r="X707" s="327" t="s">
        <v>620</v>
      </c>
      <c r="Y707" s="327" t="s">
        <v>275</v>
      </c>
      <c r="Z707" s="327">
        <v>0</v>
      </c>
      <c r="AB707" s="329">
        <v>36617</v>
      </c>
      <c r="AC707" s="327">
        <v>2</v>
      </c>
      <c r="AD707" s="327" t="s">
        <v>750</v>
      </c>
    </row>
    <row r="708" spans="1:30" s="327" customFormat="1" hidden="1" x14ac:dyDescent="0.25">
      <c r="A708" s="327">
        <v>11432</v>
      </c>
      <c r="B708" s="327">
        <v>20100201</v>
      </c>
      <c r="C708" s="327">
        <v>235</v>
      </c>
      <c r="D708" s="327" t="s">
        <v>489</v>
      </c>
      <c r="E708" s="327" t="s">
        <v>390</v>
      </c>
      <c r="F708" s="327" t="s">
        <v>254</v>
      </c>
      <c r="G708" s="327" t="s">
        <v>490</v>
      </c>
      <c r="H708" s="327" t="s">
        <v>264</v>
      </c>
      <c r="I708" s="327" t="s">
        <v>265</v>
      </c>
      <c r="J708" s="327" t="s">
        <v>266</v>
      </c>
      <c r="K708" s="327">
        <v>137</v>
      </c>
      <c r="L708" s="327">
        <v>28</v>
      </c>
      <c r="M708" s="327">
        <v>145</v>
      </c>
      <c r="N708" s="327" t="s">
        <v>506</v>
      </c>
      <c r="O708" s="327">
        <v>1</v>
      </c>
      <c r="P708" s="328">
        <v>294</v>
      </c>
      <c r="Q708" s="327" t="s">
        <v>259</v>
      </c>
      <c r="R708" s="327" t="s">
        <v>260</v>
      </c>
      <c r="S708" s="327" t="s">
        <v>254</v>
      </c>
      <c r="T708" s="327" t="s">
        <v>261</v>
      </c>
      <c r="V708" s="327">
        <v>3.1</v>
      </c>
      <c r="W708" s="327" t="s">
        <v>751</v>
      </c>
      <c r="X708" s="327" t="s">
        <v>620</v>
      </c>
      <c r="Y708" s="327" t="s">
        <v>275</v>
      </c>
      <c r="Z708" s="327">
        <v>0</v>
      </c>
      <c r="AB708" s="329">
        <v>36617</v>
      </c>
      <c r="AC708" s="327">
        <v>2</v>
      </c>
      <c r="AD708" s="327" t="s">
        <v>751</v>
      </c>
    </row>
    <row r="709" spans="1:30" s="327" customFormat="1" hidden="1" x14ac:dyDescent="0.25">
      <c r="A709" s="327">
        <v>11434</v>
      </c>
      <c r="B709" s="327">
        <v>20100201</v>
      </c>
      <c r="C709" s="327">
        <v>235</v>
      </c>
      <c r="D709" s="327" t="s">
        <v>489</v>
      </c>
      <c r="E709" s="327" t="s">
        <v>390</v>
      </c>
      <c r="F709" s="327" t="s">
        <v>254</v>
      </c>
      <c r="G709" s="327" t="s">
        <v>490</v>
      </c>
      <c r="H709" s="327" t="s">
        <v>264</v>
      </c>
      <c r="I709" s="327" t="s">
        <v>265</v>
      </c>
      <c r="J709" s="327" t="s">
        <v>266</v>
      </c>
      <c r="K709" s="327">
        <v>137</v>
      </c>
      <c r="L709" s="327">
        <v>28</v>
      </c>
      <c r="M709" s="327">
        <v>145</v>
      </c>
      <c r="N709" s="327" t="s">
        <v>506</v>
      </c>
      <c r="O709" s="327">
        <v>1</v>
      </c>
      <c r="P709" s="328">
        <v>8.82</v>
      </c>
      <c r="Q709" s="327" t="s">
        <v>259</v>
      </c>
      <c r="R709" s="327" t="s">
        <v>260</v>
      </c>
      <c r="S709" s="327" t="s">
        <v>254</v>
      </c>
      <c r="T709" s="327" t="s">
        <v>261</v>
      </c>
      <c r="V709" s="327">
        <v>3.1</v>
      </c>
      <c r="W709" s="327" t="s">
        <v>745</v>
      </c>
      <c r="X709" s="327" t="s">
        <v>620</v>
      </c>
      <c r="Y709" s="327" t="s">
        <v>275</v>
      </c>
      <c r="Z709" s="327">
        <v>0</v>
      </c>
      <c r="AB709" s="329">
        <v>36617</v>
      </c>
      <c r="AC709" s="327">
        <v>0</v>
      </c>
    </row>
    <row r="710" spans="1:30" s="327" customFormat="1" hidden="1" x14ac:dyDescent="0.25">
      <c r="A710" s="327">
        <v>11434</v>
      </c>
      <c r="B710" s="327">
        <v>20100201</v>
      </c>
      <c r="C710" s="327">
        <v>235</v>
      </c>
      <c r="D710" s="327" t="s">
        <v>489</v>
      </c>
      <c r="E710" s="327" t="s">
        <v>390</v>
      </c>
      <c r="F710" s="327" t="s">
        <v>254</v>
      </c>
      <c r="G710" s="327" t="s">
        <v>490</v>
      </c>
      <c r="H710" s="327" t="s">
        <v>264</v>
      </c>
      <c r="I710" s="327" t="s">
        <v>265</v>
      </c>
      <c r="J710" s="327" t="s">
        <v>266</v>
      </c>
      <c r="K710" s="327">
        <v>137</v>
      </c>
      <c r="L710" s="327">
        <v>139</v>
      </c>
      <c r="M710" s="327">
        <v>198</v>
      </c>
      <c r="N710" s="327" t="s">
        <v>551</v>
      </c>
      <c r="P710" s="328">
        <v>8.82</v>
      </c>
      <c r="Q710" s="327" t="s">
        <v>259</v>
      </c>
      <c r="R710" s="327" t="s">
        <v>260</v>
      </c>
      <c r="S710" s="327" t="s">
        <v>254</v>
      </c>
      <c r="T710" s="327" t="s">
        <v>261</v>
      </c>
      <c r="V710" s="327">
        <v>3.1</v>
      </c>
      <c r="W710" s="327" t="s">
        <v>745</v>
      </c>
      <c r="X710" s="327" t="s">
        <v>620</v>
      </c>
      <c r="Y710" s="327" t="s">
        <v>275</v>
      </c>
      <c r="Z710" s="327">
        <v>0</v>
      </c>
      <c r="AB710" s="329">
        <v>36617</v>
      </c>
      <c r="AC710" s="327">
        <v>0</v>
      </c>
    </row>
    <row r="711" spans="1:30" s="327" customFormat="1" x14ac:dyDescent="0.25">
      <c r="A711" s="327">
        <v>11438</v>
      </c>
      <c r="B711" s="327">
        <v>20100201</v>
      </c>
      <c r="C711" s="327">
        <v>235</v>
      </c>
      <c r="D711" s="327" t="s">
        <v>489</v>
      </c>
      <c r="E711" s="327" t="s">
        <v>390</v>
      </c>
      <c r="F711" s="327" t="s">
        <v>254</v>
      </c>
      <c r="G711" s="327" t="s">
        <v>490</v>
      </c>
      <c r="H711" s="327">
        <v>50000</v>
      </c>
      <c r="I711" s="327" t="s">
        <v>339</v>
      </c>
      <c r="J711" s="327" t="s">
        <v>340</v>
      </c>
      <c r="K711" s="327">
        <v>210</v>
      </c>
      <c r="L711" s="327">
        <v>28</v>
      </c>
      <c r="M711" s="327">
        <v>145</v>
      </c>
      <c r="N711" s="327" t="s">
        <v>506</v>
      </c>
      <c r="O711" s="327">
        <v>1</v>
      </c>
      <c r="P711" s="328">
        <v>2.7000000000000001E-3</v>
      </c>
      <c r="Q711" s="327" t="s">
        <v>259</v>
      </c>
      <c r="R711" s="327" t="s">
        <v>493</v>
      </c>
      <c r="S711" s="327" t="s">
        <v>513</v>
      </c>
      <c r="T711" s="327" t="s">
        <v>494</v>
      </c>
      <c r="V711" s="327">
        <v>3.1</v>
      </c>
      <c r="W711" s="327" t="s">
        <v>745</v>
      </c>
      <c r="X711" s="327" t="s">
        <v>620</v>
      </c>
      <c r="Y711" s="327" t="s">
        <v>275</v>
      </c>
      <c r="Z711" s="327">
        <v>0</v>
      </c>
      <c r="AB711" s="329">
        <v>36617</v>
      </c>
      <c r="AC711" s="327">
        <v>0</v>
      </c>
    </row>
    <row r="712" spans="1:30" s="327" customFormat="1" x14ac:dyDescent="0.25">
      <c r="A712" s="327">
        <v>11438</v>
      </c>
      <c r="B712" s="327">
        <v>20100201</v>
      </c>
      <c r="C712" s="327">
        <v>235</v>
      </c>
      <c r="D712" s="327" t="s">
        <v>489</v>
      </c>
      <c r="E712" s="327" t="s">
        <v>390</v>
      </c>
      <c r="F712" s="327" t="s">
        <v>254</v>
      </c>
      <c r="G712" s="327" t="s">
        <v>490</v>
      </c>
      <c r="H712" s="327">
        <v>50000</v>
      </c>
      <c r="I712" s="327" t="s">
        <v>339</v>
      </c>
      <c r="J712" s="327" t="s">
        <v>340</v>
      </c>
      <c r="K712" s="327">
        <v>210</v>
      </c>
      <c r="L712" s="327">
        <v>139</v>
      </c>
      <c r="M712" s="327">
        <v>198</v>
      </c>
      <c r="N712" s="327" t="s">
        <v>551</v>
      </c>
      <c r="P712" s="328">
        <v>2.7000000000000001E-3</v>
      </c>
      <c r="Q712" s="327" t="s">
        <v>259</v>
      </c>
      <c r="R712" s="327" t="s">
        <v>493</v>
      </c>
      <c r="S712" s="327" t="s">
        <v>513</v>
      </c>
      <c r="T712" s="327" t="s">
        <v>494</v>
      </c>
      <c r="V712" s="327">
        <v>3.1</v>
      </c>
      <c r="W712" s="327" t="s">
        <v>745</v>
      </c>
      <c r="X712" s="327" t="s">
        <v>620</v>
      </c>
      <c r="Y712" s="327" t="s">
        <v>275</v>
      </c>
      <c r="Z712" s="327">
        <v>0</v>
      </c>
      <c r="AB712" s="329">
        <v>36617</v>
      </c>
      <c r="AC712" s="327">
        <v>0</v>
      </c>
    </row>
    <row r="713" spans="1:30" s="327" customFormat="1" hidden="1" x14ac:dyDescent="0.25">
      <c r="A713" s="327">
        <v>11444</v>
      </c>
      <c r="B713" s="327">
        <v>20100201</v>
      </c>
      <c r="C713" s="327">
        <v>235</v>
      </c>
      <c r="D713" s="327" t="s">
        <v>489</v>
      </c>
      <c r="E713" s="327" t="s">
        <v>390</v>
      </c>
      <c r="F713" s="327" t="s">
        <v>254</v>
      </c>
      <c r="G713" s="327" t="s">
        <v>490</v>
      </c>
      <c r="H713" s="327" t="s">
        <v>268</v>
      </c>
      <c r="J713" s="327" t="s">
        <v>269</v>
      </c>
      <c r="K713" s="327">
        <v>303</v>
      </c>
      <c r="L713" s="327">
        <v>0</v>
      </c>
      <c r="M713" s="327">
        <v>129</v>
      </c>
      <c r="N713" s="327" t="s">
        <v>258</v>
      </c>
      <c r="O713" s="327">
        <v>1</v>
      </c>
      <c r="P713" s="328">
        <v>462</v>
      </c>
      <c r="Q713" s="327" t="s">
        <v>259</v>
      </c>
      <c r="R713" s="327" t="s">
        <v>260</v>
      </c>
      <c r="S713" s="327" t="s">
        <v>254</v>
      </c>
      <c r="T713" s="327" t="s">
        <v>261</v>
      </c>
      <c r="V713" s="327">
        <v>3.1</v>
      </c>
      <c r="X713" s="327" t="s">
        <v>620</v>
      </c>
      <c r="Y713" s="327" t="s">
        <v>275</v>
      </c>
      <c r="Z713" s="327">
        <v>0</v>
      </c>
      <c r="AB713" s="329">
        <v>36617</v>
      </c>
      <c r="AC713" s="327">
        <v>0</v>
      </c>
    </row>
    <row r="714" spans="1:30" s="327" customFormat="1" hidden="1" x14ac:dyDescent="0.25">
      <c r="A714" s="327">
        <v>11446</v>
      </c>
      <c r="B714" s="327">
        <v>20100201</v>
      </c>
      <c r="C714" s="327">
        <v>235</v>
      </c>
      <c r="D714" s="327" t="s">
        <v>489</v>
      </c>
      <c r="E714" s="327" t="s">
        <v>390</v>
      </c>
      <c r="F714" s="327" t="s">
        <v>254</v>
      </c>
      <c r="G714" s="327" t="s">
        <v>490</v>
      </c>
      <c r="H714" s="327" t="s">
        <v>268</v>
      </c>
      <c r="J714" s="327" t="s">
        <v>269</v>
      </c>
      <c r="K714" s="327">
        <v>303</v>
      </c>
      <c r="L714" s="327">
        <v>28</v>
      </c>
      <c r="M714" s="327">
        <v>145</v>
      </c>
      <c r="N714" s="327" t="s">
        <v>506</v>
      </c>
      <c r="O714" s="327">
        <v>1</v>
      </c>
      <c r="P714" s="328">
        <v>126</v>
      </c>
      <c r="Q714" s="327" t="s">
        <v>259</v>
      </c>
      <c r="R714" s="327" t="s">
        <v>260</v>
      </c>
      <c r="S714" s="327" t="s">
        <v>254</v>
      </c>
      <c r="T714" s="327" t="s">
        <v>261</v>
      </c>
      <c r="V714" s="327">
        <v>3.1</v>
      </c>
      <c r="W714" s="327" t="s">
        <v>750</v>
      </c>
      <c r="X714" s="327" t="s">
        <v>620</v>
      </c>
      <c r="Y714" s="327" t="s">
        <v>275</v>
      </c>
      <c r="Z714" s="327">
        <v>0</v>
      </c>
      <c r="AB714" s="329">
        <v>36617</v>
      </c>
      <c r="AC714" s="327">
        <v>2</v>
      </c>
      <c r="AD714" s="327" t="s">
        <v>750</v>
      </c>
    </row>
    <row r="715" spans="1:30" s="327" customFormat="1" hidden="1" x14ac:dyDescent="0.25">
      <c r="A715" s="327">
        <v>11447</v>
      </c>
      <c r="B715" s="327">
        <v>20100201</v>
      </c>
      <c r="C715" s="327">
        <v>235</v>
      </c>
      <c r="D715" s="327" t="s">
        <v>489</v>
      </c>
      <c r="E715" s="327" t="s">
        <v>390</v>
      </c>
      <c r="F715" s="327" t="s">
        <v>254</v>
      </c>
      <c r="G715" s="327" t="s">
        <v>490</v>
      </c>
      <c r="H715" s="327" t="s">
        <v>268</v>
      </c>
      <c r="J715" s="327" t="s">
        <v>269</v>
      </c>
      <c r="K715" s="327">
        <v>303</v>
      </c>
      <c r="L715" s="327">
        <v>28</v>
      </c>
      <c r="M715" s="327">
        <v>145</v>
      </c>
      <c r="N715" s="327" t="s">
        <v>506</v>
      </c>
      <c r="O715" s="327">
        <v>1</v>
      </c>
      <c r="P715" s="328">
        <v>147</v>
      </c>
      <c r="Q715" s="327" t="s">
        <v>259</v>
      </c>
      <c r="R715" s="327" t="s">
        <v>260</v>
      </c>
      <c r="S715" s="327" t="s">
        <v>254</v>
      </c>
      <c r="T715" s="327" t="s">
        <v>261</v>
      </c>
      <c r="V715" s="327">
        <v>3.1</v>
      </c>
      <c r="W715" s="327" t="s">
        <v>749</v>
      </c>
      <c r="X715" s="327" t="s">
        <v>620</v>
      </c>
      <c r="Y715" s="327" t="s">
        <v>275</v>
      </c>
      <c r="Z715" s="327">
        <v>0</v>
      </c>
      <c r="AB715" s="329">
        <v>36617</v>
      </c>
      <c r="AC715" s="327">
        <v>2</v>
      </c>
      <c r="AD715" s="327" t="s">
        <v>749</v>
      </c>
    </row>
    <row r="716" spans="1:30" s="327" customFormat="1" hidden="1" x14ac:dyDescent="0.25">
      <c r="A716" s="327">
        <v>11449</v>
      </c>
      <c r="B716" s="327">
        <v>20100201</v>
      </c>
      <c r="C716" s="327">
        <v>235</v>
      </c>
      <c r="D716" s="327" t="s">
        <v>489</v>
      </c>
      <c r="E716" s="327" t="s">
        <v>390</v>
      </c>
      <c r="F716" s="327" t="s">
        <v>254</v>
      </c>
      <c r="G716" s="327" t="s">
        <v>490</v>
      </c>
      <c r="H716" s="327" t="s">
        <v>268</v>
      </c>
      <c r="J716" s="327" t="s">
        <v>269</v>
      </c>
      <c r="K716" s="327">
        <v>303</v>
      </c>
      <c r="L716" s="327">
        <v>28</v>
      </c>
      <c r="M716" s="327">
        <v>145</v>
      </c>
      <c r="N716" s="327" t="s">
        <v>506</v>
      </c>
      <c r="O716" s="327">
        <v>1</v>
      </c>
      <c r="P716" s="328">
        <v>31.5</v>
      </c>
      <c r="Q716" s="327" t="s">
        <v>259</v>
      </c>
      <c r="R716" s="327" t="s">
        <v>260</v>
      </c>
      <c r="S716" s="327" t="s">
        <v>254</v>
      </c>
      <c r="T716" s="327" t="s">
        <v>261</v>
      </c>
      <c r="V716" s="327">
        <v>3.1</v>
      </c>
      <c r="W716" s="327" t="s">
        <v>745</v>
      </c>
      <c r="X716" s="327" t="s">
        <v>620</v>
      </c>
      <c r="Y716" s="327" t="s">
        <v>275</v>
      </c>
      <c r="Z716" s="327">
        <v>0</v>
      </c>
      <c r="AB716" s="329">
        <v>36617</v>
      </c>
      <c r="AC716" s="327">
        <v>0</v>
      </c>
    </row>
    <row r="717" spans="1:30" s="327" customFormat="1" hidden="1" x14ac:dyDescent="0.25">
      <c r="A717" s="327">
        <v>11449</v>
      </c>
      <c r="B717" s="327">
        <v>20100201</v>
      </c>
      <c r="C717" s="327">
        <v>235</v>
      </c>
      <c r="D717" s="327" t="s">
        <v>489</v>
      </c>
      <c r="E717" s="327" t="s">
        <v>390</v>
      </c>
      <c r="F717" s="327" t="s">
        <v>254</v>
      </c>
      <c r="G717" s="327" t="s">
        <v>490</v>
      </c>
      <c r="H717" s="327" t="s">
        <v>268</v>
      </c>
      <c r="J717" s="327" t="s">
        <v>269</v>
      </c>
      <c r="K717" s="327">
        <v>303</v>
      </c>
      <c r="L717" s="327">
        <v>139</v>
      </c>
      <c r="M717" s="327">
        <v>198</v>
      </c>
      <c r="N717" s="327" t="s">
        <v>551</v>
      </c>
      <c r="P717" s="328">
        <v>31.5</v>
      </c>
      <c r="Q717" s="327" t="s">
        <v>259</v>
      </c>
      <c r="R717" s="327" t="s">
        <v>260</v>
      </c>
      <c r="S717" s="327" t="s">
        <v>254</v>
      </c>
      <c r="T717" s="327" t="s">
        <v>261</v>
      </c>
      <c r="V717" s="327">
        <v>3.1</v>
      </c>
      <c r="W717" s="327" t="s">
        <v>745</v>
      </c>
      <c r="X717" s="327" t="s">
        <v>620</v>
      </c>
      <c r="Y717" s="327" t="s">
        <v>275</v>
      </c>
      <c r="Z717" s="327">
        <v>0</v>
      </c>
      <c r="AB717" s="329">
        <v>36617</v>
      </c>
      <c r="AC717" s="327">
        <v>0</v>
      </c>
    </row>
    <row r="718" spans="1:30" s="327" customFormat="1" hidden="1" x14ac:dyDescent="0.25">
      <c r="A718" s="327">
        <v>11452</v>
      </c>
      <c r="B718" s="327">
        <v>20100201</v>
      </c>
      <c r="C718" s="327">
        <v>235</v>
      </c>
      <c r="D718" s="327" t="s">
        <v>489</v>
      </c>
      <c r="E718" s="327" t="s">
        <v>390</v>
      </c>
      <c r="F718" s="327" t="s">
        <v>254</v>
      </c>
      <c r="G718" s="327" t="s">
        <v>490</v>
      </c>
      <c r="H718" s="327" t="s">
        <v>271</v>
      </c>
      <c r="J718" s="327" t="s">
        <v>272</v>
      </c>
      <c r="K718" s="327">
        <v>330</v>
      </c>
      <c r="L718" s="327">
        <v>0</v>
      </c>
      <c r="M718" s="327">
        <v>129</v>
      </c>
      <c r="N718" s="327" t="s">
        <v>258</v>
      </c>
      <c r="O718" s="327">
        <v>1</v>
      </c>
      <c r="P718" s="328">
        <v>23.7</v>
      </c>
      <c r="Q718" s="327" t="s">
        <v>259</v>
      </c>
      <c r="R718" s="327" t="s">
        <v>260</v>
      </c>
      <c r="S718" s="327" t="s">
        <v>254</v>
      </c>
      <c r="T718" s="327" t="s">
        <v>261</v>
      </c>
      <c r="V718" s="327">
        <v>3.1</v>
      </c>
      <c r="W718" s="327" t="s">
        <v>722</v>
      </c>
      <c r="X718" s="327" t="s">
        <v>620</v>
      </c>
      <c r="Y718" s="327" t="s">
        <v>286</v>
      </c>
      <c r="Z718" s="327">
        <v>0</v>
      </c>
      <c r="AB718" s="329">
        <v>36617</v>
      </c>
      <c r="AC718" s="327">
        <v>0</v>
      </c>
    </row>
    <row r="719" spans="1:30" s="327" customFormat="1" hidden="1" x14ac:dyDescent="0.25">
      <c r="A719" s="327">
        <v>11455</v>
      </c>
      <c r="B719" s="327">
        <v>20100201</v>
      </c>
      <c r="C719" s="327">
        <v>235</v>
      </c>
      <c r="D719" s="327" t="s">
        <v>489</v>
      </c>
      <c r="E719" s="327" t="s">
        <v>390</v>
      </c>
      <c r="F719" s="327" t="s">
        <v>254</v>
      </c>
      <c r="G719" s="327" t="s">
        <v>490</v>
      </c>
      <c r="H719" s="327" t="s">
        <v>371</v>
      </c>
      <c r="J719" s="327" t="s">
        <v>372</v>
      </c>
      <c r="K719" s="327">
        <v>336</v>
      </c>
      <c r="L719" s="327">
        <v>0</v>
      </c>
      <c r="M719" s="327">
        <v>129</v>
      </c>
      <c r="N719" s="327" t="s">
        <v>258</v>
      </c>
      <c r="O719" s="327">
        <v>1</v>
      </c>
      <c r="P719" s="328">
        <v>44</v>
      </c>
      <c r="Q719" s="327" t="s">
        <v>259</v>
      </c>
      <c r="R719" s="327" t="s">
        <v>260</v>
      </c>
      <c r="S719" s="327" t="s">
        <v>254</v>
      </c>
      <c r="T719" s="327" t="s">
        <v>261</v>
      </c>
      <c r="V719" s="327">
        <v>3.1</v>
      </c>
      <c r="X719" s="327" t="s">
        <v>620</v>
      </c>
      <c r="Y719" s="327" t="s">
        <v>286</v>
      </c>
      <c r="Z719" s="327">
        <v>0</v>
      </c>
      <c r="AB719" s="329">
        <v>36617</v>
      </c>
      <c r="AC719" s="327">
        <v>0</v>
      </c>
    </row>
    <row r="720" spans="1:30" s="327" customFormat="1" hidden="1" x14ac:dyDescent="0.25">
      <c r="A720" s="327">
        <v>11457</v>
      </c>
      <c r="B720" s="327">
        <v>20100201</v>
      </c>
      <c r="C720" s="327">
        <v>235</v>
      </c>
      <c r="D720" s="327" t="s">
        <v>489</v>
      </c>
      <c r="E720" s="327" t="s">
        <v>390</v>
      </c>
      <c r="F720" s="327" t="s">
        <v>254</v>
      </c>
      <c r="G720" s="327" t="s">
        <v>490</v>
      </c>
      <c r="H720" s="327" t="s">
        <v>400</v>
      </c>
      <c r="J720" s="327" t="s">
        <v>401</v>
      </c>
      <c r="K720" s="327">
        <v>338</v>
      </c>
      <c r="L720" s="327">
        <v>0</v>
      </c>
      <c r="M720" s="327">
        <v>129</v>
      </c>
      <c r="N720" s="327" t="s">
        <v>258</v>
      </c>
      <c r="O720" s="327">
        <v>1</v>
      </c>
      <c r="P720" s="328">
        <v>20.3</v>
      </c>
      <c r="Q720" s="327" t="s">
        <v>259</v>
      </c>
      <c r="R720" s="327" t="s">
        <v>260</v>
      </c>
      <c r="S720" s="327" t="s">
        <v>254</v>
      </c>
      <c r="T720" s="327" t="s">
        <v>261</v>
      </c>
      <c r="V720" s="327">
        <v>3.1</v>
      </c>
      <c r="X720" s="327" t="s">
        <v>620</v>
      </c>
      <c r="Y720" s="327" t="s">
        <v>286</v>
      </c>
      <c r="Z720" s="327">
        <v>0</v>
      </c>
      <c r="AB720" s="329">
        <v>36617</v>
      </c>
      <c r="AC720" s="327">
        <v>0</v>
      </c>
    </row>
    <row r="721" spans="1:29" s="327" customFormat="1" hidden="1" x14ac:dyDescent="0.25">
      <c r="A721" s="327">
        <v>11459</v>
      </c>
      <c r="B721" s="327">
        <v>20100201</v>
      </c>
      <c r="C721" s="327">
        <v>235</v>
      </c>
      <c r="D721" s="327" t="s">
        <v>489</v>
      </c>
      <c r="E721" s="327" t="s">
        <v>390</v>
      </c>
      <c r="F721" s="327" t="s">
        <v>254</v>
      </c>
      <c r="G721" s="327" t="s">
        <v>490</v>
      </c>
      <c r="H721" s="327" t="s">
        <v>531</v>
      </c>
      <c r="J721" s="327" t="s">
        <v>532</v>
      </c>
      <c r="K721" s="327">
        <v>339</v>
      </c>
      <c r="L721" s="327">
        <v>0</v>
      </c>
      <c r="M721" s="327">
        <v>129</v>
      </c>
      <c r="N721" s="327" t="s">
        <v>258</v>
      </c>
      <c r="O721" s="327">
        <v>1</v>
      </c>
      <c r="P721" s="328">
        <v>44</v>
      </c>
      <c r="Q721" s="327" t="s">
        <v>259</v>
      </c>
      <c r="R721" s="327" t="s">
        <v>260</v>
      </c>
      <c r="S721" s="327" t="s">
        <v>254</v>
      </c>
      <c r="T721" s="327" t="s">
        <v>261</v>
      </c>
      <c r="V721" s="327">
        <v>3.1</v>
      </c>
      <c r="X721" s="327" t="s">
        <v>620</v>
      </c>
      <c r="Y721" s="327" t="s">
        <v>286</v>
      </c>
      <c r="Z721" s="327">
        <v>0</v>
      </c>
      <c r="AB721" s="329">
        <v>36617</v>
      </c>
      <c r="AC721" s="327">
        <v>0</v>
      </c>
    </row>
    <row r="722" spans="1:29" s="327" customFormat="1" hidden="1" x14ac:dyDescent="0.25">
      <c r="A722" s="327">
        <v>11466</v>
      </c>
      <c r="B722" s="327">
        <v>20100201</v>
      </c>
      <c r="C722" s="327">
        <v>235</v>
      </c>
      <c r="D722" s="327" t="s">
        <v>489</v>
      </c>
      <c r="E722" s="327" t="s">
        <v>390</v>
      </c>
      <c r="F722" s="327" t="s">
        <v>254</v>
      </c>
      <c r="G722" s="327" t="s">
        <v>490</v>
      </c>
      <c r="J722" s="327" t="s">
        <v>412</v>
      </c>
      <c r="K722" s="327">
        <v>381</v>
      </c>
      <c r="L722" s="327">
        <v>0</v>
      </c>
      <c r="M722" s="327">
        <v>129</v>
      </c>
      <c r="N722" s="327" t="s">
        <v>258</v>
      </c>
      <c r="O722" s="327">
        <v>1</v>
      </c>
      <c r="P722" s="328">
        <v>0.6</v>
      </c>
      <c r="Q722" s="327" t="s">
        <v>259</v>
      </c>
      <c r="R722" s="327" t="s">
        <v>260</v>
      </c>
      <c r="S722" s="327" t="s">
        <v>254</v>
      </c>
      <c r="T722" s="327" t="s">
        <v>261</v>
      </c>
      <c r="V722" s="327">
        <v>3.1</v>
      </c>
      <c r="W722" s="327" t="s">
        <v>748</v>
      </c>
      <c r="X722" s="327" t="s">
        <v>620</v>
      </c>
      <c r="Y722" s="327" t="s">
        <v>267</v>
      </c>
      <c r="Z722" s="327">
        <v>0</v>
      </c>
      <c r="AB722" s="329">
        <v>36617</v>
      </c>
      <c r="AC722" s="327">
        <v>0</v>
      </c>
    </row>
    <row r="723" spans="1:29" s="327" customFormat="1" hidden="1" x14ac:dyDescent="0.25">
      <c r="A723" s="327">
        <v>11468</v>
      </c>
      <c r="B723" s="327">
        <v>20100201</v>
      </c>
      <c r="C723" s="327">
        <v>235</v>
      </c>
      <c r="D723" s="327" t="s">
        <v>489</v>
      </c>
      <c r="E723" s="327" t="s">
        <v>390</v>
      </c>
      <c r="F723" s="327" t="s">
        <v>254</v>
      </c>
      <c r="G723" s="327" t="s">
        <v>490</v>
      </c>
      <c r="J723" s="327" t="s">
        <v>279</v>
      </c>
      <c r="K723" s="327">
        <v>399</v>
      </c>
      <c r="L723" s="327">
        <v>0</v>
      </c>
      <c r="M723" s="327">
        <v>129</v>
      </c>
      <c r="N723" s="327" t="s">
        <v>258</v>
      </c>
      <c r="O723" s="327">
        <v>1</v>
      </c>
      <c r="P723" s="328">
        <v>25.2</v>
      </c>
      <c r="Q723" s="327" t="s">
        <v>259</v>
      </c>
      <c r="R723" s="327" t="s">
        <v>260</v>
      </c>
      <c r="S723" s="327" t="s">
        <v>254</v>
      </c>
      <c r="T723" s="327" t="s">
        <v>261</v>
      </c>
      <c r="V723" s="327">
        <v>3.1</v>
      </c>
      <c r="W723" s="327" t="s">
        <v>747</v>
      </c>
      <c r="X723" s="327" t="s">
        <v>620</v>
      </c>
      <c r="Y723" s="327" t="s">
        <v>263</v>
      </c>
      <c r="Z723" s="327">
        <v>0</v>
      </c>
      <c r="AB723" s="329">
        <v>36617</v>
      </c>
      <c r="AC723" s="327">
        <v>0</v>
      </c>
    </row>
    <row r="724" spans="1:29" s="327" customFormat="1" hidden="1" x14ac:dyDescent="0.25">
      <c r="A724" s="327">
        <v>11470</v>
      </c>
      <c r="B724" s="327">
        <v>20100201</v>
      </c>
      <c r="C724" s="327">
        <v>235</v>
      </c>
      <c r="D724" s="327" t="s">
        <v>489</v>
      </c>
      <c r="E724" s="327" t="s">
        <v>390</v>
      </c>
      <c r="F724" s="327" t="s">
        <v>254</v>
      </c>
      <c r="G724" s="327" t="s">
        <v>490</v>
      </c>
      <c r="J724" s="327" t="s">
        <v>279</v>
      </c>
      <c r="K724" s="327">
        <v>399</v>
      </c>
      <c r="L724" s="327">
        <v>28</v>
      </c>
      <c r="M724" s="327">
        <v>145</v>
      </c>
      <c r="N724" s="327" t="s">
        <v>506</v>
      </c>
      <c r="O724" s="327">
        <v>1</v>
      </c>
      <c r="P724" s="328">
        <v>14.7</v>
      </c>
      <c r="Q724" s="327" t="s">
        <v>259</v>
      </c>
      <c r="R724" s="327" t="s">
        <v>260</v>
      </c>
      <c r="S724" s="327" t="s">
        <v>254</v>
      </c>
      <c r="T724" s="327" t="s">
        <v>261</v>
      </c>
      <c r="V724" s="327">
        <v>3.1</v>
      </c>
      <c r="W724" s="327" t="s">
        <v>746</v>
      </c>
      <c r="X724" s="327" t="s">
        <v>620</v>
      </c>
      <c r="Y724" s="327" t="s">
        <v>275</v>
      </c>
      <c r="Z724" s="327">
        <v>0</v>
      </c>
      <c r="AB724" s="329">
        <v>36617</v>
      </c>
      <c r="AC724" s="327">
        <v>0</v>
      </c>
    </row>
    <row r="725" spans="1:29" s="327" customFormat="1" hidden="1" x14ac:dyDescent="0.25">
      <c r="A725" s="327">
        <v>11470</v>
      </c>
      <c r="B725" s="327">
        <v>20100201</v>
      </c>
      <c r="C725" s="327">
        <v>235</v>
      </c>
      <c r="D725" s="327" t="s">
        <v>489</v>
      </c>
      <c r="E725" s="327" t="s">
        <v>390</v>
      </c>
      <c r="F725" s="327" t="s">
        <v>254</v>
      </c>
      <c r="G725" s="327" t="s">
        <v>490</v>
      </c>
      <c r="J725" s="327" t="s">
        <v>279</v>
      </c>
      <c r="K725" s="327">
        <v>399</v>
      </c>
      <c r="L725" s="327">
        <v>139</v>
      </c>
      <c r="M725" s="327">
        <v>198</v>
      </c>
      <c r="N725" s="327" t="s">
        <v>551</v>
      </c>
      <c r="P725" s="328">
        <v>14.7</v>
      </c>
      <c r="Q725" s="327" t="s">
        <v>259</v>
      </c>
      <c r="R725" s="327" t="s">
        <v>260</v>
      </c>
      <c r="S725" s="327" t="s">
        <v>254</v>
      </c>
      <c r="T725" s="327" t="s">
        <v>261</v>
      </c>
      <c r="V725" s="327">
        <v>3.1</v>
      </c>
      <c r="W725" s="327" t="s">
        <v>746</v>
      </c>
      <c r="X725" s="327" t="s">
        <v>620</v>
      </c>
      <c r="Y725" s="327" t="s">
        <v>275</v>
      </c>
      <c r="Z725" s="327">
        <v>0</v>
      </c>
      <c r="AB725" s="329">
        <v>36617</v>
      </c>
      <c r="AC725" s="327">
        <v>0</v>
      </c>
    </row>
    <row r="726" spans="1:29" s="327" customFormat="1" hidden="1" x14ac:dyDescent="0.25">
      <c r="A726" s="327">
        <v>11471</v>
      </c>
      <c r="B726" s="327">
        <v>20100201</v>
      </c>
      <c r="C726" s="327">
        <v>235</v>
      </c>
      <c r="D726" s="327" t="s">
        <v>489</v>
      </c>
      <c r="E726" s="327" t="s">
        <v>390</v>
      </c>
      <c r="F726" s="327" t="s">
        <v>254</v>
      </c>
      <c r="G726" s="327" t="s">
        <v>490</v>
      </c>
      <c r="H726" s="327" t="s">
        <v>385</v>
      </c>
      <c r="J726" s="327" t="s">
        <v>386</v>
      </c>
      <c r="K726" s="327">
        <v>417</v>
      </c>
      <c r="L726" s="327">
        <v>0</v>
      </c>
      <c r="M726" s="327">
        <v>129</v>
      </c>
      <c r="N726" s="327" t="s">
        <v>258</v>
      </c>
      <c r="O726" s="327">
        <v>1</v>
      </c>
      <c r="P726" s="328">
        <v>1</v>
      </c>
      <c r="Q726" s="327" t="s">
        <v>259</v>
      </c>
      <c r="R726" s="327" t="s">
        <v>260</v>
      </c>
      <c r="S726" s="327" t="s">
        <v>254</v>
      </c>
      <c r="T726" s="327" t="s">
        <v>261</v>
      </c>
      <c r="V726" s="327">
        <v>3.1</v>
      </c>
      <c r="X726" s="327" t="s">
        <v>620</v>
      </c>
      <c r="Y726" s="327" t="s">
        <v>263</v>
      </c>
      <c r="Z726" s="327">
        <v>0</v>
      </c>
      <c r="AB726" s="329">
        <v>36617</v>
      </c>
      <c r="AC726" s="327">
        <v>0</v>
      </c>
    </row>
    <row r="727" spans="1:29" s="327" customFormat="1" hidden="1" x14ac:dyDescent="0.25">
      <c r="A727" s="327">
        <v>11473</v>
      </c>
      <c r="B727" s="327">
        <v>20100201</v>
      </c>
      <c r="C727" s="327">
        <v>235</v>
      </c>
      <c r="D727" s="327" t="s">
        <v>489</v>
      </c>
      <c r="E727" s="327" t="s">
        <v>390</v>
      </c>
      <c r="F727" s="327" t="s">
        <v>254</v>
      </c>
      <c r="G727" s="327" t="s">
        <v>490</v>
      </c>
      <c r="H727" s="327" t="s">
        <v>385</v>
      </c>
      <c r="J727" s="327" t="s">
        <v>386</v>
      </c>
      <c r="K727" s="327">
        <v>417</v>
      </c>
      <c r="L727" s="327">
        <v>28</v>
      </c>
      <c r="M727" s="327">
        <v>145</v>
      </c>
      <c r="N727" s="327" t="s">
        <v>506</v>
      </c>
      <c r="O727" s="327">
        <v>1</v>
      </c>
      <c r="P727" s="328">
        <v>3.36</v>
      </c>
      <c r="Q727" s="327" t="s">
        <v>259</v>
      </c>
      <c r="R727" s="327" t="s">
        <v>260</v>
      </c>
      <c r="S727" s="327" t="s">
        <v>254</v>
      </c>
      <c r="T727" s="327" t="s">
        <v>261</v>
      </c>
      <c r="V727" s="327">
        <v>3.1</v>
      </c>
      <c r="W727" s="327" t="s">
        <v>745</v>
      </c>
      <c r="X727" s="327" t="s">
        <v>620</v>
      </c>
      <c r="Y727" s="327" t="s">
        <v>275</v>
      </c>
      <c r="Z727" s="327">
        <v>0</v>
      </c>
      <c r="AB727" s="329">
        <v>36617</v>
      </c>
      <c r="AC727" s="327">
        <v>0</v>
      </c>
    </row>
    <row r="728" spans="1:29" s="327" customFormat="1" hidden="1" x14ac:dyDescent="0.25">
      <c r="A728" s="327">
        <v>11473</v>
      </c>
      <c r="B728" s="327">
        <v>20100201</v>
      </c>
      <c r="C728" s="327">
        <v>235</v>
      </c>
      <c r="D728" s="327" t="s">
        <v>489</v>
      </c>
      <c r="E728" s="327" t="s">
        <v>390</v>
      </c>
      <c r="F728" s="327" t="s">
        <v>254</v>
      </c>
      <c r="G728" s="327" t="s">
        <v>490</v>
      </c>
      <c r="H728" s="327" t="s">
        <v>385</v>
      </c>
      <c r="J728" s="327" t="s">
        <v>386</v>
      </c>
      <c r="K728" s="327">
        <v>417</v>
      </c>
      <c r="L728" s="327">
        <v>139</v>
      </c>
      <c r="M728" s="327">
        <v>198</v>
      </c>
      <c r="N728" s="327" t="s">
        <v>551</v>
      </c>
      <c r="P728" s="328">
        <v>3.36</v>
      </c>
      <c r="Q728" s="327" t="s">
        <v>259</v>
      </c>
      <c r="R728" s="327" t="s">
        <v>260</v>
      </c>
      <c r="S728" s="327" t="s">
        <v>254</v>
      </c>
      <c r="T728" s="327" t="s">
        <v>261</v>
      </c>
      <c r="V728" s="327">
        <v>3.1</v>
      </c>
      <c r="W728" s="327" t="s">
        <v>745</v>
      </c>
      <c r="X728" s="327" t="s">
        <v>620</v>
      </c>
      <c r="Y728" s="327" t="s">
        <v>275</v>
      </c>
      <c r="Z728" s="327">
        <v>0</v>
      </c>
      <c r="AB728" s="329">
        <v>36617</v>
      </c>
      <c r="AC728" s="327">
        <v>0</v>
      </c>
    </row>
    <row r="729" spans="1:29" hidden="1" x14ac:dyDescent="0.25">
      <c r="A729">
        <v>11474</v>
      </c>
      <c r="B729">
        <v>20100202</v>
      </c>
      <c r="C729">
        <v>236</v>
      </c>
      <c r="D729" t="s">
        <v>489</v>
      </c>
      <c r="E729" t="s">
        <v>390</v>
      </c>
      <c r="F729" t="s">
        <v>254</v>
      </c>
      <c r="G729" t="s">
        <v>527</v>
      </c>
      <c r="H729" t="s">
        <v>565</v>
      </c>
      <c r="I729" t="s">
        <v>566</v>
      </c>
      <c r="J729" t="s">
        <v>567</v>
      </c>
      <c r="K729">
        <v>87</v>
      </c>
      <c r="L729">
        <v>107</v>
      </c>
      <c r="M729">
        <v>172</v>
      </c>
      <c r="N729" t="s">
        <v>615</v>
      </c>
      <c r="O729">
        <v>1</v>
      </c>
      <c r="P729" s="238">
        <v>18</v>
      </c>
      <c r="Q729" t="s">
        <v>259</v>
      </c>
      <c r="R729" t="s">
        <v>260</v>
      </c>
      <c r="S729" t="s">
        <v>254</v>
      </c>
      <c r="T729" t="s">
        <v>261</v>
      </c>
      <c r="X729" t="s">
        <v>568</v>
      </c>
      <c r="Y729" t="s">
        <v>275</v>
      </c>
      <c r="Z729">
        <v>0</v>
      </c>
      <c r="AA729" s="237">
        <v>36770</v>
      </c>
      <c r="AC729">
        <v>0</v>
      </c>
    </row>
    <row r="730" spans="1:29" hidden="1" x14ac:dyDescent="0.25">
      <c r="A730">
        <v>11475</v>
      </c>
      <c r="B730">
        <v>20100202</v>
      </c>
      <c r="C730">
        <v>236</v>
      </c>
      <c r="D730" t="s">
        <v>489</v>
      </c>
      <c r="E730" t="s">
        <v>390</v>
      </c>
      <c r="F730" t="s">
        <v>254</v>
      </c>
      <c r="G730" t="s">
        <v>527</v>
      </c>
      <c r="H730" t="s">
        <v>565</v>
      </c>
      <c r="I730" t="s">
        <v>566</v>
      </c>
      <c r="J730" t="s">
        <v>567</v>
      </c>
      <c r="K730">
        <v>87</v>
      </c>
      <c r="L730">
        <v>139</v>
      </c>
      <c r="M730">
        <v>198</v>
      </c>
      <c r="N730" t="s">
        <v>551</v>
      </c>
      <c r="O730">
        <v>1</v>
      </c>
      <c r="P730" s="238">
        <v>9.1</v>
      </c>
      <c r="Q730" t="s">
        <v>259</v>
      </c>
      <c r="R730" t="s">
        <v>260</v>
      </c>
      <c r="S730" t="s">
        <v>254</v>
      </c>
      <c r="T730" t="s">
        <v>261</v>
      </c>
      <c r="X730" t="s">
        <v>568</v>
      </c>
      <c r="Y730" t="s">
        <v>275</v>
      </c>
      <c r="Z730">
        <v>0</v>
      </c>
      <c r="AA730" s="237">
        <v>36770</v>
      </c>
      <c r="AC730">
        <v>0</v>
      </c>
    </row>
    <row r="731" spans="1:29" hidden="1" x14ac:dyDescent="0.25">
      <c r="A731">
        <v>11476</v>
      </c>
      <c r="B731">
        <v>20100202</v>
      </c>
      <c r="C731">
        <v>236</v>
      </c>
      <c r="D731" t="s">
        <v>489</v>
      </c>
      <c r="E731" t="s">
        <v>390</v>
      </c>
      <c r="F731" t="s">
        <v>254</v>
      </c>
      <c r="G731" t="s">
        <v>527</v>
      </c>
      <c r="H731" t="s">
        <v>264</v>
      </c>
      <c r="I731" t="s">
        <v>265</v>
      </c>
      <c r="J731" t="s">
        <v>266</v>
      </c>
      <c r="K731">
        <v>137</v>
      </c>
      <c r="L731">
        <v>0</v>
      </c>
      <c r="M731">
        <v>129</v>
      </c>
      <c r="N731" t="s">
        <v>258</v>
      </c>
      <c r="O731">
        <v>1</v>
      </c>
      <c r="P731" s="238">
        <v>399</v>
      </c>
      <c r="Q731" t="s">
        <v>259</v>
      </c>
      <c r="R731" t="s">
        <v>260</v>
      </c>
      <c r="S731" t="s">
        <v>254</v>
      </c>
      <c r="T731" t="s">
        <v>261</v>
      </c>
      <c r="V731">
        <v>3.2</v>
      </c>
      <c r="X731" t="s">
        <v>528</v>
      </c>
      <c r="Y731" t="s">
        <v>278</v>
      </c>
      <c r="Z731">
        <v>0</v>
      </c>
      <c r="AC731">
        <v>0</v>
      </c>
    </row>
    <row r="732" spans="1:29" hidden="1" x14ac:dyDescent="0.25">
      <c r="A732">
        <v>11477</v>
      </c>
      <c r="B732">
        <v>20100202</v>
      </c>
      <c r="C732">
        <v>236</v>
      </c>
      <c r="D732" t="s">
        <v>489</v>
      </c>
      <c r="E732" t="s">
        <v>390</v>
      </c>
      <c r="F732" t="s">
        <v>254</v>
      </c>
      <c r="G732" t="s">
        <v>527</v>
      </c>
      <c r="H732" t="s">
        <v>268</v>
      </c>
      <c r="J732" t="s">
        <v>269</v>
      </c>
      <c r="K732">
        <v>303</v>
      </c>
      <c r="L732">
        <v>0</v>
      </c>
      <c r="M732">
        <v>129</v>
      </c>
      <c r="N732" t="s">
        <v>258</v>
      </c>
      <c r="O732">
        <v>1</v>
      </c>
      <c r="P732" s="238">
        <v>2840</v>
      </c>
      <c r="Q732" t="s">
        <v>259</v>
      </c>
      <c r="R732" t="s">
        <v>260</v>
      </c>
      <c r="S732" t="s">
        <v>254</v>
      </c>
      <c r="T732" t="s">
        <v>261</v>
      </c>
      <c r="V732">
        <v>3.2</v>
      </c>
      <c r="X732" t="s">
        <v>528</v>
      </c>
      <c r="Y732" t="s">
        <v>278</v>
      </c>
      <c r="Z732">
        <v>0</v>
      </c>
      <c r="AC732">
        <v>0</v>
      </c>
    </row>
    <row r="733" spans="1:29" hidden="1" x14ac:dyDescent="0.25">
      <c r="A733">
        <v>11478</v>
      </c>
      <c r="B733">
        <v>20100202</v>
      </c>
      <c r="C733">
        <v>236</v>
      </c>
      <c r="D733" t="s">
        <v>489</v>
      </c>
      <c r="E733" t="s">
        <v>390</v>
      </c>
      <c r="F733" t="s">
        <v>254</v>
      </c>
      <c r="G733" t="s">
        <v>527</v>
      </c>
      <c r="H733" t="s">
        <v>271</v>
      </c>
      <c r="J733" t="s">
        <v>272</v>
      </c>
      <c r="K733">
        <v>330</v>
      </c>
      <c r="L733">
        <v>0</v>
      </c>
      <c r="M733">
        <v>129</v>
      </c>
      <c r="N733" t="s">
        <v>258</v>
      </c>
      <c r="O733">
        <v>1</v>
      </c>
      <c r="P733" s="238">
        <v>10.11</v>
      </c>
      <c r="Q733" t="s">
        <v>259</v>
      </c>
      <c r="R733" t="s">
        <v>260</v>
      </c>
      <c r="S733" t="s">
        <v>254</v>
      </c>
      <c r="T733" t="s">
        <v>261</v>
      </c>
      <c r="V733">
        <v>3.2</v>
      </c>
      <c r="W733" t="s">
        <v>529</v>
      </c>
      <c r="X733" t="s">
        <v>530</v>
      </c>
      <c r="Y733" t="s">
        <v>263</v>
      </c>
      <c r="Z733">
        <v>0</v>
      </c>
      <c r="AA733" s="237">
        <v>38018</v>
      </c>
      <c r="AC733">
        <v>0</v>
      </c>
    </row>
    <row r="734" spans="1:29" hidden="1" x14ac:dyDescent="0.25">
      <c r="A734">
        <v>11479</v>
      </c>
      <c r="B734">
        <v>20100202</v>
      </c>
      <c r="C734">
        <v>236</v>
      </c>
      <c r="D734" t="s">
        <v>489</v>
      </c>
      <c r="E734" t="s">
        <v>390</v>
      </c>
      <c r="F734" t="s">
        <v>254</v>
      </c>
      <c r="G734" t="s">
        <v>527</v>
      </c>
      <c r="H734" t="s">
        <v>273</v>
      </c>
      <c r="J734" t="s">
        <v>274</v>
      </c>
      <c r="K734">
        <v>334</v>
      </c>
      <c r="L734">
        <v>0</v>
      </c>
      <c r="M734">
        <v>129</v>
      </c>
      <c r="N734" t="s">
        <v>258</v>
      </c>
      <c r="O734">
        <v>1</v>
      </c>
      <c r="P734" s="238">
        <v>10</v>
      </c>
      <c r="Q734" t="s">
        <v>259</v>
      </c>
      <c r="R734" t="s">
        <v>260</v>
      </c>
      <c r="S734" t="s">
        <v>254</v>
      </c>
      <c r="T734" t="s">
        <v>261</v>
      </c>
      <c r="X734" t="s">
        <v>744</v>
      </c>
      <c r="Y734" t="s">
        <v>516</v>
      </c>
      <c r="Z734">
        <v>0</v>
      </c>
      <c r="AC734">
        <v>0</v>
      </c>
    </row>
    <row r="735" spans="1:29" hidden="1" x14ac:dyDescent="0.25">
      <c r="A735">
        <v>11480</v>
      </c>
      <c r="B735">
        <v>20100202</v>
      </c>
      <c r="C735">
        <v>236</v>
      </c>
      <c r="D735" t="s">
        <v>489</v>
      </c>
      <c r="E735" t="s">
        <v>390</v>
      </c>
      <c r="F735" t="s">
        <v>254</v>
      </c>
      <c r="G735" t="s">
        <v>527</v>
      </c>
      <c r="H735" t="s">
        <v>400</v>
      </c>
      <c r="J735" t="s">
        <v>401</v>
      </c>
      <c r="K735">
        <v>338</v>
      </c>
      <c r="L735">
        <v>0</v>
      </c>
      <c r="M735">
        <v>129</v>
      </c>
      <c r="N735" t="s">
        <v>258</v>
      </c>
      <c r="O735">
        <v>1</v>
      </c>
      <c r="P735" s="238">
        <v>10</v>
      </c>
      <c r="Q735" t="s">
        <v>259</v>
      </c>
      <c r="R735" t="s">
        <v>260</v>
      </c>
      <c r="S735" t="s">
        <v>254</v>
      </c>
      <c r="T735" t="s">
        <v>261</v>
      </c>
      <c r="X735" t="s">
        <v>743</v>
      </c>
      <c r="Y735" t="s">
        <v>516</v>
      </c>
      <c r="Z735">
        <v>0</v>
      </c>
      <c r="AC735">
        <v>0</v>
      </c>
    </row>
    <row r="736" spans="1:29" hidden="1" x14ac:dyDescent="0.25">
      <c r="A736">
        <v>11481</v>
      </c>
      <c r="B736">
        <v>20100202</v>
      </c>
      <c r="C736">
        <v>236</v>
      </c>
      <c r="D736" t="s">
        <v>489</v>
      </c>
      <c r="E736" t="s">
        <v>390</v>
      </c>
      <c r="F736" t="s">
        <v>254</v>
      </c>
      <c r="G736" t="s">
        <v>527</v>
      </c>
      <c r="H736" t="s">
        <v>531</v>
      </c>
      <c r="J736" t="s">
        <v>532</v>
      </c>
      <c r="K736">
        <v>339</v>
      </c>
      <c r="L736">
        <v>0</v>
      </c>
      <c r="M736">
        <v>129</v>
      </c>
      <c r="N736" t="s">
        <v>258</v>
      </c>
      <c r="O736">
        <v>1</v>
      </c>
      <c r="P736" s="238">
        <v>20.11</v>
      </c>
      <c r="Q736" t="s">
        <v>259</v>
      </c>
      <c r="R736" t="s">
        <v>260</v>
      </c>
      <c r="S736" t="s">
        <v>254</v>
      </c>
      <c r="T736" t="s">
        <v>261</v>
      </c>
      <c r="W736" t="s">
        <v>533</v>
      </c>
      <c r="X736" t="s">
        <v>534</v>
      </c>
      <c r="Y736" t="s">
        <v>516</v>
      </c>
      <c r="Z736">
        <v>0</v>
      </c>
      <c r="AA736" s="237">
        <v>38018</v>
      </c>
      <c r="AC736">
        <v>0</v>
      </c>
    </row>
    <row r="737" spans="1:29" hidden="1" x14ac:dyDescent="0.25">
      <c r="A737">
        <v>11482</v>
      </c>
      <c r="B737">
        <v>20100202</v>
      </c>
      <c r="C737">
        <v>236</v>
      </c>
      <c r="D737" t="s">
        <v>489</v>
      </c>
      <c r="E737" t="s">
        <v>390</v>
      </c>
      <c r="F737" t="s">
        <v>254</v>
      </c>
      <c r="G737" t="s">
        <v>527</v>
      </c>
      <c r="H737" t="s">
        <v>402</v>
      </c>
      <c r="J737" t="s">
        <v>403</v>
      </c>
      <c r="K737">
        <v>340</v>
      </c>
      <c r="L737">
        <v>0</v>
      </c>
      <c r="M737">
        <v>129</v>
      </c>
      <c r="N737" t="s">
        <v>258</v>
      </c>
      <c r="O737">
        <v>1</v>
      </c>
      <c r="P737" s="238">
        <v>10</v>
      </c>
      <c r="Q737" t="s">
        <v>259</v>
      </c>
      <c r="R737" t="s">
        <v>260</v>
      </c>
      <c r="S737" t="s">
        <v>254</v>
      </c>
      <c r="T737" t="s">
        <v>261</v>
      </c>
      <c r="X737" t="s">
        <v>743</v>
      </c>
      <c r="Y737" t="s">
        <v>516</v>
      </c>
      <c r="Z737">
        <v>0</v>
      </c>
      <c r="AA737" s="237">
        <v>38018</v>
      </c>
      <c r="AC737">
        <v>0</v>
      </c>
    </row>
    <row r="738" spans="1:29" hidden="1" x14ac:dyDescent="0.25">
      <c r="A738">
        <v>11483</v>
      </c>
      <c r="B738">
        <v>20100202</v>
      </c>
      <c r="C738">
        <v>236</v>
      </c>
      <c r="D738" t="s">
        <v>489</v>
      </c>
      <c r="E738" t="s">
        <v>390</v>
      </c>
      <c r="F738" t="s">
        <v>254</v>
      </c>
      <c r="G738" t="s">
        <v>527</v>
      </c>
      <c r="H738" t="s">
        <v>535</v>
      </c>
      <c r="J738" t="s">
        <v>536</v>
      </c>
      <c r="K738">
        <v>341</v>
      </c>
      <c r="L738">
        <v>0</v>
      </c>
      <c r="M738">
        <v>129</v>
      </c>
      <c r="N738" t="s">
        <v>258</v>
      </c>
      <c r="O738">
        <v>1</v>
      </c>
      <c r="P738" s="238">
        <v>20.11</v>
      </c>
      <c r="Q738" t="s">
        <v>259</v>
      </c>
      <c r="R738" t="s">
        <v>260</v>
      </c>
      <c r="S738" t="s">
        <v>254</v>
      </c>
      <c r="T738" t="s">
        <v>261</v>
      </c>
      <c r="W738" t="s">
        <v>537</v>
      </c>
      <c r="X738" t="s">
        <v>534</v>
      </c>
      <c r="Y738" t="s">
        <v>516</v>
      </c>
      <c r="Z738">
        <v>0</v>
      </c>
      <c r="AA738" s="237">
        <v>38018</v>
      </c>
      <c r="AC738">
        <v>0</v>
      </c>
    </row>
    <row r="739" spans="1:29" hidden="1" x14ac:dyDescent="0.25">
      <c r="A739">
        <v>11484</v>
      </c>
      <c r="B739">
        <v>20100202</v>
      </c>
      <c r="C739">
        <v>236</v>
      </c>
      <c r="D739" t="s">
        <v>489</v>
      </c>
      <c r="E739" t="s">
        <v>390</v>
      </c>
      <c r="F739" t="s">
        <v>254</v>
      </c>
      <c r="G739" t="s">
        <v>527</v>
      </c>
      <c r="J739" t="s">
        <v>412</v>
      </c>
      <c r="K739">
        <v>381</v>
      </c>
      <c r="L739">
        <v>0</v>
      </c>
      <c r="M739">
        <v>129</v>
      </c>
      <c r="N739" t="s">
        <v>258</v>
      </c>
      <c r="O739">
        <v>1</v>
      </c>
      <c r="P739" s="238">
        <v>0.6</v>
      </c>
      <c r="Q739" t="s">
        <v>259</v>
      </c>
      <c r="R739" t="s">
        <v>260</v>
      </c>
      <c r="S739" t="s">
        <v>254</v>
      </c>
      <c r="T739" t="s">
        <v>261</v>
      </c>
      <c r="V739">
        <v>3.2</v>
      </c>
      <c r="X739" t="s">
        <v>528</v>
      </c>
      <c r="Y739" t="s">
        <v>267</v>
      </c>
      <c r="Z739">
        <v>0</v>
      </c>
      <c r="AC739">
        <v>0</v>
      </c>
    </row>
    <row r="740" spans="1:29" hidden="1" x14ac:dyDescent="0.25">
      <c r="A740">
        <v>11485</v>
      </c>
      <c r="B740">
        <v>20100202</v>
      </c>
      <c r="C740">
        <v>236</v>
      </c>
      <c r="D740" t="s">
        <v>489</v>
      </c>
      <c r="E740" t="s">
        <v>390</v>
      </c>
      <c r="F740" t="s">
        <v>254</v>
      </c>
      <c r="G740" t="s">
        <v>527</v>
      </c>
      <c r="H740" t="s">
        <v>385</v>
      </c>
      <c r="J740" t="s">
        <v>386</v>
      </c>
      <c r="K740">
        <v>417</v>
      </c>
      <c r="L740">
        <v>0</v>
      </c>
      <c r="M740">
        <v>129</v>
      </c>
      <c r="N740" t="s">
        <v>258</v>
      </c>
      <c r="O740">
        <v>1</v>
      </c>
      <c r="P740" s="238">
        <v>116</v>
      </c>
      <c r="Q740" t="s">
        <v>259</v>
      </c>
      <c r="R740" t="s">
        <v>260</v>
      </c>
      <c r="S740" t="s">
        <v>254</v>
      </c>
      <c r="T740" t="s">
        <v>261</v>
      </c>
      <c r="V740">
        <v>3.2</v>
      </c>
      <c r="W740" t="s">
        <v>538</v>
      </c>
      <c r="X740" t="s">
        <v>528</v>
      </c>
      <c r="Y740" t="s">
        <v>278</v>
      </c>
      <c r="Z740">
        <v>0</v>
      </c>
      <c r="AC740">
        <v>0</v>
      </c>
    </row>
    <row r="741" spans="1:29" hidden="1" x14ac:dyDescent="0.25">
      <c r="A741">
        <v>11486</v>
      </c>
      <c r="B741">
        <v>20100205</v>
      </c>
      <c r="C741">
        <v>237</v>
      </c>
      <c r="D741" t="s">
        <v>489</v>
      </c>
      <c r="E741" t="s">
        <v>390</v>
      </c>
      <c r="F741" t="s">
        <v>254</v>
      </c>
      <c r="G741" t="s">
        <v>619</v>
      </c>
      <c r="H741" t="s">
        <v>565</v>
      </c>
      <c r="I741" t="s">
        <v>566</v>
      </c>
      <c r="J741" t="s">
        <v>567</v>
      </c>
      <c r="K741">
        <v>87</v>
      </c>
      <c r="L741">
        <v>107</v>
      </c>
      <c r="M741">
        <v>172</v>
      </c>
      <c r="N741" t="s">
        <v>615</v>
      </c>
      <c r="O741">
        <v>1</v>
      </c>
      <c r="P741" s="238">
        <v>18</v>
      </c>
      <c r="Q741" t="s">
        <v>259</v>
      </c>
      <c r="R741" t="s">
        <v>260</v>
      </c>
      <c r="S741" t="s">
        <v>254</v>
      </c>
      <c r="T741" t="s">
        <v>261</v>
      </c>
      <c r="X741" t="s">
        <v>568</v>
      </c>
      <c r="Y741" t="s">
        <v>275</v>
      </c>
      <c r="Z741">
        <v>0</v>
      </c>
      <c r="AA741" s="237">
        <v>36770</v>
      </c>
      <c r="AC741">
        <v>0</v>
      </c>
    </row>
    <row r="742" spans="1:29" hidden="1" x14ac:dyDescent="0.25">
      <c r="A742">
        <v>11487</v>
      </c>
      <c r="B742">
        <v>20100205</v>
      </c>
      <c r="C742">
        <v>237</v>
      </c>
      <c r="D742" t="s">
        <v>489</v>
      </c>
      <c r="E742" t="s">
        <v>390</v>
      </c>
      <c r="F742" t="s">
        <v>254</v>
      </c>
      <c r="G742" t="s">
        <v>619</v>
      </c>
      <c r="H742" t="s">
        <v>565</v>
      </c>
      <c r="I742" t="s">
        <v>566</v>
      </c>
      <c r="J742" t="s">
        <v>567</v>
      </c>
      <c r="K742">
        <v>87</v>
      </c>
      <c r="L742">
        <v>139</v>
      </c>
      <c r="M742">
        <v>198</v>
      </c>
      <c r="N742" t="s">
        <v>551</v>
      </c>
      <c r="O742">
        <v>1</v>
      </c>
      <c r="P742" s="238">
        <v>9.1</v>
      </c>
      <c r="Q742" t="s">
        <v>259</v>
      </c>
      <c r="R742" t="s">
        <v>260</v>
      </c>
      <c r="S742" t="s">
        <v>254</v>
      </c>
      <c r="T742" t="s">
        <v>261</v>
      </c>
      <c r="X742" t="s">
        <v>568</v>
      </c>
      <c r="Y742" t="s">
        <v>275</v>
      </c>
      <c r="Z742">
        <v>0</v>
      </c>
      <c r="AA742" s="237">
        <v>36770</v>
      </c>
      <c r="AC742">
        <v>0</v>
      </c>
    </row>
    <row r="743" spans="1:29" hidden="1" x14ac:dyDescent="0.25">
      <c r="A743">
        <v>11488</v>
      </c>
      <c r="B743">
        <v>20100206</v>
      </c>
      <c r="C743">
        <v>238</v>
      </c>
      <c r="D743" t="s">
        <v>489</v>
      </c>
      <c r="E743" t="s">
        <v>390</v>
      </c>
      <c r="F743" t="s">
        <v>254</v>
      </c>
      <c r="G743" t="s">
        <v>618</v>
      </c>
      <c r="H743" t="s">
        <v>565</v>
      </c>
      <c r="I743" t="s">
        <v>566</v>
      </c>
      <c r="J743" t="s">
        <v>567</v>
      </c>
      <c r="K743">
        <v>87</v>
      </c>
      <c r="L743">
        <v>107</v>
      </c>
      <c r="M743">
        <v>172</v>
      </c>
      <c r="N743" t="s">
        <v>615</v>
      </c>
      <c r="O743">
        <v>1</v>
      </c>
      <c r="P743" s="238">
        <v>18</v>
      </c>
      <c r="Q743" t="s">
        <v>259</v>
      </c>
      <c r="R743" t="s">
        <v>260</v>
      </c>
      <c r="S743" t="s">
        <v>254</v>
      </c>
      <c r="T743" t="s">
        <v>261</v>
      </c>
      <c r="X743" t="s">
        <v>568</v>
      </c>
      <c r="Y743" t="s">
        <v>275</v>
      </c>
      <c r="Z743">
        <v>0</v>
      </c>
      <c r="AA743" s="237">
        <v>36770</v>
      </c>
      <c r="AC743">
        <v>0</v>
      </c>
    </row>
    <row r="744" spans="1:29" hidden="1" x14ac:dyDescent="0.25">
      <c r="A744">
        <v>11489</v>
      </c>
      <c r="B744">
        <v>20100206</v>
      </c>
      <c r="C744">
        <v>238</v>
      </c>
      <c r="D744" t="s">
        <v>489</v>
      </c>
      <c r="E744" t="s">
        <v>390</v>
      </c>
      <c r="F744" t="s">
        <v>254</v>
      </c>
      <c r="G744" t="s">
        <v>618</v>
      </c>
      <c r="H744" t="s">
        <v>565</v>
      </c>
      <c r="I744" t="s">
        <v>566</v>
      </c>
      <c r="J744" t="s">
        <v>567</v>
      </c>
      <c r="K744">
        <v>87</v>
      </c>
      <c r="L744">
        <v>139</v>
      </c>
      <c r="M744">
        <v>198</v>
      </c>
      <c r="N744" t="s">
        <v>551</v>
      </c>
      <c r="O744">
        <v>1</v>
      </c>
      <c r="P744" s="238">
        <v>9.1</v>
      </c>
      <c r="Q744" t="s">
        <v>259</v>
      </c>
      <c r="R744" t="s">
        <v>260</v>
      </c>
      <c r="S744" t="s">
        <v>254</v>
      </c>
      <c r="T744" t="s">
        <v>261</v>
      </c>
      <c r="X744" t="s">
        <v>568</v>
      </c>
      <c r="Y744" t="s">
        <v>275</v>
      </c>
      <c r="Z744">
        <v>0</v>
      </c>
      <c r="AA744" s="237">
        <v>36770</v>
      </c>
      <c r="AC744">
        <v>0</v>
      </c>
    </row>
    <row r="745" spans="1:29" hidden="1" x14ac:dyDescent="0.25">
      <c r="A745">
        <v>11490</v>
      </c>
      <c r="B745">
        <v>20100207</v>
      </c>
      <c r="C745">
        <v>239</v>
      </c>
      <c r="D745" t="s">
        <v>489</v>
      </c>
      <c r="E745" t="s">
        <v>390</v>
      </c>
      <c r="F745" t="s">
        <v>254</v>
      </c>
      <c r="G745" t="s">
        <v>617</v>
      </c>
      <c r="H745" t="s">
        <v>565</v>
      </c>
      <c r="I745" t="s">
        <v>566</v>
      </c>
      <c r="J745" t="s">
        <v>567</v>
      </c>
      <c r="K745">
        <v>87</v>
      </c>
      <c r="L745">
        <v>107</v>
      </c>
      <c r="M745">
        <v>172</v>
      </c>
      <c r="N745" t="s">
        <v>615</v>
      </c>
      <c r="O745">
        <v>1</v>
      </c>
      <c r="P745" s="238">
        <v>18</v>
      </c>
      <c r="Q745" t="s">
        <v>259</v>
      </c>
      <c r="R745" t="s">
        <v>260</v>
      </c>
      <c r="S745" t="s">
        <v>254</v>
      </c>
      <c r="T745" t="s">
        <v>261</v>
      </c>
      <c r="X745" t="s">
        <v>568</v>
      </c>
      <c r="Y745" t="s">
        <v>275</v>
      </c>
      <c r="Z745">
        <v>0</v>
      </c>
      <c r="AA745" s="237">
        <v>36770</v>
      </c>
      <c r="AC745">
        <v>0</v>
      </c>
    </row>
    <row r="746" spans="1:29" hidden="1" x14ac:dyDescent="0.25">
      <c r="A746">
        <v>11491</v>
      </c>
      <c r="B746">
        <v>20100207</v>
      </c>
      <c r="C746">
        <v>239</v>
      </c>
      <c r="D746" t="s">
        <v>489</v>
      </c>
      <c r="E746" t="s">
        <v>390</v>
      </c>
      <c r="F746" t="s">
        <v>254</v>
      </c>
      <c r="G746" t="s">
        <v>617</v>
      </c>
      <c r="H746" t="s">
        <v>565</v>
      </c>
      <c r="I746" t="s">
        <v>566</v>
      </c>
      <c r="J746" t="s">
        <v>567</v>
      </c>
      <c r="K746">
        <v>87</v>
      </c>
      <c r="L746">
        <v>139</v>
      </c>
      <c r="M746">
        <v>198</v>
      </c>
      <c r="N746" t="s">
        <v>551</v>
      </c>
      <c r="O746">
        <v>1</v>
      </c>
      <c r="P746" s="238">
        <v>9.1</v>
      </c>
      <c r="Q746" t="s">
        <v>259</v>
      </c>
      <c r="R746" t="s">
        <v>260</v>
      </c>
      <c r="S746" t="s">
        <v>254</v>
      </c>
      <c r="T746" t="s">
        <v>261</v>
      </c>
      <c r="X746" t="s">
        <v>568</v>
      </c>
      <c r="Y746" t="s">
        <v>275</v>
      </c>
      <c r="Z746">
        <v>0</v>
      </c>
      <c r="AA746" s="237">
        <v>36770</v>
      </c>
      <c r="AC746">
        <v>0</v>
      </c>
    </row>
    <row r="747" spans="1:29" hidden="1" x14ac:dyDescent="0.25">
      <c r="A747">
        <v>11492</v>
      </c>
      <c r="B747">
        <v>20100208</v>
      </c>
      <c r="C747">
        <v>240</v>
      </c>
      <c r="D747" t="s">
        <v>489</v>
      </c>
      <c r="E747" t="s">
        <v>390</v>
      </c>
      <c r="F747" t="s">
        <v>254</v>
      </c>
      <c r="G747" t="s">
        <v>616</v>
      </c>
      <c r="H747" t="s">
        <v>565</v>
      </c>
      <c r="I747" t="s">
        <v>566</v>
      </c>
      <c r="J747" t="s">
        <v>567</v>
      </c>
      <c r="K747">
        <v>87</v>
      </c>
      <c r="L747">
        <v>107</v>
      </c>
      <c r="M747">
        <v>172</v>
      </c>
      <c r="N747" t="s">
        <v>615</v>
      </c>
      <c r="O747">
        <v>1</v>
      </c>
      <c r="P747" s="238">
        <v>18</v>
      </c>
      <c r="Q747" t="s">
        <v>259</v>
      </c>
      <c r="R747" t="s">
        <v>260</v>
      </c>
      <c r="S747" t="s">
        <v>254</v>
      </c>
      <c r="T747" t="s">
        <v>261</v>
      </c>
      <c r="X747" t="s">
        <v>568</v>
      </c>
      <c r="Y747" t="s">
        <v>275</v>
      </c>
      <c r="Z747">
        <v>0</v>
      </c>
      <c r="AA747" s="237">
        <v>36770</v>
      </c>
      <c r="AC747">
        <v>0</v>
      </c>
    </row>
    <row r="748" spans="1:29" hidden="1" x14ac:dyDescent="0.25">
      <c r="A748">
        <v>11493</v>
      </c>
      <c r="B748">
        <v>20100208</v>
      </c>
      <c r="C748">
        <v>240</v>
      </c>
      <c r="D748" t="s">
        <v>489</v>
      </c>
      <c r="E748" t="s">
        <v>390</v>
      </c>
      <c r="F748" t="s">
        <v>254</v>
      </c>
      <c r="G748" t="s">
        <v>616</v>
      </c>
      <c r="H748" t="s">
        <v>565</v>
      </c>
      <c r="I748" t="s">
        <v>566</v>
      </c>
      <c r="J748" t="s">
        <v>567</v>
      </c>
      <c r="K748">
        <v>87</v>
      </c>
      <c r="L748">
        <v>139</v>
      </c>
      <c r="M748">
        <v>198</v>
      </c>
      <c r="N748" t="s">
        <v>551</v>
      </c>
      <c r="O748">
        <v>1</v>
      </c>
      <c r="P748" s="238">
        <v>9.1</v>
      </c>
      <c r="Q748" t="s">
        <v>259</v>
      </c>
      <c r="R748" t="s">
        <v>260</v>
      </c>
      <c r="S748" t="s">
        <v>254</v>
      </c>
      <c r="T748" t="s">
        <v>261</v>
      </c>
      <c r="X748" t="s">
        <v>568</v>
      </c>
      <c r="Y748" t="s">
        <v>275</v>
      </c>
      <c r="Z748">
        <v>0</v>
      </c>
      <c r="AA748" s="237">
        <v>36770</v>
      </c>
      <c r="AC748">
        <v>0</v>
      </c>
    </row>
    <row r="749" spans="1:29" hidden="1" x14ac:dyDescent="0.25">
      <c r="A749">
        <v>11494</v>
      </c>
      <c r="B749">
        <v>20100209</v>
      </c>
      <c r="C749">
        <v>241</v>
      </c>
      <c r="D749" t="s">
        <v>489</v>
      </c>
      <c r="E749" t="s">
        <v>390</v>
      </c>
      <c r="F749" t="s">
        <v>254</v>
      </c>
      <c r="G749" t="s">
        <v>614</v>
      </c>
      <c r="H749" t="s">
        <v>565</v>
      </c>
      <c r="I749" t="s">
        <v>566</v>
      </c>
      <c r="J749" t="s">
        <v>567</v>
      </c>
      <c r="K749">
        <v>87</v>
      </c>
      <c r="L749">
        <v>107</v>
      </c>
      <c r="M749">
        <v>172</v>
      </c>
      <c r="N749" t="s">
        <v>615</v>
      </c>
      <c r="O749">
        <v>1</v>
      </c>
      <c r="P749" s="238">
        <v>18</v>
      </c>
      <c r="Q749" t="s">
        <v>259</v>
      </c>
      <c r="R749" t="s">
        <v>260</v>
      </c>
      <c r="S749" t="s">
        <v>254</v>
      </c>
      <c r="T749" t="s">
        <v>261</v>
      </c>
      <c r="X749" t="s">
        <v>568</v>
      </c>
      <c r="Y749" t="s">
        <v>275</v>
      </c>
      <c r="Z749">
        <v>0</v>
      </c>
      <c r="AA749" s="237">
        <v>36770</v>
      </c>
      <c r="AC749">
        <v>0</v>
      </c>
    </row>
    <row r="750" spans="1:29" hidden="1" x14ac:dyDescent="0.25">
      <c r="A750">
        <v>11495</v>
      </c>
      <c r="B750">
        <v>20100209</v>
      </c>
      <c r="C750">
        <v>241</v>
      </c>
      <c r="D750" t="s">
        <v>489</v>
      </c>
      <c r="E750" t="s">
        <v>390</v>
      </c>
      <c r="F750" t="s">
        <v>254</v>
      </c>
      <c r="G750" t="s">
        <v>614</v>
      </c>
      <c r="H750" t="s">
        <v>565</v>
      </c>
      <c r="I750" t="s">
        <v>566</v>
      </c>
      <c r="J750" t="s">
        <v>567</v>
      </c>
      <c r="K750">
        <v>87</v>
      </c>
      <c r="L750">
        <v>139</v>
      </c>
      <c r="M750">
        <v>198</v>
      </c>
      <c r="N750" t="s">
        <v>551</v>
      </c>
      <c r="O750">
        <v>1</v>
      </c>
      <c r="P750" s="238">
        <v>9.1</v>
      </c>
      <c r="Q750" t="s">
        <v>259</v>
      </c>
      <c r="R750" t="s">
        <v>260</v>
      </c>
      <c r="S750" t="s">
        <v>254</v>
      </c>
      <c r="T750" t="s">
        <v>261</v>
      </c>
      <c r="X750" t="s">
        <v>568</v>
      </c>
      <c r="Y750" t="s">
        <v>275</v>
      </c>
      <c r="Z750">
        <v>0</v>
      </c>
      <c r="AA750" s="237">
        <v>36770</v>
      </c>
      <c r="AC750">
        <v>0</v>
      </c>
    </row>
    <row r="751" spans="1:29" x14ac:dyDescent="0.25">
      <c r="A751">
        <v>11763</v>
      </c>
      <c r="B751">
        <v>20200201</v>
      </c>
      <c r="C751">
        <v>282</v>
      </c>
      <c r="D751" t="s">
        <v>489</v>
      </c>
      <c r="E751" t="s">
        <v>406</v>
      </c>
      <c r="F751" t="s">
        <v>254</v>
      </c>
      <c r="G751" t="s">
        <v>490</v>
      </c>
      <c r="H751">
        <v>75070</v>
      </c>
      <c r="I751" t="s">
        <v>491</v>
      </c>
      <c r="J751" t="s">
        <v>492</v>
      </c>
      <c r="K751">
        <v>71</v>
      </c>
      <c r="L751">
        <v>0</v>
      </c>
      <c r="M751">
        <v>129</v>
      </c>
      <c r="N751" t="s">
        <v>258</v>
      </c>
      <c r="O751">
        <v>1</v>
      </c>
      <c r="P751" s="238">
        <v>4.0000000000000003E-5</v>
      </c>
      <c r="Q751" t="s">
        <v>259</v>
      </c>
      <c r="R751" t="s">
        <v>493</v>
      </c>
      <c r="S751" t="s">
        <v>453</v>
      </c>
      <c r="T751" t="s">
        <v>494</v>
      </c>
      <c r="V751">
        <v>3.1</v>
      </c>
      <c r="W751" t="s">
        <v>495</v>
      </c>
      <c r="X751" t="s">
        <v>496</v>
      </c>
      <c r="Y751" t="s">
        <v>275</v>
      </c>
      <c r="Z751">
        <v>0</v>
      </c>
      <c r="AA751" s="237">
        <v>36617</v>
      </c>
      <c r="AC751">
        <v>0</v>
      </c>
    </row>
    <row r="752" spans="1:29" x14ac:dyDescent="0.25">
      <c r="A752">
        <v>11764</v>
      </c>
      <c r="B752">
        <v>20200201</v>
      </c>
      <c r="C752">
        <v>282</v>
      </c>
      <c r="D752" t="s">
        <v>489</v>
      </c>
      <c r="E752" t="s">
        <v>406</v>
      </c>
      <c r="F752" t="s">
        <v>254</v>
      </c>
      <c r="G752" t="s">
        <v>490</v>
      </c>
      <c r="H752">
        <v>75070</v>
      </c>
      <c r="I752" t="s">
        <v>491</v>
      </c>
      <c r="J752" t="s">
        <v>492</v>
      </c>
      <c r="K752">
        <v>71</v>
      </c>
      <c r="L752">
        <v>112</v>
      </c>
      <c r="M752">
        <v>175</v>
      </c>
      <c r="N752" t="s">
        <v>512</v>
      </c>
      <c r="O752">
        <v>1</v>
      </c>
      <c r="P752" s="238">
        <v>2.1299999999999999E-5</v>
      </c>
      <c r="Q752" t="s">
        <v>259</v>
      </c>
      <c r="R752" t="s">
        <v>493</v>
      </c>
      <c r="S752" t="s">
        <v>513</v>
      </c>
      <c r="T752" t="s">
        <v>494</v>
      </c>
      <c r="X752" t="s">
        <v>737</v>
      </c>
      <c r="Y752" t="s">
        <v>516</v>
      </c>
      <c r="Z752">
        <v>0</v>
      </c>
      <c r="AC752">
        <v>0</v>
      </c>
    </row>
    <row r="753" spans="1:29" x14ac:dyDescent="0.25">
      <c r="A753">
        <v>11765</v>
      </c>
      <c r="B753">
        <v>20200201</v>
      </c>
      <c r="C753">
        <v>282</v>
      </c>
      <c r="D753" t="s">
        <v>489</v>
      </c>
      <c r="E753" t="s">
        <v>406</v>
      </c>
      <c r="F753" t="s">
        <v>254</v>
      </c>
      <c r="G753" t="s">
        <v>490</v>
      </c>
      <c r="H753">
        <v>75070</v>
      </c>
      <c r="I753" t="s">
        <v>491</v>
      </c>
      <c r="J753" t="s">
        <v>492</v>
      </c>
      <c r="K753">
        <v>71</v>
      </c>
      <c r="L753">
        <v>32</v>
      </c>
      <c r="M753">
        <v>229</v>
      </c>
      <c r="N753" t="s">
        <v>740</v>
      </c>
      <c r="P753" s="238">
        <v>4.2899999999999996E-6</v>
      </c>
      <c r="Q753" t="s">
        <v>259</v>
      </c>
      <c r="R753" t="s">
        <v>493</v>
      </c>
      <c r="S753" t="s">
        <v>513</v>
      </c>
      <c r="T753" t="s">
        <v>494</v>
      </c>
      <c r="X753" t="s">
        <v>737</v>
      </c>
      <c r="Y753" t="s">
        <v>516</v>
      </c>
      <c r="Z753">
        <v>0</v>
      </c>
      <c r="AC753">
        <v>0</v>
      </c>
    </row>
    <row r="754" spans="1:29" x14ac:dyDescent="0.25">
      <c r="A754">
        <v>11765</v>
      </c>
      <c r="B754">
        <v>20200201</v>
      </c>
      <c r="C754">
        <v>282</v>
      </c>
      <c r="D754" t="s">
        <v>489</v>
      </c>
      <c r="E754" t="s">
        <v>406</v>
      </c>
      <c r="F754" t="s">
        <v>254</v>
      </c>
      <c r="G754" t="s">
        <v>490</v>
      </c>
      <c r="H754">
        <v>75070</v>
      </c>
      <c r="I754" t="s">
        <v>491</v>
      </c>
      <c r="J754" t="s">
        <v>492</v>
      </c>
      <c r="K754">
        <v>71</v>
      </c>
      <c r="L754">
        <v>139</v>
      </c>
      <c r="M754">
        <v>198</v>
      </c>
      <c r="N754" t="s">
        <v>551</v>
      </c>
      <c r="O754">
        <v>1</v>
      </c>
      <c r="P754" s="238">
        <v>4.2899999999999996E-6</v>
      </c>
      <c r="Q754" t="s">
        <v>259</v>
      </c>
      <c r="R754" t="s">
        <v>493</v>
      </c>
      <c r="S754" t="s">
        <v>513</v>
      </c>
      <c r="T754" t="s">
        <v>494</v>
      </c>
      <c r="X754" t="s">
        <v>737</v>
      </c>
      <c r="Y754" t="s">
        <v>516</v>
      </c>
      <c r="Z754">
        <v>0</v>
      </c>
      <c r="AC754">
        <v>0</v>
      </c>
    </row>
    <row r="755" spans="1:29" x14ac:dyDescent="0.25">
      <c r="A755">
        <v>11766</v>
      </c>
      <c r="B755">
        <v>20200201</v>
      </c>
      <c r="C755">
        <v>282</v>
      </c>
      <c r="D755" t="s">
        <v>489</v>
      </c>
      <c r="E755" t="s">
        <v>406</v>
      </c>
      <c r="F755" t="s">
        <v>254</v>
      </c>
      <c r="G755" t="s">
        <v>490</v>
      </c>
      <c r="H755">
        <v>107028</v>
      </c>
      <c r="I755" t="s">
        <v>497</v>
      </c>
      <c r="J755" t="s">
        <v>498</v>
      </c>
      <c r="K755">
        <v>79</v>
      </c>
      <c r="L755">
        <v>0</v>
      </c>
      <c r="M755">
        <v>129</v>
      </c>
      <c r="N755" t="s">
        <v>258</v>
      </c>
      <c r="O755">
        <v>1</v>
      </c>
      <c r="P755" s="238">
        <v>6.3999999999999997E-6</v>
      </c>
      <c r="Q755" t="s">
        <v>259</v>
      </c>
      <c r="R755" t="s">
        <v>493</v>
      </c>
      <c r="S755" t="s">
        <v>453</v>
      </c>
      <c r="T755" t="s">
        <v>494</v>
      </c>
      <c r="V755">
        <v>3.1</v>
      </c>
      <c r="W755" t="s">
        <v>495</v>
      </c>
      <c r="X755" t="s">
        <v>496</v>
      </c>
      <c r="Y755" t="s">
        <v>275</v>
      </c>
      <c r="Z755">
        <v>0</v>
      </c>
      <c r="AA755" s="237">
        <v>36617</v>
      </c>
      <c r="AC755">
        <v>0</v>
      </c>
    </row>
    <row r="756" spans="1:29" hidden="1" x14ac:dyDescent="0.25">
      <c r="A756">
        <v>11767</v>
      </c>
      <c r="B756">
        <v>20200201</v>
      </c>
      <c r="C756">
        <v>282</v>
      </c>
      <c r="D756" t="s">
        <v>489</v>
      </c>
      <c r="E756" t="s">
        <v>406</v>
      </c>
      <c r="F756" t="s">
        <v>254</v>
      </c>
      <c r="G756" t="s">
        <v>490</v>
      </c>
      <c r="H756" t="s">
        <v>565</v>
      </c>
      <c r="I756" t="s">
        <v>566</v>
      </c>
      <c r="J756" t="s">
        <v>567</v>
      </c>
      <c r="K756">
        <v>87</v>
      </c>
      <c r="L756">
        <v>107</v>
      </c>
      <c r="M756">
        <v>172</v>
      </c>
      <c r="N756" t="s">
        <v>615</v>
      </c>
      <c r="O756">
        <v>1</v>
      </c>
      <c r="P756" s="238">
        <v>18</v>
      </c>
      <c r="Q756" t="s">
        <v>259</v>
      </c>
      <c r="R756" t="s">
        <v>260</v>
      </c>
      <c r="S756" t="s">
        <v>254</v>
      </c>
      <c r="T756" t="s">
        <v>261</v>
      </c>
      <c r="X756" t="s">
        <v>568</v>
      </c>
      <c r="Y756" t="s">
        <v>275</v>
      </c>
      <c r="Z756">
        <v>0</v>
      </c>
      <c r="AA756" s="237">
        <v>36770</v>
      </c>
      <c r="AC756">
        <v>0</v>
      </c>
    </row>
    <row r="757" spans="1:29" hidden="1" x14ac:dyDescent="0.25">
      <c r="A757">
        <v>11768</v>
      </c>
      <c r="B757">
        <v>20200201</v>
      </c>
      <c r="C757">
        <v>282</v>
      </c>
      <c r="D757" t="s">
        <v>489</v>
      </c>
      <c r="E757" t="s">
        <v>406</v>
      </c>
      <c r="F757" t="s">
        <v>254</v>
      </c>
      <c r="G757" t="s">
        <v>490</v>
      </c>
      <c r="H757" t="s">
        <v>565</v>
      </c>
      <c r="I757" t="s">
        <v>566</v>
      </c>
      <c r="J757" t="s">
        <v>567</v>
      </c>
      <c r="K757">
        <v>87</v>
      </c>
      <c r="L757">
        <v>139</v>
      </c>
      <c r="M757">
        <v>198</v>
      </c>
      <c r="N757" t="s">
        <v>551</v>
      </c>
      <c r="O757">
        <v>1</v>
      </c>
      <c r="P757" s="238">
        <v>9.1</v>
      </c>
      <c r="Q757" t="s">
        <v>259</v>
      </c>
      <c r="R757" t="s">
        <v>260</v>
      </c>
      <c r="S757" t="s">
        <v>254</v>
      </c>
      <c r="T757" t="s">
        <v>261</v>
      </c>
      <c r="X757" t="s">
        <v>568</v>
      </c>
      <c r="Y757" t="s">
        <v>275</v>
      </c>
      <c r="Z757">
        <v>0</v>
      </c>
      <c r="AA757" s="237">
        <v>36770</v>
      </c>
      <c r="AC757">
        <v>0</v>
      </c>
    </row>
    <row r="758" spans="1:29" x14ac:dyDescent="0.25">
      <c r="A758">
        <v>11769</v>
      </c>
      <c r="B758">
        <v>20200201</v>
      </c>
      <c r="C758">
        <v>282</v>
      </c>
      <c r="D758" t="s">
        <v>489</v>
      </c>
      <c r="E758" t="s">
        <v>406</v>
      </c>
      <c r="F758" t="s">
        <v>254</v>
      </c>
      <c r="G758" t="s">
        <v>490</v>
      </c>
      <c r="H758">
        <v>71432</v>
      </c>
      <c r="I758" t="s">
        <v>297</v>
      </c>
      <c r="J758" t="s">
        <v>298</v>
      </c>
      <c r="K758">
        <v>98</v>
      </c>
      <c r="L758">
        <v>0</v>
      </c>
      <c r="M758">
        <v>129</v>
      </c>
      <c r="N758" t="s">
        <v>258</v>
      </c>
      <c r="O758">
        <v>1</v>
      </c>
      <c r="P758" s="238">
        <v>1.2E-5</v>
      </c>
      <c r="Q758" t="s">
        <v>259</v>
      </c>
      <c r="R758" t="s">
        <v>493</v>
      </c>
      <c r="S758" t="s">
        <v>453</v>
      </c>
      <c r="T758" t="s">
        <v>494</v>
      </c>
      <c r="V758">
        <v>3.1</v>
      </c>
      <c r="W758" t="s">
        <v>495</v>
      </c>
      <c r="X758" t="s">
        <v>496</v>
      </c>
      <c r="Y758" t="s">
        <v>278</v>
      </c>
      <c r="Z758">
        <v>0</v>
      </c>
      <c r="AA758" s="237">
        <v>36617</v>
      </c>
      <c r="AC758">
        <v>0</v>
      </c>
    </row>
    <row r="759" spans="1:29" x14ac:dyDescent="0.25">
      <c r="A759">
        <v>11770</v>
      </c>
      <c r="B759">
        <v>20200201</v>
      </c>
      <c r="C759">
        <v>282</v>
      </c>
      <c r="D759" t="s">
        <v>489</v>
      </c>
      <c r="E759" t="s">
        <v>406</v>
      </c>
      <c r="F759" t="s">
        <v>254</v>
      </c>
      <c r="G759" t="s">
        <v>490</v>
      </c>
      <c r="H759">
        <v>71432</v>
      </c>
      <c r="I759" t="s">
        <v>297</v>
      </c>
      <c r="J759" t="s">
        <v>298</v>
      </c>
      <c r="K759">
        <v>98</v>
      </c>
      <c r="L759">
        <v>65</v>
      </c>
      <c r="M759">
        <v>159</v>
      </c>
      <c r="N759" t="s">
        <v>499</v>
      </c>
      <c r="O759">
        <v>1</v>
      </c>
      <c r="P759" s="238">
        <v>9.0999999999999997E-7</v>
      </c>
      <c r="Q759" t="s">
        <v>259</v>
      </c>
      <c r="R759" t="s">
        <v>493</v>
      </c>
      <c r="S759" t="s">
        <v>453</v>
      </c>
      <c r="T759" t="s">
        <v>494</v>
      </c>
      <c r="V759">
        <v>3.1</v>
      </c>
      <c r="W759" t="s">
        <v>511</v>
      </c>
      <c r="X759" t="s">
        <v>496</v>
      </c>
      <c r="Y759" t="s">
        <v>263</v>
      </c>
      <c r="Z759">
        <v>0</v>
      </c>
      <c r="AA759" s="237">
        <v>36617</v>
      </c>
      <c r="AC759">
        <v>0</v>
      </c>
    </row>
    <row r="760" spans="1:29" x14ac:dyDescent="0.25">
      <c r="A760">
        <v>11771</v>
      </c>
      <c r="B760">
        <v>20200201</v>
      </c>
      <c r="C760">
        <v>282</v>
      </c>
      <c r="D760" t="s">
        <v>489</v>
      </c>
      <c r="E760" t="s">
        <v>406</v>
      </c>
      <c r="F760" t="s">
        <v>254</v>
      </c>
      <c r="G760" t="s">
        <v>490</v>
      </c>
      <c r="H760">
        <v>56553</v>
      </c>
      <c r="I760" t="s">
        <v>299</v>
      </c>
      <c r="J760" t="s">
        <v>300</v>
      </c>
      <c r="K760">
        <v>102</v>
      </c>
      <c r="L760">
        <v>0</v>
      </c>
      <c r="M760">
        <v>129</v>
      </c>
      <c r="N760" t="s">
        <v>258</v>
      </c>
      <c r="O760">
        <v>1</v>
      </c>
      <c r="P760" s="238">
        <v>3.0000000000000001E-6</v>
      </c>
      <c r="Q760" t="s">
        <v>259</v>
      </c>
      <c r="R760" t="s">
        <v>493</v>
      </c>
      <c r="S760" t="s">
        <v>513</v>
      </c>
      <c r="T760" t="s">
        <v>494</v>
      </c>
      <c r="X760" t="s">
        <v>737</v>
      </c>
      <c r="Y760" t="s">
        <v>516</v>
      </c>
      <c r="Z760">
        <v>0</v>
      </c>
      <c r="AC760">
        <v>0</v>
      </c>
    </row>
    <row r="761" spans="1:29" x14ac:dyDescent="0.25">
      <c r="A761">
        <v>11772</v>
      </c>
      <c r="B761">
        <v>20200201</v>
      </c>
      <c r="C761">
        <v>282</v>
      </c>
      <c r="D761" t="s">
        <v>489</v>
      </c>
      <c r="E761" t="s">
        <v>406</v>
      </c>
      <c r="F761" t="s">
        <v>254</v>
      </c>
      <c r="G761" t="s">
        <v>490</v>
      </c>
      <c r="H761">
        <v>50328</v>
      </c>
      <c r="I761" t="s">
        <v>301</v>
      </c>
      <c r="J761" t="s">
        <v>302</v>
      </c>
      <c r="K761">
        <v>103</v>
      </c>
      <c r="L761">
        <v>32</v>
      </c>
      <c r="M761">
        <v>229</v>
      </c>
      <c r="N761" t="s">
        <v>740</v>
      </c>
      <c r="P761" s="238">
        <v>7.7800000000000001E-6</v>
      </c>
      <c r="Q761" t="s">
        <v>259</v>
      </c>
      <c r="R761" t="s">
        <v>493</v>
      </c>
      <c r="S761" t="s">
        <v>513</v>
      </c>
      <c r="T761" t="s">
        <v>494</v>
      </c>
      <c r="X761" t="s">
        <v>737</v>
      </c>
      <c r="Y761" t="s">
        <v>516</v>
      </c>
      <c r="Z761">
        <v>0</v>
      </c>
      <c r="AC761">
        <v>0</v>
      </c>
    </row>
    <row r="762" spans="1:29" x14ac:dyDescent="0.25">
      <c r="A762">
        <v>11772</v>
      </c>
      <c r="B762">
        <v>20200201</v>
      </c>
      <c r="C762">
        <v>282</v>
      </c>
      <c r="D762" t="s">
        <v>489</v>
      </c>
      <c r="E762" t="s">
        <v>406</v>
      </c>
      <c r="F762" t="s">
        <v>254</v>
      </c>
      <c r="G762" t="s">
        <v>490</v>
      </c>
      <c r="H762">
        <v>50328</v>
      </c>
      <c r="I762" t="s">
        <v>301</v>
      </c>
      <c r="J762" t="s">
        <v>302</v>
      </c>
      <c r="K762">
        <v>103</v>
      </c>
      <c r="L762">
        <v>139</v>
      </c>
      <c r="M762">
        <v>198</v>
      </c>
      <c r="N762" t="s">
        <v>551</v>
      </c>
      <c r="O762">
        <v>1</v>
      </c>
      <c r="P762" s="238">
        <v>7.7800000000000001E-6</v>
      </c>
      <c r="Q762" t="s">
        <v>259</v>
      </c>
      <c r="R762" t="s">
        <v>493</v>
      </c>
      <c r="S762" t="s">
        <v>513</v>
      </c>
      <c r="T762" t="s">
        <v>494</v>
      </c>
      <c r="X762" t="s">
        <v>737</v>
      </c>
      <c r="Y762" t="s">
        <v>516</v>
      </c>
      <c r="Z762">
        <v>0</v>
      </c>
      <c r="AC762">
        <v>0</v>
      </c>
    </row>
    <row r="763" spans="1:29" x14ac:dyDescent="0.25">
      <c r="A763">
        <v>11773</v>
      </c>
      <c r="B763">
        <v>20200201</v>
      </c>
      <c r="C763">
        <v>282</v>
      </c>
      <c r="D763" t="s">
        <v>489</v>
      </c>
      <c r="E763" t="s">
        <v>406</v>
      </c>
      <c r="F763" t="s">
        <v>254</v>
      </c>
      <c r="G763" t="s">
        <v>490</v>
      </c>
      <c r="H763">
        <v>106990</v>
      </c>
      <c r="I763" t="s">
        <v>501</v>
      </c>
      <c r="J763" t="s">
        <v>502</v>
      </c>
      <c r="K763">
        <v>25</v>
      </c>
      <c r="L763">
        <v>0</v>
      </c>
      <c r="M763">
        <v>129</v>
      </c>
      <c r="N763" t="s">
        <v>258</v>
      </c>
      <c r="O763">
        <v>1</v>
      </c>
      <c r="P763" t="s">
        <v>503</v>
      </c>
      <c r="Q763" t="s">
        <v>259</v>
      </c>
      <c r="R763" t="s">
        <v>493</v>
      </c>
      <c r="S763" t="s">
        <v>453</v>
      </c>
      <c r="T763" t="s">
        <v>494</v>
      </c>
      <c r="V763">
        <v>3.1</v>
      </c>
      <c r="W763" t="s">
        <v>539</v>
      </c>
      <c r="X763" t="s">
        <v>496</v>
      </c>
      <c r="Y763" t="s">
        <v>263</v>
      </c>
      <c r="Z763">
        <v>0</v>
      </c>
      <c r="AA763" s="237">
        <v>36617</v>
      </c>
      <c r="AC763">
        <v>0</v>
      </c>
    </row>
    <row r="764" spans="1:29" x14ac:dyDescent="0.25">
      <c r="A764">
        <v>11774</v>
      </c>
      <c r="B764">
        <v>20200201</v>
      </c>
      <c r="C764">
        <v>282</v>
      </c>
      <c r="D764" t="s">
        <v>489</v>
      </c>
      <c r="E764" t="s">
        <v>406</v>
      </c>
      <c r="F764" t="s">
        <v>254</v>
      </c>
      <c r="G764" t="s">
        <v>490</v>
      </c>
      <c r="H764">
        <v>7440439</v>
      </c>
      <c r="I764" t="s">
        <v>315</v>
      </c>
      <c r="J764" t="s">
        <v>316</v>
      </c>
      <c r="K764">
        <v>130</v>
      </c>
      <c r="L764">
        <v>0</v>
      </c>
      <c r="M764">
        <v>129</v>
      </c>
      <c r="N764" t="s">
        <v>258</v>
      </c>
      <c r="O764">
        <v>1</v>
      </c>
      <c r="P764" s="238">
        <v>6.9249999999999998E-6</v>
      </c>
      <c r="Q764" t="s">
        <v>259</v>
      </c>
      <c r="R764" t="s">
        <v>493</v>
      </c>
      <c r="S764" t="s">
        <v>513</v>
      </c>
      <c r="T764" t="s">
        <v>494</v>
      </c>
      <c r="W764" t="s">
        <v>742</v>
      </c>
      <c r="X764" t="s">
        <v>621</v>
      </c>
      <c r="Y764" t="s">
        <v>516</v>
      </c>
      <c r="Z764">
        <v>0</v>
      </c>
      <c r="AC764">
        <v>0</v>
      </c>
    </row>
    <row r="765" spans="1:29" x14ac:dyDescent="0.25">
      <c r="A765">
        <v>11775</v>
      </c>
      <c r="B765">
        <v>20200201</v>
      </c>
      <c r="C765">
        <v>282</v>
      </c>
      <c r="D765" t="s">
        <v>489</v>
      </c>
      <c r="E765" t="s">
        <v>406</v>
      </c>
      <c r="F765" t="s">
        <v>254</v>
      </c>
      <c r="G765" t="s">
        <v>490</v>
      </c>
      <c r="H765">
        <v>7440439</v>
      </c>
      <c r="I765" t="s">
        <v>315</v>
      </c>
      <c r="J765" t="s">
        <v>316</v>
      </c>
      <c r="K765">
        <v>130</v>
      </c>
      <c r="L765">
        <v>65</v>
      </c>
      <c r="M765">
        <v>159</v>
      </c>
      <c r="N765" t="s">
        <v>499</v>
      </c>
      <c r="O765">
        <v>1</v>
      </c>
      <c r="P765" s="238">
        <v>2.7300000000000001E-6</v>
      </c>
      <c r="Q765" t="s">
        <v>259</v>
      </c>
      <c r="R765" t="s">
        <v>493</v>
      </c>
      <c r="S765" t="s">
        <v>513</v>
      </c>
      <c r="T765" t="s">
        <v>494</v>
      </c>
      <c r="W765" t="s">
        <v>736</v>
      </c>
      <c r="X765" t="s">
        <v>737</v>
      </c>
      <c r="Y765" t="s">
        <v>516</v>
      </c>
      <c r="Z765">
        <v>0</v>
      </c>
      <c r="AC765">
        <v>0</v>
      </c>
    </row>
    <row r="766" spans="1:29" x14ac:dyDescent="0.25">
      <c r="A766">
        <v>11777</v>
      </c>
      <c r="B766">
        <v>20200201</v>
      </c>
      <c r="C766">
        <v>282</v>
      </c>
      <c r="D766" t="s">
        <v>489</v>
      </c>
      <c r="E766" t="s">
        <v>406</v>
      </c>
      <c r="F766" t="s">
        <v>254</v>
      </c>
      <c r="G766" t="s">
        <v>490</v>
      </c>
      <c r="H766" t="s">
        <v>255</v>
      </c>
      <c r="I766" t="s">
        <v>256</v>
      </c>
      <c r="J766" t="s">
        <v>257</v>
      </c>
      <c r="K766">
        <v>136</v>
      </c>
      <c r="L766">
        <v>0</v>
      </c>
      <c r="M766">
        <v>129</v>
      </c>
      <c r="N766" t="s">
        <v>258</v>
      </c>
      <c r="O766">
        <v>1</v>
      </c>
      <c r="P766" s="238">
        <v>110</v>
      </c>
      <c r="Q766" t="s">
        <v>259</v>
      </c>
      <c r="R766" t="s">
        <v>493</v>
      </c>
      <c r="S766" t="s">
        <v>453</v>
      </c>
      <c r="T766" t="s">
        <v>494</v>
      </c>
      <c r="V766">
        <v>3.1</v>
      </c>
      <c r="W766" t="s">
        <v>495</v>
      </c>
      <c r="X766" t="s">
        <v>496</v>
      </c>
      <c r="Y766" t="s">
        <v>278</v>
      </c>
      <c r="Z766">
        <v>0</v>
      </c>
      <c r="AA766" s="237">
        <v>36617</v>
      </c>
      <c r="AC766">
        <v>0</v>
      </c>
    </row>
    <row r="767" spans="1:29" x14ac:dyDescent="0.25">
      <c r="A767">
        <v>11779</v>
      </c>
      <c r="B767">
        <v>20200201</v>
      </c>
      <c r="C767">
        <v>282</v>
      </c>
      <c r="D767" t="s">
        <v>489</v>
      </c>
      <c r="E767" t="s">
        <v>406</v>
      </c>
      <c r="F767" t="s">
        <v>254</v>
      </c>
      <c r="G767" t="s">
        <v>490</v>
      </c>
      <c r="H767" t="s">
        <v>264</v>
      </c>
      <c r="I767" t="s">
        <v>265</v>
      </c>
      <c r="J767" t="s">
        <v>266</v>
      </c>
      <c r="K767">
        <v>137</v>
      </c>
      <c r="L767">
        <v>0</v>
      </c>
      <c r="M767">
        <v>129</v>
      </c>
      <c r="N767" t="s">
        <v>258</v>
      </c>
      <c r="O767">
        <v>1</v>
      </c>
      <c r="P767" s="238">
        <v>8.2000000000000003E-2</v>
      </c>
      <c r="Q767" t="s">
        <v>259</v>
      </c>
      <c r="R767" t="s">
        <v>493</v>
      </c>
      <c r="S767" t="s">
        <v>453</v>
      </c>
      <c r="T767" t="s">
        <v>494</v>
      </c>
      <c r="V767">
        <v>3.1</v>
      </c>
      <c r="W767" t="s">
        <v>505</v>
      </c>
      <c r="X767" t="s">
        <v>496</v>
      </c>
      <c r="Y767" t="s">
        <v>278</v>
      </c>
      <c r="Z767">
        <v>0</v>
      </c>
      <c r="AA767" s="237">
        <v>36617</v>
      </c>
      <c r="AC767">
        <v>0</v>
      </c>
    </row>
    <row r="768" spans="1:29" x14ac:dyDescent="0.25">
      <c r="A768">
        <v>11780</v>
      </c>
      <c r="B768">
        <v>20200201</v>
      </c>
      <c r="C768">
        <v>282</v>
      </c>
      <c r="D768" t="s">
        <v>489</v>
      </c>
      <c r="E768" t="s">
        <v>406</v>
      </c>
      <c r="F768" t="s">
        <v>254</v>
      </c>
      <c r="G768" t="s">
        <v>490</v>
      </c>
      <c r="H768" t="s">
        <v>264</v>
      </c>
      <c r="I768" t="s">
        <v>265</v>
      </c>
      <c r="J768" t="s">
        <v>266</v>
      </c>
      <c r="K768">
        <v>137</v>
      </c>
      <c r="L768">
        <v>28</v>
      </c>
      <c r="M768">
        <v>145</v>
      </c>
      <c r="N768" t="s">
        <v>506</v>
      </c>
      <c r="O768">
        <v>1</v>
      </c>
      <c r="P768" s="238">
        <v>0.03</v>
      </c>
      <c r="Q768" t="s">
        <v>259</v>
      </c>
      <c r="R768" t="s">
        <v>493</v>
      </c>
      <c r="S768" t="s">
        <v>453</v>
      </c>
      <c r="T768" t="s">
        <v>494</v>
      </c>
      <c r="V768">
        <v>3.1</v>
      </c>
      <c r="W768" t="s">
        <v>505</v>
      </c>
      <c r="X768" t="s">
        <v>496</v>
      </c>
      <c r="Y768" t="s">
        <v>278</v>
      </c>
      <c r="Z768">
        <v>0</v>
      </c>
      <c r="AA768" s="237">
        <v>36617</v>
      </c>
      <c r="AC768">
        <v>0</v>
      </c>
    </row>
    <row r="769" spans="1:29" x14ac:dyDescent="0.25">
      <c r="A769">
        <v>11781</v>
      </c>
      <c r="B769">
        <v>20200201</v>
      </c>
      <c r="C769">
        <v>282</v>
      </c>
      <c r="D769" t="s">
        <v>489</v>
      </c>
      <c r="E769" t="s">
        <v>406</v>
      </c>
      <c r="F769" t="s">
        <v>254</v>
      </c>
      <c r="G769" t="s">
        <v>490</v>
      </c>
      <c r="H769" t="s">
        <v>264</v>
      </c>
      <c r="I769" t="s">
        <v>265</v>
      </c>
      <c r="J769" t="s">
        <v>266</v>
      </c>
      <c r="K769">
        <v>137</v>
      </c>
      <c r="L769">
        <v>149</v>
      </c>
      <c r="M769">
        <v>206</v>
      </c>
      <c r="N769" t="s">
        <v>507</v>
      </c>
      <c r="O769">
        <v>1</v>
      </c>
      <c r="P769" s="238">
        <v>1.4999999999999999E-2</v>
      </c>
      <c r="Q769" t="s">
        <v>259</v>
      </c>
      <c r="R769" t="s">
        <v>493</v>
      </c>
      <c r="S769" t="s">
        <v>453</v>
      </c>
      <c r="T769" t="s">
        <v>494</v>
      </c>
      <c r="V769">
        <v>3.1</v>
      </c>
      <c r="W769" t="s">
        <v>508</v>
      </c>
      <c r="X769" t="s">
        <v>496</v>
      </c>
      <c r="Y769" t="s">
        <v>263</v>
      </c>
      <c r="Z769">
        <v>0</v>
      </c>
      <c r="AA769" s="237">
        <v>36617</v>
      </c>
      <c r="AC769">
        <v>0</v>
      </c>
    </row>
    <row r="770" spans="1:29" x14ac:dyDescent="0.25">
      <c r="A770">
        <v>11782</v>
      </c>
      <c r="B770">
        <v>20200201</v>
      </c>
      <c r="C770">
        <v>282</v>
      </c>
      <c r="D770" t="s">
        <v>489</v>
      </c>
      <c r="E770" t="s">
        <v>406</v>
      </c>
      <c r="F770" t="s">
        <v>254</v>
      </c>
      <c r="G770" t="s">
        <v>490</v>
      </c>
      <c r="H770">
        <v>7440473</v>
      </c>
      <c r="I770" t="s">
        <v>318</v>
      </c>
      <c r="J770" t="s">
        <v>319</v>
      </c>
      <c r="K770">
        <v>149</v>
      </c>
      <c r="L770">
        <v>0</v>
      </c>
      <c r="M770">
        <v>129</v>
      </c>
      <c r="N770" t="s">
        <v>258</v>
      </c>
      <c r="O770">
        <v>1</v>
      </c>
      <c r="P770" s="238">
        <v>1.329E-5</v>
      </c>
      <c r="Q770" t="s">
        <v>259</v>
      </c>
      <c r="R770" t="s">
        <v>493</v>
      </c>
      <c r="S770" t="s">
        <v>513</v>
      </c>
      <c r="T770" t="s">
        <v>494</v>
      </c>
      <c r="W770" t="s">
        <v>559</v>
      </c>
      <c r="X770" t="s">
        <v>621</v>
      </c>
      <c r="Y770" t="s">
        <v>516</v>
      </c>
      <c r="Z770">
        <v>0</v>
      </c>
      <c r="AC770">
        <v>0</v>
      </c>
    </row>
    <row r="771" spans="1:29" x14ac:dyDescent="0.25">
      <c r="A771">
        <v>11783</v>
      </c>
      <c r="B771">
        <v>20200201</v>
      </c>
      <c r="C771">
        <v>282</v>
      </c>
      <c r="D771" t="s">
        <v>489</v>
      </c>
      <c r="E771" t="s">
        <v>406</v>
      </c>
      <c r="F771" t="s">
        <v>254</v>
      </c>
      <c r="G771" t="s">
        <v>490</v>
      </c>
      <c r="I771" t="s">
        <v>324</v>
      </c>
      <c r="J771" t="s">
        <v>325</v>
      </c>
      <c r="K771">
        <v>156</v>
      </c>
      <c r="L771">
        <v>0</v>
      </c>
      <c r="M771">
        <v>129</v>
      </c>
      <c r="N771" t="s">
        <v>258</v>
      </c>
      <c r="O771">
        <v>1</v>
      </c>
      <c r="P771" s="238">
        <v>6.9200000000000002E-5</v>
      </c>
      <c r="Q771" t="s">
        <v>259</v>
      </c>
      <c r="R771" t="s">
        <v>493</v>
      </c>
      <c r="S771" t="s">
        <v>513</v>
      </c>
      <c r="T771" t="s">
        <v>494</v>
      </c>
      <c r="X771" t="s">
        <v>624</v>
      </c>
      <c r="Y771" t="s">
        <v>516</v>
      </c>
      <c r="Z771">
        <v>0</v>
      </c>
      <c r="AC771">
        <v>0</v>
      </c>
    </row>
    <row r="772" spans="1:29" x14ac:dyDescent="0.25">
      <c r="A772">
        <v>11784</v>
      </c>
      <c r="B772">
        <v>20200201</v>
      </c>
      <c r="C772">
        <v>282</v>
      </c>
      <c r="D772" t="s">
        <v>489</v>
      </c>
      <c r="E772" t="s">
        <v>406</v>
      </c>
      <c r="F772" t="s">
        <v>254</v>
      </c>
      <c r="G772" t="s">
        <v>490</v>
      </c>
      <c r="H772">
        <v>100414</v>
      </c>
      <c r="I772" t="s">
        <v>509</v>
      </c>
      <c r="J772" t="s">
        <v>510</v>
      </c>
      <c r="K772">
        <v>197</v>
      </c>
      <c r="L772">
        <v>0</v>
      </c>
      <c r="M772">
        <v>129</v>
      </c>
      <c r="N772" t="s">
        <v>258</v>
      </c>
      <c r="O772">
        <v>1</v>
      </c>
      <c r="P772" s="238">
        <v>3.1999999999999999E-5</v>
      </c>
      <c r="Q772" t="s">
        <v>259</v>
      </c>
      <c r="R772" t="s">
        <v>493</v>
      </c>
      <c r="S772" t="s">
        <v>453</v>
      </c>
      <c r="T772" t="s">
        <v>494</v>
      </c>
      <c r="V772">
        <v>3.1</v>
      </c>
      <c r="W772" t="s">
        <v>495</v>
      </c>
      <c r="X772" t="s">
        <v>496</v>
      </c>
      <c r="Y772" t="s">
        <v>275</v>
      </c>
      <c r="Z772">
        <v>0</v>
      </c>
      <c r="AA772" s="237">
        <v>36617</v>
      </c>
      <c r="AC772">
        <v>0</v>
      </c>
    </row>
    <row r="773" spans="1:29" x14ac:dyDescent="0.25">
      <c r="A773">
        <v>11785</v>
      </c>
      <c r="B773">
        <v>20200201</v>
      </c>
      <c r="C773">
        <v>282</v>
      </c>
      <c r="D773" t="s">
        <v>489</v>
      </c>
      <c r="E773" t="s">
        <v>406</v>
      </c>
      <c r="F773" t="s">
        <v>254</v>
      </c>
      <c r="G773" t="s">
        <v>490</v>
      </c>
      <c r="H773">
        <v>206440</v>
      </c>
      <c r="I773" t="s">
        <v>335</v>
      </c>
      <c r="J773" t="s">
        <v>336</v>
      </c>
      <c r="K773">
        <v>204</v>
      </c>
      <c r="L773">
        <v>0</v>
      </c>
      <c r="M773">
        <v>129</v>
      </c>
      <c r="N773" t="s">
        <v>258</v>
      </c>
      <c r="O773">
        <v>1</v>
      </c>
      <c r="P773" s="238">
        <v>1.1999999999999999E-6</v>
      </c>
      <c r="Q773" t="s">
        <v>259</v>
      </c>
      <c r="R773" t="s">
        <v>493</v>
      </c>
      <c r="S773" t="s">
        <v>513</v>
      </c>
      <c r="T773" t="s">
        <v>494</v>
      </c>
      <c r="X773" t="s">
        <v>737</v>
      </c>
      <c r="Y773" t="s">
        <v>516</v>
      </c>
      <c r="Z773">
        <v>0</v>
      </c>
      <c r="AC773">
        <v>0</v>
      </c>
    </row>
    <row r="774" spans="1:29" x14ac:dyDescent="0.25">
      <c r="A774">
        <v>11786</v>
      </c>
      <c r="B774">
        <v>20200201</v>
      </c>
      <c r="C774">
        <v>282</v>
      </c>
      <c r="D774" t="s">
        <v>489</v>
      </c>
      <c r="E774" t="s">
        <v>406</v>
      </c>
      <c r="F774" t="s">
        <v>254</v>
      </c>
      <c r="G774" t="s">
        <v>490</v>
      </c>
      <c r="H774">
        <v>206440</v>
      </c>
      <c r="I774" t="s">
        <v>335</v>
      </c>
      <c r="J774" t="s">
        <v>336</v>
      </c>
      <c r="K774">
        <v>204</v>
      </c>
      <c r="L774">
        <v>32</v>
      </c>
      <c r="M774">
        <v>229</v>
      </c>
      <c r="N774" t="s">
        <v>740</v>
      </c>
      <c r="P774" s="238">
        <v>1.95E-6</v>
      </c>
      <c r="Q774" t="s">
        <v>259</v>
      </c>
      <c r="R774" t="s">
        <v>493</v>
      </c>
      <c r="S774" t="s">
        <v>513</v>
      </c>
      <c r="T774" t="s">
        <v>494</v>
      </c>
      <c r="X774" t="s">
        <v>737</v>
      </c>
      <c r="Y774" t="s">
        <v>516</v>
      </c>
      <c r="Z774">
        <v>0</v>
      </c>
      <c r="AC774">
        <v>0</v>
      </c>
    </row>
    <row r="775" spans="1:29" x14ac:dyDescent="0.25">
      <c r="A775">
        <v>11786</v>
      </c>
      <c r="B775">
        <v>20200201</v>
      </c>
      <c r="C775">
        <v>282</v>
      </c>
      <c r="D775" t="s">
        <v>489</v>
      </c>
      <c r="E775" t="s">
        <v>406</v>
      </c>
      <c r="F775" t="s">
        <v>254</v>
      </c>
      <c r="G775" t="s">
        <v>490</v>
      </c>
      <c r="H775">
        <v>206440</v>
      </c>
      <c r="I775" t="s">
        <v>335</v>
      </c>
      <c r="J775" t="s">
        <v>336</v>
      </c>
      <c r="K775">
        <v>204</v>
      </c>
      <c r="L775">
        <v>139</v>
      </c>
      <c r="M775">
        <v>198</v>
      </c>
      <c r="N775" t="s">
        <v>551</v>
      </c>
      <c r="O775">
        <v>1</v>
      </c>
      <c r="P775" s="238">
        <v>1.95E-6</v>
      </c>
      <c r="Q775" t="s">
        <v>259</v>
      </c>
      <c r="R775" t="s">
        <v>493</v>
      </c>
      <c r="S775" t="s">
        <v>513</v>
      </c>
      <c r="T775" t="s">
        <v>494</v>
      </c>
      <c r="X775" t="s">
        <v>737</v>
      </c>
      <c r="Y775" t="s">
        <v>516</v>
      </c>
      <c r="Z775">
        <v>0</v>
      </c>
      <c r="AC775">
        <v>0</v>
      </c>
    </row>
    <row r="776" spans="1:29" x14ac:dyDescent="0.25">
      <c r="A776">
        <v>11788</v>
      </c>
      <c r="B776">
        <v>20200201</v>
      </c>
      <c r="C776">
        <v>282</v>
      </c>
      <c r="D776" t="s">
        <v>489</v>
      </c>
      <c r="E776" t="s">
        <v>406</v>
      </c>
      <c r="F776" t="s">
        <v>254</v>
      </c>
      <c r="G776" t="s">
        <v>490</v>
      </c>
      <c r="H776">
        <v>50000</v>
      </c>
      <c r="I776" t="s">
        <v>339</v>
      </c>
      <c r="J776" t="s">
        <v>340</v>
      </c>
      <c r="K776">
        <v>210</v>
      </c>
      <c r="L776">
        <v>0</v>
      </c>
      <c r="M776">
        <v>129</v>
      </c>
      <c r="N776" t="s">
        <v>258</v>
      </c>
      <c r="O776">
        <v>1</v>
      </c>
      <c r="P776" s="238">
        <v>7.1000000000000002E-4</v>
      </c>
      <c r="Q776" t="s">
        <v>259</v>
      </c>
      <c r="R776" t="s">
        <v>493</v>
      </c>
      <c r="S776" t="s">
        <v>453</v>
      </c>
      <c r="T776" t="s">
        <v>494</v>
      </c>
      <c r="V776">
        <v>3.1</v>
      </c>
      <c r="W776" t="s">
        <v>495</v>
      </c>
      <c r="X776" t="s">
        <v>496</v>
      </c>
      <c r="Y776" t="s">
        <v>278</v>
      </c>
      <c r="Z776">
        <v>0</v>
      </c>
      <c r="AA776" s="237">
        <v>36617</v>
      </c>
      <c r="AC776">
        <v>0</v>
      </c>
    </row>
    <row r="777" spans="1:29" x14ac:dyDescent="0.25">
      <c r="A777">
        <v>11790</v>
      </c>
      <c r="B777">
        <v>20200201</v>
      </c>
      <c r="C777">
        <v>282</v>
      </c>
      <c r="D777" t="s">
        <v>489</v>
      </c>
      <c r="E777" t="s">
        <v>406</v>
      </c>
      <c r="F777" t="s">
        <v>254</v>
      </c>
      <c r="G777" t="s">
        <v>490</v>
      </c>
      <c r="H777">
        <v>50000</v>
      </c>
      <c r="I777" t="s">
        <v>339</v>
      </c>
      <c r="J777" t="s">
        <v>340</v>
      </c>
      <c r="K777">
        <v>210</v>
      </c>
      <c r="L777">
        <v>65</v>
      </c>
      <c r="M777">
        <v>159</v>
      </c>
      <c r="N777" t="s">
        <v>499</v>
      </c>
      <c r="O777">
        <v>1</v>
      </c>
      <c r="P777" s="238">
        <v>2.0000000000000002E-5</v>
      </c>
      <c r="Q777" t="s">
        <v>259</v>
      </c>
      <c r="R777" t="s">
        <v>493</v>
      </c>
      <c r="S777" t="s">
        <v>453</v>
      </c>
      <c r="T777" t="s">
        <v>494</v>
      </c>
      <c r="V777">
        <v>3.1</v>
      </c>
      <c r="W777" t="s">
        <v>511</v>
      </c>
      <c r="X777" t="s">
        <v>496</v>
      </c>
      <c r="Y777" t="s">
        <v>263</v>
      </c>
      <c r="Z777">
        <v>0</v>
      </c>
      <c r="AA777" s="237">
        <v>36617</v>
      </c>
      <c r="AC777">
        <v>0</v>
      </c>
    </row>
    <row r="778" spans="1:29" x14ac:dyDescent="0.25">
      <c r="A778">
        <v>11792</v>
      </c>
      <c r="B778">
        <v>20200201</v>
      </c>
      <c r="C778">
        <v>282</v>
      </c>
      <c r="D778" t="s">
        <v>489</v>
      </c>
      <c r="E778" t="s">
        <v>406</v>
      </c>
      <c r="F778" t="s">
        <v>254</v>
      </c>
      <c r="G778" t="s">
        <v>490</v>
      </c>
      <c r="H778">
        <v>1330207</v>
      </c>
      <c r="I778" t="s">
        <v>517</v>
      </c>
      <c r="J778" t="s">
        <v>518</v>
      </c>
      <c r="K778">
        <v>246</v>
      </c>
      <c r="L778">
        <v>0</v>
      </c>
      <c r="M778">
        <v>129</v>
      </c>
      <c r="N778" t="s">
        <v>258</v>
      </c>
      <c r="O778">
        <v>1</v>
      </c>
      <c r="P778" s="238">
        <v>6.3999999999999997E-5</v>
      </c>
      <c r="Q778" t="s">
        <v>259</v>
      </c>
      <c r="R778" t="s">
        <v>493</v>
      </c>
      <c r="S778" t="s">
        <v>453</v>
      </c>
      <c r="T778" t="s">
        <v>494</v>
      </c>
      <c r="V778">
        <v>3.1</v>
      </c>
      <c r="W778" t="s">
        <v>495</v>
      </c>
      <c r="X778" t="s">
        <v>496</v>
      </c>
      <c r="Y778" t="s">
        <v>275</v>
      </c>
      <c r="Z778">
        <v>0</v>
      </c>
      <c r="AA778" s="237">
        <v>36617</v>
      </c>
      <c r="AC778">
        <v>0</v>
      </c>
    </row>
    <row r="779" spans="1:29" x14ac:dyDescent="0.25">
      <c r="A779">
        <v>11793</v>
      </c>
      <c r="B779">
        <v>20200201</v>
      </c>
      <c r="C779">
        <v>282</v>
      </c>
      <c r="D779" t="s">
        <v>489</v>
      </c>
      <c r="E779" t="s">
        <v>406</v>
      </c>
      <c r="F779" t="s">
        <v>254</v>
      </c>
      <c r="G779" t="s">
        <v>490</v>
      </c>
      <c r="H779">
        <v>7439965</v>
      </c>
      <c r="I779" t="s">
        <v>345</v>
      </c>
      <c r="J779" t="s">
        <v>346</v>
      </c>
      <c r="K779">
        <v>257</v>
      </c>
      <c r="L779">
        <v>0</v>
      </c>
      <c r="M779">
        <v>129</v>
      </c>
      <c r="N779" t="s">
        <v>258</v>
      </c>
      <c r="O779">
        <v>1</v>
      </c>
      <c r="P779" s="238">
        <v>8.0199999999999998E-5</v>
      </c>
      <c r="Q779" t="s">
        <v>259</v>
      </c>
      <c r="R779" t="s">
        <v>493</v>
      </c>
      <c r="S779" t="s">
        <v>513</v>
      </c>
      <c r="T779" t="s">
        <v>494</v>
      </c>
      <c r="W779" t="s">
        <v>741</v>
      </c>
      <c r="X779" t="s">
        <v>621</v>
      </c>
      <c r="Y779" t="s">
        <v>516</v>
      </c>
      <c r="Z779">
        <v>0</v>
      </c>
      <c r="AC779">
        <v>0</v>
      </c>
    </row>
    <row r="780" spans="1:29" x14ac:dyDescent="0.25">
      <c r="A780">
        <v>11794</v>
      </c>
      <c r="B780">
        <v>20200201</v>
      </c>
      <c r="C780">
        <v>282</v>
      </c>
      <c r="D780" t="s">
        <v>489</v>
      </c>
      <c r="E780" t="s">
        <v>406</v>
      </c>
      <c r="F780" t="s">
        <v>254</v>
      </c>
      <c r="G780" t="s">
        <v>490</v>
      </c>
      <c r="H780">
        <v>7439976</v>
      </c>
      <c r="I780" t="s">
        <v>347</v>
      </c>
      <c r="J780" t="s">
        <v>348</v>
      </c>
      <c r="K780">
        <v>260</v>
      </c>
      <c r="L780">
        <v>0</v>
      </c>
      <c r="M780">
        <v>129</v>
      </c>
      <c r="N780" t="s">
        <v>258</v>
      </c>
      <c r="O780">
        <v>1</v>
      </c>
      <c r="P780" s="238">
        <v>6.63E-6</v>
      </c>
      <c r="Q780" t="s">
        <v>259</v>
      </c>
      <c r="R780" t="s">
        <v>493</v>
      </c>
      <c r="S780" t="s">
        <v>513</v>
      </c>
      <c r="T780" t="s">
        <v>494</v>
      </c>
      <c r="W780" t="s">
        <v>736</v>
      </c>
      <c r="X780" t="s">
        <v>621</v>
      </c>
      <c r="Y780" t="s">
        <v>516</v>
      </c>
      <c r="Z780">
        <v>0</v>
      </c>
      <c r="AC780">
        <v>0</v>
      </c>
    </row>
    <row r="781" spans="1:29" x14ac:dyDescent="0.25">
      <c r="A781">
        <v>11796</v>
      </c>
      <c r="B781">
        <v>20200201</v>
      </c>
      <c r="C781">
        <v>282</v>
      </c>
      <c r="D781" t="s">
        <v>489</v>
      </c>
      <c r="E781" t="s">
        <v>406</v>
      </c>
      <c r="F781" t="s">
        <v>254</v>
      </c>
      <c r="G781" t="s">
        <v>490</v>
      </c>
      <c r="I781" t="s">
        <v>349</v>
      </c>
      <c r="J781" t="s">
        <v>350</v>
      </c>
      <c r="K781">
        <v>261</v>
      </c>
      <c r="L781">
        <v>0</v>
      </c>
      <c r="M781">
        <v>129</v>
      </c>
      <c r="N781" t="s">
        <v>258</v>
      </c>
      <c r="O781">
        <v>1</v>
      </c>
      <c r="P781" s="238">
        <v>8.6E-3</v>
      </c>
      <c r="Q781" t="s">
        <v>259</v>
      </c>
      <c r="R781" t="s">
        <v>493</v>
      </c>
      <c r="S781" t="s">
        <v>453</v>
      </c>
      <c r="T781" t="s">
        <v>494</v>
      </c>
      <c r="V781">
        <v>3.1</v>
      </c>
      <c r="W781" t="s">
        <v>495</v>
      </c>
      <c r="X781" t="s">
        <v>496</v>
      </c>
      <c r="Y781" t="s">
        <v>275</v>
      </c>
      <c r="Z781">
        <v>0</v>
      </c>
      <c r="AA781" s="237">
        <v>36617</v>
      </c>
      <c r="AC781">
        <v>0</v>
      </c>
    </row>
    <row r="782" spans="1:29" x14ac:dyDescent="0.25">
      <c r="A782">
        <v>11798</v>
      </c>
      <c r="B782">
        <v>20200201</v>
      </c>
      <c r="C782">
        <v>282</v>
      </c>
      <c r="D782" t="s">
        <v>489</v>
      </c>
      <c r="E782" t="s">
        <v>406</v>
      </c>
      <c r="F782" t="s">
        <v>254</v>
      </c>
      <c r="G782" t="s">
        <v>490</v>
      </c>
      <c r="H782">
        <v>91203</v>
      </c>
      <c r="I782" t="s">
        <v>361</v>
      </c>
      <c r="J782" t="s">
        <v>362</v>
      </c>
      <c r="K782">
        <v>291</v>
      </c>
      <c r="L782">
        <v>0</v>
      </c>
      <c r="M782">
        <v>129</v>
      </c>
      <c r="N782" t="s">
        <v>258</v>
      </c>
      <c r="O782">
        <v>1</v>
      </c>
      <c r="P782" s="238">
        <v>1.3E-6</v>
      </c>
      <c r="Q782" t="s">
        <v>259</v>
      </c>
      <c r="R782" t="s">
        <v>493</v>
      </c>
      <c r="S782" t="s">
        <v>453</v>
      </c>
      <c r="T782" t="s">
        <v>494</v>
      </c>
      <c r="V782">
        <v>3.1</v>
      </c>
      <c r="W782" t="s">
        <v>495</v>
      </c>
      <c r="X782" t="s">
        <v>496</v>
      </c>
      <c r="Y782" t="s">
        <v>275</v>
      </c>
      <c r="Z782">
        <v>0</v>
      </c>
      <c r="AA782" s="237">
        <v>36617</v>
      </c>
      <c r="AC782">
        <v>0</v>
      </c>
    </row>
    <row r="783" spans="1:29" x14ac:dyDescent="0.25">
      <c r="A783">
        <v>11799</v>
      </c>
      <c r="B783">
        <v>20200201</v>
      </c>
      <c r="C783">
        <v>282</v>
      </c>
      <c r="D783" t="s">
        <v>489</v>
      </c>
      <c r="E783" t="s">
        <v>406</v>
      </c>
      <c r="F783" t="s">
        <v>254</v>
      </c>
      <c r="G783" t="s">
        <v>490</v>
      </c>
      <c r="H783">
        <v>91203</v>
      </c>
      <c r="I783" t="s">
        <v>361</v>
      </c>
      <c r="J783" t="s">
        <v>362</v>
      </c>
      <c r="K783">
        <v>291</v>
      </c>
      <c r="L783">
        <v>32</v>
      </c>
      <c r="M783">
        <v>229</v>
      </c>
      <c r="N783" t="s">
        <v>740</v>
      </c>
      <c r="P783" s="238">
        <v>1.028E-5</v>
      </c>
      <c r="Q783" t="s">
        <v>259</v>
      </c>
      <c r="R783" t="s">
        <v>493</v>
      </c>
      <c r="S783" t="s">
        <v>513</v>
      </c>
      <c r="T783" t="s">
        <v>494</v>
      </c>
      <c r="X783" t="s">
        <v>737</v>
      </c>
      <c r="Y783" t="s">
        <v>516</v>
      </c>
      <c r="Z783">
        <v>0</v>
      </c>
      <c r="AC783">
        <v>0</v>
      </c>
    </row>
    <row r="784" spans="1:29" x14ac:dyDescent="0.25">
      <c r="A784">
        <v>11799</v>
      </c>
      <c r="B784">
        <v>20200201</v>
      </c>
      <c r="C784">
        <v>282</v>
      </c>
      <c r="D784" t="s">
        <v>489</v>
      </c>
      <c r="E784" t="s">
        <v>406</v>
      </c>
      <c r="F784" t="s">
        <v>254</v>
      </c>
      <c r="G784" t="s">
        <v>490</v>
      </c>
      <c r="H784">
        <v>91203</v>
      </c>
      <c r="I784" t="s">
        <v>361</v>
      </c>
      <c r="J784" t="s">
        <v>362</v>
      </c>
      <c r="K784">
        <v>291</v>
      </c>
      <c r="L784">
        <v>139</v>
      </c>
      <c r="M784">
        <v>198</v>
      </c>
      <c r="N784" t="s">
        <v>551</v>
      </c>
      <c r="O784">
        <v>1</v>
      </c>
      <c r="P784" s="238">
        <v>1.028E-5</v>
      </c>
      <c r="Q784" t="s">
        <v>259</v>
      </c>
      <c r="R784" t="s">
        <v>493</v>
      </c>
      <c r="S784" t="s">
        <v>513</v>
      </c>
      <c r="T784" t="s">
        <v>494</v>
      </c>
      <c r="X784" t="s">
        <v>737</v>
      </c>
      <c r="Y784" t="s">
        <v>516</v>
      </c>
      <c r="Z784">
        <v>0</v>
      </c>
      <c r="AC784">
        <v>0</v>
      </c>
    </row>
    <row r="785" spans="1:29" x14ac:dyDescent="0.25">
      <c r="A785">
        <v>11800</v>
      </c>
      <c r="B785">
        <v>20200201</v>
      </c>
      <c r="C785">
        <v>282</v>
      </c>
      <c r="D785" t="s">
        <v>489</v>
      </c>
      <c r="E785" t="s">
        <v>406</v>
      </c>
      <c r="F785" t="s">
        <v>254</v>
      </c>
      <c r="G785" t="s">
        <v>490</v>
      </c>
      <c r="H785">
        <v>7440020</v>
      </c>
      <c r="I785" t="s">
        <v>363</v>
      </c>
      <c r="J785" t="s">
        <v>364</v>
      </c>
      <c r="K785">
        <v>296</v>
      </c>
      <c r="L785">
        <v>0</v>
      </c>
      <c r="M785">
        <v>129</v>
      </c>
      <c r="N785" t="s">
        <v>258</v>
      </c>
      <c r="O785">
        <v>1</v>
      </c>
      <c r="P785" s="238">
        <v>1.147E-4</v>
      </c>
      <c r="Q785" t="s">
        <v>259</v>
      </c>
      <c r="R785" t="s">
        <v>493</v>
      </c>
      <c r="S785" t="s">
        <v>513</v>
      </c>
      <c r="T785" t="s">
        <v>494</v>
      </c>
      <c r="X785" t="s">
        <v>621</v>
      </c>
      <c r="Y785" t="s">
        <v>516</v>
      </c>
      <c r="Z785">
        <v>0</v>
      </c>
      <c r="AC785">
        <v>0</v>
      </c>
    </row>
    <row r="786" spans="1:29" x14ac:dyDescent="0.25">
      <c r="A786">
        <v>11802</v>
      </c>
      <c r="B786">
        <v>20200201</v>
      </c>
      <c r="C786">
        <v>282</v>
      </c>
      <c r="D786" t="s">
        <v>489</v>
      </c>
      <c r="E786" t="s">
        <v>406</v>
      </c>
      <c r="F786" t="s">
        <v>254</v>
      </c>
      <c r="G786" t="s">
        <v>490</v>
      </c>
      <c r="H786" t="s">
        <v>268</v>
      </c>
      <c r="J786" t="s">
        <v>269</v>
      </c>
      <c r="K786">
        <v>303</v>
      </c>
      <c r="L786">
        <v>0</v>
      </c>
      <c r="M786">
        <v>129</v>
      </c>
      <c r="N786" t="s">
        <v>258</v>
      </c>
      <c r="O786">
        <v>1</v>
      </c>
      <c r="P786" s="238">
        <v>0.32</v>
      </c>
      <c r="Q786" t="s">
        <v>259</v>
      </c>
      <c r="R786" t="s">
        <v>493</v>
      </c>
      <c r="S786" t="s">
        <v>453</v>
      </c>
      <c r="T786" t="s">
        <v>494</v>
      </c>
      <c r="V786">
        <v>3.1</v>
      </c>
      <c r="W786" t="s">
        <v>505</v>
      </c>
      <c r="X786" t="s">
        <v>496</v>
      </c>
      <c r="Y786" t="s">
        <v>278</v>
      </c>
      <c r="Z786">
        <v>0</v>
      </c>
      <c r="AA786" s="237">
        <v>36617</v>
      </c>
      <c r="AC786">
        <v>0</v>
      </c>
    </row>
    <row r="787" spans="1:29" x14ac:dyDescent="0.25">
      <c r="A787">
        <v>11803</v>
      </c>
      <c r="B787">
        <v>20200201</v>
      </c>
      <c r="C787">
        <v>282</v>
      </c>
      <c r="D787" t="s">
        <v>489</v>
      </c>
      <c r="E787" t="s">
        <v>406</v>
      </c>
      <c r="F787" t="s">
        <v>254</v>
      </c>
      <c r="G787" t="s">
        <v>490</v>
      </c>
      <c r="H787" t="s">
        <v>268</v>
      </c>
      <c r="J787" t="s">
        <v>269</v>
      </c>
      <c r="K787">
        <v>303</v>
      </c>
      <c r="L787">
        <v>28</v>
      </c>
      <c r="M787">
        <v>145</v>
      </c>
      <c r="N787" t="s">
        <v>506</v>
      </c>
      <c r="O787">
        <v>1</v>
      </c>
      <c r="P787" s="238">
        <v>0.13</v>
      </c>
      <c r="Q787" t="s">
        <v>259</v>
      </c>
      <c r="R787" t="s">
        <v>493</v>
      </c>
      <c r="S787" t="s">
        <v>453</v>
      </c>
      <c r="T787" t="s">
        <v>494</v>
      </c>
      <c r="V787">
        <v>3.1</v>
      </c>
      <c r="W787" t="s">
        <v>505</v>
      </c>
      <c r="X787" t="s">
        <v>496</v>
      </c>
      <c r="Y787" t="s">
        <v>278</v>
      </c>
      <c r="Z787">
        <v>0</v>
      </c>
      <c r="AA787" s="237">
        <v>36617</v>
      </c>
      <c r="AC787">
        <v>0</v>
      </c>
    </row>
    <row r="788" spans="1:29" x14ac:dyDescent="0.25">
      <c r="A788">
        <v>11804</v>
      </c>
      <c r="B788">
        <v>20200201</v>
      </c>
      <c r="C788">
        <v>282</v>
      </c>
      <c r="D788" t="s">
        <v>489</v>
      </c>
      <c r="E788" t="s">
        <v>406</v>
      </c>
      <c r="F788" t="s">
        <v>254</v>
      </c>
      <c r="G788" t="s">
        <v>490</v>
      </c>
      <c r="H788" t="s">
        <v>268</v>
      </c>
      <c r="J788" t="s">
        <v>269</v>
      </c>
      <c r="K788">
        <v>303</v>
      </c>
      <c r="L788">
        <v>149</v>
      </c>
      <c r="M788">
        <v>206</v>
      </c>
      <c r="N788" t="s">
        <v>507</v>
      </c>
      <c r="O788">
        <v>1</v>
      </c>
      <c r="P788" s="238">
        <v>9.9000000000000005E-2</v>
      </c>
      <c r="Q788" t="s">
        <v>259</v>
      </c>
      <c r="R788" t="s">
        <v>493</v>
      </c>
      <c r="S788" t="s">
        <v>453</v>
      </c>
      <c r="T788" t="s">
        <v>494</v>
      </c>
      <c r="V788">
        <v>3.1</v>
      </c>
      <c r="W788" t="s">
        <v>508</v>
      </c>
      <c r="X788" t="s">
        <v>496</v>
      </c>
      <c r="Y788" t="s">
        <v>263</v>
      </c>
      <c r="Z788">
        <v>0</v>
      </c>
      <c r="AA788" s="237">
        <v>36617</v>
      </c>
      <c r="AC788">
        <v>0</v>
      </c>
    </row>
    <row r="789" spans="1:29" x14ac:dyDescent="0.25">
      <c r="A789">
        <v>11805</v>
      </c>
      <c r="B789">
        <v>20200201</v>
      </c>
      <c r="C789">
        <v>282</v>
      </c>
      <c r="D789" t="s">
        <v>489</v>
      </c>
      <c r="E789" t="s">
        <v>406</v>
      </c>
      <c r="F789" t="s">
        <v>254</v>
      </c>
      <c r="G789" t="s">
        <v>490</v>
      </c>
      <c r="I789" t="s">
        <v>365</v>
      </c>
      <c r="J789" t="s">
        <v>366</v>
      </c>
      <c r="K789">
        <v>304</v>
      </c>
      <c r="L789">
        <v>28</v>
      </c>
      <c r="M789">
        <v>145</v>
      </c>
      <c r="N789" t="s">
        <v>506</v>
      </c>
      <c r="O789">
        <v>1</v>
      </c>
      <c r="P789" s="238">
        <v>3.0000000000000001E-3</v>
      </c>
      <c r="Q789" t="s">
        <v>259</v>
      </c>
      <c r="R789" t="s">
        <v>493</v>
      </c>
      <c r="S789" t="s">
        <v>453</v>
      </c>
      <c r="T789" t="s">
        <v>494</v>
      </c>
      <c r="V789">
        <v>3.1</v>
      </c>
      <c r="W789" t="s">
        <v>519</v>
      </c>
      <c r="X789" t="s">
        <v>496</v>
      </c>
      <c r="Y789" t="s">
        <v>286</v>
      </c>
      <c r="Z789">
        <v>0</v>
      </c>
      <c r="AA789" s="237">
        <v>36617</v>
      </c>
      <c r="AC789">
        <v>0</v>
      </c>
    </row>
    <row r="790" spans="1:29" x14ac:dyDescent="0.25">
      <c r="A790">
        <v>11806</v>
      </c>
      <c r="B790">
        <v>20200201</v>
      </c>
      <c r="C790">
        <v>282</v>
      </c>
      <c r="D790" t="s">
        <v>489</v>
      </c>
      <c r="E790" t="s">
        <v>406</v>
      </c>
      <c r="F790" t="s">
        <v>254</v>
      </c>
      <c r="G790" t="s">
        <v>490</v>
      </c>
      <c r="H790">
        <v>108952</v>
      </c>
      <c r="I790" t="s">
        <v>652</v>
      </c>
      <c r="J790" t="s">
        <v>651</v>
      </c>
      <c r="K790">
        <v>326</v>
      </c>
      <c r="L790">
        <v>0</v>
      </c>
      <c r="M790">
        <v>129</v>
      </c>
      <c r="N790" t="s">
        <v>258</v>
      </c>
      <c r="O790">
        <v>1</v>
      </c>
      <c r="P790" s="238">
        <v>1.27E-5</v>
      </c>
      <c r="Q790" t="s">
        <v>259</v>
      </c>
      <c r="R790" t="s">
        <v>493</v>
      </c>
      <c r="S790" t="s">
        <v>513</v>
      </c>
      <c r="T790" t="s">
        <v>494</v>
      </c>
      <c r="X790" t="s">
        <v>621</v>
      </c>
      <c r="Y790" t="s">
        <v>516</v>
      </c>
      <c r="Z790">
        <v>0</v>
      </c>
      <c r="AC790">
        <v>0</v>
      </c>
    </row>
    <row r="791" spans="1:29" x14ac:dyDescent="0.25">
      <c r="A791">
        <v>11807</v>
      </c>
      <c r="B791">
        <v>20200201</v>
      </c>
      <c r="C791">
        <v>282</v>
      </c>
      <c r="D791" t="s">
        <v>489</v>
      </c>
      <c r="E791" t="s">
        <v>406</v>
      </c>
      <c r="F791" t="s">
        <v>254</v>
      </c>
      <c r="G791" t="s">
        <v>490</v>
      </c>
      <c r="H791" t="s">
        <v>271</v>
      </c>
      <c r="J791" t="s">
        <v>272</v>
      </c>
      <c r="K791">
        <v>330</v>
      </c>
      <c r="L791">
        <v>28</v>
      </c>
      <c r="M791">
        <v>145</v>
      </c>
      <c r="N791" t="s">
        <v>506</v>
      </c>
      <c r="O791">
        <v>1</v>
      </c>
      <c r="P791" s="238">
        <v>4.7000000000000002E-3</v>
      </c>
      <c r="Q791" t="s">
        <v>259</v>
      </c>
      <c r="R791" t="s">
        <v>493</v>
      </c>
      <c r="S791" t="s">
        <v>453</v>
      </c>
      <c r="T791" t="s">
        <v>494</v>
      </c>
      <c r="V791">
        <v>3.1</v>
      </c>
      <c r="W791" t="s">
        <v>495</v>
      </c>
      <c r="X791" t="s">
        <v>496</v>
      </c>
      <c r="Y791" t="s">
        <v>275</v>
      </c>
      <c r="Z791">
        <v>0</v>
      </c>
      <c r="AA791" s="237">
        <v>36617</v>
      </c>
      <c r="AC791">
        <v>0</v>
      </c>
    </row>
    <row r="792" spans="1:29" x14ac:dyDescent="0.25">
      <c r="A792">
        <v>11808</v>
      </c>
      <c r="B792">
        <v>20200201</v>
      </c>
      <c r="C792">
        <v>282</v>
      </c>
      <c r="D792" t="s">
        <v>489</v>
      </c>
      <c r="E792" t="s">
        <v>406</v>
      </c>
      <c r="F792" t="s">
        <v>254</v>
      </c>
      <c r="G792" t="s">
        <v>490</v>
      </c>
      <c r="H792" t="s">
        <v>273</v>
      </c>
      <c r="J792" t="s">
        <v>274</v>
      </c>
      <c r="K792">
        <v>334</v>
      </c>
      <c r="L792">
        <v>28</v>
      </c>
      <c r="M792">
        <v>145</v>
      </c>
      <c r="N792" t="s">
        <v>506</v>
      </c>
      <c r="O792">
        <v>1</v>
      </c>
      <c r="P792" s="238">
        <v>1.9E-3</v>
      </c>
      <c r="Q792" t="s">
        <v>259</v>
      </c>
      <c r="R792" t="s">
        <v>493</v>
      </c>
      <c r="S792" t="s">
        <v>453</v>
      </c>
      <c r="T792" t="s">
        <v>494</v>
      </c>
      <c r="V792">
        <v>3.1</v>
      </c>
      <c r="W792" t="s">
        <v>495</v>
      </c>
      <c r="X792" t="s">
        <v>496</v>
      </c>
      <c r="Y792" t="s">
        <v>275</v>
      </c>
      <c r="Z792">
        <v>0</v>
      </c>
      <c r="AA792" s="237">
        <v>36617</v>
      </c>
      <c r="AC792">
        <v>0</v>
      </c>
    </row>
    <row r="793" spans="1:29" x14ac:dyDescent="0.25">
      <c r="A793">
        <v>11810</v>
      </c>
      <c r="B793">
        <v>20200201</v>
      </c>
      <c r="C793">
        <v>282</v>
      </c>
      <c r="D793" t="s">
        <v>489</v>
      </c>
      <c r="E793" t="s">
        <v>406</v>
      </c>
      <c r="F793" t="s">
        <v>254</v>
      </c>
      <c r="G793" t="s">
        <v>490</v>
      </c>
      <c r="H793" t="s">
        <v>371</v>
      </c>
      <c r="J793" t="s">
        <v>372</v>
      </c>
      <c r="K793">
        <v>336</v>
      </c>
      <c r="L793">
        <v>28</v>
      </c>
      <c r="M793">
        <v>145</v>
      </c>
      <c r="N793" t="s">
        <v>506</v>
      </c>
      <c r="O793">
        <v>1</v>
      </c>
      <c r="P793" s="238">
        <v>6.6E-3</v>
      </c>
      <c r="Q793" t="s">
        <v>259</v>
      </c>
      <c r="R793" t="s">
        <v>493</v>
      </c>
      <c r="S793" t="s">
        <v>453</v>
      </c>
      <c r="T793" t="s">
        <v>494</v>
      </c>
      <c r="V793">
        <v>3.1</v>
      </c>
      <c r="W793" t="s">
        <v>495</v>
      </c>
      <c r="X793" t="s">
        <v>496</v>
      </c>
      <c r="Y793" t="s">
        <v>275</v>
      </c>
      <c r="Z793">
        <v>0</v>
      </c>
      <c r="AA793" s="237">
        <v>36617</v>
      </c>
      <c r="AC793">
        <v>0</v>
      </c>
    </row>
    <row r="794" spans="1:29" x14ac:dyDescent="0.25">
      <c r="A794">
        <v>11811</v>
      </c>
      <c r="B794">
        <v>20200201</v>
      </c>
      <c r="C794">
        <v>282</v>
      </c>
      <c r="D794" t="s">
        <v>489</v>
      </c>
      <c r="E794" t="s">
        <v>406</v>
      </c>
      <c r="F794" t="s">
        <v>254</v>
      </c>
      <c r="G794" t="s">
        <v>490</v>
      </c>
      <c r="H794" t="s">
        <v>400</v>
      </c>
      <c r="J794" t="s">
        <v>401</v>
      </c>
      <c r="K794">
        <v>338</v>
      </c>
      <c r="L794">
        <v>28</v>
      </c>
      <c r="M794">
        <v>145</v>
      </c>
      <c r="N794" t="s">
        <v>506</v>
      </c>
      <c r="O794">
        <v>1</v>
      </c>
      <c r="P794" s="238">
        <v>1.9E-3</v>
      </c>
      <c r="Q794" t="s">
        <v>259</v>
      </c>
      <c r="R794" t="s">
        <v>493</v>
      </c>
      <c r="S794" t="s">
        <v>453</v>
      </c>
      <c r="T794" t="s">
        <v>494</v>
      </c>
      <c r="V794">
        <v>3.1</v>
      </c>
      <c r="W794" t="s">
        <v>495</v>
      </c>
      <c r="X794" t="s">
        <v>520</v>
      </c>
      <c r="Y794" t="s">
        <v>275</v>
      </c>
      <c r="Z794">
        <v>0</v>
      </c>
      <c r="AA794" s="237">
        <v>38018</v>
      </c>
      <c r="AC794">
        <v>0</v>
      </c>
    </row>
    <row r="795" spans="1:29" x14ac:dyDescent="0.25">
      <c r="A795">
        <v>11813</v>
      </c>
      <c r="B795">
        <v>20200201</v>
      </c>
      <c r="C795">
        <v>282</v>
      </c>
      <c r="D795" t="s">
        <v>489</v>
      </c>
      <c r="E795" t="s">
        <v>406</v>
      </c>
      <c r="F795" t="s">
        <v>254</v>
      </c>
      <c r="G795" t="s">
        <v>490</v>
      </c>
      <c r="H795" t="s">
        <v>531</v>
      </c>
      <c r="J795" t="s">
        <v>532</v>
      </c>
      <c r="K795">
        <v>339</v>
      </c>
      <c r="L795">
        <v>28</v>
      </c>
      <c r="M795">
        <v>145</v>
      </c>
      <c r="N795" t="s">
        <v>506</v>
      </c>
      <c r="O795">
        <v>1</v>
      </c>
      <c r="P795" s="238">
        <v>6.6E-3</v>
      </c>
      <c r="Q795" t="s">
        <v>259</v>
      </c>
      <c r="R795" t="s">
        <v>493</v>
      </c>
      <c r="S795" t="s">
        <v>453</v>
      </c>
      <c r="T795" t="s">
        <v>494</v>
      </c>
      <c r="W795" t="s">
        <v>533</v>
      </c>
      <c r="X795" t="s">
        <v>534</v>
      </c>
      <c r="Y795" t="s">
        <v>275</v>
      </c>
      <c r="Z795">
        <v>0</v>
      </c>
      <c r="AA795" s="237">
        <v>38018</v>
      </c>
      <c r="AC795">
        <v>0</v>
      </c>
    </row>
    <row r="796" spans="1:29" x14ac:dyDescent="0.25">
      <c r="A796">
        <v>11814</v>
      </c>
      <c r="B796">
        <v>20200201</v>
      </c>
      <c r="C796">
        <v>282</v>
      </c>
      <c r="D796" t="s">
        <v>489</v>
      </c>
      <c r="E796" t="s">
        <v>406</v>
      </c>
      <c r="F796" t="s">
        <v>254</v>
      </c>
      <c r="G796" t="s">
        <v>490</v>
      </c>
      <c r="H796" t="s">
        <v>402</v>
      </c>
      <c r="J796" t="s">
        <v>403</v>
      </c>
      <c r="K796">
        <v>340</v>
      </c>
      <c r="L796">
        <v>28</v>
      </c>
      <c r="M796">
        <v>145</v>
      </c>
      <c r="N796" t="s">
        <v>506</v>
      </c>
      <c r="O796">
        <v>1</v>
      </c>
      <c r="P796" s="238">
        <v>1.9E-3</v>
      </c>
      <c r="Q796" t="s">
        <v>259</v>
      </c>
      <c r="R796" t="s">
        <v>493</v>
      </c>
      <c r="S796" t="s">
        <v>453</v>
      </c>
      <c r="T796" t="s">
        <v>494</v>
      </c>
      <c r="V796">
        <v>3.1</v>
      </c>
      <c r="W796" t="s">
        <v>495</v>
      </c>
      <c r="X796" t="s">
        <v>520</v>
      </c>
      <c r="Y796" t="s">
        <v>275</v>
      </c>
      <c r="Z796">
        <v>0</v>
      </c>
      <c r="AA796" s="237">
        <v>38018</v>
      </c>
      <c r="AC796">
        <v>0</v>
      </c>
    </row>
    <row r="797" spans="1:29" x14ac:dyDescent="0.25">
      <c r="A797">
        <v>11815</v>
      </c>
      <c r="B797">
        <v>20200201</v>
      </c>
      <c r="C797">
        <v>282</v>
      </c>
      <c r="D797" t="s">
        <v>489</v>
      </c>
      <c r="E797" t="s">
        <v>406</v>
      </c>
      <c r="F797" t="s">
        <v>254</v>
      </c>
      <c r="G797" t="s">
        <v>490</v>
      </c>
      <c r="H797" t="s">
        <v>535</v>
      </c>
      <c r="J797" t="s">
        <v>536</v>
      </c>
      <c r="K797">
        <v>341</v>
      </c>
      <c r="L797">
        <v>28</v>
      </c>
      <c r="M797">
        <v>145</v>
      </c>
      <c r="N797" t="s">
        <v>506</v>
      </c>
      <c r="O797">
        <v>1</v>
      </c>
      <c r="P797" s="238">
        <v>6.6E-3</v>
      </c>
      <c r="Q797" t="s">
        <v>259</v>
      </c>
      <c r="R797" t="s">
        <v>493</v>
      </c>
      <c r="S797" t="s">
        <v>453</v>
      </c>
      <c r="T797" t="s">
        <v>494</v>
      </c>
      <c r="W797" t="s">
        <v>537</v>
      </c>
      <c r="X797" t="s">
        <v>534</v>
      </c>
      <c r="Y797" t="s">
        <v>275</v>
      </c>
      <c r="Z797">
        <v>0</v>
      </c>
      <c r="AA797" s="237">
        <v>38018</v>
      </c>
      <c r="AC797">
        <v>0</v>
      </c>
    </row>
    <row r="798" spans="1:29" x14ac:dyDescent="0.25">
      <c r="A798">
        <v>11816</v>
      </c>
      <c r="B798">
        <v>20200201</v>
      </c>
      <c r="C798">
        <v>282</v>
      </c>
      <c r="D798" t="s">
        <v>489</v>
      </c>
      <c r="E798" t="s">
        <v>406</v>
      </c>
      <c r="F798" t="s">
        <v>254</v>
      </c>
      <c r="G798" t="s">
        <v>490</v>
      </c>
      <c r="H798">
        <v>40</v>
      </c>
      <c r="J798" t="s">
        <v>521</v>
      </c>
      <c r="K798">
        <v>347</v>
      </c>
      <c r="L798">
        <v>0</v>
      </c>
      <c r="M798">
        <v>129</v>
      </c>
      <c r="N798" t="s">
        <v>258</v>
      </c>
      <c r="O798">
        <v>1</v>
      </c>
      <c r="P798" s="238">
        <v>2.2000000000000001E-6</v>
      </c>
      <c r="Q798" t="s">
        <v>259</v>
      </c>
      <c r="R798" t="s">
        <v>493</v>
      </c>
      <c r="S798" t="s">
        <v>453</v>
      </c>
      <c r="T798" t="s">
        <v>494</v>
      </c>
      <c r="V798">
        <v>3.1</v>
      </c>
      <c r="W798" t="s">
        <v>495</v>
      </c>
      <c r="X798" t="s">
        <v>496</v>
      </c>
      <c r="Y798" t="s">
        <v>275</v>
      </c>
      <c r="Z798">
        <v>0</v>
      </c>
      <c r="AA798" s="237">
        <v>36617</v>
      </c>
      <c r="AC798">
        <v>0</v>
      </c>
    </row>
    <row r="799" spans="1:29" x14ac:dyDescent="0.25">
      <c r="A799">
        <v>11817</v>
      </c>
      <c r="B799">
        <v>20200201</v>
      </c>
      <c r="C799">
        <v>282</v>
      </c>
      <c r="D799" t="s">
        <v>489</v>
      </c>
      <c r="E799" t="s">
        <v>406</v>
      </c>
      <c r="F799" t="s">
        <v>254</v>
      </c>
      <c r="G799" t="s">
        <v>490</v>
      </c>
      <c r="H799">
        <v>75569</v>
      </c>
      <c r="I799" t="s">
        <v>522</v>
      </c>
      <c r="J799" t="s">
        <v>523</v>
      </c>
      <c r="K799">
        <v>357</v>
      </c>
      <c r="L799">
        <v>0</v>
      </c>
      <c r="M799">
        <v>129</v>
      </c>
      <c r="N799" t="s">
        <v>258</v>
      </c>
      <c r="O799">
        <v>1</v>
      </c>
      <c r="P799" t="s">
        <v>524</v>
      </c>
      <c r="Q799" t="s">
        <v>259</v>
      </c>
      <c r="R799" t="s">
        <v>493</v>
      </c>
      <c r="S799" t="s">
        <v>453</v>
      </c>
      <c r="T799" t="s">
        <v>494</v>
      </c>
      <c r="V799">
        <v>3.1</v>
      </c>
      <c r="W799" t="s">
        <v>495</v>
      </c>
      <c r="X799" t="s">
        <v>496</v>
      </c>
      <c r="Y799" t="s">
        <v>263</v>
      </c>
      <c r="Z799">
        <v>0</v>
      </c>
      <c r="AA799" s="237">
        <v>36617</v>
      </c>
      <c r="AC799">
        <v>0</v>
      </c>
    </row>
    <row r="800" spans="1:29" x14ac:dyDescent="0.25">
      <c r="A800">
        <v>11818</v>
      </c>
      <c r="B800">
        <v>20200201</v>
      </c>
      <c r="C800">
        <v>282</v>
      </c>
      <c r="D800" t="s">
        <v>489</v>
      </c>
      <c r="E800" t="s">
        <v>406</v>
      </c>
      <c r="F800" t="s">
        <v>254</v>
      </c>
      <c r="G800" t="s">
        <v>490</v>
      </c>
      <c r="H800" t="s">
        <v>276</v>
      </c>
      <c r="I800" s="237">
        <v>2025884</v>
      </c>
      <c r="J800" t="s">
        <v>277</v>
      </c>
      <c r="K800">
        <v>380</v>
      </c>
      <c r="L800">
        <v>0</v>
      </c>
      <c r="M800">
        <v>129</v>
      </c>
      <c r="N800" t="s">
        <v>258</v>
      </c>
      <c r="O800">
        <v>1</v>
      </c>
      <c r="P800" t="s">
        <v>58</v>
      </c>
      <c r="Q800" t="s">
        <v>259</v>
      </c>
      <c r="R800" t="s">
        <v>493</v>
      </c>
      <c r="S800" t="s">
        <v>453</v>
      </c>
      <c r="T800" t="s">
        <v>494</v>
      </c>
      <c r="U800" t="s">
        <v>525</v>
      </c>
      <c r="V800">
        <v>3.1</v>
      </c>
      <c r="W800" t="s">
        <v>526</v>
      </c>
      <c r="X800" t="s">
        <v>496</v>
      </c>
      <c r="Y800" t="s">
        <v>267</v>
      </c>
      <c r="Z800">
        <v>0</v>
      </c>
      <c r="AA800" s="237">
        <v>36617</v>
      </c>
      <c r="AC800">
        <v>0</v>
      </c>
    </row>
    <row r="801" spans="1:29" x14ac:dyDescent="0.25">
      <c r="A801">
        <v>11821</v>
      </c>
      <c r="B801">
        <v>20200201</v>
      </c>
      <c r="C801">
        <v>282</v>
      </c>
      <c r="D801" t="s">
        <v>489</v>
      </c>
      <c r="E801" t="s">
        <v>406</v>
      </c>
      <c r="F801" t="s">
        <v>254</v>
      </c>
      <c r="G801" t="s">
        <v>490</v>
      </c>
      <c r="H801">
        <v>108883</v>
      </c>
      <c r="I801" t="s">
        <v>381</v>
      </c>
      <c r="J801" t="s">
        <v>382</v>
      </c>
      <c r="K801">
        <v>397</v>
      </c>
      <c r="L801">
        <v>0</v>
      </c>
      <c r="M801">
        <v>129</v>
      </c>
      <c r="N801" t="s">
        <v>258</v>
      </c>
      <c r="O801">
        <v>1</v>
      </c>
      <c r="P801" s="238">
        <v>1.2999999999999999E-4</v>
      </c>
      <c r="Q801" t="s">
        <v>259</v>
      </c>
      <c r="R801" t="s">
        <v>493</v>
      </c>
      <c r="S801" t="s">
        <v>453</v>
      </c>
      <c r="T801" t="s">
        <v>494</v>
      </c>
      <c r="V801">
        <v>3.1</v>
      </c>
      <c r="W801" t="s">
        <v>495</v>
      </c>
      <c r="X801" t="s">
        <v>496</v>
      </c>
      <c r="Y801" t="s">
        <v>275</v>
      </c>
      <c r="Z801">
        <v>0</v>
      </c>
      <c r="AA801" s="237">
        <v>36617</v>
      </c>
      <c r="AC801">
        <v>0</v>
      </c>
    </row>
    <row r="802" spans="1:29" x14ac:dyDescent="0.25">
      <c r="A802">
        <v>11823</v>
      </c>
      <c r="B802">
        <v>20200201</v>
      </c>
      <c r="C802">
        <v>282</v>
      </c>
      <c r="D802" t="s">
        <v>489</v>
      </c>
      <c r="E802" t="s">
        <v>406</v>
      </c>
      <c r="F802" t="s">
        <v>254</v>
      </c>
      <c r="G802" t="s">
        <v>490</v>
      </c>
      <c r="J802" t="s">
        <v>279</v>
      </c>
      <c r="K802">
        <v>399</v>
      </c>
      <c r="L802">
        <v>0</v>
      </c>
      <c r="M802">
        <v>129</v>
      </c>
      <c r="N802" t="s">
        <v>258</v>
      </c>
      <c r="O802">
        <v>1</v>
      </c>
      <c r="P802" s="238">
        <v>1.0999999999999999E-2</v>
      </c>
      <c r="Q802" t="s">
        <v>259</v>
      </c>
      <c r="R802" t="s">
        <v>493</v>
      </c>
      <c r="S802" t="s">
        <v>453</v>
      </c>
      <c r="T802" t="s">
        <v>494</v>
      </c>
      <c r="V802">
        <v>3.1</v>
      </c>
      <c r="W802" t="s">
        <v>495</v>
      </c>
      <c r="X802" t="s">
        <v>496</v>
      </c>
      <c r="Y802" t="s">
        <v>267</v>
      </c>
      <c r="Z802">
        <v>0</v>
      </c>
      <c r="AA802" s="237">
        <v>36617</v>
      </c>
      <c r="AC802">
        <v>0</v>
      </c>
    </row>
    <row r="803" spans="1:29" x14ac:dyDescent="0.25">
      <c r="A803">
        <v>11825</v>
      </c>
      <c r="B803">
        <v>20200201</v>
      </c>
      <c r="C803">
        <v>282</v>
      </c>
      <c r="D803" t="s">
        <v>489</v>
      </c>
      <c r="E803" t="s">
        <v>406</v>
      </c>
      <c r="F803" t="s">
        <v>254</v>
      </c>
      <c r="G803" t="s">
        <v>490</v>
      </c>
      <c r="H803" t="s">
        <v>385</v>
      </c>
      <c r="J803" t="s">
        <v>386</v>
      </c>
      <c r="K803">
        <v>417</v>
      </c>
      <c r="L803">
        <v>0</v>
      </c>
      <c r="M803">
        <v>129</v>
      </c>
      <c r="N803" t="s">
        <v>258</v>
      </c>
      <c r="O803">
        <v>1</v>
      </c>
      <c r="P803" s="238">
        <v>2.0999999999999999E-3</v>
      </c>
      <c r="Q803" t="s">
        <v>259</v>
      </c>
      <c r="R803" t="s">
        <v>493</v>
      </c>
      <c r="S803" t="s">
        <v>453</v>
      </c>
      <c r="T803" t="s">
        <v>494</v>
      </c>
      <c r="V803">
        <v>3.1</v>
      </c>
      <c r="W803" t="s">
        <v>495</v>
      </c>
      <c r="X803" t="s">
        <v>496</v>
      </c>
      <c r="Y803" t="s">
        <v>263</v>
      </c>
      <c r="Z803">
        <v>0</v>
      </c>
      <c r="AA803" s="237">
        <v>36617</v>
      </c>
      <c r="AC803">
        <v>0</v>
      </c>
    </row>
    <row r="804" spans="1:29" s="327" customFormat="1" x14ac:dyDescent="0.25">
      <c r="A804" s="327">
        <v>11762</v>
      </c>
      <c r="B804" s="327">
        <v>20200201</v>
      </c>
      <c r="C804" s="327">
        <v>282</v>
      </c>
      <c r="D804" s="327" t="s">
        <v>489</v>
      </c>
      <c r="E804" s="327" t="s">
        <v>406</v>
      </c>
      <c r="F804" s="327" t="s">
        <v>254</v>
      </c>
      <c r="G804" s="327" t="s">
        <v>490</v>
      </c>
      <c r="H804" s="327">
        <v>75070</v>
      </c>
      <c r="I804" s="327" t="s">
        <v>491</v>
      </c>
      <c r="J804" s="327" t="s">
        <v>492</v>
      </c>
      <c r="K804" s="327">
        <v>71</v>
      </c>
      <c r="L804" s="327">
        <v>0</v>
      </c>
      <c r="M804" s="327">
        <v>129</v>
      </c>
      <c r="N804" s="327" t="s">
        <v>258</v>
      </c>
      <c r="O804" s="327">
        <v>1</v>
      </c>
      <c r="P804" s="328">
        <v>1.5780000000000001E-5</v>
      </c>
      <c r="Q804" s="327" t="s">
        <v>259</v>
      </c>
      <c r="R804" s="327" t="s">
        <v>493</v>
      </c>
      <c r="S804" s="327" t="s">
        <v>513</v>
      </c>
      <c r="T804" s="327" t="s">
        <v>494</v>
      </c>
      <c r="X804" s="327" t="s">
        <v>737</v>
      </c>
      <c r="Y804" s="327" t="s">
        <v>516</v>
      </c>
      <c r="Z804" s="327">
        <v>0</v>
      </c>
      <c r="AB804" s="329">
        <v>36617</v>
      </c>
      <c r="AC804" s="327">
        <v>0</v>
      </c>
    </row>
    <row r="805" spans="1:29" s="327" customFormat="1" hidden="1" x14ac:dyDescent="0.25">
      <c r="A805" s="327">
        <v>11776</v>
      </c>
      <c r="B805" s="327">
        <v>20200201</v>
      </c>
      <c r="C805" s="327">
        <v>282</v>
      </c>
      <c r="D805" s="327" t="s">
        <v>489</v>
      </c>
      <c r="E805" s="327" t="s">
        <v>406</v>
      </c>
      <c r="F805" s="327" t="s">
        <v>254</v>
      </c>
      <c r="G805" s="327" t="s">
        <v>490</v>
      </c>
      <c r="H805" s="327" t="s">
        <v>255</v>
      </c>
      <c r="I805" s="327" t="s">
        <v>256</v>
      </c>
      <c r="J805" s="327" t="s">
        <v>257</v>
      </c>
      <c r="K805" s="327">
        <v>136</v>
      </c>
      <c r="L805" s="327">
        <v>0</v>
      </c>
      <c r="M805" s="327">
        <v>129</v>
      </c>
      <c r="N805" s="327" t="s">
        <v>258</v>
      </c>
      <c r="O805" s="327">
        <v>1</v>
      </c>
      <c r="P805" s="328">
        <v>116000</v>
      </c>
      <c r="Q805" s="327" t="s">
        <v>259</v>
      </c>
      <c r="R805" s="327" t="s">
        <v>260</v>
      </c>
      <c r="S805" s="327" t="s">
        <v>254</v>
      </c>
      <c r="T805" s="327" t="s">
        <v>261</v>
      </c>
      <c r="V805" s="327">
        <v>3.2</v>
      </c>
      <c r="X805" s="327" t="s">
        <v>528</v>
      </c>
      <c r="Y805" s="327" t="s">
        <v>267</v>
      </c>
      <c r="Z805" s="327">
        <v>0</v>
      </c>
      <c r="AB805" s="329">
        <v>36617</v>
      </c>
      <c r="AC805" s="327">
        <v>0</v>
      </c>
    </row>
    <row r="806" spans="1:29" s="327" customFormat="1" hidden="1" x14ac:dyDescent="0.25">
      <c r="A806" s="327">
        <v>11778</v>
      </c>
      <c r="B806" s="327">
        <v>20200201</v>
      </c>
      <c r="C806" s="327">
        <v>282</v>
      </c>
      <c r="D806" s="327" t="s">
        <v>489</v>
      </c>
      <c r="E806" s="327" t="s">
        <v>406</v>
      </c>
      <c r="F806" s="327" t="s">
        <v>254</v>
      </c>
      <c r="G806" s="327" t="s">
        <v>490</v>
      </c>
      <c r="H806" s="327" t="s">
        <v>264</v>
      </c>
      <c r="I806" s="327" t="s">
        <v>265</v>
      </c>
      <c r="J806" s="327" t="s">
        <v>266</v>
      </c>
      <c r="K806" s="327">
        <v>137</v>
      </c>
      <c r="L806" s="327">
        <v>0</v>
      </c>
      <c r="M806" s="327">
        <v>129</v>
      </c>
      <c r="N806" s="327" t="s">
        <v>258</v>
      </c>
      <c r="O806" s="327">
        <v>1</v>
      </c>
      <c r="P806" s="328">
        <v>179</v>
      </c>
      <c r="Q806" s="327" t="s">
        <v>259</v>
      </c>
      <c r="R806" s="327" t="s">
        <v>260</v>
      </c>
      <c r="S806" s="327" t="s">
        <v>254</v>
      </c>
      <c r="T806" s="327" t="s">
        <v>261</v>
      </c>
      <c r="V806" s="327">
        <v>3.2</v>
      </c>
      <c r="X806" s="327" t="s">
        <v>528</v>
      </c>
      <c r="Y806" s="327" t="s">
        <v>278</v>
      </c>
      <c r="Z806" s="327">
        <v>0</v>
      </c>
      <c r="AB806" s="329">
        <v>36617</v>
      </c>
      <c r="AC806" s="327">
        <v>0</v>
      </c>
    </row>
    <row r="807" spans="1:29" s="327" customFormat="1" x14ac:dyDescent="0.25">
      <c r="A807" s="327">
        <v>11787</v>
      </c>
      <c r="B807" s="327">
        <v>20200201</v>
      </c>
      <c r="C807" s="327">
        <v>282</v>
      </c>
      <c r="D807" s="327" t="s">
        <v>489</v>
      </c>
      <c r="E807" s="327" t="s">
        <v>406</v>
      </c>
      <c r="F807" s="327" t="s">
        <v>254</v>
      </c>
      <c r="G807" s="327" t="s">
        <v>490</v>
      </c>
      <c r="H807" s="327">
        <v>50000</v>
      </c>
      <c r="I807" s="327" t="s">
        <v>339</v>
      </c>
      <c r="J807" s="327" t="s">
        <v>340</v>
      </c>
      <c r="K807" s="327">
        <v>210</v>
      </c>
      <c r="L807" s="327">
        <v>0</v>
      </c>
      <c r="M807" s="327">
        <v>129</v>
      </c>
      <c r="N807" s="327" t="s">
        <v>258</v>
      </c>
      <c r="O807" s="327">
        <v>1</v>
      </c>
      <c r="P807" s="328">
        <v>3.2539999999999999E-4</v>
      </c>
      <c r="Q807" s="327" t="s">
        <v>259</v>
      </c>
      <c r="R807" s="327" t="s">
        <v>493</v>
      </c>
      <c r="S807" s="327" t="s">
        <v>513</v>
      </c>
      <c r="T807" s="327" t="s">
        <v>494</v>
      </c>
      <c r="X807" s="327" t="s">
        <v>621</v>
      </c>
      <c r="Y807" s="327" t="s">
        <v>516</v>
      </c>
      <c r="Z807" s="327">
        <v>0</v>
      </c>
      <c r="AB807" s="329">
        <v>36617</v>
      </c>
      <c r="AC807" s="327">
        <v>0</v>
      </c>
    </row>
    <row r="808" spans="1:29" s="327" customFormat="1" x14ac:dyDescent="0.25">
      <c r="A808" s="327">
        <v>11789</v>
      </c>
      <c r="B808" s="327">
        <v>20200201</v>
      </c>
      <c r="C808" s="327">
        <v>282</v>
      </c>
      <c r="D808" s="327" t="s">
        <v>489</v>
      </c>
      <c r="E808" s="327" t="s">
        <v>406</v>
      </c>
      <c r="F808" s="327" t="s">
        <v>254</v>
      </c>
      <c r="G808" s="327" t="s">
        <v>490</v>
      </c>
      <c r="H808" s="327">
        <v>50000</v>
      </c>
      <c r="I808" s="327" t="s">
        <v>339</v>
      </c>
      <c r="J808" s="327" t="s">
        <v>340</v>
      </c>
      <c r="K808" s="327">
        <v>210</v>
      </c>
      <c r="L808" s="327">
        <v>65</v>
      </c>
      <c r="M808" s="327">
        <v>159</v>
      </c>
      <c r="N808" s="327" t="s">
        <v>499</v>
      </c>
      <c r="O808" s="327">
        <v>1</v>
      </c>
      <c r="P808" s="328">
        <v>1.6119999999999999E-4</v>
      </c>
      <c r="Q808" s="327" t="s">
        <v>259</v>
      </c>
      <c r="R808" s="327" t="s">
        <v>493</v>
      </c>
      <c r="S808" s="327" t="s">
        <v>513</v>
      </c>
      <c r="T808" s="327" t="s">
        <v>494</v>
      </c>
      <c r="X808" s="327" t="s">
        <v>737</v>
      </c>
      <c r="Y808" s="327" t="s">
        <v>516</v>
      </c>
      <c r="Z808" s="327">
        <v>0</v>
      </c>
      <c r="AB808" s="329">
        <v>36617</v>
      </c>
      <c r="AC808" s="327">
        <v>0</v>
      </c>
    </row>
    <row r="809" spans="1:29" s="327" customFormat="1" x14ac:dyDescent="0.25">
      <c r="A809" s="327">
        <v>11791</v>
      </c>
      <c r="B809" s="327">
        <v>20200201</v>
      </c>
      <c r="C809" s="327">
        <v>282</v>
      </c>
      <c r="D809" s="327" t="s">
        <v>489</v>
      </c>
      <c r="E809" s="327" t="s">
        <v>406</v>
      </c>
      <c r="F809" s="327" t="s">
        <v>254</v>
      </c>
      <c r="G809" s="327" t="s">
        <v>490</v>
      </c>
      <c r="H809" s="327">
        <v>1330207</v>
      </c>
      <c r="I809" s="327" t="s">
        <v>517</v>
      </c>
      <c r="J809" s="327" t="s">
        <v>518</v>
      </c>
      <c r="K809" s="327">
        <v>246</v>
      </c>
      <c r="L809" s="327">
        <v>0</v>
      </c>
      <c r="M809" s="327">
        <v>129</v>
      </c>
      <c r="N809" s="327" t="s">
        <v>258</v>
      </c>
      <c r="O809" s="327">
        <v>1</v>
      </c>
      <c r="P809" s="328">
        <v>1.0989999999999999E-3</v>
      </c>
      <c r="Q809" s="327" t="s">
        <v>259</v>
      </c>
      <c r="R809" s="327" t="s">
        <v>493</v>
      </c>
      <c r="S809" s="327" t="s">
        <v>513</v>
      </c>
      <c r="T809" s="327" t="s">
        <v>494</v>
      </c>
      <c r="W809" s="327" t="s">
        <v>739</v>
      </c>
      <c r="X809" s="327" t="s">
        <v>621</v>
      </c>
      <c r="Y809" s="327" t="s">
        <v>516</v>
      </c>
      <c r="Z809" s="327">
        <v>0</v>
      </c>
      <c r="AB809" s="329">
        <v>36617</v>
      </c>
      <c r="AC809" s="327">
        <v>0</v>
      </c>
    </row>
    <row r="810" spans="1:29" s="327" customFormat="1" hidden="1" x14ac:dyDescent="0.25">
      <c r="A810" s="327">
        <v>11795</v>
      </c>
      <c r="B810" s="327">
        <v>20200201</v>
      </c>
      <c r="C810" s="327">
        <v>282</v>
      </c>
      <c r="D810" s="327" t="s">
        <v>489</v>
      </c>
      <c r="E810" s="327" t="s">
        <v>406</v>
      </c>
      <c r="F810" s="327" t="s">
        <v>254</v>
      </c>
      <c r="G810" s="327" t="s">
        <v>490</v>
      </c>
      <c r="I810" s="327" t="s">
        <v>349</v>
      </c>
      <c r="J810" s="327" t="s">
        <v>350</v>
      </c>
      <c r="K810" s="327">
        <v>261</v>
      </c>
      <c r="L810" s="327">
        <v>0</v>
      </c>
      <c r="M810" s="327">
        <v>129</v>
      </c>
      <c r="N810" s="327" t="s">
        <v>258</v>
      </c>
      <c r="O810" s="327">
        <v>1</v>
      </c>
      <c r="P810" s="328">
        <v>53.6</v>
      </c>
      <c r="Q810" s="327" t="s">
        <v>259</v>
      </c>
      <c r="R810" s="327" t="s">
        <v>260</v>
      </c>
      <c r="S810" s="327" t="s">
        <v>254</v>
      </c>
      <c r="T810" s="327" t="s">
        <v>261</v>
      </c>
      <c r="V810" s="327">
        <v>3.2</v>
      </c>
      <c r="X810" s="327" t="s">
        <v>528</v>
      </c>
      <c r="Y810" s="327" t="s">
        <v>278</v>
      </c>
      <c r="Z810" s="327">
        <v>0</v>
      </c>
      <c r="AB810" s="329">
        <v>36617</v>
      </c>
      <c r="AC810" s="327">
        <v>0</v>
      </c>
    </row>
    <row r="811" spans="1:29" s="327" customFormat="1" x14ac:dyDescent="0.25">
      <c r="A811" s="327">
        <v>11797</v>
      </c>
      <c r="B811" s="327">
        <v>20200201</v>
      </c>
      <c r="C811" s="327">
        <v>282</v>
      </c>
      <c r="D811" s="327" t="s">
        <v>489</v>
      </c>
      <c r="E811" s="327" t="s">
        <v>406</v>
      </c>
      <c r="F811" s="327" t="s">
        <v>254</v>
      </c>
      <c r="G811" s="327" t="s">
        <v>490</v>
      </c>
      <c r="H811" s="327">
        <v>91203</v>
      </c>
      <c r="I811" s="327" t="s">
        <v>361</v>
      </c>
      <c r="J811" s="327" t="s">
        <v>362</v>
      </c>
      <c r="K811" s="327">
        <v>291</v>
      </c>
      <c r="L811" s="327">
        <v>0</v>
      </c>
      <c r="M811" s="327">
        <v>129</v>
      </c>
      <c r="N811" s="327" t="s">
        <v>258</v>
      </c>
      <c r="O811" s="327">
        <v>1</v>
      </c>
      <c r="P811" s="328">
        <v>6.0299999999999999E-6</v>
      </c>
      <c r="Q811" s="327" t="s">
        <v>259</v>
      </c>
      <c r="R811" s="327" t="s">
        <v>493</v>
      </c>
      <c r="S811" s="327" t="s">
        <v>513</v>
      </c>
      <c r="T811" s="327" t="s">
        <v>494</v>
      </c>
      <c r="W811" s="327" t="s">
        <v>738</v>
      </c>
      <c r="X811" s="327" t="s">
        <v>737</v>
      </c>
      <c r="Y811" s="327" t="s">
        <v>516</v>
      </c>
      <c r="Z811" s="327">
        <v>0</v>
      </c>
      <c r="AB811" s="329">
        <v>36617</v>
      </c>
      <c r="AC811" s="327">
        <v>0</v>
      </c>
    </row>
    <row r="812" spans="1:29" s="327" customFormat="1" hidden="1" x14ac:dyDescent="0.25">
      <c r="A812" s="327">
        <v>11801</v>
      </c>
      <c r="B812" s="327">
        <v>20200201</v>
      </c>
      <c r="C812" s="327">
        <v>282</v>
      </c>
      <c r="D812" s="327" t="s">
        <v>489</v>
      </c>
      <c r="E812" s="327" t="s">
        <v>406</v>
      </c>
      <c r="F812" s="327" t="s">
        <v>254</v>
      </c>
      <c r="G812" s="327" t="s">
        <v>490</v>
      </c>
      <c r="H812" s="327" t="s">
        <v>268</v>
      </c>
      <c r="J812" s="327" t="s">
        <v>269</v>
      </c>
      <c r="K812" s="327">
        <v>303</v>
      </c>
      <c r="L812" s="327">
        <v>0</v>
      </c>
      <c r="M812" s="327">
        <v>129</v>
      </c>
      <c r="N812" s="327" t="s">
        <v>258</v>
      </c>
      <c r="O812" s="327">
        <v>1</v>
      </c>
      <c r="P812" s="328">
        <v>357</v>
      </c>
      <c r="Q812" s="327" t="s">
        <v>259</v>
      </c>
      <c r="R812" s="327" t="s">
        <v>260</v>
      </c>
      <c r="S812" s="327" t="s">
        <v>254</v>
      </c>
      <c r="T812" s="327" t="s">
        <v>261</v>
      </c>
      <c r="V812" s="327">
        <v>3.2</v>
      </c>
      <c r="X812" s="327" t="s">
        <v>528</v>
      </c>
      <c r="Y812" s="327" t="s">
        <v>278</v>
      </c>
      <c r="Z812" s="327">
        <v>0</v>
      </c>
      <c r="AB812" s="329">
        <v>36617</v>
      </c>
      <c r="AC812" s="327">
        <v>0</v>
      </c>
    </row>
    <row r="813" spans="1:29" s="327" customFormat="1" hidden="1" x14ac:dyDescent="0.25">
      <c r="A813" s="327">
        <v>11809</v>
      </c>
      <c r="B813" s="327">
        <v>20200201</v>
      </c>
      <c r="C813" s="327">
        <v>282</v>
      </c>
      <c r="D813" s="327" t="s">
        <v>489</v>
      </c>
      <c r="E813" s="327" t="s">
        <v>406</v>
      </c>
      <c r="F813" s="327" t="s">
        <v>254</v>
      </c>
      <c r="G813" s="327" t="s">
        <v>490</v>
      </c>
      <c r="H813" s="327" t="s">
        <v>371</v>
      </c>
      <c r="J813" s="327" t="s">
        <v>372</v>
      </c>
      <c r="K813" s="327">
        <v>336</v>
      </c>
      <c r="L813" s="327">
        <v>0</v>
      </c>
      <c r="M813" s="327">
        <v>129</v>
      </c>
      <c r="N813" s="327" t="s">
        <v>258</v>
      </c>
      <c r="O813" s="327">
        <v>1</v>
      </c>
      <c r="P813" s="328">
        <v>44</v>
      </c>
      <c r="Q813" s="327" t="s">
        <v>259</v>
      </c>
      <c r="R813" s="327" t="s">
        <v>260</v>
      </c>
      <c r="S813" s="327" t="s">
        <v>254</v>
      </c>
      <c r="T813" s="327" t="s">
        <v>261</v>
      </c>
      <c r="V813" s="327">
        <v>3.1</v>
      </c>
      <c r="X813" s="327" t="s">
        <v>620</v>
      </c>
      <c r="Y813" s="327" t="s">
        <v>286</v>
      </c>
      <c r="Z813" s="327">
        <v>0</v>
      </c>
      <c r="AB813" s="329">
        <v>36617</v>
      </c>
      <c r="AC813" s="327">
        <v>0</v>
      </c>
    </row>
    <row r="814" spans="1:29" s="327" customFormat="1" hidden="1" x14ac:dyDescent="0.25">
      <c r="A814" s="327">
        <v>11812</v>
      </c>
      <c r="B814" s="327">
        <v>20200201</v>
      </c>
      <c r="C814" s="327">
        <v>282</v>
      </c>
      <c r="D814" s="327" t="s">
        <v>489</v>
      </c>
      <c r="E814" s="327" t="s">
        <v>406</v>
      </c>
      <c r="F814" s="327" t="s">
        <v>254</v>
      </c>
      <c r="G814" s="327" t="s">
        <v>490</v>
      </c>
      <c r="H814" s="327" t="s">
        <v>531</v>
      </c>
      <c r="J814" s="327" t="s">
        <v>532</v>
      </c>
      <c r="K814" s="327">
        <v>339</v>
      </c>
      <c r="L814" s="327">
        <v>0</v>
      </c>
      <c r="M814" s="327">
        <v>129</v>
      </c>
      <c r="N814" s="327" t="s">
        <v>258</v>
      </c>
      <c r="O814" s="327">
        <v>1</v>
      </c>
      <c r="P814" s="328">
        <v>44</v>
      </c>
      <c r="Q814" s="327" t="s">
        <v>259</v>
      </c>
      <c r="R814" s="327" t="s">
        <v>260</v>
      </c>
      <c r="S814" s="327" t="s">
        <v>254</v>
      </c>
      <c r="T814" s="327" t="s">
        <v>261</v>
      </c>
      <c r="V814" s="327">
        <v>3.1</v>
      </c>
      <c r="X814" s="327" t="s">
        <v>620</v>
      </c>
      <c r="Y814" s="327" t="s">
        <v>286</v>
      </c>
      <c r="Z814" s="327">
        <v>0</v>
      </c>
      <c r="AB814" s="329">
        <v>36617</v>
      </c>
      <c r="AC814" s="327">
        <v>0</v>
      </c>
    </row>
    <row r="815" spans="1:29" s="327" customFormat="1" hidden="1" x14ac:dyDescent="0.25">
      <c r="A815" s="327">
        <v>11819</v>
      </c>
      <c r="B815" s="327">
        <v>20200201</v>
      </c>
      <c r="C815" s="327">
        <v>282</v>
      </c>
      <c r="D815" s="327" t="s">
        <v>489</v>
      </c>
      <c r="E815" s="327" t="s">
        <v>406</v>
      </c>
      <c r="F815" s="327" t="s">
        <v>254</v>
      </c>
      <c r="G815" s="327" t="s">
        <v>490</v>
      </c>
      <c r="J815" s="327" t="s">
        <v>412</v>
      </c>
      <c r="K815" s="327">
        <v>381</v>
      </c>
      <c r="L815" s="327">
        <v>0</v>
      </c>
      <c r="M815" s="327">
        <v>129</v>
      </c>
      <c r="N815" s="327" t="s">
        <v>258</v>
      </c>
      <c r="O815" s="327">
        <v>1</v>
      </c>
      <c r="P815" s="328">
        <v>0.6</v>
      </c>
      <c r="Q815" s="327" t="s">
        <v>259</v>
      </c>
      <c r="R815" s="327" t="s">
        <v>260</v>
      </c>
      <c r="S815" s="327" t="s">
        <v>254</v>
      </c>
      <c r="T815" s="327" t="s">
        <v>261</v>
      </c>
      <c r="V815" s="327">
        <v>3.2</v>
      </c>
      <c r="X815" s="327" t="s">
        <v>528</v>
      </c>
      <c r="Y815" s="327" t="s">
        <v>267</v>
      </c>
      <c r="Z815" s="327">
        <v>0</v>
      </c>
      <c r="AB815" s="329">
        <v>36617</v>
      </c>
      <c r="AC815" s="327">
        <v>0</v>
      </c>
    </row>
    <row r="816" spans="1:29" s="327" customFormat="1" x14ac:dyDescent="0.25">
      <c r="A816" s="327">
        <v>11820</v>
      </c>
      <c r="B816" s="327">
        <v>20200201</v>
      </c>
      <c r="C816" s="327">
        <v>282</v>
      </c>
      <c r="D816" s="327" t="s">
        <v>489</v>
      </c>
      <c r="E816" s="327" t="s">
        <v>406</v>
      </c>
      <c r="F816" s="327" t="s">
        <v>254</v>
      </c>
      <c r="G816" s="327" t="s">
        <v>490</v>
      </c>
      <c r="H816" s="327">
        <v>108883</v>
      </c>
      <c r="I816" s="327" t="s">
        <v>381</v>
      </c>
      <c r="J816" s="327" t="s">
        <v>382</v>
      </c>
      <c r="K816" s="327">
        <v>397</v>
      </c>
      <c r="L816" s="327">
        <v>0</v>
      </c>
      <c r="M816" s="327">
        <v>129</v>
      </c>
      <c r="N816" s="327" t="s">
        <v>258</v>
      </c>
      <c r="O816" s="327">
        <v>1</v>
      </c>
      <c r="P816" s="328">
        <v>4.9399999999999997E-4</v>
      </c>
      <c r="Q816" s="327" t="s">
        <v>259</v>
      </c>
      <c r="R816" s="327" t="s">
        <v>493</v>
      </c>
      <c r="S816" s="327" t="s">
        <v>513</v>
      </c>
      <c r="T816" s="327" t="s">
        <v>494</v>
      </c>
      <c r="W816" s="327" t="s">
        <v>736</v>
      </c>
      <c r="X816" s="327" t="s">
        <v>621</v>
      </c>
      <c r="Y816" s="327" t="s">
        <v>516</v>
      </c>
      <c r="Z816" s="327">
        <v>0</v>
      </c>
      <c r="AB816" s="329">
        <v>36617</v>
      </c>
      <c r="AC816" s="327">
        <v>0</v>
      </c>
    </row>
    <row r="817" spans="1:29" s="327" customFormat="1" hidden="1" x14ac:dyDescent="0.25">
      <c r="A817" s="327">
        <v>11822</v>
      </c>
      <c r="B817" s="327">
        <v>20200201</v>
      </c>
      <c r="C817" s="327">
        <v>282</v>
      </c>
      <c r="D817" s="327" t="s">
        <v>489</v>
      </c>
      <c r="E817" s="327" t="s">
        <v>406</v>
      </c>
      <c r="F817" s="327" t="s">
        <v>254</v>
      </c>
      <c r="G817" s="327" t="s">
        <v>490</v>
      </c>
      <c r="J817" s="327" t="s">
        <v>279</v>
      </c>
      <c r="K817" s="327">
        <v>399</v>
      </c>
      <c r="L817" s="327">
        <v>0</v>
      </c>
      <c r="M817" s="327">
        <v>129</v>
      </c>
      <c r="N817" s="327" t="s">
        <v>258</v>
      </c>
      <c r="O817" s="327">
        <v>1</v>
      </c>
      <c r="P817" s="328">
        <v>55.7</v>
      </c>
      <c r="Q817" s="327" t="s">
        <v>259</v>
      </c>
      <c r="R817" s="327" t="s">
        <v>260</v>
      </c>
      <c r="S817" s="327" t="s">
        <v>254</v>
      </c>
      <c r="T817" s="327" t="s">
        <v>261</v>
      </c>
      <c r="V817" s="327">
        <v>3.2</v>
      </c>
      <c r="X817" s="327" t="s">
        <v>528</v>
      </c>
      <c r="Y817" s="327" t="s">
        <v>278</v>
      </c>
      <c r="Z817" s="327">
        <v>0</v>
      </c>
      <c r="AB817" s="329">
        <v>36617</v>
      </c>
      <c r="AC817" s="327">
        <v>0</v>
      </c>
    </row>
    <row r="818" spans="1:29" s="327" customFormat="1" hidden="1" x14ac:dyDescent="0.25">
      <c r="A818" s="327">
        <v>11824</v>
      </c>
      <c r="B818" s="327">
        <v>20200201</v>
      </c>
      <c r="C818" s="327">
        <v>282</v>
      </c>
      <c r="D818" s="327" t="s">
        <v>489</v>
      </c>
      <c r="E818" s="327" t="s">
        <v>406</v>
      </c>
      <c r="F818" s="327" t="s">
        <v>254</v>
      </c>
      <c r="G818" s="327" t="s">
        <v>490</v>
      </c>
      <c r="H818" s="327" t="s">
        <v>385</v>
      </c>
      <c r="J818" s="327" t="s">
        <v>386</v>
      </c>
      <c r="K818" s="327">
        <v>417</v>
      </c>
      <c r="L818" s="327">
        <v>0</v>
      </c>
      <c r="M818" s="327">
        <v>129</v>
      </c>
      <c r="N818" s="327" t="s">
        <v>258</v>
      </c>
      <c r="O818" s="327">
        <v>1</v>
      </c>
      <c r="P818" s="328">
        <v>2.1</v>
      </c>
      <c r="Q818" s="327" t="s">
        <v>259</v>
      </c>
      <c r="R818" s="327" t="s">
        <v>260</v>
      </c>
      <c r="S818" s="327" t="s">
        <v>254</v>
      </c>
      <c r="T818" s="327" t="s">
        <v>261</v>
      </c>
      <c r="V818" s="327">
        <v>3.2</v>
      </c>
      <c r="W818" s="327" t="s">
        <v>538</v>
      </c>
      <c r="X818" s="327" t="s">
        <v>528</v>
      </c>
      <c r="Y818" s="327" t="s">
        <v>278</v>
      </c>
      <c r="Z818" s="327">
        <v>0</v>
      </c>
      <c r="AB818" s="329">
        <v>36617</v>
      </c>
      <c r="AC818" s="327">
        <v>0</v>
      </c>
    </row>
    <row r="819" spans="1:29" hidden="1" x14ac:dyDescent="0.25">
      <c r="A819">
        <v>11641</v>
      </c>
      <c r="B819">
        <v>20200202</v>
      </c>
      <c r="C819">
        <v>283</v>
      </c>
      <c r="D819" t="s">
        <v>489</v>
      </c>
      <c r="E819" t="s">
        <v>406</v>
      </c>
      <c r="F819" t="s">
        <v>254</v>
      </c>
      <c r="G819" t="s">
        <v>527</v>
      </c>
      <c r="H819" t="s">
        <v>400</v>
      </c>
      <c r="J819" t="s">
        <v>401</v>
      </c>
      <c r="K819">
        <v>338</v>
      </c>
      <c r="L819">
        <v>0</v>
      </c>
      <c r="M819">
        <v>129</v>
      </c>
      <c r="N819" t="s">
        <v>258</v>
      </c>
      <c r="O819">
        <v>1</v>
      </c>
      <c r="P819" s="238">
        <v>10</v>
      </c>
      <c r="Q819" t="s">
        <v>259</v>
      </c>
      <c r="R819" t="s">
        <v>260</v>
      </c>
      <c r="S819" t="s">
        <v>254</v>
      </c>
      <c r="T819" t="s">
        <v>261</v>
      </c>
      <c r="X819" t="s">
        <v>562</v>
      </c>
      <c r="Y819" t="s">
        <v>516</v>
      </c>
      <c r="Z819">
        <v>0</v>
      </c>
      <c r="AC819">
        <v>0</v>
      </c>
    </row>
    <row r="820" spans="1:29" hidden="1" x14ac:dyDescent="0.25">
      <c r="A820">
        <v>11642</v>
      </c>
      <c r="B820">
        <v>20200202</v>
      </c>
      <c r="C820">
        <v>283</v>
      </c>
      <c r="D820" t="s">
        <v>489</v>
      </c>
      <c r="E820" t="s">
        <v>406</v>
      </c>
      <c r="F820" t="s">
        <v>254</v>
      </c>
      <c r="G820" t="s">
        <v>527</v>
      </c>
      <c r="H820" t="s">
        <v>531</v>
      </c>
      <c r="J820" t="s">
        <v>532</v>
      </c>
      <c r="K820">
        <v>339</v>
      </c>
      <c r="L820">
        <v>0</v>
      </c>
      <c r="M820">
        <v>129</v>
      </c>
      <c r="N820" t="s">
        <v>258</v>
      </c>
      <c r="O820">
        <v>1</v>
      </c>
      <c r="P820" s="238">
        <v>20.11</v>
      </c>
      <c r="Q820" t="s">
        <v>259</v>
      </c>
      <c r="R820" t="s">
        <v>260</v>
      </c>
      <c r="S820" t="s">
        <v>254</v>
      </c>
      <c r="T820" t="s">
        <v>261</v>
      </c>
      <c r="W820" t="s">
        <v>533</v>
      </c>
      <c r="X820" t="s">
        <v>534</v>
      </c>
      <c r="Y820" t="s">
        <v>516</v>
      </c>
      <c r="Z820">
        <v>0</v>
      </c>
      <c r="AA820" s="237">
        <v>38018</v>
      </c>
      <c r="AC820">
        <v>0</v>
      </c>
    </row>
    <row r="821" spans="1:29" hidden="1" x14ac:dyDescent="0.25">
      <c r="A821">
        <v>11643</v>
      </c>
      <c r="B821">
        <v>20200202</v>
      </c>
      <c r="C821">
        <v>283</v>
      </c>
      <c r="D821" t="s">
        <v>489</v>
      </c>
      <c r="E821" t="s">
        <v>406</v>
      </c>
      <c r="F821" t="s">
        <v>254</v>
      </c>
      <c r="G821" t="s">
        <v>527</v>
      </c>
      <c r="H821" t="s">
        <v>402</v>
      </c>
      <c r="J821" t="s">
        <v>403</v>
      </c>
      <c r="K821">
        <v>340</v>
      </c>
      <c r="L821">
        <v>0</v>
      </c>
      <c r="M821">
        <v>129</v>
      </c>
      <c r="N821" t="s">
        <v>258</v>
      </c>
      <c r="O821">
        <v>1</v>
      </c>
      <c r="P821" s="238">
        <v>10</v>
      </c>
      <c r="Q821" t="s">
        <v>259</v>
      </c>
      <c r="R821" t="s">
        <v>260</v>
      </c>
      <c r="S821" t="s">
        <v>254</v>
      </c>
      <c r="T821" t="s">
        <v>261</v>
      </c>
      <c r="X821" t="s">
        <v>540</v>
      </c>
      <c r="Y821" t="s">
        <v>516</v>
      </c>
      <c r="Z821">
        <v>0</v>
      </c>
      <c r="AA821" s="237">
        <v>38018</v>
      </c>
      <c r="AC821">
        <v>0</v>
      </c>
    </row>
    <row r="822" spans="1:29" hidden="1" x14ac:dyDescent="0.25">
      <c r="A822">
        <v>11644</v>
      </c>
      <c r="B822">
        <v>20200202</v>
      </c>
      <c r="C822">
        <v>283</v>
      </c>
      <c r="D822" t="s">
        <v>489</v>
      </c>
      <c r="E822" t="s">
        <v>406</v>
      </c>
      <c r="F822" t="s">
        <v>254</v>
      </c>
      <c r="G822" t="s">
        <v>527</v>
      </c>
      <c r="H822" t="s">
        <v>535</v>
      </c>
      <c r="J822" t="s">
        <v>536</v>
      </c>
      <c r="K822">
        <v>341</v>
      </c>
      <c r="L822">
        <v>0</v>
      </c>
      <c r="M822">
        <v>129</v>
      </c>
      <c r="N822" t="s">
        <v>258</v>
      </c>
      <c r="O822">
        <v>1</v>
      </c>
      <c r="P822" s="238">
        <v>20.11</v>
      </c>
      <c r="Q822" t="s">
        <v>259</v>
      </c>
      <c r="R822" t="s">
        <v>260</v>
      </c>
      <c r="S822" t="s">
        <v>254</v>
      </c>
      <c r="T822" t="s">
        <v>261</v>
      </c>
      <c r="W822" t="s">
        <v>537</v>
      </c>
      <c r="X822" t="s">
        <v>534</v>
      </c>
      <c r="Y822" t="s">
        <v>516</v>
      </c>
      <c r="Z822">
        <v>0</v>
      </c>
      <c r="AA822" s="237">
        <v>38018</v>
      </c>
      <c r="AC822">
        <v>0</v>
      </c>
    </row>
    <row r="823" spans="1:29" hidden="1" x14ac:dyDescent="0.25">
      <c r="A823">
        <v>11645</v>
      </c>
      <c r="B823">
        <v>20200202</v>
      </c>
      <c r="C823">
        <v>283</v>
      </c>
      <c r="D823" t="s">
        <v>489</v>
      </c>
      <c r="E823" t="s">
        <v>406</v>
      </c>
      <c r="F823" t="s">
        <v>254</v>
      </c>
      <c r="G823" t="s">
        <v>527</v>
      </c>
      <c r="J823" t="s">
        <v>412</v>
      </c>
      <c r="K823">
        <v>381</v>
      </c>
      <c r="L823">
        <v>0</v>
      </c>
      <c r="M823">
        <v>129</v>
      </c>
      <c r="N823" t="s">
        <v>258</v>
      </c>
      <c r="O823">
        <v>1</v>
      </c>
      <c r="P823" s="238">
        <v>0.6</v>
      </c>
      <c r="Q823" t="s">
        <v>259</v>
      </c>
      <c r="R823" t="s">
        <v>260</v>
      </c>
      <c r="S823" t="s">
        <v>254</v>
      </c>
      <c r="T823" t="s">
        <v>261</v>
      </c>
      <c r="X823" t="s">
        <v>562</v>
      </c>
      <c r="Y823" t="s">
        <v>278</v>
      </c>
      <c r="Z823">
        <v>0</v>
      </c>
      <c r="AC823">
        <v>0</v>
      </c>
    </row>
    <row r="824" spans="1:29" hidden="1" x14ac:dyDescent="0.25">
      <c r="A824">
        <v>11646</v>
      </c>
      <c r="B824">
        <v>20200202</v>
      </c>
      <c r="C824">
        <v>283</v>
      </c>
      <c r="D824" t="s">
        <v>489</v>
      </c>
      <c r="E824" t="s">
        <v>406</v>
      </c>
      <c r="F824" t="s">
        <v>254</v>
      </c>
      <c r="G824" t="s">
        <v>527</v>
      </c>
      <c r="H824" t="s">
        <v>385</v>
      </c>
      <c r="J824" t="s">
        <v>386</v>
      </c>
      <c r="K824">
        <v>417</v>
      </c>
      <c r="L824">
        <v>0</v>
      </c>
      <c r="M824">
        <v>129</v>
      </c>
      <c r="N824" t="s">
        <v>258</v>
      </c>
      <c r="O824">
        <v>1</v>
      </c>
      <c r="P824" s="238">
        <v>116</v>
      </c>
      <c r="Q824" t="s">
        <v>259</v>
      </c>
      <c r="R824" t="s">
        <v>260</v>
      </c>
      <c r="S824" t="s">
        <v>254</v>
      </c>
      <c r="T824" t="s">
        <v>261</v>
      </c>
      <c r="V824">
        <v>3.2</v>
      </c>
      <c r="W824" t="s">
        <v>538</v>
      </c>
      <c r="X824" t="s">
        <v>528</v>
      </c>
      <c r="Y824" t="s">
        <v>278</v>
      </c>
      <c r="Z824">
        <v>0</v>
      </c>
      <c r="AC824">
        <v>0</v>
      </c>
    </row>
    <row r="825" spans="1:29" hidden="1" x14ac:dyDescent="0.25">
      <c r="A825">
        <v>11826</v>
      </c>
      <c r="B825">
        <v>20200202</v>
      </c>
      <c r="C825">
        <v>283</v>
      </c>
      <c r="D825" t="s">
        <v>489</v>
      </c>
      <c r="E825" t="s">
        <v>406</v>
      </c>
      <c r="F825" t="s">
        <v>254</v>
      </c>
      <c r="G825" t="s">
        <v>527</v>
      </c>
      <c r="H825" t="s">
        <v>565</v>
      </c>
      <c r="I825" t="s">
        <v>566</v>
      </c>
      <c r="J825" t="s">
        <v>567</v>
      </c>
      <c r="K825">
        <v>87</v>
      </c>
      <c r="L825">
        <v>107</v>
      </c>
      <c r="M825">
        <v>172</v>
      </c>
      <c r="N825" t="s">
        <v>615</v>
      </c>
      <c r="O825">
        <v>1</v>
      </c>
      <c r="P825" s="238">
        <v>18</v>
      </c>
      <c r="Q825" t="s">
        <v>259</v>
      </c>
      <c r="R825" t="s">
        <v>260</v>
      </c>
      <c r="S825" t="s">
        <v>254</v>
      </c>
      <c r="T825" t="s">
        <v>261</v>
      </c>
      <c r="X825" t="s">
        <v>568</v>
      </c>
      <c r="Y825" t="s">
        <v>275</v>
      </c>
      <c r="Z825">
        <v>0</v>
      </c>
      <c r="AA825" s="237">
        <v>36770</v>
      </c>
      <c r="AC825">
        <v>0</v>
      </c>
    </row>
    <row r="826" spans="1:29" hidden="1" x14ac:dyDescent="0.25">
      <c r="A826">
        <v>11827</v>
      </c>
      <c r="B826">
        <v>20200202</v>
      </c>
      <c r="C826">
        <v>283</v>
      </c>
      <c r="D826" t="s">
        <v>489</v>
      </c>
      <c r="E826" t="s">
        <v>406</v>
      </c>
      <c r="F826" t="s">
        <v>254</v>
      </c>
      <c r="G826" t="s">
        <v>527</v>
      </c>
      <c r="H826" t="s">
        <v>565</v>
      </c>
      <c r="I826" t="s">
        <v>566</v>
      </c>
      <c r="J826" t="s">
        <v>567</v>
      </c>
      <c r="K826">
        <v>87</v>
      </c>
      <c r="L826">
        <v>139</v>
      </c>
      <c r="M826">
        <v>198</v>
      </c>
      <c r="N826" t="s">
        <v>551</v>
      </c>
      <c r="O826">
        <v>1</v>
      </c>
      <c r="P826" s="238">
        <v>9.1</v>
      </c>
      <c r="Q826" t="s">
        <v>259</v>
      </c>
      <c r="R826" t="s">
        <v>260</v>
      </c>
      <c r="S826" t="s">
        <v>254</v>
      </c>
      <c r="T826" t="s">
        <v>261</v>
      </c>
      <c r="X826" t="s">
        <v>568</v>
      </c>
      <c r="Y826" t="s">
        <v>275</v>
      </c>
      <c r="Z826">
        <v>0</v>
      </c>
      <c r="AA826" s="237">
        <v>36770</v>
      </c>
      <c r="AC826">
        <v>0</v>
      </c>
    </row>
    <row r="827" spans="1:29" hidden="1" x14ac:dyDescent="0.25">
      <c r="A827">
        <v>11828</v>
      </c>
      <c r="B827">
        <v>20200202</v>
      </c>
      <c r="C827">
        <v>283</v>
      </c>
      <c r="D827" t="s">
        <v>489</v>
      </c>
      <c r="E827" t="s">
        <v>406</v>
      </c>
      <c r="F827" t="s">
        <v>254</v>
      </c>
      <c r="G827" t="s">
        <v>527</v>
      </c>
      <c r="H827" t="s">
        <v>264</v>
      </c>
      <c r="I827" t="s">
        <v>265</v>
      </c>
      <c r="J827" t="s">
        <v>266</v>
      </c>
      <c r="K827">
        <v>137</v>
      </c>
      <c r="L827">
        <v>0</v>
      </c>
      <c r="M827">
        <v>129</v>
      </c>
      <c r="N827" t="s">
        <v>258</v>
      </c>
      <c r="O827">
        <v>1</v>
      </c>
      <c r="P827" s="238">
        <v>399</v>
      </c>
      <c r="Q827" t="s">
        <v>259</v>
      </c>
      <c r="R827" t="s">
        <v>260</v>
      </c>
      <c r="S827" t="s">
        <v>254</v>
      </c>
      <c r="T827" t="s">
        <v>261</v>
      </c>
      <c r="V827">
        <v>3.2</v>
      </c>
      <c r="X827" t="s">
        <v>528</v>
      </c>
      <c r="Y827" t="s">
        <v>278</v>
      </c>
      <c r="Z827">
        <v>0</v>
      </c>
      <c r="AC827">
        <v>0</v>
      </c>
    </row>
    <row r="828" spans="1:29" hidden="1" x14ac:dyDescent="0.25">
      <c r="A828">
        <v>11829</v>
      </c>
      <c r="B828">
        <v>20200202</v>
      </c>
      <c r="C828">
        <v>283</v>
      </c>
      <c r="D828" t="s">
        <v>489</v>
      </c>
      <c r="E828" t="s">
        <v>406</v>
      </c>
      <c r="F828" t="s">
        <v>254</v>
      </c>
      <c r="G828" t="s">
        <v>527</v>
      </c>
      <c r="H828">
        <v>7439976</v>
      </c>
      <c r="I828" t="s">
        <v>347</v>
      </c>
      <c r="J828" t="s">
        <v>348</v>
      </c>
      <c r="K828">
        <v>260</v>
      </c>
      <c r="L828">
        <v>0</v>
      </c>
      <c r="M828">
        <v>129</v>
      </c>
      <c r="N828" t="s">
        <v>258</v>
      </c>
      <c r="O828">
        <v>1</v>
      </c>
      <c r="P828" s="238">
        <v>1.136E-5</v>
      </c>
      <c r="Q828" t="s">
        <v>259</v>
      </c>
      <c r="R828" t="s">
        <v>493</v>
      </c>
      <c r="S828" t="s">
        <v>513</v>
      </c>
      <c r="T828" t="s">
        <v>494</v>
      </c>
      <c r="W828" t="s">
        <v>559</v>
      </c>
      <c r="X828" t="s">
        <v>735</v>
      </c>
      <c r="Y828" t="s">
        <v>516</v>
      </c>
      <c r="Z828">
        <v>0</v>
      </c>
      <c r="AC828">
        <v>0</v>
      </c>
    </row>
    <row r="829" spans="1:29" hidden="1" x14ac:dyDescent="0.25">
      <c r="A829">
        <v>11830</v>
      </c>
      <c r="B829">
        <v>20200202</v>
      </c>
      <c r="C829">
        <v>283</v>
      </c>
      <c r="D829" t="s">
        <v>489</v>
      </c>
      <c r="E829" t="s">
        <v>406</v>
      </c>
      <c r="F829" t="s">
        <v>254</v>
      </c>
      <c r="G829" t="s">
        <v>527</v>
      </c>
      <c r="H829" t="s">
        <v>268</v>
      </c>
      <c r="J829" t="s">
        <v>269</v>
      </c>
      <c r="K829">
        <v>303</v>
      </c>
      <c r="L829">
        <v>0</v>
      </c>
      <c r="M829">
        <v>129</v>
      </c>
      <c r="N829" t="s">
        <v>258</v>
      </c>
      <c r="O829">
        <v>1</v>
      </c>
      <c r="P829" s="238">
        <v>2840</v>
      </c>
      <c r="Q829" t="s">
        <v>259</v>
      </c>
      <c r="R829" t="s">
        <v>260</v>
      </c>
      <c r="S829" t="s">
        <v>254</v>
      </c>
      <c r="T829" t="s">
        <v>261</v>
      </c>
      <c r="V829">
        <v>3.2</v>
      </c>
      <c r="X829" t="s">
        <v>528</v>
      </c>
      <c r="Y829" t="s">
        <v>278</v>
      </c>
      <c r="Z829">
        <v>0</v>
      </c>
      <c r="AC829">
        <v>0</v>
      </c>
    </row>
    <row r="830" spans="1:29" hidden="1" x14ac:dyDescent="0.25">
      <c r="A830">
        <v>11831</v>
      </c>
      <c r="B830">
        <v>20200202</v>
      </c>
      <c r="C830">
        <v>283</v>
      </c>
      <c r="D830" t="s">
        <v>489</v>
      </c>
      <c r="E830" t="s">
        <v>406</v>
      </c>
      <c r="F830" t="s">
        <v>254</v>
      </c>
      <c r="G830" t="s">
        <v>527</v>
      </c>
      <c r="H830" t="s">
        <v>271</v>
      </c>
      <c r="J830" t="s">
        <v>272</v>
      </c>
      <c r="K830">
        <v>330</v>
      </c>
      <c r="L830">
        <v>0</v>
      </c>
      <c r="M830">
        <v>129</v>
      </c>
      <c r="N830" t="s">
        <v>258</v>
      </c>
      <c r="O830">
        <v>1</v>
      </c>
      <c r="P830" s="238">
        <v>10.11</v>
      </c>
      <c r="Q830" t="s">
        <v>259</v>
      </c>
      <c r="R830" t="s">
        <v>260</v>
      </c>
      <c r="S830" t="s">
        <v>254</v>
      </c>
      <c r="T830" t="s">
        <v>261</v>
      </c>
      <c r="V830">
        <v>3.2</v>
      </c>
      <c r="W830" t="s">
        <v>529</v>
      </c>
      <c r="X830" t="s">
        <v>530</v>
      </c>
      <c r="Y830" t="s">
        <v>263</v>
      </c>
      <c r="Z830">
        <v>0</v>
      </c>
      <c r="AA830" s="237">
        <v>38018</v>
      </c>
      <c r="AC830">
        <v>0</v>
      </c>
    </row>
    <row r="831" spans="1:29" hidden="1" x14ac:dyDescent="0.25">
      <c r="A831">
        <v>11832</v>
      </c>
      <c r="B831">
        <v>20200202</v>
      </c>
      <c r="C831">
        <v>283</v>
      </c>
      <c r="D831" t="s">
        <v>489</v>
      </c>
      <c r="E831" t="s">
        <v>406</v>
      </c>
      <c r="F831" t="s">
        <v>254</v>
      </c>
      <c r="G831" t="s">
        <v>527</v>
      </c>
      <c r="H831" t="s">
        <v>273</v>
      </c>
      <c r="J831" t="s">
        <v>274</v>
      </c>
      <c r="K831">
        <v>334</v>
      </c>
      <c r="L831">
        <v>0</v>
      </c>
      <c r="M831">
        <v>129</v>
      </c>
      <c r="N831" t="s">
        <v>258</v>
      </c>
      <c r="O831">
        <v>1</v>
      </c>
      <c r="P831" s="238">
        <v>10</v>
      </c>
      <c r="Q831" t="s">
        <v>259</v>
      </c>
      <c r="R831" t="s">
        <v>260</v>
      </c>
      <c r="S831" t="s">
        <v>254</v>
      </c>
      <c r="T831" t="s">
        <v>261</v>
      </c>
      <c r="X831" t="s">
        <v>562</v>
      </c>
      <c r="Y831" t="s">
        <v>516</v>
      </c>
      <c r="Z831">
        <v>0</v>
      </c>
      <c r="AC831">
        <v>0</v>
      </c>
    </row>
    <row r="832" spans="1:29" x14ac:dyDescent="0.25">
      <c r="A832">
        <v>11647</v>
      </c>
      <c r="B832">
        <v>20200203</v>
      </c>
      <c r="C832">
        <v>284</v>
      </c>
      <c r="D832" t="s">
        <v>489</v>
      </c>
      <c r="E832" t="s">
        <v>406</v>
      </c>
      <c r="F832" t="s">
        <v>254</v>
      </c>
      <c r="G832" t="s">
        <v>541</v>
      </c>
      <c r="H832">
        <v>75070</v>
      </c>
      <c r="I832" t="s">
        <v>491</v>
      </c>
      <c r="J832" t="s">
        <v>492</v>
      </c>
      <c r="K832">
        <v>71</v>
      </c>
      <c r="L832">
        <v>0</v>
      </c>
      <c r="M832">
        <v>129</v>
      </c>
      <c r="N832" t="s">
        <v>258</v>
      </c>
      <c r="O832">
        <v>1</v>
      </c>
      <c r="P832" s="238">
        <v>4.0000000000000003E-5</v>
      </c>
      <c r="Q832" t="s">
        <v>259</v>
      </c>
      <c r="R832" t="s">
        <v>493</v>
      </c>
      <c r="S832" t="s">
        <v>453</v>
      </c>
      <c r="T832" t="s">
        <v>494</v>
      </c>
      <c r="V832">
        <v>3.1</v>
      </c>
      <c r="W832" t="s">
        <v>495</v>
      </c>
      <c r="X832" t="s">
        <v>496</v>
      </c>
      <c r="Y832" t="s">
        <v>275</v>
      </c>
      <c r="Z832">
        <v>0</v>
      </c>
      <c r="AA832" s="237">
        <v>36617</v>
      </c>
      <c r="AC832">
        <v>0</v>
      </c>
    </row>
    <row r="833" spans="1:29" x14ac:dyDescent="0.25">
      <c r="A833">
        <v>11648</v>
      </c>
      <c r="B833">
        <v>20200203</v>
      </c>
      <c r="C833">
        <v>284</v>
      </c>
      <c r="D833" t="s">
        <v>489</v>
      </c>
      <c r="E833" t="s">
        <v>406</v>
      </c>
      <c r="F833" t="s">
        <v>254</v>
      </c>
      <c r="G833" t="s">
        <v>541</v>
      </c>
      <c r="H833">
        <v>107028</v>
      </c>
      <c r="I833" t="s">
        <v>497</v>
      </c>
      <c r="J833" t="s">
        <v>498</v>
      </c>
      <c r="K833">
        <v>79</v>
      </c>
      <c r="L833">
        <v>0</v>
      </c>
      <c r="M833">
        <v>129</v>
      </c>
      <c r="N833" t="s">
        <v>258</v>
      </c>
      <c r="O833">
        <v>1</v>
      </c>
      <c r="P833" s="238">
        <v>6.3999999999999997E-6</v>
      </c>
      <c r="Q833" t="s">
        <v>259</v>
      </c>
      <c r="R833" t="s">
        <v>493</v>
      </c>
      <c r="S833" t="s">
        <v>453</v>
      </c>
      <c r="T833" t="s">
        <v>494</v>
      </c>
      <c r="V833">
        <v>3.1</v>
      </c>
      <c r="W833" t="s">
        <v>495</v>
      </c>
      <c r="X833" t="s">
        <v>496</v>
      </c>
      <c r="Y833" t="s">
        <v>275</v>
      </c>
      <c r="Z833">
        <v>0</v>
      </c>
      <c r="AA833" s="237">
        <v>36617</v>
      </c>
      <c r="AC833">
        <v>0</v>
      </c>
    </row>
    <row r="834" spans="1:29" hidden="1" x14ac:dyDescent="0.25">
      <c r="A834">
        <v>11649</v>
      </c>
      <c r="B834">
        <v>20200203</v>
      </c>
      <c r="C834">
        <v>284</v>
      </c>
      <c r="D834" t="s">
        <v>489</v>
      </c>
      <c r="E834" t="s">
        <v>406</v>
      </c>
      <c r="F834" t="s">
        <v>254</v>
      </c>
      <c r="G834" t="s">
        <v>541</v>
      </c>
      <c r="H834" t="s">
        <v>565</v>
      </c>
      <c r="I834" t="s">
        <v>566</v>
      </c>
      <c r="J834" t="s">
        <v>567</v>
      </c>
      <c r="K834">
        <v>87</v>
      </c>
      <c r="L834">
        <v>107</v>
      </c>
      <c r="M834">
        <v>172</v>
      </c>
      <c r="N834" t="s">
        <v>615</v>
      </c>
      <c r="O834">
        <v>1</v>
      </c>
      <c r="P834" s="238">
        <v>18</v>
      </c>
      <c r="Q834" t="s">
        <v>259</v>
      </c>
      <c r="R834" t="s">
        <v>260</v>
      </c>
      <c r="S834" t="s">
        <v>254</v>
      </c>
      <c r="T834" t="s">
        <v>261</v>
      </c>
      <c r="X834" t="s">
        <v>568</v>
      </c>
      <c r="Y834" t="s">
        <v>275</v>
      </c>
      <c r="Z834">
        <v>0</v>
      </c>
      <c r="AA834" s="237">
        <v>36770</v>
      </c>
      <c r="AC834">
        <v>0</v>
      </c>
    </row>
    <row r="835" spans="1:29" hidden="1" x14ac:dyDescent="0.25">
      <c r="A835">
        <v>11650</v>
      </c>
      <c r="B835">
        <v>20200203</v>
      </c>
      <c r="C835">
        <v>284</v>
      </c>
      <c r="D835" t="s">
        <v>489</v>
      </c>
      <c r="E835" t="s">
        <v>406</v>
      </c>
      <c r="F835" t="s">
        <v>254</v>
      </c>
      <c r="G835" t="s">
        <v>541</v>
      </c>
      <c r="H835" t="s">
        <v>565</v>
      </c>
      <c r="I835" t="s">
        <v>566</v>
      </c>
      <c r="J835" t="s">
        <v>567</v>
      </c>
      <c r="K835">
        <v>87</v>
      </c>
      <c r="L835">
        <v>139</v>
      </c>
      <c r="M835">
        <v>198</v>
      </c>
      <c r="N835" t="s">
        <v>551</v>
      </c>
      <c r="O835">
        <v>1</v>
      </c>
      <c r="P835" s="238">
        <v>9.1</v>
      </c>
      <c r="Q835" t="s">
        <v>259</v>
      </c>
      <c r="R835" t="s">
        <v>260</v>
      </c>
      <c r="S835" t="s">
        <v>254</v>
      </c>
      <c r="T835" t="s">
        <v>261</v>
      </c>
      <c r="X835" t="s">
        <v>568</v>
      </c>
      <c r="Y835" t="s">
        <v>275</v>
      </c>
      <c r="Z835">
        <v>0</v>
      </c>
      <c r="AA835" s="237">
        <v>36770</v>
      </c>
      <c r="AC835">
        <v>0</v>
      </c>
    </row>
    <row r="836" spans="1:29" x14ac:dyDescent="0.25">
      <c r="A836">
        <v>11651</v>
      </c>
      <c r="B836">
        <v>20200203</v>
      </c>
      <c r="C836">
        <v>284</v>
      </c>
      <c r="D836" t="s">
        <v>489</v>
      </c>
      <c r="E836" t="s">
        <v>406</v>
      </c>
      <c r="F836" t="s">
        <v>254</v>
      </c>
      <c r="G836" t="s">
        <v>541</v>
      </c>
      <c r="H836">
        <v>71432</v>
      </c>
      <c r="I836" t="s">
        <v>297</v>
      </c>
      <c r="J836" t="s">
        <v>298</v>
      </c>
      <c r="K836">
        <v>98</v>
      </c>
      <c r="L836">
        <v>0</v>
      </c>
      <c r="M836">
        <v>129</v>
      </c>
      <c r="N836" t="s">
        <v>258</v>
      </c>
      <c r="O836">
        <v>1</v>
      </c>
      <c r="P836" s="238">
        <v>1.2E-5</v>
      </c>
      <c r="Q836" t="s">
        <v>259</v>
      </c>
      <c r="R836" t="s">
        <v>493</v>
      </c>
      <c r="S836" t="s">
        <v>453</v>
      </c>
      <c r="T836" t="s">
        <v>494</v>
      </c>
      <c r="V836">
        <v>3.1</v>
      </c>
      <c r="W836" t="s">
        <v>495</v>
      </c>
      <c r="X836" t="s">
        <v>496</v>
      </c>
      <c r="Y836" t="s">
        <v>278</v>
      </c>
      <c r="Z836">
        <v>0</v>
      </c>
      <c r="AA836" s="237">
        <v>36617</v>
      </c>
      <c r="AC836">
        <v>0</v>
      </c>
    </row>
    <row r="837" spans="1:29" x14ac:dyDescent="0.25">
      <c r="A837">
        <v>11833</v>
      </c>
      <c r="B837">
        <v>20200203</v>
      </c>
      <c r="C837">
        <v>284</v>
      </c>
      <c r="D837" t="s">
        <v>489</v>
      </c>
      <c r="E837" t="s">
        <v>406</v>
      </c>
      <c r="F837" t="s">
        <v>254</v>
      </c>
      <c r="G837" t="s">
        <v>541</v>
      </c>
      <c r="H837">
        <v>71432</v>
      </c>
      <c r="I837" t="s">
        <v>297</v>
      </c>
      <c r="J837" t="s">
        <v>298</v>
      </c>
      <c r="K837">
        <v>98</v>
      </c>
      <c r="L837">
        <v>65</v>
      </c>
      <c r="M837">
        <v>159</v>
      </c>
      <c r="N837" t="s">
        <v>499</v>
      </c>
      <c r="O837">
        <v>1</v>
      </c>
      <c r="P837" s="238">
        <v>9.0999999999999997E-7</v>
      </c>
      <c r="Q837" t="s">
        <v>259</v>
      </c>
      <c r="R837" t="s">
        <v>493</v>
      </c>
      <c r="S837" t="s">
        <v>453</v>
      </c>
      <c r="T837" t="s">
        <v>494</v>
      </c>
      <c r="V837">
        <v>3.1</v>
      </c>
      <c r="W837" t="s">
        <v>511</v>
      </c>
      <c r="X837" t="s">
        <v>496</v>
      </c>
      <c r="Y837" t="s">
        <v>263</v>
      </c>
      <c r="Z837">
        <v>0</v>
      </c>
      <c r="AA837" s="237">
        <v>36617</v>
      </c>
      <c r="AC837">
        <v>0</v>
      </c>
    </row>
    <row r="838" spans="1:29" x14ac:dyDescent="0.25">
      <c r="A838">
        <v>11834</v>
      </c>
      <c r="B838">
        <v>20200203</v>
      </c>
      <c r="C838">
        <v>284</v>
      </c>
      <c r="D838" t="s">
        <v>489</v>
      </c>
      <c r="E838" t="s">
        <v>406</v>
      </c>
      <c r="F838" t="s">
        <v>254</v>
      </c>
      <c r="G838" t="s">
        <v>541</v>
      </c>
      <c r="H838">
        <v>106990</v>
      </c>
      <c r="I838" t="s">
        <v>501</v>
      </c>
      <c r="J838" t="s">
        <v>502</v>
      </c>
      <c r="K838">
        <v>25</v>
      </c>
      <c r="L838">
        <v>0</v>
      </c>
      <c r="M838">
        <v>129</v>
      </c>
      <c r="N838" t="s">
        <v>258</v>
      </c>
      <c r="O838">
        <v>1</v>
      </c>
      <c r="P838" t="s">
        <v>503</v>
      </c>
      <c r="Q838" t="s">
        <v>259</v>
      </c>
      <c r="R838" t="s">
        <v>493</v>
      </c>
      <c r="S838" t="s">
        <v>453</v>
      </c>
      <c r="T838" t="s">
        <v>494</v>
      </c>
      <c r="V838">
        <v>3.1</v>
      </c>
      <c r="W838" t="s">
        <v>542</v>
      </c>
      <c r="X838" t="s">
        <v>496</v>
      </c>
      <c r="Y838" t="s">
        <v>263</v>
      </c>
      <c r="Z838">
        <v>0</v>
      </c>
      <c r="AA838" s="237">
        <v>36617</v>
      </c>
      <c r="AC838">
        <v>0</v>
      </c>
    </row>
    <row r="839" spans="1:29" x14ac:dyDescent="0.25">
      <c r="A839">
        <v>11835</v>
      </c>
      <c r="B839">
        <v>20200203</v>
      </c>
      <c r="C839">
        <v>284</v>
      </c>
      <c r="D839" t="s">
        <v>489</v>
      </c>
      <c r="E839" t="s">
        <v>406</v>
      </c>
      <c r="F839" t="s">
        <v>254</v>
      </c>
      <c r="G839" t="s">
        <v>541</v>
      </c>
      <c r="H839" t="s">
        <v>255</v>
      </c>
      <c r="I839" t="s">
        <v>256</v>
      </c>
      <c r="J839" t="s">
        <v>257</v>
      </c>
      <c r="K839">
        <v>136</v>
      </c>
      <c r="L839">
        <v>0</v>
      </c>
      <c r="M839">
        <v>129</v>
      </c>
      <c r="N839" t="s">
        <v>258</v>
      </c>
      <c r="O839">
        <v>1</v>
      </c>
      <c r="P839" s="238">
        <v>110</v>
      </c>
      <c r="Q839" t="s">
        <v>259</v>
      </c>
      <c r="R839" t="s">
        <v>493</v>
      </c>
      <c r="S839" t="s">
        <v>453</v>
      </c>
      <c r="T839" t="s">
        <v>494</v>
      </c>
      <c r="V839">
        <v>3.1</v>
      </c>
      <c r="W839" t="s">
        <v>495</v>
      </c>
      <c r="X839" t="s">
        <v>496</v>
      </c>
      <c r="Y839" t="s">
        <v>278</v>
      </c>
      <c r="Z839">
        <v>0</v>
      </c>
      <c r="AA839" s="237">
        <v>36617</v>
      </c>
      <c r="AC839">
        <v>0</v>
      </c>
    </row>
    <row r="840" spans="1:29" x14ac:dyDescent="0.25">
      <c r="A840">
        <v>11837</v>
      </c>
      <c r="B840">
        <v>20200203</v>
      </c>
      <c r="C840">
        <v>284</v>
      </c>
      <c r="D840" t="s">
        <v>489</v>
      </c>
      <c r="E840" t="s">
        <v>406</v>
      </c>
      <c r="F840" t="s">
        <v>254</v>
      </c>
      <c r="G840" t="s">
        <v>541</v>
      </c>
      <c r="H840" t="s">
        <v>264</v>
      </c>
      <c r="I840" t="s">
        <v>265</v>
      </c>
      <c r="J840" t="s">
        <v>266</v>
      </c>
      <c r="K840">
        <v>137</v>
      </c>
      <c r="L840">
        <v>0</v>
      </c>
      <c r="M840">
        <v>129</v>
      </c>
      <c r="N840" t="s">
        <v>258</v>
      </c>
      <c r="O840">
        <v>1</v>
      </c>
      <c r="P840" s="238">
        <v>8.2000000000000003E-2</v>
      </c>
      <c r="Q840" t="s">
        <v>259</v>
      </c>
      <c r="R840" t="s">
        <v>493</v>
      </c>
      <c r="S840" t="s">
        <v>453</v>
      </c>
      <c r="T840" t="s">
        <v>494</v>
      </c>
      <c r="V840">
        <v>3.1</v>
      </c>
      <c r="W840" t="s">
        <v>505</v>
      </c>
      <c r="X840" t="s">
        <v>496</v>
      </c>
      <c r="Y840" t="s">
        <v>278</v>
      </c>
      <c r="Z840">
        <v>0</v>
      </c>
      <c r="AA840" s="237">
        <v>36617</v>
      </c>
      <c r="AC840">
        <v>0</v>
      </c>
    </row>
    <row r="841" spans="1:29" x14ac:dyDescent="0.25">
      <c r="A841">
        <v>11838</v>
      </c>
      <c r="B841">
        <v>20200203</v>
      </c>
      <c r="C841">
        <v>284</v>
      </c>
      <c r="D841" t="s">
        <v>489</v>
      </c>
      <c r="E841" t="s">
        <v>406</v>
      </c>
      <c r="F841" t="s">
        <v>254</v>
      </c>
      <c r="G841" t="s">
        <v>541</v>
      </c>
      <c r="H841" t="s">
        <v>264</v>
      </c>
      <c r="I841" t="s">
        <v>265</v>
      </c>
      <c r="J841" t="s">
        <v>266</v>
      </c>
      <c r="K841">
        <v>137</v>
      </c>
      <c r="L841">
        <v>28</v>
      </c>
      <c r="M841">
        <v>145</v>
      </c>
      <c r="N841" t="s">
        <v>506</v>
      </c>
      <c r="O841">
        <v>1</v>
      </c>
      <c r="P841" s="238">
        <v>0.03</v>
      </c>
      <c r="Q841" t="s">
        <v>259</v>
      </c>
      <c r="R841" t="s">
        <v>493</v>
      </c>
      <c r="S841" t="s">
        <v>453</v>
      </c>
      <c r="T841" t="s">
        <v>494</v>
      </c>
      <c r="V841">
        <v>3.1</v>
      </c>
      <c r="W841" t="s">
        <v>505</v>
      </c>
      <c r="X841" t="s">
        <v>496</v>
      </c>
      <c r="Y841" t="s">
        <v>278</v>
      </c>
      <c r="Z841">
        <v>0</v>
      </c>
      <c r="AA841" s="237">
        <v>36617</v>
      </c>
      <c r="AC841">
        <v>0</v>
      </c>
    </row>
    <row r="842" spans="1:29" x14ac:dyDescent="0.25">
      <c r="A842">
        <v>11839</v>
      </c>
      <c r="B842">
        <v>20200203</v>
      </c>
      <c r="C842">
        <v>284</v>
      </c>
      <c r="D842" t="s">
        <v>489</v>
      </c>
      <c r="E842" t="s">
        <v>406</v>
      </c>
      <c r="F842" t="s">
        <v>254</v>
      </c>
      <c r="G842" t="s">
        <v>541</v>
      </c>
      <c r="H842" t="s">
        <v>264</v>
      </c>
      <c r="I842" t="s">
        <v>265</v>
      </c>
      <c r="J842" t="s">
        <v>266</v>
      </c>
      <c r="K842">
        <v>137</v>
      </c>
      <c r="L842">
        <v>149</v>
      </c>
      <c r="M842">
        <v>206</v>
      </c>
      <c r="N842" t="s">
        <v>507</v>
      </c>
      <c r="O842">
        <v>1</v>
      </c>
      <c r="P842" s="238">
        <v>1.4999999999999999E-2</v>
      </c>
      <c r="Q842" t="s">
        <v>259</v>
      </c>
      <c r="R842" t="s">
        <v>493</v>
      </c>
      <c r="S842" t="s">
        <v>453</v>
      </c>
      <c r="T842" t="s">
        <v>494</v>
      </c>
      <c r="V842">
        <v>3.1</v>
      </c>
      <c r="W842" t="s">
        <v>508</v>
      </c>
      <c r="X842" t="s">
        <v>496</v>
      </c>
      <c r="Y842" t="s">
        <v>263</v>
      </c>
      <c r="Z842">
        <v>0</v>
      </c>
      <c r="AA842" s="237">
        <v>36617</v>
      </c>
      <c r="AC842">
        <v>0</v>
      </c>
    </row>
    <row r="843" spans="1:29" x14ac:dyDescent="0.25">
      <c r="A843">
        <v>11840</v>
      </c>
      <c r="B843">
        <v>20200203</v>
      </c>
      <c r="C843">
        <v>284</v>
      </c>
      <c r="D843" t="s">
        <v>489</v>
      </c>
      <c r="E843" t="s">
        <v>406</v>
      </c>
      <c r="F843" t="s">
        <v>254</v>
      </c>
      <c r="G843" t="s">
        <v>541</v>
      </c>
      <c r="H843">
        <v>100414</v>
      </c>
      <c r="I843" t="s">
        <v>509</v>
      </c>
      <c r="J843" t="s">
        <v>510</v>
      </c>
      <c r="K843">
        <v>197</v>
      </c>
      <c r="L843">
        <v>0</v>
      </c>
      <c r="M843">
        <v>129</v>
      </c>
      <c r="N843" t="s">
        <v>258</v>
      </c>
      <c r="O843">
        <v>1</v>
      </c>
      <c r="P843" s="238">
        <v>3.1999999999999999E-5</v>
      </c>
      <c r="Q843" t="s">
        <v>259</v>
      </c>
      <c r="R843" t="s">
        <v>493</v>
      </c>
      <c r="S843" t="s">
        <v>453</v>
      </c>
      <c r="T843" t="s">
        <v>494</v>
      </c>
      <c r="V843">
        <v>3.1</v>
      </c>
      <c r="W843" t="s">
        <v>495</v>
      </c>
      <c r="X843" t="s">
        <v>496</v>
      </c>
      <c r="Y843" t="s">
        <v>275</v>
      </c>
      <c r="Z843">
        <v>0</v>
      </c>
      <c r="AA843" s="237">
        <v>36617</v>
      </c>
      <c r="AC843">
        <v>0</v>
      </c>
    </row>
    <row r="844" spans="1:29" x14ac:dyDescent="0.25">
      <c r="A844">
        <v>11841</v>
      </c>
      <c r="B844">
        <v>20200203</v>
      </c>
      <c r="C844">
        <v>284</v>
      </c>
      <c r="D844" t="s">
        <v>489</v>
      </c>
      <c r="E844" t="s">
        <v>406</v>
      </c>
      <c r="F844" t="s">
        <v>254</v>
      </c>
      <c r="G844" t="s">
        <v>541</v>
      </c>
      <c r="H844">
        <v>206440</v>
      </c>
      <c r="I844" t="s">
        <v>335</v>
      </c>
      <c r="J844" t="s">
        <v>336</v>
      </c>
      <c r="K844">
        <v>204</v>
      </c>
      <c r="L844">
        <v>65</v>
      </c>
      <c r="M844">
        <v>159</v>
      </c>
      <c r="N844" t="s">
        <v>499</v>
      </c>
      <c r="O844">
        <v>1</v>
      </c>
      <c r="P844" s="238">
        <v>1.3599999999999999E-8</v>
      </c>
      <c r="Q844" t="s">
        <v>259</v>
      </c>
      <c r="R844" t="s">
        <v>493</v>
      </c>
      <c r="S844" t="s">
        <v>513</v>
      </c>
      <c r="T844" t="s">
        <v>494</v>
      </c>
      <c r="X844" t="s">
        <v>734</v>
      </c>
      <c r="Y844" t="s">
        <v>516</v>
      </c>
      <c r="Z844">
        <v>0</v>
      </c>
      <c r="AC844">
        <v>0</v>
      </c>
    </row>
    <row r="845" spans="1:29" x14ac:dyDescent="0.25">
      <c r="A845">
        <v>11842</v>
      </c>
      <c r="B845">
        <v>20200203</v>
      </c>
      <c r="C845">
        <v>284</v>
      </c>
      <c r="D845" t="s">
        <v>489</v>
      </c>
      <c r="E845" t="s">
        <v>406</v>
      </c>
      <c r="F845" t="s">
        <v>254</v>
      </c>
      <c r="G845" t="s">
        <v>541</v>
      </c>
      <c r="H845">
        <v>50000</v>
      </c>
      <c r="I845" t="s">
        <v>339</v>
      </c>
      <c r="J845" t="s">
        <v>340</v>
      </c>
      <c r="K845">
        <v>210</v>
      </c>
      <c r="L845">
        <v>0</v>
      </c>
      <c r="M845">
        <v>129</v>
      </c>
      <c r="N845" t="s">
        <v>258</v>
      </c>
      <c r="O845">
        <v>1</v>
      </c>
      <c r="P845" s="238">
        <v>7.1000000000000002E-4</v>
      </c>
      <c r="Q845" t="s">
        <v>259</v>
      </c>
      <c r="R845" t="s">
        <v>493</v>
      </c>
      <c r="S845" t="s">
        <v>453</v>
      </c>
      <c r="T845" t="s">
        <v>494</v>
      </c>
      <c r="V845">
        <v>3.1</v>
      </c>
      <c r="W845" t="s">
        <v>495</v>
      </c>
      <c r="X845" t="s">
        <v>496</v>
      </c>
      <c r="Y845" t="s">
        <v>278</v>
      </c>
      <c r="Z845">
        <v>0</v>
      </c>
      <c r="AA845" s="237">
        <v>36617</v>
      </c>
      <c r="AC845">
        <v>0</v>
      </c>
    </row>
    <row r="846" spans="1:29" x14ac:dyDescent="0.25">
      <c r="A846">
        <v>11843</v>
      </c>
      <c r="B846">
        <v>20200203</v>
      </c>
      <c r="C846">
        <v>284</v>
      </c>
      <c r="D846" t="s">
        <v>489</v>
      </c>
      <c r="E846" t="s">
        <v>406</v>
      </c>
      <c r="F846" t="s">
        <v>254</v>
      </c>
      <c r="G846" t="s">
        <v>541</v>
      </c>
      <c r="H846">
        <v>50000</v>
      </c>
      <c r="I846" t="s">
        <v>339</v>
      </c>
      <c r="J846" t="s">
        <v>340</v>
      </c>
      <c r="K846">
        <v>210</v>
      </c>
      <c r="L846">
        <v>65</v>
      </c>
      <c r="M846">
        <v>159</v>
      </c>
      <c r="N846" t="s">
        <v>499</v>
      </c>
      <c r="O846">
        <v>1</v>
      </c>
      <c r="P846" s="238">
        <v>2.0000000000000002E-5</v>
      </c>
      <c r="Q846" t="s">
        <v>259</v>
      </c>
      <c r="R846" t="s">
        <v>493</v>
      </c>
      <c r="S846" t="s">
        <v>453</v>
      </c>
      <c r="T846" t="s">
        <v>494</v>
      </c>
      <c r="V846">
        <v>3.1</v>
      </c>
      <c r="W846" t="s">
        <v>511</v>
      </c>
      <c r="X846" t="s">
        <v>496</v>
      </c>
      <c r="Y846" t="s">
        <v>263</v>
      </c>
      <c r="Z846">
        <v>0</v>
      </c>
      <c r="AA846" s="237">
        <v>36617</v>
      </c>
      <c r="AC846">
        <v>0</v>
      </c>
    </row>
    <row r="847" spans="1:29" x14ac:dyDescent="0.25">
      <c r="A847">
        <v>11844</v>
      </c>
      <c r="B847">
        <v>20200203</v>
      </c>
      <c r="C847">
        <v>284</v>
      </c>
      <c r="D847" t="s">
        <v>489</v>
      </c>
      <c r="E847" t="s">
        <v>406</v>
      </c>
      <c r="F847" t="s">
        <v>254</v>
      </c>
      <c r="G847" t="s">
        <v>541</v>
      </c>
      <c r="H847">
        <v>1330207</v>
      </c>
      <c r="I847" t="s">
        <v>517</v>
      </c>
      <c r="J847" t="s">
        <v>518</v>
      </c>
      <c r="K847">
        <v>246</v>
      </c>
      <c r="L847">
        <v>0</v>
      </c>
      <c r="M847">
        <v>129</v>
      </c>
      <c r="N847" t="s">
        <v>258</v>
      </c>
      <c r="O847">
        <v>1</v>
      </c>
      <c r="P847" s="238">
        <v>6.3999999999999997E-5</v>
      </c>
      <c r="Q847" t="s">
        <v>259</v>
      </c>
      <c r="R847" t="s">
        <v>493</v>
      </c>
      <c r="S847" t="s">
        <v>453</v>
      </c>
      <c r="T847" t="s">
        <v>494</v>
      </c>
      <c r="V847">
        <v>3.1</v>
      </c>
      <c r="W847" t="s">
        <v>495</v>
      </c>
      <c r="X847" t="s">
        <v>496</v>
      </c>
      <c r="Y847" t="s">
        <v>275</v>
      </c>
      <c r="Z847">
        <v>0</v>
      </c>
      <c r="AA847" s="237">
        <v>36617</v>
      </c>
      <c r="AC847">
        <v>0</v>
      </c>
    </row>
    <row r="848" spans="1:29" x14ac:dyDescent="0.25">
      <c r="A848">
        <v>11845</v>
      </c>
      <c r="B848">
        <v>20200203</v>
      </c>
      <c r="C848">
        <v>284</v>
      </c>
      <c r="D848" t="s">
        <v>489</v>
      </c>
      <c r="E848" t="s">
        <v>406</v>
      </c>
      <c r="F848" t="s">
        <v>254</v>
      </c>
      <c r="G848" t="s">
        <v>541</v>
      </c>
      <c r="I848" t="s">
        <v>349</v>
      </c>
      <c r="J848" t="s">
        <v>350</v>
      </c>
      <c r="K848">
        <v>261</v>
      </c>
      <c r="L848">
        <v>0</v>
      </c>
      <c r="M848">
        <v>129</v>
      </c>
      <c r="N848" t="s">
        <v>258</v>
      </c>
      <c r="O848">
        <v>1</v>
      </c>
      <c r="P848" s="238">
        <v>8.6E-3</v>
      </c>
      <c r="Q848" t="s">
        <v>259</v>
      </c>
      <c r="R848" t="s">
        <v>493</v>
      </c>
      <c r="S848" t="s">
        <v>453</v>
      </c>
      <c r="T848" t="s">
        <v>494</v>
      </c>
      <c r="V848">
        <v>3.1</v>
      </c>
      <c r="W848" t="s">
        <v>495</v>
      </c>
      <c r="X848" t="s">
        <v>496</v>
      </c>
      <c r="Y848" t="s">
        <v>275</v>
      </c>
      <c r="Z848">
        <v>0</v>
      </c>
      <c r="AA848" s="237">
        <v>36617</v>
      </c>
      <c r="AC848">
        <v>0</v>
      </c>
    </row>
    <row r="849" spans="1:29" x14ac:dyDescent="0.25">
      <c r="A849">
        <v>11846</v>
      </c>
      <c r="B849">
        <v>20200203</v>
      </c>
      <c r="C849">
        <v>284</v>
      </c>
      <c r="D849" t="s">
        <v>489</v>
      </c>
      <c r="E849" t="s">
        <v>406</v>
      </c>
      <c r="F849" t="s">
        <v>254</v>
      </c>
      <c r="G849" t="s">
        <v>541</v>
      </c>
      <c r="H849">
        <v>91203</v>
      </c>
      <c r="I849" t="s">
        <v>361</v>
      </c>
      <c r="J849" t="s">
        <v>362</v>
      </c>
      <c r="K849">
        <v>291</v>
      </c>
      <c r="L849">
        <v>0</v>
      </c>
      <c r="M849">
        <v>129</v>
      </c>
      <c r="N849" t="s">
        <v>258</v>
      </c>
      <c r="O849">
        <v>1</v>
      </c>
      <c r="P849" s="238">
        <v>1.3E-6</v>
      </c>
      <c r="Q849" t="s">
        <v>259</v>
      </c>
      <c r="R849" t="s">
        <v>493</v>
      </c>
      <c r="S849" t="s">
        <v>453</v>
      </c>
      <c r="T849" t="s">
        <v>494</v>
      </c>
      <c r="V849">
        <v>3.1</v>
      </c>
      <c r="W849" t="s">
        <v>495</v>
      </c>
      <c r="X849" t="s">
        <v>496</v>
      </c>
      <c r="Y849" t="s">
        <v>275</v>
      </c>
      <c r="Z849">
        <v>0</v>
      </c>
      <c r="AA849" s="237">
        <v>36617</v>
      </c>
      <c r="AC849">
        <v>0</v>
      </c>
    </row>
    <row r="850" spans="1:29" x14ac:dyDescent="0.25">
      <c r="A850">
        <v>11847</v>
      </c>
      <c r="B850">
        <v>20200203</v>
      </c>
      <c r="C850">
        <v>284</v>
      </c>
      <c r="D850" t="s">
        <v>489</v>
      </c>
      <c r="E850" t="s">
        <v>406</v>
      </c>
      <c r="F850" t="s">
        <v>254</v>
      </c>
      <c r="G850" t="s">
        <v>541</v>
      </c>
      <c r="H850">
        <v>91203</v>
      </c>
      <c r="I850" t="s">
        <v>361</v>
      </c>
      <c r="J850" t="s">
        <v>362</v>
      </c>
      <c r="K850">
        <v>291</v>
      </c>
      <c r="L850">
        <v>65</v>
      </c>
      <c r="M850">
        <v>159</v>
      </c>
      <c r="N850" t="s">
        <v>499</v>
      </c>
      <c r="O850">
        <v>1</v>
      </c>
      <c r="P850" s="238">
        <v>9.16E-7</v>
      </c>
      <c r="Q850" t="s">
        <v>259</v>
      </c>
      <c r="R850" t="s">
        <v>493</v>
      </c>
      <c r="S850" t="s">
        <v>513</v>
      </c>
      <c r="T850" t="s">
        <v>494</v>
      </c>
      <c r="X850" t="s">
        <v>734</v>
      </c>
      <c r="Y850" t="s">
        <v>516</v>
      </c>
      <c r="Z850">
        <v>0</v>
      </c>
      <c r="AC850">
        <v>0</v>
      </c>
    </row>
    <row r="851" spans="1:29" x14ac:dyDescent="0.25">
      <c r="A851">
        <v>11849</v>
      </c>
      <c r="B851">
        <v>20200203</v>
      </c>
      <c r="C851">
        <v>284</v>
      </c>
      <c r="D851" t="s">
        <v>489</v>
      </c>
      <c r="E851" t="s">
        <v>406</v>
      </c>
      <c r="F851" t="s">
        <v>254</v>
      </c>
      <c r="G851" t="s">
        <v>541</v>
      </c>
      <c r="H851" t="s">
        <v>268</v>
      </c>
      <c r="J851" t="s">
        <v>269</v>
      </c>
      <c r="K851">
        <v>303</v>
      </c>
      <c r="L851">
        <v>0</v>
      </c>
      <c r="M851">
        <v>129</v>
      </c>
      <c r="N851" t="s">
        <v>258</v>
      </c>
      <c r="O851">
        <v>1</v>
      </c>
      <c r="P851" s="238">
        <v>0.32</v>
      </c>
      <c r="Q851" t="s">
        <v>259</v>
      </c>
      <c r="R851" t="s">
        <v>493</v>
      </c>
      <c r="S851" t="s">
        <v>453</v>
      </c>
      <c r="T851" t="s">
        <v>494</v>
      </c>
      <c r="V851">
        <v>3.1</v>
      </c>
      <c r="W851" t="s">
        <v>505</v>
      </c>
      <c r="X851" t="s">
        <v>496</v>
      </c>
      <c r="Y851" t="s">
        <v>278</v>
      </c>
      <c r="Z851">
        <v>0</v>
      </c>
      <c r="AA851" s="237">
        <v>36617</v>
      </c>
      <c r="AC851">
        <v>0</v>
      </c>
    </row>
    <row r="852" spans="1:29" x14ac:dyDescent="0.25">
      <c r="A852">
        <v>11850</v>
      </c>
      <c r="B852">
        <v>20200203</v>
      </c>
      <c r="C852">
        <v>284</v>
      </c>
      <c r="D852" t="s">
        <v>489</v>
      </c>
      <c r="E852" t="s">
        <v>406</v>
      </c>
      <c r="F852" t="s">
        <v>254</v>
      </c>
      <c r="G852" t="s">
        <v>541</v>
      </c>
      <c r="H852" t="s">
        <v>268</v>
      </c>
      <c r="J852" t="s">
        <v>269</v>
      </c>
      <c r="K852">
        <v>303</v>
      </c>
      <c r="L852">
        <v>28</v>
      </c>
      <c r="M852">
        <v>145</v>
      </c>
      <c r="N852" t="s">
        <v>506</v>
      </c>
      <c r="O852">
        <v>1</v>
      </c>
      <c r="P852" s="238">
        <v>0.13</v>
      </c>
      <c r="Q852" t="s">
        <v>259</v>
      </c>
      <c r="R852" t="s">
        <v>493</v>
      </c>
      <c r="S852" t="s">
        <v>453</v>
      </c>
      <c r="T852" t="s">
        <v>494</v>
      </c>
      <c r="V852">
        <v>3.1</v>
      </c>
      <c r="W852" t="s">
        <v>505</v>
      </c>
      <c r="X852" t="s">
        <v>496</v>
      </c>
      <c r="Y852" t="s">
        <v>278</v>
      </c>
      <c r="Z852">
        <v>0</v>
      </c>
      <c r="AA852" s="237">
        <v>36617</v>
      </c>
      <c r="AC852">
        <v>0</v>
      </c>
    </row>
    <row r="853" spans="1:29" x14ac:dyDescent="0.25">
      <c r="A853">
        <v>11851</v>
      </c>
      <c r="B853">
        <v>20200203</v>
      </c>
      <c r="C853">
        <v>284</v>
      </c>
      <c r="D853" t="s">
        <v>489</v>
      </c>
      <c r="E853" t="s">
        <v>406</v>
      </c>
      <c r="F853" t="s">
        <v>254</v>
      </c>
      <c r="G853" t="s">
        <v>541</v>
      </c>
      <c r="H853" t="s">
        <v>268</v>
      </c>
      <c r="J853" t="s">
        <v>269</v>
      </c>
      <c r="K853">
        <v>303</v>
      </c>
      <c r="L853">
        <v>149</v>
      </c>
      <c r="M853">
        <v>206</v>
      </c>
      <c r="N853" t="s">
        <v>507</v>
      </c>
      <c r="O853">
        <v>1</v>
      </c>
      <c r="P853" s="238">
        <v>9.9000000000000005E-2</v>
      </c>
      <c r="Q853" t="s">
        <v>259</v>
      </c>
      <c r="R853" t="s">
        <v>493</v>
      </c>
      <c r="S853" t="s">
        <v>453</v>
      </c>
      <c r="T853" t="s">
        <v>494</v>
      </c>
      <c r="V853">
        <v>3.1</v>
      </c>
      <c r="W853" t="s">
        <v>508</v>
      </c>
      <c r="X853" t="s">
        <v>496</v>
      </c>
      <c r="Y853" t="s">
        <v>263</v>
      </c>
      <c r="Z853">
        <v>0</v>
      </c>
      <c r="AA853" s="237">
        <v>36617</v>
      </c>
      <c r="AC853">
        <v>0</v>
      </c>
    </row>
    <row r="854" spans="1:29" x14ac:dyDescent="0.25">
      <c r="A854">
        <v>11852</v>
      </c>
      <c r="B854">
        <v>20200203</v>
      </c>
      <c r="C854">
        <v>284</v>
      </c>
      <c r="D854" t="s">
        <v>489</v>
      </c>
      <c r="E854" t="s">
        <v>406</v>
      </c>
      <c r="F854" t="s">
        <v>254</v>
      </c>
      <c r="G854" t="s">
        <v>541</v>
      </c>
      <c r="I854" t="s">
        <v>365</v>
      </c>
      <c r="J854" t="s">
        <v>366</v>
      </c>
      <c r="K854">
        <v>304</v>
      </c>
      <c r="L854">
        <v>28</v>
      </c>
      <c r="M854">
        <v>145</v>
      </c>
      <c r="N854" t="s">
        <v>506</v>
      </c>
      <c r="O854">
        <v>1</v>
      </c>
      <c r="P854" s="238">
        <v>3.0000000000000001E-3</v>
      </c>
      <c r="Q854" t="s">
        <v>259</v>
      </c>
      <c r="R854" t="s">
        <v>493</v>
      </c>
      <c r="S854" t="s">
        <v>453</v>
      </c>
      <c r="T854" t="s">
        <v>494</v>
      </c>
      <c r="V854">
        <v>3.1</v>
      </c>
      <c r="W854" t="s">
        <v>519</v>
      </c>
      <c r="X854" t="s">
        <v>496</v>
      </c>
      <c r="Y854" t="s">
        <v>286</v>
      </c>
      <c r="Z854">
        <v>0</v>
      </c>
      <c r="AA854" s="237">
        <v>36617</v>
      </c>
      <c r="AC854">
        <v>0</v>
      </c>
    </row>
    <row r="855" spans="1:29" x14ac:dyDescent="0.25">
      <c r="A855">
        <v>11853</v>
      </c>
      <c r="B855">
        <v>20200203</v>
      </c>
      <c r="C855">
        <v>284</v>
      </c>
      <c r="D855" t="s">
        <v>489</v>
      </c>
      <c r="E855" t="s">
        <v>406</v>
      </c>
      <c r="F855" t="s">
        <v>254</v>
      </c>
      <c r="G855" t="s">
        <v>541</v>
      </c>
      <c r="H855" t="s">
        <v>271</v>
      </c>
      <c r="J855" t="s">
        <v>272</v>
      </c>
      <c r="K855">
        <v>330</v>
      </c>
      <c r="L855">
        <v>28</v>
      </c>
      <c r="M855">
        <v>145</v>
      </c>
      <c r="N855" t="s">
        <v>506</v>
      </c>
      <c r="O855">
        <v>1</v>
      </c>
      <c r="P855" s="238">
        <v>4.7000000000000002E-3</v>
      </c>
      <c r="Q855" t="s">
        <v>259</v>
      </c>
      <c r="R855" t="s">
        <v>493</v>
      </c>
      <c r="S855" t="s">
        <v>453</v>
      </c>
      <c r="T855" t="s">
        <v>494</v>
      </c>
      <c r="V855">
        <v>3.1</v>
      </c>
      <c r="W855" t="s">
        <v>495</v>
      </c>
      <c r="X855" t="s">
        <v>496</v>
      </c>
      <c r="Y855" t="s">
        <v>275</v>
      </c>
      <c r="Z855">
        <v>0</v>
      </c>
      <c r="AA855" s="237">
        <v>36617</v>
      </c>
      <c r="AC855">
        <v>0</v>
      </c>
    </row>
    <row r="856" spans="1:29" x14ac:dyDescent="0.25">
      <c r="A856">
        <v>11855</v>
      </c>
      <c r="B856">
        <v>20200203</v>
      </c>
      <c r="C856">
        <v>284</v>
      </c>
      <c r="D856" t="s">
        <v>489</v>
      </c>
      <c r="E856" t="s">
        <v>406</v>
      </c>
      <c r="F856" t="s">
        <v>254</v>
      </c>
      <c r="G856" t="s">
        <v>541</v>
      </c>
      <c r="H856" t="s">
        <v>273</v>
      </c>
      <c r="J856" t="s">
        <v>274</v>
      </c>
      <c r="K856">
        <v>334</v>
      </c>
      <c r="L856">
        <v>28</v>
      </c>
      <c r="M856">
        <v>145</v>
      </c>
      <c r="N856" t="s">
        <v>506</v>
      </c>
      <c r="O856">
        <v>1</v>
      </c>
      <c r="P856" s="238">
        <v>1.9E-3</v>
      </c>
      <c r="Q856" t="s">
        <v>259</v>
      </c>
      <c r="R856" t="s">
        <v>493</v>
      </c>
      <c r="S856" t="s">
        <v>453</v>
      </c>
      <c r="T856" t="s">
        <v>494</v>
      </c>
      <c r="V856">
        <v>3.1</v>
      </c>
      <c r="W856" t="s">
        <v>495</v>
      </c>
      <c r="X856" t="s">
        <v>496</v>
      </c>
      <c r="Y856" t="s">
        <v>275</v>
      </c>
      <c r="Z856">
        <v>0</v>
      </c>
      <c r="AA856" s="237">
        <v>36617</v>
      </c>
      <c r="AC856">
        <v>0</v>
      </c>
    </row>
    <row r="857" spans="1:29" x14ac:dyDescent="0.25">
      <c r="A857">
        <v>11856</v>
      </c>
      <c r="B857">
        <v>20200203</v>
      </c>
      <c r="C857">
        <v>284</v>
      </c>
      <c r="D857" t="s">
        <v>489</v>
      </c>
      <c r="E857" t="s">
        <v>406</v>
      </c>
      <c r="F857" t="s">
        <v>254</v>
      </c>
      <c r="G857" t="s">
        <v>541</v>
      </c>
      <c r="H857" t="s">
        <v>371</v>
      </c>
      <c r="J857" t="s">
        <v>372</v>
      </c>
      <c r="K857">
        <v>336</v>
      </c>
      <c r="L857">
        <v>28</v>
      </c>
      <c r="M857">
        <v>145</v>
      </c>
      <c r="N857" t="s">
        <v>506</v>
      </c>
      <c r="O857">
        <v>1</v>
      </c>
      <c r="P857" s="238">
        <v>6.6E-3</v>
      </c>
      <c r="Q857" t="s">
        <v>259</v>
      </c>
      <c r="R857" t="s">
        <v>493</v>
      </c>
      <c r="S857" t="s">
        <v>453</v>
      </c>
      <c r="T857" t="s">
        <v>494</v>
      </c>
      <c r="V857">
        <v>3.1</v>
      </c>
      <c r="W857" t="s">
        <v>495</v>
      </c>
      <c r="X857" t="s">
        <v>496</v>
      </c>
      <c r="Y857" t="s">
        <v>275</v>
      </c>
      <c r="Z857">
        <v>0</v>
      </c>
      <c r="AA857" s="237">
        <v>36617</v>
      </c>
      <c r="AC857">
        <v>0</v>
      </c>
    </row>
    <row r="858" spans="1:29" x14ac:dyDescent="0.25">
      <c r="A858">
        <v>11858</v>
      </c>
      <c r="B858">
        <v>20200203</v>
      </c>
      <c r="C858">
        <v>284</v>
      </c>
      <c r="D858" t="s">
        <v>489</v>
      </c>
      <c r="E858" t="s">
        <v>406</v>
      </c>
      <c r="F858" t="s">
        <v>254</v>
      </c>
      <c r="G858" t="s">
        <v>541</v>
      </c>
      <c r="H858" t="s">
        <v>400</v>
      </c>
      <c r="J858" t="s">
        <v>401</v>
      </c>
      <c r="K858">
        <v>338</v>
      </c>
      <c r="L858">
        <v>28</v>
      </c>
      <c r="M858">
        <v>145</v>
      </c>
      <c r="N858" t="s">
        <v>506</v>
      </c>
      <c r="O858">
        <v>1</v>
      </c>
      <c r="P858" s="238">
        <v>1.9E-3</v>
      </c>
      <c r="Q858" t="s">
        <v>259</v>
      </c>
      <c r="R858" t="s">
        <v>493</v>
      </c>
      <c r="S858" t="s">
        <v>453</v>
      </c>
      <c r="T858" t="s">
        <v>494</v>
      </c>
      <c r="V858">
        <v>3.1</v>
      </c>
      <c r="W858" t="s">
        <v>495</v>
      </c>
      <c r="X858" t="s">
        <v>520</v>
      </c>
      <c r="Y858" t="s">
        <v>275</v>
      </c>
      <c r="Z858">
        <v>0</v>
      </c>
      <c r="AA858" s="237">
        <v>38018</v>
      </c>
      <c r="AC858">
        <v>0</v>
      </c>
    </row>
    <row r="859" spans="1:29" x14ac:dyDescent="0.25">
      <c r="A859">
        <v>11859</v>
      </c>
      <c r="B859">
        <v>20200203</v>
      </c>
      <c r="C859">
        <v>284</v>
      </c>
      <c r="D859" t="s">
        <v>489</v>
      </c>
      <c r="E859" t="s">
        <v>406</v>
      </c>
      <c r="F859" t="s">
        <v>254</v>
      </c>
      <c r="G859" t="s">
        <v>541</v>
      </c>
      <c r="H859" t="s">
        <v>531</v>
      </c>
      <c r="J859" t="s">
        <v>532</v>
      </c>
      <c r="K859">
        <v>339</v>
      </c>
      <c r="L859">
        <v>28</v>
      </c>
      <c r="M859">
        <v>145</v>
      </c>
      <c r="N859" t="s">
        <v>506</v>
      </c>
      <c r="O859">
        <v>1</v>
      </c>
      <c r="P859" s="238">
        <v>6.6E-3</v>
      </c>
      <c r="Q859" t="s">
        <v>259</v>
      </c>
      <c r="R859" t="s">
        <v>493</v>
      </c>
      <c r="S859" t="s">
        <v>453</v>
      </c>
      <c r="T859" t="s">
        <v>494</v>
      </c>
      <c r="W859" t="s">
        <v>533</v>
      </c>
      <c r="X859" t="s">
        <v>534</v>
      </c>
      <c r="Y859" t="s">
        <v>275</v>
      </c>
      <c r="Z859">
        <v>0</v>
      </c>
      <c r="AA859" s="237">
        <v>38018</v>
      </c>
      <c r="AC859">
        <v>0</v>
      </c>
    </row>
    <row r="860" spans="1:29" x14ac:dyDescent="0.25">
      <c r="A860">
        <v>11860</v>
      </c>
      <c r="B860">
        <v>20200203</v>
      </c>
      <c r="C860">
        <v>284</v>
      </c>
      <c r="D860" t="s">
        <v>489</v>
      </c>
      <c r="E860" t="s">
        <v>406</v>
      </c>
      <c r="F860" t="s">
        <v>254</v>
      </c>
      <c r="G860" t="s">
        <v>541</v>
      </c>
      <c r="H860" t="s">
        <v>402</v>
      </c>
      <c r="J860" t="s">
        <v>403</v>
      </c>
      <c r="K860">
        <v>340</v>
      </c>
      <c r="L860">
        <v>28</v>
      </c>
      <c r="M860">
        <v>145</v>
      </c>
      <c r="N860" t="s">
        <v>506</v>
      </c>
      <c r="O860">
        <v>1</v>
      </c>
      <c r="P860" s="238">
        <v>1.9E-3</v>
      </c>
      <c r="Q860" t="s">
        <v>259</v>
      </c>
      <c r="R860" t="s">
        <v>493</v>
      </c>
      <c r="S860" t="s">
        <v>453</v>
      </c>
      <c r="T860" t="s">
        <v>494</v>
      </c>
      <c r="V860">
        <v>3.1</v>
      </c>
      <c r="W860" t="s">
        <v>495</v>
      </c>
      <c r="X860" t="s">
        <v>520</v>
      </c>
      <c r="Y860" t="s">
        <v>275</v>
      </c>
      <c r="Z860">
        <v>0</v>
      </c>
      <c r="AA860" s="237">
        <v>38018</v>
      </c>
      <c r="AC860">
        <v>0</v>
      </c>
    </row>
    <row r="861" spans="1:29" x14ac:dyDescent="0.25">
      <c r="A861">
        <v>11861</v>
      </c>
      <c r="B861">
        <v>20200203</v>
      </c>
      <c r="C861">
        <v>284</v>
      </c>
      <c r="D861" t="s">
        <v>489</v>
      </c>
      <c r="E861" t="s">
        <v>406</v>
      </c>
      <c r="F861" t="s">
        <v>254</v>
      </c>
      <c r="G861" t="s">
        <v>541</v>
      </c>
      <c r="H861" t="s">
        <v>535</v>
      </c>
      <c r="J861" t="s">
        <v>536</v>
      </c>
      <c r="K861">
        <v>341</v>
      </c>
      <c r="L861">
        <v>28</v>
      </c>
      <c r="M861">
        <v>145</v>
      </c>
      <c r="N861" t="s">
        <v>506</v>
      </c>
      <c r="O861">
        <v>1</v>
      </c>
      <c r="P861" s="238">
        <v>6.6E-3</v>
      </c>
      <c r="Q861" t="s">
        <v>259</v>
      </c>
      <c r="R861" t="s">
        <v>493</v>
      </c>
      <c r="S861" t="s">
        <v>453</v>
      </c>
      <c r="T861" t="s">
        <v>494</v>
      </c>
      <c r="W861" t="s">
        <v>537</v>
      </c>
      <c r="X861" t="s">
        <v>534</v>
      </c>
      <c r="Y861" t="s">
        <v>275</v>
      </c>
      <c r="Z861">
        <v>0</v>
      </c>
      <c r="AA861" s="237">
        <v>38018</v>
      </c>
      <c r="AC861">
        <v>0</v>
      </c>
    </row>
    <row r="862" spans="1:29" x14ac:dyDescent="0.25">
      <c r="A862">
        <v>11862</v>
      </c>
      <c r="B862">
        <v>20200203</v>
      </c>
      <c r="C862">
        <v>284</v>
      </c>
      <c r="D862" t="s">
        <v>489</v>
      </c>
      <c r="E862" t="s">
        <v>406</v>
      </c>
      <c r="F862" t="s">
        <v>254</v>
      </c>
      <c r="G862" t="s">
        <v>541</v>
      </c>
      <c r="H862">
        <v>40</v>
      </c>
      <c r="J862" t="s">
        <v>521</v>
      </c>
      <c r="K862">
        <v>347</v>
      </c>
      <c r="L862">
        <v>0</v>
      </c>
      <c r="M862">
        <v>129</v>
      </c>
      <c r="N862" t="s">
        <v>258</v>
      </c>
      <c r="O862">
        <v>1</v>
      </c>
      <c r="P862" s="238">
        <v>2.2000000000000001E-6</v>
      </c>
      <c r="Q862" t="s">
        <v>259</v>
      </c>
      <c r="R862" t="s">
        <v>493</v>
      </c>
      <c r="S862" t="s">
        <v>453</v>
      </c>
      <c r="T862" t="s">
        <v>494</v>
      </c>
      <c r="V862">
        <v>3.1</v>
      </c>
      <c r="W862" t="s">
        <v>495</v>
      </c>
      <c r="X862" t="s">
        <v>496</v>
      </c>
      <c r="Y862" t="s">
        <v>275</v>
      </c>
      <c r="Z862">
        <v>0</v>
      </c>
      <c r="AA862" s="237">
        <v>36617</v>
      </c>
      <c r="AC862">
        <v>0</v>
      </c>
    </row>
    <row r="863" spans="1:29" x14ac:dyDescent="0.25">
      <c r="A863">
        <v>11863</v>
      </c>
      <c r="B863">
        <v>20200203</v>
      </c>
      <c r="C863">
        <v>284</v>
      </c>
      <c r="D863" t="s">
        <v>489</v>
      </c>
      <c r="E863" t="s">
        <v>406</v>
      </c>
      <c r="F863" t="s">
        <v>254</v>
      </c>
      <c r="G863" t="s">
        <v>541</v>
      </c>
      <c r="H863">
        <v>75569</v>
      </c>
      <c r="I863" t="s">
        <v>522</v>
      </c>
      <c r="J863" t="s">
        <v>523</v>
      </c>
      <c r="K863">
        <v>357</v>
      </c>
      <c r="L863">
        <v>0</v>
      </c>
      <c r="M863">
        <v>129</v>
      </c>
      <c r="N863" t="s">
        <v>258</v>
      </c>
      <c r="O863">
        <v>1</v>
      </c>
      <c r="P863" t="s">
        <v>524</v>
      </c>
      <c r="Q863" t="s">
        <v>259</v>
      </c>
      <c r="R863" t="s">
        <v>493</v>
      </c>
      <c r="S863" t="s">
        <v>453</v>
      </c>
      <c r="T863" t="s">
        <v>494</v>
      </c>
      <c r="V863">
        <v>3.1</v>
      </c>
      <c r="W863" t="s">
        <v>495</v>
      </c>
      <c r="X863" t="s">
        <v>496</v>
      </c>
      <c r="Y863" t="s">
        <v>263</v>
      </c>
      <c r="Z863">
        <v>0</v>
      </c>
      <c r="AA863" s="237">
        <v>36617</v>
      </c>
      <c r="AC863">
        <v>0</v>
      </c>
    </row>
    <row r="864" spans="1:29" x14ac:dyDescent="0.25">
      <c r="A864">
        <v>11864</v>
      </c>
      <c r="B864">
        <v>20200203</v>
      </c>
      <c r="C864">
        <v>284</v>
      </c>
      <c r="D864" t="s">
        <v>489</v>
      </c>
      <c r="E864" t="s">
        <v>406</v>
      </c>
      <c r="F864" t="s">
        <v>254</v>
      </c>
      <c r="G864" t="s">
        <v>541</v>
      </c>
      <c r="H864" t="s">
        <v>276</v>
      </c>
      <c r="I864" s="237">
        <v>2025884</v>
      </c>
      <c r="J864" t="s">
        <v>277</v>
      </c>
      <c r="K864">
        <v>380</v>
      </c>
      <c r="L864">
        <v>0</v>
      </c>
      <c r="M864">
        <v>129</v>
      </c>
      <c r="N864" t="s">
        <v>258</v>
      </c>
      <c r="O864">
        <v>1</v>
      </c>
      <c r="P864" t="s">
        <v>58</v>
      </c>
      <c r="Q864" t="s">
        <v>259</v>
      </c>
      <c r="R864" t="s">
        <v>493</v>
      </c>
      <c r="S864" t="s">
        <v>453</v>
      </c>
      <c r="T864" t="s">
        <v>494</v>
      </c>
      <c r="U864" t="s">
        <v>525</v>
      </c>
      <c r="V864">
        <v>3.1</v>
      </c>
      <c r="W864" t="s">
        <v>526</v>
      </c>
      <c r="X864" t="s">
        <v>496</v>
      </c>
      <c r="Y864" t="s">
        <v>267</v>
      </c>
      <c r="Z864">
        <v>0</v>
      </c>
      <c r="AA864" s="237">
        <v>36617</v>
      </c>
      <c r="AC864">
        <v>0</v>
      </c>
    </row>
    <row r="865" spans="1:29" x14ac:dyDescent="0.25">
      <c r="A865">
        <v>11866</v>
      </c>
      <c r="B865">
        <v>20200203</v>
      </c>
      <c r="C865">
        <v>284</v>
      </c>
      <c r="D865" t="s">
        <v>489</v>
      </c>
      <c r="E865" t="s">
        <v>406</v>
      </c>
      <c r="F865" t="s">
        <v>254</v>
      </c>
      <c r="G865" t="s">
        <v>541</v>
      </c>
      <c r="H865">
        <v>108883</v>
      </c>
      <c r="I865" t="s">
        <v>381</v>
      </c>
      <c r="J865" t="s">
        <v>382</v>
      </c>
      <c r="K865">
        <v>397</v>
      </c>
      <c r="L865">
        <v>0</v>
      </c>
      <c r="M865">
        <v>129</v>
      </c>
      <c r="N865" t="s">
        <v>258</v>
      </c>
      <c r="O865">
        <v>1</v>
      </c>
      <c r="P865" s="238">
        <v>1.2999999999999999E-4</v>
      </c>
      <c r="Q865" t="s">
        <v>259</v>
      </c>
      <c r="R865" t="s">
        <v>493</v>
      </c>
      <c r="S865" t="s">
        <v>453</v>
      </c>
      <c r="T865" t="s">
        <v>494</v>
      </c>
      <c r="V865">
        <v>3.1</v>
      </c>
      <c r="W865" t="s">
        <v>495</v>
      </c>
      <c r="X865" t="s">
        <v>496</v>
      </c>
      <c r="Y865" t="s">
        <v>275</v>
      </c>
      <c r="Z865">
        <v>0</v>
      </c>
      <c r="AA865" s="237">
        <v>36617</v>
      </c>
      <c r="AC865">
        <v>0</v>
      </c>
    </row>
    <row r="866" spans="1:29" x14ac:dyDescent="0.25">
      <c r="A866">
        <v>11867</v>
      </c>
      <c r="B866">
        <v>20200203</v>
      </c>
      <c r="C866">
        <v>284</v>
      </c>
      <c r="D866" t="s">
        <v>489</v>
      </c>
      <c r="E866" t="s">
        <v>406</v>
      </c>
      <c r="F866" t="s">
        <v>254</v>
      </c>
      <c r="G866" t="s">
        <v>541</v>
      </c>
      <c r="J866" t="s">
        <v>279</v>
      </c>
      <c r="K866">
        <v>399</v>
      </c>
      <c r="L866">
        <v>0</v>
      </c>
      <c r="M866">
        <v>129</v>
      </c>
      <c r="N866" t="s">
        <v>258</v>
      </c>
      <c r="O866">
        <v>1</v>
      </c>
      <c r="P866" s="238">
        <v>1.0999999999999999E-2</v>
      </c>
      <c r="Q866" t="s">
        <v>259</v>
      </c>
      <c r="R866" t="s">
        <v>493</v>
      </c>
      <c r="S866" t="s">
        <v>453</v>
      </c>
      <c r="T866" t="s">
        <v>494</v>
      </c>
      <c r="V866">
        <v>3.1</v>
      </c>
      <c r="W866" t="s">
        <v>495</v>
      </c>
      <c r="X866" t="s">
        <v>496</v>
      </c>
      <c r="Y866" t="s">
        <v>267</v>
      </c>
      <c r="Z866">
        <v>0</v>
      </c>
      <c r="AA866" s="237">
        <v>36617</v>
      </c>
      <c r="AC866">
        <v>0</v>
      </c>
    </row>
    <row r="867" spans="1:29" x14ac:dyDescent="0.25">
      <c r="A867">
        <v>11869</v>
      </c>
      <c r="B867">
        <v>20200203</v>
      </c>
      <c r="C867">
        <v>284</v>
      </c>
      <c r="D867" t="s">
        <v>489</v>
      </c>
      <c r="E867" t="s">
        <v>406</v>
      </c>
      <c r="F867" t="s">
        <v>254</v>
      </c>
      <c r="G867" t="s">
        <v>541</v>
      </c>
      <c r="H867" t="s">
        <v>385</v>
      </c>
      <c r="J867" t="s">
        <v>386</v>
      </c>
      <c r="K867">
        <v>417</v>
      </c>
      <c r="L867">
        <v>0</v>
      </c>
      <c r="M867">
        <v>129</v>
      </c>
      <c r="N867" t="s">
        <v>258</v>
      </c>
      <c r="O867">
        <v>1</v>
      </c>
      <c r="P867" s="238">
        <v>2.0999999999999999E-3</v>
      </c>
      <c r="Q867" t="s">
        <v>259</v>
      </c>
      <c r="R867" t="s">
        <v>493</v>
      </c>
      <c r="S867" t="s">
        <v>453</v>
      </c>
      <c r="T867" t="s">
        <v>494</v>
      </c>
      <c r="V867">
        <v>3.1</v>
      </c>
      <c r="W867" t="s">
        <v>495</v>
      </c>
      <c r="X867" t="s">
        <v>496</v>
      </c>
      <c r="Y867" t="s">
        <v>263</v>
      </c>
      <c r="Z867">
        <v>0</v>
      </c>
      <c r="AA867" s="237">
        <v>36617</v>
      </c>
      <c r="AC867">
        <v>0</v>
      </c>
    </row>
    <row r="868" spans="1:29" s="327" customFormat="1" hidden="1" x14ac:dyDescent="0.25">
      <c r="A868" s="327">
        <v>11836</v>
      </c>
      <c r="B868" s="327">
        <v>20200203</v>
      </c>
      <c r="C868" s="327">
        <v>284</v>
      </c>
      <c r="D868" s="327" t="s">
        <v>489</v>
      </c>
      <c r="E868" s="327" t="s">
        <v>406</v>
      </c>
      <c r="F868" s="327" t="s">
        <v>254</v>
      </c>
      <c r="G868" s="327" t="s">
        <v>541</v>
      </c>
      <c r="H868" s="327" t="s">
        <v>264</v>
      </c>
      <c r="I868" s="327" t="s">
        <v>265</v>
      </c>
      <c r="J868" s="327" t="s">
        <v>266</v>
      </c>
      <c r="K868" s="327">
        <v>137</v>
      </c>
      <c r="L868" s="327">
        <v>0</v>
      </c>
      <c r="M868" s="327">
        <v>129</v>
      </c>
      <c r="N868" s="327" t="s">
        <v>258</v>
      </c>
      <c r="O868" s="327">
        <v>1</v>
      </c>
      <c r="P868" s="328">
        <v>115</v>
      </c>
      <c r="Q868" s="327" t="s">
        <v>259</v>
      </c>
      <c r="R868" s="327" t="s">
        <v>260</v>
      </c>
      <c r="S868" s="327" t="s">
        <v>254</v>
      </c>
      <c r="T868" s="327" t="s">
        <v>261</v>
      </c>
      <c r="X868" s="327" t="s">
        <v>733</v>
      </c>
      <c r="Y868" s="327" t="s">
        <v>278</v>
      </c>
      <c r="Z868" s="327">
        <v>0</v>
      </c>
      <c r="AB868" s="329">
        <v>36617</v>
      </c>
      <c r="AC868" s="327">
        <v>0</v>
      </c>
    </row>
    <row r="869" spans="1:29" s="327" customFormat="1" hidden="1" x14ac:dyDescent="0.25">
      <c r="A869" s="327">
        <v>11848</v>
      </c>
      <c r="B869" s="327">
        <v>20200203</v>
      </c>
      <c r="C869" s="327">
        <v>284</v>
      </c>
      <c r="D869" s="327" t="s">
        <v>489</v>
      </c>
      <c r="E869" s="327" t="s">
        <v>406</v>
      </c>
      <c r="F869" s="327" t="s">
        <v>254</v>
      </c>
      <c r="G869" s="327" t="s">
        <v>541</v>
      </c>
      <c r="H869" s="327" t="s">
        <v>268</v>
      </c>
      <c r="J869" s="327" t="s">
        <v>269</v>
      </c>
      <c r="K869" s="327">
        <v>303</v>
      </c>
      <c r="L869" s="327">
        <v>0</v>
      </c>
      <c r="M869" s="327">
        <v>129</v>
      </c>
      <c r="N869" s="327" t="s">
        <v>258</v>
      </c>
      <c r="O869" s="327">
        <v>1</v>
      </c>
      <c r="P869" s="328">
        <v>413</v>
      </c>
      <c r="Q869" s="327" t="s">
        <v>259</v>
      </c>
      <c r="R869" s="327" t="s">
        <v>260</v>
      </c>
      <c r="S869" s="327" t="s">
        <v>254</v>
      </c>
      <c r="T869" s="327" t="s">
        <v>261</v>
      </c>
      <c r="X869" s="327" t="s">
        <v>733</v>
      </c>
      <c r="Y869" s="327" t="s">
        <v>278</v>
      </c>
      <c r="Z869" s="327">
        <v>0</v>
      </c>
      <c r="AB869" s="329">
        <v>36617</v>
      </c>
      <c r="AC869" s="327">
        <v>0</v>
      </c>
    </row>
    <row r="870" spans="1:29" s="327" customFormat="1" hidden="1" x14ac:dyDescent="0.25">
      <c r="A870" s="327">
        <v>11854</v>
      </c>
      <c r="B870" s="327">
        <v>20200203</v>
      </c>
      <c r="C870" s="327">
        <v>284</v>
      </c>
      <c r="D870" s="327" t="s">
        <v>489</v>
      </c>
      <c r="E870" s="327" t="s">
        <v>406</v>
      </c>
      <c r="F870" s="327" t="s">
        <v>254</v>
      </c>
      <c r="G870" s="327" t="s">
        <v>541</v>
      </c>
      <c r="H870" s="327" t="s">
        <v>273</v>
      </c>
      <c r="J870" s="327" t="s">
        <v>274</v>
      </c>
      <c r="K870" s="327">
        <v>334</v>
      </c>
      <c r="L870" s="327">
        <v>0</v>
      </c>
      <c r="M870" s="327">
        <v>129</v>
      </c>
      <c r="N870" s="327" t="s">
        <v>258</v>
      </c>
      <c r="O870" s="327">
        <v>1</v>
      </c>
      <c r="P870" s="328">
        <v>14</v>
      </c>
      <c r="Q870" s="327" t="s">
        <v>259</v>
      </c>
      <c r="R870" s="327" t="s">
        <v>260</v>
      </c>
      <c r="S870" s="327" t="s">
        <v>254</v>
      </c>
      <c r="T870" s="327" t="s">
        <v>261</v>
      </c>
      <c r="X870" s="327" t="s">
        <v>733</v>
      </c>
      <c r="Y870" s="327" t="s">
        <v>267</v>
      </c>
      <c r="Z870" s="327">
        <v>0</v>
      </c>
      <c r="AB870" s="329">
        <v>36617</v>
      </c>
      <c r="AC870" s="327">
        <v>0</v>
      </c>
    </row>
    <row r="871" spans="1:29" s="327" customFormat="1" hidden="1" x14ac:dyDescent="0.25">
      <c r="A871" s="327">
        <v>11857</v>
      </c>
      <c r="B871" s="327">
        <v>20200203</v>
      </c>
      <c r="C871" s="327">
        <v>284</v>
      </c>
      <c r="D871" s="327" t="s">
        <v>489</v>
      </c>
      <c r="E871" s="327" t="s">
        <v>406</v>
      </c>
      <c r="F871" s="327" t="s">
        <v>254</v>
      </c>
      <c r="G871" s="327" t="s">
        <v>541</v>
      </c>
      <c r="H871" s="327" t="s">
        <v>400</v>
      </c>
      <c r="J871" s="327" t="s">
        <v>401</v>
      </c>
      <c r="K871" s="327">
        <v>338</v>
      </c>
      <c r="L871" s="327">
        <v>0</v>
      </c>
      <c r="M871" s="327">
        <v>129</v>
      </c>
      <c r="N871" s="327" t="s">
        <v>258</v>
      </c>
      <c r="O871" s="327">
        <v>1</v>
      </c>
      <c r="P871" s="328">
        <v>14</v>
      </c>
      <c r="Q871" s="327" t="s">
        <v>259</v>
      </c>
      <c r="R871" s="327" t="s">
        <v>260</v>
      </c>
      <c r="S871" s="327" t="s">
        <v>254</v>
      </c>
      <c r="T871" s="327" t="s">
        <v>261</v>
      </c>
      <c r="X871" s="327" t="s">
        <v>733</v>
      </c>
      <c r="Y871" s="327" t="s">
        <v>267</v>
      </c>
      <c r="Z871" s="327">
        <v>0</v>
      </c>
      <c r="AB871" s="329">
        <v>36617</v>
      </c>
      <c r="AC871" s="327">
        <v>0</v>
      </c>
    </row>
    <row r="872" spans="1:29" s="327" customFormat="1" hidden="1" x14ac:dyDescent="0.25">
      <c r="A872" s="327">
        <v>11865</v>
      </c>
      <c r="B872" s="327">
        <v>20200203</v>
      </c>
      <c r="C872" s="327">
        <v>284</v>
      </c>
      <c r="D872" s="327" t="s">
        <v>489</v>
      </c>
      <c r="E872" s="327" t="s">
        <v>406</v>
      </c>
      <c r="F872" s="327" t="s">
        <v>254</v>
      </c>
      <c r="G872" s="327" t="s">
        <v>541</v>
      </c>
      <c r="J872" s="327" t="s">
        <v>412</v>
      </c>
      <c r="K872" s="327">
        <v>381</v>
      </c>
      <c r="L872" s="327">
        <v>0</v>
      </c>
      <c r="M872" s="327">
        <v>129</v>
      </c>
      <c r="N872" s="327" t="s">
        <v>258</v>
      </c>
      <c r="O872" s="327">
        <v>1</v>
      </c>
      <c r="P872" s="328">
        <v>0.6</v>
      </c>
      <c r="Q872" s="327" t="s">
        <v>259</v>
      </c>
      <c r="R872" s="327" t="s">
        <v>260</v>
      </c>
      <c r="S872" s="327" t="s">
        <v>254</v>
      </c>
      <c r="T872" s="327" t="s">
        <v>261</v>
      </c>
      <c r="V872" s="327">
        <v>3.2</v>
      </c>
      <c r="X872" s="327" t="s">
        <v>528</v>
      </c>
      <c r="Y872" s="327" t="s">
        <v>267</v>
      </c>
      <c r="Z872" s="327">
        <v>0</v>
      </c>
      <c r="AB872" s="329">
        <v>36617</v>
      </c>
      <c r="AC872" s="327">
        <v>0</v>
      </c>
    </row>
    <row r="873" spans="1:29" s="327" customFormat="1" hidden="1" x14ac:dyDescent="0.25">
      <c r="A873" s="327">
        <v>11868</v>
      </c>
      <c r="B873" s="327">
        <v>20200203</v>
      </c>
      <c r="C873" s="327">
        <v>284</v>
      </c>
      <c r="D873" s="327" t="s">
        <v>489</v>
      </c>
      <c r="E873" s="327" t="s">
        <v>406</v>
      </c>
      <c r="F873" s="327" t="s">
        <v>254</v>
      </c>
      <c r="G873" s="327" t="s">
        <v>541</v>
      </c>
      <c r="H873" s="327" t="s">
        <v>385</v>
      </c>
      <c r="J873" s="327" t="s">
        <v>386</v>
      </c>
      <c r="K873" s="327">
        <v>417</v>
      </c>
      <c r="L873" s="327">
        <v>0</v>
      </c>
      <c r="M873" s="327">
        <v>129</v>
      </c>
      <c r="N873" s="327" t="s">
        <v>258</v>
      </c>
      <c r="O873" s="327">
        <v>1</v>
      </c>
      <c r="P873" s="328">
        <v>12.6</v>
      </c>
      <c r="Q873" s="327" t="s">
        <v>259</v>
      </c>
      <c r="R873" s="327" t="s">
        <v>260</v>
      </c>
      <c r="S873" s="327" t="s">
        <v>254</v>
      </c>
      <c r="T873" s="327" t="s">
        <v>261</v>
      </c>
      <c r="X873" s="327" t="s">
        <v>732</v>
      </c>
      <c r="Y873" s="327" t="s">
        <v>516</v>
      </c>
      <c r="Z873" s="327">
        <v>0</v>
      </c>
      <c r="AB873" s="329">
        <v>36617</v>
      </c>
      <c r="AC873" s="327">
        <v>0</v>
      </c>
    </row>
    <row r="874" spans="1:29" hidden="1" x14ac:dyDescent="0.25">
      <c r="A874">
        <v>11870</v>
      </c>
      <c r="B874">
        <v>20200204</v>
      </c>
      <c r="C874">
        <v>285</v>
      </c>
      <c r="D874" t="s">
        <v>489</v>
      </c>
      <c r="E874" t="s">
        <v>406</v>
      </c>
      <c r="F874" t="s">
        <v>254</v>
      </c>
      <c r="G874" t="s">
        <v>543</v>
      </c>
      <c r="H874" t="s">
        <v>565</v>
      </c>
      <c r="I874" t="s">
        <v>566</v>
      </c>
      <c r="J874" t="s">
        <v>567</v>
      </c>
      <c r="K874">
        <v>87</v>
      </c>
      <c r="L874">
        <v>107</v>
      </c>
      <c r="M874">
        <v>172</v>
      </c>
      <c r="N874" t="s">
        <v>615</v>
      </c>
      <c r="O874">
        <v>1</v>
      </c>
      <c r="P874" s="238">
        <v>18</v>
      </c>
      <c r="Q874" t="s">
        <v>259</v>
      </c>
      <c r="R874" t="s">
        <v>260</v>
      </c>
      <c r="S874" t="s">
        <v>254</v>
      </c>
      <c r="T874" t="s">
        <v>261</v>
      </c>
      <c r="X874" t="s">
        <v>568</v>
      </c>
      <c r="Y874" t="s">
        <v>275</v>
      </c>
      <c r="Z874">
        <v>0</v>
      </c>
      <c r="AA874" s="237">
        <v>36770</v>
      </c>
      <c r="AC874">
        <v>0</v>
      </c>
    </row>
    <row r="875" spans="1:29" hidden="1" x14ac:dyDescent="0.25">
      <c r="A875">
        <v>11871</v>
      </c>
      <c r="B875">
        <v>20200204</v>
      </c>
      <c r="C875">
        <v>285</v>
      </c>
      <c r="D875" t="s">
        <v>489</v>
      </c>
      <c r="E875" t="s">
        <v>406</v>
      </c>
      <c r="F875" t="s">
        <v>254</v>
      </c>
      <c r="G875" t="s">
        <v>543</v>
      </c>
      <c r="H875" t="s">
        <v>565</v>
      </c>
      <c r="I875" t="s">
        <v>566</v>
      </c>
      <c r="J875" t="s">
        <v>567</v>
      </c>
      <c r="K875">
        <v>87</v>
      </c>
      <c r="L875">
        <v>139</v>
      </c>
      <c r="M875">
        <v>198</v>
      </c>
      <c r="N875" t="s">
        <v>551</v>
      </c>
      <c r="O875">
        <v>1</v>
      </c>
      <c r="P875" s="238">
        <v>9.1</v>
      </c>
      <c r="Q875" t="s">
        <v>259</v>
      </c>
      <c r="R875" t="s">
        <v>260</v>
      </c>
      <c r="S875" t="s">
        <v>254</v>
      </c>
      <c r="T875" t="s">
        <v>261</v>
      </c>
      <c r="X875" t="s">
        <v>568</v>
      </c>
      <c r="Y875" t="s">
        <v>275</v>
      </c>
      <c r="Z875">
        <v>0</v>
      </c>
      <c r="AA875" s="237">
        <v>36770</v>
      </c>
      <c r="AC875">
        <v>0</v>
      </c>
    </row>
    <row r="876" spans="1:29" hidden="1" x14ac:dyDescent="0.25">
      <c r="A876">
        <v>11872</v>
      </c>
      <c r="B876">
        <v>20200204</v>
      </c>
      <c r="C876">
        <v>285</v>
      </c>
      <c r="D876" t="s">
        <v>489</v>
      </c>
      <c r="E876" t="s">
        <v>406</v>
      </c>
      <c r="F876" t="s">
        <v>254</v>
      </c>
      <c r="G876" t="s">
        <v>543</v>
      </c>
      <c r="H876" t="s">
        <v>264</v>
      </c>
      <c r="I876" t="s">
        <v>265</v>
      </c>
      <c r="J876" t="s">
        <v>266</v>
      </c>
      <c r="K876">
        <v>137</v>
      </c>
      <c r="L876">
        <v>0</v>
      </c>
      <c r="M876">
        <v>129</v>
      </c>
      <c r="N876" t="s">
        <v>258</v>
      </c>
      <c r="O876">
        <v>1</v>
      </c>
      <c r="P876" s="238">
        <v>399</v>
      </c>
      <c r="Q876" t="s">
        <v>259</v>
      </c>
      <c r="R876" t="s">
        <v>260</v>
      </c>
      <c r="S876" t="s">
        <v>254</v>
      </c>
      <c r="T876" t="s">
        <v>261</v>
      </c>
      <c r="V876">
        <v>3.2</v>
      </c>
      <c r="X876" t="s">
        <v>528</v>
      </c>
      <c r="Y876" t="s">
        <v>278</v>
      </c>
      <c r="Z876">
        <v>0</v>
      </c>
      <c r="AC876">
        <v>0</v>
      </c>
    </row>
    <row r="877" spans="1:29" hidden="1" x14ac:dyDescent="0.25">
      <c r="A877">
        <v>11873</v>
      </c>
      <c r="B877">
        <v>20200204</v>
      </c>
      <c r="C877">
        <v>285</v>
      </c>
      <c r="D877" t="s">
        <v>489</v>
      </c>
      <c r="E877" t="s">
        <v>406</v>
      </c>
      <c r="F877" t="s">
        <v>254</v>
      </c>
      <c r="G877" t="s">
        <v>543</v>
      </c>
      <c r="H877" t="s">
        <v>268</v>
      </c>
      <c r="J877" t="s">
        <v>269</v>
      </c>
      <c r="K877">
        <v>303</v>
      </c>
      <c r="L877">
        <v>0</v>
      </c>
      <c r="M877">
        <v>129</v>
      </c>
      <c r="N877" t="s">
        <v>258</v>
      </c>
      <c r="O877">
        <v>1</v>
      </c>
      <c r="P877" s="238">
        <v>2840</v>
      </c>
      <c r="Q877" t="s">
        <v>259</v>
      </c>
      <c r="R877" t="s">
        <v>260</v>
      </c>
      <c r="S877" t="s">
        <v>254</v>
      </c>
      <c r="T877" t="s">
        <v>261</v>
      </c>
      <c r="V877">
        <v>3.2</v>
      </c>
      <c r="X877" t="s">
        <v>528</v>
      </c>
      <c r="Y877" t="s">
        <v>278</v>
      </c>
      <c r="Z877">
        <v>0</v>
      </c>
      <c r="AC877">
        <v>0</v>
      </c>
    </row>
    <row r="878" spans="1:29" hidden="1" x14ac:dyDescent="0.25">
      <c r="A878">
        <v>11874</v>
      </c>
      <c r="B878">
        <v>20200204</v>
      </c>
      <c r="C878">
        <v>285</v>
      </c>
      <c r="D878" t="s">
        <v>489</v>
      </c>
      <c r="E878" t="s">
        <v>406</v>
      </c>
      <c r="F878" t="s">
        <v>254</v>
      </c>
      <c r="G878" t="s">
        <v>543</v>
      </c>
      <c r="H878" t="s">
        <v>271</v>
      </c>
      <c r="J878" t="s">
        <v>272</v>
      </c>
      <c r="K878">
        <v>330</v>
      </c>
      <c r="L878">
        <v>0</v>
      </c>
      <c r="M878">
        <v>129</v>
      </c>
      <c r="N878" t="s">
        <v>258</v>
      </c>
      <c r="O878">
        <v>1</v>
      </c>
      <c r="P878" s="238">
        <v>10.11</v>
      </c>
      <c r="Q878" t="s">
        <v>259</v>
      </c>
      <c r="R878" t="s">
        <v>260</v>
      </c>
      <c r="S878" t="s">
        <v>254</v>
      </c>
      <c r="T878" t="s">
        <v>261</v>
      </c>
      <c r="V878">
        <v>3.2</v>
      </c>
      <c r="W878" t="s">
        <v>529</v>
      </c>
      <c r="X878" t="s">
        <v>530</v>
      </c>
      <c r="Y878" t="s">
        <v>263</v>
      </c>
      <c r="Z878">
        <v>0</v>
      </c>
      <c r="AA878" s="237">
        <v>38018</v>
      </c>
      <c r="AC878">
        <v>0</v>
      </c>
    </row>
    <row r="879" spans="1:29" hidden="1" x14ac:dyDescent="0.25">
      <c r="A879">
        <v>11875</v>
      </c>
      <c r="B879">
        <v>20200204</v>
      </c>
      <c r="C879">
        <v>285</v>
      </c>
      <c r="D879" t="s">
        <v>489</v>
      </c>
      <c r="E879" t="s">
        <v>406</v>
      </c>
      <c r="F879" t="s">
        <v>254</v>
      </c>
      <c r="G879" t="s">
        <v>543</v>
      </c>
      <c r="H879" t="s">
        <v>273</v>
      </c>
      <c r="J879" t="s">
        <v>274</v>
      </c>
      <c r="K879">
        <v>334</v>
      </c>
      <c r="L879">
        <v>0</v>
      </c>
      <c r="M879">
        <v>129</v>
      </c>
      <c r="N879" t="s">
        <v>258</v>
      </c>
      <c r="O879">
        <v>1</v>
      </c>
      <c r="P879" s="238">
        <v>10</v>
      </c>
      <c r="Q879" t="s">
        <v>259</v>
      </c>
      <c r="R879" t="s">
        <v>260</v>
      </c>
      <c r="S879" t="s">
        <v>254</v>
      </c>
      <c r="T879" t="s">
        <v>261</v>
      </c>
      <c r="X879" t="s">
        <v>562</v>
      </c>
      <c r="Y879" t="s">
        <v>516</v>
      </c>
      <c r="Z879">
        <v>0</v>
      </c>
      <c r="AC879">
        <v>0</v>
      </c>
    </row>
    <row r="880" spans="1:29" hidden="1" x14ac:dyDescent="0.25">
      <c r="A880">
        <v>11876</v>
      </c>
      <c r="B880">
        <v>20200204</v>
      </c>
      <c r="C880">
        <v>285</v>
      </c>
      <c r="D880" t="s">
        <v>489</v>
      </c>
      <c r="E880" t="s">
        <v>406</v>
      </c>
      <c r="F880" t="s">
        <v>254</v>
      </c>
      <c r="G880" t="s">
        <v>543</v>
      </c>
      <c r="H880" t="s">
        <v>400</v>
      </c>
      <c r="J880" t="s">
        <v>401</v>
      </c>
      <c r="K880">
        <v>338</v>
      </c>
      <c r="L880">
        <v>0</v>
      </c>
      <c r="M880">
        <v>129</v>
      </c>
      <c r="N880" t="s">
        <v>258</v>
      </c>
      <c r="O880">
        <v>1</v>
      </c>
      <c r="P880" s="238">
        <v>10</v>
      </c>
      <c r="Q880" t="s">
        <v>259</v>
      </c>
      <c r="R880" t="s">
        <v>260</v>
      </c>
      <c r="S880" t="s">
        <v>254</v>
      </c>
      <c r="T880" t="s">
        <v>261</v>
      </c>
      <c r="X880" t="s">
        <v>562</v>
      </c>
      <c r="Y880" t="s">
        <v>516</v>
      </c>
      <c r="Z880">
        <v>0</v>
      </c>
      <c r="AC880">
        <v>0</v>
      </c>
    </row>
    <row r="881" spans="1:29" hidden="1" x14ac:dyDescent="0.25">
      <c r="A881">
        <v>11877</v>
      </c>
      <c r="B881">
        <v>20200204</v>
      </c>
      <c r="C881">
        <v>285</v>
      </c>
      <c r="D881" t="s">
        <v>489</v>
      </c>
      <c r="E881" t="s">
        <v>406</v>
      </c>
      <c r="F881" t="s">
        <v>254</v>
      </c>
      <c r="G881" t="s">
        <v>543</v>
      </c>
      <c r="H881" t="s">
        <v>531</v>
      </c>
      <c r="J881" t="s">
        <v>532</v>
      </c>
      <c r="K881">
        <v>339</v>
      </c>
      <c r="L881">
        <v>0</v>
      </c>
      <c r="M881">
        <v>129</v>
      </c>
      <c r="N881" t="s">
        <v>258</v>
      </c>
      <c r="O881">
        <v>1</v>
      </c>
      <c r="P881" s="238">
        <v>20.11</v>
      </c>
      <c r="Q881" t="s">
        <v>259</v>
      </c>
      <c r="R881" t="s">
        <v>260</v>
      </c>
      <c r="S881" t="s">
        <v>254</v>
      </c>
      <c r="T881" t="s">
        <v>261</v>
      </c>
      <c r="W881" t="s">
        <v>533</v>
      </c>
      <c r="X881" t="s">
        <v>534</v>
      </c>
      <c r="Y881" t="s">
        <v>516</v>
      </c>
      <c r="Z881">
        <v>0</v>
      </c>
      <c r="AA881" s="237">
        <v>38018</v>
      </c>
      <c r="AC881">
        <v>0</v>
      </c>
    </row>
    <row r="882" spans="1:29" hidden="1" x14ac:dyDescent="0.25">
      <c r="A882">
        <v>11878</v>
      </c>
      <c r="B882">
        <v>20200204</v>
      </c>
      <c r="C882">
        <v>285</v>
      </c>
      <c r="D882" t="s">
        <v>489</v>
      </c>
      <c r="E882" t="s">
        <v>406</v>
      </c>
      <c r="F882" t="s">
        <v>254</v>
      </c>
      <c r="G882" t="s">
        <v>543</v>
      </c>
      <c r="H882" t="s">
        <v>402</v>
      </c>
      <c r="J882" t="s">
        <v>403</v>
      </c>
      <c r="K882">
        <v>340</v>
      </c>
      <c r="L882">
        <v>0</v>
      </c>
      <c r="M882">
        <v>129</v>
      </c>
      <c r="N882" t="s">
        <v>258</v>
      </c>
      <c r="O882">
        <v>1</v>
      </c>
      <c r="P882" s="238">
        <v>10</v>
      </c>
      <c r="Q882" t="s">
        <v>259</v>
      </c>
      <c r="R882" t="s">
        <v>260</v>
      </c>
      <c r="S882" t="s">
        <v>254</v>
      </c>
      <c r="T882" t="s">
        <v>261</v>
      </c>
      <c r="X882" t="s">
        <v>540</v>
      </c>
      <c r="Y882" t="s">
        <v>516</v>
      </c>
      <c r="Z882">
        <v>0</v>
      </c>
      <c r="AA882" s="237">
        <v>38018</v>
      </c>
      <c r="AC882">
        <v>0</v>
      </c>
    </row>
    <row r="883" spans="1:29" hidden="1" x14ac:dyDescent="0.25">
      <c r="A883">
        <v>11879</v>
      </c>
      <c r="B883">
        <v>20200204</v>
      </c>
      <c r="C883">
        <v>285</v>
      </c>
      <c r="D883" t="s">
        <v>489</v>
      </c>
      <c r="E883" t="s">
        <v>406</v>
      </c>
      <c r="F883" t="s">
        <v>254</v>
      </c>
      <c r="G883" t="s">
        <v>543</v>
      </c>
      <c r="H883" t="s">
        <v>535</v>
      </c>
      <c r="J883" t="s">
        <v>536</v>
      </c>
      <c r="K883">
        <v>341</v>
      </c>
      <c r="L883">
        <v>0</v>
      </c>
      <c r="M883">
        <v>129</v>
      </c>
      <c r="N883" t="s">
        <v>258</v>
      </c>
      <c r="O883">
        <v>1</v>
      </c>
      <c r="P883" s="238">
        <v>20.11</v>
      </c>
      <c r="Q883" t="s">
        <v>259</v>
      </c>
      <c r="R883" t="s">
        <v>260</v>
      </c>
      <c r="S883" t="s">
        <v>254</v>
      </c>
      <c r="T883" t="s">
        <v>261</v>
      </c>
      <c r="W883" t="s">
        <v>537</v>
      </c>
      <c r="X883" t="s">
        <v>534</v>
      </c>
      <c r="Y883" t="s">
        <v>516</v>
      </c>
      <c r="Z883">
        <v>0</v>
      </c>
      <c r="AA883" s="237">
        <v>38018</v>
      </c>
      <c r="AC883">
        <v>0</v>
      </c>
    </row>
    <row r="884" spans="1:29" hidden="1" x14ac:dyDescent="0.25">
      <c r="A884">
        <v>11880</v>
      </c>
      <c r="B884">
        <v>20200204</v>
      </c>
      <c r="C884">
        <v>285</v>
      </c>
      <c r="D884" t="s">
        <v>489</v>
      </c>
      <c r="E884" t="s">
        <v>406</v>
      </c>
      <c r="F884" t="s">
        <v>254</v>
      </c>
      <c r="G884" t="s">
        <v>543</v>
      </c>
      <c r="J884" t="s">
        <v>412</v>
      </c>
      <c r="K884">
        <v>381</v>
      </c>
      <c r="L884">
        <v>0</v>
      </c>
      <c r="M884">
        <v>129</v>
      </c>
      <c r="N884" t="s">
        <v>258</v>
      </c>
      <c r="O884">
        <v>1</v>
      </c>
      <c r="P884" s="238">
        <v>0.6</v>
      </c>
      <c r="Q884" t="s">
        <v>259</v>
      </c>
      <c r="R884" t="s">
        <v>260</v>
      </c>
      <c r="S884" t="s">
        <v>254</v>
      </c>
      <c r="T884" t="s">
        <v>261</v>
      </c>
      <c r="V884">
        <v>3.2</v>
      </c>
      <c r="X884" t="s">
        <v>528</v>
      </c>
      <c r="Y884" t="s">
        <v>267</v>
      </c>
      <c r="Z884">
        <v>0</v>
      </c>
      <c r="AC884">
        <v>0</v>
      </c>
    </row>
    <row r="885" spans="1:29" hidden="1" x14ac:dyDescent="0.25">
      <c r="A885">
        <v>11881</v>
      </c>
      <c r="B885">
        <v>20200204</v>
      </c>
      <c r="C885">
        <v>285</v>
      </c>
      <c r="D885" t="s">
        <v>489</v>
      </c>
      <c r="E885" t="s">
        <v>406</v>
      </c>
      <c r="F885" t="s">
        <v>254</v>
      </c>
      <c r="G885" t="s">
        <v>543</v>
      </c>
      <c r="H885" t="s">
        <v>385</v>
      </c>
      <c r="J885" t="s">
        <v>386</v>
      </c>
      <c r="K885">
        <v>417</v>
      </c>
      <c r="L885">
        <v>0</v>
      </c>
      <c r="M885">
        <v>129</v>
      </c>
      <c r="N885" t="s">
        <v>258</v>
      </c>
      <c r="O885">
        <v>1</v>
      </c>
      <c r="P885" s="238">
        <v>116</v>
      </c>
      <c r="Q885" t="s">
        <v>259</v>
      </c>
      <c r="R885" t="s">
        <v>260</v>
      </c>
      <c r="S885" t="s">
        <v>254</v>
      </c>
      <c r="T885" t="s">
        <v>261</v>
      </c>
      <c r="V885">
        <v>3.2</v>
      </c>
      <c r="W885" t="s">
        <v>538</v>
      </c>
      <c r="X885" t="s">
        <v>528</v>
      </c>
      <c r="Y885" t="s">
        <v>278</v>
      </c>
      <c r="Z885">
        <v>0</v>
      </c>
      <c r="AC885">
        <v>0</v>
      </c>
    </row>
    <row r="886" spans="1:29" hidden="1" x14ac:dyDescent="0.25">
      <c r="A886">
        <v>11882</v>
      </c>
      <c r="B886">
        <v>20200205</v>
      </c>
      <c r="C886">
        <v>286</v>
      </c>
      <c r="D886" t="s">
        <v>489</v>
      </c>
      <c r="E886" t="s">
        <v>406</v>
      </c>
      <c r="F886" t="s">
        <v>254</v>
      </c>
      <c r="G886" t="s">
        <v>619</v>
      </c>
      <c r="H886" t="s">
        <v>565</v>
      </c>
      <c r="I886" t="s">
        <v>566</v>
      </c>
      <c r="J886" t="s">
        <v>567</v>
      </c>
      <c r="K886">
        <v>87</v>
      </c>
      <c r="L886">
        <v>107</v>
      </c>
      <c r="M886">
        <v>172</v>
      </c>
      <c r="N886" t="s">
        <v>615</v>
      </c>
      <c r="O886">
        <v>1</v>
      </c>
      <c r="P886" s="238">
        <v>18</v>
      </c>
      <c r="Q886" t="s">
        <v>259</v>
      </c>
      <c r="R886" t="s">
        <v>260</v>
      </c>
      <c r="S886" t="s">
        <v>254</v>
      </c>
      <c r="T886" t="s">
        <v>261</v>
      </c>
      <c r="X886" t="s">
        <v>568</v>
      </c>
      <c r="Y886" t="s">
        <v>275</v>
      </c>
      <c r="Z886">
        <v>0</v>
      </c>
      <c r="AA886" s="237">
        <v>36770</v>
      </c>
      <c r="AC886">
        <v>0</v>
      </c>
    </row>
    <row r="887" spans="1:29" hidden="1" x14ac:dyDescent="0.25">
      <c r="A887">
        <v>11883</v>
      </c>
      <c r="B887">
        <v>20200205</v>
      </c>
      <c r="C887">
        <v>286</v>
      </c>
      <c r="D887" t="s">
        <v>489</v>
      </c>
      <c r="E887" t="s">
        <v>406</v>
      </c>
      <c r="F887" t="s">
        <v>254</v>
      </c>
      <c r="G887" t="s">
        <v>619</v>
      </c>
      <c r="H887" t="s">
        <v>565</v>
      </c>
      <c r="I887" t="s">
        <v>566</v>
      </c>
      <c r="J887" t="s">
        <v>567</v>
      </c>
      <c r="K887">
        <v>87</v>
      </c>
      <c r="L887">
        <v>139</v>
      </c>
      <c r="M887">
        <v>198</v>
      </c>
      <c r="N887" t="s">
        <v>551</v>
      </c>
      <c r="O887">
        <v>1</v>
      </c>
      <c r="P887" s="238">
        <v>9.1</v>
      </c>
      <c r="Q887" t="s">
        <v>259</v>
      </c>
      <c r="R887" t="s">
        <v>260</v>
      </c>
      <c r="S887" t="s">
        <v>254</v>
      </c>
      <c r="T887" t="s">
        <v>261</v>
      </c>
      <c r="X887" t="s">
        <v>568</v>
      </c>
      <c r="Y887" t="s">
        <v>275</v>
      </c>
      <c r="Z887">
        <v>0</v>
      </c>
      <c r="AA887" s="237">
        <v>36770</v>
      </c>
      <c r="AC887">
        <v>0</v>
      </c>
    </row>
    <row r="888" spans="1:29" hidden="1" x14ac:dyDescent="0.25">
      <c r="A888">
        <v>11884</v>
      </c>
      <c r="B888">
        <v>20200206</v>
      </c>
      <c r="C888">
        <v>287</v>
      </c>
      <c r="D888" t="s">
        <v>489</v>
      </c>
      <c r="E888" t="s">
        <v>406</v>
      </c>
      <c r="F888" t="s">
        <v>254</v>
      </c>
      <c r="G888" t="s">
        <v>618</v>
      </c>
      <c r="H888" t="s">
        <v>565</v>
      </c>
      <c r="I888" t="s">
        <v>566</v>
      </c>
      <c r="J888" t="s">
        <v>567</v>
      </c>
      <c r="K888">
        <v>87</v>
      </c>
      <c r="L888">
        <v>107</v>
      </c>
      <c r="M888">
        <v>172</v>
      </c>
      <c r="N888" t="s">
        <v>615</v>
      </c>
      <c r="O888">
        <v>1</v>
      </c>
      <c r="P888" s="238">
        <v>18</v>
      </c>
      <c r="Q888" t="s">
        <v>259</v>
      </c>
      <c r="R888" t="s">
        <v>260</v>
      </c>
      <c r="S888" t="s">
        <v>254</v>
      </c>
      <c r="T888" t="s">
        <v>261</v>
      </c>
      <c r="X888" t="s">
        <v>568</v>
      </c>
      <c r="Y888" t="s">
        <v>275</v>
      </c>
      <c r="Z888">
        <v>0</v>
      </c>
      <c r="AA888" s="237">
        <v>36770</v>
      </c>
      <c r="AC888">
        <v>0</v>
      </c>
    </row>
    <row r="889" spans="1:29" hidden="1" x14ac:dyDescent="0.25">
      <c r="A889">
        <v>11885</v>
      </c>
      <c r="B889">
        <v>20200206</v>
      </c>
      <c r="C889">
        <v>287</v>
      </c>
      <c r="D889" t="s">
        <v>489</v>
      </c>
      <c r="E889" t="s">
        <v>406</v>
      </c>
      <c r="F889" t="s">
        <v>254</v>
      </c>
      <c r="G889" t="s">
        <v>618</v>
      </c>
      <c r="H889" t="s">
        <v>565</v>
      </c>
      <c r="I889" t="s">
        <v>566</v>
      </c>
      <c r="J889" t="s">
        <v>567</v>
      </c>
      <c r="K889">
        <v>87</v>
      </c>
      <c r="L889">
        <v>139</v>
      </c>
      <c r="M889">
        <v>198</v>
      </c>
      <c r="N889" t="s">
        <v>551</v>
      </c>
      <c r="O889">
        <v>1</v>
      </c>
      <c r="P889" s="238">
        <v>9.1</v>
      </c>
      <c r="Q889" t="s">
        <v>259</v>
      </c>
      <c r="R889" t="s">
        <v>260</v>
      </c>
      <c r="S889" t="s">
        <v>254</v>
      </c>
      <c r="T889" t="s">
        <v>261</v>
      </c>
      <c r="X889" t="s">
        <v>568</v>
      </c>
      <c r="Y889" t="s">
        <v>275</v>
      </c>
      <c r="Z889">
        <v>0</v>
      </c>
      <c r="AA889" s="237">
        <v>36770</v>
      </c>
      <c r="AC889">
        <v>0</v>
      </c>
    </row>
    <row r="890" spans="1:29" hidden="1" x14ac:dyDescent="0.25">
      <c r="A890">
        <v>11886</v>
      </c>
      <c r="B890">
        <v>20200207</v>
      </c>
      <c r="C890">
        <v>288</v>
      </c>
      <c r="D890" t="s">
        <v>489</v>
      </c>
      <c r="E890" t="s">
        <v>406</v>
      </c>
      <c r="F890" t="s">
        <v>254</v>
      </c>
      <c r="G890" t="s">
        <v>617</v>
      </c>
      <c r="H890" t="s">
        <v>565</v>
      </c>
      <c r="I890" t="s">
        <v>566</v>
      </c>
      <c r="J890" t="s">
        <v>567</v>
      </c>
      <c r="K890">
        <v>87</v>
      </c>
      <c r="L890">
        <v>107</v>
      </c>
      <c r="M890">
        <v>172</v>
      </c>
      <c r="N890" t="s">
        <v>615</v>
      </c>
      <c r="O890">
        <v>1</v>
      </c>
      <c r="P890" s="238">
        <v>18</v>
      </c>
      <c r="Q890" t="s">
        <v>259</v>
      </c>
      <c r="R890" t="s">
        <v>260</v>
      </c>
      <c r="S890" t="s">
        <v>254</v>
      </c>
      <c r="T890" t="s">
        <v>261</v>
      </c>
      <c r="X890" t="s">
        <v>568</v>
      </c>
      <c r="Y890" t="s">
        <v>275</v>
      </c>
      <c r="Z890">
        <v>0</v>
      </c>
      <c r="AA890" s="237">
        <v>36770</v>
      </c>
      <c r="AC890">
        <v>0</v>
      </c>
    </row>
    <row r="891" spans="1:29" hidden="1" x14ac:dyDescent="0.25">
      <c r="A891">
        <v>11887</v>
      </c>
      <c r="B891">
        <v>20200207</v>
      </c>
      <c r="C891">
        <v>288</v>
      </c>
      <c r="D891" t="s">
        <v>489</v>
      </c>
      <c r="E891" t="s">
        <v>406</v>
      </c>
      <c r="F891" t="s">
        <v>254</v>
      </c>
      <c r="G891" t="s">
        <v>617</v>
      </c>
      <c r="H891" t="s">
        <v>565</v>
      </c>
      <c r="I891" t="s">
        <v>566</v>
      </c>
      <c r="J891" t="s">
        <v>567</v>
      </c>
      <c r="K891">
        <v>87</v>
      </c>
      <c r="L891">
        <v>139</v>
      </c>
      <c r="M891">
        <v>198</v>
      </c>
      <c r="N891" t="s">
        <v>551</v>
      </c>
      <c r="O891">
        <v>1</v>
      </c>
      <c r="P891" s="238">
        <v>9.1</v>
      </c>
      <c r="Q891" t="s">
        <v>259</v>
      </c>
      <c r="R891" t="s">
        <v>260</v>
      </c>
      <c r="S891" t="s">
        <v>254</v>
      </c>
      <c r="T891" t="s">
        <v>261</v>
      </c>
      <c r="X891" t="s">
        <v>568</v>
      </c>
      <c r="Y891" t="s">
        <v>275</v>
      </c>
      <c r="Z891">
        <v>0</v>
      </c>
      <c r="AA891" s="237">
        <v>36770</v>
      </c>
      <c r="AC891">
        <v>0</v>
      </c>
    </row>
    <row r="892" spans="1:29" hidden="1" x14ac:dyDescent="0.25">
      <c r="A892">
        <v>11888</v>
      </c>
      <c r="B892">
        <v>20200208</v>
      </c>
      <c r="C892">
        <v>289</v>
      </c>
      <c r="D892" t="s">
        <v>489</v>
      </c>
      <c r="E892" t="s">
        <v>406</v>
      </c>
      <c r="F892" t="s">
        <v>254</v>
      </c>
      <c r="G892" t="s">
        <v>616</v>
      </c>
      <c r="H892" t="s">
        <v>565</v>
      </c>
      <c r="I892" t="s">
        <v>566</v>
      </c>
      <c r="J892" t="s">
        <v>567</v>
      </c>
      <c r="K892">
        <v>87</v>
      </c>
      <c r="L892">
        <v>107</v>
      </c>
      <c r="M892">
        <v>172</v>
      </c>
      <c r="N892" t="s">
        <v>615</v>
      </c>
      <c r="O892">
        <v>1</v>
      </c>
      <c r="P892" s="238">
        <v>18</v>
      </c>
      <c r="Q892" t="s">
        <v>259</v>
      </c>
      <c r="R892" t="s">
        <v>260</v>
      </c>
      <c r="S892" t="s">
        <v>254</v>
      </c>
      <c r="T892" t="s">
        <v>261</v>
      </c>
      <c r="X892" t="s">
        <v>568</v>
      </c>
      <c r="Y892" t="s">
        <v>275</v>
      </c>
      <c r="Z892">
        <v>0</v>
      </c>
      <c r="AA892" s="237">
        <v>36770</v>
      </c>
      <c r="AC892">
        <v>0</v>
      </c>
    </row>
    <row r="893" spans="1:29" hidden="1" x14ac:dyDescent="0.25">
      <c r="A893">
        <v>11889</v>
      </c>
      <c r="B893">
        <v>20200208</v>
      </c>
      <c r="C893">
        <v>289</v>
      </c>
      <c r="D893" t="s">
        <v>489</v>
      </c>
      <c r="E893" t="s">
        <v>406</v>
      </c>
      <c r="F893" t="s">
        <v>254</v>
      </c>
      <c r="G893" t="s">
        <v>616</v>
      </c>
      <c r="H893" t="s">
        <v>565</v>
      </c>
      <c r="I893" t="s">
        <v>566</v>
      </c>
      <c r="J893" t="s">
        <v>567</v>
      </c>
      <c r="K893">
        <v>87</v>
      </c>
      <c r="L893">
        <v>139</v>
      </c>
      <c r="M893">
        <v>198</v>
      </c>
      <c r="N893" t="s">
        <v>551</v>
      </c>
      <c r="O893">
        <v>1</v>
      </c>
      <c r="P893" s="238">
        <v>9.1</v>
      </c>
      <c r="Q893" t="s">
        <v>259</v>
      </c>
      <c r="R893" t="s">
        <v>260</v>
      </c>
      <c r="S893" t="s">
        <v>254</v>
      </c>
      <c r="T893" t="s">
        <v>261</v>
      </c>
      <c r="X893" t="s">
        <v>568</v>
      </c>
      <c r="Y893" t="s">
        <v>275</v>
      </c>
      <c r="Z893">
        <v>0</v>
      </c>
      <c r="AA893" s="237">
        <v>36770</v>
      </c>
      <c r="AC893">
        <v>0</v>
      </c>
    </row>
    <row r="894" spans="1:29" hidden="1" x14ac:dyDescent="0.25">
      <c r="A894">
        <v>11890</v>
      </c>
      <c r="B894">
        <v>20200209</v>
      </c>
      <c r="C894">
        <v>290</v>
      </c>
      <c r="D894" t="s">
        <v>489</v>
      </c>
      <c r="E894" t="s">
        <v>406</v>
      </c>
      <c r="F894" t="s">
        <v>254</v>
      </c>
      <c r="G894" t="s">
        <v>614</v>
      </c>
      <c r="H894" t="s">
        <v>565</v>
      </c>
      <c r="I894" t="s">
        <v>566</v>
      </c>
      <c r="J894" t="s">
        <v>567</v>
      </c>
      <c r="K894">
        <v>87</v>
      </c>
      <c r="L894">
        <v>107</v>
      </c>
      <c r="M894">
        <v>172</v>
      </c>
      <c r="N894" t="s">
        <v>615</v>
      </c>
      <c r="O894">
        <v>1</v>
      </c>
      <c r="P894" s="238">
        <v>18</v>
      </c>
      <c r="Q894" t="s">
        <v>259</v>
      </c>
      <c r="R894" t="s">
        <v>260</v>
      </c>
      <c r="S894" t="s">
        <v>254</v>
      </c>
      <c r="T894" t="s">
        <v>261</v>
      </c>
      <c r="X894" t="s">
        <v>568</v>
      </c>
      <c r="Y894" t="s">
        <v>275</v>
      </c>
      <c r="Z894">
        <v>0</v>
      </c>
      <c r="AA894" s="237">
        <v>36770</v>
      </c>
      <c r="AC894">
        <v>0</v>
      </c>
    </row>
    <row r="895" spans="1:29" hidden="1" x14ac:dyDescent="0.25">
      <c r="A895">
        <v>11891</v>
      </c>
      <c r="B895">
        <v>20200209</v>
      </c>
      <c r="C895">
        <v>290</v>
      </c>
      <c r="D895" t="s">
        <v>489</v>
      </c>
      <c r="E895" t="s">
        <v>406</v>
      </c>
      <c r="F895" t="s">
        <v>254</v>
      </c>
      <c r="G895" t="s">
        <v>614</v>
      </c>
      <c r="H895" t="s">
        <v>565</v>
      </c>
      <c r="I895" t="s">
        <v>566</v>
      </c>
      <c r="J895" t="s">
        <v>567</v>
      </c>
      <c r="K895">
        <v>87</v>
      </c>
      <c r="L895">
        <v>139</v>
      </c>
      <c r="M895">
        <v>198</v>
      </c>
      <c r="N895" t="s">
        <v>551</v>
      </c>
      <c r="O895">
        <v>1</v>
      </c>
      <c r="P895" s="238">
        <v>9.1</v>
      </c>
      <c r="Q895" t="s">
        <v>259</v>
      </c>
      <c r="R895" t="s">
        <v>260</v>
      </c>
      <c r="S895" t="s">
        <v>254</v>
      </c>
      <c r="T895" t="s">
        <v>261</v>
      </c>
      <c r="X895" t="s">
        <v>568</v>
      </c>
      <c r="Y895" t="s">
        <v>275</v>
      </c>
      <c r="Z895">
        <v>0</v>
      </c>
      <c r="AA895" s="237">
        <v>36770</v>
      </c>
      <c r="AC895">
        <v>0</v>
      </c>
    </row>
    <row r="896" spans="1:29" hidden="1" x14ac:dyDescent="0.25">
      <c r="A896">
        <v>8800</v>
      </c>
      <c r="B896">
        <v>20200252</v>
      </c>
      <c r="C896">
        <v>291</v>
      </c>
      <c r="D896" t="s">
        <v>489</v>
      </c>
      <c r="E896" t="s">
        <v>406</v>
      </c>
      <c r="F896" t="s">
        <v>254</v>
      </c>
      <c r="G896" t="s">
        <v>544</v>
      </c>
      <c r="H896" t="s">
        <v>385</v>
      </c>
      <c r="J896" t="s">
        <v>386</v>
      </c>
      <c r="K896">
        <v>417</v>
      </c>
      <c r="L896">
        <v>0</v>
      </c>
      <c r="M896">
        <v>129</v>
      </c>
      <c r="N896" t="s">
        <v>258</v>
      </c>
      <c r="O896">
        <v>1</v>
      </c>
      <c r="P896" s="238">
        <v>0.12</v>
      </c>
      <c r="Q896" t="s">
        <v>259</v>
      </c>
      <c r="R896" t="s">
        <v>493</v>
      </c>
      <c r="S896" t="s">
        <v>453</v>
      </c>
      <c r="T896" t="s">
        <v>494</v>
      </c>
      <c r="V896">
        <v>3.2</v>
      </c>
      <c r="W896" t="s">
        <v>627</v>
      </c>
      <c r="X896" t="s">
        <v>546</v>
      </c>
      <c r="Y896" t="s">
        <v>275</v>
      </c>
      <c r="Z896">
        <v>0</v>
      </c>
      <c r="AA896" s="237">
        <v>36708</v>
      </c>
      <c r="AC896">
        <v>0</v>
      </c>
    </row>
    <row r="897" spans="1:29" hidden="1" x14ac:dyDescent="0.25">
      <c r="A897">
        <v>11892</v>
      </c>
      <c r="B897">
        <v>20200252</v>
      </c>
      <c r="C897">
        <v>291</v>
      </c>
      <c r="D897" t="s">
        <v>489</v>
      </c>
      <c r="E897" t="s">
        <v>406</v>
      </c>
      <c r="F897" t="s">
        <v>254</v>
      </c>
      <c r="G897" t="s">
        <v>544</v>
      </c>
      <c r="H897">
        <v>83329</v>
      </c>
      <c r="I897" t="s">
        <v>281</v>
      </c>
      <c r="J897" t="s">
        <v>282</v>
      </c>
      <c r="K897">
        <v>69</v>
      </c>
      <c r="L897">
        <v>0</v>
      </c>
      <c r="M897">
        <v>129</v>
      </c>
      <c r="N897" t="s">
        <v>258</v>
      </c>
      <c r="O897">
        <v>1</v>
      </c>
      <c r="P897" s="238">
        <v>1.33E-6</v>
      </c>
      <c r="Q897" t="s">
        <v>259</v>
      </c>
      <c r="R897" t="s">
        <v>493</v>
      </c>
      <c r="S897" t="s">
        <v>453</v>
      </c>
      <c r="T897" t="s">
        <v>494</v>
      </c>
      <c r="V897">
        <v>3.2</v>
      </c>
      <c r="W897" t="s">
        <v>627</v>
      </c>
      <c r="X897" t="s">
        <v>546</v>
      </c>
      <c r="Y897" t="s">
        <v>275</v>
      </c>
      <c r="Z897">
        <v>0</v>
      </c>
      <c r="AA897" s="237">
        <v>36708</v>
      </c>
      <c r="AC897">
        <v>0</v>
      </c>
    </row>
    <row r="898" spans="1:29" hidden="1" x14ac:dyDescent="0.25">
      <c r="A898">
        <v>11893</v>
      </c>
      <c r="B898">
        <v>20200252</v>
      </c>
      <c r="C898">
        <v>291</v>
      </c>
      <c r="D898" t="s">
        <v>489</v>
      </c>
      <c r="E898" t="s">
        <v>406</v>
      </c>
      <c r="F898" t="s">
        <v>254</v>
      </c>
      <c r="G898" t="s">
        <v>544</v>
      </c>
      <c r="H898">
        <v>208968</v>
      </c>
      <c r="I898" t="s">
        <v>287</v>
      </c>
      <c r="J898" t="s">
        <v>288</v>
      </c>
      <c r="K898">
        <v>70</v>
      </c>
      <c r="L898">
        <v>0</v>
      </c>
      <c r="M898">
        <v>129</v>
      </c>
      <c r="N898" t="s">
        <v>258</v>
      </c>
      <c r="O898">
        <v>1</v>
      </c>
      <c r="P898" s="238">
        <v>3.1700000000000001E-6</v>
      </c>
      <c r="Q898" t="s">
        <v>259</v>
      </c>
      <c r="R898" t="s">
        <v>493</v>
      </c>
      <c r="S898" t="s">
        <v>453</v>
      </c>
      <c r="T898" t="s">
        <v>494</v>
      </c>
      <c r="V898">
        <v>3.2</v>
      </c>
      <c r="W898" t="s">
        <v>627</v>
      </c>
      <c r="X898" t="s">
        <v>546</v>
      </c>
      <c r="Y898" t="s">
        <v>275</v>
      </c>
      <c r="Z898">
        <v>0</v>
      </c>
      <c r="AA898" s="237">
        <v>36708</v>
      </c>
      <c r="AC898">
        <v>0</v>
      </c>
    </row>
    <row r="899" spans="1:29" hidden="1" x14ac:dyDescent="0.25">
      <c r="A899">
        <v>11894</v>
      </c>
      <c r="B899">
        <v>20200252</v>
      </c>
      <c r="C899">
        <v>291</v>
      </c>
      <c r="D899" t="s">
        <v>489</v>
      </c>
      <c r="E899" t="s">
        <v>406</v>
      </c>
      <c r="F899" t="s">
        <v>254</v>
      </c>
      <c r="G899" t="s">
        <v>544</v>
      </c>
      <c r="H899">
        <v>75070</v>
      </c>
      <c r="I899" t="s">
        <v>491</v>
      </c>
      <c r="J899" t="s">
        <v>492</v>
      </c>
      <c r="K899">
        <v>71</v>
      </c>
      <c r="L899">
        <v>0</v>
      </c>
      <c r="M899">
        <v>129</v>
      </c>
      <c r="N899" t="s">
        <v>258</v>
      </c>
      <c r="O899">
        <v>1</v>
      </c>
      <c r="P899" s="238">
        <v>7.7600000000000004E-3</v>
      </c>
      <c r="Q899" t="s">
        <v>259</v>
      </c>
      <c r="R899" t="s">
        <v>493</v>
      </c>
      <c r="S899" t="s">
        <v>453</v>
      </c>
      <c r="T899" t="s">
        <v>494</v>
      </c>
      <c r="V899">
        <v>3.2</v>
      </c>
      <c r="W899" t="s">
        <v>627</v>
      </c>
      <c r="X899" t="s">
        <v>546</v>
      </c>
      <c r="Y899" t="s">
        <v>278</v>
      </c>
      <c r="Z899">
        <v>0</v>
      </c>
      <c r="AA899" s="237">
        <v>36708</v>
      </c>
      <c r="AC899">
        <v>0</v>
      </c>
    </row>
    <row r="900" spans="1:29" hidden="1" x14ac:dyDescent="0.25">
      <c r="A900">
        <v>11895</v>
      </c>
      <c r="B900">
        <v>20200252</v>
      </c>
      <c r="C900">
        <v>291</v>
      </c>
      <c r="D900" t="s">
        <v>489</v>
      </c>
      <c r="E900" t="s">
        <v>406</v>
      </c>
      <c r="F900" t="s">
        <v>254</v>
      </c>
      <c r="G900" t="s">
        <v>544</v>
      </c>
      <c r="H900">
        <v>107028</v>
      </c>
      <c r="I900" t="s">
        <v>497</v>
      </c>
      <c r="J900" t="s">
        <v>498</v>
      </c>
      <c r="K900">
        <v>79</v>
      </c>
      <c r="L900">
        <v>0</v>
      </c>
      <c r="M900">
        <v>129</v>
      </c>
      <c r="N900" t="s">
        <v>258</v>
      </c>
      <c r="O900">
        <v>1</v>
      </c>
      <c r="P900" s="238">
        <v>7.7799999999999996E-3</v>
      </c>
      <c r="Q900" t="s">
        <v>259</v>
      </c>
      <c r="R900" t="s">
        <v>493</v>
      </c>
      <c r="S900" t="s">
        <v>453</v>
      </c>
      <c r="T900" t="s">
        <v>494</v>
      </c>
      <c r="V900">
        <v>3.2</v>
      </c>
      <c r="W900" t="s">
        <v>627</v>
      </c>
      <c r="X900" t="s">
        <v>546</v>
      </c>
      <c r="Y900" t="s">
        <v>278</v>
      </c>
      <c r="Z900">
        <v>0</v>
      </c>
      <c r="AA900" s="237">
        <v>36708</v>
      </c>
      <c r="AC900">
        <v>0</v>
      </c>
    </row>
    <row r="901" spans="1:29" hidden="1" x14ac:dyDescent="0.25">
      <c r="A901">
        <v>11896</v>
      </c>
      <c r="B901">
        <v>20200252</v>
      </c>
      <c r="C901">
        <v>291</v>
      </c>
      <c r="D901" t="s">
        <v>489</v>
      </c>
      <c r="E901" t="s">
        <v>406</v>
      </c>
      <c r="F901" t="s">
        <v>254</v>
      </c>
      <c r="G901" t="s">
        <v>544</v>
      </c>
      <c r="H901" t="s">
        <v>565</v>
      </c>
      <c r="I901" t="s">
        <v>566</v>
      </c>
      <c r="J901" t="s">
        <v>567</v>
      </c>
      <c r="K901">
        <v>87</v>
      </c>
      <c r="L901">
        <v>107</v>
      </c>
      <c r="M901">
        <v>172</v>
      </c>
      <c r="N901" t="s">
        <v>615</v>
      </c>
      <c r="O901">
        <v>1</v>
      </c>
      <c r="P901" s="238">
        <v>18</v>
      </c>
      <c r="Q901" t="s">
        <v>259</v>
      </c>
      <c r="R901" t="s">
        <v>260</v>
      </c>
      <c r="S901" t="s">
        <v>254</v>
      </c>
      <c r="T901" t="s">
        <v>261</v>
      </c>
      <c r="X901" t="s">
        <v>568</v>
      </c>
      <c r="Y901" t="s">
        <v>275</v>
      </c>
      <c r="Z901">
        <v>0</v>
      </c>
      <c r="AA901" s="237">
        <v>36770</v>
      </c>
      <c r="AC901">
        <v>0</v>
      </c>
    </row>
    <row r="902" spans="1:29" hidden="1" x14ac:dyDescent="0.25">
      <c r="A902">
        <v>11897</v>
      </c>
      <c r="B902">
        <v>20200252</v>
      </c>
      <c r="C902">
        <v>291</v>
      </c>
      <c r="D902" t="s">
        <v>489</v>
      </c>
      <c r="E902" t="s">
        <v>406</v>
      </c>
      <c r="F902" t="s">
        <v>254</v>
      </c>
      <c r="G902" t="s">
        <v>544</v>
      </c>
      <c r="H902" t="s">
        <v>565</v>
      </c>
      <c r="I902" t="s">
        <v>566</v>
      </c>
      <c r="J902" t="s">
        <v>567</v>
      </c>
      <c r="K902">
        <v>87</v>
      </c>
      <c r="L902">
        <v>139</v>
      </c>
      <c r="M902">
        <v>198</v>
      </c>
      <c r="N902" t="s">
        <v>551</v>
      </c>
      <c r="O902">
        <v>1</v>
      </c>
      <c r="P902" s="238">
        <v>9.1</v>
      </c>
      <c r="Q902" t="s">
        <v>259</v>
      </c>
      <c r="R902" t="s">
        <v>260</v>
      </c>
      <c r="S902" t="s">
        <v>254</v>
      </c>
      <c r="T902" t="s">
        <v>261</v>
      </c>
      <c r="X902" t="s">
        <v>568</v>
      </c>
      <c r="Y902" t="s">
        <v>275</v>
      </c>
      <c r="Z902">
        <v>0</v>
      </c>
      <c r="AA902" s="237">
        <v>36770</v>
      </c>
      <c r="AC902">
        <v>0</v>
      </c>
    </row>
    <row r="903" spans="1:29" hidden="1" x14ac:dyDescent="0.25">
      <c r="A903">
        <v>11898</v>
      </c>
      <c r="B903">
        <v>20200252</v>
      </c>
      <c r="C903">
        <v>291</v>
      </c>
      <c r="D903" t="s">
        <v>489</v>
      </c>
      <c r="E903" t="s">
        <v>406</v>
      </c>
      <c r="F903" t="s">
        <v>254</v>
      </c>
      <c r="G903" t="s">
        <v>544</v>
      </c>
      <c r="H903">
        <v>120127</v>
      </c>
      <c r="I903" t="s">
        <v>289</v>
      </c>
      <c r="J903" t="s">
        <v>290</v>
      </c>
      <c r="K903">
        <v>91</v>
      </c>
      <c r="L903">
        <v>0</v>
      </c>
      <c r="M903">
        <v>129</v>
      </c>
      <c r="N903" t="s">
        <v>258</v>
      </c>
      <c r="O903">
        <v>1</v>
      </c>
      <c r="P903" s="238">
        <v>7.1800000000000005E-7</v>
      </c>
      <c r="Q903" t="s">
        <v>259</v>
      </c>
      <c r="R903" t="s">
        <v>493</v>
      </c>
      <c r="S903" t="s">
        <v>453</v>
      </c>
      <c r="T903" t="s">
        <v>494</v>
      </c>
      <c r="V903">
        <v>3.2</v>
      </c>
      <c r="W903" t="s">
        <v>627</v>
      </c>
      <c r="X903" t="s">
        <v>546</v>
      </c>
      <c r="Y903" t="s">
        <v>275</v>
      </c>
      <c r="Z903">
        <v>0</v>
      </c>
      <c r="AA903" s="237">
        <v>36708</v>
      </c>
      <c r="AC903">
        <v>0</v>
      </c>
    </row>
    <row r="904" spans="1:29" hidden="1" x14ac:dyDescent="0.25">
      <c r="A904">
        <v>11900</v>
      </c>
      <c r="B904">
        <v>20200252</v>
      </c>
      <c r="C904">
        <v>291</v>
      </c>
      <c r="D904" t="s">
        <v>489</v>
      </c>
      <c r="E904" t="s">
        <v>406</v>
      </c>
      <c r="F904" t="s">
        <v>254</v>
      </c>
      <c r="G904" t="s">
        <v>544</v>
      </c>
      <c r="H904">
        <v>71432</v>
      </c>
      <c r="I904" t="s">
        <v>297</v>
      </c>
      <c r="J904" t="s">
        <v>298</v>
      </c>
      <c r="K904">
        <v>98</v>
      </c>
      <c r="L904">
        <v>0</v>
      </c>
      <c r="M904">
        <v>129</v>
      </c>
      <c r="N904" t="s">
        <v>258</v>
      </c>
      <c r="O904">
        <v>1</v>
      </c>
      <c r="P904" s="238">
        <v>1.9400000000000001E-3</v>
      </c>
      <c r="Q904" t="s">
        <v>259</v>
      </c>
      <c r="R904" t="s">
        <v>493</v>
      </c>
      <c r="S904" t="s">
        <v>453</v>
      </c>
      <c r="T904" t="s">
        <v>494</v>
      </c>
      <c r="V904">
        <v>3.2</v>
      </c>
      <c r="W904" t="s">
        <v>627</v>
      </c>
      <c r="X904" t="s">
        <v>546</v>
      </c>
      <c r="Y904" t="s">
        <v>278</v>
      </c>
      <c r="Z904">
        <v>0</v>
      </c>
      <c r="AA904" s="237">
        <v>36708</v>
      </c>
      <c r="AC904">
        <v>0</v>
      </c>
    </row>
    <row r="905" spans="1:29" hidden="1" x14ac:dyDescent="0.25">
      <c r="A905">
        <v>11901</v>
      </c>
      <c r="B905">
        <v>20200252</v>
      </c>
      <c r="C905">
        <v>291</v>
      </c>
      <c r="D905" t="s">
        <v>489</v>
      </c>
      <c r="E905" t="s">
        <v>406</v>
      </c>
      <c r="F905" t="s">
        <v>254</v>
      </c>
      <c r="G905" t="s">
        <v>544</v>
      </c>
      <c r="H905">
        <v>56553</v>
      </c>
      <c r="I905" t="s">
        <v>299</v>
      </c>
      <c r="J905" t="s">
        <v>300</v>
      </c>
      <c r="K905">
        <v>102</v>
      </c>
      <c r="L905">
        <v>0</v>
      </c>
      <c r="M905">
        <v>129</v>
      </c>
      <c r="N905" t="s">
        <v>258</v>
      </c>
      <c r="O905">
        <v>1</v>
      </c>
      <c r="P905" s="238">
        <v>3.3599999999999999E-7</v>
      </c>
      <c r="Q905" t="s">
        <v>259</v>
      </c>
      <c r="R905" t="s">
        <v>493</v>
      </c>
      <c r="S905" t="s">
        <v>453</v>
      </c>
      <c r="T905" t="s">
        <v>494</v>
      </c>
      <c r="V905">
        <v>3.2</v>
      </c>
      <c r="W905" t="s">
        <v>627</v>
      </c>
      <c r="X905" t="s">
        <v>546</v>
      </c>
      <c r="Y905" t="s">
        <v>275</v>
      </c>
      <c r="Z905">
        <v>0</v>
      </c>
      <c r="AA905" s="237">
        <v>36708</v>
      </c>
      <c r="AC905">
        <v>0</v>
      </c>
    </row>
    <row r="906" spans="1:29" hidden="1" x14ac:dyDescent="0.25">
      <c r="A906">
        <v>11902</v>
      </c>
      <c r="B906">
        <v>20200252</v>
      </c>
      <c r="C906">
        <v>291</v>
      </c>
      <c r="D906" t="s">
        <v>489</v>
      </c>
      <c r="E906" t="s">
        <v>406</v>
      </c>
      <c r="F906" t="s">
        <v>254</v>
      </c>
      <c r="G906" t="s">
        <v>544</v>
      </c>
      <c r="H906">
        <v>50328</v>
      </c>
      <c r="I906" t="s">
        <v>301</v>
      </c>
      <c r="J906" t="s">
        <v>302</v>
      </c>
      <c r="K906">
        <v>103</v>
      </c>
      <c r="L906">
        <v>0</v>
      </c>
      <c r="M906">
        <v>129</v>
      </c>
      <c r="N906" t="s">
        <v>258</v>
      </c>
      <c r="O906">
        <v>1</v>
      </c>
      <c r="P906" s="238">
        <v>5.6800000000000002E-9</v>
      </c>
      <c r="Q906" t="s">
        <v>259</v>
      </c>
      <c r="R906" t="s">
        <v>493</v>
      </c>
      <c r="S906" t="s">
        <v>453</v>
      </c>
      <c r="T906" t="s">
        <v>494</v>
      </c>
      <c r="V906">
        <v>3.2</v>
      </c>
      <c r="W906" t="s">
        <v>627</v>
      </c>
      <c r="X906" t="s">
        <v>546</v>
      </c>
      <c r="Y906" t="s">
        <v>263</v>
      </c>
      <c r="Z906">
        <v>0</v>
      </c>
      <c r="AA906" s="237">
        <v>36708</v>
      </c>
      <c r="AC906">
        <v>0</v>
      </c>
    </row>
    <row r="907" spans="1:29" hidden="1" x14ac:dyDescent="0.25">
      <c r="A907">
        <v>11903</v>
      </c>
      <c r="B907">
        <v>20200252</v>
      </c>
      <c r="C907">
        <v>291</v>
      </c>
      <c r="D907" t="s">
        <v>489</v>
      </c>
      <c r="E907" t="s">
        <v>406</v>
      </c>
      <c r="F907" t="s">
        <v>254</v>
      </c>
      <c r="G907" t="s">
        <v>544</v>
      </c>
      <c r="H907">
        <v>205992</v>
      </c>
      <c r="I907" t="s">
        <v>304</v>
      </c>
      <c r="J907" t="s">
        <v>305</v>
      </c>
      <c r="K907">
        <v>104</v>
      </c>
      <c r="L907">
        <v>0</v>
      </c>
      <c r="M907">
        <v>129</v>
      </c>
      <c r="N907" t="s">
        <v>258</v>
      </c>
      <c r="O907">
        <v>1</v>
      </c>
      <c r="P907" s="238">
        <v>8.5099999999999998E-9</v>
      </c>
      <c r="Q907" t="s">
        <v>259</v>
      </c>
      <c r="R907" t="s">
        <v>493</v>
      </c>
      <c r="S907" t="s">
        <v>453</v>
      </c>
      <c r="T907" t="s">
        <v>494</v>
      </c>
      <c r="V907">
        <v>3.2</v>
      </c>
      <c r="W907" t="s">
        <v>627</v>
      </c>
      <c r="X907" t="s">
        <v>546</v>
      </c>
      <c r="Y907" t="s">
        <v>263</v>
      </c>
      <c r="Z907">
        <v>0</v>
      </c>
      <c r="AA907" s="237">
        <v>36708</v>
      </c>
      <c r="AC907">
        <v>0</v>
      </c>
    </row>
    <row r="908" spans="1:29" hidden="1" x14ac:dyDescent="0.25">
      <c r="A908">
        <v>11904</v>
      </c>
      <c r="B908">
        <v>20200252</v>
      </c>
      <c r="C908">
        <v>291</v>
      </c>
      <c r="D908" t="s">
        <v>489</v>
      </c>
      <c r="E908" t="s">
        <v>406</v>
      </c>
      <c r="F908" t="s">
        <v>254</v>
      </c>
      <c r="G908" t="s">
        <v>544</v>
      </c>
      <c r="H908">
        <v>192972</v>
      </c>
      <c r="I908" t="s">
        <v>697</v>
      </c>
      <c r="J908" t="s">
        <v>696</v>
      </c>
      <c r="K908">
        <v>105</v>
      </c>
      <c r="L908">
        <v>0</v>
      </c>
      <c r="M908">
        <v>129</v>
      </c>
      <c r="N908" t="s">
        <v>258</v>
      </c>
      <c r="O908">
        <v>1</v>
      </c>
      <c r="P908" s="238">
        <v>2.3400000000000001E-8</v>
      </c>
      <c r="Q908" t="s">
        <v>259</v>
      </c>
      <c r="R908" t="s">
        <v>493</v>
      </c>
      <c r="S908" t="s">
        <v>453</v>
      </c>
      <c r="T908" t="s">
        <v>494</v>
      </c>
      <c r="V908">
        <v>3.2</v>
      </c>
      <c r="W908" t="s">
        <v>627</v>
      </c>
      <c r="X908" t="s">
        <v>546</v>
      </c>
      <c r="Y908" t="s">
        <v>263</v>
      </c>
      <c r="Z908">
        <v>0</v>
      </c>
      <c r="AA908" s="237">
        <v>36708</v>
      </c>
      <c r="AC908">
        <v>0</v>
      </c>
    </row>
    <row r="909" spans="1:29" hidden="1" x14ac:dyDescent="0.25">
      <c r="A909">
        <v>11905</v>
      </c>
      <c r="B909">
        <v>20200252</v>
      </c>
      <c r="C909">
        <v>291</v>
      </c>
      <c r="D909" t="s">
        <v>489</v>
      </c>
      <c r="E909" t="s">
        <v>406</v>
      </c>
      <c r="F909" t="s">
        <v>254</v>
      </c>
      <c r="G909" t="s">
        <v>544</v>
      </c>
      <c r="H909">
        <v>191242</v>
      </c>
      <c r="I909" t="s">
        <v>306</v>
      </c>
      <c r="J909" t="s">
        <v>307</v>
      </c>
      <c r="K909">
        <v>106</v>
      </c>
      <c r="L909">
        <v>0</v>
      </c>
      <c r="M909">
        <v>129</v>
      </c>
      <c r="N909" t="s">
        <v>258</v>
      </c>
      <c r="O909">
        <v>1</v>
      </c>
      <c r="P909" s="238">
        <v>2.48E-8</v>
      </c>
      <c r="Q909" t="s">
        <v>259</v>
      </c>
      <c r="R909" t="s">
        <v>493</v>
      </c>
      <c r="S909" t="s">
        <v>453</v>
      </c>
      <c r="T909" t="s">
        <v>494</v>
      </c>
      <c r="V909">
        <v>3.2</v>
      </c>
      <c r="W909" t="s">
        <v>627</v>
      </c>
      <c r="X909" t="s">
        <v>546</v>
      </c>
      <c r="Y909" t="s">
        <v>263</v>
      </c>
      <c r="Z909">
        <v>0</v>
      </c>
      <c r="AA909" s="237">
        <v>36708</v>
      </c>
      <c r="AC909">
        <v>0</v>
      </c>
    </row>
    <row r="910" spans="1:29" hidden="1" x14ac:dyDescent="0.25">
      <c r="A910">
        <v>11906</v>
      </c>
      <c r="B910">
        <v>20200252</v>
      </c>
      <c r="C910">
        <v>291</v>
      </c>
      <c r="D910" t="s">
        <v>489</v>
      </c>
      <c r="E910" t="s">
        <v>406</v>
      </c>
      <c r="F910" t="s">
        <v>254</v>
      </c>
      <c r="G910" t="s">
        <v>544</v>
      </c>
      <c r="H910">
        <v>207089</v>
      </c>
      <c r="I910" t="s">
        <v>308</v>
      </c>
      <c r="J910" t="s">
        <v>309</v>
      </c>
      <c r="K910">
        <v>107</v>
      </c>
      <c r="L910">
        <v>0</v>
      </c>
      <c r="M910">
        <v>129</v>
      </c>
      <c r="N910" t="s">
        <v>258</v>
      </c>
      <c r="O910">
        <v>1</v>
      </c>
      <c r="P910" s="238">
        <v>4.2599999999999998E-9</v>
      </c>
      <c r="Q910" t="s">
        <v>259</v>
      </c>
      <c r="R910" t="s">
        <v>493</v>
      </c>
      <c r="S910" t="s">
        <v>453</v>
      </c>
      <c r="T910" t="s">
        <v>494</v>
      </c>
      <c r="V910">
        <v>3.2</v>
      </c>
      <c r="W910" t="s">
        <v>627</v>
      </c>
      <c r="X910" t="s">
        <v>546</v>
      </c>
      <c r="Y910" t="s">
        <v>263</v>
      </c>
      <c r="Z910">
        <v>0</v>
      </c>
      <c r="AA910" s="237">
        <v>36708</v>
      </c>
      <c r="AC910">
        <v>0</v>
      </c>
    </row>
    <row r="911" spans="1:29" hidden="1" x14ac:dyDescent="0.25">
      <c r="A911">
        <v>11907</v>
      </c>
      <c r="B911">
        <v>20200252</v>
      </c>
      <c r="C911">
        <v>291</v>
      </c>
      <c r="D911" t="s">
        <v>489</v>
      </c>
      <c r="E911" t="s">
        <v>406</v>
      </c>
      <c r="F911" t="s">
        <v>254</v>
      </c>
      <c r="G911" t="s">
        <v>544</v>
      </c>
      <c r="H911">
        <v>92524</v>
      </c>
      <c r="I911" t="s">
        <v>695</v>
      </c>
      <c r="J911" t="s">
        <v>694</v>
      </c>
      <c r="K911">
        <v>122</v>
      </c>
      <c r="L911">
        <v>0</v>
      </c>
      <c r="M911">
        <v>129</v>
      </c>
      <c r="N911" t="s">
        <v>258</v>
      </c>
      <c r="O911">
        <v>1</v>
      </c>
      <c r="P911" s="238">
        <v>3.9500000000000003E-6</v>
      </c>
      <c r="Q911" t="s">
        <v>259</v>
      </c>
      <c r="R911" t="s">
        <v>493</v>
      </c>
      <c r="S911" t="s">
        <v>453</v>
      </c>
      <c r="T911" t="s">
        <v>494</v>
      </c>
      <c r="V911">
        <v>3.2</v>
      </c>
      <c r="W911" t="s">
        <v>627</v>
      </c>
      <c r="X911" t="s">
        <v>546</v>
      </c>
      <c r="Y911" t="s">
        <v>275</v>
      </c>
      <c r="Z911">
        <v>0</v>
      </c>
      <c r="AA911" s="237">
        <v>36708</v>
      </c>
      <c r="AC911">
        <v>0</v>
      </c>
    </row>
    <row r="912" spans="1:29" hidden="1" x14ac:dyDescent="0.25">
      <c r="A912">
        <v>11908</v>
      </c>
      <c r="B912">
        <v>20200252</v>
      </c>
      <c r="C912">
        <v>291</v>
      </c>
      <c r="D912" t="s">
        <v>489</v>
      </c>
      <c r="E912" t="s">
        <v>406</v>
      </c>
      <c r="F912" t="s">
        <v>254</v>
      </c>
      <c r="G912" t="s">
        <v>544</v>
      </c>
      <c r="H912">
        <v>106990</v>
      </c>
      <c r="I912" t="s">
        <v>501</v>
      </c>
      <c r="J912" t="s">
        <v>502</v>
      </c>
      <c r="K912">
        <v>25</v>
      </c>
      <c r="L912">
        <v>0</v>
      </c>
      <c r="M912">
        <v>129</v>
      </c>
      <c r="N912" t="s">
        <v>258</v>
      </c>
      <c r="O912">
        <v>1</v>
      </c>
      <c r="P912" s="238">
        <v>8.1999999999999998E-4</v>
      </c>
      <c r="Q912" t="s">
        <v>259</v>
      </c>
      <c r="R912" t="s">
        <v>493</v>
      </c>
      <c r="S912" t="s">
        <v>453</v>
      </c>
      <c r="T912" t="s">
        <v>494</v>
      </c>
      <c r="V912">
        <v>3.2</v>
      </c>
      <c r="W912" t="s">
        <v>627</v>
      </c>
      <c r="X912" t="s">
        <v>546</v>
      </c>
      <c r="Y912" t="s">
        <v>263</v>
      </c>
      <c r="Z912">
        <v>0</v>
      </c>
      <c r="AA912" s="237">
        <v>36708</v>
      </c>
      <c r="AC912">
        <v>0</v>
      </c>
    </row>
    <row r="913" spans="1:30" hidden="1" x14ac:dyDescent="0.25">
      <c r="A913">
        <v>11909</v>
      </c>
      <c r="B913">
        <v>20200252</v>
      </c>
      <c r="C913">
        <v>291</v>
      </c>
      <c r="D913" t="s">
        <v>489</v>
      </c>
      <c r="E913" t="s">
        <v>406</v>
      </c>
      <c r="F913" t="s">
        <v>254</v>
      </c>
      <c r="G913" t="s">
        <v>544</v>
      </c>
      <c r="I913" t="s">
        <v>313</v>
      </c>
      <c r="J913" t="s">
        <v>314</v>
      </c>
      <c r="K913">
        <v>292</v>
      </c>
      <c r="L913">
        <v>0</v>
      </c>
      <c r="M913">
        <v>129</v>
      </c>
      <c r="N913" t="s">
        <v>258</v>
      </c>
      <c r="O913">
        <v>1</v>
      </c>
      <c r="P913" s="238">
        <v>4.7499999999999999E-3</v>
      </c>
      <c r="Q913" t="s">
        <v>259</v>
      </c>
      <c r="R913" t="s">
        <v>493</v>
      </c>
      <c r="S913" t="s">
        <v>453</v>
      </c>
      <c r="T913" t="s">
        <v>494</v>
      </c>
      <c r="V913">
        <v>3.2</v>
      </c>
      <c r="W913" t="s">
        <v>627</v>
      </c>
      <c r="X913" t="s">
        <v>546</v>
      </c>
      <c r="Y913" t="s">
        <v>275</v>
      </c>
      <c r="Z913">
        <v>0</v>
      </c>
      <c r="AA913" s="237">
        <v>36708</v>
      </c>
      <c r="AC913">
        <v>0</v>
      </c>
    </row>
    <row r="914" spans="1:30" hidden="1" x14ac:dyDescent="0.25">
      <c r="A914">
        <v>11911</v>
      </c>
      <c r="B914">
        <v>20200252</v>
      </c>
      <c r="C914">
        <v>291</v>
      </c>
      <c r="D914" t="s">
        <v>489</v>
      </c>
      <c r="E914" t="s">
        <v>406</v>
      </c>
      <c r="F914" t="s">
        <v>254</v>
      </c>
      <c r="G914" t="s">
        <v>544</v>
      </c>
      <c r="H914" t="s">
        <v>255</v>
      </c>
      <c r="I914" t="s">
        <v>256</v>
      </c>
      <c r="J914" t="s">
        <v>257</v>
      </c>
      <c r="K914">
        <v>136</v>
      </c>
      <c r="L914">
        <v>0</v>
      </c>
      <c r="M914">
        <v>129</v>
      </c>
      <c r="N914" t="s">
        <v>258</v>
      </c>
      <c r="O914">
        <v>1</v>
      </c>
      <c r="P914" s="238">
        <v>110</v>
      </c>
      <c r="Q914" t="s">
        <v>259</v>
      </c>
      <c r="R914" t="s">
        <v>493</v>
      </c>
      <c r="S914" t="s">
        <v>453</v>
      </c>
      <c r="T914" t="s">
        <v>494</v>
      </c>
      <c r="V914">
        <v>3.2</v>
      </c>
      <c r="W914" t="s">
        <v>693</v>
      </c>
      <c r="X914" t="s">
        <v>546</v>
      </c>
      <c r="Y914" t="s">
        <v>278</v>
      </c>
      <c r="Z914">
        <v>0</v>
      </c>
      <c r="AA914" s="237">
        <v>36708</v>
      </c>
      <c r="AC914">
        <v>0</v>
      </c>
    </row>
    <row r="915" spans="1:30" hidden="1" x14ac:dyDescent="0.25">
      <c r="A915">
        <v>11913</v>
      </c>
      <c r="B915">
        <v>20200252</v>
      </c>
      <c r="C915">
        <v>291</v>
      </c>
      <c r="D915" t="s">
        <v>489</v>
      </c>
      <c r="E915" t="s">
        <v>406</v>
      </c>
      <c r="F915" t="s">
        <v>254</v>
      </c>
      <c r="G915" t="s">
        <v>544</v>
      </c>
      <c r="H915" t="s">
        <v>264</v>
      </c>
      <c r="I915" t="s">
        <v>265</v>
      </c>
      <c r="J915" t="s">
        <v>266</v>
      </c>
      <c r="K915">
        <v>137</v>
      </c>
      <c r="L915">
        <v>0</v>
      </c>
      <c r="M915">
        <v>129</v>
      </c>
      <c r="N915" t="s">
        <v>258</v>
      </c>
      <c r="O915">
        <v>1</v>
      </c>
      <c r="P915" s="238">
        <v>0.38600000000000001</v>
      </c>
      <c r="Q915" t="s">
        <v>259</v>
      </c>
      <c r="R915" t="s">
        <v>493</v>
      </c>
      <c r="S915" t="s">
        <v>453</v>
      </c>
      <c r="T915" t="s">
        <v>494</v>
      </c>
      <c r="V915">
        <v>3.2</v>
      </c>
      <c r="W915" t="s">
        <v>627</v>
      </c>
      <c r="X915" t="s">
        <v>546</v>
      </c>
      <c r="Y915" t="s">
        <v>278</v>
      </c>
      <c r="Z915">
        <v>0</v>
      </c>
      <c r="AA915" s="237">
        <v>36708</v>
      </c>
      <c r="AC915">
        <v>2</v>
      </c>
      <c r="AD915" t="s">
        <v>731</v>
      </c>
    </row>
    <row r="916" spans="1:30" hidden="1" x14ac:dyDescent="0.25">
      <c r="A916">
        <v>11914</v>
      </c>
      <c r="B916">
        <v>20200252</v>
      </c>
      <c r="C916">
        <v>291</v>
      </c>
      <c r="D916" t="s">
        <v>489</v>
      </c>
      <c r="E916" t="s">
        <v>406</v>
      </c>
      <c r="F916" t="s">
        <v>254</v>
      </c>
      <c r="G916" t="s">
        <v>544</v>
      </c>
      <c r="H916" t="s">
        <v>264</v>
      </c>
      <c r="I916" t="s">
        <v>265</v>
      </c>
      <c r="J916" t="s">
        <v>266</v>
      </c>
      <c r="K916">
        <v>137</v>
      </c>
      <c r="L916">
        <v>0</v>
      </c>
      <c r="M916">
        <v>129</v>
      </c>
      <c r="N916" t="s">
        <v>258</v>
      </c>
      <c r="O916">
        <v>1</v>
      </c>
      <c r="P916" s="238">
        <v>0.35299999999999998</v>
      </c>
      <c r="Q916" t="s">
        <v>259</v>
      </c>
      <c r="R916" t="s">
        <v>493</v>
      </c>
      <c r="S916" t="s">
        <v>453</v>
      </c>
      <c r="T916" t="s">
        <v>494</v>
      </c>
      <c r="V916">
        <v>3.2</v>
      </c>
      <c r="W916" t="s">
        <v>627</v>
      </c>
      <c r="X916" t="s">
        <v>546</v>
      </c>
      <c r="Y916" t="s">
        <v>278</v>
      </c>
      <c r="Z916">
        <v>0</v>
      </c>
      <c r="AA916" s="237">
        <v>36708</v>
      </c>
      <c r="AC916">
        <v>2</v>
      </c>
      <c r="AD916" t="s">
        <v>730</v>
      </c>
    </row>
    <row r="917" spans="1:30" hidden="1" x14ac:dyDescent="0.25">
      <c r="A917">
        <v>11918</v>
      </c>
      <c r="B917">
        <v>20200252</v>
      </c>
      <c r="C917">
        <v>291</v>
      </c>
      <c r="D917" t="s">
        <v>489</v>
      </c>
      <c r="E917" t="s">
        <v>406</v>
      </c>
      <c r="F917" t="s">
        <v>254</v>
      </c>
      <c r="G917" t="s">
        <v>544</v>
      </c>
      <c r="H917">
        <v>56235</v>
      </c>
      <c r="I917" t="s">
        <v>692</v>
      </c>
      <c r="J917" t="s">
        <v>691</v>
      </c>
      <c r="K917">
        <v>139</v>
      </c>
      <c r="L917">
        <v>0</v>
      </c>
      <c r="M917">
        <v>129</v>
      </c>
      <c r="N917" t="s">
        <v>258</v>
      </c>
      <c r="O917">
        <v>1</v>
      </c>
      <c r="P917" s="238">
        <v>6.0699999999999998E-5</v>
      </c>
      <c r="Q917" t="s">
        <v>259</v>
      </c>
      <c r="R917" t="s">
        <v>493</v>
      </c>
      <c r="S917" t="s">
        <v>453</v>
      </c>
      <c r="T917" t="s">
        <v>494</v>
      </c>
      <c r="V917">
        <v>3.2</v>
      </c>
      <c r="W917" t="s">
        <v>627</v>
      </c>
      <c r="X917" t="s">
        <v>546</v>
      </c>
      <c r="Y917" t="s">
        <v>275</v>
      </c>
      <c r="Z917">
        <v>0</v>
      </c>
      <c r="AA917" s="237">
        <v>36708</v>
      </c>
      <c r="AC917">
        <v>0</v>
      </c>
    </row>
    <row r="918" spans="1:30" hidden="1" x14ac:dyDescent="0.25">
      <c r="A918">
        <v>11919</v>
      </c>
      <c r="B918">
        <v>20200252</v>
      </c>
      <c r="C918">
        <v>291</v>
      </c>
      <c r="D918" t="s">
        <v>489</v>
      </c>
      <c r="E918" t="s">
        <v>406</v>
      </c>
      <c r="F918" t="s">
        <v>254</v>
      </c>
      <c r="G918" t="s">
        <v>544</v>
      </c>
      <c r="H918">
        <v>108907</v>
      </c>
      <c r="I918" t="s">
        <v>689</v>
      </c>
      <c r="J918" t="s">
        <v>688</v>
      </c>
      <c r="K918">
        <v>144</v>
      </c>
      <c r="L918">
        <v>0</v>
      </c>
      <c r="M918">
        <v>129</v>
      </c>
      <c r="N918" t="s">
        <v>258</v>
      </c>
      <c r="O918">
        <v>1</v>
      </c>
      <c r="P918" s="238">
        <v>4.4400000000000002E-5</v>
      </c>
      <c r="Q918" t="s">
        <v>259</v>
      </c>
      <c r="R918" t="s">
        <v>493</v>
      </c>
      <c r="S918" t="s">
        <v>453</v>
      </c>
      <c r="T918" t="s">
        <v>494</v>
      </c>
      <c r="V918">
        <v>3.2</v>
      </c>
      <c r="W918" t="s">
        <v>627</v>
      </c>
      <c r="X918" t="s">
        <v>546</v>
      </c>
      <c r="Y918" t="s">
        <v>275</v>
      </c>
      <c r="Z918">
        <v>0</v>
      </c>
      <c r="AA918" s="237">
        <v>36708</v>
      </c>
      <c r="AC918">
        <v>0</v>
      </c>
    </row>
    <row r="919" spans="1:30" hidden="1" x14ac:dyDescent="0.25">
      <c r="A919">
        <v>11920</v>
      </c>
      <c r="B919">
        <v>20200252</v>
      </c>
      <c r="C919">
        <v>291</v>
      </c>
      <c r="D919" t="s">
        <v>489</v>
      </c>
      <c r="E919" t="s">
        <v>406</v>
      </c>
      <c r="F919" t="s">
        <v>254</v>
      </c>
      <c r="G919" t="s">
        <v>544</v>
      </c>
      <c r="H919">
        <v>67663</v>
      </c>
      <c r="I919" t="s">
        <v>686</v>
      </c>
      <c r="J919" t="s">
        <v>685</v>
      </c>
      <c r="K919">
        <v>147</v>
      </c>
      <c r="L919">
        <v>0</v>
      </c>
      <c r="M919">
        <v>129</v>
      </c>
      <c r="N919" t="s">
        <v>258</v>
      </c>
      <c r="O919">
        <v>1</v>
      </c>
      <c r="P919" s="238">
        <v>4.71E-5</v>
      </c>
      <c r="Q919" t="s">
        <v>259</v>
      </c>
      <c r="R919" t="s">
        <v>493</v>
      </c>
      <c r="S919" t="s">
        <v>453</v>
      </c>
      <c r="T919" t="s">
        <v>494</v>
      </c>
      <c r="V919">
        <v>3.2</v>
      </c>
      <c r="W919" t="s">
        <v>627</v>
      </c>
      <c r="X919" t="s">
        <v>546</v>
      </c>
      <c r="Y919" t="s">
        <v>275</v>
      </c>
      <c r="Z919">
        <v>0</v>
      </c>
      <c r="AA919" s="237">
        <v>36708</v>
      </c>
      <c r="AC919">
        <v>0</v>
      </c>
    </row>
    <row r="920" spans="1:30" hidden="1" x14ac:dyDescent="0.25">
      <c r="A920">
        <v>11921</v>
      </c>
      <c r="B920">
        <v>20200252</v>
      </c>
      <c r="C920">
        <v>291</v>
      </c>
      <c r="D920" t="s">
        <v>489</v>
      </c>
      <c r="E920" t="s">
        <v>406</v>
      </c>
      <c r="F920" t="s">
        <v>254</v>
      </c>
      <c r="G920" t="s">
        <v>544</v>
      </c>
      <c r="H920">
        <v>218019</v>
      </c>
      <c r="I920" t="s">
        <v>320</v>
      </c>
      <c r="J920" t="s">
        <v>321</v>
      </c>
      <c r="K920">
        <v>153</v>
      </c>
      <c r="L920">
        <v>0</v>
      </c>
      <c r="M920">
        <v>129</v>
      </c>
      <c r="N920" t="s">
        <v>258</v>
      </c>
      <c r="O920">
        <v>1</v>
      </c>
      <c r="P920" s="238">
        <v>6.7199999999999998E-7</v>
      </c>
      <c r="Q920" t="s">
        <v>259</v>
      </c>
      <c r="R920" t="s">
        <v>493</v>
      </c>
      <c r="S920" t="s">
        <v>453</v>
      </c>
      <c r="T920" t="s">
        <v>494</v>
      </c>
      <c r="V920">
        <v>3.2</v>
      </c>
      <c r="W920" t="s">
        <v>627</v>
      </c>
      <c r="X920" t="s">
        <v>546</v>
      </c>
      <c r="Y920" t="s">
        <v>275</v>
      </c>
      <c r="Z920">
        <v>0</v>
      </c>
      <c r="AA920" s="237">
        <v>36708</v>
      </c>
      <c r="AC920">
        <v>0</v>
      </c>
    </row>
    <row r="921" spans="1:30" hidden="1" x14ac:dyDescent="0.25">
      <c r="A921">
        <v>11922</v>
      </c>
      <c r="B921">
        <v>20200252</v>
      </c>
      <c r="C921">
        <v>291</v>
      </c>
      <c r="D921" t="s">
        <v>489</v>
      </c>
      <c r="E921" t="s">
        <v>406</v>
      </c>
      <c r="F921" t="s">
        <v>254</v>
      </c>
      <c r="G921" t="s">
        <v>544</v>
      </c>
      <c r="I921" t="s">
        <v>729</v>
      </c>
      <c r="J921" t="s">
        <v>728</v>
      </c>
      <c r="K921">
        <v>162</v>
      </c>
      <c r="L921">
        <v>0</v>
      </c>
      <c r="M921">
        <v>129</v>
      </c>
      <c r="N921" t="s">
        <v>258</v>
      </c>
      <c r="O921">
        <v>1</v>
      </c>
      <c r="P921" s="238">
        <v>3.0800000000000001E-4</v>
      </c>
      <c r="Q921" t="s">
        <v>259</v>
      </c>
      <c r="R921" t="s">
        <v>493</v>
      </c>
      <c r="S921" t="s">
        <v>453</v>
      </c>
      <c r="T921" t="s">
        <v>494</v>
      </c>
      <c r="V921">
        <v>3.2</v>
      </c>
      <c r="W921" t="s">
        <v>627</v>
      </c>
      <c r="X921" t="s">
        <v>546</v>
      </c>
      <c r="Y921" t="s">
        <v>275</v>
      </c>
      <c r="Z921">
        <v>0</v>
      </c>
      <c r="AA921" s="237">
        <v>36708</v>
      </c>
      <c r="AC921">
        <v>0</v>
      </c>
    </row>
    <row r="922" spans="1:30" hidden="1" x14ac:dyDescent="0.25">
      <c r="A922">
        <v>11923</v>
      </c>
      <c r="B922">
        <v>20200252</v>
      </c>
      <c r="C922">
        <v>291</v>
      </c>
      <c r="D922" t="s">
        <v>489</v>
      </c>
      <c r="E922" t="s">
        <v>406</v>
      </c>
      <c r="F922" t="s">
        <v>254</v>
      </c>
      <c r="G922" t="s">
        <v>544</v>
      </c>
      <c r="I922" t="s">
        <v>683</v>
      </c>
      <c r="J922" t="s">
        <v>682</v>
      </c>
      <c r="K922">
        <v>164</v>
      </c>
      <c r="L922">
        <v>0</v>
      </c>
      <c r="M922">
        <v>129</v>
      </c>
      <c r="N922" t="s">
        <v>258</v>
      </c>
      <c r="O922">
        <v>1</v>
      </c>
      <c r="P922" s="238">
        <v>9.4699999999999998E-5</v>
      </c>
      <c r="Q922" t="s">
        <v>259</v>
      </c>
      <c r="R922" t="s">
        <v>493</v>
      </c>
      <c r="S922" t="s">
        <v>453</v>
      </c>
      <c r="T922" t="s">
        <v>494</v>
      </c>
      <c r="V922">
        <v>3.2</v>
      </c>
      <c r="W922" t="s">
        <v>627</v>
      </c>
      <c r="X922" t="s">
        <v>546</v>
      </c>
      <c r="Y922" t="s">
        <v>275</v>
      </c>
      <c r="Z922">
        <v>0</v>
      </c>
      <c r="AA922" s="237">
        <v>36708</v>
      </c>
      <c r="AC922">
        <v>0</v>
      </c>
    </row>
    <row r="923" spans="1:30" hidden="1" x14ac:dyDescent="0.25">
      <c r="A923">
        <v>11924</v>
      </c>
      <c r="B923">
        <v>20200252</v>
      </c>
      <c r="C923">
        <v>291</v>
      </c>
      <c r="D923" t="s">
        <v>489</v>
      </c>
      <c r="E923" t="s">
        <v>406</v>
      </c>
      <c r="F923" t="s">
        <v>254</v>
      </c>
      <c r="G923" t="s">
        <v>544</v>
      </c>
      <c r="H923">
        <v>75343</v>
      </c>
      <c r="I923" t="s">
        <v>681</v>
      </c>
      <c r="J923" t="s">
        <v>680</v>
      </c>
      <c r="K923">
        <v>5</v>
      </c>
      <c r="L923">
        <v>0</v>
      </c>
      <c r="M923">
        <v>129</v>
      </c>
      <c r="N923" t="s">
        <v>258</v>
      </c>
      <c r="O923">
        <v>1</v>
      </c>
      <c r="P923" s="238">
        <v>3.9100000000000002E-5</v>
      </c>
      <c r="Q923" t="s">
        <v>259</v>
      </c>
      <c r="R923" t="s">
        <v>493</v>
      </c>
      <c r="S923" t="s">
        <v>453</v>
      </c>
      <c r="T923" t="s">
        <v>494</v>
      </c>
      <c r="V923">
        <v>3.2</v>
      </c>
      <c r="W923" t="s">
        <v>627</v>
      </c>
      <c r="X923" t="s">
        <v>546</v>
      </c>
      <c r="Y923" t="s">
        <v>275</v>
      </c>
      <c r="Z923">
        <v>0</v>
      </c>
      <c r="AA923" s="237">
        <v>36708</v>
      </c>
      <c r="AC923">
        <v>0</v>
      </c>
    </row>
    <row r="924" spans="1:30" hidden="1" x14ac:dyDescent="0.25">
      <c r="A924">
        <v>11925</v>
      </c>
      <c r="B924">
        <v>20200252</v>
      </c>
      <c r="C924">
        <v>291</v>
      </c>
      <c r="D924" t="s">
        <v>489</v>
      </c>
      <c r="E924" t="s">
        <v>406</v>
      </c>
      <c r="F924" t="s">
        <v>254</v>
      </c>
      <c r="G924" t="s">
        <v>544</v>
      </c>
      <c r="H924">
        <v>75092</v>
      </c>
      <c r="I924" t="s">
        <v>679</v>
      </c>
      <c r="J924" t="s">
        <v>678</v>
      </c>
      <c r="K924">
        <v>175</v>
      </c>
      <c r="L924">
        <v>0</v>
      </c>
      <c r="M924">
        <v>129</v>
      </c>
      <c r="N924" t="s">
        <v>258</v>
      </c>
      <c r="O924">
        <v>1</v>
      </c>
      <c r="P924" s="238">
        <v>1.47E-4</v>
      </c>
      <c r="Q924" t="s">
        <v>259</v>
      </c>
      <c r="R924" t="s">
        <v>493</v>
      </c>
      <c r="S924" t="s">
        <v>453</v>
      </c>
      <c r="T924" t="s">
        <v>494</v>
      </c>
      <c r="V924">
        <v>3.2</v>
      </c>
      <c r="W924" t="s">
        <v>627</v>
      </c>
      <c r="X924" t="s">
        <v>546</v>
      </c>
      <c r="Y924" t="s">
        <v>275</v>
      </c>
      <c r="Z924">
        <v>0</v>
      </c>
      <c r="AA924" s="237">
        <v>36708</v>
      </c>
      <c r="AC924">
        <v>0</v>
      </c>
    </row>
    <row r="925" spans="1:30" hidden="1" x14ac:dyDescent="0.25">
      <c r="A925">
        <v>11926</v>
      </c>
      <c r="B925">
        <v>20200252</v>
      </c>
      <c r="C925">
        <v>291</v>
      </c>
      <c r="D925" t="s">
        <v>489</v>
      </c>
      <c r="E925" t="s">
        <v>406</v>
      </c>
      <c r="F925" t="s">
        <v>254</v>
      </c>
      <c r="G925" t="s">
        <v>544</v>
      </c>
      <c r="H925">
        <v>542756</v>
      </c>
      <c r="I925" t="s">
        <v>677</v>
      </c>
      <c r="J925" t="s">
        <v>676</v>
      </c>
      <c r="K925">
        <v>26</v>
      </c>
      <c r="L925">
        <v>0</v>
      </c>
      <c r="M925">
        <v>129</v>
      </c>
      <c r="N925" t="s">
        <v>258</v>
      </c>
      <c r="O925">
        <v>1</v>
      </c>
      <c r="P925" s="238">
        <v>4.3800000000000001E-5</v>
      </c>
      <c r="Q925" t="s">
        <v>259</v>
      </c>
      <c r="R925" t="s">
        <v>493</v>
      </c>
      <c r="S925" t="s">
        <v>453</v>
      </c>
      <c r="T925" t="s">
        <v>494</v>
      </c>
      <c r="V925">
        <v>3.2</v>
      </c>
      <c r="W925" t="s">
        <v>627</v>
      </c>
      <c r="X925" t="s">
        <v>546</v>
      </c>
      <c r="Y925" t="s">
        <v>275</v>
      </c>
      <c r="Z925">
        <v>0</v>
      </c>
      <c r="AA925" s="237">
        <v>36708</v>
      </c>
      <c r="AC925">
        <v>0</v>
      </c>
    </row>
    <row r="926" spans="1:30" hidden="1" x14ac:dyDescent="0.25">
      <c r="A926">
        <v>11927</v>
      </c>
      <c r="B926">
        <v>20200252</v>
      </c>
      <c r="C926">
        <v>291</v>
      </c>
      <c r="D926" t="s">
        <v>489</v>
      </c>
      <c r="E926" t="s">
        <v>406</v>
      </c>
      <c r="F926" t="s">
        <v>254</v>
      </c>
      <c r="G926" t="s">
        <v>544</v>
      </c>
      <c r="I926" t="s">
        <v>333</v>
      </c>
      <c r="J926" t="s">
        <v>334</v>
      </c>
      <c r="K926">
        <v>189</v>
      </c>
      <c r="L926">
        <v>0</v>
      </c>
      <c r="M926">
        <v>129</v>
      </c>
      <c r="N926" t="s">
        <v>258</v>
      </c>
      <c r="O926">
        <v>1</v>
      </c>
      <c r="P926" s="238">
        <v>7.0900000000000005E-2</v>
      </c>
      <c r="Q926" t="s">
        <v>259</v>
      </c>
      <c r="R926" t="s">
        <v>493</v>
      </c>
      <c r="S926" t="s">
        <v>453</v>
      </c>
      <c r="T926" t="s">
        <v>494</v>
      </c>
      <c r="V926">
        <v>3.2</v>
      </c>
      <c r="W926" t="s">
        <v>627</v>
      </c>
      <c r="X926" t="s">
        <v>546</v>
      </c>
      <c r="Y926" t="s">
        <v>278</v>
      </c>
      <c r="Z926">
        <v>0</v>
      </c>
      <c r="AA926" s="237">
        <v>36708</v>
      </c>
      <c r="AC926">
        <v>0</v>
      </c>
    </row>
    <row r="927" spans="1:30" hidden="1" x14ac:dyDescent="0.25">
      <c r="A927">
        <v>11929</v>
      </c>
      <c r="B927">
        <v>20200252</v>
      </c>
      <c r="C927">
        <v>291</v>
      </c>
      <c r="D927" t="s">
        <v>489</v>
      </c>
      <c r="E927" t="s">
        <v>406</v>
      </c>
      <c r="F927" t="s">
        <v>254</v>
      </c>
      <c r="G927" t="s">
        <v>544</v>
      </c>
      <c r="H927">
        <v>100414</v>
      </c>
      <c r="I927" t="s">
        <v>509</v>
      </c>
      <c r="J927" t="s">
        <v>510</v>
      </c>
      <c r="K927">
        <v>197</v>
      </c>
      <c r="L927">
        <v>0</v>
      </c>
      <c r="M927">
        <v>129</v>
      </c>
      <c r="N927" t="s">
        <v>258</v>
      </c>
      <c r="O927">
        <v>1</v>
      </c>
      <c r="P927" s="238">
        <v>1.08E-4</v>
      </c>
      <c r="Q927" t="s">
        <v>259</v>
      </c>
      <c r="R927" t="s">
        <v>493</v>
      </c>
      <c r="S927" t="s">
        <v>453</v>
      </c>
      <c r="T927" t="s">
        <v>494</v>
      </c>
      <c r="V927">
        <v>3.2</v>
      </c>
      <c r="W927" t="s">
        <v>627</v>
      </c>
      <c r="X927" t="s">
        <v>546</v>
      </c>
      <c r="Y927" t="s">
        <v>267</v>
      </c>
      <c r="Z927">
        <v>0</v>
      </c>
      <c r="AA927" s="237">
        <v>36708</v>
      </c>
      <c r="AC927">
        <v>0</v>
      </c>
    </row>
    <row r="928" spans="1:30" hidden="1" x14ac:dyDescent="0.25">
      <c r="A928">
        <v>11930</v>
      </c>
      <c r="B928">
        <v>20200252</v>
      </c>
      <c r="C928">
        <v>291</v>
      </c>
      <c r="D928" t="s">
        <v>489</v>
      </c>
      <c r="E928" t="s">
        <v>406</v>
      </c>
      <c r="F928" t="s">
        <v>254</v>
      </c>
      <c r="G928" t="s">
        <v>544</v>
      </c>
      <c r="H928">
        <v>106934</v>
      </c>
      <c r="I928" t="s">
        <v>672</v>
      </c>
      <c r="J928" t="s">
        <v>671</v>
      </c>
      <c r="K928">
        <v>199</v>
      </c>
      <c r="L928">
        <v>0</v>
      </c>
      <c r="M928">
        <v>129</v>
      </c>
      <c r="N928" t="s">
        <v>258</v>
      </c>
      <c r="O928">
        <v>1</v>
      </c>
      <c r="P928" s="238">
        <v>7.3399999999999995E-5</v>
      </c>
      <c r="Q928" t="s">
        <v>259</v>
      </c>
      <c r="R928" t="s">
        <v>493</v>
      </c>
      <c r="S928" t="s">
        <v>453</v>
      </c>
      <c r="T928" t="s">
        <v>494</v>
      </c>
      <c r="V928">
        <v>3.2</v>
      </c>
      <c r="W928" t="s">
        <v>627</v>
      </c>
      <c r="X928" t="s">
        <v>546</v>
      </c>
      <c r="Y928" t="s">
        <v>275</v>
      </c>
      <c r="Z928">
        <v>0</v>
      </c>
      <c r="AA928" s="237">
        <v>36708</v>
      </c>
      <c r="AC928">
        <v>0</v>
      </c>
    </row>
    <row r="929" spans="1:29" hidden="1" x14ac:dyDescent="0.25">
      <c r="A929">
        <v>11931</v>
      </c>
      <c r="B929">
        <v>20200252</v>
      </c>
      <c r="C929">
        <v>291</v>
      </c>
      <c r="D929" t="s">
        <v>489</v>
      </c>
      <c r="E929" t="s">
        <v>406</v>
      </c>
      <c r="F929" t="s">
        <v>254</v>
      </c>
      <c r="G929" t="s">
        <v>544</v>
      </c>
      <c r="H929">
        <v>107062</v>
      </c>
      <c r="I929" t="s">
        <v>669</v>
      </c>
      <c r="J929" t="s">
        <v>668</v>
      </c>
      <c r="K929">
        <v>200</v>
      </c>
      <c r="L929">
        <v>0</v>
      </c>
      <c r="M929">
        <v>129</v>
      </c>
      <c r="N929" t="s">
        <v>258</v>
      </c>
      <c r="O929">
        <v>1</v>
      </c>
      <c r="P929" s="238">
        <v>4.2200000000000003E-5</v>
      </c>
      <c r="Q929" t="s">
        <v>259</v>
      </c>
      <c r="R929" t="s">
        <v>493</v>
      </c>
      <c r="S929" t="s">
        <v>453</v>
      </c>
      <c r="T929" t="s">
        <v>494</v>
      </c>
      <c r="V929">
        <v>3.2</v>
      </c>
      <c r="W929" t="s">
        <v>627</v>
      </c>
      <c r="X929" t="s">
        <v>546</v>
      </c>
      <c r="Y929" t="s">
        <v>263</v>
      </c>
      <c r="Z929">
        <v>0</v>
      </c>
      <c r="AA929" s="237">
        <v>36708</v>
      </c>
      <c r="AC929">
        <v>0</v>
      </c>
    </row>
    <row r="930" spans="1:29" hidden="1" x14ac:dyDescent="0.25">
      <c r="A930">
        <v>11932</v>
      </c>
      <c r="B930">
        <v>20200252</v>
      </c>
      <c r="C930">
        <v>291</v>
      </c>
      <c r="D930" t="s">
        <v>489</v>
      </c>
      <c r="E930" t="s">
        <v>406</v>
      </c>
      <c r="F930" t="s">
        <v>254</v>
      </c>
      <c r="G930" t="s">
        <v>544</v>
      </c>
      <c r="H930">
        <v>206440</v>
      </c>
      <c r="I930" t="s">
        <v>335</v>
      </c>
      <c r="J930" t="s">
        <v>336</v>
      </c>
      <c r="K930">
        <v>204</v>
      </c>
      <c r="L930">
        <v>0</v>
      </c>
      <c r="M930">
        <v>129</v>
      </c>
      <c r="N930" t="s">
        <v>258</v>
      </c>
      <c r="O930">
        <v>1</v>
      </c>
      <c r="P930" s="238">
        <v>3.6100000000000002E-7</v>
      </c>
      <c r="Q930" t="s">
        <v>259</v>
      </c>
      <c r="R930" t="s">
        <v>493</v>
      </c>
      <c r="S930" t="s">
        <v>453</v>
      </c>
      <c r="T930" t="s">
        <v>494</v>
      </c>
      <c r="V930">
        <v>3.2</v>
      </c>
      <c r="W930" t="s">
        <v>627</v>
      </c>
      <c r="X930" t="s">
        <v>546</v>
      </c>
      <c r="Y930" t="s">
        <v>275</v>
      </c>
      <c r="Z930">
        <v>0</v>
      </c>
      <c r="AA930" s="237">
        <v>36708</v>
      </c>
      <c r="AC930">
        <v>0</v>
      </c>
    </row>
    <row r="931" spans="1:29" hidden="1" x14ac:dyDescent="0.25">
      <c r="A931">
        <v>11933</v>
      </c>
      <c r="B931">
        <v>20200252</v>
      </c>
      <c r="C931">
        <v>291</v>
      </c>
      <c r="D931" t="s">
        <v>489</v>
      </c>
      <c r="E931" t="s">
        <v>406</v>
      </c>
      <c r="F931" t="s">
        <v>254</v>
      </c>
      <c r="G931" t="s">
        <v>544</v>
      </c>
      <c r="H931">
        <v>86737</v>
      </c>
      <c r="I931" t="s">
        <v>337</v>
      </c>
      <c r="J931" t="s">
        <v>338</v>
      </c>
      <c r="K931">
        <v>205</v>
      </c>
      <c r="L931">
        <v>0</v>
      </c>
      <c r="M931">
        <v>129</v>
      </c>
      <c r="N931" t="s">
        <v>258</v>
      </c>
      <c r="O931">
        <v>1</v>
      </c>
      <c r="P931" s="238">
        <v>1.6899999999999999E-6</v>
      </c>
      <c r="Q931" t="s">
        <v>259</v>
      </c>
      <c r="R931" t="s">
        <v>493</v>
      </c>
      <c r="S931" t="s">
        <v>453</v>
      </c>
      <c r="T931" t="s">
        <v>494</v>
      </c>
      <c r="V931">
        <v>3.2</v>
      </c>
      <c r="W931" t="s">
        <v>627</v>
      </c>
      <c r="X931" t="s">
        <v>546</v>
      </c>
      <c r="Y931" t="s">
        <v>275</v>
      </c>
      <c r="Z931">
        <v>0</v>
      </c>
      <c r="AA931" s="237">
        <v>36708</v>
      </c>
      <c r="AC931">
        <v>0</v>
      </c>
    </row>
    <row r="932" spans="1:29" hidden="1" x14ac:dyDescent="0.25">
      <c r="A932">
        <v>11935</v>
      </c>
      <c r="B932">
        <v>20200252</v>
      </c>
      <c r="C932">
        <v>291</v>
      </c>
      <c r="D932" t="s">
        <v>489</v>
      </c>
      <c r="E932" t="s">
        <v>406</v>
      </c>
      <c r="F932" t="s">
        <v>254</v>
      </c>
      <c r="G932" t="s">
        <v>544</v>
      </c>
      <c r="H932">
        <v>50000</v>
      </c>
      <c r="I932" t="s">
        <v>339</v>
      </c>
      <c r="J932" t="s">
        <v>340</v>
      </c>
      <c r="K932">
        <v>210</v>
      </c>
      <c r="L932">
        <v>0</v>
      </c>
      <c r="M932">
        <v>129</v>
      </c>
      <c r="N932" t="s">
        <v>258</v>
      </c>
      <c r="O932">
        <v>1</v>
      </c>
      <c r="P932" s="238">
        <v>5.5199999999999999E-2</v>
      </c>
      <c r="Q932" t="s">
        <v>259</v>
      </c>
      <c r="R932" t="s">
        <v>493</v>
      </c>
      <c r="S932" t="s">
        <v>453</v>
      </c>
      <c r="T932" t="s">
        <v>494</v>
      </c>
      <c r="V932">
        <v>3.2</v>
      </c>
      <c r="W932" t="s">
        <v>627</v>
      </c>
      <c r="X932" t="s">
        <v>546</v>
      </c>
      <c r="Y932" t="s">
        <v>278</v>
      </c>
      <c r="Z932">
        <v>0</v>
      </c>
      <c r="AA932" s="237">
        <v>36708</v>
      </c>
      <c r="AC932">
        <v>0</v>
      </c>
    </row>
    <row r="933" spans="1:29" hidden="1" x14ac:dyDescent="0.25">
      <c r="A933">
        <v>11936</v>
      </c>
      <c r="B933">
        <v>20200252</v>
      </c>
      <c r="C933">
        <v>291</v>
      </c>
      <c r="D933" t="s">
        <v>489</v>
      </c>
      <c r="E933" t="s">
        <v>406</v>
      </c>
      <c r="F933" t="s">
        <v>254</v>
      </c>
      <c r="G933" t="s">
        <v>544</v>
      </c>
      <c r="H933">
        <v>193395</v>
      </c>
      <c r="I933" t="s">
        <v>341</v>
      </c>
      <c r="J933" t="s">
        <v>342</v>
      </c>
      <c r="K933">
        <v>237</v>
      </c>
      <c r="L933">
        <v>0</v>
      </c>
      <c r="M933">
        <v>129</v>
      </c>
      <c r="N933" t="s">
        <v>258</v>
      </c>
      <c r="O933">
        <v>1</v>
      </c>
      <c r="P933" s="238">
        <v>9.9300000000000002E-9</v>
      </c>
      <c r="Q933" t="s">
        <v>259</v>
      </c>
      <c r="R933" t="s">
        <v>493</v>
      </c>
      <c r="S933" t="s">
        <v>453</v>
      </c>
      <c r="T933" t="s">
        <v>494</v>
      </c>
      <c r="V933">
        <v>3.2</v>
      </c>
      <c r="W933" t="s">
        <v>627</v>
      </c>
      <c r="X933" t="s">
        <v>546</v>
      </c>
      <c r="Y933" t="s">
        <v>263</v>
      </c>
      <c r="Z933">
        <v>0</v>
      </c>
      <c r="AA933" s="237">
        <v>36708</v>
      </c>
      <c r="AC933">
        <v>0</v>
      </c>
    </row>
    <row r="934" spans="1:29" hidden="1" x14ac:dyDescent="0.25">
      <c r="A934">
        <v>11937</v>
      </c>
      <c r="B934">
        <v>20200252</v>
      </c>
      <c r="C934">
        <v>291</v>
      </c>
      <c r="D934" t="s">
        <v>489</v>
      </c>
      <c r="E934" t="s">
        <v>406</v>
      </c>
      <c r="F934" t="s">
        <v>254</v>
      </c>
      <c r="G934" t="s">
        <v>544</v>
      </c>
      <c r="I934" t="s">
        <v>727</v>
      </c>
      <c r="J934" t="s">
        <v>726</v>
      </c>
      <c r="K934">
        <v>241</v>
      </c>
      <c r="L934">
        <v>0</v>
      </c>
      <c r="M934">
        <v>129</v>
      </c>
      <c r="N934" t="s">
        <v>258</v>
      </c>
      <c r="O934">
        <v>1</v>
      </c>
      <c r="P934" s="238">
        <v>3.7499999999999999E-3</v>
      </c>
      <c r="Q934" t="s">
        <v>259</v>
      </c>
      <c r="R934" t="s">
        <v>493</v>
      </c>
      <c r="S934" t="s">
        <v>453</v>
      </c>
      <c r="T934" t="s">
        <v>494</v>
      </c>
      <c r="V934">
        <v>3.2</v>
      </c>
      <c r="W934" t="s">
        <v>627</v>
      </c>
      <c r="X934" t="s">
        <v>546</v>
      </c>
      <c r="Y934" t="s">
        <v>275</v>
      </c>
      <c r="Z934">
        <v>0</v>
      </c>
      <c r="AA934" s="237">
        <v>36708</v>
      </c>
      <c r="AC934">
        <v>0</v>
      </c>
    </row>
    <row r="935" spans="1:29" hidden="1" x14ac:dyDescent="0.25">
      <c r="A935">
        <v>11938</v>
      </c>
      <c r="B935">
        <v>20200252</v>
      </c>
      <c r="C935">
        <v>291</v>
      </c>
      <c r="D935" t="s">
        <v>489</v>
      </c>
      <c r="E935" t="s">
        <v>406</v>
      </c>
      <c r="F935" t="s">
        <v>254</v>
      </c>
      <c r="G935" t="s">
        <v>544</v>
      </c>
      <c r="I935" t="s">
        <v>667</v>
      </c>
      <c r="J935" t="s">
        <v>666</v>
      </c>
      <c r="K935">
        <v>243</v>
      </c>
      <c r="L935">
        <v>0</v>
      </c>
      <c r="M935">
        <v>129</v>
      </c>
      <c r="N935" t="s">
        <v>258</v>
      </c>
      <c r="O935">
        <v>1</v>
      </c>
      <c r="P935" s="238">
        <v>4.37E-4</v>
      </c>
      <c r="Q935" t="s">
        <v>259</v>
      </c>
      <c r="R935" t="s">
        <v>493</v>
      </c>
      <c r="S935" t="s">
        <v>453</v>
      </c>
      <c r="T935" t="s">
        <v>494</v>
      </c>
      <c r="V935">
        <v>3.2</v>
      </c>
      <c r="W935" t="s">
        <v>627</v>
      </c>
      <c r="X935" t="s">
        <v>546</v>
      </c>
      <c r="Y935" t="s">
        <v>275</v>
      </c>
      <c r="Z935">
        <v>0</v>
      </c>
      <c r="AA935" s="237">
        <v>36708</v>
      </c>
      <c r="AC935">
        <v>0</v>
      </c>
    </row>
    <row r="936" spans="1:29" hidden="1" x14ac:dyDescent="0.25">
      <c r="A936">
        <v>11940</v>
      </c>
      <c r="B936">
        <v>20200252</v>
      </c>
      <c r="C936">
        <v>291</v>
      </c>
      <c r="D936" t="s">
        <v>489</v>
      </c>
      <c r="E936" t="s">
        <v>406</v>
      </c>
      <c r="F936" t="s">
        <v>254</v>
      </c>
      <c r="G936" t="s">
        <v>544</v>
      </c>
      <c r="H936">
        <v>1330207</v>
      </c>
      <c r="I936" t="s">
        <v>517</v>
      </c>
      <c r="J936" t="s">
        <v>518</v>
      </c>
      <c r="K936">
        <v>246</v>
      </c>
      <c r="L936">
        <v>0</v>
      </c>
      <c r="M936">
        <v>129</v>
      </c>
      <c r="N936" t="s">
        <v>258</v>
      </c>
      <c r="O936">
        <v>1</v>
      </c>
      <c r="P936" s="238">
        <v>2.6800000000000001E-4</v>
      </c>
      <c r="Q936" t="s">
        <v>259</v>
      </c>
      <c r="R936" t="s">
        <v>493</v>
      </c>
      <c r="S936" t="s">
        <v>453</v>
      </c>
      <c r="T936" t="s">
        <v>494</v>
      </c>
      <c r="V936">
        <v>3.2</v>
      </c>
      <c r="W936" t="s">
        <v>627</v>
      </c>
      <c r="X936" t="s">
        <v>546</v>
      </c>
      <c r="Y936" t="s">
        <v>278</v>
      </c>
      <c r="Z936">
        <v>0</v>
      </c>
      <c r="AA936" s="237">
        <v>36708</v>
      </c>
      <c r="AC936">
        <v>0</v>
      </c>
    </row>
    <row r="937" spans="1:29" hidden="1" x14ac:dyDescent="0.25">
      <c r="A937">
        <v>11942</v>
      </c>
      <c r="B937">
        <v>20200252</v>
      </c>
      <c r="C937">
        <v>291</v>
      </c>
      <c r="D937" t="s">
        <v>489</v>
      </c>
      <c r="E937" t="s">
        <v>406</v>
      </c>
      <c r="F937" t="s">
        <v>254</v>
      </c>
      <c r="G937" t="s">
        <v>544</v>
      </c>
      <c r="I937" t="s">
        <v>349</v>
      </c>
      <c r="J937" t="s">
        <v>350</v>
      </c>
      <c r="K937">
        <v>261</v>
      </c>
      <c r="L937">
        <v>0</v>
      </c>
      <c r="M937">
        <v>129</v>
      </c>
      <c r="N937" t="s">
        <v>258</v>
      </c>
      <c r="O937">
        <v>1</v>
      </c>
      <c r="P937" s="238">
        <v>1.45</v>
      </c>
      <c r="Q937" t="s">
        <v>259</v>
      </c>
      <c r="R937" t="s">
        <v>493</v>
      </c>
      <c r="S937" t="s">
        <v>453</v>
      </c>
      <c r="T937" t="s">
        <v>494</v>
      </c>
      <c r="V937">
        <v>3.2</v>
      </c>
      <c r="W937" t="s">
        <v>665</v>
      </c>
      <c r="X937" t="s">
        <v>546</v>
      </c>
      <c r="Y937" t="s">
        <v>275</v>
      </c>
      <c r="Z937">
        <v>0</v>
      </c>
      <c r="AA937" s="237">
        <v>36708</v>
      </c>
      <c r="AC937">
        <v>0</v>
      </c>
    </row>
    <row r="938" spans="1:29" hidden="1" x14ac:dyDescent="0.25">
      <c r="A938">
        <v>11946</v>
      </c>
      <c r="B938">
        <v>20200252</v>
      </c>
      <c r="C938">
        <v>291</v>
      </c>
      <c r="D938" t="s">
        <v>489</v>
      </c>
      <c r="E938" t="s">
        <v>406</v>
      </c>
      <c r="F938" t="s">
        <v>254</v>
      </c>
      <c r="G938" t="s">
        <v>544</v>
      </c>
      <c r="H938">
        <v>67561</v>
      </c>
      <c r="I938" t="s">
        <v>664</v>
      </c>
      <c r="J938" t="s">
        <v>663</v>
      </c>
      <c r="K938">
        <v>262</v>
      </c>
      <c r="L938">
        <v>0</v>
      </c>
      <c r="M938">
        <v>129</v>
      </c>
      <c r="N938" t="s">
        <v>258</v>
      </c>
      <c r="O938">
        <v>1</v>
      </c>
      <c r="P938" s="238">
        <v>2.48E-3</v>
      </c>
      <c r="Q938" t="s">
        <v>259</v>
      </c>
      <c r="R938" t="s">
        <v>493</v>
      </c>
      <c r="S938" t="s">
        <v>453</v>
      </c>
      <c r="T938" t="s">
        <v>494</v>
      </c>
      <c r="V938">
        <v>3.2</v>
      </c>
      <c r="W938" t="s">
        <v>627</v>
      </c>
      <c r="X938" t="s">
        <v>546</v>
      </c>
      <c r="Y938" t="s">
        <v>278</v>
      </c>
      <c r="Z938">
        <v>0</v>
      </c>
      <c r="AA938" s="237">
        <v>36708</v>
      </c>
      <c r="AC938">
        <v>0</v>
      </c>
    </row>
    <row r="939" spans="1:29" hidden="1" x14ac:dyDescent="0.25">
      <c r="A939">
        <v>11947</v>
      </c>
      <c r="B939">
        <v>20200252</v>
      </c>
      <c r="C939">
        <v>291</v>
      </c>
      <c r="D939" t="s">
        <v>489</v>
      </c>
      <c r="E939" t="s">
        <v>406</v>
      </c>
      <c r="F939" t="s">
        <v>254</v>
      </c>
      <c r="G939" t="s">
        <v>544</v>
      </c>
      <c r="H939">
        <v>91576</v>
      </c>
      <c r="I939" t="s">
        <v>351</v>
      </c>
      <c r="J939" t="s">
        <v>352</v>
      </c>
      <c r="K939">
        <v>55</v>
      </c>
      <c r="L939">
        <v>0</v>
      </c>
      <c r="M939">
        <v>129</v>
      </c>
      <c r="N939" t="s">
        <v>258</v>
      </c>
      <c r="O939">
        <v>1</v>
      </c>
      <c r="P939" s="238">
        <v>2.1399999999999998E-5</v>
      </c>
      <c r="Q939" t="s">
        <v>259</v>
      </c>
      <c r="R939" t="s">
        <v>493</v>
      </c>
      <c r="S939" t="s">
        <v>453</v>
      </c>
      <c r="T939" t="s">
        <v>494</v>
      </c>
      <c r="V939">
        <v>3.2</v>
      </c>
      <c r="W939" t="s">
        <v>627</v>
      </c>
      <c r="X939" t="s">
        <v>546</v>
      </c>
      <c r="Y939" t="s">
        <v>275</v>
      </c>
      <c r="Z939">
        <v>0</v>
      </c>
      <c r="AA939" s="237">
        <v>36708</v>
      </c>
      <c r="AC939">
        <v>0</v>
      </c>
    </row>
    <row r="940" spans="1:29" hidden="1" x14ac:dyDescent="0.25">
      <c r="A940">
        <v>11948</v>
      </c>
      <c r="B940">
        <v>20200252</v>
      </c>
      <c r="C940">
        <v>291</v>
      </c>
      <c r="D940" t="s">
        <v>489</v>
      </c>
      <c r="E940" t="s">
        <v>406</v>
      </c>
      <c r="F940" t="s">
        <v>254</v>
      </c>
      <c r="G940" t="s">
        <v>544</v>
      </c>
      <c r="I940" t="s">
        <v>662</v>
      </c>
      <c r="J940" t="s">
        <v>661</v>
      </c>
      <c r="K940">
        <v>280</v>
      </c>
      <c r="L940">
        <v>0</v>
      </c>
      <c r="M940">
        <v>129</v>
      </c>
      <c r="N940" t="s">
        <v>258</v>
      </c>
      <c r="O940">
        <v>1</v>
      </c>
      <c r="P940" s="238">
        <v>3.3799999999999998E-4</v>
      </c>
      <c r="Q940" t="s">
        <v>259</v>
      </c>
      <c r="R940" t="s">
        <v>493</v>
      </c>
      <c r="S940" t="s">
        <v>453</v>
      </c>
      <c r="T940" t="s">
        <v>494</v>
      </c>
      <c r="V940">
        <v>3.2</v>
      </c>
      <c r="W940" t="s">
        <v>627</v>
      </c>
      <c r="X940" t="s">
        <v>546</v>
      </c>
      <c r="Y940" t="s">
        <v>275</v>
      </c>
      <c r="Z940">
        <v>0</v>
      </c>
      <c r="AA940" s="237">
        <v>36708</v>
      </c>
      <c r="AC940">
        <v>0</v>
      </c>
    </row>
    <row r="941" spans="1:29" hidden="1" x14ac:dyDescent="0.25">
      <c r="A941">
        <v>11949</v>
      </c>
      <c r="B941">
        <v>20200252</v>
      </c>
      <c r="C941">
        <v>291</v>
      </c>
      <c r="D941" t="s">
        <v>489</v>
      </c>
      <c r="E941" t="s">
        <v>406</v>
      </c>
      <c r="F941" t="s">
        <v>254</v>
      </c>
      <c r="G941" t="s">
        <v>544</v>
      </c>
      <c r="H941">
        <v>110543</v>
      </c>
      <c r="I941" t="s">
        <v>357</v>
      </c>
      <c r="J941" t="s">
        <v>358</v>
      </c>
      <c r="K941">
        <v>295</v>
      </c>
      <c r="L941">
        <v>0</v>
      </c>
      <c r="M941">
        <v>129</v>
      </c>
      <c r="N941" t="s">
        <v>258</v>
      </c>
      <c r="O941">
        <v>1</v>
      </c>
      <c r="P941" s="238">
        <v>4.4499999999999997E-4</v>
      </c>
      <c r="Q941" t="s">
        <v>259</v>
      </c>
      <c r="R941" t="s">
        <v>493</v>
      </c>
      <c r="S941" t="s">
        <v>453</v>
      </c>
      <c r="T941" t="s">
        <v>494</v>
      </c>
      <c r="V941">
        <v>3.2</v>
      </c>
      <c r="W941" t="s">
        <v>627</v>
      </c>
      <c r="X941" t="s">
        <v>546</v>
      </c>
      <c r="Y941" t="s">
        <v>275</v>
      </c>
      <c r="Z941">
        <v>0</v>
      </c>
      <c r="AA941" s="237">
        <v>36708</v>
      </c>
      <c r="AC941">
        <v>0</v>
      </c>
    </row>
    <row r="942" spans="1:29" hidden="1" x14ac:dyDescent="0.25">
      <c r="A942">
        <v>11950</v>
      </c>
      <c r="B942">
        <v>20200252</v>
      </c>
      <c r="C942">
        <v>291</v>
      </c>
      <c r="D942" t="s">
        <v>489</v>
      </c>
      <c r="E942" t="s">
        <v>406</v>
      </c>
      <c r="F942" t="s">
        <v>254</v>
      </c>
      <c r="G942" t="s">
        <v>544</v>
      </c>
      <c r="I942" t="s">
        <v>660</v>
      </c>
      <c r="J942" t="s">
        <v>659</v>
      </c>
      <c r="K942">
        <v>305</v>
      </c>
      <c r="L942">
        <v>0</v>
      </c>
      <c r="M942">
        <v>129</v>
      </c>
      <c r="N942" t="s">
        <v>258</v>
      </c>
      <c r="O942">
        <v>1</v>
      </c>
      <c r="P942" s="238">
        <v>3.0800000000000003E-5</v>
      </c>
      <c r="Q942" t="s">
        <v>259</v>
      </c>
      <c r="R942" t="s">
        <v>493</v>
      </c>
      <c r="S942" t="s">
        <v>453</v>
      </c>
      <c r="T942" t="s">
        <v>494</v>
      </c>
      <c r="V942">
        <v>3.2</v>
      </c>
      <c r="W942" t="s">
        <v>627</v>
      </c>
      <c r="X942" t="s">
        <v>546</v>
      </c>
      <c r="Y942" t="s">
        <v>275</v>
      </c>
      <c r="Z942">
        <v>0</v>
      </c>
      <c r="AA942" s="237">
        <v>36708</v>
      </c>
      <c r="AC942">
        <v>0</v>
      </c>
    </row>
    <row r="943" spans="1:29" hidden="1" x14ac:dyDescent="0.25">
      <c r="A943">
        <v>11951</v>
      </c>
      <c r="B943">
        <v>20200252</v>
      </c>
      <c r="C943">
        <v>291</v>
      </c>
      <c r="D943" t="s">
        <v>489</v>
      </c>
      <c r="E943" t="s">
        <v>406</v>
      </c>
      <c r="F943" t="s">
        <v>254</v>
      </c>
      <c r="G943" t="s">
        <v>544</v>
      </c>
      <c r="I943" t="s">
        <v>658</v>
      </c>
      <c r="J943" t="s">
        <v>657</v>
      </c>
      <c r="K943">
        <v>306</v>
      </c>
      <c r="L943">
        <v>0</v>
      </c>
      <c r="M943">
        <v>129</v>
      </c>
      <c r="N943" t="s">
        <v>258</v>
      </c>
      <c r="O943">
        <v>1</v>
      </c>
      <c r="P943" s="238">
        <v>7.4400000000000006E-5</v>
      </c>
      <c r="Q943" t="s">
        <v>259</v>
      </c>
      <c r="R943" t="s">
        <v>493</v>
      </c>
      <c r="S943" t="s">
        <v>453</v>
      </c>
      <c r="T943" t="s">
        <v>494</v>
      </c>
      <c r="V943">
        <v>3.2</v>
      </c>
      <c r="W943" t="s">
        <v>627</v>
      </c>
      <c r="X943" t="s">
        <v>546</v>
      </c>
      <c r="Y943" t="s">
        <v>275</v>
      </c>
      <c r="Z943">
        <v>0</v>
      </c>
      <c r="AA943" s="237">
        <v>36708</v>
      </c>
      <c r="AC943">
        <v>0</v>
      </c>
    </row>
    <row r="944" spans="1:29" hidden="1" x14ac:dyDescent="0.25">
      <c r="A944">
        <v>11952</v>
      </c>
      <c r="B944">
        <v>20200252</v>
      </c>
      <c r="C944">
        <v>291</v>
      </c>
      <c r="D944" t="s">
        <v>489</v>
      </c>
      <c r="E944" t="s">
        <v>406</v>
      </c>
      <c r="F944" t="s">
        <v>254</v>
      </c>
      <c r="G944" t="s">
        <v>544</v>
      </c>
      <c r="I944" t="s">
        <v>359</v>
      </c>
      <c r="J944" t="s">
        <v>360</v>
      </c>
      <c r="K944">
        <v>307</v>
      </c>
      <c r="L944">
        <v>0</v>
      </c>
      <c r="M944">
        <v>129</v>
      </c>
      <c r="N944" t="s">
        <v>258</v>
      </c>
      <c r="O944">
        <v>1</v>
      </c>
      <c r="P944" s="238">
        <v>1.5299999999999999E-3</v>
      </c>
      <c r="Q944" t="s">
        <v>259</v>
      </c>
      <c r="R944" t="s">
        <v>493</v>
      </c>
      <c r="S944" t="s">
        <v>453</v>
      </c>
      <c r="T944" t="s">
        <v>494</v>
      </c>
      <c r="V944">
        <v>3.2</v>
      </c>
      <c r="W944" t="s">
        <v>627</v>
      </c>
      <c r="X944" t="s">
        <v>546</v>
      </c>
      <c r="Y944" t="s">
        <v>275</v>
      </c>
      <c r="Z944">
        <v>0</v>
      </c>
      <c r="AA944" s="237">
        <v>36708</v>
      </c>
      <c r="AC944">
        <v>0</v>
      </c>
    </row>
    <row r="945" spans="1:30" hidden="1" x14ac:dyDescent="0.25">
      <c r="A945">
        <v>11953</v>
      </c>
      <c r="B945">
        <v>20200252</v>
      </c>
      <c r="C945">
        <v>291</v>
      </c>
      <c r="D945" t="s">
        <v>489</v>
      </c>
      <c r="E945" t="s">
        <v>406</v>
      </c>
      <c r="F945" t="s">
        <v>254</v>
      </c>
      <c r="G945" t="s">
        <v>544</v>
      </c>
      <c r="H945">
        <v>91203</v>
      </c>
      <c r="I945" t="s">
        <v>361</v>
      </c>
      <c r="J945" t="s">
        <v>362</v>
      </c>
      <c r="K945">
        <v>291</v>
      </c>
      <c r="L945">
        <v>0</v>
      </c>
      <c r="M945">
        <v>129</v>
      </c>
      <c r="N945" t="s">
        <v>258</v>
      </c>
      <c r="O945">
        <v>1</v>
      </c>
      <c r="P945" s="238">
        <v>9.6299999999999996E-5</v>
      </c>
      <c r="Q945" t="s">
        <v>259</v>
      </c>
      <c r="R945" t="s">
        <v>493</v>
      </c>
      <c r="S945" t="s">
        <v>453</v>
      </c>
      <c r="T945" t="s">
        <v>494</v>
      </c>
      <c r="V945">
        <v>3.2</v>
      </c>
      <c r="W945" t="s">
        <v>627</v>
      </c>
      <c r="X945" t="s">
        <v>546</v>
      </c>
      <c r="Y945" t="s">
        <v>275</v>
      </c>
      <c r="Z945">
        <v>0</v>
      </c>
      <c r="AA945" s="237">
        <v>36708</v>
      </c>
      <c r="AC945">
        <v>0</v>
      </c>
    </row>
    <row r="946" spans="1:30" hidden="1" x14ac:dyDescent="0.25">
      <c r="A946">
        <v>11955</v>
      </c>
      <c r="B946">
        <v>20200252</v>
      </c>
      <c r="C946">
        <v>291</v>
      </c>
      <c r="D946" t="s">
        <v>489</v>
      </c>
      <c r="E946" t="s">
        <v>406</v>
      </c>
      <c r="F946" t="s">
        <v>254</v>
      </c>
      <c r="G946" t="s">
        <v>544</v>
      </c>
      <c r="H946" t="s">
        <v>268</v>
      </c>
      <c r="J946" t="s">
        <v>269</v>
      </c>
      <c r="K946">
        <v>303</v>
      </c>
      <c r="L946">
        <v>0</v>
      </c>
      <c r="M946">
        <v>129</v>
      </c>
      <c r="N946" t="s">
        <v>258</v>
      </c>
      <c r="O946">
        <v>1</v>
      </c>
      <c r="P946" s="238">
        <v>3.17</v>
      </c>
      <c r="Q946" t="s">
        <v>259</v>
      </c>
      <c r="R946" t="s">
        <v>493</v>
      </c>
      <c r="S946" t="s">
        <v>453</v>
      </c>
      <c r="T946" t="s">
        <v>494</v>
      </c>
      <c r="V946">
        <v>3.2</v>
      </c>
      <c r="W946" t="s">
        <v>627</v>
      </c>
      <c r="X946" t="s">
        <v>546</v>
      </c>
      <c r="Y946" t="s">
        <v>278</v>
      </c>
      <c r="Z946">
        <v>0</v>
      </c>
      <c r="AA946" s="237">
        <v>36708</v>
      </c>
      <c r="AC946">
        <v>2</v>
      </c>
      <c r="AD946" t="s">
        <v>656</v>
      </c>
    </row>
    <row r="947" spans="1:30" hidden="1" x14ac:dyDescent="0.25">
      <c r="A947">
        <v>11956</v>
      </c>
      <c r="B947">
        <v>20200252</v>
      </c>
      <c r="C947">
        <v>291</v>
      </c>
      <c r="D947" t="s">
        <v>489</v>
      </c>
      <c r="E947" t="s">
        <v>406</v>
      </c>
      <c r="F947" t="s">
        <v>254</v>
      </c>
      <c r="G947" t="s">
        <v>544</v>
      </c>
      <c r="H947" t="s">
        <v>268</v>
      </c>
      <c r="J947" t="s">
        <v>269</v>
      </c>
      <c r="K947">
        <v>303</v>
      </c>
      <c r="L947">
        <v>0</v>
      </c>
      <c r="M947">
        <v>129</v>
      </c>
      <c r="N947" t="s">
        <v>258</v>
      </c>
      <c r="O947">
        <v>1</v>
      </c>
      <c r="P947" s="238">
        <v>1.94</v>
      </c>
      <c r="Q947" t="s">
        <v>259</v>
      </c>
      <c r="R947" t="s">
        <v>493</v>
      </c>
      <c r="S947" t="s">
        <v>453</v>
      </c>
      <c r="T947" t="s">
        <v>494</v>
      </c>
      <c r="V947">
        <v>3.2</v>
      </c>
      <c r="W947" t="s">
        <v>627</v>
      </c>
      <c r="X947" t="s">
        <v>546</v>
      </c>
      <c r="Y947" t="s">
        <v>278</v>
      </c>
      <c r="Z947">
        <v>0</v>
      </c>
      <c r="AA947" s="237">
        <v>36708</v>
      </c>
      <c r="AC947">
        <v>2</v>
      </c>
      <c r="AD947" t="s">
        <v>655</v>
      </c>
    </row>
    <row r="948" spans="1:30" hidden="1" x14ac:dyDescent="0.25">
      <c r="A948">
        <v>11960</v>
      </c>
      <c r="B948">
        <v>20200252</v>
      </c>
      <c r="C948">
        <v>291</v>
      </c>
      <c r="D948" t="s">
        <v>489</v>
      </c>
      <c r="E948" t="s">
        <v>406</v>
      </c>
      <c r="F948" t="s">
        <v>254</v>
      </c>
      <c r="G948" t="s">
        <v>544</v>
      </c>
      <c r="H948">
        <v>198550</v>
      </c>
      <c r="I948" t="s">
        <v>725</v>
      </c>
      <c r="J948" t="s">
        <v>724</v>
      </c>
      <c r="K948">
        <v>324</v>
      </c>
      <c r="L948">
        <v>0</v>
      </c>
      <c r="M948">
        <v>129</v>
      </c>
      <c r="N948" t="s">
        <v>258</v>
      </c>
      <c r="O948">
        <v>1</v>
      </c>
      <c r="P948" s="238">
        <v>4.97E-9</v>
      </c>
      <c r="Q948" t="s">
        <v>259</v>
      </c>
      <c r="R948" t="s">
        <v>493</v>
      </c>
      <c r="S948" t="s">
        <v>453</v>
      </c>
      <c r="T948" t="s">
        <v>494</v>
      </c>
      <c r="V948">
        <v>3.2</v>
      </c>
      <c r="W948" t="s">
        <v>627</v>
      </c>
      <c r="X948" t="s">
        <v>546</v>
      </c>
      <c r="Y948" t="s">
        <v>263</v>
      </c>
      <c r="Z948">
        <v>0</v>
      </c>
      <c r="AA948" s="237">
        <v>36708</v>
      </c>
      <c r="AC948">
        <v>0</v>
      </c>
    </row>
    <row r="949" spans="1:30" hidden="1" x14ac:dyDescent="0.25">
      <c r="A949">
        <v>11961</v>
      </c>
      <c r="B949">
        <v>20200252</v>
      </c>
      <c r="C949">
        <v>291</v>
      </c>
      <c r="D949" t="s">
        <v>489</v>
      </c>
      <c r="E949" t="s">
        <v>406</v>
      </c>
      <c r="F949" t="s">
        <v>254</v>
      </c>
      <c r="G949" t="s">
        <v>544</v>
      </c>
      <c r="H949">
        <v>85018</v>
      </c>
      <c r="I949" t="s">
        <v>368</v>
      </c>
      <c r="J949" t="s">
        <v>369</v>
      </c>
      <c r="K949">
        <v>325</v>
      </c>
      <c r="L949">
        <v>0</v>
      </c>
      <c r="M949">
        <v>129</v>
      </c>
      <c r="N949" t="s">
        <v>258</v>
      </c>
      <c r="O949">
        <v>1</v>
      </c>
      <c r="P949" s="238">
        <v>3.5300000000000001E-6</v>
      </c>
      <c r="Q949" t="s">
        <v>259</v>
      </c>
      <c r="R949" t="s">
        <v>493</v>
      </c>
      <c r="S949" t="s">
        <v>453</v>
      </c>
      <c r="T949" t="s">
        <v>494</v>
      </c>
      <c r="V949">
        <v>3.2</v>
      </c>
      <c r="W949" t="s">
        <v>627</v>
      </c>
      <c r="X949" t="s">
        <v>546</v>
      </c>
      <c r="Y949" t="s">
        <v>275</v>
      </c>
      <c r="Z949">
        <v>0</v>
      </c>
      <c r="AA949" s="237">
        <v>36708</v>
      </c>
      <c r="AC949">
        <v>0</v>
      </c>
    </row>
    <row r="950" spans="1:30" hidden="1" x14ac:dyDescent="0.25">
      <c r="A950">
        <v>11962</v>
      </c>
      <c r="B950">
        <v>20200252</v>
      </c>
      <c r="C950">
        <v>291</v>
      </c>
      <c r="D950" t="s">
        <v>489</v>
      </c>
      <c r="E950" t="s">
        <v>406</v>
      </c>
      <c r="F950" t="s">
        <v>254</v>
      </c>
      <c r="G950" t="s">
        <v>544</v>
      </c>
      <c r="H950">
        <v>108952</v>
      </c>
      <c r="I950" t="s">
        <v>652</v>
      </c>
      <c r="J950" t="s">
        <v>651</v>
      </c>
      <c r="K950">
        <v>326</v>
      </c>
      <c r="L950">
        <v>0</v>
      </c>
      <c r="M950">
        <v>129</v>
      </c>
      <c r="N950" t="s">
        <v>258</v>
      </c>
      <c r="O950">
        <v>1</v>
      </c>
      <c r="P950" s="238">
        <v>4.21E-5</v>
      </c>
      <c r="Q950" t="s">
        <v>259</v>
      </c>
      <c r="R950" t="s">
        <v>493</v>
      </c>
      <c r="S950" t="s">
        <v>453</v>
      </c>
      <c r="T950" t="s">
        <v>494</v>
      </c>
      <c r="V950">
        <v>3.2</v>
      </c>
      <c r="W950" t="s">
        <v>627</v>
      </c>
      <c r="X950" t="s">
        <v>546</v>
      </c>
      <c r="Y950" t="s">
        <v>275</v>
      </c>
      <c r="Z950">
        <v>0</v>
      </c>
      <c r="AA950" s="237">
        <v>36708</v>
      </c>
      <c r="AC950">
        <v>0</v>
      </c>
    </row>
    <row r="951" spans="1:30" hidden="1" x14ac:dyDescent="0.25">
      <c r="A951">
        <v>11963</v>
      </c>
      <c r="B951">
        <v>20200252</v>
      </c>
      <c r="C951">
        <v>291</v>
      </c>
      <c r="D951" t="s">
        <v>489</v>
      </c>
      <c r="E951" t="s">
        <v>406</v>
      </c>
      <c r="F951" t="s">
        <v>254</v>
      </c>
      <c r="G951" t="s">
        <v>544</v>
      </c>
      <c r="H951" t="s">
        <v>271</v>
      </c>
      <c r="J951" t="s">
        <v>272</v>
      </c>
      <c r="K951">
        <v>330</v>
      </c>
      <c r="L951">
        <v>0</v>
      </c>
      <c r="M951">
        <v>129</v>
      </c>
      <c r="N951" t="s">
        <v>258</v>
      </c>
      <c r="O951">
        <v>1</v>
      </c>
      <c r="P951" s="238">
        <v>9.9100000000000004E-3</v>
      </c>
      <c r="Q951" t="s">
        <v>259</v>
      </c>
      <c r="R951" t="s">
        <v>493</v>
      </c>
      <c r="S951" t="s">
        <v>453</v>
      </c>
      <c r="T951" t="s">
        <v>494</v>
      </c>
      <c r="V951">
        <v>3.2</v>
      </c>
      <c r="W951" t="s">
        <v>723</v>
      </c>
      <c r="X951" t="s">
        <v>546</v>
      </c>
      <c r="Y951" t="s">
        <v>286</v>
      </c>
      <c r="Z951">
        <v>0</v>
      </c>
      <c r="AA951" s="237">
        <v>36708</v>
      </c>
      <c r="AC951">
        <v>0</v>
      </c>
    </row>
    <row r="952" spans="1:30" hidden="1" x14ac:dyDescent="0.25">
      <c r="A952">
        <v>11965</v>
      </c>
      <c r="B952">
        <v>20200252</v>
      </c>
      <c r="C952">
        <v>291</v>
      </c>
      <c r="D952" t="s">
        <v>489</v>
      </c>
      <c r="E952" t="s">
        <v>406</v>
      </c>
      <c r="F952" t="s">
        <v>254</v>
      </c>
      <c r="G952" t="s">
        <v>544</v>
      </c>
      <c r="H952" t="s">
        <v>400</v>
      </c>
      <c r="J952" t="s">
        <v>401</v>
      </c>
      <c r="K952">
        <v>338</v>
      </c>
      <c r="L952">
        <v>0</v>
      </c>
      <c r="M952">
        <v>129</v>
      </c>
      <c r="N952" t="s">
        <v>258</v>
      </c>
      <c r="O952">
        <v>1</v>
      </c>
      <c r="P952" s="238">
        <v>3.8399999999999997E-2</v>
      </c>
      <c r="Q952" t="s">
        <v>259</v>
      </c>
      <c r="R952" t="s">
        <v>493</v>
      </c>
      <c r="S952" t="s">
        <v>453</v>
      </c>
      <c r="T952" t="s">
        <v>494</v>
      </c>
      <c r="V952">
        <v>3.2</v>
      </c>
      <c r="W952" t="s">
        <v>650</v>
      </c>
      <c r="X952" t="s">
        <v>546</v>
      </c>
      <c r="Y952" t="s">
        <v>275</v>
      </c>
      <c r="Z952">
        <v>0</v>
      </c>
      <c r="AA952" s="237">
        <v>36708</v>
      </c>
      <c r="AC952">
        <v>0</v>
      </c>
    </row>
    <row r="953" spans="1:30" hidden="1" x14ac:dyDescent="0.25">
      <c r="A953">
        <v>11967</v>
      </c>
      <c r="B953">
        <v>20200252</v>
      </c>
      <c r="C953">
        <v>291</v>
      </c>
      <c r="D953" t="s">
        <v>489</v>
      </c>
      <c r="E953" t="s">
        <v>406</v>
      </c>
      <c r="F953" t="s">
        <v>254</v>
      </c>
      <c r="G953" t="s">
        <v>544</v>
      </c>
      <c r="H953" t="s">
        <v>531</v>
      </c>
      <c r="J953" t="s">
        <v>532</v>
      </c>
      <c r="K953">
        <v>339</v>
      </c>
      <c r="L953">
        <v>0</v>
      </c>
      <c r="M953">
        <v>129</v>
      </c>
      <c r="N953" t="s">
        <v>258</v>
      </c>
      <c r="O953">
        <v>1</v>
      </c>
      <c r="P953" s="238">
        <v>4.8309999999999999E-2</v>
      </c>
      <c r="Q953" t="s">
        <v>259</v>
      </c>
      <c r="R953" t="s">
        <v>493</v>
      </c>
      <c r="S953" t="s">
        <v>453</v>
      </c>
      <c r="T953" t="s">
        <v>494</v>
      </c>
      <c r="W953" t="s">
        <v>533</v>
      </c>
      <c r="X953" t="s">
        <v>534</v>
      </c>
      <c r="Y953" t="s">
        <v>286</v>
      </c>
      <c r="Z953">
        <v>0</v>
      </c>
      <c r="AA953" s="237">
        <v>38018</v>
      </c>
      <c r="AC953">
        <v>0</v>
      </c>
    </row>
    <row r="954" spans="1:30" hidden="1" x14ac:dyDescent="0.25">
      <c r="A954">
        <v>11969</v>
      </c>
      <c r="B954">
        <v>20200252</v>
      </c>
      <c r="C954">
        <v>291</v>
      </c>
      <c r="D954" t="s">
        <v>489</v>
      </c>
      <c r="E954" t="s">
        <v>406</v>
      </c>
      <c r="F954" t="s">
        <v>254</v>
      </c>
      <c r="G954" t="s">
        <v>544</v>
      </c>
      <c r="H954" t="s">
        <v>402</v>
      </c>
      <c r="J954" t="s">
        <v>403</v>
      </c>
      <c r="K954">
        <v>340</v>
      </c>
      <c r="L954">
        <v>0</v>
      </c>
      <c r="M954">
        <v>129</v>
      </c>
      <c r="N954" t="s">
        <v>258</v>
      </c>
      <c r="O954">
        <v>1</v>
      </c>
      <c r="P954" s="238">
        <v>3.8399999999999997E-2</v>
      </c>
      <c r="Q954" t="s">
        <v>259</v>
      </c>
      <c r="R954" t="s">
        <v>493</v>
      </c>
      <c r="S954" t="s">
        <v>453</v>
      </c>
      <c r="T954" t="s">
        <v>494</v>
      </c>
      <c r="V954">
        <v>3.2</v>
      </c>
      <c r="W954" t="s">
        <v>650</v>
      </c>
      <c r="X954" t="s">
        <v>546</v>
      </c>
      <c r="Y954" t="s">
        <v>275</v>
      </c>
      <c r="Z954">
        <v>0</v>
      </c>
      <c r="AA954" s="237">
        <v>36708</v>
      </c>
      <c r="AC954">
        <v>0</v>
      </c>
    </row>
    <row r="955" spans="1:30" hidden="1" x14ac:dyDescent="0.25">
      <c r="A955">
        <v>11970</v>
      </c>
      <c r="B955">
        <v>20200252</v>
      </c>
      <c r="C955">
        <v>291</v>
      </c>
      <c r="D955" t="s">
        <v>489</v>
      </c>
      <c r="E955" t="s">
        <v>406</v>
      </c>
      <c r="F955" t="s">
        <v>254</v>
      </c>
      <c r="G955" t="s">
        <v>544</v>
      </c>
      <c r="H955" t="s">
        <v>535</v>
      </c>
      <c r="J955" t="s">
        <v>536</v>
      </c>
      <c r="K955">
        <v>341</v>
      </c>
      <c r="L955">
        <v>0</v>
      </c>
      <c r="M955">
        <v>129</v>
      </c>
      <c r="N955" t="s">
        <v>258</v>
      </c>
      <c r="O955">
        <v>1</v>
      </c>
      <c r="P955" s="238">
        <v>4.8309999999999999E-2</v>
      </c>
      <c r="Q955" t="s">
        <v>259</v>
      </c>
      <c r="R955" t="s">
        <v>493</v>
      </c>
      <c r="S955" t="s">
        <v>453</v>
      </c>
      <c r="T955" t="s">
        <v>494</v>
      </c>
      <c r="W955" t="s">
        <v>537</v>
      </c>
      <c r="X955" t="s">
        <v>534</v>
      </c>
      <c r="Y955" t="s">
        <v>286</v>
      </c>
      <c r="Z955">
        <v>0</v>
      </c>
      <c r="AA955" s="237">
        <v>38018</v>
      </c>
      <c r="AC955">
        <v>0</v>
      </c>
    </row>
    <row r="956" spans="1:30" hidden="1" x14ac:dyDescent="0.25">
      <c r="A956">
        <v>11971</v>
      </c>
      <c r="B956">
        <v>20200252</v>
      </c>
      <c r="C956">
        <v>291</v>
      </c>
      <c r="D956" t="s">
        <v>489</v>
      </c>
      <c r="E956" t="s">
        <v>406</v>
      </c>
      <c r="F956" t="s">
        <v>254</v>
      </c>
      <c r="G956" t="s">
        <v>544</v>
      </c>
      <c r="H956">
        <v>40</v>
      </c>
      <c r="J956" t="s">
        <v>521</v>
      </c>
      <c r="K956">
        <v>347</v>
      </c>
      <c r="L956">
        <v>0</v>
      </c>
      <c r="M956">
        <v>129</v>
      </c>
      <c r="N956" t="s">
        <v>258</v>
      </c>
      <c r="O956">
        <v>1</v>
      </c>
      <c r="P956" s="238">
        <v>1.34E-4</v>
      </c>
      <c r="Q956" t="s">
        <v>259</v>
      </c>
      <c r="R956" t="s">
        <v>493</v>
      </c>
      <c r="S956" t="s">
        <v>453</v>
      </c>
      <c r="T956" t="s">
        <v>494</v>
      </c>
      <c r="V956">
        <v>3.2</v>
      </c>
      <c r="W956" t="s">
        <v>627</v>
      </c>
      <c r="X956" t="s">
        <v>546</v>
      </c>
      <c r="Y956" t="s">
        <v>263</v>
      </c>
      <c r="Z956">
        <v>0</v>
      </c>
      <c r="AA956" s="237">
        <v>36708</v>
      </c>
      <c r="AC956">
        <v>0</v>
      </c>
    </row>
    <row r="957" spans="1:30" hidden="1" x14ac:dyDescent="0.25">
      <c r="A957">
        <v>11972</v>
      </c>
      <c r="B957">
        <v>20200252</v>
      </c>
      <c r="C957">
        <v>291</v>
      </c>
      <c r="D957" t="s">
        <v>489</v>
      </c>
      <c r="E957" t="s">
        <v>406</v>
      </c>
      <c r="F957" t="s">
        <v>254</v>
      </c>
      <c r="G957" t="s">
        <v>544</v>
      </c>
      <c r="I957" t="s">
        <v>373</v>
      </c>
      <c r="J957" t="s">
        <v>374</v>
      </c>
      <c r="K957">
        <v>351</v>
      </c>
      <c r="L957">
        <v>0</v>
      </c>
      <c r="M957">
        <v>129</v>
      </c>
      <c r="N957" t="s">
        <v>258</v>
      </c>
      <c r="O957">
        <v>1</v>
      </c>
      <c r="P957" s="238">
        <v>2.87E-2</v>
      </c>
      <c r="Q957" t="s">
        <v>259</v>
      </c>
      <c r="R957" t="s">
        <v>493</v>
      </c>
      <c r="S957" t="s">
        <v>453</v>
      </c>
      <c r="T957" t="s">
        <v>494</v>
      </c>
      <c r="V957">
        <v>3.2</v>
      </c>
      <c r="W957" t="s">
        <v>627</v>
      </c>
      <c r="X957" t="s">
        <v>546</v>
      </c>
      <c r="Y957" t="s">
        <v>275</v>
      </c>
      <c r="Z957">
        <v>0</v>
      </c>
      <c r="AA957" s="237">
        <v>36708</v>
      </c>
      <c r="AC957">
        <v>0</v>
      </c>
    </row>
    <row r="958" spans="1:30" hidden="1" x14ac:dyDescent="0.25">
      <c r="A958">
        <v>11973</v>
      </c>
      <c r="B958">
        <v>20200252</v>
      </c>
      <c r="C958">
        <v>291</v>
      </c>
      <c r="D958" t="s">
        <v>489</v>
      </c>
      <c r="E958" t="s">
        <v>406</v>
      </c>
      <c r="F958" t="s">
        <v>254</v>
      </c>
      <c r="G958" t="s">
        <v>544</v>
      </c>
      <c r="H958">
        <v>78875</v>
      </c>
      <c r="I958" t="s">
        <v>649</v>
      </c>
      <c r="J958" t="s">
        <v>648</v>
      </c>
      <c r="K958">
        <v>356</v>
      </c>
      <c r="L958">
        <v>0</v>
      </c>
      <c r="M958">
        <v>129</v>
      </c>
      <c r="N958" t="s">
        <v>258</v>
      </c>
      <c r="O958">
        <v>1</v>
      </c>
      <c r="P958" s="238">
        <v>4.46E-5</v>
      </c>
      <c r="Q958" t="s">
        <v>259</v>
      </c>
      <c r="R958" t="s">
        <v>493</v>
      </c>
      <c r="S958" t="s">
        <v>453</v>
      </c>
      <c r="T958" t="s">
        <v>494</v>
      </c>
      <c r="V958">
        <v>3.2</v>
      </c>
      <c r="W958" t="s">
        <v>627</v>
      </c>
      <c r="X958" t="s">
        <v>546</v>
      </c>
      <c r="Y958" t="s">
        <v>275</v>
      </c>
      <c r="Z958">
        <v>0</v>
      </c>
      <c r="AA958" s="237">
        <v>36708</v>
      </c>
      <c r="AC958">
        <v>0</v>
      </c>
    </row>
    <row r="959" spans="1:30" hidden="1" x14ac:dyDescent="0.25">
      <c r="A959">
        <v>11974</v>
      </c>
      <c r="B959">
        <v>20200252</v>
      </c>
      <c r="C959">
        <v>291</v>
      </c>
      <c r="D959" t="s">
        <v>489</v>
      </c>
      <c r="E959" t="s">
        <v>406</v>
      </c>
      <c r="F959" t="s">
        <v>254</v>
      </c>
      <c r="G959" t="s">
        <v>544</v>
      </c>
      <c r="H959">
        <v>129000</v>
      </c>
      <c r="I959" t="s">
        <v>375</v>
      </c>
      <c r="J959" t="s">
        <v>376</v>
      </c>
      <c r="K959">
        <v>360</v>
      </c>
      <c r="L959">
        <v>0</v>
      </c>
      <c r="M959">
        <v>129</v>
      </c>
      <c r="N959" t="s">
        <v>258</v>
      </c>
      <c r="O959">
        <v>1</v>
      </c>
      <c r="P959" s="238">
        <v>5.8400000000000004E-7</v>
      </c>
      <c r="Q959" t="s">
        <v>259</v>
      </c>
      <c r="R959" t="s">
        <v>493</v>
      </c>
      <c r="S959" t="s">
        <v>453</v>
      </c>
      <c r="T959" t="s">
        <v>494</v>
      </c>
      <c r="V959">
        <v>3.2</v>
      </c>
      <c r="W959" t="s">
        <v>627</v>
      </c>
      <c r="X959" t="s">
        <v>546</v>
      </c>
      <c r="Y959" t="s">
        <v>275</v>
      </c>
      <c r="Z959">
        <v>0</v>
      </c>
      <c r="AA959" s="237">
        <v>36708</v>
      </c>
      <c r="AC959">
        <v>0</v>
      </c>
    </row>
    <row r="960" spans="1:30" hidden="1" x14ac:dyDescent="0.25">
      <c r="A960">
        <v>11975</v>
      </c>
      <c r="B960">
        <v>20200252</v>
      </c>
      <c r="C960">
        <v>291</v>
      </c>
      <c r="D960" t="s">
        <v>489</v>
      </c>
      <c r="E960" t="s">
        <v>406</v>
      </c>
      <c r="F960" t="s">
        <v>254</v>
      </c>
      <c r="G960" t="s">
        <v>544</v>
      </c>
      <c r="H960">
        <v>100425</v>
      </c>
      <c r="I960" t="s">
        <v>646</v>
      </c>
      <c r="J960" t="s">
        <v>645</v>
      </c>
      <c r="K960">
        <v>377</v>
      </c>
      <c r="L960">
        <v>0</v>
      </c>
      <c r="M960">
        <v>129</v>
      </c>
      <c r="N960" t="s">
        <v>258</v>
      </c>
      <c r="O960">
        <v>1</v>
      </c>
      <c r="P960" s="238">
        <v>5.4799999999999997E-5</v>
      </c>
      <c r="Q960" t="s">
        <v>259</v>
      </c>
      <c r="R960" t="s">
        <v>493</v>
      </c>
      <c r="S960" t="s">
        <v>453</v>
      </c>
      <c r="T960" t="s">
        <v>494</v>
      </c>
      <c r="V960">
        <v>3.2</v>
      </c>
      <c r="W960" t="s">
        <v>627</v>
      </c>
      <c r="X960" t="s">
        <v>546</v>
      </c>
      <c r="Y960" t="s">
        <v>278</v>
      </c>
      <c r="Z960">
        <v>0</v>
      </c>
      <c r="AA960" s="237">
        <v>36708</v>
      </c>
      <c r="AC960">
        <v>0</v>
      </c>
    </row>
    <row r="961" spans="1:29" hidden="1" x14ac:dyDescent="0.25">
      <c r="A961">
        <v>11976</v>
      </c>
      <c r="B961">
        <v>20200252</v>
      </c>
      <c r="C961">
        <v>291</v>
      </c>
      <c r="D961" t="s">
        <v>489</v>
      </c>
      <c r="E961" t="s">
        <v>406</v>
      </c>
      <c r="F961" t="s">
        <v>254</v>
      </c>
      <c r="G961" t="s">
        <v>544</v>
      </c>
      <c r="H961" t="s">
        <v>276</v>
      </c>
      <c r="I961" s="237">
        <v>2025884</v>
      </c>
      <c r="J961" t="s">
        <v>277</v>
      </c>
      <c r="K961">
        <v>380</v>
      </c>
      <c r="L961">
        <v>0</v>
      </c>
      <c r="M961">
        <v>129</v>
      </c>
      <c r="N961" t="s">
        <v>258</v>
      </c>
      <c r="O961">
        <v>1</v>
      </c>
      <c r="P961" s="238">
        <v>5.8799999999999998E-4</v>
      </c>
      <c r="Q961" t="s">
        <v>259</v>
      </c>
      <c r="R961" t="s">
        <v>493</v>
      </c>
      <c r="S961" t="s">
        <v>453</v>
      </c>
      <c r="T961" t="s">
        <v>494</v>
      </c>
      <c r="V961">
        <v>3.2</v>
      </c>
      <c r="W961" t="s">
        <v>545</v>
      </c>
      <c r="X961" t="s">
        <v>546</v>
      </c>
      <c r="Y961" t="s">
        <v>278</v>
      </c>
      <c r="Z961">
        <v>0</v>
      </c>
      <c r="AA961" s="237">
        <v>36708</v>
      </c>
      <c r="AC961">
        <v>0</v>
      </c>
    </row>
    <row r="962" spans="1:29" hidden="1" x14ac:dyDescent="0.25">
      <c r="A962">
        <v>11978</v>
      </c>
      <c r="B962">
        <v>20200252</v>
      </c>
      <c r="C962">
        <v>291</v>
      </c>
      <c r="D962" t="s">
        <v>489</v>
      </c>
      <c r="E962" t="s">
        <v>406</v>
      </c>
      <c r="F962" t="s">
        <v>254</v>
      </c>
      <c r="G962" t="s">
        <v>544</v>
      </c>
      <c r="H962">
        <v>79345</v>
      </c>
      <c r="I962" t="s">
        <v>643</v>
      </c>
      <c r="J962" t="s">
        <v>642</v>
      </c>
      <c r="K962">
        <v>2</v>
      </c>
      <c r="L962">
        <v>0</v>
      </c>
      <c r="M962">
        <v>129</v>
      </c>
      <c r="N962" t="s">
        <v>258</v>
      </c>
      <c r="O962">
        <v>1</v>
      </c>
      <c r="P962" s="238">
        <v>6.6299999999999999E-5</v>
      </c>
      <c r="Q962" t="s">
        <v>259</v>
      </c>
      <c r="R962" t="s">
        <v>493</v>
      </c>
      <c r="S962" t="s">
        <v>453</v>
      </c>
      <c r="T962" t="s">
        <v>494</v>
      </c>
      <c r="V962">
        <v>3.2</v>
      </c>
      <c r="W962" t="s">
        <v>627</v>
      </c>
      <c r="X962" t="s">
        <v>546</v>
      </c>
      <c r="Y962" t="s">
        <v>275</v>
      </c>
      <c r="Z962">
        <v>0</v>
      </c>
      <c r="AA962" s="237">
        <v>36708</v>
      </c>
      <c r="AC962">
        <v>0</v>
      </c>
    </row>
    <row r="963" spans="1:29" hidden="1" x14ac:dyDescent="0.25">
      <c r="A963">
        <v>11980</v>
      </c>
      <c r="B963">
        <v>20200252</v>
      </c>
      <c r="C963">
        <v>291</v>
      </c>
      <c r="D963" t="s">
        <v>489</v>
      </c>
      <c r="E963" t="s">
        <v>406</v>
      </c>
      <c r="F963" t="s">
        <v>254</v>
      </c>
      <c r="G963" t="s">
        <v>544</v>
      </c>
      <c r="H963">
        <v>108883</v>
      </c>
      <c r="I963" t="s">
        <v>381</v>
      </c>
      <c r="J963" t="s">
        <v>382</v>
      </c>
      <c r="K963">
        <v>397</v>
      </c>
      <c r="L963">
        <v>0</v>
      </c>
      <c r="M963">
        <v>129</v>
      </c>
      <c r="N963" t="s">
        <v>258</v>
      </c>
      <c r="O963">
        <v>1</v>
      </c>
      <c r="P963" s="238">
        <v>9.6299999999999999E-4</v>
      </c>
      <c r="Q963" t="s">
        <v>259</v>
      </c>
      <c r="R963" t="s">
        <v>493</v>
      </c>
      <c r="S963" t="s">
        <v>453</v>
      </c>
      <c r="T963" t="s">
        <v>494</v>
      </c>
      <c r="V963">
        <v>3.2</v>
      </c>
      <c r="W963" t="s">
        <v>627</v>
      </c>
      <c r="X963" t="s">
        <v>546</v>
      </c>
      <c r="Y963" t="s">
        <v>278</v>
      </c>
      <c r="Z963">
        <v>0</v>
      </c>
      <c r="AA963" s="237">
        <v>36708</v>
      </c>
      <c r="AC963">
        <v>0</v>
      </c>
    </row>
    <row r="964" spans="1:29" hidden="1" x14ac:dyDescent="0.25">
      <c r="A964">
        <v>11982</v>
      </c>
      <c r="B964">
        <v>20200252</v>
      </c>
      <c r="C964">
        <v>291</v>
      </c>
      <c r="D964" t="s">
        <v>489</v>
      </c>
      <c r="E964" t="s">
        <v>406</v>
      </c>
      <c r="F964" t="s">
        <v>254</v>
      </c>
      <c r="G964" t="s">
        <v>544</v>
      </c>
      <c r="J964" t="s">
        <v>279</v>
      </c>
      <c r="K964">
        <v>399</v>
      </c>
      <c r="L964">
        <v>0</v>
      </c>
      <c r="M964">
        <v>129</v>
      </c>
      <c r="N964" t="s">
        <v>258</v>
      </c>
      <c r="O964">
        <v>1</v>
      </c>
      <c r="P964" s="238">
        <v>1.64</v>
      </c>
      <c r="Q964" t="s">
        <v>259</v>
      </c>
      <c r="R964" t="s">
        <v>493</v>
      </c>
      <c r="S964" t="s">
        <v>453</v>
      </c>
      <c r="T964" t="s">
        <v>494</v>
      </c>
      <c r="V964">
        <v>3.2</v>
      </c>
      <c r="W964" t="s">
        <v>627</v>
      </c>
      <c r="X964" t="s">
        <v>546</v>
      </c>
      <c r="Y964" t="s">
        <v>278</v>
      </c>
      <c r="Z964">
        <v>0</v>
      </c>
      <c r="AA964" s="237">
        <v>36708</v>
      </c>
      <c r="AC964">
        <v>0</v>
      </c>
    </row>
    <row r="965" spans="1:29" hidden="1" x14ac:dyDescent="0.25">
      <c r="A965">
        <v>11986</v>
      </c>
      <c r="B965">
        <v>20200252</v>
      </c>
      <c r="C965">
        <v>291</v>
      </c>
      <c r="D965" t="s">
        <v>489</v>
      </c>
      <c r="E965" t="s">
        <v>406</v>
      </c>
      <c r="F965" t="s">
        <v>254</v>
      </c>
      <c r="G965" t="s">
        <v>544</v>
      </c>
      <c r="H965">
        <v>79005</v>
      </c>
      <c r="I965" t="s">
        <v>640</v>
      </c>
      <c r="J965" t="s">
        <v>639</v>
      </c>
      <c r="K965">
        <v>3</v>
      </c>
      <c r="L965">
        <v>0</v>
      </c>
      <c r="M965">
        <v>129</v>
      </c>
      <c r="N965" t="s">
        <v>258</v>
      </c>
      <c r="O965">
        <v>1</v>
      </c>
      <c r="P965" s="238">
        <v>5.27E-5</v>
      </c>
      <c r="Q965" t="s">
        <v>259</v>
      </c>
      <c r="R965" t="s">
        <v>493</v>
      </c>
      <c r="S965" t="s">
        <v>453</v>
      </c>
      <c r="T965" t="s">
        <v>494</v>
      </c>
      <c r="V965">
        <v>3.2</v>
      </c>
      <c r="W965" t="s">
        <v>627</v>
      </c>
      <c r="X965" t="s">
        <v>546</v>
      </c>
      <c r="Y965" t="s">
        <v>275</v>
      </c>
      <c r="Z965">
        <v>0</v>
      </c>
      <c r="AA965" s="237">
        <v>36708</v>
      </c>
      <c r="AC965">
        <v>0</v>
      </c>
    </row>
    <row r="966" spans="1:29" hidden="1" x14ac:dyDescent="0.25">
      <c r="A966">
        <v>11987</v>
      </c>
      <c r="B966">
        <v>20200252</v>
      </c>
      <c r="C966">
        <v>291</v>
      </c>
      <c r="D966" t="s">
        <v>489</v>
      </c>
      <c r="E966" t="s">
        <v>406</v>
      </c>
      <c r="F966" t="s">
        <v>254</v>
      </c>
      <c r="G966" t="s">
        <v>544</v>
      </c>
      <c r="I966" t="s">
        <v>637</v>
      </c>
      <c r="J966" t="s">
        <v>636</v>
      </c>
      <c r="K966">
        <v>18</v>
      </c>
      <c r="L966">
        <v>0</v>
      </c>
      <c r="M966">
        <v>129</v>
      </c>
      <c r="N966" t="s">
        <v>258</v>
      </c>
      <c r="O966">
        <v>1</v>
      </c>
      <c r="P966" s="238">
        <v>3.54E-5</v>
      </c>
      <c r="Q966" t="s">
        <v>259</v>
      </c>
      <c r="R966" t="s">
        <v>493</v>
      </c>
      <c r="S966" t="s">
        <v>453</v>
      </c>
      <c r="T966" t="s">
        <v>494</v>
      </c>
      <c r="V966">
        <v>3.2</v>
      </c>
      <c r="W966" t="s">
        <v>627</v>
      </c>
      <c r="X966" t="s">
        <v>546</v>
      </c>
      <c r="Y966" t="s">
        <v>263</v>
      </c>
      <c r="Z966">
        <v>0</v>
      </c>
      <c r="AA966" s="237">
        <v>36708</v>
      </c>
      <c r="AC966">
        <v>0</v>
      </c>
    </row>
    <row r="967" spans="1:29" hidden="1" x14ac:dyDescent="0.25">
      <c r="A967">
        <v>11988</v>
      </c>
      <c r="B967">
        <v>20200252</v>
      </c>
      <c r="C967">
        <v>291</v>
      </c>
      <c r="D967" t="s">
        <v>489</v>
      </c>
      <c r="E967" t="s">
        <v>406</v>
      </c>
      <c r="F967" t="s">
        <v>254</v>
      </c>
      <c r="G967" t="s">
        <v>544</v>
      </c>
      <c r="I967" t="s">
        <v>635</v>
      </c>
      <c r="J967" t="s">
        <v>634</v>
      </c>
      <c r="K967">
        <v>20</v>
      </c>
      <c r="L967">
        <v>0</v>
      </c>
      <c r="M967">
        <v>129</v>
      </c>
      <c r="N967" t="s">
        <v>258</v>
      </c>
      <c r="O967">
        <v>1</v>
      </c>
      <c r="P967" s="238">
        <v>1.11E-4</v>
      </c>
      <c r="Q967" t="s">
        <v>259</v>
      </c>
      <c r="R967" t="s">
        <v>493</v>
      </c>
      <c r="S967" t="s">
        <v>453</v>
      </c>
      <c r="T967" t="s">
        <v>494</v>
      </c>
      <c r="V967">
        <v>3.2</v>
      </c>
      <c r="W967" t="s">
        <v>627</v>
      </c>
      <c r="X967" t="s">
        <v>546</v>
      </c>
      <c r="Y967" t="s">
        <v>275</v>
      </c>
      <c r="Z967">
        <v>0</v>
      </c>
      <c r="AA967" s="237">
        <v>36708</v>
      </c>
      <c r="AC967">
        <v>0</v>
      </c>
    </row>
    <row r="968" spans="1:29" hidden="1" x14ac:dyDescent="0.25">
      <c r="A968">
        <v>11989</v>
      </c>
      <c r="B968">
        <v>20200252</v>
      </c>
      <c r="C968">
        <v>291</v>
      </c>
      <c r="D968" t="s">
        <v>489</v>
      </c>
      <c r="E968" t="s">
        <v>406</v>
      </c>
      <c r="F968" t="s">
        <v>254</v>
      </c>
      <c r="G968" t="s">
        <v>544</v>
      </c>
      <c r="I968" t="s">
        <v>633</v>
      </c>
      <c r="J968" t="s">
        <v>632</v>
      </c>
      <c r="K968">
        <v>24</v>
      </c>
      <c r="L968">
        <v>0</v>
      </c>
      <c r="M968">
        <v>129</v>
      </c>
      <c r="N968" t="s">
        <v>258</v>
      </c>
      <c r="O968">
        <v>1</v>
      </c>
      <c r="P968" s="238">
        <v>1.8E-5</v>
      </c>
      <c r="Q968" t="s">
        <v>259</v>
      </c>
      <c r="R968" t="s">
        <v>493</v>
      </c>
      <c r="S968" t="s">
        <v>453</v>
      </c>
      <c r="T968" t="s">
        <v>494</v>
      </c>
      <c r="V968">
        <v>3.2</v>
      </c>
      <c r="W968" t="s">
        <v>627</v>
      </c>
      <c r="X968" t="s">
        <v>546</v>
      </c>
      <c r="Y968" t="s">
        <v>263</v>
      </c>
      <c r="Z968">
        <v>0</v>
      </c>
      <c r="AA968" s="237">
        <v>36708</v>
      </c>
      <c r="AC968">
        <v>0</v>
      </c>
    </row>
    <row r="969" spans="1:29" hidden="1" x14ac:dyDescent="0.25">
      <c r="A969">
        <v>11990</v>
      </c>
      <c r="B969">
        <v>20200252</v>
      </c>
      <c r="C969">
        <v>291</v>
      </c>
      <c r="D969" t="s">
        <v>489</v>
      </c>
      <c r="E969" t="s">
        <v>406</v>
      </c>
      <c r="F969" t="s">
        <v>254</v>
      </c>
      <c r="G969" t="s">
        <v>544</v>
      </c>
      <c r="H969">
        <v>540841</v>
      </c>
      <c r="I969" t="s">
        <v>631</v>
      </c>
      <c r="J969" t="s">
        <v>630</v>
      </c>
      <c r="K969">
        <v>34</v>
      </c>
      <c r="L969">
        <v>0</v>
      </c>
      <c r="M969">
        <v>129</v>
      </c>
      <c r="N969" t="s">
        <v>258</v>
      </c>
      <c r="O969">
        <v>1</v>
      </c>
      <c r="P969" s="238">
        <v>8.4599999999999996E-4</v>
      </c>
      <c r="Q969" t="s">
        <v>259</v>
      </c>
      <c r="R969" t="s">
        <v>493</v>
      </c>
      <c r="S969" t="s">
        <v>453</v>
      </c>
      <c r="T969" t="s">
        <v>494</v>
      </c>
      <c r="V969">
        <v>3.2</v>
      </c>
      <c r="W969" t="s">
        <v>627</v>
      </c>
      <c r="X969" t="s">
        <v>546</v>
      </c>
      <c r="Y969" t="s">
        <v>267</v>
      </c>
      <c r="Z969">
        <v>0</v>
      </c>
      <c r="AA969" s="237">
        <v>36708</v>
      </c>
      <c r="AC969">
        <v>0</v>
      </c>
    </row>
    <row r="970" spans="1:29" hidden="1" x14ac:dyDescent="0.25">
      <c r="A970">
        <v>11991</v>
      </c>
      <c r="B970">
        <v>20200252</v>
      </c>
      <c r="C970">
        <v>291</v>
      </c>
      <c r="D970" t="s">
        <v>489</v>
      </c>
      <c r="E970" t="s">
        <v>406</v>
      </c>
      <c r="F970" t="s">
        <v>254</v>
      </c>
      <c r="G970" t="s">
        <v>544</v>
      </c>
      <c r="H970">
        <v>75014</v>
      </c>
      <c r="I970" t="s">
        <v>629</v>
      </c>
      <c r="J970" t="s">
        <v>628</v>
      </c>
      <c r="K970">
        <v>415</v>
      </c>
      <c r="L970">
        <v>0</v>
      </c>
      <c r="M970">
        <v>129</v>
      </c>
      <c r="N970" t="s">
        <v>258</v>
      </c>
      <c r="O970">
        <v>1</v>
      </c>
      <c r="P970" s="238">
        <v>2.4700000000000001E-5</v>
      </c>
      <c r="Q970" t="s">
        <v>259</v>
      </c>
      <c r="R970" t="s">
        <v>493</v>
      </c>
      <c r="S970" t="s">
        <v>453</v>
      </c>
      <c r="T970" t="s">
        <v>494</v>
      </c>
      <c r="V970">
        <v>3.2</v>
      </c>
      <c r="W970" t="s">
        <v>627</v>
      </c>
      <c r="X970" t="s">
        <v>546</v>
      </c>
      <c r="Y970" t="s">
        <v>275</v>
      </c>
      <c r="Z970">
        <v>0</v>
      </c>
      <c r="AA970" s="237">
        <v>36708</v>
      </c>
      <c r="AC970">
        <v>0</v>
      </c>
    </row>
    <row r="971" spans="1:29" s="327" customFormat="1" hidden="1" x14ac:dyDescent="0.25">
      <c r="A971" s="327">
        <v>8801</v>
      </c>
      <c r="B971" s="327">
        <v>20200252</v>
      </c>
      <c r="C971" s="327">
        <v>291</v>
      </c>
      <c r="D971" s="327" t="s">
        <v>489</v>
      </c>
      <c r="E971" s="327" t="s">
        <v>406</v>
      </c>
      <c r="F971" s="327" t="s">
        <v>254</v>
      </c>
      <c r="G971" s="327" t="s">
        <v>544</v>
      </c>
      <c r="H971" s="327" t="s">
        <v>385</v>
      </c>
      <c r="J971" s="327" t="s">
        <v>386</v>
      </c>
      <c r="K971" s="327">
        <v>417</v>
      </c>
      <c r="L971" s="327">
        <v>147</v>
      </c>
      <c r="M971" s="327">
        <v>204</v>
      </c>
      <c r="N971" s="327" t="s">
        <v>720</v>
      </c>
      <c r="O971" s="327">
        <v>1</v>
      </c>
      <c r="P971" s="328">
        <v>1890</v>
      </c>
      <c r="Q971" s="327" t="s">
        <v>259</v>
      </c>
      <c r="R971" s="327" t="s">
        <v>260</v>
      </c>
      <c r="S971" s="327" t="s">
        <v>254</v>
      </c>
      <c r="T971" s="327" t="s">
        <v>261</v>
      </c>
      <c r="V971" s="327">
        <v>3.2</v>
      </c>
      <c r="X971" s="327" t="s">
        <v>528</v>
      </c>
      <c r="Y971" s="327" t="s">
        <v>286</v>
      </c>
      <c r="Z971" s="327">
        <v>0</v>
      </c>
      <c r="AB971" s="329">
        <v>36708</v>
      </c>
      <c r="AC971" s="327">
        <v>0</v>
      </c>
    </row>
    <row r="972" spans="1:29" s="327" customFormat="1" hidden="1" x14ac:dyDescent="0.25">
      <c r="A972" s="327">
        <v>8802</v>
      </c>
      <c r="B972" s="327">
        <v>20200252</v>
      </c>
      <c r="C972" s="327">
        <v>291</v>
      </c>
      <c r="D972" s="327" t="s">
        <v>489</v>
      </c>
      <c r="E972" s="327" t="s">
        <v>406</v>
      </c>
      <c r="F972" s="327" t="s">
        <v>254</v>
      </c>
      <c r="G972" s="327" t="s">
        <v>544</v>
      </c>
      <c r="H972" s="327" t="s">
        <v>385</v>
      </c>
      <c r="J972" s="327" t="s">
        <v>386</v>
      </c>
      <c r="K972" s="327">
        <v>417</v>
      </c>
      <c r="L972" s="327">
        <v>148</v>
      </c>
      <c r="M972" s="327">
        <v>205</v>
      </c>
      <c r="N972" s="327" t="s">
        <v>719</v>
      </c>
      <c r="O972" s="327">
        <v>1</v>
      </c>
      <c r="P972" s="328">
        <v>158</v>
      </c>
      <c r="Q972" s="327" t="s">
        <v>259</v>
      </c>
      <c r="R972" s="327" t="s">
        <v>260</v>
      </c>
      <c r="S972" s="327" t="s">
        <v>254</v>
      </c>
      <c r="T972" s="327" t="s">
        <v>261</v>
      </c>
      <c r="V972" s="327">
        <v>3.2</v>
      </c>
      <c r="X972" s="327" t="s">
        <v>528</v>
      </c>
      <c r="Y972" s="327" t="s">
        <v>275</v>
      </c>
      <c r="Z972" s="327">
        <v>0</v>
      </c>
      <c r="AB972" s="329">
        <v>36708</v>
      </c>
      <c r="AC972" s="327">
        <v>0</v>
      </c>
    </row>
    <row r="973" spans="1:29" s="327" customFormat="1" hidden="1" x14ac:dyDescent="0.25">
      <c r="A973" s="327">
        <v>8803</v>
      </c>
      <c r="B973" s="327">
        <v>20200252</v>
      </c>
      <c r="C973" s="327">
        <v>291</v>
      </c>
      <c r="D973" s="327" t="s">
        <v>489</v>
      </c>
      <c r="E973" s="327" t="s">
        <v>406</v>
      </c>
      <c r="F973" s="327" t="s">
        <v>254</v>
      </c>
      <c r="G973" s="327" t="s">
        <v>544</v>
      </c>
      <c r="H973" s="327" t="s">
        <v>385</v>
      </c>
      <c r="J973" s="327" t="s">
        <v>386</v>
      </c>
      <c r="K973" s="327">
        <v>417</v>
      </c>
      <c r="L973" s="327">
        <v>149</v>
      </c>
      <c r="M973" s="327">
        <v>206</v>
      </c>
      <c r="N973" s="327" t="s">
        <v>507</v>
      </c>
      <c r="O973" s="327">
        <v>1</v>
      </c>
      <c r="P973" s="328">
        <v>263</v>
      </c>
      <c r="Q973" s="327" t="s">
        <v>259</v>
      </c>
      <c r="R973" s="327" t="s">
        <v>260</v>
      </c>
      <c r="S973" s="327" t="s">
        <v>254</v>
      </c>
      <c r="T973" s="327" t="s">
        <v>261</v>
      </c>
      <c r="V973" s="327">
        <v>3.2</v>
      </c>
      <c r="X973" s="327" t="s">
        <v>528</v>
      </c>
      <c r="Y973" s="327" t="s">
        <v>275</v>
      </c>
      <c r="Z973" s="327">
        <v>0</v>
      </c>
      <c r="AB973" s="329">
        <v>36708</v>
      </c>
      <c r="AC973" s="327">
        <v>0</v>
      </c>
    </row>
    <row r="974" spans="1:29" s="327" customFormat="1" hidden="1" x14ac:dyDescent="0.25">
      <c r="A974" s="327">
        <v>11899</v>
      </c>
      <c r="B974" s="327">
        <v>20200252</v>
      </c>
      <c r="C974" s="327">
        <v>291</v>
      </c>
      <c r="D974" s="327" t="s">
        <v>489</v>
      </c>
      <c r="E974" s="327" t="s">
        <v>406</v>
      </c>
      <c r="F974" s="327" t="s">
        <v>254</v>
      </c>
      <c r="G974" s="327" t="s">
        <v>544</v>
      </c>
      <c r="H974" s="327">
        <v>71432</v>
      </c>
      <c r="I974" s="327" t="s">
        <v>297</v>
      </c>
      <c r="J974" s="327" t="s">
        <v>298</v>
      </c>
      <c r="K974" s="327">
        <v>98</v>
      </c>
      <c r="L974" s="327">
        <v>0</v>
      </c>
      <c r="M974" s="327">
        <v>129</v>
      </c>
      <c r="N974" s="327" t="s">
        <v>258</v>
      </c>
      <c r="O974" s="327">
        <v>1</v>
      </c>
      <c r="P974" s="328">
        <v>3.6200000000000001E-6</v>
      </c>
      <c r="Q974" s="327" t="s">
        <v>259</v>
      </c>
      <c r="R974" s="327" t="s">
        <v>721</v>
      </c>
      <c r="S974" s="327" t="s">
        <v>513</v>
      </c>
      <c r="T974" s="327" t="s">
        <v>494</v>
      </c>
      <c r="V974" s="327">
        <v>3.2</v>
      </c>
      <c r="X974" s="327" t="s">
        <v>528</v>
      </c>
      <c r="Y974" s="327" t="s">
        <v>286</v>
      </c>
      <c r="Z974" s="327">
        <v>0</v>
      </c>
      <c r="AB974" s="329">
        <v>36708</v>
      </c>
      <c r="AC974" s="327">
        <v>0</v>
      </c>
    </row>
    <row r="975" spans="1:29" s="327" customFormat="1" hidden="1" x14ac:dyDescent="0.25">
      <c r="A975" s="327">
        <v>11910</v>
      </c>
      <c r="B975" s="327">
        <v>20200252</v>
      </c>
      <c r="C975" s="327">
        <v>291</v>
      </c>
      <c r="D975" s="327" t="s">
        <v>489</v>
      </c>
      <c r="E975" s="327" t="s">
        <v>406</v>
      </c>
      <c r="F975" s="327" t="s">
        <v>254</v>
      </c>
      <c r="G975" s="327" t="s">
        <v>544</v>
      </c>
      <c r="H975" s="327" t="s">
        <v>255</v>
      </c>
      <c r="I975" s="327" t="s">
        <v>256</v>
      </c>
      <c r="J975" s="327" t="s">
        <v>257</v>
      </c>
      <c r="K975" s="327">
        <v>136</v>
      </c>
      <c r="L975" s="327">
        <v>0</v>
      </c>
      <c r="M975" s="327">
        <v>129</v>
      </c>
      <c r="N975" s="327" t="s">
        <v>258</v>
      </c>
      <c r="O975" s="327">
        <v>1</v>
      </c>
      <c r="P975" s="328">
        <v>116000</v>
      </c>
      <c r="Q975" s="327" t="s">
        <v>259</v>
      </c>
      <c r="R975" s="327" t="s">
        <v>260</v>
      </c>
      <c r="S975" s="327" t="s">
        <v>254</v>
      </c>
      <c r="T975" s="327" t="s">
        <v>261</v>
      </c>
      <c r="V975" s="327">
        <v>3.2</v>
      </c>
      <c r="X975" s="327" t="s">
        <v>528</v>
      </c>
      <c r="Y975" s="327" t="s">
        <v>267</v>
      </c>
      <c r="Z975" s="327">
        <v>0</v>
      </c>
      <c r="AB975" s="329">
        <v>36708</v>
      </c>
      <c r="AC975" s="327">
        <v>0</v>
      </c>
    </row>
    <row r="976" spans="1:29" s="327" customFormat="1" hidden="1" x14ac:dyDescent="0.25">
      <c r="A976" s="327">
        <v>11912</v>
      </c>
      <c r="B976" s="327">
        <v>20200252</v>
      </c>
      <c r="C976" s="327">
        <v>291</v>
      </c>
      <c r="D976" s="327" t="s">
        <v>489</v>
      </c>
      <c r="E976" s="327" t="s">
        <v>406</v>
      </c>
      <c r="F976" s="327" t="s">
        <v>254</v>
      </c>
      <c r="G976" s="327" t="s">
        <v>544</v>
      </c>
      <c r="H976" s="327" t="s">
        <v>264</v>
      </c>
      <c r="I976" s="327" t="s">
        <v>265</v>
      </c>
      <c r="J976" s="327" t="s">
        <v>266</v>
      </c>
      <c r="K976" s="327">
        <v>137</v>
      </c>
      <c r="L976" s="327">
        <v>0</v>
      </c>
      <c r="M976" s="327">
        <v>129</v>
      </c>
      <c r="N976" s="327" t="s">
        <v>258</v>
      </c>
      <c r="O976" s="327">
        <v>1</v>
      </c>
      <c r="P976" s="328">
        <v>399</v>
      </c>
      <c r="Q976" s="327" t="s">
        <v>259</v>
      </c>
      <c r="R976" s="327" t="s">
        <v>260</v>
      </c>
      <c r="S976" s="327" t="s">
        <v>254</v>
      </c>
      <c r="T976" s="327" t="s">
        <v>261</v>
      </c>
      <c r="V976" s="327">
        <v>3.2</v>
      </c>
      <c r="X976" s="327" t="s">
        <v>528</v>
      </c>
      <c r="Y976" s="327" t="s">
        <v>278</v>
      </c>
      <c r="Z976" s="327">
        <v>0</v>
      </c>
      <c r="AB976" s="329">
        <v>36708</v>
      </c>
      <c r="AC976" s="327">
        <v>0</v>
      </c>
    </row>
    <row r="977" spans="1:29" s="327" customFormat="1" hidden="1" x14ac:dyDescent="0.25">
      <c r="A977" s="327">
        <v>11915</v>
      </c>
      <c r="B977" s="327">
        <v>20200252</v>
      </c>
      <c r="C977" s="327">
        <v>291</v>
      </c>
      <c r="D977" s="327" t="s">
        <v>489</v>
      </c>
      <c r="E977" s="327" t="s">
        <v>406</v>
      </c>
      <c r="F977" s="327" t="s">
        <v>254</v>
      </c>
      <c r="G977" s="327" t="s">
        <v>544</v>
      </c>
      <c r="H977" s="327" t="s">
        <v>264</v>
      </c>
      <c r="I977" s="327" t="s">
        <v>265</v>
      </c>
      <c r="J977" s="327" t="s">
        <v>266</v>
      </c>
      <c r="K977" s="327">
        <v>137</v>
      </c>
      <c r="L977" s="327">
        <v>147</v>
      </c>
      <c r="M977" s="327">
        <v>204</v>
      </c>
      <c r="N977" s="327" t="s">
        <v>720</v>
      </c>
      <c r="O977" s="327">
        <v>1</v>
      </c>
      <c r="P977" s="328">
        <v>483</v>
      </c>
      <c r="Q977" s="327" t="s">
        <v>259</v>
      </c>
      <c r="R977" s="327" t="s">
        <v>260</v>
      </c>
      <c r="S977" s="327" t="s">
        <v>254</v>
      </c>
      <c r="T977" s="327" t="s">
        <v>261</v>
      </c>
      <c r="V977" s="327">
        <v>3.2</v>
      </c>
      <c r="X977" s="327" t="s">
        <v>528</v>
      </c>
      <c r="Y977" s="327" t="s">
        <v>286</v>
      </c>
      <c r="Z977" s="327">
        <v>0</v>
      </c>
      <c r="AB977" s="329">
        <v>36708</v>
      </c>
      <c r="AC977" s="327">
        <v>0</v>
      </c>
    </row>
    <row r="978" spans="1:29" s="327" customFormat="1" hidden="1" x14ac:dyDescent="0.25">
      <c r="A978" s="327">
        <v>11916</v>
      </c>
      <c r="B978" s="327">
        <v>20200252</v>
      </c>
      <c r="C978" s="327">
        <v>291</v>
      </c>
      <c r="D978" s="327" t="s">
        <v>489</v>
      </c>
      <c r="E978" s="327" t="s">
        <v>406</v>
      </c>
      <c r="F978" s="327" t="s">
        <v>254</v>
      </c>
      <c r="G978" s="327" t="s">
        <v>544</v>
      </c>
      <c r="H978" s="327" t="s">
        <v>264</v>
      </c>
      <c r="I978" s="327" t="s">
        <v>265</v>
      </c>
      <c r="J978" s="327" t="s">
        <v>266</v>
      </c>
      <c r="K978" s="327">
        <v>137</v>
      </c>
      <c r="L978" s="327">
        <v>148</v>
      </c>
      <c r="M978" s="327">
        <v>205</v>
      </c>
      <c r="N978" s="327" t="s">
        <v>719</v>
      </c>
      <c r="O978" s="327">
        <v>1</v>
      </c>
      <c r="P978" s="328">
        <v>315</v>
      </c>
      <c r="Q978" s="327" t="s">
        <v>259</v>
      </c>
      <c r="R978" s="327" t="s">
        <v>260</v>
      </c>
      <c r="S978" s="327" t="s">
        <v>254</v>
      </c>
      <c r="T978" s="327" t="s">
        <v>261</v>
      </c>
      <c r="V978" s="327">
        <v>3.2</v>
      </c>
      <c r="X978" s="327" t="s">
        <v>528</v>
      </c>
      <c r="Y978" s="327" t="s">
        <v>275</v>
      </c>
      <c r="Z978" s="327">
        <v>0</v>
      </c>
      <c r="AB978" s="329">
        <v>36708</v>
      </c>
      <c r="AC978" s="327">
        <v>0</v>
      </c>
    </row>
    <row r="979" spans="1:29" s="327" customFormat="1" hidden="1" x14ac:dyDescent="0.25">
      <c r="A979" s="327">
        <v>11917</v>
      </c>
      <c r="B979" s="327">
        <v>20200252</v>
      </c>
      <c r="C979" s="327">
        <v>291</v>
      </c>
      <c r="D979" s="327" t="s">
        <v>489</v>
      </c>
      <c r="E979" s="327" t="s">
        <v>406</v>
      </c>
      <c r="F979" s="327" t="s">
        <v>254</v>
      </c>
      <c r="G979" s="327" t="s">
        <v>544</v>
      </c>
      <c r="H979" s="327" t="s">
        <v>264</v>
      </c>
      <c r="I979" s="327" t="s">
        <v>265</v>
      </c>
      <c r="J979" s="327" t="s">
        <v>266</v>
      </c>
      <c r="K979" s="327">
        <v>137</v>
      </c>
      <c r="L979" s="327">
        <v>149</v>
      </c>
      <c r="M979" s="327">
        <v>206</v>
      </c>
      <c r="N979" s="327" t="s">
        <v>507</v>
      </c>
      <c r="O979" s="327">
        <v>1</v>
      </c>
      <c r="P979" s="328">
        <v>704</v>
      </c>
      <c r="Q979" s="327" t="s">
        <v>259</v>
      </c>
      <c r="R979" s="327" t="s">
        <v>260</v>
      </c>
      <c r="S979" s="327" t="s">
        <v>254</v>
      </c>
      <c r="T979" s="327" t="s">
        <v>261</v>
      </c>
      <c r="V979" s="327">
        <v>3.2</v>
      </c>
      <c r="X979" s="327" t="s">
        <v>528</v>
      </c>
      <c r="Y979" s="327" t="s">
        <v>275</v>
      </c>
      <c r="Z979" s="327">
        <v>0</v>
      </c>
      <c r="AB979" s="329">
        <v>36708</v>
      </c>
      <c r="AC979" s="327">
        <v>0</v>
      </c>
    </row>
    <row r="980" spans="1:29" s="327" customFormat="1" hidden="1" x14ac:dyDescent="0.25">
      <c r="A980" s="327">
        <v>11928</v>
      </c>
      <c r="B980" s="327">
        <v>20200252</v>
      </c>
      <c r="C980" s="327">
        <v>291</v>
      </c>
      <c r="D980" s="327" t="s">
        <v>489</v>
      </c>
      <c r="E980" s="327" t="s">
        <v>406</v>
      </c>
      <c r="F980" s="327" t="s">
        <v>254</v>
      </c>
      <c r="G980" s="327" t="s">
        <v>544</v>
      </c>
      <c r="H980" s="327">
        <v>100414</v>
      </c>
      <c r="I980" s="327" t="s">
        <v>509</v>
      </c>
      <c r="J980" s="327" t="s">
        <v>510</v>
      </c>
      <c r="K980" s="327">
        <v>197</v>
      </c>
      <c r="L980" s="327">
        <v>0</v>
      </c>
      <c r="M980" s="327">
        <v>129</v>
      </c>
      <c r="N980" s="327" t="s">
        <v>258</v>
      </c>
      <c r="O980" s="327">
        <v>1</v>
      </c>
      <c r="P980" s="328">
        <v>1.81E-6</v>
      </c>
      <c r="Q980" s="327" t="s">
        <v>259</v>
      </c>
      <c r="R980" s="327" t="s">
        <v>721</v>
      </c>
      <c r="S980" s="327" t="s">
        <v>513</v>
      </c>
      <c r="T980" s="327" t="s">
        <v>494</v>
      </c>
      <c r="V980" s="327">
        <v>3.2</v>
      </c>
      <c r="X980" s="327" t="s">
        <v>528</v>
      </c>
      <c r="Y980" s="327" t="s">
        <v>286</v>
      </c>
      <c r="Z980" s="327">
        <v>0</v>
      </c>
      <c r="AB980" s="329">
        <v>36708</v>
      </c>
      <c r="AC980" s="327">
        <v>0</v>
      </c>
    </row>
    <row r="981" spans="1:29" s="327" customFormat="1" hidden="1" x14ac:dyDescent="0.25">
      <c r="A981" s="327">
        <v>11934</v>
      </c>
      <c r="B981" s="327">
        <v>20200252</v>
      </c>
      <c r="C981" s="327">
        <v>291</v>
      </c>
      <c r="D981" s="327" t="s">
        <v>489</v>
      </c>
      <c r="E981" s="327" t="s">
        <v>406</v>
      </c>
      <c r="F981" s="327" t="s">
        <v>254</v>
      </c>
      <c r="G981" s="327" t="s">
        <v>544</v>
      </c>
      <c r="H981" s="327">
        <v>50000</v>
      </c>
      <c r="I981" s="327" t="s">
        <v>339</v>
      </c>
      <c r="J981" s="327" t="s">
        <v>340</v>
      </c>
      <c r="K981" s="327">
        <v>210</v>
      </c>
      <c r="L981" s="327">
        <v>0</v>
      </c>
      <c r="M981" s="327">
        <v>129</v>
      </c>
      <c r="N981" s="327" t="s">
        <v>258</v>
      </c>
      <c r="O981" s="327">
        <v>1</v>
      </c>
      <c r="P981" s="328">
        <v>2.9299999999999999E-3</v>
      </c>
      <c r="Q981" s="327" t="s">
        <v>259</v>
      </c>
      <c r="R981" s="327" t="s">
        <v>721</v>
      </c>
      <c r="S981" s="327" t="s">
        <v>513</v>
      </c>
      <c r="T981" s="327" t="s">
        <v>494</v>
      </c>
      <c r="V981" s="327">
        <v>3.2</v>
      </c>
      <c r="X981" s="327" t="s">
        <v>528</v>
      </c>
      <c r="Y981" s="327" t="s">
        <v>286</v>
      </c>
      <c r="Z981" s="327">
        <v>0</v>
      </c>
      <c r="AB981" s="329">
        <v>36708</v>
      </c>
      <c r="AC981" s="327">
        <v>0</v>
      </c>
    </row>
    <row r="982" spans="1:29" s="327" customFormat="1" hidden="1" x14ac:dyDescent="0.25">
      <c r="A982" s="327">
        <v>11939</v>
      </c>
      <c r="B982" s="327">
        <v>20200252</v>
      </c>
      <c r="C982" s="327">
        <v>291</v>
      </c>
      <c r="D982" s="327" t="s">
        <v>489</v>
      </c>
      <c r="E982" s="327" t="s">
        <v>406</v>
      </c>
      <c r="F982" s="327" t="s">
        <v>254</v>
      </c>
      <c r="G982" s="327" t="s">
        <v>544</v>
      </c>
      <c r="H982" s="327">
        <v>1330207</v>
      </c>
      <c r="I982" s="327" t="s">
        <v>517</v>
      </c>
      <c r="J982" s="327" t="s">
        <v>518</v>
      </c>
      <c r="K982" s="327">
        <v>246</v>
      </c>
      <c r="L982" s="327">
        <v>0</v>
      </c>
      <c r="M982" s="327">
        <v>129</v>
      </c>
      <c r="N982" s="327" t="s">
        <v>258</v>
      </c>
      <c r="O982" s="327">
        <v>1</v>
      </c>
      <c r="P982" s="328">
        <v>5.4299999999999997E-6</v>
      </c>
      <c r="Q982" s="327" t="s">
        <v>259</v>
      </c>
      <c r="R982" s="327" t="s">
        <v>721</v>
      </c>
      <c r="S982" s="327" t="s">
        <v>513</v>
      </c>
      <c r="T982" s="327" t="s">
        <v>494</v>
      </c>
      <c r="V982" s="327">
        <v>3.2</v>
      </c>
      <c r="X982" s="327" t="s">
        <v>528</v>
      </c>
      <c r="Y982" s="327" t="s">
        <v>286</v>
      </c>
      <c r="Z982" s="327">
        <v>0</v>
      </c>
      <c r="AB982" s="329">
        <v>36708</v>
      </c>
      <c r="AC982" s="327">
        <v>0</v>
      </c>
    </row>
    <row r="983" spans="1:29" s="327" customFormat="1" hidden="1" x14ac:dyDescent="0.25">
      <c r="A983" s="327">
        <v>11941</v>
      </c>
      <c r="B983" s="327">
        <v>20200252</v>
      </c>
      <c r="C983" s="327">
        <v>291</v>
      </c>
      <c r="D983" s="327" t="s">
        <v>489</v>
      </c>
      <c r="E983" s="327" t="s">
        <v>406</v>
      </c>
      <c r="F983" s="327" t="s">
        <v>254</v>
      </c>
      <c r="G983" s="327" t="s">
        <v>544</v>
      </c>
      <c r="I983" s="327" t="s">
        <v>349</v>
      </c>
      <c r="J983" s="327" t="s">
        <v>350</v>
      </c>
      <c r="K983" s="327">
        <v>261</v>
      </c>
      <c r="L983" s="327">
        <v>0</v>
      </c>
      <c r="M983" s="327">
        <v>129</v>
      </c>
      <c r="N983" s="327" t="s">
        <v>258</v>
      </c>
      <c r="O983" s="327">
        <v>1</v>
      </c>
      <c r="P983" s="328">
        <v>1470</v>
      </c>
      <c r="Q983" s="327" t="s">
        <v>259</v>
      </c>
      <c r="R983" s="327" t="s">
        <v>260</v>
      </c>
      <c r="S983" s="327" t="s">
        <v>254</v>
      </c>
      <c r="T983" s="327" t="s">
        <v>261</v>
      </c>
      <c r="V983" s="327">
        <v>3.2</v>
      </c>
      <c r="X983" s="327" t="s">
        <v>528</v>
      </c>
      <c r="Y983" s="327" t="s">
        <v>278</v>
      </c>
      <c r="Z983" s="327">
        <v>0</v>
      </c>
      <c r="AB983" s="329">
        <v>36708</v>
      </c>
      <c r="AC983" s="327">
        <v>0</v>
      </c>
    </row>
    <row r="984" spans="1:29" s="327" customFormat="1" hidden="1" x14ac:dyDescent="0.25">
      <c r="A984" s="327">
        <v>11943</v>
      </c>
      <c r="B984" s="327">
        <v>20200252</v>
      </c>
      <c r="C984" s="327">
        <v>291</v>
      </c>
      <c r="D984" s="327" t="s">
        <v>489</v>
      </c>
      <c r="E984" s="327" t="s">
        <v>406</v>
      </c>
      <c r="F984" s="327" t="s">
        <v>254</v>
      </c>
      <c r="G984" s="327" t="s">
        <v>544</v>
      </c>
      <c r="I984" s="327" t="s">
        <v>349</v>
      </c>
      <c r="J984" s="327" t="s">
        <v>350</v>
      </c>
      <c r="K984" s="327">
        <v>261</v>
      </c>
      <c r="L984" s="327">
        <v>147</v>
      </c>
      <c r="M984" s="327">
        <v>204</v>
      </c>
      <c r="N984" s="327" t="s">
        <v>720</v>
      </c>
      <c r="O984" s="327">
        <v>1</v>
      </c>
      <c r="P984" s="328">
        <v>788</v>
      </c>
      <c r="Q984" s="327" t="s">
        <v>259</v>
      </c>
      <c r="R984" s="327" t="s">
        <v>260</v>
      </c>
      <c r="S984" s="327" t="s">
        <v>254</v>
      </c>
      <c r="T984" s="327" t="s">
        <v>261</v>
      </c>
      <c r="V984" s="327">
        <v>3.2</v>
      </c>
      <c r="X984" s="327" t="s">
        <v>528</v>
      </c>
      <c r="Y984" s="327" t="s">
        <v>286</v>
      </c>
      <c r="Z984" s="327">
        <v>0</v>
      </c>
      <c r="AB984" s="329">
        <v>36708</v>
      </c>
      <c r="AC984" s="327">
        <v>0</v>
      </c>
    </row>
    <row r="985" spans="1:29" s="327" customFormat="1" hidden="1" x14ac:dyDescent="0.25">
      <c r="A985" s="327">
        <v>11944</v>
      </c>
      <c r="B985" s="327">
        <v>20200252</v>
      </c>
      <c r="C985" s="327">
        <v>291</v>
      </c>
      <c r="D985" s="327" t="s">
        <v>489</v>
      </c>
      <c r="E985" s="327" t="s">
        <v>406</v>
      </c>
      <c r="F985" s="327" t="s">
        <v>254</v>
      </c>
      <c r="G985" s="327" t="s">
        <v>544</v>
      </c>
      <c r="I985" s="327" t="s">
        <v>349</v>
      </c>
      <c r="J985" s="327" t="s">
        <v>350</v>
      </c>
      <c r="K985" s="327">
        <v>261</v>
      </c>
      <c r="L985" s="327">
        <v>148</v>
      </c>
      <c r="M985" s="327">
        <v>205</v>
      </c>
      <c r="N985" s="327" t="s">
        <v>719</v>
      </c>
      <c r="O985" s="327">
        <v>1</v>
      </c>
      <c r="P985" s="328">
        <v>651</v>
      </c>
      <c r="Q985" s="327" t="s">
        <v>259</v>
      </c>
      <c r="R985" s="327" t="s">
        <v>260</v>
      </c>
      <c r="S985" s="327" t="s">
        <v>254</v>
      </c>
      <c r="T985" s="327" t="s">
        <v>261</v>
      </c>
      <c r="V985" s="327">
        <v>3.2</v>
      </c>
      <c r="X985" s="327" t="s">
        <v>528</v>
      </c>
      <c r="Y985" s="327" t="s">
        <v>275</v>
      </c>
      <c r="Z985" s="327">
        <v>0</v>
      </c>
      <c r="AB985" s="329">
        <v>36708</v>
      </c>
      <c r="AC985" s="327">
        <v>0</v>
      </c>
    </row>
    <row r="986" spans="1:29" s="327" customFormat="1" hidden="1" x14ac:dyDescent="0.25">
      <c r="A986" s="327">
        <v>11945</v>
      </c>
      <c r="B986" s="327">
        <v>20200252</v>
      </c>
      <c r="C986" s="327">
        <v>291</v>
      </c>
      <c r="D986" s="327" t="s">
        <v>489</v>
      </c>
      <c r="E986" s="327" t="s">
        <v>406</v>
      </c>
      <c r="F986" s="327" t="s">
        <v>254</v>
      </c>
      <c r="G986" s="327" t="s">
        <v>544</v>
      </c>
      <c r="I986" s="327" t="s">
        <v>349</v>
      </c>
      <c r="J986" s="327" t="s">
        <v>350</v>
      </c>
      <c r="K986" s="327">
        <v>261</v>
      </c>
      <c r="L986" s="327">
        <v>149</v>
      </c>
      <c r="M986" s="327">
        <v>206</v>
      </c>
      <c r="N986" s="327" t="s">
        <v>507</v>
      </c>
      <c r="O986" s="327">
        <v>1</v>
      </c>
      <c r="P986" s="328">
        <v>1580</v>
      </c>
      <c r="Q986" s="327" t="s">
        <v>259</v>
      </c>
      <c r="R986" s="327" t="s">
        <v>260</v>
      </c>
      <c r="S986" s="327" t="s">
        <v>254</v>
      </c>
      <c r="T986" s="327" t="s">
        <v>261</v>
      </c>
      <c r="V986" s="327">
        <v>3.2</v>
      </c>
      <c r="X986" s="327" t="s">
        <v>528</v>
      </c>
      <c r="Y986" s="327" t="s">
        <v>275</v>
      </c>
      <c r="Z986" s="327">
        <v>0</v>
      </c>
      <c r="AB986" s="329">
        <v>36708</v>
      </c>
      <c r="AC986" s="327">
        <v>0</v>
      </c>
    </row>
    <row r="987" spans="1:29" s="327" customFormat="1" hidden="1" x14ac:dyDescent="0.25">
      <c r="A987" s="327">
        <v>11954</v>
      </c>
      <c r="B987" s="327">
        <v>20200252</v>
      </c>
      <c r="C987" s="327">
        <v>291</v>
      </c>
      <c r="D987" s="327" t="s">
        <v>489</v>
      </c>
      <c r="E987" s="327" t="s">
        <v>406</v>
      </c>
      <c r="F987" s="327" t="s">
        <v>254</v>
      </c>
      <c r="G987" s="327" t="s">
        <v>544</v>
      </c>
      <c r="H987" s="327" t="s">
        <v>268</v>
      </c>
      <c r="J987" s="327" t="s">
        <v>269</v>
      </c>
      <c r="K987" s="327">
        <v>303</v>
      </c>
      <c r="L987" s="327">
        <v>0</v>
      </c>
      <c r="M987" s="327">
        <v>129</v>
      </c>
      <c r="N987" s="327" t="s">
        <v>258</v>
      </c>
      <c r="O987" s="327">
        <v>1</v>
      </c>
      <c r="P987" s="328">
        <v>2840</v>
      </c>
      <c r="Q987" s="327" t="s">
        <v>259</v>
      </c>
      <c r="R987" s="327" t="s">
        <v>260</v>
      </c>
      <c r="S987" s="327" t="s">
        <v>254</v>
      </c>
      <c r="T987" s="327" t="s">
        <v>261</v>
      </c>
      <c r="V987" s="327">
        <v>3.2</v>
      </c>
      <c r="X987" s="327" t="s">
        <v>528</v>
      </c>
      <c r="Y987" s="327" t="s">
        <v>278</v>
      </c>
      <c r="Z987" s="327">
        <v>0</v>
      </c>
      <c r="AB987" s="329">
        <v>36708</v>
      </c>
      <c r="AC987" s="327">
        <v>0</v>
      </c>
    </row>
    <row r="988" spans="1:29" s="327" customFormat="1" hidden="1" x14ac:dyDescent="0.25">
      <c r="A988" s="327">
        <v>11957</v>
      </c>
      <c r="B988" s="327">
        <v>20200252</v>
      </c>
      <c r="C988" s="327">
        <v>291</v>
      </c>
      <c r="D988" s="327" t="s">
        <v>489</v>
      </c>
      <c r="E988" s="327" t="s">
        <v>406</v>
      </c>
      <c r="F988" s="327" t="s">
        <v>254</v>
      </c>
      <c r="G988" s="327" t="s">
        <v>544</v>
      </c>
      <c r="H988" s="327" t="s">
        <v>268</v>
      </c>
      <c r="J988" s="327" t="s">
        <v>269</v>
      </c>
      <c r="K988" s="327">
        <v>303</v>
      </c>
      <c r="L988" s="327">
        <v>147</v>
      </c>
      <c r="M988" s="327">
        <v>204</v>
      </c>
      <c r="N988" s="327" t="s">
        <v>720</v>
      </c>
      <c r="O988" s="327">
        <v>1</v>
      </c>
      <c r="P988" s="328">
        <v>1580</v>
      </c>
      <c r="Q988" s="327" t="s">
        <v>259</v>
      </c>
      <c r="R988" s="327" t="s">
        <v>260</v>
      </c>
      <c r="S988" s="327" t="s">
        <v>254</v>
      </c>
      <c r="T988" s="327" t="s">
        <v>261</v>
      </c>
      <c r="V988" s="327">
        <v>3.2</v>
      </c>
      <c r="X988" s="327" t="s">
        <v>528</v>
      </c>
      <c r="Y988" s="327" t="s">
        <v>286</v>
      </c>
      <c r="Z988" s="327">
        <v>0</v>
      </c>
      <c r="AB988" s="329">
        <v>36708</v>
      </c>
      <c r="AC988" s="327">
        <v>0</v>
      </c>
    </row>
    <row r="989" spans="1:29" s="327" customFormat="1" hidden="1" x14ac:dyDescent="0.25">
      <c r="A989" s="327">
        <v>11958</v>
      </c>
      <c r="B989" s="327">
        <v>20200252</v>
      </c>
      <c r="C989" s="327">
        <v>291</v>
      </c>
      <c r="D989" s="327" t="s">
        <v>489</v>
      </c>
      <c r="E989" s="327" t="s">
        <v>406</v>
      </c>
      <c r="F989" s="327" t="s">
        <v>254</v>
      </c>
      <c r="G989" s="327" t="s">
        <v>544</v>
      </c>
      <c r="H989" s="327" t="s">
        <v>268</v>
      </c>
      <c r="J989" s="327" t="s">
        <v>269</v>
      </c>
      <c r="K989" s="327">
        <v>303</v>
      </c>
      <c r="L989" s="327">
        <v>148</v>
      </c>
      <c r="M989" s="327">
        <v>205</v>
      </c>
      <c r="N989" s="327" t="s">
        <v>719</v>
      </c>
      <c r="O989" s="327">
        <v>1</v>
      </c>
      <c r="P989" s="328">
        <v>872</v>
      </c>
      <c r="Q989" s="327" t="s">
        <v>259</v>
      </c>
      <c r="R989" s="327" t="s">
        <v>260</v>
      </c>
      <c r="S989" s="327" t="s">
        <v>254</v>
      </c>
      <c r="T989" s="327" t="s">
        <v>261</v>
      </c>
      <c r="V989" s="327">
        <v>3.2</v>
      </c>
      <c r="X989" s="327" t="s">
        <v>528</v>
      </c>
      <c r="Y989" s="327" t="s">
        <v>275</v>
      </c>
      <c r="Z989" s="327">
        <v>0</v>
      </c>
      <c r="AB989" s="329">
        <v>36708</v>
      </c>
      <c r="AC989" s="327">
        <v>0</v>
      </c>
    </row>
    <row r="990" spans="1:29" s="327" customFormat="1" hidden="1" x14ac:dyDescent="0.25">
      <c r="A990" s="327">
        <v>11959</v>
      </c>
      <c r="B990" s="327">
        <v>20200252</v>
      </c>
      <c r="C990" s="327">
        <v>291</v>
      </c>
      <c r="D990" s="327" t="s">
        <v>489</v>
      </c>
      <c r="E990" s="327" t="s">
        <v>406</v>
      </c>
      <c r="F990" s="327" t="s">
        <v>254</v>
      </c>
      <c r="G990" s="327" t="s">
        <v>544</v>
      </c>
      <c r="H990" s="327" t="s">
        <v>268</v>
      </c>
      <c r="J990" s="327" t="s">
        <v>269</v>
      </c>
      <c r="K990" s="327">
        <v>303</v>
      </c>
      <c r="L990" s="327">
        <v>149</v>
      </c>
      <c r="M990" s="327">
        <v>206</v>
      </c>
      <c r="N990" s="327" t="s">
        <v>507</v>
      </c>
      <c r="O990" s="327">
        <v>1</v>
      </c>
      <c r="P990" s="328">
        <v>893</v>
      </c>
      <c r="Q990" s="327" t="s">
        <v>259</v>
      </c>
      <c r="R990" s="327" t="s">
        <v>260</v>
      </c>
      <c r="S990" s="327" t="s">
        <v>254</v>
      </c>
      <c r="T990" s="327" t="s">
        <v>261</v>
      </c>
      <c r="V990" s="327">
        <v>3.2</v>
      </c>
      <c r="X990" s="327" t="s">
        <v>528</v>
      </c>
      <c r="Y990" s="327" t="s">
        <v>275</v>
      </c>
      <c r="Z990" s="327">
        <v>0</v>
      </c>
      <c r="AB990" s="329">
        <v>36708</v>
      </c>
      <c r="AC990" s="327">
        <v>0</v>
      </c>
    </row>
    <row r="991" spans="1:29" s="327" customFormat="1" hidden="1" x14ac:dyDescent="0.25">
      <c r="A991" s="327">
        <v>11964</v>
      </c>
      <c r="B991" s="327">
        <v>20200252</v>
      </c>
      <c r="C991" s="327">
        <v>291</v>
      </c>
      <c r="D991" s="327" t="s">
        <v>489</v>
      </c>
      <c r="E991" s="327" t="s">
        <v>406</v>
      </c>
      <c r="F991" s="327" t="s">
        <v>254</v>
      </c>
      <c r="G991" s="327" t="s">
        <v>544</v>
      </c>
      <c r="H991" s="327" t="s">
        <v>271</v>
      </c>
      <c r="J991" s="327" t="s">
        <v>272</v>
      </c>
      <c r="K991" s="327">
        <v>330</v>
      </c>
      <c r="L991" s="327">
        <v>147</v>
      </c>
      <c r="M991" s="327">
        <v>204</v>
      </c>
      <c r="N991" s="327" t="s">
        <v>720</v>
      </c>
      <c r="O991" s="327">
        <v>1</v>
      </c>
      <c r="P991" s="328">
        <v>17.899999999999999</v>
      </c>
      <c r="Q991" s="327" t="s">
        <v>259</v>
      </c>
      <c r="R991" s="327" t="s">
        <v>260</v>
      </c>
      <c r="S991" s="327" t="s">
        <v>254</v>
      </c>
      <c r="T991" s="327" t="s">
        <v>261</v>
      </c>
      <c r="V991" s="327">
        <v>3.2</v>
      </c>
      <c r="W991" s="327" t="s">
        <v>722</v>
      </c>
      <c r="X991" s="327" t="s">
        <v>528</v>
      </c>
      <c r="Y991" s="327" t="s">
        <v>286</v>
      </c>
      <c r="Z991" s="327">
        <v>0</v>
      </c>
      <c r="AB991" s="329">
        <v>36708</v>
      </c>
      <c r="AC991" s="327">
        <v>0</v>
      </c>
    </row>
    <row r="992" spans="1:29" s="327" customFormat="1" hidden="1" x14ac:dyDescent="0.25">
      <c r="A992" s="327">
        <v>11966</v>
      </c>
      <c r="B992" s="327">
        <v>20200252</v>
      </c>
      <c r="C992" s="327">
        <v>291</v>
      </c>
      <c r="D992" s="327" t="s">
        <v>489</v>
      </c>
      <c r="E992" s="327" t="s">
        <v>406</v>
      </c>
      <c r="F992" s="327" t="s">
        <v>254</v>
      </c>
      <c r="G992" s="327" t="s">
        <v>544</v>
      </c>
      <c r="H992" s="327" t="s">
        <v>400</v>
      </c>
      <c r="J992" s="327" t="s">
        <v>401</v>
      </c>
      <c r="K992" s="327">
        <v>338</v>
      </c>
      <c r="L992" s="327">
        <v>147</v>
      </c>
      <c r="M992" s="327">
        <v>204</v>
      </c>
      <c r="N992" s="327" t="s">
        <v>720</v>
      </c>
      <c r="O992" s="327">
        <v>1</v>
      </c>
      <c r="P992" s="328">
        <v>39.9</v>
      </c>
      <c r="Q992" s="327" t="s">
        <v>259</v>
      </c>
      <c r="R992" s="327" t="s">
        <v>260</v>
      </c>
      <c r="S992" s="327" t="s">
        <v>254</v>
      </c>
      <c r="T992" s="327" t="s">
        <v>261</v>
      </c>
      <c r="V992" s="327">
        <v>3.2</v>
      </c>
      <c r="X992" s="327" t="s">
        <v>528</v>
      </c>
      <c r="Y992" s="327" t="s">
        <v>286</v>
      </c>
      <c r="Z992" s="327">
        <v>0</v>
      </c>
      <c r="AB992" s="329">
        <v>36708</v>
      </c>
      <c r="AC992" s="327">
        <v>0</v>
      </c>
    </row>
    <row r="993" spans="1:30" s="327" customFormat="1" hidden="1" x14ac:dyDescent="0.25">
      <c r="A993" s="327">
        <v>11968</v>
      </c>
      <c r="B993" s="327">
        <v>20200252</v>
      </c>
      <c r="C993" s="327">
        <v>291</v>
      </c>
      <c r="D993" s="327" t="s">
        <v>489</v>
      </c>
      <c r="E993" s="327" t="s">
        <v>406</v>
      </c>
      <c r="F993" s="327" t="s">
        <v>254</v>
      </c>
      <c r="G993" s="327" t="s">
        <v>544</v>
      </c>
      <c r="H993" s="327" t="s">
        <v>531</v>
      </c>
      <c r="J993" s="327" t="s">
        <v>532</v>
      </c>
      <c r="K993" s="327">
        <v>339</v>
      </c>
      <c r="L993" s="327">
        <v>147</v>
      </c>
      <c r="M993" s="327">
        <v>204</v>
      </c>
      <c r="N993" s="327" t="s">
        <v>720</v>
      </c>
      <c r="O993" s="327">
        <v>1</v>
      </c>
      <c r="P993" s="328">
        <v>57.8</v>
      </c>
      <c r="Q993" s="327" t="s">
        <v>259</v>
      </c>
      <c r="R993" s="327" t="s">
        <v>260</v>
      </c>
      <c r="S993" s="327" t="s">
        <v>254</v>
      </c>
      <c r="T993" s="327" t="s">
        <v>261</v>
      </c>
      <c r="V993" s="327">
        <v>3.2</v>
      </c>
      <c r="X993" s="327" t="s">
        <v>528</v>
      </c>
      <c r="Y993" s="327" t="s">
        <v>286</v>
      </c>
      <c r="Z993" s="327">
        <v>0</v>
      </c>
      <c r="AB993" s="329">
        <v>36708</v>
      </c>
      <c r="AC993" s="327">
        <v>0</v>
      </c>
    </row>
    <row r="994" spans="1:30" s="327" customFormat="1" hidden="1" x14ac:dyDescent="0.25">
      <c r="A994" s="327">
        <v>11977</v>
      </c>
      <c r="B994" s="327">
        <v>20200252</v>
      </c>
      <c r="C994" s="327">
        <v>291</v>
      </c>
      <c r="D994" s="327" t="s">
        <v>489</v>
      </c>
      <c r="E994" s="327" t="s">
        <v>406</v>
      </c>
      <c r="F994" s="327" t="s">
        <v>254</v>
      </c>
      <c r="G994" s="327" t="s">
        <v>544</v>
      </c>
      <c r="J994" s="327" t="s">
        <v>412</v>
      </c>
      <c r="K994" s="327">
        <v>381</v>
      </c>
      <c r="L994" s="327">
        <v>0</v>
      </c>
      <c r="M994" s="327">
        <v>129</v>
      </c>
      <c r="N994" s="327" t="s">
        <v>258</v>
      </c>
      <c r="O994" s="327">
        <v>1</v>
      </c>
      <c r="P994" s="328">
        <v>0.6</v>
      </c>
      <c r="Q994" s="327" t="s">
        <v>259</v>
      </c>
      <c r="R994" s="327" t="s">
        <v>260</v>
      </c>
      <c r="S994" s="327" t="s">
        <v>254</v>
      </c>
      <c r="T994" s="327" t="s">
        <v>261</v>
      </c>
      <c r="V994" s="327">
        <v>3.2</v>
      </c>
      <c r="X994" s="327" t="s">
        <v>528</v>
      </c>
      <c r="Y994" s="327" t="s">
        <v>267</v>
      </c>
      <c r="Z994" s="327">
        <v>0</v>
      </c>
      <c r="AB994" s="329">
        <v>36708</v>
      </c>
      <c r="AC994" s="327">
        <v>0</v>
      </c>
    </row>
    <row r="995" spans="1:30" s="327" customFormat="1" hidden="1" x14ac:dyDescent="0.25">
      <c r="A995" s="327">
        <v>11979</v>
      </c>
      <c r="B995" s="327">
        <v>20200252</v>
      </c>
      <c r="C995" s="327">
        <v>291</v>
      </c>
      <c r="D995" s="327" t="s">
        <v>489</v>
      </c>
      <c r="E995" s="327" t="s">
        <v>406</v>
      </c>
      <c r="F995" s="327" t="s">
        <v>254</v>
      </c>
      <c r="G995" s="327" t="s">
        <v>544</v>
      </c>
      <c r="H995" s="327">
        <v>108883</v>
      </c>
      <c r="I995" s="327" t="s">
        <v>381</v>
      </c>
      <c r="J995" s="327" t="s">
        <v>382</v>
      </c>
      <c r="K995" s="327">
        <v>397</v>
      </c>
      <c r="L995" s="327">
        <v>0</v>
      </c>
      <c r="M995" s="327">
        <v>129</v>
      </c>
      <c r="N995" s="327" t="s">
        <v>258</v>
      </c>
      <c r="O995" s="327">
        <v>1</v>
      </c>
      <c r="P995" s="328">
        <v>3.6200000000000001E-6</v>
      </c>
      <c r="Q995" s="327" t="s">
        <v>259</v>
      </c>
      <c r="R995" s="327" t="s">
        <v>721</v>
      </c>
      <c r="S995" s="327" t="s">
        <v>513</v>
      </c>
      <c r="T995" s="327" t="s">
        <v>494</v>
      </c>
      <c r="V995" s="327">
        <v>3.2</v>
      </c>
      <c r="X995" s="327" t="s">
        <v>528</v>
      </c>
      <c r="Y995" s="327" t="s">
        <v>286</v>
      </c>
      <c r="Z995" s="327">
        <v>0</v>
      </c>
      <c r="AB995" s="329">
        <v>36708</v>
      </c>
      <c r="AC995" s="327">
        <v>0</v>
      </c>
    </row>
    <row r="996" spans="1:30" s="327" customFormat="1" hidden="1" x14ac:dyDescent="0.25">
      <c r="A996" s="327">
        <v>11981</v>
      </c>
      <c r="B996" s="327">
        <v>20200252</v>
      </c>
      <c r="C996" s="327">
        <v>291</v>
      </c>
      <c r="D996" s="327" t="s">
        <v>489</v>
      </c>
      <c r="E996" s="327" t="s">
        <v>406</v>
      </c>
      <c r="F996" s="327" t="s">
        <v>254</v>
      </c>
      <c r="G996" s="327" t="s">
        <v>544</v>
      </c>
      <c r="J996" s="327" t="s">
        <v>279</v>
      </c>
      <c r="K996" s="327">
        <v>399</v>
      </c>
      <c r="L996" s="327">
        <v>0</v>
      </c>
      <c r="M996" s="327">
        <v>129</v>
      </c>
      <c r="N996" s="327" t="s">
        <v>258</v>
      </c>
      <c r="O996" s="327">
        <v>1</v>
      </c>
      <c r="P996" s="328">
        <v>1580</v>
      </c>
      <c r="Q996" s="327" t="s">
        <v>259</v>
      </c>
      <c r="R996" s="327" t="s">
        <v>260</v>
      </c>
      <c r="S996" s="327" t="s">
        <v>254</v>
      </c>
      <c r="T996" s="327" t="s">
        <v>261</v>
      </c>
      <c r="V996" s="327">
        <v>3.2</v>
      </c>
      <c r="X996" s="327" t="s">
        <v>528</v>
      </c>
      <c r="Y996" s="327" t="s">
        <v>278</v>
      </c>
      <c r="Z996" s="327">
        <v>0</v>
      </c>
      <c r="AB996" s="329">
        <v>36708</v>
      </c>
      <c r="AC996" s="327">
        <v>0</v>
      </c>
    </row>
    <row r="997" spans="1:30" s="327" customFormat="1" hidden="1" x14ac:dyDescent="0.25">
      <c r="A997" s="327">
        <v>11983</v>
      </c>
      <c r="B997" s="327">
        <v>20200252</v>
      </c>
      <c r="C997" s="327">
        <v>291</v>
      </c>
      <c r="D997" s="327" t="s">
        <v>489</v>
      </c>
      <c r="E997" s="327" t="s">
        <v>406</v>
      </c>
      <c r="F997" s="327" t="s">
        <v>254</v>
      </c>
      <c r="G997" s="327" t="s">
        <v>544</v>
      </c>
      <c r="J997" s="327" t="s">
        <v>279</v>
      </c>
      <c r="K997" s="327">
        <v>399</v>
      </c>
      <c r="L997" s="327">
        <v>147</v>
      </c>
      <c r="M997" s="327">
        <v>204</v>
      </c>
      <c r="N997" s="327" t="s">
        <v>720</v>
      </c>
      <c r="O997" s="327">
        <v>1</v>
      </c>
      <c r="P997" s="328">
        <v>2730</v>
      </c>
      <c r="Q997" s="327" t="s">
        <v>259</v>
      </c>
      <c r="R997" s="327" t="s">
        <v>260</v>
      </c>
      <c r="S997" s="327" t="s">
        <v>254</v>
      </c>
      <c r="T997" s="327" t="s">
        <v>261</v>
      </c>
      <c r="V997" s="327">
        <v>3.2</v>
      </c>
      <c r="X997" s="327" t="s">
        <v>528</v>
      </c>
      <c r="Y997" s="327" t="s">
        <v>286</v>
      </c>
      <c r="Z997" s="327">
        <v>0</v>
      </c>
      <c r="AB997" s="329">
        <v>36708</v>
      </c>
      <c r="AC997" s="327">
        <v>0</v>
      </c>
    </row>
    <row r="998" spans="1:30" s="327" customFormat="1" hidden="1" x14ac:dyDescent="0.25">
      <c r="A998" s="327">
        <v>11984</v>
      </c>
      <c r="B998" s="327">
        <v>20200252</v>
      </c>
      <c r="C998" s="327">
        <v>291</v>
      </c>
      <c r="D998" s="327" t="s">
        <v>489</v>
      </c>
      <c r="E998" s="327" t="s">
        <v>406</v>
      </c>
      <c r="F998" s="327" t="s">
        <v>254</v>
      </c>
      <c r="G998" s="327" t="s">
        <v>544</v>
      </c>
      <c r="J998" s="327" t="s">
        <v>279</v>
      </c>
      <c r="K998" s="327">
        <v>399</v>
      </c>
      <c r="L998" s="327">
        <v>148</v>
      </c>
      <c r="M998" s="327">
        <v>205</v>
      </c>
      <c r="N998" s="327" t="s">
        <v>719</v>
      </c>
      <c r="O998" s="327">
        <v>1</v>
      </c>
      <c r="P998" s="328">
        <v>809</v>
      </c>
      <c r="Q998" s="327" t="s">
        <v>259</v>
      </c>
      <c r="R998" s="327" t="s">
        <v>260</v>
      </c>
      <c r="S998" s="327" t="s">
        <v>254</v>
      </c>
      <c r="T998" s="327" t="s">
        <v>261</v>
      </c>
      <c r="V998" s="327">
        <v>3.2</v>
      </c>
      <c r="X998" s="327" t="s">
        <v>528</v>
      </c>
      <c r="Y998" s="327" t="s">
        <v>275</v>
      </c>
      <c r="Z998" s="327">
        <v>0</v>
      </c>
      <c r="AB998" s="329">
        <v>36708</v>
      </c>
      <c r="AC998" s="327">
        <v>0</v>
      </c>
    </row>
    <row r="999" spans="1:30" s="327" customFormat="1" hidden="1" x14ac:dyDescent="0.25">
      <c r="A999" s="327">
        <v>11985</v>
      </c>
      <c r="B999" s="327">
        <v>20200252</v>
      </c>
      <c r="C999" s="327">
        <v>291</v>
      </c>
      <c r="D999" s="327" t="s">
        <v>489</v>
      </c>
      <c r="E999" s="327" t="s">
        <v>406</v>
      </c>
      <c r="F999" s="327" t="s">
        <v>254</v>
      </c>
      <c r="G999" s="327" t="s">
        <v>544</v>
      </c>
      <c r="J999" s="327" t="s">
        <v>279</v>
      </c>
      <c r="K999" s="327">
        <v>399</v>
      </c>
      <c r="L999" s="327">
        <v>149</v>
      </c>
      <c r="M999" s="327">
        <v>206</v>
      </c>
      <c r="N999" s="327" t="s">
        <v>507</v>
      </c>
      <c r="O999" s="327">
        <v>1</v>
      </c>
      <c r="P999" s="328">
        <v>1890</v>
      </c>
      <c r="Q999" s="327" t="s">
        <v>259</v>
      </c>
      <c r="R999" s="327" t="s">
        <v>260</v>
      </c>
      <c r="S999" s="327" t="s">
        <v>254</v>
      </c>
      <c r="T999" s="327" t="s">
        <v>261</v>
      </c>
      <c r="V999" s="327">
        <v>3.2</v>
      </c>
      <c r="X999" s="327" t="s">
        <v>528</v>
      </c>
      <c r="Y999" s="327" t="s">
        <v>275</v>
      </c>
      <c r="Z999" s="327">
        <v>0</v>
      </c>
      <c r="AB999" s="329">
        <v>36708</v>
      </c>
      <c r="AC999" s="327">
        <v>0</v>
      </c>
    </row>
    <row r="1000" spans="1:30" s="327" customFormat="1" hidden="1" x14ac:dyDescent="0.25">
      <c r="A1000" s="327">
        <v>11992</v>
      </c>
      <c r="B1000" s="327">
        <v>20200252</v>
      </c>
      <c r="C1000" s="327">
        <v>291</v>
      </c>
      <c r="D1000" s="327" t="s">
        <v>489</v>
      </c>
      <c r="E1000" s="327" t="s">
        <v>406</v>
      </c>
      <c r="F1000" s="327" t="s">
        <v>254</v>
      </c>
      <c r="G1000" s="327" t="s">
        <v>544</v>
      </c>
      <c r="H1000" s="327" t="s">
        <v>385</v>
      </c>
      <c r="J1000" s="327" t="s">
        <v>386</v>
      </c>
      <c r="K1000" s="327">
        <v>417</v>
      </c>
      <c r="L1000" s="327">
        <v>0</v>
      </c>
      <c r="M1000" s="327">
        <v>129</v>
      </c>
      <c r="N1000" s="327" t="s">
        <v>258</v>
      </c>
      <c r="O1000" s="327">
        <v>1</v>
      </c>
      <c r="P1000" s="328">
        <v>116</v>
      </c>
      <c r="Q1000" s="327" t="s">
        <v>259</v>
      </c>
      <c r="R1000" s="327" t="s">
        <v>260</v>
      </c>
      <c r="S1000" s="327" t="s">
        <v>254</v>
      </c>
      <c r="T1000" s="327" t="s">
        <v>261</v>
      </c>
      <c r="V1000" s="327">
        <v>3.2</v>
      </c>
      <c r="W1000" s="327" t="s">
        <v>538</v>
      </c>
      <c r="X1000" s="327" t="s">
        <v>528</v>
      </c>
      <c r="Y1000" s="327" t="s">
        <v>278</v>
      </c>
      <c r="Z1000" s="327">
        <v>0</v>
      </c>
      <c r="AB1000" s="329">
        <v>36708</v>
      </c>
      <c r="AC1000" s="327">
        <v>0</v>
      </c>
    </row>
    <row r="1001" spans="1:30" hidden="1" x14ac:dyDescent="0.25">
      <c r="A1001">
        <v>8804</v>
      </c>
      <c r="B1001">
        <v>20200253</v>
      </c>
      <c r="C1001">
        <v>292</v>
      </c>
      <c r="D1001" t="s">
        <v>489</v>
      </c>
      <c r="E1001" t="s">
        <v>406</v>
      </c>
      <c r="F1001" t="s">
        <v>254</v>
      </c>
      <c r="G1001" t="s">
        <v>547</v>
      </c>
      <c r="H1001">
        <v>75070</v>
      </c>
      <c r="I1001" t="s">
        <v>491</v>
      </c>
      <c r="J1001" t="s">
        <v>492</v>
      </c>
      <c r="K1001">
        <v>71</v>
      </c>
      <c r="L1001">
        <v>0</v>
      </c>
      <c r="M1001">
        <v>129</v>
      </c>
      <c r="N1001" t="s">
        <v>258</v>
      </c>
      <c r="O1001">
        <v>1</v>
      </c>
      <c r="P1001" s="238">
        <v>2.7899999999999999E-3</v>
      </c>
      <c r="Q1001" t="s">
        <v>259</v>
      </c>
      <c r="R1001" t="s">
        <v>493</v>
      </c>
      <c r="S1001" t="s">
        <v>453</v>
      </c>
      <c r="T1001" t="s">
        <v>494</v>
      </c>
      <c r="V1001">
        <v>3.2</v>
      </c>
      <c r="W1001" t="s">
        <v>627</v>
      </c>
      <c r="X1001" t="s">
        <v>546</v>
      </c>
      <c r="Y1001" t="s">
        <v>275</v>
      </c>
      <c r="Z1001">
        <v>0</v>
      </c>
      <c r="AA1001" s="237">
        <v>36708</v>
      </c>
      <c r="AC1001">
        <v>0</v>
      </c>
    </row>
    <row r="1002" spans="1:30" hidden="1" x14ac:dyDescent="0.25">
      <c r="A1002">
        <v>8806</v>
      </c>
      <c r="B1002">
        <v>20200253</v>
      </c>
      <c r="C1002">
        <v>292</v>
      </c>
      <c r="D1002" t="s">
        <v>489</v>
      </c>
      <c r="E1002" t="s">
        <v>406</v>
      </c>
      <c r="F1002" t="s">
        <v>254</v>
      </c>
      <c r="G1002" t="s">
        <v>547</v>
      </c>
      <c r="H1002">
        <v>107028</v>
      </c>
      <c r="I1002" t="s">
        <v>497</v>
      </c>
      <c r="J1002" t="s">
        <v>498</v>
      </c>
      <c r="K1002">
        <v>79</v>
      </c>
      <c r="L1002">
        <v>0</v>
      </c>
      <c r="M1002">
        <v>129</v>
      </c>
      <c r="N1002" t="s">
        <v>258</v>
      </c>
      <c r="O1002">
        <v>1</v>
      </c>
      <c r="P1002" s="238">
        <v>2.63E-3</v>
      </c>
      <c r="Q1002" t="s">
        <v>259</v>
      </c>
      <c r="R1002" t="s">
        <v>493</v>
      </c>
      <c r="S1002" t="s">
        <v>453</v>
      </c>
      <c r="T1002" t="s">
        <v>494</v>
      </c>
      <c r="V1002">
        <v>3.2</v>
      </c>
      <c r="W1002" t="s">
        <v>627</v>
      </c>
      <c r="X1002" t="s">
        <v>546</v>
      </c>
      <c r="Y1002" t="s">
        <v>275</v>
      </c>
      <c r="Z1002">
        <v>0</v>
      </c>
      <c r="AA1002" s="237">
        <v>36708</v>
      </c>
      <c r="AC1002">
        <v>0</v>
      </c>
    </row>
    <row r="1003" spans="1:30" hidden="1" x14ac:dyDescent="0.25">
      <c r="A1003">
        <v>8808</v>
      </c>
      <c r="B1003">
        <v>20200253</v>
      </c>
      <c r="C1003">
        <v>292</v>
      </c>
      <c r="D1003" t="s">
        <v>489</v>
      </c>
      <c r="E1003" t="s">
        <v>406</v>
      </c>
      <c r="F1003" t="s">
        <v>254</v>
      </c>
      <c r="G1003" t="s">
        <v>547</v>
      </c>
      <c r="H1003" t="s">
        <v>565</v>
      </c>
      <c r="I1003" t="s">
        <v>566</v>
      </c>
      <c r="J1003" t="s">
        <v>567</v>
      </c>
      <c r="K1003">
        <v>87</v>
      </c>
      <c r="L1003">
        <v>107</v>
      </c>
      <c r="M1003">
        <v>172</v>
      </c>
      <c r="N1003" t="s">
        <v>615</v>
      </c>
      <c r="O1003">
        <v>1</v>
      </c>
      <c r="P1003" s="238">
        <v>18</v>
      </c>
      <c r="Q1003" t="s">
        <v>259</v>
      </c>
      <c r="R1003" t="s">
        <v>260</v>
      </c>
      <c r="S1003" t="s">
        <v>254</v>
      </c>
      <c r="T1003" t="s">
        <v>261</v>
      </c>
      <c r="X1003" t="s">
        <v>568</v>
      </c>
      <c r="Y1003" t="s">
        <v>275</v>
      </c>
      <c r="Z1003">
        <v>0</v>
      </c>
      <c r="AA1003" s="237">
        <v>36770</v>
      </c>
      <c r="AC1003">
        <v>0</v>
      </c>
    </row>
    <row r="1004" spans="1:30" hidden="1" x14ac:dyDescent="0.25">
      <c r="A1004">
        <v>8809</v>
      </c>
      <c r="B1004">
        <v>20200253</v>
      </c>
      <c r="C1004">
        <v>292</v>
      </c>
      <c r="D1004" t="s">
        <v>489</v>
      </c>
      <c r="E1004" t="s">
        <v>406</v>
      </c>
      <c r="F1004" t="s">
        <v>254</v>
      </c>
      <c r="G1004" t="s">
        <v>547</v>
      </c>
      <c r="H1004" t="s">
        <v>565</v>
      </c>
      <c r="I1004" t="s">
        <v>566</v>
      </c>
      <c r="J1004" t="s">
        <v>567</v>
      </c>
      <c r="K1004">
        <v>87</v>
      </c>
      <c r="L1004">
        <v>139</v>
      </c>
      <c r="M1004">
        <v>198</v>
      </c>
      <c r="N1004" t="s">
        <v>551</v>
      </c>
      <c r="O1004">
        <v>1</v>
      </c>
      <c r="P1004" s="238">
        <v>9.1</v>
      </c>
      <c r="Q1004" t="s">
        <v>259</v>
      </c>
      <c r="R1004" t="s">
        <v>260</v>
      </c>
      <c r="S1004" t="s">
        <v>254</v>
      </c>
      <c r="T1004" t="s">
        <v>261</v>
      </c>
      <c r="X1004" t="s">
        <v>568</v>
      </c>
      <c r="Y1004" t="s">
        <v>275</v>
      </c>
      <c r="Z1004">
        <v>0</v>
      </c>
      <c r="AA1004" s="237">
        <v>36770</v>
      </c>
      <c r="AC1004">
        <v>0</v>
      </c>
    </row>
    <row r="1005" spans="1:30" hidden="1" x14ac:dyDescent="0.25">
      <c r="A1005">
        <v>11994</v>
      </c>
      <c r="B1005">
        <v>20200253</v>
      </c>
      <c r="C1005">
        <v>292</v>
      </c>
      <c r="D1005" t="s">
        <v>489</v>
      </c>
      <c r="E1005" t="s">
        <v>406</v>
      </c>
      <c r="F1005" t="s">
        <v>254</v>
      </c>
      <c r="G1005" t="s">
        <v>547</v>
      </c>
      <c r="H1005">
        <v>71432</v>
      </c>
      <c r="I1005" t="s">
        <v>297</v>
      </c>
      <c r="J1005" t="s">
        <v>298</v>
      </c>
      <c r="K1005">
        <v>98</v>
      </c>
      <c r="L1005">
        <v>0</v>
      </c>
      <c r="M1005">
        <v>129</v>
      </c>
      <c r="N1005" t="s">
        <v>258</v>
      </c>
      <c r="O1005">
        <v>1</v>
      </c>
      <c r="P1005" s="238">
        <v>1.58E-3</v>
      </c>
      <c r="Q1005" t="s">
        <v>259</v>
      </c>
      <c r="R1005" t="s">
        <v>493</v>
      </c>
      <c r="S1005" t="s">
        <v>453</v>
      </c>
      <c r="T1005" t="s">
        <v>494</v>
      </c>
      <c r="V1005">
        <v>3.2</v>
      </c>
      <c r="W1005" t="s">
        <v>627</v>
      </c>
      <c r="X1005" t="s">
        <v>546</v>
      </c>
      <c r="Y1005" t="s">
        <v>267</v>
      </c>
      <c r="Z1005">
        <v>0</v>
      </c>
      <c r="AA1005" s="237">
        <v>36708</v>
      </c>
      <c r="AC1005">
        <v>0</v>
      </c>
    </row>
    <row r="1006" spans="1:30" hidden="1" x14ac:dyDescent="0.25">
      <c r="A1006">
        <v>11996</v>
      </c>
      <c r="B1006">
        <v>20200253</v>
      </c>
      <c r="C1006">
        <v>292</v>
      </c>
      <c r="D1006" t="s">
        <v>489</v>
      </c>
      <c r="E1006" t="s">
        <v>406</v>
      </c>
      <c r="F1006" t="s">
        <v>254</v>
      </c>
      <c r="G1006" t="s">
        <v>547</v>
      </c>
      <c r="H1006">
        <v>106990</v>
      </c>
      <c r="I1006" t="s">
        <v>501</v>
      </c>
      <c r="J1006" t="s">
        <v>502</v>
      </c>
      <c r="K1006">
        <v>25</v>
      </c>
      <c r="L1006">
        <v>0</v>
      </c>
      <c r="M1006">
        <v>129</v>
      </c>
      <c r="N1006" t="s">
        <v>258</v>
      </c>
      <c r="O1006">
        <v>1</v>
      </c>
      <c r="P1006" s="238">
        <v>6.6299999999999996E-4</v>
      </c>
      <c r="Q1006" t="s">
        <v>259</v>
      </c>
      <c r="R1006" t="s">
        <v>493</v>
      </c>
      <c r="S1006" t="s">
        <v>453</v>
      </c>
      <c r="T1006" t="s">
        <v>494</v>
      </c>
      <c r="V1006">
        <v>3.2</v>
      </c>
      <c r="W1006" t="s">
        <v>627</v>
      </c>
      <c r="X1006" t="s">
        <v>546</v>
      </c>
      <c r="Y1006" t="s">
        <v>263</v>
      </c>
      <c r="Z1006">
        <v>0</v>
      </c>
      <c r="AA1006" s="237">
        <v>36708</v>
      </c>
      <c r="AC1006">
        <v>0</v>
      </c>
    </row>
    <row r="1007" spans="1:30" hidden="1" x14ac:dyDescent="0.25">
      <c r="A1007">
        <v>11998</v>
      </c>
      <c r="B1007">
        <v>20200253</v>
      </c>
      <c r="C1007">
        <v>292</v>
      </c>
      <c r="D1007" t="s">
        <v>489</v>
      </c>
      <c r="E1007" t="s">
        <v>406</v>
      </c>
      <c r="F1007" t="s">
        <v>254</v>
      </c>
      <c r="G1007" t="s">
        <v>547</v>
      </c>
      <c r="H1007" t="s">
        <v>255</v>
      </c>
      <c r="I1007" t="s">
        <v>256</v>
      </c>
      <c r="J1007" t="s">
        <v>257</v>
      </c>
      <c r="K1007">
        <v>136</v>
      </c>
      <c r="L1007">
        <v>0</v>
      </c>
      <c r="M1007">
        <v>129</v>
      </c>
      <c r="N1007" t="s">
        <v>258</v>
      </c>
      <c r="O1007">
        <v>1</v>
      </c>
      <c r="P1007" s="238">
        <v>110</v>
      </c>
      <c r="Q1007" t="s">
        <v>259</v>
      </c>
      <c r="R1007" t="s">
        <v>493</v>
      </c>
      <c r="S1007" t="s">
        <v>453</v>
      </c>
      <c r="T1007" t="s">
        <v>494</v>
      </c>
      <c r="V1007">
        <v>3.2</v>
      </c>
      <c r="W1007" t="s">
        <v>693</v>
      </c>
      <c r="X1007" t="s">
        <v>546</v>
      </c>
      <c r="Y1007" t="s">
        <v>278</v>
      </c>
      <c r="Z1007">
        <v>0</v>
      </c>
      <c r="AA1007" s="237">
        <v>36708</v>
      </c>
      <c r="AC1007">
        <v>0</v>
      </c>
    </row>
    <row r="1008" spans="1:30" hidden="1" x14ac:dyDescent="0.25">
      <c r="A1008">
        <v>12000</v>
      </c>
      <c r="B1008">
        <v>20200253</v>
      </c>
      <c r="C1008">
        <v>292</v>
      </c>
      <c r="D1008" t="s">
        <v>489</v>
      </c>
      <c r="E1008" t="s">
        <v>406</v>
      </c>
      <c r="F1008" t="s">
        <v>254</v>
      </c>
      <c r="G1008" t="s">
        <v>547</v>
      </c>
      <c r="H1008" t="s">
        <v>264</v>
      </c>
      <c r="I1008" t="s">
        <v>265</v>
      </c>
      <c r="J1008" t="s">
        <v>266</v>
      </c>
      <c r="K1008">
        <v>137</v>
      </c>
      <c r="L1008">
        <v>0</v>
      </c>
      <c r="M1008">
        <v>129</v>
      </c>
      <c r="N1008" t="s">
        <v>258</v>
      </c>
      <c r="O1008">
        <v>1</v>
      </c>
      <c r="P1008" s="238">
        <v>3.72</v>
      </c>
      <c r="Q1008" t="s">
        <v>259</v>
      </c>
      <c r="R1008" t="s">
        <v>493</v>
      </c>
      <c r="S1008" t="s">
        <v>453</v>
      </c>
      <c r="T1008" t="s">
        <v>494</v>
      </c>
      <c r="V1008">
        <v>3.2</v>
      </c>
      <c r="W1008" t="s">
        <v>627</v>
      </c>
      <c r="X1008" t="s">
        <v>546</v>
      </c>
      <c r="Y1008" t="s">
        <v>278</v>
      </c>
      <c r="Z1008">
        <v>0</v>
      </c>
      <c r="AA1008" s="237">
        <v>36708</v>
      </c>
      <c r="AC1008">
        <v>2</v>
      </c>
      <c r="AD1008" t="s">
        <v>656</v>
      </c>
    </row>
    <row r="1009" spans="1:30" hidden="1" x14ac:dyDescent="0.25">
      <c r="A1009">
        <v>12001</v>
      </c>
      <c r="B1009">
        <v>20200253</v>
      </c>
      <c r="C1009">
        <v>292</v>
      </c>
      <c r="D1009" t="s">
        <v>489</v>
      </c>
      <c r="E1009" t="s">
        <v>406</v>
      </c>
      <c r="F1009" t="s">
        <v>254</v>
      </c>
      <c r="G1009" t="s">
        <v>547</v>
      </c>
      <c r="H1009" t="s">
        <v>264</v>
      </c>
      <c r="I1009" t="s">
        <v>265</v>
      </c>
      <c r="J1009" t="s">
        <v>266</v>
      </c>
      <c r="K1009">
        <v>137</v>
      </c>
      <c r="L1009">
        <v>0</v>
      </c>
      <c r="M1009">
        <v>129</v>
      </c>
      <c r="N1009" t="s">
        <v>258</v>
      </c>
      <c r="O1009">
        <v>1</v>
      </c>
      <c r="P1009" s="238">
        <v>3.51</v>
      </c>
      <c r="Q1009" t="s">
        <v>259</v>
      </c>
      <c r="R1009" t="s">
        <v>493</v>
      </c>
      <c r="S1009" t="s">
        <v>453</v>
      </c>
      <c r="T1009" t="s">
        <v>494</v>
      </c>
      <c r="V1009">
        <v>3.2</v>
      </c>
      <c r="W1009" t="s">
        <v>627</v>
      </c>
      <c r="X1009" t="s">
        <v>546</v>
      </c>
      <c r="Y1009" t="s">
        <v>275</v>
      </c>
      <c r="Z1009">
        <v>0</v>
      </c>
      <c r="AA1009" s="237">
        <v>36708</v>
      </c>
      <c r="AC1009">
        <v>2</v>
      </c>
      <c r="AD1009" t="s">
        <v>655</v>
      </c>
    </row>
    <row r="1010" spans="1:30" hidden="1" x14ac:dyDescent="0.25">
      <c r="A1010">
        <v>12003</v>
      </c>
      <c r="B1010">
        <v>20200253</v>
      </c>
      <c r="C1010">
        <v>292</v>
      </c>
      <c r="D1010" t="s">
        <v>489</v>
      </c>
      <c r="E1010" t="s">
        <v>406</v>
      </c>
      <c r="F1010" t="s">
        <v>254</v>
      </c>
      <c r="G1010" t="s">
        <v>547</v>
      </c>
      <c r="H1010">
        <v>56235</v>
      </c>
      <c r="I1010" t="s">
        <v>692</v>
      </c>
      <c r="J1010" t="s">
        <v>691</v>
      </c>
      <c r="K1010">
        <v>139</v>
      </c>
      <c r="L1010">
        <v>0</v>
      </c>
      <c r="M1010">
        <v>129</v>
      </c>
      <c r="N1010" t="s">
        <v>258</v>
      </c>
      <c r="O1010">
        <v>1</v>
      </c>
      <c r="P1010" t="s">
        <v>718</v>
      </c>
      <c r="Q1010" t="s">
        <v>259</v>
      </c>
      <c r="R1010" t="s">
        <v>493</v>
      </c>
      <c r="S1010" t="s">
        <v>453</v>
      </c>
      <c r="T1010" t="s">
        <v>494</v>
      </c>
      <c r="V1010">
        <v>3.2</v>
      </c>
      <c r="W1010" t="s">
        <v>627</v>
      </c>
      <c r="X1010" t="s">
        <v>546</v>
      </c>
      <c r="Y1010" t="s">
        <v>286</v>
      </c>
      <c r="Z1010">
        <v>0</v>
      </c>
      <c r="AA1010" s="237">
        <v>36708</v>
      </c>
      <c r="AC1010">
        <v>0</v>
      </c>
    </row>
    <row r="1011" spans="1:30" hidden="1" x14ac:dyDescent="0.25">
      <c r="A1011">
        <v>12004</v>
      </c>
      <c r="B1011">
        <v>20200253</v>
      </c>
      <c r="C1011">
        <v>292</v>
      </c>
      <c r="D1011" t="s">
        <v>489</v>
      </c>
      <c r="E1011" t="s">
        <v>406</v>
      </c>
      <c r="F1011" t="s">
        <v>254</v>
      </c>
      <c r="G1011" t="s">
        <v>547</v>
      </c>
      <c r="H1011">
        <v>108907</v>
      </c>
      <c r="I1011" t="s">
        <v>689</v>
      </c>
      <c r="J1011" t="s">
        <v>688</v>
      </c>
      <c r="K1011">
        <v>144</v>
      </c>
      <c r="L1011">
        <v>0</v>
      </c>
      <c r="M1011">
        <v>129</v>
      </c>
      <c r="N1011" t="s">
        <v>258</v>
      </c>
      <c r="O1011">
        <v>1</v>
      </c>
      <c r="P1011" t="s">
        <v>717</v>
      </c>
      <c r="Q1011" t="s">
        <v>259</v>
      </c>
      <c r="R1011" t="s">
        <v>493</v>
      </c>
      <c r="S1011" t="s">
        <v>453</v>
      </c>
      <c r="T1011" t="s">
        <v>494</v>
      </c>
      <c r="V1011">
        <v>3.2</v>
      </c>
      <c r="W1011" t="s">
        <v>627</v>
      </c>
      <c r="X1011" t="s">
        <v>546</v>
      </c>
      <c r="Y1011" t="s">
        <v>286</v>
      </c>
      <c r="Z1011">
        <v>0</v>
      </c>
      <c r="AA1011" s="237">
        <v>36708</v>
      </c>
      <c r="AC1011">
        <v>0</v>
      </c>
    </row>
    <row r="1012" spans="1:30" hidden="1" x14ac:dyDescent="0.25">
      <c r="A1012">
        <v>12005</v>
      </c>
      <c r="B1012">
        <v>20200253</v>
      </c>
      <c r="C1012">
        <v>292</v>
      </c>
      <c r="D1012" t="s">
        <v>489</v>
      </c>
      <c r="E1012" t="s">
        <v>406</v>
      </c>
      <c r="F1012" t="s">
        <v>254</v>
      </c>
      <c r="G1012" t="s">
        <v>547</v>
      </c>
      <c r="H1012">
        <v>67663</v>
      </c>
      <c r="I1012" t="s">
        <v>686</v>
      </c>
      <c r="J1012" t="s">
        <v>685</v>
      </c>
      <c r="K1012">
        <v>147</v>
      </c>
      <c r="L1012">
        <v>0</v>
      </c>
      <c r="M1012">
        <v>129</v>
      </c>
      <c r="N1012" t="s">
        <v>258</v>
      </c>
      <c r="O1012">
        <v>1</v>
      </c>
      <c r="P1012" t="s">
        <v>716</v>
      </c>
      <c r="Q1012" t="s">
        <v>259</v>
      </c>
      <c r="R1012" t="s">
        <v>493</v>
      </c>
      <c r="S1012" t="s">
        <v>453</v>
      </c>
      <c r="T1012" t="s">
        <v>494</v>
      </c>
      <c r="V1012">
        <v>3.2</v>
      </c>
      <c r="W1012" t="s">
        <v>627</v>
      </c>
      <c r="X1012" t="s">
        <v>546</v>
      </c>
      <c r="Y1012" t="s">
        <v>286</v>
      </c>
      <c r="Z1012">
        <v>0</v>
      </c>
      <c r="AA1012" s="237">
        <v>36708</v>
      </c>
      <c r="AC1012">
        <v>0</v>
      </c>
    </row>
    <row r="1013" spans="1:30" hidden="1" x14ac:dyDescent="0.25">
      <c r="A1013">
        <v>12006</v>
      </c>
      <c r="B1013">
        <v>20200253</v>
      </c>
      <c r="C1013">
        <v>292</v>
      </c>
      <c r="D1013" t="s">
        <v>489</v>
      </c>
      <c r="E1013" t="s">
        <v>406</v>
      </c>
      <c r="F1013" t="s">
        <v>254</v>
      </c>
      <c r="G1013" t="s">
        <v>547</v>
      </c>
      <c r="H1013">
        <v>75343</v>
      </c>
      <c r="I1013" t="s">
        <v>681</v>
      </c>
      <c r="J1013" t="s">
        <v>680</v>
      </c>
      <c r="K1013">
        <v>5</v>
      </c>
      <c r="L1013">
        <v>0</v>
      </c>
      <c r="M1013">
        <v>129</v>
      </c>
      <c r="N1013" t="s">
        <v>258</v>
      </c>
      <c r="O1013">
        <v>1</v>
      </c>
      <c r="P1013" t="s">
        <v>712</v>
      </c>
      <c r="Q1013" t="s">
        <v>259</v>
      </c>
      <c r="R1013" t="s">
        <v>493</v>
      </c>
      <c r="S1013" t="s">
        <v>453</v>
      </c>
      <c r="T1013" t="s">
        <v>494</v>
      </c>
      <c r="V1013">
        <v>3.2</v>
      </c>
      <c r="W1013" t="s">
        <v>627</v>
      </c>
      <c r="X1013" t="s">
        <v>546</v>
      </c>
      <c r="Y1013" t="s">
        <v>286</v>
      </c>
      <c r="Z1013">
        <v>0</v>
      </c>
      <c r="AA1013" s="237">
        <v>36708</v>
      </c>
      <c r="AC1013">
        <v>0</v>
      </c>
    </row>
    <row r="1014" spans="1:30" hidden="1" x14ac:dyDescent="0.25">
      <c r="A1014">
        <v>12007</v>
      </c>
      <c r="B1014">
        <v>20200253</v>
      </c>
      <c r="C1014">
        <v>292</v>
      </c>
      <c r="D1014" t="s">
        <v>489</v>
      </c>
      <c r="E1014" t="s">
        <v>406</v>
      </c>
      <c r="F1014" t="s">
        <v>254</v>
      </c>
      <c r="G1014" t="s">
        <v>547</v>
      </c>
      <c r="H1014">
        <v>75092</v>
      </c>
      <c r="I1014" t="s">
        <v>679</v>
      </c>
      <c r="J1014" t="s">
        <v>678</v>
      </c>
      <c r="K1014">
        <v>175</v>
      </c>
      <c r="L1014">
        <v>0</v>
      </c>
      <c r="M1014">
        <v>129</v>
      </c>
      <c r="N1014" t="s">
        <v>258</v>
      </c>
      <c r="O1014">
        <v>1</v>
      </c>
      <c r="P1014" s="238">
        <v>4.1199999999999999E-5</v>
      </c>
      <c r="Q1014" t="s">
        <v>259</v>
      </c>
      <c r="R1014" t="s">
        <v>493</v>
      </c>
      <c r="S1014" t="s">
        <v>453</v>
      </c>
      <c r="T1014" t="s">
        <v>494</v>
      </c>
      <c r="V1014">
        <v>3.2</v>
      </c>
      <c r="W1014" t="s">
        <v>627</v>
      </c>
      <c r="X1014" t="s">
        <v>546</v>
      </c>
      <c r="Y1014" t="s">
        <v>275</v>
      </c>
      <c r="Z1014">
        <v>0</v>
      </c>
      <c r="AA1014" s="237">
        <v>36708</v>
      </c>
      <c r="AC1014">
        <v>0</v>
      </c>
    </row>
    <row r="1015" spans="1:30" hidden="1" x14ac:dyDescent="0.25">
      <c r="A1015">
        <v>12008</v>
      </c>
      <c r="B1015">
        <v>20200253</v>
      </c>
      <c r="C1015">
        <v>292</v>
      </c>
      <c r="D1015" t="s">
        <v>489</v>
      </c>
      <c r="E1015" t="s">
        <v>406</v>
      </c>
      <c r="F1015" t="s">
        <v>254</v>
      </c>
      <c r="G1015" t="s">
        <v>547</v>
      </c>
      <c r="H1015">
        <v>542756</v>
      </c>
      <c r="I1015" t="s">
        <v>677</v>
      </c>
      <c r="J1015" t="s">
        <v>676</v>
      </c>
      <c r="K1015">
        <v>26</v>
      </c>
      <c r="L1015">
        <v>0</v>
      </c>
      <c r="M1015">
        <v>129</v>
      </c>
      <c r="N1015" t="s">
        <v>258</v>
      </c>
      <c r="O1015">
        <v>1</v>
      </c>
      <c r="P1015" t="s">
        <v>715</v>
      </c>
      <c r="Q1015" t="s">
        <v>259</v>
      </c>
      <c r="R1015" t="s">
        <v>493</v>
      </c>
      <c r="S1015" t="s">
        <v>453</v>
      </c>
      <c r="T1015" t="s">
        <v>494</v>
      </c>
      <c r="V1015">
        <v>3.2</v>
      </c>
      <c r="W1015" t="s">
        <v>627</v>
      </c>
      <c r="X1015" t="s">
        <v>546</v>
      </c>
      <c r="Y1015" t="s">
        <v>286</v>
      </c>
      <c r="Z1015">
        <v>0</v>
      </c>
      <c r="AA1015" s="237">
        <v>36708</v>
      </c>
      <c r="AC1015">
        <v>0</v>
      </c>
    </row>
    <row r="1016" spans="1:30" hidden="1" x14ac:dyDescent="0.25">
      <c r="A1016">
        <v>12009</v>
      </c>
      <c r="B1016">
        <v>20200253</v>
      </c>
      <c r="C1016">
        <v>292</v>
      </c>
      <c r="D1016" t="s">
        <v>489</v>
      </c>
      <c r="E1016" t="s">
        <v>406</v>
      </c>
      <c r="F1016" t="s">
        <v>254</v>
      </c>
      <c r="G1016" t="s">
        <v>547</v>
      </c>
      <c r="I1016" t="s">
        <v>333</v>
      </c>
      <c r="J1016" t="s">
        <v>334</v>
      </c>
      <c r="K1016">
        <v>189</v>
      </c>
      <c r="L1016">
        <v>0</v>
      </c>
      <c r="M1016">
        <v>129</v>
      </c>
      <c r="N1016" t="s">
        <v>258</v>
      </c>
      <c r="O1016">
        <v>1</v>
      </c>
      <c r="P1016" s="238">
        <v>7.0400000000000004E-2</v>
      </c>
      <c r="Q1016" t="s">
        <v>259</v>
      </c>
      <c r="R1016" t="s">
        <v>493</v>
      </c>
      <c r="S1016" t="s">
        <v>453</v>
      </c>
      <c r="T1016" t="s">
        <v>494</v>
      </c>
      <c r="V1016">
        <v>3.2</v>
      </c>
      <c r="W1016" t="s">
        <v>627</v>
      </c>
      <c r="X1016" t="s">
        <v>546</v>
      </c>
      <c r="Y1016" t="s">
        <v>275</v>
      </c>
      <c r="Z1016">
        <v>0</v>
      </c>
      <c r="AA1016" s="237">
        <v>36708</v>
      </c>
      <c r="AC1016">
        <v>0</v>
      </c>
    </row>
    <row r="1017" spans="1:30" hidden="1" x14ac:dyDescent="0.25">
      <c r="A1017">
        <v>12010</v>
      </c>
      <c r="B1017">
        <v>20200253</v>
      </c>
      <c r="C1017">
        <v>292</v>
      </c>
      <c r="D1017" t="s">
        <v>489</v>
      </c>
      <c r="E1017" t="s">
        <v>406</v>
      </c>
      <c r="F1017" t="s">
        <v>254</v>
      </c>
      <c r="G1017" t="s">
        <v>547</v>
      </c>
      <c r="H1017">
        <v>100414</v>
      </c>
      <c r="I1017" t="s">
        <v>509</v>
      </c>
      <c r="J1017" t="s">
        <v>510</v>
      </c>
      <c r="K1017">
        <v>197</v>
      </c>
      <c r="L1017">
        <v>0</v>
      </c>
      <c r="M1017">
        <v>129</v>
      </c>
      <c r="N1017" t="s">
        <v>258</v>
      </c>
      <c r="O1017">
        <v>1</v>
      </c>
      <c r="P1017" t="s">
        <v>714</v>
      </c>
      <c r="Q1017" t="s">
        <v>259</v>
      </c>
      <c r="R1017" t="s">
        <v>493</v>
      </c>
      <c r="S1017" t="s">
        <v>453</v>
      </c>
      <c r="T1017" t="s">
        <v>494</v>
      </c>
      <c r="V1017">
        <v>3.2</v>
      </c>
      <c r="W1017" t="s">
        <v>627</v>
      </c>
      <c r="X1017" t="s">
        <v>546</v>
      </c>
      <c r="Y1017" t="s">
        <v>286</v>
      </c>
      <c r="Z1017">
        <v>0</v>
      </c>
      <c r="AA1017" s="237">
        <v>36708</v>
      </c>
      <c r="AC1017">
        <v>0</v>
      </c>
    </row>
    <row r="1018" spans="1:30" hidden="1" x14ac:dyDescent="0.25">
      <c r="A1018">
        <v>12011</v>
      </c>
      <c r="B1018">
        <v>20200253</v>
      </c>
      <c r="C1018">
        <v>292</v>
      </c>
      <c r="D1018" t="s">
        <v>489</v>
      </c>
      <c r="E1018" t="s">
        <v>406</v>
      </c>
      <c r="F1018" t="s">
        <v>254</v>
      </c>
      <c r="G1018" t="s">
        <v>547</v>
      </c>
      <c r="H1018">
        <v>106934</v>
      </c>
      <c r="I1018" t="s">
        <v>672</v>
      </c>
      <c r="J1018" t="s">
        <v>671</v>
      </c>
      <c r="K1018">
        <v>199</v>
      </c>
      <c r="L1018">
        <v>0</v>
      </c>
      <c r="M1018">
        <v>129</v>
      </c>
      <c r="N1018" t="s">
        <v>258</v>
      </c>
      <c r="O1018">
        <v>1</v>
      </c>
      <c r="P1018" t="s">
        <v>713</v>
      </c>
      <c r="Q1018" t="s">
        <v>259</v>
      </c>
      <c r="R1018" t="s">
        <v>493</v>
      </c>
      <c r="S1018" t="s">
        <v>453</v>
      </c>
      <c r="T1018" t="s">
        <v>494</v>
      </c>
      <c r="V1018">
        <v>3.2</v>
      </c>
      <c r="W1018" t="s">
        <v>627</v>
      </c>
      <c r="X1018" t="s">
        <v>546</v>
      </c>
      <c r="Y1018" t="s">
        <v>286</v>
      </c>
      <c r="Z1018">
        <v>0</v>
      </c>
      <c r="AA1018" s="237">
        <v>36708</v>
      </c>
      <c r="AC1018">
        <v>0</v>
      </c>
    </row>
    <row r="1019" spans="1:30" hidden="1" x14ac:dyDescent="0.25">
      <c r="A1019">
        <v>12012</v>
      </c>
      <c r="B1019">
        <v>20200253</v>
      </c>
      <c r="C1019">
        <v>292</v>
      </c>
      <c r="D1019" t="s">
        <v>489</v>
      </c>
      <c r="E1019" t="s">
        <v>406</v>
      </c>
      <c r="F1019" t="s">
        <v>254</v>
      </c>
      <c r="G1019" t="s">
        <v>547</v>
      </c>
      <c r="H1019">
        <v>107062</v>
      </c>
      <c r="I1019" t="s">
        <v>669</v>
      </c>
      <c r="J1019" t="s">
        <v>668</v>
      </c>
      <c r="K1019">
        <v>200</v>
      </c>
      <c r="L1019">
        <v>0</v>
      </c>
      <c r="M1019">
        <v>129</v>
      </c>
      <c r="N1019" t="s">
        <v>258</v>
      </c>
      <c r="O1019">
        <v>1</v>
      </c>
      <c r="P1019" t="s">
        <v>712</v>
      </c>
      <c r="Q1019" t="s">
        <v>259</v>
      </c>
      <c r="R1019" t="s">
        <v>493</v>
      </c>
      <c r="S1019" t="s">
        <v>453</v>
      </c>
      <c r="T1019" t="s">
        <v>494</v>
      </c>
      <c r="V1019">
        <v>3.2</v>
      </c>
      <c r="W1019" t="s">
        <v>627</v>
      </c>
      <c r="X1019" t="s">
        <v>546</v>
      </c>
      <c r="Y1019" t="s">
        <v>286</v>
      </c>
      <c r="Z1019">
        <v>0</v>
      </c>
      <c r="AA1019" s="237">
        <v>36708</v>
      </c>
      <c r="AC1019">
        <v>0</v>
      </c>
    </row>
    <row r="1020" spans="1:30" hidden="1" x14ac:dyDescent="0.25">
      <c r="A1020">
        <v>12013</v>
      </c>
      <c r="B1020">
        <v>20200253</v>
      </c>
      <c r="C1020">
        <v>292</v>
      </c>
      <c r="D1020" t="s">
        <v>489</v>
      </c>
      <c r="E1020" t="s">
        <v>406</v>
      </c>
      <c r="F1020" t="s">
        <v>254</v>
      </c>
      <c r="G1020" t="s">
        <v>547</v>
      </c>
      <c r="H1020">
        <v>50000</v>
      </c>
      <c r="I1020" t="s">
        <v>339</v>
      </c>
      <c r="J1020" t="s">
        <v>340</v>
      </c>
      <c r="K1020">
        <v>210</v>
      </c>
      <c r="L1020">
        <v>0</v>
      </c>
      <c r="M1020">
        <v>129</v>
      </c>
      <c r="N1020" t="s">
        <v>258</v>
      </c>
      <c r="O1020">
        <v>1</v>
      </c>
      <c r="P1020" s="238">
        <v>2.0500000000000001E-2</v>
      </c>
      <c r="Q1020" t="s">
        <v>259</v>
      </c>
      <c r="R1020" t="s">
        <v>493</v>
      </c>
      <c r="S1020" t="s">
        <v>453</v>
      </c>
      <c r="T1020" t="s">
        <v>494</v>
      </c>
      <c r="V1020">
        <v>3.2</v>
      </c>
      <c r="W1020" t="s">
        <v>627</v>
      </c>
      <c r="X1020" t="s">
        <v>546</v>
      </c>
      <c r="Y1020" t="s">
        <v>278</v>
      </c>
      <c r="Z1020">
        <v>0</v>
      </c>
      <c r="AA1020" s="237">
        <v>36708</v>
      </c>
      <c r="AC1020">
        <v>0</v>
      </c>
    </row>
    <row r="1021" spans="1:30" hidden="1" x14ac:dyDescent="0.25">
      <c r="A1021">
        <v>12015</v>
      </c>
      <c r="B1021">
        <v>20200253</v>
      </c>
      <c r="C1021">
        <v>292</v>
      </c>
      <c r="D1021" t="s">
        <v>489</v>
      </c>
      <c r="E1021" t="s">
        <v>406</v>
      </c>
      <c r="F1021" t="s">
        <v>254</v>
      </c>
      <c r="G1021" t="s">
        <v>547</v>
      </c>
      <c r="I1021" t="s">
        <v>667</v>
      </c>
      <c r="J1021" t="s">
        <v>666</v>
      </c>
      <c r="K1021">
        <v>243</v>
      </c>
      <c r="L1021">
        <v>0</v>
      </c>
      <c r="M1021">
        <v>129</v>
      </c>
      <c r="N1021" t="s">
        <v>258</v>
      </c>
      <c r="O1021">
        <v>1</v>
      </c>
      <c r="P1021" s="238">
        <v>4.8600000000000002E-5</v>
      </c>
      <c r="Q1021" t="s">
        <v>259</v>
      </c>
      <c r="R1021" t="s">
        <v>493</v>
      </c>
      <c r="S1021" t="s">
        <v>453</v>
      </c>
      <c r="T1021" t="s">
        <v>494</v>
      </c>
      <c r="V1021">
        <v>3.2</v>
      </c>
      <c r="W1021" t="s">
        <v>627</v>
      </c>
      <c r="X1021" t="s">
        <v>546</v>
      </c>
      <c r="Y1021" t="s">
        <v>263</v>
      </c>
      <c r="Z1021">
        <v>0</v>
      </c>
      <c r="AA1021" s="237">
        <v>36708</v>
      </c>
      <c r="AC1021">
        <v>0</v>
      </c>
    </row>
    <row r="1022" spans="1:30" hidden="1" x14ac:dyDescent="0.25">
      <c r="A1022">
        <v>12016</v>
      </c>
      <c r="B1022">
        <v>20200253</v>
      </c>
      <c r="C1022">
        <v>292</v>
      </c>
      <c r="D1022" t="s">
        <v>489</v>
      </c>
      <c r="E1022" t="s">
        <v>406</v>
      </c>
      <c r="F1022" t="s">
        <v>254</v>
      </c>
      <c r="G1022" t="s">
        <v>547</v>
      </c>
      <c r="H1022">
        <v>1330207</v>
      </c>
      <c r="I1022" t="s">
        <v>517</v>
      </c>
      <c r="J1022" t="s">
        <v>518</v>
      </c>
      <c r="K1022">
        <v>246</v>
      </c>
      <c r="L1022">
        <v>0</v>
      </c>
      <c r="M1022">
        <v>129</v>
      </c>
      <c r="N1022" t="s">
        <v>258</v>
      </c>
      <c r="O1022">
        <v>1</v>
      </c>
      <c r="P1022" s="238">
        <v>1.95E-4</v>
      </c>
      <c r="Q1022" t="s">
        <v>259</v>
      </c>
      <c r="R1022" t="s">
        <v>493</v>
      </c>
      <c r="S1022" t="s">
        <v>453</v>
      </c>
      <c r="T1022" t="s">
        <v>494</v>
      </c>
      <c r="V1022">
        <v>3.2</v>
      </c>
      <c r="W1022" t="s">
        <v>627</v>
      </c>
      <c r="X1022" t="s">
        <v>546</v>
      </c>
      <c r="Y1022" t="s">
        <v>278</v>
      </c>
      <c r="Z1022">
        <v>0</v>
      </c>
      <c r="AA1022" s="237">
        <v>36708</v>
      </c>
      <c r="AC1022">
        <v>0</v>
      </c>
    </row>
    <row r="1023" spans="1:30" hidden="1" x14ac:dyDescent="0.25">
      <c r="A1023">
        <v>12019</v>
      </c>
      <c r="B1023">
        <v>20200253</v>
      </c>
      <c r="C1023">
        <v>292</v>
      </c>
      <c r="D1023" t="s">
        <v>489</v>
      </c>
      <c r="E1023" t="s">
        <v>406</v>
      </c>
      <c r="F1023" t="s">
        <v>254</v>
      </c>
      <c r="G1023" t="s">
        <v>547</v>
      </c>
      <c r="I1023" t="s">
        <v>349</v>
      </c>
      <c r="J1023" t="s">
        <v>350</v>
      </c>
      <c r="K1023">
        <v>261</v>
      </c>
      <c r="L1023">
        <v>0</v>
      </c>
      <c r="M1023">
        <v>129</v>
      </c>
      <c r="N1023" t="s">
        <v>258</v>
      </c>
      <c r="O1023">
        <v>1</v>
      </c>
      <c r="P1023" s="238">
        <v>0.23</v>
      </c>
      <c r="Q1023" t="s">
        <v>259</v>
      </c>
      <c r="R1023" t="s">
        <v>493</v>
      </c>
      <c r="S1023" t="s">
        <v>453</v>
      </c>
      <c r="T1023" t="s">
        <v>494</v>
      </c>
      <c r="V1023">
        <v>3.2</v>
      </c>
      <c r="W1023" t="s">
        <v>665</v>
      </c>
      <c r="X1023" t="s">
        <v>546</v>
      </c>
      <c r="Y1023" t="s">
        <v>275</v>
      </c>
      <c r="Z1023">
        <v>0</v>
      </c>
      <c r="AA1023" s="237">
        <v>36708</v>
      </c>
      <c r="AC1023">
        <v>0</v>
      </c>
    </row>
    <row r="1024" spans="1:30" hidden="1" x14ac:dyDescent="0.25">
      <c r="A1024">
        <v>12020</v>
      </c>
      <c r="B1024">
        <v>20200253</v>
      </c>
      <c r="C1024">
        <v>292</v>
      </c>
      <c r="D1024" t="s">
        <v>489</v>
      </c>
      <c r="E1024" t="s">
        <v>406</v>
      </c>
      <c r="F1024" t="s">
        <v>254</v>
      </c>
      <c r="G1024" t="s">
        <v>547</v>
      </c>
      <c r="H1024">
        <v>67561</v>
      </c>
      <c r="I1024" t="s">
        <v>664</v>
      </c>
      <c r="J1024" t="s">
        <v>663</v>
      </c>
      <c r="K1024">
        <v>262</v>
      </c>
      <c r="L1024">
        <v>0</v>
      </c>
      <c r="M1024">
        <v>129</v>
      </c>
      <c r="N1024" t="s">
        <v>258</v>
      </c>
      <c r="O1024">
        <v>1</v>
      </c>
      <c r="P1024" s="238">
        <v>3.0599999999999998E-3</v>
      </c>
      <c r="Q1024" t="s">
        <v>259</v>
      </c>
      <c r="R1024" t="s">
        <v>493</v>
      </c>
      <c r="S1024" t="s">
        <v>453</v>
      </c>
      <c r="T1024" t="s">
        <v>494</v>
      </c>
      <c r="V1024">
        <v>3.2</v>
      </c>
      <c r="W1024" t="s">
        <v>627</v>
      </c>
      <c r="X1024" t="s">
        <v>546</v>
      </c>
      <c r="Y1024" t="s">
        <v>263</v>
      </c>
      <c r="Z1024">
        <v>0</v>
      </c>
      <c r="AA1024" s="237">
        <v>36708</v>
      </c>
      <c r="AC1024">
        <v>0</v>
      </c>
    </row>
    <row r="1025" spans="1:30" hidden="1" x14ac:dyDescent="0.25">
      <c r="A1025">
        <v>12021</v>
      </c>
      <c r="B1025">
        <v>20200253</v>
      </c>
      <c r="C1025">
        <v>292</v>
      </c>
      <c r="D1025" t="s">
        <v>489</v>
      </c>
      <c r="E1025" t="s">
        <v>406</v>
      </c>
      <c r="F1025" t="s">
        <v>254</v>
      </c>
      <c r="G1025" t="s">
        <v>547</v>
      </c>
      <c r="H1025">
        <v>91203</v>
      </c>
      <c r="I1025" t="s">
        <v>361</v>
      </c>
      <c r="J1025" t="s">
        <v>362</v>
      </c>
      <c r="K1025">
        <v>291</v>
      </c>
      <c r="L1025">
        <v>0</v>
      </c>
      <c r="M1025">
        <v>129</v>
      </c>
      <c r="N1025" t="s">
        <v>258</v>
      </c>
      <c r="O1025">
        <v>1</v>
      </c>
      <c r="P1025" t="s">
        <v>711</v>
      </c>
      <c r="Q1025" t="s">
        <v>259</v>
      </c>
      <c r="R1025" t="s">
        <v>493</v>
      </c>
      <c r="S1025" t="s">
        <v>453</v>
      </c>
      <c r="T1025" t="s">
        <v>494</v>
      </c>
      <c r="V1025">
        <v>3.2</v>
      </c>
      <c r="W1025" t="s">
        <v>627</v>
      </c>
      <c r="X1025" t="s">
        <v>546</v>
      </c>
      <c r="Y1025" t="s">
        <v>286</v>
      </c>
      <c r="Z1025">
        <v>0</v>
      </c>
      <c r="AA1025" s="237">
        <v>36708</v>
      </c>
      <c r="AC1025">
        <v>0</v>
      </c>
    </row>
    <row r="1026" spans="1:30" hidden="1" x14ac:dyDescent="0.25">
      <c r="A1026">
        <v>12024</v>
      </c>
      <c r="B1026">
        <v>20200253</v>
      </c>
      <c r="C1026">
        <v>292</v>
      </c>
      <c r="D1026" t="s">
        <v>489</v>
      </c>
      <c r="E1026" t="s">
        <v>406</v>
      </c>
      <c r="F1026" t="s">
        <v>254</v>
      </c>
      <c r="G1026" t="s">
        <v>547</v>
      </c>
      <c r="H1026" t="s">
        <v>268</v>
      </c>
      <c r="J1026" t="s">
        <v>269</v>
      </c>
      <c r="K1026">
        <v>303</v>
      </c>
      <c r="L1026">
        <v>0</v>
      </c>
      <c r="M1026">
        <v>129</v>
      </c>
      <c r="N1026" t="s">
        <v>258</v>
      </c>
      <c r="O1026">
        <v>1</v>
      </c>
      <c r="P1026" s="238">
        <v>2.21</v>
      </c>
      <c r="Q1026" t="s">
        <v>259</v>
      </c>
      <c r="R1026" t="s">
        <v>493</v>
      </c>
      <c r="S1026" t="s">
        <v>453</v>
      </c>
      <c r="T1026" t="s">
        <v>494</v>
      </c>
      <c r="V1026">
        <v>3.2</v>
      </c>
      <c r="W1026" t="s">
        <v>627</v>
      </c>
      <c r="X1026" t="s">
        <v>546</v>
      </c>
      <c r="Y1026" t="s">
        <v>278</v>
      </c>
      <c r="Z1026">
        <v>0</v>
      </c>
      <c r="AA1026" s="237">
        <v>36708</v>
      </c>
      <c r="AC1026">
        <v>2</v>
      </c>
      <c r="AD1026" t="s">
        <v>656</v>
      </c>
    </row>
    <row r="1027" spans="1:30" hidden="1" x14ac:dyDescent="0.25">
      <c r="A1027">
        <v>12025</v>
      </c>
      <c r="B1027">
        <v>20200253</v>
      </c>
      <c r="C1027">
        <v>292</v>
      </c>
      <c r="D1027" t="s">
        <v>489</v>
      </c>
      <c r="E1027" t="s">
        <v>406</v>
      </c>
      <c r="F1027" t="s">
        <v>254</v>
      </c>
      <c r="G1027" t="s">
        <v>547</v>
      </c>
      <c r="H1027" t="s">
        <v>268</v>
      </c>
      <c r="J1027" t="s">
        <v>269</v>
      </c>
      <c r="K1027">
        <v>303</v>
      </c>
      <c r="L1027">
        <v>0</v>
      </c>
      <c r="M1027">
        <v>129</v>
      </c>
      <c r="N1027" t="s">
        <v>258</v>
      </c>
      <c r="O1027">
        <v>1</v>
      </c>
      <c r="P1027" s="238">
        <v>2.27</v>
      </c>
      <c r="Q1027" t="s">
        <v>259</v>
      </c>
      <c r="R1027" t="s">
        <v>493</v>
      </c>
      <c r="S1027" t="s">
        <v>453</v>
      </c>
      <c r="T1027" t="s">
        <v>494</v>
      </c>
      <c r="V1027">
        <v>3.2</v>
      </c>
      <c r="W1027" t="s">
        <v>627</v>
      </c>
      <c r="X1027" t="s">
        <v>546</v>
      </c>
      <c r="Y1027" t="s">
        <v>275</v>
      </c>
      <c r="Z1027">
        <v>0</v>
      </c>
      <c r="AA1027" s="237">
        <v>36708</v>
      </c>
      <c r="AC1027">
        <v>2</v>
      </c>
      <c r="AD1027" t="s">
        <v>655</v>
      </c>
    </row>
    <row r="1028" spans="1:30" hidden="1" x14ac:dyDescent="0.25">
      <c r="A1028">
        <v>12027</v>
      </c>
      <c r="B1028">
        <v>20200253</v>
      </c>
      <c r="C1028">
        <v>292</v>
      </c>
      <c r="D1028" t="s">
        <v>489</v>
      </c>
      <c r="E1028" t="s">
        <v>406</v>
      </c>
      <c r="F1028" t="s">
        <v>254</v>
      </c>
      <c r="G1028" t="s">
        <v>547</v>
      </c>
      <c r="H1028" t="s">
        <v>271</v>
      </c>
      <c r="J1028" t="s">
        <v>272</v>
      </c>
      <c r="K1028">
        <v>330</v>
      </c>
      <c r="L1028">
        <v>0</v>
      </c>
      <c r="M1028">
        <v>129</v>
      </c>
      <c r="N1028" t="s">
        <v>258</v>
      </c>
      <c r="O1028">
        <v>1</v>
      </c>
      <c r="P1028" s="238">
        <v>9.9100000000000004E-3</v>
      </c>
      <c r="Q1028" t="s">
        <v>259</v>
      </c>
      <c r="R1028" t="s">
        <v>493</v>
      </c>
      <c r="S1028" t="s">
        <v>453</v>
      </c>
      <c r="T1028" t="s">
        <v>494</v>
      </c>
      <c r="V1028">
        <v>3.2</v>
      </c>
      <c r="W1028" t="s">
        <v>627</v>
      </c>
      <c r="X1028" t="s">
        <v>546</v>
      </c>
      <c r="Y1028" t="s">
        <v>286</v>
      </c>
      <c r="Z1028">
        <v>0</v>
      </c>
      <c r="AA1028" s="237">
        <v>36708</v>
      </c>
      <c r="AC1028">
        <v>0</v>
      </c>
    </row>
    <row r="1029" spans="1:30" hidden="1" x14ac:dyDescent="0.25">
      <c r="A1029">
        <v>12029</v>
      </c>
      <c r="B1029">
        <v>20200253</v>
      </c>
      <c r="C1029">
        <v>292</v>
      </c>
      <c r="D1029" t="s">
        <v>489</v>
      </c>
      <c r="E1029" t="s">
        <v>406</v>
      </c>
      <c r="F1029" t="s">
        <v>254</v>
      </c>
      <c r="G1029" t="s">
        <v>547</v>
      </c>
      <c r="H1029" t="s">
        <v>400</v>
      </c>
      <c r="J1029" t="s">
        <v>401</v>
      </c>
      <c r="K1029">
        <v>338</v>
      </c>
      <c r="L1029">
        <v>0</v>
      </c>
      <c r="M1029">
        <v>129</v>
      </c>
      <c r="N1029" t="s">
        <v>258</v>
      </c>
      <c r="O1029">
        <v>1</v>
      </c>
      <c r="P1029" s="238">
        <v>9.4999999999999998E-3</v>
      </c>
      <c r="Q1029" t="s">
        <v>259</v>
      </c>
      <c r="R1029" t="s">
        <v>493</v>
      </c>
      <c r="S1029" t="s">
        <v>453</v>
      </c>
      <c r="T1029" t="s">
        <v>494</v>
      </c>
      <c r="V1029">
        <v>3.2</v>
      </c>
      <c r="W1029" t="s">
        <v>650</v>
      </c>
      <c r="X1029" t="s">
        <v>546</v>
      </c>
      <c r="Y1029" t="s">
        <v>286</v>
      </c>
      <c r="Z1029">
        <v>0</v>
      </c>
      <c r="AA1029" s="237">
        <v>36708</v>
      </c>
      <c r="AC1029">
        <v>0</v>
      </c>
    </row>
    <row r="1030" spans="1:30" hidden="1" x14ac:dyDescent="0.25">
      <c r="A1030">
        <v>12030</v>
      </c>
      <c r="B1030">
        <v>20200253</v>
      </c>
      <c r="C1030">
        <v>292</v>
      </c>
      <c r="D1030" t="s">
        <v>489</v>
      </c>
      <c r="E1030" t="s">
        <v>406</v>
      </c>
      <c r="F1030" t="s">
        <v>254</v>
      </c>
      <c r="G1030" t="s">
        <v>547</v>
      </c>
      <c r="H1030" t="s">
        <v>531</v>
      </c>
      <c r="J1030" t="s">
        <v>532</v>
      </c>
      <c r="K1030">
        <v>339</v>
      </c>
      <c r="L1030">
        <v>0</v>
      </c>
      <c r="M1030">
        <v>129</v>
      </c>
      <c r="N1030" t="s">
        <v>258</v>
      </c>
      <c r="O1030">
        <v>1</v>
      </c>
      <c r="P1030" s="238">
        <v>1.941E-2</v>
      </c>
      <c r="Q1030" t="s">
        <v>259</v>
      </c>
      <c r="R1030" t="s">
        <v>493</v>
      </c>
      <c r="S1030" t="s">
        <v>453</v>
      </c>
      <c r="T1030" t="s">
        <v>494</v>
      </c>
      <c r="W1030" t="s">
        <v>533</v>
      </c>
      <c r="X1030" t="s">
        <v>534</v>
      </c>
      <c r="Y1030" t="s">
        <v>286</v>
      </c>
      <c r="Z1030">
        <v>0</v>
      </c>
      <c r="AA1030" s="237">
        <v>38018</v>
      </c>
      <c r="AC1030">
        <v>0</v>
      </c>
    </row>
    <row r="1031" spans="1:30" hidden="1" x14ac:dyDescent="0.25">
      <c r="A1031">
        <v>12031</v>
      </c>
      <c r="B1031">
        <v>20200253</v>
      </c>
      <c r="C1031">
        <v>292</v>
      </c>
      <c r="D1031" t="s">
        <v>489</v>
      </c>
      <c r="E1031" t="s">
        <v>406</v>
      </c>
      <c r="F1031" t="s">
        <v>254</v>
      </c>
      <c r="G1031" t="s">
        <v>547</v>
      </c>
      <c r="H1031" t="s">
        <v>402</v>
      </c>
      <c r="J1031" t="s">
        <v>403</v>
      </c>
      <c r="K1031">
        <v>340</v>
      </c>
      <c r="L1031">
        <v>0</v>
      </c>
      <c r="M1031">
        <v>129</v>
      </c>
      <c r="N1031" t="s">
        <v>258</v>
      </c>
      <c r="O1031">
        <v>1</v>
      </c>
      <c r="P1031" s="238">
        <v>9.4999999999999998E-3</v>
      </c>
      <c r="Q1031" t="s">
        <v>259</v>
      </c>
      <c r="R1031" t="s">
        <v>493</v>
      </c>
      <c r="S1031" t="s">
        <v>453</v>
      </c>
      <c r="T1031" t="s">
        <v>494</v>
      </c>
      <c r="V1031">
        <v>3.2</v>
      </c>
      <c r="W1031" t="s">
        <v>650</v>
      </c>
      <c r="X1031" t="s">
        <v>546</v>
      </c>
      <c r="Y1031" t="s">
        <v>286</v>
      </c>
      <c r="Z1031">
        <v>0</v>
      </c>
      <c r="AA1031" s="237">
        <v>36708</v>
      </c>
      <c r="AC1031">
        <v>0</v>
      </c>
    </row>
    <row r="1032" spans="1:30" hidden="1" x14ac:dyDescent="0.25">
      <c r="A1032">
        <v>12032</v>
      </c>
      <c r="B1032">
        <v>20200253</v>
      </c>
      <c r="C1032">
        <v>292</v>
      </c>
      <c r="D1032" t="s">
        <v>489</v>
      </c>
      <c r="E1032" t="s">
        <v>406</v>
      </c>
      <c r="F1032" t="s">
        <v>254</v>
      </c>
      <c r="G1032" t="s">
        <v>547</v>
      </c>
      <c r="H1032" t="s">
        <v>535</v>
      </c>
      <c r="J1032" t="s">
        <v>536</v>
      </c>
      <c r="K1032">
        <v>341</v>
      </c>
      <c r="L1032">
        <v>0</v>
      </c>
      <c r="M1032">
        <v>129</v>
      </c>
      <c r="N1032" t="s">
        <v>258</v>
      </c>
      <c r="O1032">
        <v>1</v>
      </c>
      <c r="P1032" s="238">
        <v>1.941E-2</v>
      </c>
      <c r="Q1032" t="s">
        <v>259</v>
      </c>
      <c r="R1032" t="s">
        <v>493</v>
      </c>
      <c r="S1032" t="s">
        <v>453</v>
      </c>
      <c r="T1032" t="s">
        <v>494</v>
      </c>
      <c r="W1032" t="s">
        <v>537</v>
      </c>
      <c r="X1032" t="s">
        <v>534</v>
      </c>
      <c r="Y1032" t="s">
        <v>286</v>
      </c>
      <c r="Z1032">
        <v>0</v>
      </c>
      <c r="AA1032" s="237">
        <v>38018</v>
      </c>
      <c r="AC1032">
        <v>0</v>
      </c>
    </row>
    <row r="1033" spans="1:30" hidden="1" x14ac:dyDescent="0.25">
      <c r="A1033">
        <v>12033</v>
      </c>
      <c r="B1033">
        <v>20200253</v>
      </c>
      <c r="C1033">
        <v>292</v>
      </c>
      <c r="D1033" t="s">
        <v>489</v>
      </c>
      <c r="E1033" t="s">
        <v>406</v>
      </c>
      <c r="F1033" t="s">
        <v>254</v>
      </c>
      <c r="G1033" t="s">
        <v>547</v>
      </c>
      <c r="H1033">
        <v>40</v>
      </c>
      <c r="J1033" t="s">
        <v>521</v>
      </c>
      <c r="K1033">
        <v>347</v>
      </c>
      <c r="L1033">
        <v>0</v>
      </c>
      <c r="M1033">
        <v>129</v>
      </c>
      <c r="N1033" t="s">
        <v>258</v>
      </c>
      <c r="O1033">
        <v>1</v>
      </c>
      <c r="P1033" s="238">
        <v>1.4100000000000001E-4</v>
      </c>
      <c r="Q1033" t="s">
        <v>259</v>
      </c>
      <c r="R1033" t="s">
        <v>493</v>
      </c>
      <c r="S1033" t="s">
        <v>453</v>
      </c>
      <c r="T1033" t="s">
        <v>494</v>
      </c>
      <c r="V1033">
        <v>3.2</v>
      </c>
      <c r="W1033" t="s">
        <v>627</v>
      </c>
      <c r="X1033" t="s">
        <v>546</v>
      </c>
      <c r="Y1033" t="s">
        <v>263</v>
      </c>
      <c r="Z1033">
        <v>0</v>
      </c>
      <c r="AA1033" s="237">
        <v>36708</v>
      </c>
      <c r="AC1033">
        <v>0</v>
      </c>
    </row>
    <row r="1034" spans="1:30" hidden="1" x14ac:dyDescent="0.25">
      <c r="A1034">
        <v>12035</v>
      </c>
      <c r="B1034">
        <v>20200253</v>
      </c>
      <c r="C1034">
        <v>292</v>
      </c>
      <c r="D1034" t="s">
        <v>489</v>
      </c>
      <c r="E1034" t="s">
        <v>406</v>
      </c>
      <c r="F1034" t="s">
        <v>254</v>
      </c>
      <c r="G1034" t="s">
        <v>547</v>
      </c>
      <c r="H1034">
        <v>78875</v>
      </c>
      <c r="I1034" t="s">
        <v>649</v>
      </c>
      <c r="J1034" t="s">
        <v>648</v>
      </c>
      <c r="K1034">
        <v>356</v>
      </c>
      <c r="L1034">
        <v>0</v>
      </c>
      <c r="M1034">
        <v>129</v>
      </c>
      <c r="N1034" t="s">
        <v>258</v>
      </c>
      <c r="O1034">
        <v>1</v>
      </c>
      <c r="P1034" t="s">
        <v>710</v>
      </c>
      <c r="Q1034" t="s">
        <v>259</v>
      </c>
      <c r="R1034" t="s">
        <v>493</v>
      </c>
      <c r="S1034" t="s">
        <v>453</v>
      </c>
      <c r="T1034" t="s">
        <v>494</v>
      </c>
      <c r="V1034">
        <v>3.2</v>
      </c>
      <c r="W1034" t="s">
        <v>627</v>
      </c>
      <c r="X1034" t="s">
        <v>546</v>
      </c>
      <c r="Y1034" t="s">
        <v>286</v>
      </c>
      <c r="Z1034">
        <v>0</v>
      </c>
      <c r="AA1034" s="237">
        <v>36708</v>
      </c>
      <c r="AC1034">
        <v>0</v>
      </c>
    </row>
    <row r="1035" spans="1:30" hidden="1" x14ac:dyDescent="0.25">
      <c r="A1035">
        <v>12036</v>
      </c>
      <c r="B1035">
        <v>20200253</v>
      </c>
      <c r="C1035">
        <v>292</v>
      </c>
      <c r="D1035" t="s">
        <v>489</v>
      </c>
      <c r="E1035" t="s">
        <v>406</v>
      </c>
      <c r="F1035" t="s">
        <v>254</v>
      </c>
      <c r="G1035" t="s">
        <v>547</v>
      </c>
      <c r="H1035">
        <v>100425</v>
      </c>
      <c r="I1035" t="s">
        <v>646</v>
      </c>
      <c r="J1035" t="s">
        <v>645</v>
      </c>
      <c r="K1035">
        <v>377</v>
      </c>
      <c r="L1035">
        <v>0</v>
      </c>
      <c r="M1035">
        <v>129</v>
      </c>
      <c r="N1035" t="s">
        <v>258</v>
      </c>
      <c r="O1035">
        <v>1</v>
      </c>
      <c r="P1035" t="s">
        <v>709</v>
      </c>
      <c r="Q1035" t="s">
        <v>259</v>
      </c>
      <c r="R1035" t="s">
        <v>493</v>
      </c>
      <c r="S1035" t="s">
        <v>453</v>
      </c>
      <c r="T1035" t="s">
        <v>494</v>
      </c>
      <c r="V1035">
        <v>3.2</v>
      </c>
      <c r="W1035" t="s">
        <v>627</v>
      </c>
      <c r="X1035" t="s">
        <v>546</v>
      </c>
      <c r="Y1035" t="s">
        <v>286</v>
      </c>
      <c r="Z1035">
        <v>0</v>
      </c>
      <c r="AA1035" s="237">
        <v>36708</v>
      </c>
      <c r="AC1035">
        <v>0</v>
      </c>
    </row>
    <row r="1036" spans="1:30" hidden="1" x14ac:dyDescent="0.25">
      <c r="A1036">
        <v>12037</v>
      </c>
      <c r="B1036">
        <v>20200253</v>
      </c>
      <c r="C1036">
        <v>292</v>
      </c>
      <c r="D1036" t="s">
        <v>489</v>
      </c>
      <c r="E1036" t="s">
        <v>406</v>
      </c>
      <c r="F1036" t="s">
        <v>254</v>
      </c>
      <c r="G1036" t="s">
        <v>547</v>
      </c>
      <c r="H1036" t="s">
        <v>276</v>
      </c>
      <c r="I1036" s="237">
        <v>2025884</v>
      </c>
      <c r="J1036" t="s">
        <v>277</v>
      </c>
      <c r="K1036">
        <v>380</v>
      </c>
      <c r="L1036">
        <v>0</v>
      </c>
      <c r="M1036">
        <v>129</v>
      </c>
      <c r="N1036" t="s">
        <v>258</v>
      </c>
      <c r="O1036">
        <v>1</v>
      </c>
      <c r="P1036" s="238">
        <v>5.8799999999999998E-4</v>
      </c>
      <c r="Q1036" t="s">
        <v>259</v>
      </c>
      <c r="R1036" t="s">
        <v>493</v>
      </c>
      <c r="S1036" t="s">
        <v>453</v>
      </c>
      <c r="T1036" t="s">
        <v>494</v>
      </c>
      <c r="V1036">
        <v>3.2</v>
      </c>
      <c r="W1036" t="s">
        <v>545</v>
      </c>
      <c r="X1036" t="s">
        <v>546</v>
      </c>
      <c r="Y1036" t="s">
        <v>278</v>
      </c>
      <c r="Z1036">
        <v>0</v>
      </c>
      <c r="AA1036" s="237">
        <v>36708</v>
      </c>
      <c r="AC1036">
        <v>0</v>
      </c>
    </row>
    <row r="1037" spans="1:30" hidden="1" x14ac:dyDescent="0.25">
      <c r="A1037">
        <v>12039</v>
      </c>
      <c r="B1037">
        <v>20200253</v>
      </c>
      <c r="C1037">
        <v>292</v>
      </c>
      <c r="D1037" t="s">
        <v>489</v>
      </c>
      <c r="E1037" t="s">
        <v>406</v>
      </c>
      <c r="F1037" t="s">
        <v>254</v>
      </c>
      <c r="G1037" t="s">
        <v>547</v>
      </c>
      <c r="H1037">
        <v>79345</v>
      </c>
      <c r="I1037" t="s">
        <v>643</v>
      </c>
      <c r="J1037" t="s">
        <v>642</v>
      </c>
      <c r="K1037">
        <v>2</v>
      </c>
      <c r="L1037">
        <v>0</v>
      </c>
      <c r="M1037">
        <v>129</v>
      </c>
      <c r="N1037" t="s">
        <v>258</v>
      </c>
      <c r="O1037">
        <v>1</v>
      </c>
      <c r="P1037" s="238">
        <v>2.5299999999999998E-5</v>
      </c>
      <c r="Q1037" t="s">
        <v>259</v>
      </c>
      <c r="R1037" t="s">
        <v>493</v>
      </c>
      <c r="S1037" t="s">
        <v>453</v>
      </c>
      <c r="T1037" t="s">
        <v>494</v>
      </c>
      <c r="V1037">
        <v>3.2</v>
      </c>
      <c r="W1037" t="s">
        <v>627</v>
      </c>
      <c r="X1037" t="s">
        <v>546</v>
      </c>
      <c r="Y1037" t="s">
        <v>275</v>
      </c>
      <c r="Z1037">
        <v>0</v>
      </c>
      <c r="AA1037" s="237">
        <v>36708</v>
      </c>
      <c r="AC1037">
        <v>0</v>
      </c>
    </row>
    <row r="1038" spans="1:30" hidden="1" x14ac:dyDescent="0.25">
      <c r="A1038">
        <v>12040</v>
      </c>
      <c r="B1038">
        <v>20200253</v>
      </c>
      <c r="C1038">
        <v>292</v>
      </c>
      <c r="D1038" t="s">
        <v>489</v>
      </c>
      <c r="E1038" t="s">
        <v>406</v>
      </c>
      <c r="F1038" t="s">
        <v>254</v>
      </c>
      <c r="G1038" t="s">
        <v>547</v>
      </c>
      <c r="H1038">
        <v>108883</v>
      </c>
      <c r="I1038" t="s">
        <v>381</v>
      </c>
      <c r="J1038" t="s">
        <v>382</v>
      </c>
      <c r="K1038">
        <v>397</v>
      </c>
      <c r="L1038">
        <v>0</v>
      </c>
      <c r="M1038">
        <v>129</v>
      </c>
      <c r="N1038" t="s">
        <v>258</v>
      </c>
      <c r="O1038">
        <v>1</v>
      </c>
      <c r="P1038" s="238">
        <v>5.5800000000000001E-4</v>
      </c>
      <c r="Q1038" t="s">
        <v>259</v>
      </c>
      <c r="R1038" t="s">
        <v>493</v>
      </c>
      <c r="S1038" t="s">
        <v>453</v>
      </c>
      <c r="T1038" t="s">
        <v>494</v>
      </c>
      <c r="V1038">
        <v>3.2</v>
      </c>
      <c r="W1038" t="s">
        <v>627</v>
      </c>
      <c r="X1038" t="s">
        <v>546</v>
      </c>
      <c r="Y1038" t="s">
        <v>278</v>
      </c>
      <c r="Z1038">
        <v>0</v>
      </c>
      <c r="AA1038" s="237">
        <v>36708</v>
      </c>
      <c r="AC1038">
        <v>0</v>
      </c>
    </row>
    <row r="1039" spans="1:30" hidden="1" x14ac:dyDescent="0.25">
      <c r="A1039">
        <v>12043</v>
      </c>
      <c r="B1039">
        <v>20200253</v>
      </c>
      <c r="C1039">
        <v>292</v>
      </c>
      <c r="D1039" t="s">
        <v>489</v>
      </c>
      <c r="E1039" t="s">
        <v>406</v>
      </c>
      <c r="F1039" t="s">
        <v>254</v>
      </c>
      <c r="G1039" t="s">
        <v>547</v>
      </c>
      <c r="J1039" t="s">
        <v>279</v>
      </c>
      <c r="K1039">
        <v>399</v>
      </c>
      <c r="L1039">
        <v>0</v>
      </c>
      <c r="M1039">
        <v>129</v>
      </c>
      <c r="N1039" t="s">
        <v>258</v>
      </c>
      <c r="O1039">
        <v>1</v>
      </c>
      <c r="P1039" s="238">
        <v>0.35799999999999998</v>
      </c>
      <c r="Q1039" t="s">
        <v>259</v>
      </c>
      <c r="R1039" t="s">
        <v>493</v>
      </c>
      <c r="S1039" t="s">
        <v>453</v>
      </c>
      <c r="T1039" t="s">
        <v>494</v>
      </c>
      <c r="V1039">
        <v>3.2</v>
      </c>
      <c r="W1039" t="s">
        <v>627</v>
      </c>
      <c r="X1039" t="s">
        <v>546</v>
      </c>
      <c r="Y1039" t="s">
        <v>275</v>
      </c>
      <c r="Z1039">
        <v>0</v>
      </c>
      <c r="AA1039" s="237">
        <v>36708</v>
      </c>
      <c r="AC1039">
        <v>0</v>
      </c>
    </row>
    <row r="1040" spans="1:30" hidden="1" x14ac:dyDescent="0.25">
      <c r="A1040">
        <v>12045</v>
      </c>
      <c r="B1040">
        <v>20200253</v>
      </c>
      <c r="C1040">
        <v>292</v>
      </c>
      <c r="D1040" t="s">
        <v>489</v>
      </c>
      <c r="E1040" t="s">
        <v>406</v>
      </c>
      <c r="F1040" t="s">
        <v>254</v>
      </c>
      <c r="G1040" t="s">
        <v>547</v>
      </c>
      <c r="H1040">
        <v>79005</v>
      </c>
      <c r="I1040" t="s">
        <v>640</v>
      </c>
      <c r="J1040" t="s">
        <v>639</v>
      </c>
      <c r="K1040">
        <v>3</v>
      </c>
      <c r="L1040">
        <v>0</v>
      </c>
      <c r="M1040">
        <v>129</v>
      </c>
      <c r="N1040" t="s">
        <v>258</v>
      </c>
      <c r="O1040">
        <v>1</v>
      </c>
      <c r="P1040" t="s">
        <v>708</v>
      </c>
      <c r="Q1040" t="s">
        <v>259</v>
      </c>
      <c r="R1040" t="s">
        <v>493</v>
      </c>
      <c r="S1040" t="s">
        <v>453</v>
      </c>
      <c r="T1040" t="s">
        <v>494</v>
      </c>
      <c r="V1040">
        <v>3.2</v>
      </c>
      <c r="W1040" t="s">
        <v>627</v>
      </c>
      <c r="X1040" t="s">
        <v>546</v>
      </c>
      <c r="Y1040" t="s">
        <v>286</v>
      </c>
      <c r="Z1040">
        <v>0</v>
      </c>
      <c r="AA1040" s="237">
        <v>36708</v>
      </c>
      <c r="AC1040">
        <v>0</v>
      </c>
    </row>
    <row r="1041" spans="1:29" hidden="1" x14ac:dyDescent="0.25">
      <c r="A1041">
        <v>12046</v>
      </c>
      <c r="B1041">
        <v>20200253</v>
      </c>
      <c r="C1041">
        <v>292</v>
      </c>
      <c r="D1041" t="s">
        <v>489</v>
      </c>
      <c r="E1041" t="s">
        <v>406</v>
      </c>
      <c r="F1041" t="s">
        <v>254</v>
      </c>
      <c r="G1041" t="s">
        <v>547</v>
      </c>
      <c r="H1041">
        <v>75014</v>
      </c>
      <c r="I1041" t="s">
        <v>629</v>
      </c>
      <c r="J1041" t="s">
        <v>628</v>
      </c>
      <c r="K1041">
        <v>415</v>
      </c>
      <c r="L1041">
        <v>0</v>
      </c>
      <c r="M1041">
        <v>129</v>
      </c>
      <c r="N1041" t="s">
        <v>258</v>
      </c>
      <c r="O1041">
        <v>1</v>
      </c>
      <c r="P1041" t="s">
        <v>707</v>
      </c>
      <c r="Q1041" t="s">
        <v>259</v>
      </c>
      <c r="R1041" t="s">
        <v>493</v>
      </c>
      <c r="S1041" t="s">
        <v>453</v>
      </c>
      <c r="T1041" t="s">
        <v>494</v>
      </c>
      <c r="V1041">
        <v>3.2</v>
      </c>
      <c r="W1041" t="s">
        <v>627</v>
      </c>
      <c r="X1041" t="s">
        <v>546</v>
      </c>
      <c r="Y1041" t="s">
        <v>286</v>
      </c>
      <c r="Z1041">
        <v>0</v>
      </c>
      <c r="AA1041" s="237">
        <v>36708</v>
      </c>
      <c r="AC1041">
        <v>0</v>
      </c>
    </row>
    <row r="1042" spans="1:29" hidden="1" x14ac:dyDescent="0.25">
      <c r="A1042">
        <v>12048</v>
      </c>
      <c r="B1042">
        <v>20200253</v>
      </c>
      <c r="C1042">
        <v>292</v>
      </c>
      <c r="D1042" t="s">
        <v>489</v>
      </c>
      <c r="E1042" t="s">
        <v>406</v>
      </c>
      <c r="F1042" t="s">
        <v>254</v>
      </c>
      <c r="G1042" t="s">
        <v>547</v>
      </c>
      <c r="H1042" t="s">
        <v>385</v>
      </c>
      <c r="J1042" t="s">
        <v>386</v>
      </c>
      <c r="K1042">
        <v>417</v>
      </c>
      <c r="L1042">
        <v>0</v>
      </c>
      <c r="M1042">
        <v>129</v>
      </c>
      <c r="N1042" t="s">
        <v>258</v>
      </c>
      <c r="O1042">
        <v>1</v>
      </c>
      <c r="P1042" s="238">
        <v>2.9600000000000001E-2</v>
      </c>
      <c r="Q1042" t="s">
        <v>259</v>
      </c>
      <c r="R1042" t="s">
        <v>493</v>
      </c>
      <c r="S1042" t="s">
        <v>453</v>
      </c>
      <c r="T1042" t="s">
        <v>494</v>
      </c>
      <c r="V1042">
        <v>3.2</v>
      </c>
      <c r="W1042" t="s">
        <v>627</v>
      </c>
      <c r="X1042" t="s">
        <v>546</v>
      </c>
      <c r="Y1042" t="s">
        <v>275</v>
      </c>
      <c r="Z1042">
        <v>0</v>
      </c>
      <c r="AA1042" s="237">
        <v>36708</v>
      </c>
      <c r="AC1042">
        <v>0</v>
      </c>
    </row>
    <row r="1043" spans="1:29" s="327" customFormat="1" hidden="1" x14ac:dyDescent="0.25">
      <c r="A1043" s="327">
        <v>8805</v>
      </c>
      <c r="B1043" s="327">
        <v>20200253</v>
      </c>
      <c r="C1043" s="327">
        <v>292</v>
      </c>
      <c r="D1043" s="327" t="s">
        <v>489</v>
      </c>
      <c r="E1043" s="327" t="s">
        <v>406</v>
      </c>
      <c r="F1043" s="327" t="s">
        <v>254</v>
      </c>
      <c r="G1043" s="327" t="s">
        <v>547</v>
      </c>
      <c r="H1043" s="327">
        <v>75070</v>
      </c>
      <c r="I1043" s="327" t="s">
        <v>491</v>
      </c>
      <c r="J1043" s="327" t="s">
        <v>492</v>
      </c>
      <c r="K1043" s="327">
        <v>71</v>
      </c>
      <c r="L1043" s="327">
        <v>140</v>
      </c>
      <c r="M1043" s="327">
        <v>199</v>
      </c>
      <c r="N1043" s="327" t="s">
        <v>698</v>
      </c>
      <c r="O1043" s="327">
        <v>1</v>
      </c>
      <c r="P1043" s="327" t="s">
        <v>706</v>
      </c>
      <c r="Q1043" s="327" t="s">
        <v>259</v>
      </c>
      <c r="R1043" s="327" t="s">
        <v>493</v>
      </c>
      <c r="S1043" s="327" t="s">
        <v>513</v>
      </c>
      <c r="T1043" s="327" t="s">
        <v>494</v>
      </c>
      <c r="V1043" s="327">
        <v>3.2</v>
      </c>
      <c r="X1043" s="327" t="s">
        <v>528</v>
      </c>
      <c r="Y1043" s="327" t="s">
        <v>286</v>
      </c>
      <c r="Z1043" s="327">
        <v>0</v>
      </c>
      <c r="AB1043" s="329">
        <v>36708</v>
      </c>
      <c r="AC1043" s="327">
        <v>0</v>
      </c>
    </row>
    <row r="1044" spans="1:29" s="327" customFormat="1" hidden="1" x14ac:dyDescent="0.25">
      <c r="A1044" s="327">
        <v>8807</v>
      </c>
      <c r="B1044" s="327">
        <v>20200253</v>
      </c>
      <c r="C1044" s="327">
        <v>292</v>
      </c>
      <c r="D1044" s="327" t="s">
        <v>489</v>
      </c>
      <c r="E1044" s="327" t="s">
        <v>406</v>
      </c>
      <c r="F1044" s="327" t="s">
        <v>254</v>
      </c>
      <c r="G1044" s="327" t="s">
        <v>547</v>
      </c>
      <c r="H1044" s="327">
        <v>107028</v>
      </c>
      <c r="I1044" s="327" t="s">
        <v>497</v>
      </c>
      <c r="J1044" s="327" t="s">
        <v>498</v>
      </c>
      <c r="K1044" s="327">
        <v>79</v>
      </c>
      <c r="L1044" s="327">
        <v>140</v>
      </c>
      <c r="M1044" s="327">
        <v>199</v>
      </c>
      <c r="N1044" s="327" t="s">
        <v>698</v>
      </c>
      <c r="O1044" s="327">
        <v>1</v>
      </c>
      <c r="P1044" s="327" t="s">
        <v>705</v>
      </c>
      <c r="Q1044" s="327" t="s">
        <v>259</v>
      </c>
      <c r="R1044" s="327" t="s">
        <v>493</v>
      </c>
      <c r="S1044" s="327" t="s">
        <v>513</v>
      </c>
      <c r="T1044" s="327" t="s">
        <v>494</v>
      </c>
      <c r="V1044" s="327">
        <v>3.2</v>
      </c>
      <c r="X1044" s="327" t="s">
        <v>528</v>
      </c>
      <c r="Y1044" s="327" t="s">
        <v>286</v>
      </c>
      <c r="Z1044" s="327">
        <v>0</v>
      </c>
      <c r="AB1044" s="329">
        <v>36708</v>
      </c>
      <c r="AC1044" s="327">
        <v>0</v>
      </c>
    </row>
    <row r="1045" spans="1:29" s="327" customFormat="1" hidden="1" x14ac:dyDescent="0.25">
      <c r="A1045" s="327">
        <v>11993</v>
      </c>
      <c r="B1045" s="327">
        <v>20200253</v>
      </c>
      <c r="C1045" s="327">
        <v>292</v>
      </c>
      <c r="D1045" s="327" t="s">
        <v>489</v>
      </c>
      <c r="E1045" s="327" t="s">
        <v>406</v>
      </c>
      <c r="F1045" s="327" t="s">
        <v>254</v>
      </c>
      <c r="G1045" s="327" t="s">
        <v>547</v>
      </c>
      <c r="H1045" s="327" t="s">
        <v>565</v>
      </c>
      <c r="I1045" s="327" t="s">
        <v>566</v>
      </c>
      <c r="J1045" s="327" t="s">
        <v>567</v>
      </c>
      <c r="K1045" s="327">
        <v>87</v>
      </c>
      <c r="L1045" s="327">
        <v>140</v>
      </c>
      <c r="M1045" s="327">
        <v>199</v>
      </c>
      <c r="N1045" s="327" t="s">
        <v>698</v>
      </c>
      <c r="O1045" s="327">
        <v>1</v>
      </c>
      <c r="P1045" s="328">
        <v>0.19</v>
      </c>
      <c r="Q1045" s="327" t="s">
        <v>259</v>
      </c>
      <c r="R1045" s="327" t="s">
        <v>493</v>
      </c>
      <c r="S1045" s="327" t="s">
        <v>513</v>
      </c>
      <c r="T1045" s="327" t="s">
        <v>494</v>
      </c>
      <c r="V1045" s="327">
        <v>3.2</v>
      </c>
      <c r="X1045" s="327" t="s">
        <v>528</v>
      </c>
      <c r="Y1045" s="327" t="s">
        <v>286</v>
      </c>
      <c r="Z1045" s="327">
        <v>0</v>
      </c>
      <c r="AB1045" s="329">
        <v>36708</v>
      </c>
      <c r="AC1045" s="327">
        <v>0</v>
      </c>
    </row>
    <row r="1046" spans="1:29" s="327" customFormat="1" hidden="1" x14ac:dyDescent="0.25">
      <c r="A1046" s="327">
        <v>11995</v>
      </c>
      <c r="B1046" s="327">
        <v>20200253</v>
      </c>
      <c r="C1046" s="327">
        <v>292</v>
      </c>
      <c r="D1046" s="327" t="s">
        <v>489</v>
      </c>
      <c r="E1046" s="327" t="s">
        <v>406</v>
      </c>
      <c r="F1046" s="327" t="s">
        <v>254</v>
      </c>
      <c r="G1046" s="327" t="s">
        <v>547</v>
      </c>
      <c r="H1046" s="327">
        <v>71432</v>
      </c>
      <c r="I1046" s="327" t="s">
        <v>297</v>
      </c>
      <c r="J1046" s="327" t="s">
        <v>298</v>
      </c>
      <c r="K1046" s="327">
        <v>98</v>
      </c>
      <c r="L1046" s="327">
        <v>140</v>
      </c>
      <c r="M1046" s="327">
        <v>199</v>
      </c>
      <c r="N1046" s="327" t="s">
        <v>698</v>
      </c>
      <c r="O1046" s="327">
        <v>1</v>
      </c>
      <c r="P1046" s="328">
        <v>1.1E-4</v>
      </c>
      <c r="Q1046" s="327" t="s">
        <v>259</v>
      </c>
      <c r="R1046" s="327" t="s">
        <v>493</v>
      </c>
      <c r="S1046" s="327" t="s">
        <v>513</v>
      </c>
      <c r="T1046" s="327" t="s">
        <v>494</v>
      </c>
      <c r="V1046" s="327">
        <v>3.2</v>
      </c>
      <c r="X1046" s="327" t="s">
        <v>528</v>
      </c>
      <c r="Y1046" s="327" t="s">
        <v>286</v>
      </c>
      <c r="Z1046" s="327">
        <v>0</v>
      </c>
      <c r="AB1046" s="329">
        <v>36708</v>
      </c>
      <c r="AC1046" s="327">
        <v>0</v>
      </c>
    </row>
    <row r="1047" spans="1:29" s="327" customFormat="1" hidden="1" x14ac:dyDescent="0.25">
      <c r="A1047" s="327">
        <v>11997</v>
      </c>
      <c r="B1047" s="327">
        <v>20200253</v>
      </c>
      <c r="C1047" s="327">
        <v>292</v>
      </c>
      <c r="D1047" s="327" t="s">
        <v>489</v>
      </c>
      <c r="E1047" s="327" t="s">
        <v>406</v>
      </c>
      <c r="F1047" s="327" t="s">
        <v>254</v>
      </c>
      <c r="G1047" s="327" t="s">
        <v>547</v>
      </c>
      <c r="H1047" s="327" t="s">
        <v>255</v>
      </c>
      <c r="I1047" s="327" t="s">
        <v>256</v>
      </c>
      <c r="J1047" s="327" t="s">
        <v>257</v>
      </c>
      <c r="K1047" s="327">
        <v>136</v>
      </c>
      <c r="L1047" s="327">
        <v>0</v>
      </c>
      <c r="M1047" s="327">
        <v>129</v>
      </c>
      <c r="N1047" s="327" t="s">
        <v>258</v>
      </c>
      <c r="O1047" s="327">
        <v>1</v>
      </c>
      <c r="P1047" s="328">
        <v>116000</v>
      </c>
      <c r="Q1047" s="327" t="s">
        <v>259</v>
      </c>
      <c r="R1047" s="327" t="s">
        <v>260</v>
      </c>
      <c r="S1047" s="327" t="s">
        <v>254</v>
      </c>
      <c r="T1047" s="327" t="s">
        <v>261</v>
      </c>
      <c r="V1047" s="327">
        <v>3.2</v>
      </c>
      <c r="X1047" s="327" t="s">
        <v>528</v>
      </c>
      <c r="Y1047" s="327" t="s">
        <v>267</v>
      </c>
      <c r="Z1047" s="327">
        <v>0</v>
      </c>
      <c r="AB1047" s="329">
        <v>36708</v>
      </c>
      <c r="AC1047" s="327">
        <v>0</v>
      </c>
    </row>
    <row r="1048" spans="1:29" s="327" customFormat="1" hidden="1" x14ac:dyDescent="0.25">
      <c r="A1048" s="327">
        <v>11999</v>
      </c>
      <c r="B1048" s="327">
        <v>20200253</v>
      </c>
      <c r="C1048" s="327">
        <v>292</v>
      </c>
      <c r="D1048" s="327" t="s">
        <v>489</v>
      </c>
      <c r="E1048" s="327" t="s">
        <v>406</v>
      </c>
      <c r="F1048" s="327" t="s">
        <v>254</v>
      </c>
      <c r="G1048" s="327" t="s">
        <v>547</v>
      </c>
      <c r="H1048" s="327" t="s">
        <v>264</v>
      </c>
      <c r="I1048" s="327" t="s">
        <v>265</v>
      </c>
      <c r="J1048" s="327" t="s">
        <v>266</v>
      </c>
      <c r="K1048" s="327">
        <v>137</v>
      </c>
      <c r="L1048" s="327">
        <v>0</v>
      </c>
      <c r="M1048" s="327">
        <v>129</v>
      </c>
      <c r="N1048" s="327" t="s">
        <v>258</v>
      </c>
      <c r="O1048" s="327">
        <v>1</v>
      </c>
      <c r="P1048" s="328">
        <v>1680</v>
      </c>
      <c r="Q1048" s="327" t="s">
        <v>259</v>
      </c>
      <c r="R1048" s="327" t="s">
        <v>260</v>
      </c>
      <c r="S1048" s="327" t="s">
        <v>254</v>
      </c>
      <c r="T1048" s="327" t="s">
        <v>261</v>
      </c>
      <c r="V1048" s="327">
        <v>3.2</v>
      </c>
      <c r="X1048" s="327" t="s">
        <v>528</v>
      </c>
      <c r="Y1048" s="327" t="s">
        <v>278</v>
      </c>
      <c r="Z1048" s="327">
        <v>0</v>
      </c>
      <c r="AB1048" s="329">
        <v>36708</v>
      </c>
      <c r="AC1048" s="327">
        <v>0</v>
      </c>
    </row>
    <row r="1049" spans="1:29" s="327" customFormat="1" hidden="1" x14ac:dyDescent="0.25">
      <c r="A1049" s="327">
        <v>12002</v>
      </c>
      <c r="B1049" s="327">
        <v>20200253</v>
      </c>
      <c r="C1049" s="327">
        <v>292</v>
      </c>
      <c r="D1049" s="327" t="s">
        <v>489</v>
      </c>
      <c r="E1049" s="327" t="s">
        <v>406</v>
      </c>
      <c r="F1049" s="327" t="s">
        <v>254</v>
      </c>
      <c r="G1049" s="327" t="s">
        <v>547</v>
      </c>
      <c r="H1049" s="327" t="s">
        <v>264</v>
      </c>
      <c r="I1049" s="327" t="s">
        <v>265</v>
      </c>
      <c r="J1049" s="327" t="s">
        <v>266</v>
      </c>
      <c r="K1049" s="327">
        <v>137</v>
      </c>
      <c r="L1049" s="327">
        <v>140</v>
      </c>
      <c r="M1049" s="327">
        <v>199</v>
      </c>
      <c r="N1049" s="327" t="s">
        <v>698</v>
      </c>
      <c r="O1049" s="327">
        <v>1</v>
      </c>
      <c r="P1049" s="328">
        <v>2520</v>
      </c>
      <c r="Q1049" s="327" t="s">
        <v>259</v>
      </c>
      <c r="R1049" s="327" t="s">
        <v>260</v>
      </c>
      <c r="S1049" s="327" t="s">
        <v>254</v>
      </c>
      <c r="T1049" s="327" t="s">
        <v>261</v>
      </c>
      <c r="V1049" s="327">
        <v>3.2</v>
      </c>
      <c r="X1049" s="327" t="s">
        <v>528</v>
      </c>
      <c r="Y1049" s="327" t="s">
        <v>286</v>
      </c>
      <c r="Z1049" s="327">
        <v>0</v>
      </c>
      <c r="AB1049" s="329">
        <v>36708</v>
      </c>
      <c r="AC1049" s="327">
        <v>0</v>
      </c>
    </row>
    <row r="1050" spans="1:29" s="327" customFormat="1" hidden="1" x14ac:dyDescent="0.25">
      <c r="A1050" s="327">
        <v>12014</v>
      </c>
      <c r="B1050" s="327">
        <v>20200253</v>
      </c>
      <c r="C1050" s="327">
        <v>292</v>
      </c>
      <c r="D1050" s="327" t="s">
        <v>489</v>
      </c>
      <c r="E1050" s="327" t="s">
        <v>406</v>
      </c>
      <c r="F1050" s="327" t="s">
        <v>254</v>
      </c>
      <c r="G1050" s="327" t="s">
        <v>547</v>
      </c>
      <c r="H1050" s="327">
        <v>50000</v>
      </c>
      <c r="I1050" s="327" t="s">
        <v>339</v>
      </c>
      <c r="J1050" s="327" t="s">
        <v>340</v>
      </c>
      <c r="K1050" s="327">
        <v>210</v>
      </c>
      <c r="L1050" s="327">
        <v>140</v>
      </c>
      <c r="M1050" s="327">
        <v>199</v>
      </c>
      <c r="N1050" s="327" t="s">
        <v>698</v>
      </c>
      <c r="O1050" s="327">
        <v>1</v>
      </c>
      <c r="P1050" s="327" t="s">
        <v>704</v>
      </c>
      <c r="Q1050" s="327" t="s">
        <v>259</v>
      </c>
      <c r="R1050" s="327" t="s">
        <v>493</v>
      </c>
      <c r="S1050" s="327" t="s">
        <v>513</v>
      </c>
      <c r="T1050" s="327" t="s">
        <v>494</v>
      </c>
      <c r="V1050" s="327">
        <v>3.2</v>
      </c>
      <c r="X1050" s="327" t="s">
        <v>528</v>
      </c>
      <c r="Y1050" s="327" t="s">
        <v>286</v>
      </c>
      <c r="Z1050" s="327">
        <v>0</v>
      </c>
      <c r="AB1050" s="329">
        <v>36708</v>
      </c>
      <c r="AC1050" s="327">
        <v>0</v>
      </c>
    </row>
    <row r="1051" spans="1:29" s="327" customFormat="1" hidden="1" x14ac:dyDescent="0.25">
      <c r="A1051" s="327">
        <v>12017</v>
      </c>
      <c r="B1051" s="327">
        <v>20200253</v>
      </c>
      <c r="C1051" s="327">
        <v>292</v>
      </c>
      <c r="D1051" s="327" t="s">
        <v>489</v>
      </c>
      <c r="E1051" s="327" t="s">
        <v>406</v>
      </c>
      <c r="F1051" s="327" t="s">
        <v>254</v>
      </c>
      <c r="G1051" s="327" t="s">
        <v>547</v>
      </c>
      <c r="H1051" s="327">
        <v>1330207</v>
      </c>
      <c r="I1051" s="327" t="s">
        <v>517</v>
      </c>
      <c r="J1051" s="327" t="s">
        <v>518</v>
      </c>
      <c r="K1051" s="327">
        <v>246</v>
      </c>
      <c r="L1051" s="327">
        <v>140</v>
      </c>
      <c r="M1051" s="327">
        <v>199</v>
      </c>
      <c r="N1051" s="327" t="s">
        <v>698</v>
      </c>
      <c r="O1051" s="327">
        <v>1</v>
      </c>
      <c r="P1051" s="327" t="s">
        <v>641</v>
      </c>
      <c r="Q1051" s="327" t="s">
        <v>259</v>
      </c>
      <c r="R1051" s="327" t="s">
        <v>493</v>
      </c>
      <c r="S1051" s="327" t="s">
        <v>513</v>
      </c>
      <c r="T1051" s="327" t="s">
        <v>494</v>
      </c>
      <c r="V1051" s="327">
        <v>3.2</v>
      </c>
      <c r="X1051" s="327" t="s">
        <v>528</v>
      </c>
      <c r="Y1051" s="327" t="s">
        <v>286</v>
      </c>
      <c r="Z1051" s="327">
        <v>0</v>
      </c>
      <c r="AB1051" s="329">
        <v>36708</v>
      </c>
      <c r="AC1051" s="327">
        <v>0</v>
      </c>
    </row>
    <row r="1052" spans="1:29" s="327" customFormat="1" hidden="1" x14ac:dyDescent="0.25">
      <c r="A1052" s="327">
        <v>12018</v>
      </c>
      <c r="B1052" s="327">
        <v>20200253</v>
      </c>
      <c r="C1052" s="327">
        <v>292</v>
      </c>
      <c r="D1052" s="327" t="s">
        <v>489</v>
      </c>
      <c r="E1052" s="327" t="s">
        <v>406</v>
      </c>
      <c r="F1052" s="327" t="s">
        <v>254</v>
      </c>
      <c r="G1052" s="327" t="s">
        <v>547</v>
      </c>
      <c r="I1052" s="327" t="s">
        <v>349</v>
      </c>
      <c r="J1052" s="327" t="s">
        <v>350</v>
      </c>
      <c r="K1052" s="327">
        <v>261</v>
      </c>
      <c r="L1052" s="327">
        <v>0</v>
      </c>
      <c r="M1052" s="327">
        <v>129</v>
      </c>
      <c r="N1052" s="327" t="s">
        <v>258</v>
      </c>
      <c r="O1052" s="327">
        <v>1</v>
      </c>
      <c r="P1052" s="328">
        <v>252</v>
      </c>
      <c r="Q1052" s="327" t="s">
        <v>259</v>
      </c>
      <c r="R1052" s="327" t="s">
        <v>260</v>
      </c>
      <c r="S1052" s="327" t="s">
        <v>254</v>
      </c>
      <c r="T1052" s="327" t="s">
        <v>261</v>
      </c>
      <c r="V1052" s="327">
        <v>3.2</v>
      </c>
      <c r="X1052" s="327" t="s">
        <v>528</v>
      </c>
      <c r="Y1052" s="327" t="s">
        <v>278</v>
      </c>
      <c r="Z1052" s="327">
        <v>0</v>
      </c>
      <c r="AB1052" s="329">
        <v>36708</v>
      </c>
      <c r="AC1052" s="327">
        <v>0</v>
      </c>
    </row>
    <row r="1053" spans="1:29" s="327" customFormat="1" hidden="1" x14ac:dyDescent="0.25">
      <c r="A1053" s="327">
        <v>12022</v>
      </c>
      <c r="B1053" s="327">
        <v>20200253</v>
      </c>
      <c r="C1053" s="327">
        <v>292</v>
      </c>
      <c r="D1053" s="327" t="s">
        <v>489</v>
      </c>
      <c r="E1053" s="327" t="s">
        <v>406</v>
      </c>
      <c r="F1053" s="327" t="s">
        <v>254</v>
      </c>
      <c r="G1053" s="327" t="s">
        <v>547</v>
      </c>
      <c r="H1053" s="327">
        <v>91203</v>
      </c>
      <c r="I1053" s="327" t="s">
        <v>361</v>
      </c>
      <c r="J1053" s="327" t="s">
        <v>362</v>
      </c>
      <c r="K1053" s="327">
        <v>291</v>
      </c>
      <c r="L1053" s="327">
        <v>140</v>
      </c>
      <c r="M1053" s="327">
        <v>199</v>
      </c>
      <c r="N1053" s="327" t="s">
        <v>698</v>
      </c>
      <c r="O1053" s="327">
        <v>1</v>
      </c>
      <c r="P1053" s="327" t="s">
        <v>703</v>
      </c>
      <c r="Q1053" s="327" t="s">
        <v>259</v>
      </c>
      <c r="R1053" s="327" t="s">
        <v>493</v>
      </c>
      <c r="S1053" s="327" t="s">
        <v>513</v>
      </c>
      <c r="T1053" s="327" t="s">
        <v>494</v>
      </c>
      <c r="V1053" s="327">
        <v>3.2</v>
      </c>
      <c r="X1053" s="327" t="s">
        <v>528</v>
      </c>
      <c r="Y1053" s="327" t="s">
        <v>286</v>
      </c>
      <c r="Z1053" s="327">
        <v>0</v>
      </c>
      <c r="AB1053" s="329">
        <v>36708</v>
      </c>
      <c r="AC1053" s="327">
        <v>0</v>
      </c>
    </row>
    <row r="1054" spans="1:29" s="327" customFormat="1" hidden="1" x14ac:dyDescent="0.25">
      <c r="A1054" s="327">
        <v>12023</v>
      </c>
      <c r="B1054" s="327">
        <v>20200253</v>
      </c>
      <c r="C1054" s="327">
        <v>292</v>
      </c>
      <c r="D1054" s="327" t="s">
        <v>489</v>
      </c>
      <c r="E1054" s="327" t="s">
        <v>406</v>
      </c>
      <c r="F1054" s="327" t="s">
        <v>254</v>
      </c>
      <c r="G1054" s="327" t="s">
        <v>547</v>
      </c>
      <c r="H1054" s="327" t="s">
        <v>268</v>
      </c>
      <c r="J1054" s="327" t="s">
        <v>269</v>
      </c>
      <c r="K1054" s="327">
        <v>303</v>
      </c>
      <c r="L1054" s="327">
        <v>0</v>
      </c>
      <c r="M1054" s="327">
        <v>129</v>
      </c>
      <c r="N1054" s="327" t="s">
        <v>258</v>
      </c>
      <c r="O1054" s="327">
        <v>1</v>
      </c>
      <c r="P1054" s="328">
        <v>2420</v>
      </c>
      <c r="Q1054" s="327" t="s">
        <v>259</v>
      </c>
      <c r="R1054" s="327" t="s">
        <v>260</v>
      </c>
      <c r="S1054" s="327" t="s">
        <v>254</v>
      </c>
      <c r="T1054" s="327" t="s">
        <v>261</v>
      </c>
      <c r="V1054" s="327">
        <v>3.2</v>
      </c>
      <c r="X1054" s="327" t="s">
        <v>528</v>
      </c>
      <c r="Y1054" s="327" t="s">
        <v>278</v>
      </c>
      <c r="Z1054" s="327">
        <v>0</v>
      </c>
      <c r="AB1054" s="329">
        <v>36708</v>
      </c>
      <c r="AC1054" s="327">
        <v>0</v>
      </c>
    </row>
    <row r="1055" spans="1:29" s="327" customFormat="1" hidden="1" x14ac:dyDescent="0.25">
      <c r="A1055" s="327">
        <v>12026</v>
      </c>
      <c r="B1055" s="327">
        <v>20200253</v>
      </c>
      <c r="C1055" s="327">
        <v>292</v>
      </c>
      <c r="D1055" s="327" t="s">
        <v>489</v>
      </c>
      <c r="E1055" s="327" t="s">
        <v>406</v>
      </c>
      <c r="F1055" s="327" t="s">
        <v>254</v>
      </c>
      <c r="G1055" s="327" t="s">
        <v>547</v>
      </c>
      <c r="H1055" s="327" t="s">
        <v>268</v>
      </c>
      <c r="J1055" s="327" t="s">
        <v>269</v>
      </c>
      <c r="K1055" s="327">
        <v>303</v>
      </c>
      <c r="L1055" s="327">
        <v>140</v>
      </c>
      <c r="M1055" s="327">
        <v>199</v>
      </c>
      <c r="N1055" s="327" t="s">
        <v>698</v>
      </c>
      <c r="O1055" s="327">
        <v>1</v>
      </c>
      <c r="P1055" s="328">
        <v>609</v>
      </c>
      <c r="Q1055" s="327" t="s">
        <v>259</v>
      </c>
      <c r="R1055" s="327" t="s">
        <v>260</v>
      </c>
      <c r="S1055" s="327" t="s">
        <v>254</v>
      </c>
      <c r="T1055" s="327" t="s">
        <v>261</v>
      </c>
      <c r="V1055" s="327">
        <v>3.2</v>
      </c>
      <c r="X1055" s="327" t="s">
        <v>528</v>
      </c>
      <c r="Y1055" s="327" t="s">
        <v>286</v>
      </c>
      <c r="Z1055" s="327">
        <v>0</v>
      </c>
      <c r="AB1055" s="329">
        <v>36708</v>
      </c>
      <c r="AC1055" s="327">
        <v>0</v>
      </c>
    </row>
    <row r="1056" spans="1:29" s="327" customFormat="1" hidden="1" x14ac:dyDescent="0.25">
      <c r="A1056" s="327">
        <v>12028</v>
      </c>
      <c r="B1056" s="327">
        <v>20200253</v>
      </c>
      <c r="C1056" s="327">
        <v>292</v>
      </c>
      <c r="D1056" s="327" t="s">
        <v>489</v>
      </c>
      <c r="E1056" s="327" t="s">
        <v>406</v>
      </c>
      <c r="F1056" s="327" t="s">
        <v>254</v>
      </c>
      <c r="G1056" s="327" t="s">
        <v>547</v>
      </c>
      <c r="H1056" s="327" t="s">
        <v>273</v>
      </c>
      <c r="J1056" s="327" t="s">
        <v>274</v>
      </c>
      <c r="K1056" s="327">
        <v>334</v>
      </c>
      <c r="L1056" s="327">
        <v>140</v>
      </c>
      <c r="M1056" s="327">
        <v>199</v>
      </c>
      <c r="N1056" s="327" t="s">
        <v>698</v>
      </c>
      <c r="O1056" s="327">
        <v>1</v>
      </c>
      <c r="P1056" s="328">
        <v>0.73499999999999999</v>
      </c>
      <c r="Q1056" s="327" t="s">
        <v>259</v>
      </c>
      <c r="R1056" s="327" t="s">
        <v>260</v>
      </c>
      <c r="S1056" s="327" t="s">
        <v>254</v>
      </c>
      <c r="T1056" s="327" t="s">
        <v>261</v>
      </c>
      <c r="V1056" s="327">
        <v>3.2</v>
      </c>
      <c r="X1056" s="327" t="s">
        <v>528</v>
      </c>
      <c r="Y1056" s="327" t="s">
        <v>286</v>
      </c>
      <c r="Z1056" s="327">
        <v>0</v>
      </c>
      <c r="AB1056" s="329">
        <v>36708</v>
      </c>
      <c r="AC1056" s="327">
        <v>0</v>
      </c>
    </row>
    <row r="1057" spans="1:29" s="327" customFormat="1" hidden="1" x14ac:dyDescent="0.25">
      <c r="A1057" s="327">
        <v>12034</v>
      </c>
      <c r="B1057" s="327">
        <v>20200253</v>
      </c>
      <c r="C1057" s="327">
        <v>292</v>
      </c>
      <c r="D1057" s="327" t="s">
        <v>489</v>
      </c>
      <c r="E1057" s="327" t="s">
        <v>406</v>
      </c>
      <c r="F1057" s="327" t="s">
        <v>254</v>
      </c>
      <c r="G1057" s="327" t="s">
        <v>547</v>
      </c>
      <c r="I1057" s="327" t="s">
        <v>702</v>
      </c>
      <c r="J1057" s="327" t="s">
        <v>701</v>
      </c>
      <c r="K1057" s="327">
        <v>355</v>
      </c>
      <c r="L1057" s="327">
        <v>140</v>
      </c>
      <c r="M1057" s="327">
        <v>199</v>
      </c>
      <c r="N1057" s="327" t="s">
        <v>698</v>
      </c>
      <c r="O1057" s="327">
        <v>1</v>
      </c>
      <c r="P1057" s="327" t="s">
        <v>700</v>
      </c>
      <c r="Q1057" s="327" t="s">
        <v>259</v>
      </c>
      <c r="R1057" s="327" t="s">
        <v>493</v>
      </c>
      <c r="S1057" s="327" t="s">
        <v>513</v>
      </c>
      <c r="T1057" s="327" t="s">
        <v>494</v>
      </c>
      <c r="V1057" s="327">
        <v>3.2</v>
      </c>
      <c r="X1057" s="327" t="s">
        <v>528</v>
      </c>
      <c r="Y1057" s="327" t="s">
        <v>286</v>
      </c>
      <c r="Z1057" s="327">
        <v>0</v>
      </c>
      <c r="AB1057" s="329">
        <v>36708</v>
      </c>
      <c r="AC1057" s="327">
        <v>0</v>
      </c>
    </row>
    <row r="1058" spans="1:29" s="327" customFormat="1" hidden="1" x14ac:dyDescent="0.25">
      <c r="A1058" s="327">
        <v>12038</v>
      </c>
      <c r="B1058" s="327">
        <v>20200253</v>
      </c>
      <c r="C1058" s="327">
        <v>292</v>
      </c>
      <c r="D1058" s="327" t="s">
        <v>489</v>
      </c>
      <c r="E1058" s="327" t="s">
        <v>406</v>
      </c>
      <c r="F1058" s="327" t="s">
        <v>254</v>
      </c>
      <c r="G1058" s="327" t="s">
        <v>547</v>
      </c>
      <c r="J1058" s="327" t="s">
        <v>412</v>
      </c>
      <c r="K1058" s="327">
        <v>381</v>
      </c>
      <c r="L1058" s="327">
        <v>0</v>
      </c>
      <c r="M1058" s="327">
        <v>129</v>
      </c>
      <c r="N1058" s="327" t="s">
        <v>258</v>
      </c>
      <c r="O1058" s="327">
        <v>1</v>
      </c>
      <c r="P1058" s="328">
        <v>0.6</v>
      </c>
      <c r="Q1058" s="327" t="s">
        <v>259</v>
      </c>
      <c r="R1058" s="327" t="s">
        <v>260</v>
      </c>
      <c r="S1058" s="327" t="s">
        <v>254</v>
      </c>
      <c r="T1058" s="327" t="s">
        <v>261</v>
      </c>
      <c r="V1058" s="327">
        <v>3.2</v>
      </c>
      <c r="X1058" s="327" t="s">
        <v>528</v>
      </c>
      <c r="Y1058" s="327" t="s">
        <v>267</v>
      </c>
      <c r="Z1058" s="327">
        <v>0</v>
      </c>
      <c r="AB1058" s="329">
        <v>36708</v>
      </c>
      <c r="AC1058" s="327">
        <v>0</v>
      </c>
    </row>
    <row r="1059" spans="1:29" s="327" customFormat="1" hidden="1" x14ac:dyDescent="0.25">
      <c r="A1059" s="327">
        <v>12041</v>
      </c>
      <c r="B1059" s="327">
        <v>20200253</v>
      </c>
      <c r="C1059" s="327">
        <v>292</v>
      </c>
      <c r="D1059" s="327" t="s">
        <v>489</v>
      </c>
      <c r="E1059" s="327" t="s">
        <v>406</v>
      </c>
      <c r="F1059" s="327" t="s">
        <v>254</v>
      </c>
      <c r="G1059" s="327" t="s">
        <v>547</v>
      </c>
      <c r="H1059" s="327">
        <v>108883</v>
      </c>
      <c r="I1059" s="327" t="s">
        <v>381</v>
      </c>
      <c r="J1059" s="327" t="s">
        <v>382</v>
      </c>
      <c r="K1059" s="327">
        <v>397</v>
      </c>
      <c r="L1059" s="327">
        <v>140</v>
      </c>
      <c r="M1059" s="327">
        <v>199</v>
      </c>
      <c r="N1059" s="327" t="s">
        <v>698</v>
      </c>
      <c r="O1059" s="327">
        <v>1</v>
      </c>
      <c r="P1059" s="327" t="s">
        <v>699</v>
      </c>
      <c r="Q1059" s="327" t="s">
        <v>259</v>
      </c>
      <c r="R1059" s="327" t="s">
        <v>493</v>
      </c>
      <c r="S1059" s="327" t="s">
        <v>513</v>
      </c>
      <c r="T1059" s="327" t="s">
        <v>494</v>
      </c>
      <c r="V1059" s="327">
        <v>3.2</v>
      </c>
      <c r="X1059" s="327" t="s">
        <v>528</v>
      </c>
      <c r="Y1059" s="327" t="s">
        <v>286</v>
      </c>
      <c r="Z1059" s="327">
        <v>0</v>
      </c>
      <c r="AB1059" s="329">
        <v>36708</v>
      </c>
      <c r="AC1059" s="327">
        <v>0</v>
      </c>
    </row>
    <row r="1060" spans="1:29" s="327" customFormat="1" hidden="1" x14ac:dyDescent="0.25">
      <c r="A1060" s="327">
        <v>12042</v>
      </c>
      <c r="B1060" s="327">
        <v>20200253</v>
      </c>
      <c r="C1060" s="327">
        <v>292</v>
      </c>
      <c r="D1060" s="327" t="s">
        <v>489</v>
      </c>
      <c r="E1060" s="327" t="s">
        <v>406</v>
      </c>
      <c r="F1060" s="327" t="s">
        <v>254</v>
      </c>
      <c r="G1060" s="327" t="s">
        <v>547</v>
      </c>
      <c r="J1060" s="327" t="s">
        <v>279</v>
      </c>
      <c r="K1060" s="327">
        <v>399</v>
      </c>
      <c r="L1060" s="327">
        <v>0</v>
      </c>
      <c r="M1060" s="327">
        <v>129</v>
      </c>
      <c r="N1060" s="327" t="s">
        <v>258</v>
      </c>
      <c r="O1060" s="327">
        <v>1</v>
      </c>
      <c r="P1060" s="328">
        <v>284</v>
      </c>
      <c r="Q1060" s="327" t="s">
        <v>259</v>
      </c>
      <c r="R1060" s="327" t="s">
        <v>260</v>
      </c>
      <c r="S1060" s="327" t="s">
        <v>254</v>
      </c>
      <c r="T1060" s="327" t="s">
        <v>261</v>
      </c>
      <c r="V1060" s="327">
        <v>3.2</v>
      </c>
      <c r="X1060" s="327" t="s">
        <v>528</v>
      </c>
      <c r="Y1060" s="327" t="s">
        <v>278</v>
      </c>
      <c r="Z1060" s="327">
        <v>0</v>
      </c>
      <c r="AB1060" s="329">
        <v>36708</v>
      </c>
      <c r="AC1060" s="327">
        <v>0</v>
      </c>
    </row>
    <row r="1061" spans="1:29" s="327" customFormat="1" hidden="1" x14ac:dyDescent="0.25">
      <c r="A1061" s="327">
        <v>12044</v>
      </c>
      <c r="B1061" s="327">
        <v>20200253</v>
      </c>
      <c r="C1061" s="327">
        <v>292</v>
      </c>
      <c r="D1061" s="327" t="s">
        <v>489</v>
      </c>
      <c r="E1061" s="327" t="s">
        <v>406</v>
      </c>
      <c r="F1061" s="327" t="s">
        <v>254</v>
      </c>
      <c r="G1061" s="327" t="s">
        <v>547</v>
      </c>
      <c r="J1061" s="327" t="s">
        <v>279</v>
      </c>
      <c r="K1061" s="327">
        <v>399</v>
      </c>
      <c r="L1061" s="327">
        <v>140</v>
      </c>
      <c r="M1061" s="327">
        <v>199</v>
      </c>
      <c r="N1061" s="327" t="s">
        <v>698</v>
      </c>
      <c r="O1061" s="327">
        <v>1</v>
      </c>
      <c r="P1061" s="328">
        <v>49.4</v>
      </c>
      <c r="Q1061" s="327" t="s">
        <v>259</v>
      </c>
      <c r="R1061" s="327" t="s">
        <v>260</v>
      </c>
      <c r="S1061" s="327" t="s">
        <v>254</v>
      </c>
      <c r="T1061" s="327" t="s">
        <v>261</v>
      </c>
      <c r="V1061" s="327">
        <v>3.2</v>
      </c>
      <c r="X1061" s="327" t="s">
        <v>528</v>
      </c>
      <c r="Y1061" s="327" t="s">
        <v>286</v>
      </c>
      <c r="Z1061" s="327">
        <v>0</v>
      </c>
      <c r="AB1061" s="329">
        <v>36708</v>
      </c>
      <c r="AC1061" s="327">
        <v>0</v>
      </c>
    </row>
    <row r="1062" spans="1:29" s="327" customFormat="1" hidden="1" x14ac:dyDescent="0.25">
      <c r="A1062" s="327">
        <v>12047</v>
      </c>
      <c r="B1062" s="327">
        <v>20200253</v>
      </c>
      <c r="C1062" s="327">
        <v>292</v>
      </c>
      <c r="D1062" s="327" t="s">
        <v>489</v>
      </c>
      <c r="E1062" s="327" t="s">
        <v>406</v>
      </c>
      <c r="F1062" s="327" t="s">
        <v>254</v>
      </c>
      <c r="G1062" s="327" t="s">
        <v>547</v>
      </c>
      <c r="H1062" s="327" t="s">
        <v>385</v>
      </c>
      <c r="J1062" s="327" t="s">
        <v>386</v>
      </c>
      <c r="K1062" s="327">
        <v>417</v>
      </c>
      <c r="L1062" s="327">
        <v>0</v>
      </c>
      <c r="M1062" s="327">
        <v>129</v>
      </c>
      <c r="N1062" s="327" t="s">
        <v>258</v>
      </c>
      <c r="O1062" s="327">
        <v>1</v>
      </c>
      <c r="P1062" s="328">
        <v>31.5</v>
      </c>
      <c r="Q1062" s="327" t="s">
        <v>259</v>
      </c>
      <c r="R1062" s="327" t="s">
        <v>260</v>
      </c>
      <c r="S1062" s="327" t="s">
        <v>254</v>
      </c>
      <c r="T1062" s="327" t="s">
        <v>261</v>
      </c>
      <c r="V1062" s="327">
        <v>3.2</v>
      </c>
      <c r="W1062" s="327" t="s">
        <v>538</v>
      </c>
      <c r="X1062" s="327" t="s">
        <v>528</v>
      </c>
      <c r="Y1062" s="327" t="s">
        <v>278</v>
      </c>
      <c r="Z1062" s="327">
        <v>0</v>
      </c>
      <c r="AB1062" s="329">
        <v>36708</v>
      </c>
      <c r="AC1062" s="327">
        <v>0</v>
      </c>
    </row>
    <row r="1063" spans="1:29" hidden="1" x14ac:dyDescent="0.25">
      <c r="A1063">
        <v>12049</v>
      </c>
      <c r="B1063">
        <v>20200254</v>
      </c>
      <c r="C1063">
        <v>293</v>
      </c>
      <c r="D1063" t="s">
        <v>489</v>
      </c>
      <c r="E1063" t="s">
        <v>406</v>
      </c>
      <c r="F1063" t="s">
        <v>254</v>
      </c>
      <c r="G1063" t="s">
        <v>548</v>
      </c>
      <c r="H1063">
        <v>83329</v>
      </c>
      <c r="I1063" t="s">
        <v>281</v>
      </c>
      <c r="J1063" t="s">
        <v>282</v>
      </c>
      <c r="K1063">
        <v>69</v>
      </c>
      <c r="L1063">
        <v>0</v>
      </c>
      <c r="M1063">
        <v>129</v>
      </c>
      <c r="N1063" t="s">
        <v>258</v>
      </c>
      <c r="O1063">
        <v>1</v>
      </c>
      <c r="P1063" s="238">
        <v>1.2500000000000001E-6</v>
      </c>
      <c r="Q1063" t="s">
        <v>259</v>
      </c>
      <c r="R1063" t="s">
        <v>493</v>
      </c>
      <c r="S1063" t="s">
        <v>453</v>
      </c>
      <c r="T1063" t="s">
        <v>494</v>
      </c>
      <c r="V1063">
        <v>3.2</v>
      </c>
      <c r="W1063" t="s">
        <v>627</v>
      </c>
      <c r="X1063" t="s">
        <v>546</v>
      </c>
      <c r="Y1063" t="s">
        <v>275</v>
      </c>
      <c r="Z1063">
        <v>0</v>
      </c>
      <c r="AA1063" s="237">
        <v>36708</v>
      </c>
      <c r="AC1063">
        <v>0</v>
      </c>
    </row>
    <row r="1064" spans="1:29" hidden="1" x14ac:dyDescent="0.25">
      <c r="A1064">
        <v>12050</v>
      </c>
      <c r="B1064">
        <v>20200254</v>
      </c>
      <c r="C1064">
        <v>293</v>
      </c>
      <c r="D1064" t="s">
        <v>489</v>
      </c>
      <c r="E1064" t="s">
        <v>406</v>
      </c>
      <c r="F1064" t="s">
        <v>254</v>
      </c>
      <c r="G1064" t="s">
        <v>548</v>
      </c>
      <c r="H1064">
        <v>208968</v>
      </c>
      <c r="I1064" t="s">
        <v>287</v>
      </c>
      <c r="J1064" t="s">
        <v>288</v>
      </c>
      <c r="K1064">
        <v>70</v>
      </c>
      <c r="L1064">
        <v>0</v>
      </c>
      <c r="M1064">
        <v>129</v>
      </c>
      <c r="N1064" t="s">
        <v>258</v>
      </c>
      <c r="O1064">
        <v>1</v>
      </c>
      <c r="P1064" s="238">
        <v>5.5300000000000004E-6</v>
      </c>
      <c r="Q1064" t="s">
        <v>259</v>
      </c>
      <c r="R1064" t="s">
        <v>493</v>
      </c>
      <c r="S1064" t="s">
        <v>453</v>
      </c>
      <c r="T1064" t="s">
        <v>494</v>
      </c>
      <c r="V1064">
        <v>3.2</v>
      </c>
      <c r="W1064" t="s">
        <v>627</v>
      </c>
      <c r="X1064" t="s">
        <v>546</v>
      </c>
      <c r="Y1064" t="s">
        <v>275</v>
      </c>
      <c r="Z1064">
        <v>0</v>
      </c>
      <c r="AA1064" s="237">
        <v>36708</v>
      </c>
      <c r="AC1064">
        <v>0</v>
      </c>
    </row>
    <row r="1065" spans="1:29" hidden="1" x14ac:dyDescent="0.25">
      <c r="A1065">
        <v>12051</v>
      </c>
      <c r="B1065">
        <v>20200254</v>
      </c>
      <c r="C1065">
        <v>293</v>
      </c>
      <c r="D1065" t="s">
        <v>489</v>
      </c>
      <c r="E1065" t="s">
        <v>406</v>
      </c>
      <c r="F1065" t="s">
        <v>254</v>
      </c>
      <c r="G1065" t="s">
        <v>548</v>
      </c>
      <c r="H1065">
        <v>75070</v>
      </c>
      <c r="I1065" t="s">
        <v>491</v>
      </c>
      <c r="J1065" t="s">
        <v>492</v>
      </c>
      <c r="K1065">
        <v>71</v>
      </c>
      <c r="L1065">
        <v>0</v>
      </c>
      <c r="M1065">
        <v>129</v>
      </c>
      <c r="N1065" t="s">
        <v>258</v>
      </c>
      <c r="O1065">
        <v>1</v>
      </c>
      <c r="P1065" s="238">
        <v>8.3599999999999994E-3</v>
      </c>
      <c r="Q1065" t="s">
        <v>259</v>
      </c>
      <c r="R1065" t="s">
        <v>493</v>
      </c>
      <c r="S1065" t="s">
        <v>453</v>
      </c>
      <c r="T1065" t="s">
        <v>494</v>
      </c>
      <c r="V1065">
        <v>3.2</v>
      </c>
      <c r="W1065" t="s">
        <v>627</v>
      </c>
      <c r="X1065" t="s">
        <v>546</v>
      </c>
      <c r="Y1065" t="s">
        <v>278</v>
      </c>
      <c r="Z1065">
        <v>0</v>
      </c>
      <c r="AA1065" s="237">
        <v>36708</v>
      </c>
      <c r="AC1065">
        <v>0</v>
      </c>
    </row>
    <row r="1066" spans="1:29" hidden="1" x14ac:dyDescent="0.25">
      <c r="A1066">
        <v>12052</v>
      </c>
      <c r="B1066">
        <v>20200254</v>
      </c>
      <c r="C1066">
        <v>293</v>
      </c>
      <c r="D1066" t="s">
        <v>489</v>
      </c>
      <c r="E1066" t="s">
        <v>406</v>
      </c>
      <c r="F1066" t="s">
        <v>254</v>
      </c>
      <c r="G1066" t="s">
        <v>548</v>
      </c>
      <c r="H1066">
        <v>107028</v>
      </c>
      <c r="I1066" t="s">
        <v>497</v>
      </c>
      <c r="J1066" t="s">
        <v>498</v>
      </c>
      <c r="K1066">
        <v>79</v>
      </c>
      <c r="L1066">
        <v>0</v>
      </c>
      <c r="M1066">
        <v>129</v>
      </c>
      <c r="N1066" t="s">
        <v>258</v>
      </c>
      <c r="O1066">
        <v>1</v>
      </c>
      <c r="P1066" s="238">
        <v>5.1399999999999996E-3</v>
      </c>
      <c r="Q1066" t="s">
        <v>259</v>
      </c>
      <c r="R1066" t="s">
        <v>493</v>
      </c>
      <c r="S1066" t="s">
        <v>453</v>
      </c>
      <c r="T1066" t="s">
        <v>494</v>
      </c>
      <c r="V1066">
        <v>3.2</v>
      </c>
      <c r="W1066" t="s">
        <v>627</v>
      </c>
      <c r="X1066" t="s">
        <v>546</v>
      </c>
      <c r="Y1066" t="s">
        <v>278</v>
      </c>
      <c r="Z1066">
        <v>0</v>
      </c>
      <c r="AA1066" s="237">
        <v>36708</v>
      </c>
      <c r="AC1066">
        <v>0</v>
      </c>
    </row>
    <row r="1067" spans="1:29" hidden="1" x14ac:dyDescent="0.25">
      <c r="A1067">
        <v>12053</v>
      </c>
      <c r="B1067">
        <v>20200254</v>
      </c>
      <c r="C1067">
        <v>293</v>
      </c>
      <c r="D1067" t="s">
        <v>489</v>
      </c>
      <c r="E1067" t="s">
        <v>406</v>
      </c>
      <c r="F1067" t="s">
        <v>254</v>
      </c>
      <c r="G1067" t="s">
        <v>548</v>
      </c>
      <c r="H1067" t="s">
        <v>565</v>
      </c>
      <c r="I1067" t="s">
        <v>566</v>
      </c>
      <c r="J1067" t="s">
        <v>567</v>
      </c>
      <c r="K1067">
        <v>87</v>
      </c>
      <c r="L1067">
        <v>107</v>
      </c>
      <c r="M1067">
        <v>172</v>
      </c>
      <c r="N1067" t="s">
        <v>615</v>
      </c>
      <c r="O1067">
        <v>1</v>
      </c>
      <c r="P1067" s="238">
        <v>18</v>
      </c>
      <c r="Q1067" t="s">
        <v>259</v>
      </c>
      <c r="R1067" t="s">
        <v>260</v>
      </c>
      <c r="S1067" t="s">
        <v>254</v>
      </c>
      <c r="T1067" t="s">
        <v>261</v>
      </c>
      <c r="X1067" t="s">
        <v>568</v>
      </c>
      <c r="Y1067" t="s">
        <v>275</v>
      </c>
      <c r="Z1067">
        <v>0</v>
      </c>
      <c r="AA1067" s="237">
        <v>36770</v>
      </c>
      <c r="AC1067">
        <v>0</v>
      </c>
    </row>
    <row r="1068" spans="1:29" hidden="1" x14ac:dyDescent="0.25">
      <c r="A1068">
        <v>12055</v>
      </c>
      <c r="B1068">
        <v>20200254</v>
      </c>
      <c r="C1068">
        <v>293</v>
      </c>
      <c r="D1068" t="s">
        <v>489</v>
      </c>
      <c r="E1068" t="s">
        <v>406</v>
      </c>
      <c r="F1068" t="s">
        <v>254</v>
      </c>
      <c r="G1068" t="s">
        <v>548</v>
      </c>
      <c r="H1068" t="s">
        <v>565</v>
      </c>
      <c r="I1068" t="s">
        <v>566</v>
      </c>
      <c r="J1068" t="s">
        <v>567</v>
      </c>
      <c r="K1068">
        <v>87</v>
      </c>
      <c r="L1068">
        <v>139</v>
      </c>
      <c r="M1068">
        <v>198</v>
      </c>
      <c r="N1068" t="s">
        <v>551</v>
      </c>
      <c r="O1068">
        <v>1</v>
      </c>
      <c r="P1068" s="238">
        <v>9.1</v>
      </c>
      <c r="Q1068" t="s">
        <v>259</v>
      </c>
      <c r="R1068" t="s">
        <v>260</v>
      </c>
      <c r="S1068" t="s">
        <v>254</v>
      </c>
      <c r="T1068" t="s">
        <v>261</v>
      </c>
      <c r="X1068" t="s">
        <v>568</v>
      </c>
      <c r="Y1068" t="s">
        <v>275</v>
      </c>
      <c r="Z1068">
        <v>0</v>
      </c>
      <c r="AA1068" s="237">
        <v>36770</v>
      </c>
      <c r="AC1068">
        <v>0</v>
      </c>
    </row>
    <row r="1069" spans="1:29" hidden="1" x14ac:dyDescent="0.25">
      <c r="A1069">
        <v>12056</v>
      </c>
      <c r="B1069">
        <v>20200254</v>
      </c>
      <c r="C1069">
        <v>293</v>
      </c>
      <c r="D1069" t="s">
        <v>489</v>
      </c>
      <c r="E1069" t="s">
        <v>406</v>
      </c>
      <c r="F1069" t="s">
        <v>254</v>
      </c>
      <c r="G1069" t="s">
        <v>548</v>
      </c>
      <c r="H1069">
        <v>71432</v>
      </c>
      <c r="I1069" t="s">
        <v>297</v>
      </c>
      <c r="J1069" t="s">
        <v>298</v>
      </c>
      <c r="K1069">
        <v>98</v>
      </c>
      <c r="L1069">
        <v>0</v>
      </c>
      <c r="M1069">
        <v>129</v>
      </c>
      <c r="N1069" t="s">
        <v>258</v>
      </c>
      <c r="O1069">
        <v>1</v>
      </c>
      <c r="P1069" s="238">
        <v>4.4000000000000002E-4</v>
      </c>
      <c r="Q1069" t="s">
        <v>259</v>
      </c>
      <c r="R1069" t="s">
        <v>493</v>
      </c>
      <c r="S1069" t="s">
        <v>453</v>
      </c>
      <c r="T1069" t="s">
        <v>494</v>
      </c>
      <c r="V1069">
        <v>3.2</v>
      </c>
      <c r="W1069" t="s">
        <v>627</v>
      </c>
      <c r="X1069" t="s">
        <v>546</v>
      </c>
      <c r="Y1069" t="s">
        <v>278</v>
      </c>
      <c r="Z1069">
        <v>0</v>
      </c>
      <c r="AA1069" s="237">
        <v>36708</v>
      </c>
      <c r="AC1069">
        <v>0</v>
      </c>
    </row>
    <row r="1070" spans="1:29" hidden="1" x14ac:dyDescent="0.25">
      <c r="A1070">
        <v>12057</v>
      </c>
      <c r="B1070">
        <v>20200254</v>
      </c>
      <c r="C1070">
        <v>293</v>
      </c>
      <c r="D1070" t="s">
        <v>489</v>
      </c>
      <c r="E1070" t="s">
        <v>406</v>
      </c>
      <c r="F1070" t="s">
        <v>254</v>
      </c>
      <c r="G1070" t="s">
        <v>548</v>
      </c>
      <c r="H1070">
        <v>205992</v>
      </c>
      <c r="I1070" t="s">
        <v>304</v>
      </c>
      <c r="J1070" t="s">
        <v>305</v>
      </c>
      <c r="K1070">
        <v>104</v>
      </c>
      <c r="L1070">
        <v>0</v>
      </c>
      <c r="M1070">
        <v>129</v>
      </c>
      <c r="N1070" t="s">
        <v>258</v>
      </c>
      <c r="O1070">
        <v>1</v>
      </c>
      <c r="P1070" s="238">
        <v>1.66E-7</v>
      </c>
      <c r="Q1070" t="s">
        <v>259</v>
      </c>
      <c r="R1070" t="s">
        <v>493</v>
      </c>
      <c r="S1070" t="s">
        <v>453</v>
      </c>
      <c r="T1070" t="s">
        <v>494</v>
      </c>
      <c r="V1070">
        <v>3.2</v>
      </c>
      <c r="W1070" t="s">
        <v>627</v>
      </c>
      <c r="X1070" t="s">
        <v>546</v>
      </c>
      <c r="Y1070" t="s">
        <v>263</v>
      </c>
      <c r="Z1070">
        <v>0</v>
      </c>
      <c r="AA1070" s="237">
        <v>36708</v>
      </c>
      <c r="AC1070">
        <v>0</v>
      </c>
    </row>
    <row r="1071" spans="1:29" hidden="1" x14ac:dyDescent="0.25">
      <c r="A1071">
        <v>12058</v>
      </c>
      <c r="B1071">
        <v>20200254</v>
      </c>
      <c r="C1071">
        <v>293</v>
      </c>
      <c r="D1071" t="s">
        <v>489</v>
      </c>
      <c r="E1071" t="s">
        <v>406</v>
      </c>
      <c r="F1071" t="s">
        <v>254</v>
      </c>
      <c r="G1071" t="s">
        <v>548</v>
      </c>
      <c r="H1071">
        <v>192972</v>
      </c>
      <c r="I1071" t="s">
        <v>697</v>
      </c>
      <c r="J1071" t="s">
        <v>696</v>
      </c>
      <c r="K1071">
        <v>105</v>
      </c>
      <c r="L1071">
        <v>0</v>
      </c>
      <c r="M1071">
        <v>129</v>
      </c>
      <c r="N1071" t="s">
        <v>258</v>
      </c>
      <c r="O1071">
        <v>1</v>
      </c>
      <c r="P1071" s="238">
        <v>4.15E-7</v>
      </c>
      <c r="Q1071" t="s">
        <v>259</v>
      </c>
      <c r="R1071" t="s">
        <v>493</v>
      </c>
      <c r="S1071" t="s">
        <v>453</v>
      </c>
      <c r="T1071" t="s">
        <v>494</v>
      </c>
      <c r="V1071">
        <v>3.2</v>
      </c>
      <c r="W1071" t="s">
        <v>627</v>
      </c>
      <c r="X1071" t="s">
        <v>546</v>
      </c>
      <c r="Y1071" t="s">
        <v>263</v>
      </c>
      <c r="Z1071">
        <v>0</v>
      </c>
      <c r="AA1071" s="237">
        <v>36708</v>
      </c>
      <c r="AC1071">
        <v>0</v>
      </c>
    </row>
    <row r="1072" spans="1:29" hidden="1" x14ac:dyDescent="0.25">
      <c r="A1072">
        <v>12059</v>
      </c>
      <c r="B1072">
        <v>20200254</v>
      </c>
      <c r="C1072">
        <v>293</v>
      </c>
      <c r="D1072" t="s">
        <v>489</v>
      </c>
      <c r="E1072" t="s">
        <v>406</v>
      </c>
      <c r="F1072" t="s">
        <v>254</v>
      </c>
      <c r="G1072" t="s">
        <v>548</v>
      </c>
      <c r="H1072">
        <v>191242</v>
      </c>
      <c r="I1072" t="s">
        <v>306</v>
      </c>
      <c r="J1072" t="s">
        <v>307</v>
      </c>
      <c r="K1072">
        <v>106</v>
      </c>
      <c r="L1072">
        <v>0</v>
      </c>
      <c r="M1072">
        <v>129</v>
      </c>
      <c r="N1072" t="s">
        <v>258</v>
      </c>
      <c r="O1072">
        <v>1</v>
      </c>
      <c r="P1072" s="238">
        <v>4.1399999999999997E-7</v>
      </c>
      <c r="Q1072" t="s">
        <v>259</v>
      </c>
      <c r="R1072" t="s">
        <v>493</v>
      </c>
      <c r="S1072" t="s">
        <v>453</v>
      </c>
      <c r="T1072" t="s">
        <v>494</v>
      </c>
      <c r="V1072">
        <v>3.2</v>
      </c>
      <c r="W1072" t="s">
        <v>627</v>
      </c>
      <c r="X1072" t="s">
        <v>546</v>
      </c>
      <c r="Y1072" t="s">
        <v>263</v>
      </c>
      <c r="Z1072">
        <v>0</v>
      </c>
      <c r="AA1072" s="237">
        <v>36708</v>
      </c>
      <c r="AC1072">
        <v>0</v>
      </c>
    </row>
    <row r="1073" spans="1:30" hidden="1" x14ac:dyDescent="0.25">
      <c r="A1073">
        <v>12060</v>
      </c>
      <c r="B1073">
        <v>20200254</v>
      </c>
      <c r="C1073">
        <v>293</v>
      </c>
      <c r="D1073" t="s">
        <v>489</v>
      </c>
      <c r="E1073" t="s">
        <v>406</v>
      </c>
      <c r="F1073" t="s">
        <v>254</v>
      </c>
      <c r="G1073" t="s">
        <v>548</v>
      </c>
      <c r="H1073">
        <v>92524</v>
      </c>
      <c r="I1073" t="s">
        <v>695</v>
      </c>
      <c r="J1073" t="s">
        <v>694</v>
      </c>
      <c r="K1073">
        <v>122</v>
      </c>
      <c r="L1073">
        <v>0</v>
      </c>
      <c r="M1073">
        <v>129</v>
      </c>
      <c r="N1073" t="s">
        <v>258</v>
      </c>
      <c r="O1073">
        <v>1</v>
      </c>
      <c r="P1073" s="238">
        <v>2.12E-4</v>
      </c>
      <c r="Q1073" t="s">
        <v>259</v>
      </c>
      <c r="R1073" t="s">
        <v>493</v>
      </c>
      <c r="S1073" t="s">
        <v>453</v>
      </c>
      <c r="T1073" t="s">
        <v>494</v>
      </c>
      <c r="V1073">
        <v>3.2</v>
      </c>
      <c r="W1073" t="s">
        <v>627</v>
      </c>
      <c r="X1073" t="s">
        <v>546</v>
      </c>
      <c r="Y1073" t="s">
        <v>263</v>
      </c>
      <c r="Z1073">
        <v>0</v>
      </c>
      <c r="AA1073" s="237">
        <v>36708</v>
      </c>
      <c r="AC1073">
        <v>0</v>
      </c>
    </row>
    <row r="1074" spans="1:30" hidden="1" x14ac:dyDescent="0.25">
      <c r="A1074">
        <v>12061</v>
      </c>
      <c r="B1074">
        <v>20200254</v>
      </c>
      <c r="C1074">
        <v>293</v>
      </c>
      <c r="D1074" t="s">
        <v>489</v>
      </c>
      <c r="E1074" t="s">
        <v>406</v>
      </c>
      <c r="F1074" t="s">
        <v>254</v>
      </c>
      <c r="G1074" t="s">
        <v>548</v>
      </c>
      <c r="H1074">
        <v>106990</v>
      </c>
      <c r="I1074" t="s">
        <v>501</v>
      </c>
      <c r="J1074" t="s">
        <v>502</v>
      </c>
      <c r="K1074">
        <v>25</v>
      </c>
      <c r="L1074">
        <v>0</v>
      </c>
      <c r="M1074">
        <v>129</v>
      </c>
      <c r="N1074" t="s">
        <v>258</v>
      </c>
      <c r="O1074">
        <v>1</v>
      </c>
      <c r="P1074" s="238">
        <v>2.6699999999999998E-4</v>
      </c>
      <c r="Q1074" t="s">
        <v>259</v>
      </c>
      <c r="R1074" t="s">
        <v>493</v>
      </c>
      <c r="S1074" t="s">
        <v>453</v>
      </c>
      <c r="T1074" t="s">
        <v>494</v>
      </c>
      <c r="V1074">
        <v>3.2</v>
      </c>
      <c r="W1074" t="s">
        <v>627</v>
      </c>
      <c r="X1074" t="s">
        <v>546</v>
      </c>
      <c r="Y1074" t="s">
        <v>263</v>
      </c>
      <c r="Z1074">
        <v>0</v>
      </c>
      <c r="AA1074" s="237">
        <v>36708</v>
      </c>
      <c r="AC1074">
        <v>0</v>
      </c>
    </row>
    <row r="1075" spans="1:30" hidden="1" x14ac:dyDescent="0.25">
      <c r="A1075">
        <v>12062</v>
      </c>
      <c r="B1075">
        <v>20200254</v>
      </c>
      <c r="C1075">
        <v>293</v>
      </c>
      <c r="D1075" t="s">
        <v>489</v>
      </c>
      <c r="E1075" t="s">
        <v>406</v>
      </c>
      <c r="F1075" t="s">
        <v>254</v>
      </c>
      <c r="G1075" t="s">
        <v>548</v>
      </c>
      <c r="I1075" t="s">
        <v>313</v>
      </c>
      <c r="J1075" t="s">
        <v>314</v>
      </c>
      <c r="K1075">
        <v>292</v>
      </c>
      <c r="L1075">
        <v>0</v>
      </c>
      <c r="M1075">
        <v>129</v>
      </c>
      <c r="N1075" t="s">
        <v>258</v>
      </c>
      <c r="O1075">
        <v>1</v>
      </c>
      <c r="P1075" s="238">
        <v>5.4100000000000003E-4</v>
      </c>
      <c r="Q1075" t="s">
        <v>259</v>
      </c>
      <c r="R1075" t="s">
        <v>493</v>
      </c>
      <c r="S1075" t="s">
        <v>453</v>
      </c>
      <c r="T1075" t="s">
        <v>494</v>
      </c>
      <c r="V1075">
        <v>3.2</v>
      </c>
      <c r="W1075" t="s">
        <v>627</v>
      </c>
      <c r="X1075" t="s">
        <v>546</v>
      </c>
      <c r="Y1075" t="s">
        <v>263</v>
      </c>
      <c r="Z1075">
        <v>0</v>
      </c>
      <c r="AA1075" s="237">
        <v>36708</v>
      </c>
      <c r="AC1075">
        <v>0</v>
      </c>
    </row>
    <row r="1076" spans="1:30" hidden="1" x14ac:dyDescent="0.25">
      <c r="A1076">
        <v>12064</v>
      </c>
      <c r="B1076">
        <v>20200254</v>
      </c>
      <c r="C1076">
        <v>293</v>
      </c>
      <c r="D1076" t="s">
        <v>489</v>
      </c>
      <c r="E1076" t="s">
        <v>406</v>
      </c>
      <c r="F1076" t="s">
        <v>254</v>
      </c>
      <c r="G1076" t="s">
        <v>548</v>
      </c>
      <c r="H1076" t="s">
        <v>255</v>
      </c>
      <c r="I1076" t="s">
        <v>256</v>
      </c>
      <c r="J1076" t="s">
        <v>257</v>
      </c>
      <c r="K1076">
        <v>136</v>
      </c>
      <c r="L1076">
        <v>0</v>
      </c>
      <c r="M1076">
        <v>129</v>
      </c>
      <c r="N1076" t="s">
        <v>258</v>
      </c>
      <c r="O1076">
        <v>1</v>
      </c>
      <c r="P1076" s="238">
        <v>110</v>
      </c>
      <c r="Q1076" t="s">
        <v>259</v>
      </c>
      <c r="R1076" t="s">
        <v>493</v>
      </c>
      <c r="S1076" t="s">
        <v>453</v>
      </c>
      <c r="T1076" t="s">
        <v>494</v>
      </c>
      <c r="V1076">
        <v>3.2</v>
      </c>
      <c r="W1076" t="s">
        <v>693</v>
      </c>
      <c r="X1076" t="s">
        <v>546</v>
      </c>
      <c r="Y1076" t="s">
        <v>278</v>
      </c>
      <c r="Z1076">
        <v>0</v>
      </c>
      <c r="AA1076" s="237">
        <v>36708</v>
      </c>
      <c r="AC1076">
        <v>0</v>
      </c>
    </row>
    <row r="1077" spans="1:30" hidden="1" x14ac:dyDescent="0.25">
      <c r="A1077">
        <v>12066</v>
      </c>
      <c r="B1077">
        <v>20200254</v>
      </c>
      <c r="C1077">
        <v>293</v>
      </c>
      <c r="D1077" t="s">
        <v>489</v>
      </c>
      <c r="E1077" t="s">
        <v>406</v>
      </c>
      <c r="F1077" t="s">
        <v>254</v>
      </c>
      <c r="G1077" t="s">
        <v>548</v>
      </c>
      <c r="H1077" t="s">
        <v>264</v>
      </c>
      <c r="I1077" t="s">
        <v>265</v>
      </c>
      <c r="J1077" t="s">
        <v>266</v>
      </c>
      <c r="K1077">
        <v>137</v>
      </c>
      <c r="L1077">
        <v>0</v>
      </c>
      <c r="M1077">
        <v>129</v>
      </c>
      <c r="N1077" t="s">
        <v>258</v>
      </c>
      <c r="O1077">
        <v>1</v>
      </c>
      <c r="P1077" s="238">
        <v>0.317</v>
      </c>
      <c r="Q1077" t="s">
        <v>259</v>
      </c>
      <c r="R1077" t="s">
        <v>493</v>
      </c>
      <c r="S1077" t="s">
        <v>453</v>
      </c>
      <c r="T1077" t="s">
        <v>494</v>
      </c>
      <c r="V1077">
        <v>3.2</v>
      </c>
      <c r="W1077" t="s">
        <v>627</v>
      </c>
      <c r="X1077" t="s">
        <v>546</v>
      </c>
      <c r="Y1077" t="s">
        <v>275</v>
      </c>
      <c r="Z1077">
        <v>0</v>
      </c>
      <c r="AA1077" s="237">
        <v>36708</v>
      </c>
      <c r="AC1077">
        <v>2</v>
      </c>
      <c r="AD1077" t="s">
        <v>656</v>
      </c>
    </row>
    <row r="1078" spans="1:30" hidden="1" x14ac:dyDescent="0.25">
      <c r="A1078">
        <v>12067</v>
      </c>
      <c r="B1078">
        <v>20200254</v>
      </c>
      <c r="C1078">
        <v>293</v>
      </c>
      <c r="D1078" t="s">
        <v>489</v>
      </c>
      <c r="E1078" t="s">
        <v>406</v>
      </c>
      <c r="F1078" t="s">
        <v>254</v>
      </c>
      <c r="G1078" t="s">
        <v>548</v>
      </c>
      <c r="H1078" t="s">
        <v>264</v>
      </c>
      <c r="I1078" t="s">
        <v>265</v>
      </c>
      <c r="J1078" t="s">
        <v>266</v>
      </c>
      <c r="K1078">
        <v>137</v>
      </c>
      <c r="L1078">
        <v>0</v>
      </c>
      <c r="M1078">
        <v>129</v>
      </c>
      <c r="N1078" t="s">
        <v>258</v>
      </c>
      <c r="O1078">
        <v>1</v>
      </c>
      <c r="P1078" s="238">
        <v>0.55700000000000005</v>
      </c>
      <c r="Q1078" t="s">
        <v>259</v>
      </c>
      <c r="R1078" t="s">
        <v>493</v>
      </c>
      <c r="S1078" t="s">
        <v>453</v>
      </c>
      <c r="T1078" t="s">
        <v>494</v>
      </c>
      <c r="V1078">
        <v>3.2</v>
      </c>
      <c r="W1078" t="s">
        <v>627</v>
      </c>
      <c r="X1078" t="s">
        <v>546</v>
      </c>
      <c r="Y1078" t="s">
        <v>267</v>
      </c>
      <c r="Z1078">
        <v>0</v>
      </c>
      <c r="AA1078" s="237">
        <v>36708</v>
      </c>
      <c r="AC1078">
        <v>2</v>
      </c>
      <c r="AD1078" t="s">
        <v>655</v>
      </c>
    </row>
    <row r="1079" spans="1:30" hidden="1" x14ac:dyDescent="0.25">
      <c r="A1079">
        <v>12069</v>
      </c>
      <c r="B1079">
        <v>20200254</v>
      </c>
      <c r="C1079">
        <v>293</v>
      </c>
      <c r="D1079" t="s">
        <v>489</v>
      </c>
      <c r="E1079" t="s">
        <v>406</v>
      </c>
      <c r="F1079" t="s">
        <v>254</v>
      </c>
      <c r="G1079" t="s">
        <v>548</v>
      </c>
      <c r="H1079">
        <v>56235</v>
      </c>
      <c r="I1079" t="s">
        <v>692</v>
      </c>
      <c r="J1079" t="s">
        <v>691</v>
      </c>
      <c r="K1079">
        <v>139</v>
      </c>
      <c r="L1079">
        <v>0</v>
      </c>
      <c r="M1079">
        <v>129</v>
      </c>
      <c r="N1079" t="s">
        <v>258</v>
      </c>
      <c r="O1079">
        <v>1</v>
      </c>
      <c r="P1079" t="s">
        <v>690</v>
      </c>
      <c r="Q1079" t="s">
        <v>259</v>
      </c>
      <c r="R1079" t="s">
        <v>493</v>
      </c>
      <c r="S1079" t="s">
        <v>453</v>
      </c>
      <c r="T1079" t="s">
        <v>494</v>
      </c>
      <c r="V1079">
        <v>3.2</v>
      </c>
      <c r="W1079" t="s">
        <v>627</v>
      </c>
      <c r="X1079" t="s">
        <v>546</v>
      </c>
      <c r="Y1079" t="s">
        <v>286</v>
      </c>
      <c r="Z1079">
        <v>0</v>
      </c>
      <c r="AA1079" s="237">
        <v>36708</v>
      </c>
      <c r="AC1079">
        <v>0</v>
      </c>
    </row>
    <row r="1080" spans="1:30" hidden="1" x14ac:dyDescent="0.25">
      <c r="A1080">
        <v>12070</v>
      </c>
      <c r="B1080">
        <v>20200254</v>
      </c>
      <c r="C1080">
        <v>293</v>
      </c>
      <c r="D1080" t="s">
        <v>489</v>
      </c>
      <c r="E1080" t="s">
        <v>406</v>
      </c>
      <c r="F1080" t="s">
        <v>254</v>
      </c>
      <c r="G1080" t="s">
        <v>548</v>
      </c>
      <c r="H1080">
        <v>108907</v>
      </c>
      <c r="I1080" t="s">
        <v>689</v>
      </c>
      <c r="J1080" t="s">
        <v>688</v>
      </c>
      <c r="K1080">
        <v>144</v>
      </c>
      <c r="L1080">
        <v>0</v>
      </c>
      <c r="M1080">
        <v>129</v>
      </c>
      <c r="N1080" t="s">
        <v>258</v>
      </c>
      <c r="O1080">
        <v>1</v>
      </c>
      <c r="P1080" t="s">
        <v>687</v>
      </c>
      <c r="Q1080" t="s">
        <v>259</v>
      </c>
      <c r="R1080" t="s">
        <v>493</v>
      </c>
      <c r="S1080" t="s">
        <v>453</v>
      </c>
      <c r="T1080" t="s">
        <v>494</v>
      </c>
      <c r="V1080">
        <v>3.2</v>
      </c>
      <c r="W1080" t="s">
        <v>627</v>
      </c>
      <c r="X1080" t="s">
        <v>546</v>
      </c>
      <c r="Y1080" t="s">
        <v>286</v>
      </c>
      <c r="Z1080">
        <v>0</v>
      </c>
      <c r="AA1080" s="237">
        <v>36708</v>
      </c>
      <c r="AC1080">
        <v>0</v>
      </c>
    </row>
    <row r="1081" spans="1:30" hidden="1" x14ac:dyDescent="0.25">
      <c r="A1081">
        <v>12071</v>
      </c>
      <c r="B1081">
        <v>20200254</v>
      </c>
      <c r="C1081">
        <v>293</v>
      </c>
      <c r="D1081" t="s">
        <v>489</v>
      </c>
      <c r="E1081" t="s">
        <v>406</v>
      </c>
      <c r="F1081" t="s">
        <v>254</v>
      </c>
      <c r="G1081" t="s">
        <v>548</v>
      </c>
      <c r="H1081">
        <v>67663</v>
      </c>
      <c r="I1081" t="s">
        <v>686</v>
      </c>
      <c r="J1081" t="s">
        <v>685</v>
      </c>
      <c r="K1081">
        <v>147</v>
      </c>
      <c r="L1081">
        <v>0</v>
      </c>
      <c r="M1081">
        <v>129</v>
      </c>
      <c r="N1081" t="s">
        <v>258</v>
      </c>
      <c r="O1081">
        <v>1</v>
      </c>
      <c r="P1081" t="s">
        <v>684</v>
      </c>
      <c r="Q1081" t="s">
        <v>259</v>
      </c>
      <c r="R1081" t="s">
        <v>493</v>
      </c>
      <c r="S1081" t="s">
        <v>453</v>
      </c>
      <c r="T1081" t="s">
        <v>494</v>
      </c>
      <c r="V1081">
        <v>3.2</v>
      </c>
      <c r="W1081" t="s">
        <v>627</v>
      </c>
      <c r="X1081" t="s">
        <v>546</v>
      </c>
      <c r="Y1081" t="s">
        <v>286</v>
      </c>
      <c r="Z1081">
        <v>0</v>
      </c>
      <c r="AA1081" s="237">
        <v>36708</v>
      </c>
      <c r="AC1081">
        <v>0</v>
      </c>
    </row>
    <row r="1082" spans="1:30" hidden="1" x14ac:dyDescent="0.25">
      <c r="A1082">
        <v>12072</v>
      </c>
      <c r="B1082">
        <v>20200254</v>
      </c>
      <c r="C1082">
        <v>293</v>
      </c>
      <c r="D1082" t="s">
        <v>489</v>
      </c>
      <c r="E1082" t="s">
        <v>406</v>
      </c>
      <c r="F1082" t="s">
        <v>254</v>
      </c>
      <c r="G1082" t="s">
        <v>548</v>
      </c>
      <c r="H1082">
        <v>218019</v>
      </c>
      <c r="I1082" t="s">
        <v>320</v>
      </c>
      <c r="J1082" t="s">
        <v>321</v>
      </c>
      <c r="K1082">
        <v>153</v>
      </c>
      <c r="L1082">
        <v>0</v>
      </c>
      <c r="M1082">
        <v>129</v>
      </c>
      <c r="N1082" t="s">
        <v>258</v>
      </c>
      <c r="O1082">
        <v>1</v>
      </c>
      <c r="P1082" s="238">
        <v>6.9299999999999997E-7</v>
      </c>
      <c r="Q1082" t="s">
        <v>259</v>
      </c>
      <c r="R1082" t="s">
        <v>493</v>
      </c>
      <c r="S1082" t="s">
        <v>453</v>
      </c>
      <c r="T1082" t="s">
        <v>494</v>
      </c>
      <c r="V1082">
        <v>3.2</v>
      </c>
      <c r="W1082" t="s">
        <v>627</v>
      </c>
      <c r="X1082" t="s">
        <v>546</v>
      </c>
      <c r="Y1082" t="s">
        <v>275</v>
      </c>
      <c r="Z1082">
        <v>0</v>
      </c>
      <c r="AA1082" s="237">
        <v>36708</v>
      </c>
      <c r="AC1082">
        <v>0</v>
      </c>
    </row>
    <row r="1083" spans="1:30" hidden="1" x14ac:dyDescent="0.25">
      <c r="A1083">
        <v>12073</v>
      </c>
      <c r="B1083">
        <v>20200254</v>
      </c>
      <c r="C1083">
        <v>293</v>
      </c>
      <c r="D1083" t="s">
        <v>489</v>
      </c>
      <c r="E1083" t="s">
        <v>406</v>
      </c>
      <c r="F1083" t="s">
        <v>254</v>
      </c>
      <c r="G1083" t="s">
        <v>548</v>
      </c>
      <c r="I1083" t="s">
        <v>683</v>
      </c>
      <c r="J1083" t="s">
        <v>682</v>
      </c>
      <c r="K1083">
        <v>164</v>
      </c>
      <c r="L1083">
        <v>0</v>
      </c>
      <c r="M1083">
        <v>129</v>
      </c>
      <c r="N1083" t="s">
        <v>258</v>
      </c>
      <c r="O1083">
        <v>1</v>
      </c>
      <c r="P1083" s="238">
        <v>2.2699999999999999E-4</v>
      </c>
      <c r="Q1083" t="s">
        <v>259</v>
      </c>
      <c r="R1083" t="s">
        <v>493</v>
      </c>
      <c r="S1083" t="s">
        <v>453</v>
      </c>
      <c r="T1083" t="s">
        <v>494</v>
      </c>
      <c r="V1083">
        <v>3.2</v>
      </c>
      <c r="W1083" t="s">
        <v>627</v>
      </c>
      <c r="X1083" t="s">
        <v>546</v>
      </c>
      <c r="Y1083" t="s">
        <v>275</v>
      </c>
      <c r="Z1083">
        <v>0</v>
      </c>
      <c r="AA1083" s="237">
        <v>36708</v>
      </c>
      <c r="AC1083">
        <v>0</v>
      </c>
    </row>
    <row r="1084" spans="1:30" hidden="1" x14ac:dyDescent="0.25">
      <c r="A1084">
        <v>12074</v>
      </c>
      <c r="B1084">
        <v>20200254</v>
      </c>
      <c r="C1084">
        <v>293</v>
      </c>
      <c r="D1084" t="s">
        <v>489</v>
      </c>
      <c r="E1084" t="s">
        <v>406</v>
      </c>
      <c r="F1084" t="s">
        <v>254</v>
      </c>
      <c r="G1084" t="s">
        <v>548</v>
      </c>
      <c r="H1084">
        <v>75343</v>
      </c>
      <c r="I1084" t="s">
        <v>681</v>
      </c>
      <c r="J1084" t="s">
        <v>680</v>
      </c>
      <c r="K1084">
        <v>5</v>
      </c>
      <c r="L1084">
        <v>0</v>
      </c>
      <c r="M1084">
        <v>129</v>
      </c>
      <c r="N1084" t="s">
        <v>258</v>
      </c>
      <c r="O1084">
        <v>1</v>
      </c>
      <c r="P1084" t="s">
        <v>644</v>
      </c>
      <c r="Q1084" t="s">
        <v>259</v>
      </c>
      <c r="R1084" t="s">
        <v>493</v>
      </c>
      <c r="S1084" t="s">
        <v>453</v>
      </c>
      <c r="T1084" t="s">
        <v>494</v>
      </c>
      <c r="V1084">
        <v>3.2</v>
      </c>
      <c r="W1084" t="s">
        <v>627</v>
      </c>
      <c r="X1084" t="s">
        <v>546</v>
      </c>
      <c r="Y1084" t="s">
        <v>286</v>
      </c>
      <c r="Z1084">
        <v>0</v>
      </c>
      <c r="AA1084" s="237">
        <v>36708</v>
      </c>
      <c r="AC1084">
        <v>0</v>
      </c>
    </row>
    <row r="1085" spans="1:30" hidden="1" x14ac:dyDescent="0.25">
      <c r="A1085">
        <v>12075</v>
      </c>
      <c r="B1085">
        <v>20200254</v>
      </c>
      <c r="C1085">
        <v>293</v>
      </c>
      <c r="D1085" t="s">
        <v>489</v>
      </c>
      <c r="E1085" t="s">
        <v>406</v>
      </c>
      <c r="F1085" t="s">
        <v>254</v>
      </c>
      <c r="G1085" t="s">
        <v>548</v>
      </c>
      <c r="H1085">
        <v>75092</v>
      </c>
      <c r="I1085" t="s">
        <v>679</v>
      </c>
      <c r="J1085" t="s">
        <v>678</v>
      </c>
      <c r="K1085">
        <v>175</v>
      </c>
      <c r="L1085">
        <v>0</v>
      </c>
      <c r="M1085">
        <v>129</v>
      </c>
      <c r="N1085" t="s">
        <v>258</v>
      </c>
      <c r="O1085">
        <v>1</v>
      </c>
      <c r="P1085" s="238">
        <v>2.0000000000000002E-5</v>
      </c>
      <c r="Q1085" t="s">
        <v>259</v>
      </c>
      <c r="R1085" t="s">
        <v>493</v>
      </c>
      <c r="S1085" t="s">
        <v>453</v>
      </c>
      <c r="T1085" t="s">
        <v>494</v>
      </c>
      <c r="V1085">
        <v>3.2</v>
      </c>
      <c r="W1085" t="s">
        <v>627</v>
      </c>
      <c r="X1085" t="s">
        <v>546</v>
      </c>
      <c r="Y1085" t="s">
        <v>275</v>
      </c>
      <c r="Z1085">
        <v>0</v>
      </c>
      <c r="AA1085" s="237">
        <v>36708</v>
      </c>
      <c r="AC1085">
        <v>0</v>
      </c>
    </row>
    <row r="1086" spans="1:30" hidden="1" x14ac:dyDescent="0.25">
      <c r="A1086">
        <v>12076</v>
      </c>
      <c r="B1086">
        <v>20200254</v>
      </c>
      <c r="C1086">
        <v>293</v>
      </c>
      <c r="D1086" t="s">
        <v>489</v>
      </c>
      <c r="E1086" t="s">
        <v>406</v>
      </c>
      <c r="F1086" t="s">
        <v>254</v>
      </c>
      <c r="G1086" t="s">
        <v>548</v>
      </c>
      <c r="H1086">
        <v>542756</v>
      </c>
      <c r="I1086" t="s">
        <v>677</v>
      </c>
      <c r="J1086" t="s">
        <v>676</v>
      </c>
      <c r="K1086">
        <v>26</v>
      </c>
      <c r="L1086">
        <v>0</v>
      </c>
      <c r="M1086">
        <v>129</v>
      </c>
      <c r="N1086" t="s">
        <v>258</v>
      </c>
      <c r="O1086">
        <v>1</v>
      </c>
      <c r="P1086" t="s">
        <v>675</v>
      </c>
      <c r="Q1086" t="s">
        <v>259</v>
      </c>
      <c r="R1086" t="s">
        <v>493</v>
      </c>
      <c r="S1086" t="s">
        <v>453</v>
      </c>
      <c r="T1086" t="s">
        <v>494</v>
      </c>
      <c r="V1086">
        <v>3.2</v>
      </c>
      <c r="W1086" t="s">
        <v>627</v>
      </c>
      <c r="X1086" t="s">
        <v>546</v>
      </c>
      <c r="Y1086" t="s">
        <v>286</v>
      </c>
      <c r="Z1086">
        <v>0</v>
      </c>
      <c r="AA1086" s="237">
        <v>36708</v>
      </c>
      <c r="AC1086">
        <v>0</v>
      </c>
    </row>
    <row r="1087" spans="1:30" hidden="1" x14ac:dyDescent="0.25">
      <c r="A1087">
        <v>12077</v>
      </c>
      <c r="B1087">
        <v>20200254</v>
      </c>
      <c r="C1087">
        <v>293</v>
      </c>
      <c r="D1087" t="s">
        <v>489</v>
      </c>
      <c r="E1087" t="s">
        <v>406</v>
      </c>
      <c r="F1087" t="s">
        <v>254</v>
      </c>
      <c r="G1087" t="s">
        <v>548</v>
      </c>
      <c r="I1087" t="s">
        <v>333</v>
      </c>
      <c r="J1087" t="s">
        <v>334</v>
      </c>
      <c r="K1087">
        <v>189</v>
      </c>
      <c r="L1087">
        <v>0</v>
      </c>
      <c r="M1087">
        <v>129</v>
      </c>
      <c r="N1087" t="s">
        <v>258</v>
      </c>
      <c r="O1087">
        <v>1</v>
      </c>
      <c r="P1087" s="238">
        <v>0.105</v>
      </c>
      <c r="Q1087" t="s">
        <v>259</v>
      </c>
      <c r="R1087" t="s">
        <v>493</v>
      </c>
      <c r="S1087" t="s">
        <v>453</v>
      </c>
      <c r="T1087" t="s">
        <v>494</v>
      </c>
      <c r="V1087">
        <v>3.2</v>
      </c>
      <c r="W1087" t="s">
        <v>627</v>
      </c>
      <c r="X1087" t="s">
        <v>546</v>
      </c>
      <c r="Y1087" t="s">
        <v>275</v>
      </c>
      <c r="Z1087">
        <v>0</v>
      </c>
      <c r="AA1087" s="237">
        <v>36708</v>
      </c>
      <c r="AC1087">
        <v>0</v>
      </c>
    </row>
    <row r="1088" spans="1:30" hidden="1" x14ac:dyDescent="0.25">
      <c r="A1088">
        <v>12078</v>
      </c>
      <c r="B1088">
        <v>20200254</v>
      </c>
      <c r="C1088">
        <v>293</v>
      </c>
      <c r="D1088" t="s">
        <v>489</v>
      </c>
      <c r="E1088" t="s">
        <v>406</v>
      </c>
      <c r="F1088" t="s">
        <v>254</v>
      </c>
      <c r="G1088" t="s">
        <v>548</v>
      </c>
      <c r="H1088">
        <v>75003</v>
      </c>
      <c r="I1088" t="s">
        <v>674</v>
      </c>
      <c r="J1088" t="s">
        <v>673</v>
      </c>
      <c r="K1088">
        <v>195</v>
      </c>
      <c r="L1088">
        <v>0</v>
      </c>
      <c r="M1088">
        <v>129</v>
      </c>
      <c r="N1088" t="s">
        <v>258</v>
      </c>
      <c r="O1088">
        <v>1</v>
      </c>
      <c r="P1088" s="238">
        <v>1.8700000000000001E-6</v>
      </c>
      <c r="Q1088" t="s">
        <v>259</v>
      </c>
      <c r="R1088" t="s">
        <v>493</v>
      </c>
      <c r="S1088" t="s">
        <v>453</v>
      </c>
      <c r="T1088" t="s">
        <v>494</v>
      </c>
      <c r="V1088">
        <v>3.2</v>
      </c>
      <c r="W1088" t="s">
        <v>627</v>
      </c>
      <c r="X1088" t="s">
        <v>546</v>
      </c>
      <c r="Y1088" t="s">
        <v>263</v>
      </c>
      <c r="Z1088">
        <v>0</v>
      </c>
      <c r="AA1088" s="237">
        <v>36708</v>
      </c>
      <c r="AC1088">
        <v>0</v>
      </c>
    </row>
    <row r="1089" spans="1:29" hidden="1" x14ac:dyDescent="0.25">
      <c r="A1089">
        <v>12079</v>
      </c>
      <c r="B1089">
        <v>20200254</v>
      </c>
      <c r="C1089">
        <v>293</v>
      </c>
      <c r="D1089" t="s">
        <v>489</v>
      </c>
      <c r="E1089" t="s">
        <v>406</v>
      </c>
      <c r="F1089" t="s">
        <v>254</v>
      </c>
      <c r="G1089" t="s">
        <v>548</v>
      </c>
      <c r="H1089">
        <v>100414</v>
      </c>
      <c r="I1089" t="s">
        <v>509</v>
      </c>
      <c r="J1089" t="s">
        <v>510</v>
      </c>
      <c r="K1089">
        <v>197</v>
      </c>
      <c r="L1089">
        <v>0</v>
      </c>
      <c r="M1089">
        <v>129</v>
      </c>
      <c r="N1089" t="s">
        <v>258</v>
      </c>
      <c r="O1089">
        <v>1</v>
      </c>
      <c r="P1089" s="238">
        <v>3.9700000000000003E-5</v>
      </c>
      <c r="Q1089" t="s">
        <v>259</v>
      </c>
      <c r="R1089" t="s">
        <v>493</v>
      </c>
      <c r="S1089" t="s">
        <v>453</v>
      </c>
      <c r="T1089" t="s">
        <v>494</v>
      </c>
      <c r="V1089">
        <v>3.2</v>
      </c>
      <c r="W1089" t="s">
        <v>627</v>
      </c>
      <c r="X1089" t="s">
        <v>546</v>
      </c>
      <c r="Y1089" t="s">
        <v>267</v>
      </c>
      <c r="Z1089">
        <v>0</v>
      </c>
      <c r="AA1089" s="237">
        <v>36708</v>
      </c>
      <c r="AC1089">
        <v>0</v>
      </c>
    </row>
    <row r="1090" spans="1:29" hidden="1" x14ac:dyDescent="0.25">
      <c r="A1090">
        <v>12080</v>
      </c>
      <c r="B1090">
        <v>20200254</v>
      </c>
      <c r="C1090">
        <v>293</v>
      </c>
      <c r="D1090" t="s">
        <v>489</v>
      </c>
      <c r="E1090" t="s">
        <v>406</v>
      </c>
      <c r="F1090" t="s">
        <v>254</v>
      </c>
      <c r="G1090" t="s">
        <v>548</v>
      </c>
      <c r="H1090">
        <v>106934</v>
      </c>
      <c r="I1090" t="s">
        <v>672</v>
      </c>
      <c r="J1090" t="s">
        <v>671</v>
      </c>
      <c r="K1090">
        <v>199</v>
      </c>
      <c r="L1090">
        <v>0</v>
      </c>
      <c r="M1090">
        <v>129</v>
      </c>
      <c r="N1090" t="s">
        <v>258</v>
      </c>
      <c r="O1090">
        <v>1</v>
      </c>
      <c r="P1090" t="s">
        <v>670</v>
      </c>
      <c r="Q1090" t="s">
        <v>259</v>
      </c>
      <c r="R1090" t="s">
        <v>493</v>
      </c>
      <c r="S1090" t="s">
        <v>453</v>
      </c>
      <c r="T1090" t="s">
        <v>494</v>
      </c>
      <c r="V1090">
        <v>3.2</v>
      </c>
      <c r="W1090" t="s">
        <v>627</v>
      </c>
      <c r="X1090" t="s">
        <v>546</v>
      </c>
      <c r="Y1090" t="s">
        <v>286</v>
      </c>
      <c r="Z1090">
        <v>0</v>
      </c>
      <c r="AA1090" s="237">
        <v>36708</v>
      </c>
      <c r="AC1090">
        <v>0</v>
      </c>
    </row>
    <row r="1091" spans="1:29" hidden="1" x14ac:dyDescent="0.25">
      <c r="A1091">
        <v>12081</v>
      </c>
      <c r="B1091">
        <v>20200254</v>
      </c>
      <c r="C1091">
        <v>293</v>
      </c>
      <c r="D1091" t="s">
        <v>489</v>
      </c>
      <c r="E1091" t="s">
        <v>406</v>
      </c>
      <c r="F1091" t="s">
        <v>254</v>
      </c>
      <c r="G1091" t="s">
        <v>548</v>
      </c>
      <c r="H1091">
        <v>107062</v>
      </c>
      <c r="I1091" t="s">
        <v>669</v>
      </c>
      <c r="J1091" t="s">
        <v>668</v>
      </c>
      <c r="K1091">
        <v>200</v>
      </c>
      <c r="L1091">
        <v>0</v>
      </c>
      <c r="M1091">
        <v>129</v>
      </c>
      <c r="N1091" t="s">
        <v>258</v>
      </c>
      <c r="O1091">
        <v>1</v>
      </c>
      <c r="P1091" t="s">
        <v>644</v>
      </c>
      <c r="Q1091" t="s">
        <v>259</v>
      </c>
      <c r="R1091" t="s">
        <v>493</v>
      </c>
      <c r="S1091" t="s">
        <v>453</v>
      </c>
      <c r="T1091" t="s">
        <v>494</v>
      </c>
      <c r="V1091">
        <v>3.2</v>
      </c>
      <c r="W1091" t="s">
        <v>627</v>
      </c>
      <c r="X1091" t="s">
        <v>546</v>
      </c>
      <c r="Y1091" t="s">
        <v>286</v>
      </c>
      <c r="Z1091">
        <v>0</v>
      </c>
      <c r="AA1091" s="237">
        <v>36708</v>
      </c>
      <c r="AC1091">
        <v>0</v>
      </c>
    </row>
    <row r="1092" spans="1:29" hidden="1" x14ac:dyDescent="0.25">
      <c r="A1092">
        <v>12082</v>
      </c>
      <c r="B1092">
        <v>20200254</v>
      </c>
      <c r="C1092">
        <v>293</v>
      </c>
      <c r="D1092" t="s">
        <v>489</v>
      </c>
      <c r="E1092" t="s">
        <v>406</v>
      </c>
      <c r="F1092" t="s">
        <v>254</v>
      </c>
      <c r="G1092" t="s">
        <v>548</v>
      </c>
      <c r="H1092">
        <v>206440</v>
      </c>
      <c r="I1092" t="s">
        <v>335</v>
      </c>
      <c r="J1092" t="s">
        <v>336</v>
      </c>
      <c r="K1092">
        <v>204</v>
      </c>
      <c r="L1092">
        <v>0</v>
      </c>
      <c r="M1092">
        <v>129</v>
      </c>
      <c r="N1092" t="s">
        <v>258</v>
      </c>
      <c r="O1092">
        <v>1</v>
      </c>
      <c r="P1092" s="238">
        <v>1.11E-6</v>
      </c>
      <c r="Q1092" t="s">
        <v>259</v>
      </c>
      <c r="R1092" t="s">
        <v>493</v>
      </c>
      <c r="S1092" t="s">
        <v>453</v>
      </c>
      <c r="T1092" t="s">
        <v>494</v>
      </c>
      <c r="V1092">
        <v>3.2</v>
      </c>
      <c r="W1092" t="s">
        <v>627</v>
      </c>
      <c r="X1092" t="s">
        <v>546</v>
      </c>
      <c r="Y1092" t="s">
        <v>275</v>
      </c>
      <c r="Z1092">
        <v>0</v>
      </c>
      <c r="AA1092" s="237">
        <v>36708</v>
      </c>
      <c r="AC1092">
        <v>0</v>
      </c>
    </row>
    <row r="1093" spans="1:29" hidden="1" x14ac:dyDescent="0.25">
      <c r="A1093">
        <v>12083</v>
      </c>
      <c r="B1093">
        <v>20200254</v>
      </c>
      <c r="C1093">
        <v>293</v>
      </c>
      <c r="D1093" t="s">
        <v>489</v>
      </c>
      <c r="E1093" t="s">
        <v>406</v>
      </c>
      <c r="F1093" t="s">
        <v>254</v>
      </c>
      <c r="G1093" t="s">
        <v>548</v>
      </c>
      <c r="H1093">
        <v>86737</v>
      </c>
      <c r="I1093" t="s">
        <v>337</v>
      </c>
      <c r="J1093" t="s">
        <v>338</v>
      </c>
      <c r="K1093">
        <v>205</v>
      </c>
      <c r="L1093">
        <v>0</v>
      </c>
      <c r="M1093">
        <v>129</v>
      </c>
      <c r="N1093" t="s">
        <v>258</v>
      </c>
      <c r="O1093">
        <v>1</v>
      </c>
      <c r="P1093" s="238">
        <v>5.6699999999999999E-6</v>
      </c>
      <c r="Q1093" t="s">
        <v>259</v>
      </c>
      <c r="R1093" t="s">
        <v>493</v>
      </c>
      <c r="S1093" t="s">
        <v>453</v>
      </c>
      <c r="T1093" t="s">
        <v>494</v>
      </c>
      <c r="V1093">
        <v>3.2</v>
      </c>
      <c r="W1093" t="s">
        <v>627</v>
      </c>
      <c r="X1093" t="s">
        <v>546</v>
      </c>
      <c r="Y1093" t="s">
        <v>275</v>
      </c>
      <c r="Z1093">
        <v>0</v>
      </c>
      <c r="AA1093" s="237">
        <v>36708</v>
      </c>
      <c r="AC1093">
        <v>0</v>
      </c>
    </row>
    <row r="1094" spans="1:29" hidden="1" x14ac:dyDescent="0.25">
      <c r="A1094">
        <v>12084</v>
      </c>
      <c r="B1094">
        <v>20200254</v>
      </c>
      <c r="C1094">
        <v>293</v>
      </c>
      <c r="D1094" t="s">
        <v>489</v>
      </c>
      <c r="E1094" t="s">
        <v>406</v>
      </c>
      <c r="F1094" t="s">
        <v>254</v>
      </c>
      <c r="G1094" t="s">
        <v>548</v>
      </c>
      <c r="H1094">
        <v>50000</v>
      </c>
      <c r="I1094" t="s">
        <v>339</v>
      </c>
      <c r="J1094" t="s">
        <v>340</v>
      </c>
      <c r="K1094">
        <v>210</v>
      </c>
      <c r="L1094">
        <v>0</v>
      </c>
      <c r="M1094">
        <v>129</v>
      </c>
      <c r="N1094" t="s">
        <v>258</v>
      </c>
      <c r="O1094">
        <v>1</v>
      </c>
      <c r="P1094" s="238">
        <v>5.28E-2</v>
      </c>
      <c r="Q1094" t="s">
        <v>259</v>
      </c>
      <c r="R1094" t="s">
        <v>493</v>
      </c>
      <c r="S1094" t="s">
        <v>453</v>
      </c>
      <c r="T1094" t="s">
        <v>494</v>
      </c>
      <c r="V1094">
        <v>3.2</v>
      </c>
      <c r="W1094" t="s">
        <v>627</v>
      </c>
      <c r="X1094" t="s">
        <v>546</v>
      </c>
      <c r="Y1094" t="s">
        <v>278</v>
      </c>
      <c r="Z1094">
        <v>0</v>
      </c>
      <c r="AA1094" s="237">
        <v>36708</v>
      </c>
      <c r="AC1094">
        <v>0</v>
      </c>
    </row>
    <row r="1095" spans="1:29" hidden="1" x14ac:dyDescent="0.25">
      <c r="A1095">
        <v>12085</v>
      </c>
      <c r="B1095">
        <v>20200254</v>
      </c>
      <c r="C1095">
        <v>293</v>
      </c>
      <c r="D1095" t="s">
        <v>489</v>
      </c>
      <c r="E1095" t="s">
        <v>406</v>
      </c>
      <c r="F1095" t="s">
        <v>254</v>
      </c>
      <c r="G1095" t="s">
        <v>548</v>
      </c>
      <c r="I1095" t="s">
        <v>667</v>
      </c>
      <c r="J1095" t="s">
        <v>666</v>
      </c>
      <c r="K1095">
        <v>243</v>
      </c>
      <c r="L1095">
        <v>0</v>
      </c>
      <c r="M1095">
        <v>129</v>
      </c>
      <c r="N1095" t="s">
        <v>258</v>
      </c>
      <c r="O1095">
        <v>1</v>
      </c>
      <c r="P1095" s="238">
        <v>1.01E-4</v>
      </c>
      <c r="Q1095" t="s">
        <v>259</v>
      </c>
      <c r="R1095" t="s">
        <v>493</v>
      </c>
      <c r="S1095" t="s">
        <v>453</v>
      </c>
      <c r="T1095" t="s">
        <v>494</v>
      </c>
      <c r="V1095">
        <v>3.2</v>
      </c>
      <c r="W1095" t="s">
        <v>627</v>
      </c>
      <c r="X1095" t="s">
        <v>546</v>
      </c>
      <c r="Y1095" t="s">
        <v>275</v>
      </c>
      <c r="Z1095">
        <v>0</v>
      </c>
      <c r="AA1095" s="237">
        <v>36708</v>
      </c>
      <c r="AC1095">
        <v>0</v>
      </c>
    </row>
    <row r="1096" spans="1:29" hidden="1" x14ac:dyDescent="0.25">
      <c r="A1096">
        <v>12086</v>
      </c>
      <c r="B1096">
        <v>20200254</v>
      </c>
      <c r="C1096">
        <v>293</v>
      </c>
      <c r="D1096" t="s">
        <v>489</v>
      </c>
      <c r="E1096" t="s">
        <v>406</v>
      </c>
      <c r="F1096" t="s">
        <v>254</v>
      </c>
      <c r="G1096" t="s">
        <v>548</v>
      </c>
      <c r="H1096">
        <v>1330207</v>
      </c>
      <c r="I1096" t="s">
        <v>517</v>
      </c>
      <c r="J1096" t="s">
        <v>518</v>
      </c>
      <c r="K1096">
        <v>246</v>
      </c>
      <c r="L1096">
        <v>0</v>
      </c>
      <c r="M1096">
        <v>129</v>
      </c>
      <c r="N1096" t="s">
        <v>258</v>
      </c>
      <c r="O1096">
        <v>1</v>
      </c>
      <c r="P1096" s="238">
        <v>1.84E-4</v>
      </c>
      <c r="Q1096" t="s">
        <v>259</v>
      </c>
      <c r="R1096" t="s">
        <v>493</v>
      </c>
      <c r="S1096" t="s">
        <v>453</v>
      </c>
      <c r="T1096" t="s">
        <v>494</v>
      </c>
      <c r="V1096">
        <v>3.2</v>
      </c>
      <c r="W1096" t="s">
        <v>627</v>
      </c>
      <c r="X1096" t="s">
        <v>546</v>
      </c>
      <c r="Y1096" t="s">
        <v>267</v>
      </c>
      <c r="Z1096">
        <v>0</v>
      </c>
      <c r="AA1096" s="237">
        <v>36708</v>
      </c>
      <c r="AC1096">
        <v>0</v>
      </c>
    </row>
    <row r="1097" spans="1:29" hidden="1" x14ac:dyDescent="0.25">
      <c r="A1097">
        <v>12088</v>
      </c>
      <c r="B1097">
        <v>20200254</v>
      </c>
      <c r="C1097">
        <v>293</v>
      </c>
      <c r="D1097" t="s">
        <v>489</v>
      </c>
      <c r="E1097" t="s">
        <v>406</v>
      </c>
      <c r="F1097" t="s">
        <v>254</v>
      </c>
      <c r="G1097" t="s">
        <v>548</v>
      </c>
      <c r="I1097" t="s">
        <v>349</v>
      </c>
      <c r="J1097" t="s">
        <v>350</v>
      </c>
      <c r="K1097">
        <v>261</v>
      </c>
      <c r="L1097">
        <v>0</v>
      </c>
      <c r="M1097">
        <v>129</v>
      </c>
      <c r="N1097" t="s">
        <v>258</v>
      </c>
      <c r="O1097">
        <v>1</v>
      </c>
      <c r="P1097" s="238">
        <v>1.25</v>
      </c>
      <c r="Q1097" t="s">
        <v>259</v>
      </c>
      <c r="R1097" t="s">
        <v>493</v>
      </c>
      <c r="S1097" t="s">
        <v>453</v>
      </c>
      <c r="T1097" t="s">
        <v>494</v>
      </c>
      <c r="V1097">
        <v>3.2</v>
      </c>
      <c r="W1097" t="s">
        <v>665</v>
      </c>
      <c r="X1097" t="s">
        <v>546</v>
      </c>
      <c r="Y1097" t="s">
        <v>275</v>
      </c>
      <c r="Z1097">
        <v>0</v>
      </c>
      <c r="AA1097" s="237">
        <v>36708</v>
      </c>
      <c r="AC1097">
        <v>0</v>
      </c>
    </row>
    <row r="1098" spans="1:29" hidden="1" x14ac:dyDescent="0.25">
      <c r="A1098">
        <v>12089</v>
      </c>
      <c r="B1098">
        <v>20200254</v>
      </c>
      <c r="C1098">
        <v>293</v>
      </c>
      <c r="D1098" t="s">
        <v>489</v>
      </c>
      <c r="E1098" t="s">
        <v>406</v>
      </c>
      <c r="F1098" t="s">
        <v>254</v>
      </c>
      <c r="G1098" t="s">
        <v>548</v>
      </c>
      <c r="H1098">
        <v>67561</v>
      </c>
      <c r="I1098" t="s">
        <v>664</v>
      </c>
      <c r="J1098" t="s">
        <v>663</v>
      </c>
      <c r="K1098">
        <v>262</v>
      </c>
      <c r="L1098">
        <v>0</v>
      </c>
      <c r="M1098">
        <v>129</v>
      </c>
      <c r="N1098" t="s">
        <v>258</v>
      </c>
      <c r="O1098">
        <v>1</v>
      </c>
      <c r="P1098" s="238">
        <v>2.5000000000000001E-3</v>
      </c>
      <c r="Q1098" t="s">
        <v>259</v>
      </c>
      <c r="R1098" t="s">
        <v>493</v>
      </c>
      <c r="S1098" t="s">
        <v>453</v>
      </c>
      <c r="T1098" t="s">
        <v>494</v>
      </c>
      <c r="V1098">
        <v>3.2</v>
      </c>
      <c r="W1098" t="s">
        <v>627</v>
      </c>
      <c r="X1098" t="s">
        <v>546</v>
      </c>
      <c r="Y1098" t="s">
        <v>267</v>
      </c>
      <c r="Z1098">
        <v>0</v>
      </c>
      <c r="AA1098" s="237">
        <v>36708</v>
      </c>
      <c r="AC1098">
        <v>0</v>
      </c>
    </row>
    <row r="1099" spans="1:29" hidden="1" x14ac:dyDescent="0.25">
      <c r="A1099">
        <v>12090</v>
      </c>
      <c r="B1099">
        <v>20200254</v>
      </c>
      <c r="C1099">
        <v>293</v>
      </c>
      <c r="D1099" t="s">
        <v>489</v>
      </c>
      <c r="E1099" t="s">
        <v>406</v>
      </c>
      <c r="F1099" t="s">
        <v>254</v>
      </c>
      <c r="G1099" t="s">
        <v>548</v>
      </c>
      <c r="H1099">
        <v>91576</v>
      </c>
      <c r="I1099" t="s">
        <v>351</v>
      </c>
      <c r="J1099" t="s">
        <v>352</v>
      </c>
      <c r="K1099">
        <v>55</v>
      </c>
      <c r="L1099">
        <v>0</v>
      </c>
      <c r="M1099">
        <v>129</v>
      </c>
      <c r="N1099" t="s">
        <v>258</v>
      </c>
      <c r="O1099">
        <v>1</v>
      </c>
      <c r="P1099" s="238">
        <v>3.3200000000000001E-5</v>
      </c>
      <c r="Q1099" t="s">
        <v>259</v>
      </c>
      <c r="R1099" t="s">
        <v>493</v>
      </c>
      <c r="S1099" t="s">
        <v>453</v>
      </c>
      <c r="T1099" t="s">
        <v>494</v>
      </c>
      <c r="V1099">
        <v>3.2</v>
      </c>
      <c r="W1099" t="s">
        <v>627</v>
      </c>
      <c r="X1099" t="s">
        <v>546</v>
      </c>
      <c r="Y1099" t="s">
        <v>275</v>
      </c>
      <c r="Z1099">
        <v>0</v>
      </c>
      <c r="AA1099" s="237">
        <v>36708</v>
      </c>
      <c r="AC1099">
        <v>0</v>
      </c>
    </row>
    <row r="1100" spans="1:29" hidden="1" x14ac:dyDescent="0.25">
      <c r="A1100">
        <v>12091</v>
      </c>
      <c r="B1100">
        <v>20200254</v>
      </c>
      <c r="C1100">
        <v>293</v>
      </c>
      <c r="D1100" t="s">
        <v>489</v>
      </c>
      <c r="E1100" t="s">
        <v>406</v>
      </c>
      <c r="F1100" t="s">
        <v>254</v>
      </c>
      <c r="G1100" t="s">
        <v>548</v>
      </c>
      <c r="I1100" t="s">
        <v>662</v>
      </c>
      <c r="J1100" t="s">
        <v>661</v>
      </c>
      <c r="K1100">
        <v>280</v>
      </c>
      <c r="L1100">
        <v>0</v>
      </c>
      <c r="M1100">
        <v>129</v>
      </c>
      <c r="N1100" t="s">
        <v>258</v>
      </c>
      <c r="O1100">
        <v>1</v>
      </c>
      <c r="P1100" s="238">
        <v>1.23E-3</v>
      </c>
      <c r="Q1100" t="s">
        <v>259</v>
      </c>
      <c r="R1100" t="s">
        <v>493</v>
      </c>
      <c r="S1100" t="s">
        <v>453</v>
      </c>
      <c r="T1100" t="s">
        <v>494</v>
      </c>
      <c r="V1100">
        <v>3.2</v>
      </c>
      <c r="W1100" t="s">
        <v>627</v>
      </c>
      <c r="X1100" t="s">
        <v>546</v>
      </c>
      <c r="Y1100" t="s">
        <v>275</v>
      </c>
      <c r="Z1100">
        <v>0</v>
      </c>
      <c r="AA1100" s="237">
        <v>36708</v>
      </c>
      <c r="AC1100">
        <v>0</v>
      </c>
    </row>
    <row r="1101" spans="1:29" hidden="1" x14ac:dyDescent="0.25">
      <c r="A1101">
        <v>12092</v>
      </c>
      <c r="B1101">
        <v>20200254</v>
      </c>
      <c r="C1101">
        <v>293</v>
      </c>
      <c r="D1101" t="s">
        <v>489</v>
      </c>
      <c r="E1101" t="s">
        <v>406</v>
      </c>
      <c r="F1101" t="s">
        <v>254</v>
      </c>
      <c r="G1101" t="s">
        <v>548</v>
      </c>
      <c r="H1101">
        <v>110543</v>
      </c>
      <c r="I1101" t="s">
        <v>357</v>
      </c>
      <c r="J1101" t="s">
        <v>358</v>
      </c>
      <c r="K1101">
        <v>295</v>
      </c>
      <c r="L1101">
        <v>0</v>
      </c>
      <c r="M1101">
        <v>129</v>
      </c>
      <c r="N1101" t="s">
        <v>258</v>
      </c>
      <c r="O1101">
        <v>1</v>
      </c>
      <c r="P1101" s="238">
        <v>1.1100000000000001E-3</v>
      </c>
      <c r="Q1101" t="s">
        <v>259</v>
      </c>
      <c r="R1101" t="s">
        <v>493</v>
      </c>
      <c r="S1101" t="s">
        <v>453</v>
      </c>
      <c r="T1101" t="s">
        <v>494</v>
      </c>
      <c r="V1101">
        <v>3.2</v>
      </c>
      <c r="W1101" t="s">
        <v>627</v>
      </c>
      <c r="X1101" t="s">
        <v>546</v>
      </c>
      <c r="Y1101" t="s">
        <v>275</v>
      </c>
      <c r="Z1101">
        <v>0</v>
      </c>
      <c r="AA1101" s="237">
        <v>36708</v>
      </c>
      <c r="AC1101">
        <v>0</v>
      </c>
    </row>
    <row r="1102" spans="1:29" hidden="1" x14ac:dyDescent="0.25">
      <c r="A1102">
        <v>12093</v>
      </c>
      <c r="B1102">
        <v>20200254</v>
      </c>
      <c r="C1102">
        <v>293</v>
      </c>
      <c r="D1102" t="s">
        <v>489</v>
      </c>
      <c r="E1102" t="s">
        <v>406</v>
      </c>
      <c r="F1102" t="s">
        <v>254</v>
      </c>
      <c r="G1102" t="s">
        <v>548</v>
      </c>
      <c r="I1102" t="s">
        <v>660</v>
      </c>
      <c r="J1102" t="s">
        <v>659</v>
      </c>
      <c r="K1102">
        <v>305</v>
      </c>
      <c r="L1102">
        <v>0</v>
      </c>
      <c r="M1102">
        <v>129</v>
      </c>
      <c r="N1102" t="s">
        <v>258</v>
      </c>
      <c r="O1102">
        <v>1</v>
      </c>
      <c r="P1102" s="238">
        <v>1.1E-4</v>
      </c>
      <c r="Q1102" t="s">
        <v>259</v>
      </c>
      <c r="R1102" t="s">
        <v>493</v>
      </c>
      <c r="S1102" t="s">
        <v>453</v>
      </c>
      <c r="T1102" t="s">
        <v>494</v>
      </c>
      <c r="V1102">
        <v>3.2</v>
      </c>
      <c r="W1102" t="s">
        <v>627</v>
      </c>
      <c r="X1102" t="s">
        <v>546</v>
      </c>
      <c r="Y1102" t="s">
        <v>275</v>
      </c>
      <c r="Z1102">
        <v>0</v>
      </c>
      <c r="AA1102" s="237">
        <v>36708</v>
      </c>
      <c r="AC1102">
        <v>0</v>
      </c>
    </row>
    <row r="1103" spans="1:29" hidden="1" x14ac:dyDescent="0.25">
      <c r="A1103">
        <v>12094</v>
      </c>
      <c r="B1103">
        <v>20200254</v>
      </c>
      <c r="C1103">
        <v>293</v>
      </c>
      <c r="D1103" t="s">
        <v>489</v>
      </c>
      <c r="E1103" t="s">
        <v>406</v>
      </c>
      <c r="F1103" t="s">
        <v>254</v>
      </c>
      <c r="G1103" t="s">
        <v>548</v>
      </c>
      <c r="I1103" t="s">
        <v>658</v>
      </c>
      <c r="J1103" t="s">
        <v>657</v>
      </c>
      <c r="K1103">
        <v>306</v>
      </c>
      <c r="L1103">
        <v>0</v>
      </c>
      <c r="M1103">
        <v>129</v>
      </c>
      <c r="N1103" t="s">
        <v>258</v>
      </c>
      <c r="O1103">
        <v>1</v>
      </c>
      <c r="P1103" s="238">
        <v>3.5100000000000002E-4</v>
      </c>
      <c r="Q1103" t="s">
        <v>259</v>
      </c>
      <c r="R1103" t="s">
        <v>493</v>
      </c>
      <c r="S1103" t="s">
        <v>453</v>
      </c>
      <c r="T1103" t="s">
        <v>494</v>
      </c>
      <c r="V1103">
        <v>3.2</v>
      </c>
      <c r="W1103" t="s">
        <v>627</v>
      </c>
      <c r="X1103" t="s">
        <v>546</v>
      </c>
      <c r="Y1103" t="s">
        <v>275</v>
      </c>
      <c r="Z1103">
        <v>0</v>
      </c>
      <c r="AA1103" s="237">
        <v>36708</v>
      </c>
      <c r="AC1103">
        <v>0</v>
      </c>
    </row>
    <row r="1104" spans="1:29" hidden="1" x14ac:dyDescent="0.25">
      <c r="A1104">
        <v>12095</v>
      </c>
      <c r="B1104">
        <v>20200254</v>
      </c>
      <c r="C1104">
        <v>293</v>
      </c>
      <c r="D1104" t="s">
        <v>489</v>
      </c>
      <c r="E1104" t="s">
        <v>406</v>
      </c>
      <c r="F1104" t="s">
        <v>254</v>
      </c>
      <c r="G1104" t="s">
        <v>548</v>
      </c>
      <c r="I1104" t="s">
        <v>359</v>
      </c>
      <c r="J1104" t="s">
        <v>360</v>
      </c>
      <c r="K1104">
        <v>307</v>
      </c>
      <c r="L1104">
        <v>0</v>
      </c>
      <c r="M1104">
        <v>129</v>
      </c>
      <c r="N1104" t="s">
        <v>258</v>
      </c>
      <c r="O1104">
        <v>1</v>
      </c>
      <c r="P1104" s="238">
        <v>2.5999999999999999E-3</v>
      </c>
      <c r="Q1104" t="s">
        <v>259</v>
      </c>
      <c r="R1104" t="s">
        <v>493</v>
      </c>
      <c r="S1104" t="s">
        <v>453</v>
      </c>
      <c r="T1104" t="s">
        <v>494</v>
      </c>
      <c r="V1104">
        <v>3.2</v>
      </c>
      <c r="W1104" t="s">
        <v>627</v>
      </c>
      <c r="X1104" t="s">
        <v>546</v>
      </c>
      <c r="Y1104" t="s">
        <v>275</v>
      </c>
      <c r="Z1104">
        <v>0</v>
      </c>
      <c r="AA1104" s="237">
        <v>36708</v>
      </c>
      <c r="AC1104">
        <v>0</v>
      </c>
    </row>
    <row r="1105" spans="1:30" hidden="1" x14ac:dyDescent="0.25">
      <c r="A1105">
        <v>12096</v>
      </c>
      <c r="B1105">
        <v>20200254</v>
      </c>
      <c r="C1105">
        <v>293</v>
      </c>
      <c r="D1105" t="s">
        <v>489</v>
      </c>
      <c r="E1105" t="s">
        <v>406</v>
      </c>
      <c r="F1105" t="s">
        <v>254</v>
      </c>
      <c r="G1105" t="s">
        <v>548</v>
      </c>
      <c r="H1105">
        <v>91203</v>
      </c>
      <c r="I1105" t="s">
        <v>361</v>
      </c>
      <c r="J1105" t="s">
        <v>362</v>
      </c>
      <c r="K1105">
        <v>291</v>
      </c>
      <c r="L1105">
        <v>0</v>
      </c>
      <c r="M1105">
        <v>129</v>
      </c>
      <c r="N1105" t="s">
        <v>258</v>
      </c>
      <c r="O1105">
        <v>1</v>
      </c>
      <c r="P1105" s="238">
        <v>7.4400000000000006E-5</v>
      </c>
      <c r="Q1105" t="s">
        <v>259</v>
      </c>
      <c r="R1105" t="s">
        <v>493</v>
      </c>
      <c r="S1105" t="s">
        <v>453</v>
      </c>
      <c r="T1105" t="s">
        <v>494</v>
      </c>
      <c r="V1105">
        <v>3.2</v>
      </c>
      <c r="W1105" t="s">
        <v>627</v>
      </c>
      <c r="X1105" t="s">
        <v>546</v>
      </c>
      <c r="Y1105" t="s">
        <v>275</v>
      </c>
      <c r="Z1105">
        <v>0</v>
      </c>
      <c r="AA1105" s="237">
        <v>36708</v>
      </c>
      <c r="AC1105">
        <v>0</v>
      </c>
    </row>
    <row r="1106" spans="1:30" hidden="1" x14ac:dyDescent="0.25">
      <c r="A1106">
        <v>12098</v>
      </c>
      <c r="B1106">
        <v>20200254</v>
      </c>
      <c r="C1106">
        <v>293</v>
      </c>
      <c r="D1106" t="s">
        <v>489</v>
      </c>
      <c r="E1106" t="s">
        <v>406</v>
      </c>
      <c r="F1106" t="s">
        <v>254</v>
      </c>
      <c r="G1106" t="s">
        <v>548</v>
      </c>
      <c r="H1106" t="s">
        <v>268</v>
      </c>
      <c r="J1106" t="s">
        <v>269</v>
      </c>
      <c r="K1106">
        <v>303</v>
      </c>
      <c r="L1106">
        <v>0</v>
      </c>
      <c r="M1106">
        <v>129</v>
      </c>
      <c r="N1106" t="s">
        <v>258</v>
      </c>
      <c r="O1106">
        <v>1</v>
      </c>
      <c r="P1106" s="238">
        <v>4.08</v>
      </c>
      <c r="Q1106" t="s">
        <v>259</v>
      </c>
      <c r="R1106" t="s">
        <v>493</v>
      </c>
      <c r="S1106" t="s">
        <v>453</v>
      </c>
      <c r="T1106" t="s">
        <v>494</v>
      </c>
      <c r="V1106">
        <v>3.2</v>
      </c>
      <c r="W1106" t="s">
        <v>627</v>
      </c>
      <c r="X1106" t="s">
        <v>546</v>
      </c>
      <c r="Y1106" t="s">
        <v>267</v>
      </c>
      <c r="Z1106">
        <v>0</v>
      </c>
      <c r="AA1106" s="237">
        <v>36708</v>
      </c>
      <c r="AC1106">
        <v>2</v>
      </c>
      <c r="AD1106" t="s">
        <v>656</v>
      </c>
    </row>
    <row r="1107" spans="1:30" hidden="1" x14ac:dyDescent="0.25">
      <c r="A1107">
        <v>12099</v>
      </c>
      <c r="B1107">
        <v>20200254</v>
      </c>
      <c r="C1107">
        <v>293</v>
      </c>
      <c r="D1107" t="s">
        <v>489</v>
      </c>
      <c r="E1107" t="s">
        <v>406</v>
      </c>
      <c r="F1107" t="s">
        <v>254</v>
      </c>
      <c r="G1107" t="s">
        <v>548</v>
      </c>
      <c r="H1107" t="s">
        <v>268</v>
      </c>
      <c r="J1107" t="s">
        <v>269</v>
      </c>
      <c r="K1107">
        <v>303</v>
      </c>
      <c r="L1107">
        <v>0</v>
      </c>
      <c r="M1107">
        <v>129</v>
      </c>
      <c r="N1107" t="s">
        <v>258</v>
      </c>
      <c r="O1107">
        <v>1</v>
      </c>
      <c r="P1107" s="238">
        <v>0.84699999999999998</v>
      </c>
      <c r="Q1107" t="s">
        <v>259</v>
      </c>
      <c r="R1107" t="s">
        <v>493</v>
      </c>
      <c r="S1107" t="s">
        <v>453</v>
      </c>
      <c r="T1107" t="s">
        <v>494</v>
      </c>
      <c r="V1107">
        <v>3.2</v>
      </c>
      <c r="W1107" t="s">
        <v>627</v>
      </c>
      <c r="X1107" t="s">
        <v>546</v>
      </c>
      <c r="Y1107" t="s">
        <v>267</v>
      </c>
      <c r="Z1107">
        <v>0</v>
      </c>
      <c r="AA1107" s="237">
        <v>36708</v>
      </c>
      <c r="AC1107">
        <v>2</v>
      </c>
      <c r="AD1107" t="s">
        <v>655</v>
      </c>
    </row>
    <row r="1108" spans="1:30" hidden="1" x14ac:dyDescent="0.25">
      <c r="A1108">
        <v>12101</v>
      </c>
      <c r="B1108">
        <v>20200254</v>
      </c>
      <c r="C1108">
        <v>293</v>
      </c>
      <c r="D1108" t="s">
        <v>489</v>
      </c>
      <c r="E1108" t="s">
        <v>406</v>
      </c>
      <c r="F1108" t="s">
        <v>254</v>
      </c>
      <c r="G1108" t="s">
        <v>548</v>
      </c>
      <c r="H1108">
        <v>127184</v>
      </c>
      <c r="I1108" t="s">
        <v>654</v>
      </c>
      <c r="J1108" t="s">
        <v>653</v>
      </c>
      <c r="K1108">
        <v>323</v>
      </c>
      <c r="L1108">
        <v>0</v>
      </c>
      <c r="M1108">
        <v>129</v>
      </c>
      <c r="N1108" t="s">
        <v>258</v>
      </c>
      <c r="O1108">
        <v>1</v>
      </c>
      <c r="P1108" s="238">
        <v>2.48E-6</v>
      </c>
      <c r="Q1108" t="s">
        <v>259</v>
      </c>
      <c r="R1108" t="s">
        <v>493</v>
      </c>
      <c r="S1108" t="s">
        <v>453</v>
      </c>
      <c r="T1108" t="s">
        <v>494</v>
      </c>
      <c r="V1108">
        <v>3.2</v>
      </c>
      <c r="W1108" t="s">
        <v>627</v>
      </c>
      <c r="X1108" t="s">
        <v>546</v>
      </c>
      <c r="Y1108" t="s">
        <v>263</v>
      </c>
      <c r="Z1108">
        <v>0</v>
      </c>
      <c r="AA1108" s="237">
        <v>36708</v>
      </c>
      <c r="AC1108">
        <v>0</v>
      </c>
    </row>
    <row r="1109" spans="1:30" hidden="1" x14ac:dyDescent="0.25">
      <c r="A1109">
        <v>12102</v>
      </c>
      <c r="B1109">
        <v>20200254</v>
      </c>
      <c r="C1109">
        <v>293</v>
      </c>
      <c r="D1109" t="s">
        <v>489</v>
      </c>
      <c r="E1109" t="s">
        <v>406</v>
      </c>
      <c r="F1109" t="s">
        <v>254</v>
      </c>
      <c r="G1109" t="s">
        <v>548</v>
      </c>
      <c r="H1109">
        <v>85018</v>
      </c>
      <c r="I1109" t="s">
        <v>368</v>
      </c>
      <c r="J1109" t="s">
        <v>369</v>
      </c>
      <c r="K1109">
        <v>325</v>
      </c>
      <c r="L1109">
        <v>0</v>
      </c>
      <c r="M1109">
        <v>129</v>
      </c>
      <c r="N1109" t="s">
        <v>258</v>
      </c>
      <c r="O1109">
        <v>1</v>
      </c>
      <c r="P1109" s="238">
        <v>1.04E-5</v>
      </c>
      <c r="Q1109" t="s">
        <v>259</v>
      </c>
      <c r="R1109" t="s">
        <v>493</v>
      </c>
      <c r="S1109" t="s">
        <v>453</v>
      </c>
      <c r="T1109" t="s">
        <v>494</v>
      </c>
      <c r="V1109">
        <v>3.2</v>
      </c>
      <c r="W1109" t="s">
        <v>627</v>
      </c>
      <c r="X1109" t="s">
        <v>546</v>
      </c>
      <c r="Y1109" t="s">
        <v>263</v>
      </c>
      <c r="Z1109">
        <v>0</v>
      </c>
      <c r="AA1109" s="237">
        <v>36708</v>
      </c>
      <c r="AC1109">
        <v>0</v>
      </c>
    </row>
    <row r="1110" spans="1:30" hidden="1" x14ac:dyDescent="0.25">
      <c r="A1110">
        <v>12103</v>
      </c>
      <c r="B1110">
        <v>20200254</v>
      </c>
      <c r="C1110">
        <v>293</v>
      </c>
      <c r="D1110" t="s">
        <v>489</v>
      </c>
      <c r="E1110" t="s">
        <v>406</v>
      </c>
      <c r="F1110" t="s">
        <v>254</v>
      </c>
      <c r="G1110" t="s">
        <v>548</v>
      </c>
      <c r="H1110">
        <v>108952</v>
      </c>
      <c r="I1110" t="s">
        <v>652</v>
      </c>
      <c r="J1110" t="s">
        <v>651</v>
      </c>
      <c r="K1110">
        <v>326</v>
      </c>
      <c r="L1110">
        <v>0</v>
      </c>
      <c r="M1110">
        <v>129</v>
      </c>
      <c r="N1110" t="s">
        <v>258</v>
      </c>
      <c r="O1110">
        <v>1</v>
      </c>
      <c r="P1110" s="238">
        <v>2.4000000000000001E-5</v>
      </c>
      <c r="Q1110" t="s">
        <v>259</v>
      </c>
      <c r="R1110" t="s">
        <v>493</v>
      </c>
      <c r="S1110" t="s">
        <v>453</v>
      </c>
      <c r="T1110" t="s">
        <v>494</v>
      </c>
      <c r="V1110">
        <v>3.2</v>
      </c>
      <c r="W1110" t="s">
        <v>627</v>
      </c>
      <c r="X1110" t="s">
        <v>546</v>
      </c>
      <c r="Y1110" t="s">
        <v>263</v>
      </c>
      <c r="Z1110">
        <v>0</v>
      </c>
      <c r="AA1110" s="237">
        <v>36708</v>
      </c>
      <c r="AC1110">
        <v>0</v>
      </c>
    </row>
    <row r="1111" spans="1:30" hidden="1" x14ac:dyDescent="0.25">
      <c r="A1111">
        <v>12104</v>
      </c>
      <c r="B1111">
        <v>20200254</v>
      </c>
      <c r="C1111">
        <v>293</v>
      </c>
      <c r="D1111" t="s">
        <v>489</v>
      </c>
      <c r="E1111" t="s">
        <v>406</v>
      </c>
      <c r="F1111" t="s">
        <v>254</v>
      </c>
      <c r="G1111" t="s">
        <v>548</v>
      </c>
      <c r="H1111" t="s">
        <v>271</v>
      </c>
      <c r="J1111" t="s">
        <v>272</v>
      </c>
      <c r="K1111">
        <v>330</v>
      </c>
      <c r="L1111">
        <v>0</v>
      </c>
      <c r="M1111">
        <v>129</v>
      </c>
      <c r="N1111" t="s">
        <v>258</v>
      </c>
      <c r="O1111">
        <v>1</v>
      </c>
      <c r="P1111" s="238">
        <v>9.9100000000000004E-3</v>
      </c>
      <c r="Q1111" t="s">
        <v>259</v>
      </c>
      <c r="R1111" t="s">
        <v>493</v>
      </c>
      <c r="S1111" t="s">
        <v>453</v>
      </c>
      <c r="T1111" t="s">
        <v>494</v>
      </c>
      <c r="V1111">
        <v>3.2</v>
      </c>
      <c r="W1111" t="s">
        <v>627</v>
      </c>
      <c r="X1111" t="s">
        <v>546</v>
      </c>
      <c r="Y1111" t="s">
        <v>263</v>
      </c>
      <c r="Z1111">
        <v>0</v>
      </c>
      <c r="AA1111" s="237">
        <v>36708</v>
      </c>
      <c r="AC1111">
        <v>0</v>
      </c>
    </row>
    <row r="1112" spans="1:30" hidden="1" x14ac:dyDescent="0.25">
      <c r="A1112">
        <v>12105</v>
      </c>
      <c r="B1112">
        <v>20200254</v>
      </c>
      <c r="C1112">
        <v>293</v>
      </c>
      <c r="D1112" t="s">
        <v>489</v>
      </c>
      <c r="E1112" t="s">
        <v>406</v>
      </c>
      <c r="F1112" t="s">
        <v>254</v>
      </c>
      <c r="G1112" t="s">
        <v>548</v>
      </c>
      <c r="H1112" t="s">
        <v>400</v>
      </c>
      <c r="J1112" t="s">
        <v>401</v>
      </c>
      <c r="K1112">
        <v>338</v>
      </c>
      <c r="L1112">
        <v>0</v>
      </c>
      <c r="M1112">
        <v>129</v>
      </c>
      <c r="N1112" t="s">
        <v>258</v>
      </c>
      <c r="O1112">
        <v>1</v>
      </c>
      <c r="P1112" s="238">
        <v>7.7100000000000004E-5</v>
      </c>
      <c r="Q1112" t="s">
        <v>259</v>
      </c>
      <c r="R1112" t="s">
        <v>493</v>
      </c>
      <c r="S1112" t="s">
        <v>453</v>
      </c>
      <c r="T1112" t="s">
        <v>494</v>
      </c>
      <c r="V1112">
        <v>3.2</v>
      </c>
      <c r="W1112" t="s">
        <v>650</v>
      </c>
      <c r="X1112" t="s">
        <v>546</v>
      </c>
      <c r="Y1112" t="s">
        <v>263</v>
      </c>
      <c r="Z1112">
        <v>0</v>
      </c>
      <c r="AA1112" s="237">
        <v>36708</v>
      </c>
      <c r="AC1112">
        <v>0</v>
      </c>
    </row>
    <row r="1113" spans="1:30" hidden="1" x14ac:dyDescent="0.25">
      <c r="A1113">
        <v>12106</v>
      </c>
      <c r="B1113">
        <v>20200254</v>
      </c>
      <c r="C1113">
        <v>293</v>
      </c>
      <c r="D1113" t="s">
        <v>489</v>
      </c>
      <c r="E1113" t="s">
        <v>406</v>
      </c>
      <c r="F1113" t="s">
        <v>254</v>
      </c>
      <c r="G1113" t="s">
        <v>548</v>
      </c>
      <c r="H1113" t="s">
        <v>531</v>
      </c>
      <c r="J1113" t="s">
        <v>532</v>
      </c>
      <c r="K1113">
        <v>339</v>
      </c>
      <c r="L1113">
        <v>0</v>
      </c>
      <c r="M1113">
        <v>129</v>
      </c>
      <c r="N1113" t="s">
        <v>258</v>
      </c>
      <c r="O1113">
        <v>1</v>
      </c>
      <c r="P1113" s="238">
        <v>9.9869999999999994E-3</v>
      </c>
      <c r="Q1113" t="s">
        <v>259</v>
      </c>
      <c r="R1113" t="s">
        <v>493</v>
      </c>
      <c r="S1113" t="s">
        <v>453</v>
      </c>
      <c r="T1113" t="s">
        <v>494</v>
      </c>
      <c r="W1113" t="s">
        <v>533</v>
      </c>
      <c r="X1113" t="s">
        <v>534</v>
      </c>
      <c r="Y1113" t="s">
        <v>263</v>
      </c>
      <c r="Z1113">
        <v>0</v>
      </c>
      <c r="AA1113" s="237">
        <v>38018</v>
      </c>
      <c r="AC1113">
        <v>0</v>
      </c>
    </row>
    <row r="1114" spans="1:30" hidden="1" x14ac:dyDescent="0.25">
      <c r="A1114">
        <v>12107</v>
      </c>
      <c r="B1114">
        <v>20200254</v>
      </c>
      <c r="C1114">
        <v>293</v>
      </c>
      <c r="D1114" t="s">
        <v>489</v>
      </c>
      <c r="E1114" t="s">
        <v>406</v>
      </c>
      <c r="F1114" t="s">
        <v>254</v>
      </c>
      <c r="G1114" t="s">
        <v>548</v>
      </c>
      <c r="H1114" t="s">
        <v>402</v>
      </c>
      <c r="J1114" t="s">
        <v>403</v>
      </c>
      <c r="K1114">
        <v>340</v>
      </c>
      <c r="L1114">
        <v>0</v>
      </c>
      <c r="M1114">
        <v>129</v>
      </c>
      <c r="N1114" t="s">
        <v>258</v>
      </c>
      <c r="O1114">
        <v>1</v>
      </c>
      <c r="P1114" s="238">
        <v>7.7100000000000004E-5</v>
      </c>
      <c r="Q1114" t="s">
        <v>259</v>
      </c>
      <c r="R1114" t="s">
        <v>493</v>
      </c>
      <c r="S1114" t="s">
        <v>453</v>
      </c>
      <c r="T1114" t="s">
        <v>494</v>
      </c>
      <c r="V1114">
        <v>3.2</v>
      </c>
      <c r="W1114" t="s">
        <v>650</v>
      </c>
      <c r="X1114" t="s">
        <v>546</v>
      </c>
      <c r="Y1114" t="s">
        <v>263</v>
      </c>
      <c r="Z1114">
        <v>0</v>
      </c>
      <c r="AA1114" s="237">
        <v>36708</v>
      </c>
      <c r="AC1114">
        <v>0</v>
      </c>
    </row>
    <row r="1115" spans="1:30" hidden="1" x14ac:dyDescent="0.25">
      <c r="A1115">
        <v>12108</v>
      </c>
      <c r="B1115">
        <v>20200254</v>
      </c>
      <c r="C1115">
        <v>293</v>
      </c>
      <c r="D1115" t="s">
        <v>489</v>
      </c>
      <c r="E1115" t="s">
        <v>406</v>
      </c>
      <c r="F1115" t="s">
        <v>254</v>
      </c>
      <c r="G1115" t="s">
        <v>548</v>
      </c>
      <c r="H1115" t="s">
        <v>535</v>
      </c>
      <c r="J1115" t="s">
        <v>536</v>
      </c>
      <c r="K1115">
        <v>341</v>
      </c>
      <c r="L1115">
        <v>0</v>
      </c>
      <c r="M1115">
        <v>129</v>
      </c>
      <c r="N1115" t="s">
        <v>258</v>
      </c>
      <c r="O1115">
        <v>1</v>
      </c>
      <c r="P1115" s="238">
        <v>9.9869999999999994E-3</v>
      </c>
      <c r="Q1115" t="s">
        <v>259</v>
      </c>
      <c r="R1115" t="s">
        <v>493</v>
      </c>
      <c r="S1115" t="s">
        <v>453</v>
      </c>
      <c r="T1115" t="s">
        <v>494</v>
      </c>
      <c r="W1115" t="s">
        <v>537</v>
      </c>
      <c r="X1115" t="s">
        <v>534</v>
      </c>
      <c r="Y1115" t="s">
        <v>263</v>
      </c>
      <c r="Z1115">
        <v>0</v>
      </c>
      <c r="AA1115" s="237">
        <v>38018</v>
      </c>
      <c r="AC1115">
        <v>0</v>
      </c>
    </row>
    <row r="1116" spans="1:30" hidden="1" x14ac:dyDescent="0.25">
      <c r="A1116">
        <v>12109</v>
      </c>
      <c r="B1116">
        <v>20200254</v>
      </c>
      <c r="C1116">
        <v>293</v>
      </c>
      <c r="D1116" t="s">
        <v>489</v>
      </c>
      <c r="E1116" t="s">
        <v>406</v>
      </c>
      <c r="F1116" t="s">
        <v>254</v>
      </c>
      <c r="G1116" t="s">
        <v>548</v>
      </c>
      <c r="H1116">
        <v>40</v>
      </c>
      <c r="J1116" t="s">
        <v>521</v>
      </c>
      <c r="K1116">
        <v>347</v>
      </c>
      <c r="L1116">
        <v>0</v>
      </c>
      <c r="M1116">
        <v>129</v>
      </c>
      <c r="N1116" t="s">
        <v>258</v>
      </c>
      <c r="O1116">
        <v>1</v>
      </c>
      <c r="P1116" s="238">
        <v>2.69E-5</v>
      </c>
      <c r="Q1116" t="s">
        <v>259</v>
      </c>
      <c r="R1116" t="s">
        <v>493</v>
      </c>
      <c r="S1116" t="s">
        <v>453</v>
      </c>
      <c r="T1116" t="s">
        <v>494</v>
      </c>
      <c r="V1116">
        <v>3.2</v>
      </c>
      <c r="W1116" t="s">
        <v>627</v>
      </c>
      <c r="X1116" t="s">
        <v>546</v>
      </c>
      <c r="Y1116" t="s">
        <v>263</v>
      </c>
      <c r="Z1116">
        <v>0</v>
      </c>
      <c r="AA1116" s="237">
        <v>36708</v>
      </c>
      <c r="AC1116">
        <v>0</v>
      </c>
    </row>
    <row r="1117" spans="1:30" hidden="1" x14ac:dyDescent="0.25">
      <c r="A1117">
        <v>12110</v>
      </c>
      <c r="B1117">
        <v>20200254</v>
      </c>
      <c r="C1117">
        <v>293</v>
      </c>
      <c r="D1117" t="s">
        <v>489</v>
      </c>
      <c r="E1117" t="s">
        <v>406</v>
      </c>
      <c r="F1117" t="s">
        <v>254</v>
      </c>
      <c r="G1117" t="s">
        <v>548</v>
      </c>
      <c r="I1117" t="s">
        <v>373</v>
      </c>
      <c r="J1117" t="s">
        <v>374</v>
      </c>
      <c r="K1117">
        <v>351</v>
      </c>
      <c r="L1117">
        <v>0</v>
      </c>
      <c r="M1117">
        <v>129</v>
      </c>
      <c r="N1117" t="s">
        <v>258</v>
      </c>
      <c r="O1117">
        <v>1</v>
      </c>
      <c r="P1117" s="238">
        <v>4.19E-2</v>
      </c>
      <c r="Q1117" t="s">
        <v>259</v>
      </c>
      <c r="R1117" t="s">
        <v>493</v>
      </c>
      <c r="S1117" t="s">
        <v>453</v>
      </c>
      <c r="T1117" t="s">
        <v>494</v>
      </c>
      <c r="V1117">
        <v>3.2</v>
      </c>
      <c r="W1117" t="s">
        <v>627</v>
      </c>
      <c r="X1117" t="s">
        <v>546</v>
      </c>
      <c r="Y1117" t="s">
        <v>275</v>
      </c>
      <c r="Z1117">
        <v>0</v>
      </c>
      <c r="AA1117" s="237">
        <v>36708</v>
      </c>
      <c r="AC1117">
        <v>0</v>
      </c>
    </row>
    <row r="1118" spans="1:30" hidden="1" x14ac:dyDescent="0.25">
      <c r="A1118">
        <v>12111</v>
      </c>
      <c r="B1118">
        <v>20200254</v>
      </c>
      <c r="C1118">
        <v>293</v>
      </c>
      <c r="D1118" t="s">
        <v>489</v>
      </c>
      <c r="E1118" t="s">
        <v>406</v>
      </c>
      <c r="F1118" t="s">
        <v>254</v>
      </c>
      <c r="G1118" t="s">
        <v>548</v>
      </c>
      <c r="H1118">
        <v>78875</v>
      </c>
      <c r="I1118" t="s">
        <v>649</v>
      </c>
      <c r="J1118" t="s">
        <v>648</v>
      </c>
      <c r="K1118">
        <v>356</v>
      </c>
      <c r="L1118">
        <v>0</v>
      </c>
      <c r="M1118">
        <v>129</v>
      </c>
      <c r="N1118" t="s">
        <v>258</v>
      </c>
      <c r="O1118">
        <v>1</v>
      </c>
      <c r="P1118" t="s">
        <v>647</v>
      </c>
      <c r="Q1118" t="s">
        <v>259</v>
      </c>
      <c r="R1118" t="s">
        <v>493</v>
      </c>
      <c r="S1118" t="s">
        <v>453</v>
      </c>
      <c r="T1118" t="s">
        <v>494</v>
      </c>
      <c r="V1118">
        <v>3.2</v>
      </c>
      <c r="W1118" t="s">
        <v>627</v>
      </c>
      <c r="X1118" t="s">
        <v>546</v>
      </c>
      <c r="Y1118" t="s">
        <v>286</v>
      </c>
      <c r="Z1118">
        <v>0</v>
      </c>
      <c r="AA1118" s="237">
        <v>36708</v>
      </c>
      <c r="AC1118">
        <v>0</v>
      </c>
    </row>
    <row r="1119" spans="1:30" hidden="1" x14ac:dyDescent="0.25">
      <c r="A1119">
        <v>12112</v>
      </c>
      <c r="B1119">
        <v>20200254</v>
      </c>
      <c r="C1119">
        <v>293</v>
      </c>
      <c r="D1119" t="s">
        <v>489</v>
      </c>
      <c r="E1119" t="s">
        <v>406</v>
      </c>
      <c r="F1119" t="s">
        <v>254</v>
      </c>
      <c r="G1119" t="s">
        <v>548</v>
      </c>
      <c r="H1119">
        <v>129000</v>
      </c>
      <c r="I1119" t="s">
        <v>375</v>
      </c>
      <c r="J1119" t="s">
        <v>376</v>
      </c>
      <c r="K1119">
        <v>360</v>
      </c>
      <c r="L1119">
        <v>0</v>
      </c>
      <c r="M1119">
        <v>129</v>
      </c>
      <c r="N1119" t="s">
        <v>258</v>
      </c>
      <c r="O1119">
        <v>1</v>
      </c>
      <c r="P1119" s="238">
        <v>1.3599999999999999E-6</v>
      </c>
      <c r="Q1119" t="s">
        <v>259</v>
      </c>
      <c r="R1119" t="s">
        <v>493</v>
      </c>
      <c r="S1119" t="s">
        <v>453</v>
      </c>
      <c r="T1119" t="s">
        <v>494</v>
      </c>
      <c r="V1119">
        <v>3.2</v>
      </c>
      <c r="W1119" t="s">
        <v>627</v>
      </c>
      <c r="X1119" t="s">
        <v>546</v>
      </c>
      <c r="Y1119" t="s">
        <v>275</v>
      </c>
      <c r="Z1119">
        <v>0</v>
      </c>
      <c r="AA1119" s="237">
        <v>36708</v>
      </c>
      <c r="AC1119">
        <v>0</v>
      </c>
    </row>
    <row r="1120" spans="1:30" hidden="1" x14ac:dyDescent="0.25">
      <c r="A1120">
        <v>12113</v>
      </c>
      <c r="B1120">
        <v>20200254</v>
      </c>
      <c r="C1120">
        <v>293</v>
      </c>
      <c r="D1120" t="s">
        <v>489</v>
      </c>
      <c r="E1120" t="s">
        <v>406</v>
      </c>
      <c r="F1120" t="s">
        <v>254</v>
      </c>
      <c r="G1120" t="s">
        <v>548</v>
      </c>
      <c r="H1120">
        <v>100425</v>
      </c>
      <c r="I1120" t="s">
        <v>646</v>
      </c>
      <c r="J1120" t="s">
        <v>645</v>
      </c>
      <c r="K1120">
        <v>377</v>
      </c>
      <c r="L1120">
        <v>0</v>
      </c>
      <c r="M1120">
        <v>129</v>
      </c>
      <c r="N1120" t="s">
        <v>258</v>
      </c>
      <c r="O1120">
        <v>1</v>
      </c>
      <c r="P1120" t="s">
        <v>644</v>
      </c>
      <c r="Q1120" t="s">
        <v>259</v>
      </c>
      <c r="R1120" t="s">
        <v>493</v>
      </c>
      <c r="S1120" t="s">
        <v>453</v>
      </c>
      <c r="T1120" t="s">
        <v>494</v>
      </c>
      <c r="V1120">
        <v>3.2</v>
      </c>
      <c r="W1120" t="s">
        <v>627</v>
      </c>
      <c r="X1120" t="s">
        <v>546</v>
      </c>
      <c r="Y1120" t="s">
        <v>286</v>
      </c>
      <c r="Z1120">
        <v>0</v>
      </c>
      <c r="AA1120" s="237">
        <v>36708</v>
      </c>
      <c r="AC1120">
        <v>0</v>
      </c>
    </row>
    <row r="1121" spans="1:29" hidden="1" x14ac:dyDescent="0.25">
      <c r="A1121">
        <v>12114</v>
      </c>
      <c r="B1121">
        <v>20200254</v>
      </c>
      <c r="C1121">
        <v>293</v>
      </c>
      <c r="D1121" t="s">
        <v>489</v>
      </c>
      <c r="E1121" t="s">
        <v>406</v>
      </c>
      <c r="F1121" t="s">
        <v>254</v>
      </c>
      <c r="G1121" t="s">
        <v>548</v>
      </c>
      <c r="H1121" t="s">
        <v>276</v>
      </c>
      <c r="I1121" s="237">
        <v>2025884</v>
      </c>
      <c r="J1121" t="s">
        <v>277</v>
      </c>
      <c r="K1121">
        <v>380</v>
      </c>
      <c r="L1121">
        <v>0</v>
      </c>
      <c r="M1121">
        <v>129</v>
      </c>
      <c r="N1121" t="s">
        <v>258</v>
      </c>
      <c r="O1121">
        <v>1</v>
      </c>
      <c r="P1121" s="238">
        <v>5.8799999999999998E-4</v>
      </c>
      <c r="Q1121" t="s">
        <v>259</v>
      </c>
      <c r="R1121" t="s">
        <v>493</v>
      </c>
      <c r="S1121" t="s">
        <v>453</v>
      </c>
      <c r="T1121" t="s">
        <v>494</v>
      </c>
      <c r="V1121">
        <v>3.2</v>
      </c>
      <c r="W1121" t="s">
        <v>545</v>
      </c>
      <c r="X1121" t="s">
        <v>546</v>
      </c>
      <c r="Y1121" t="s">
        <v>278</v>
      </c>
      <c r="Z1121">
        <v>0</v>
      </c>
      <c r="AA1121" s="237">
        <v>36708</v>
      </c>
      <c r="AC1121">
        <v>0</v>
      </c>
    </row>
    <row r="1122" spans="1:29" hidden="1" x14ac:dyDescent="0.25">
      <c r="A1122">
        <v>12116</v>
      </c>
      <c r="B1122">
        <v>20200254</v>
      </c>
      <c r="C1122">
        <v>293</v>
      </c>
      <c r="D1122" t="s">
        <v>489</v>
      </c>
      <c r="E1122" t="s">
        <v>406</v>
      </c>
      <c r="F1122" t="s">
        <v>254</v>
      </c>
      <c r="G1122" t="s">
        <v>548</v>
      </c>
      <c r="H1122">
        <v>79345</v>
      </c>
      <c r="I1122" t="s">
        <v>643</v>
      </c>
      <c r="J1122" t="s">
        <v>642</v>
      </c>
      <c r="K1122">
        <v>2</v>
      </c>
      <c r="L1122">
        <v>0</v>
      </c>
      <c r="M1122">
        <v>129</v>
      </c>
      <c r="N1122" t="s">
        <v>258</v>
      </c>
      <c r="O1122">
        <v>1</v>
      </c>
      <c r="P1122" t="s">
        <v>641</v>
      </c>
      <c r="Q1122" t="s">
        <v>259</v>
      </c>
      <c r="R1122" t="s">
        <v>493</v>
      </c>
      <c r="S1122" t="s">
        <v>453</v>
      </c>
      <c r="T1122" t="s">
        <v>494</v>
      </c>
      <c r="V1122">
        <v>3.2</v>
      </c>
      <c r="W1122" t="s">
        <v>627</v>
      </c>
      <c r="X1122" t="s">
        <v>546</v>
      </c>
      <c r="Y1122" t="s">
        <v>286</v>
      </c>
      <c r="Z1122">
        <v>0</v>
      </c>
      <c r="AA1122" s="237">
        <v>36708</v>
      </c>
      <c r="AC1122">
        <v>0</v>
      </c>
    </row>
    <row r="1123" spans="1:29" hidden="1" x14ac:dyDescent="0.25">
      <c r="A1123">
        <v>12117</v>
      </c>
      <c r="B1123">
        <v>20200254</v>
      </c>
      <c r="C1123">
        <v>293</v>
      </c>
      <c r="D1123" t="s">
        <v>489</v>
      </c>
      <c r="E1123" t="s">
        <v>406</v>
      </c>
      <c r="F1123" t="s">
        <v>254</v>
      </c>
      <c r="G1123" t="s">
        <v>548</v>
      </c>
      <c r="H1123">
        <v>108883</v>
      </c>
      <c r="I1123" t="s">
        <v>381</v>
      </c>
      <c r="J1123" t="s">
        <v>382</v>
      </c>
      <c r="K1123">
        <v>397</v>
      </c>
      <c r="L1123">
        <v>0</v>
      </c>
      <c r="M1123">
        <v>129</v>
      </c>
      <c r="N1123" t="s">
        <v>258</v>
      </c>
      <c r="O1123">
        <v>1</v>
      </c>
      <c r="P1123" s="238">
        <v>4.08E-4</v>
      </c>
      <c r="Q1123" t="s">
        <v>259</v>
      </c>
      <c r="R1123" t="s">
        <v>493</v>
      </c>
      <c r="S1123" t="s">
        <v>453</v>
      </c>
      <c r="T1123" t="s">
        <v>494</v>
      </c>
      <c r="V1123">
        <v>3.2</v>
      </c>
      <c r="W1123" t="s">
        <v>627</v>
      </c>
      <c r="X1123" t="s">
        <v>546</v>
      </c>
      <c r="Y1123" t="s">
        <v>267</v>
      </c>
      <c r="Z1123">
        <v>0</v>
      </c>
      <c r="AA1123" s="237">
        <v>36708</v>
      </c>
      <c r="AC1123">
        <v>0</v>
      </c>
    </row>
    <row r="1124" spans="1:29" hidden="1" x14ac:dyDescent="0.25">
      <c r="A1124">
        <v>12119</v>
      </c>
      <c r="B1124">
        <v>20200254</v>
      </c>
      <c r="C1124">
        <v>293</v>
      </c>
      <c r="D1124" t="s">
        <v>489</v>
      </c>
      <c r="E1124" t="s">
        <v>406</v>
      </c>
      <c r="F1124" t="s">
        <v>254</v>
      </c>
      <c r="G1124" t="s">
        <v>548</v>
      </c>
      <c r="J1124" t="s">
        <v>279</v>
      </c>
      <c r="K1124">
        <v>399</v>
      </c>
      <c r="L1124">
        <v>0</v>
      </c>
      <c r="M1124">
        <v>129</v>
      </c>
      <c r="N1124" t="s">
        <v>258</v>
      </c>
      <c r="O1124">
        <v>1</v>
      </c>
      <c r="P1124" s="238">
        <v>1.47</v>
      </c>
      <c r="Q1124" t="s">
        <v>259</v>
      </c>
      <c r="R1124" t="s">
        <v>493</v>
      </c>
      <c r="S1124" t="s">
        <v>453</v>
      </c>
      <c r="T1124" t="s">
        <v>494</v>
      </c>
      <c r="V1124">
        <v>3.2</v>
      </c>
      <c r="W1124" t="s">
        <v>627</v>
      </c>
      <c r="X1124" t="s">
        <v>546</v>
      </c>
      <c r="Y1124" t="s">
        <v>278</v>
      </c>
      <c r="Z1124">
        <v>0</v>
      </c>
      <c r="AA1124" s="237">
        <v>36708</v>
      </c>
      <c r="AC1124">
        <v>0</v>
      </c>
    </row>
    <row r="1125" spans="1:29" hidden="1" x14ac:dyDescent="0.25">
      <c r="A1125">
        <v>12120</v>
      </c>
      <c r="B1125">
        <v>20200254</v>
      </c>
      <c r="C1125">
        <v>293</v>
      </c>
      <c r="D1125" t="s">
        <v>489</v>
      </c>
      <c r="E1125" t="s">
        <v>406</v>
      </c>
      <c r="F1125" t="s">
        <v>254</v>
      </c>
      <c r="G1125" t="s">
        <v>548</v>
      </c>
      <c r="H1125">
        <v>79005</v>
      </c>
      <c r="I1125" t="s">
        <v>640</v>
      </c>
      <c r="J1125" t="s">
        <v>639</v>
      </c>
      <c r="K1125">
        <v>3</v>
      </c>
      <c r="L1125">
        <v>0</v>
      </c>
      <c r="M1125">
        <v>129</v>
      </c>
      <c r="N1125" t="s">
        <v>258</v>
      </c>
      <c r="O1125">
        <v>1</v>
      </c>
      <c r="P1125" t="s">
        <v>638</v>
      </c>
      <c r="Q1125" t="s">
        <v>259</v>
      </c>
      <c r="R1125" t="s">
        <v>493</v>
      </c>
      <c r="S1125" t="s">
        <v>453</v>
      </c>
      <c r="T1125" t="s">
        <v>494</v>
      </c>
      <c r="V1125">
        <v>3.2</v>
      </c>
      <c r="W1125" t="s">
        <v>627</v>
      </c>
      <c r="X1125" t="s">
        <v>546</v>
      </c>
      <c r="Y1125" t="s">
        <v>286</v>
      </c>
      <c r="Z1125">
        <v>0</v>
      </c>
      <c r="AA1125" s="237">
        <v>36708</v>
      </c>
      <c r="AC1125">
        <v>0</v>
      </c>
    </row>
    <row r="1126" spans="1:29" hidden="1" x14ac:dyDescent="0.25">
      <c r="A1126">
        <v>12121</v>
      </c>
      <c r="B1126">
        <v>20200254</v>
      </c>
      <c r="C1126">
        <v>293</v>
      </c>
      <c r="D1126" t="s">
        <v>489</v>
      </c>
      <c r="E1126" t="s">
        <v>406</v>
      </c>
      <c r="F1126" t="s">
        <v>254</v>
      </c>
      <c r="G1126" t="s">
        <v>548</v>
      </c>
      <c r="I1126" t="s">
        <v>637</v>
      </c>
      <c r="J1126" t="s">
        <v>636</v>
      </c>
      <c r="K1126">
        <v>18</v>
      </c>
      <c r="L1126">
        <v>0</v>
      </c>
      <c r="M1126">
        <v>129</v>
      </c>
      <c r="N1126" t="s">
        <v>258</v>
      </c>
      <c r="O1126">
        <v>1</v>
      </c>
      <c r="P1126" s="238">
        <v>2.3E-5</v>
      </c>
      <c r="Q1126" t="s">
        <v>259</v>
      </c>
      <c r="R1126" t="s">
        <v>493</v>
      </c>
      <c r="S1126" t="s">
        <v>453</v>
      </c>
      <c r="T1126" t="s">
        <v>494</v>
      </c>
      <c r="V1126">
        <v>3.2</v>
      </c>
      <c r="W1126" t="s">
        <v>627</v>
      </c>
      <c r="X1126" t="s">
        <v>546</v>
      </c>
      <c r="Y1126" t="s">
        <v>263</v>
      </c>
      <c r="Z1126">
        <v>0</v>
      </c>
      <c r="AA1126" s="237">
        <v>36708</v>
      </c>
      <c r="AC1126">
        <v>0</v>
      </c>
    </row>
    <row r="1127" spans="1:29" hidden="1" x14ac:dyDescent="0.25">
      <c r="A1127">
        <v>12122</v>
      </c>
      <c r="B1127">
        <v>20200254</v>
      </c>
      <c r="C1127">
        <v>293</v>
      </c>
      <c r="D1127" t="s">
        <v>489</v>
      </c>
      <c r="E1127" t="s">
        <v>406</v>
      </c>
      <c r="F1127" t="s">
        <v>254</v>
      </c>
      <c r="G1127" t="s">
        <v>548</v>
      </c>
      <c r="I1127" t="s">
        <v>635</v>
      </c>
      <c r="J1127" t="s">
        <v>634</v>
      </c>
      <c r="K1127">
        <v>20</v>
      </c>
      <c r="L1127">
        <v>0</v>
      </c>
      <c r="M1127">
        <v>129</v>
      </c>
      <c r="N1127" t="s">
        <v>258</v>
      </c>
      <c r="O1127">
        <v>1</v>
      </c>
      <c r="P1127" s="238">
        <v>1.43E-5</v>
      </c>
      <c r="Q1127" t="s">
        <v>259</v>
      </c>
      <c r="R1127" t="s">
        <v>493</v>
      </c>
      <c r="S1127" t="s">
        <v>453</v>
      </c>
      <c r="T1127" t="s">
        <v>494</v>
      </c>
      <c r="V1127">
        <v>3.2</v>
      </c>
      <c r="W1127" t="s">
        <v>627</v>
      </c>
      <c r="X1127" t="s">
        <v>546</v>
      </c>
      <c r="Y1127" t="s">
        <v>275</v>
      </c>
      <c r="Z1127">
        <v>0</v>
      </c>
      <c r="AA1127" s="237">
        <v>36708</v>
      </c>
      <c r="AC1127">
        <v>0</v>
      </c>
    </row>
    <row r="1128" spans="1:29" hidden="1" x14ac:dyDescent="0.25">
      <c r="A1128">
        <v>12123</v>
      </c>
      <c r="B1128">
        <v>20200254</v>
      </c>
      <c r="C1128">
        <v>293</v>
      </c>
      <c r="D1128" t="s">
        <v>489</v>
      </c>
      <c r="E1128" t="s">
        <v>406</v>
      </c>
      <c r="F1128" t="s">
        <v>254</v>
      </c>
      <c r="G1128" t="s">
        <v>548</v>
      </c>
      <c r="I1128" t="s">
        <v>633</v>
      </c>
      <c r="J1128" t="s">
        <v>632</v>
      </c>
      <c r="K1128">
        <v>24</v>
      </c>
      <c r="L1128">
        <v>0</v>
      </c>
      <c r="M1128">
        <v>129</v>
      </c>
      <c r="N1128" t="s">
        <v>258</v>
      </c>
      <c r="O1128">
        <v>1</v>
      </c>
      <c r="P1128" s="238">
        <v>3.3800000000000002E-5</v>
      </c>
      <c r="Q1128" t="s">
        <v>259</v>
      </c>
      <c r="R1128" t="s">
        <v>493</v>
      </c>
      <c r="S1128" t="s">
        <v>453</v>
      </c>
      <c r="T1128" t="s">
        <v>494</v>
      </c>
      <c r="V1128">
        <v>3.2</v>
      </c>
      <c r="W1128" t="s">
        <v>627</v>
      </c>
      <c r="X1128" t="s">
        <v>546</v>
      </c>
      <c r="Y1128" t="s">
        <v>263</v>
      </c>
      <c r="Z1128">
        <v>0</v>
      </c>
      <c r="AA1128" s="237">
        <v>36708</v>
      </c>
      <c r="AC1128">
        <v>0</v>
      </c>
    </row>
    <row r="1129" spans="1:29" hidden="1" x14ac:dyDescent="0.25">
      <c r="A1129">
        <v>12124</v>
      </c>
      <c r="B1129">
        <v>20200254</v>
      </c>
      <c r="C1129">
        <v>293</v>
      </c>
      <c r="D1129" t="s">
        <v>489</v>
      </c>
      <c r="E1129" t="s">
        <v>406</v>
      </c>
      <c r="F1129" t="s">
        <v>254</v>
      </c>
      <c r="G1129" t="s">
        <v>548</v>
      </c>
      <c r="H1129">
        <v>540841</v>
      </c>
      <c r="I1129" t="s">
        <v>631</v>
      </c>
      <c r="J1129" t="s">
        <v>630</v>
      </c>
      <c r="K1129">
        <v>34</v>
      </c>
      <c r="L1129">
        <v>0</v>
      </c>
      <c r="M1129">
        <v>129</v>
      </c>
      <c r="N1129" t="s">
        <v>258</v>
      </c>
      <c r="O1129">
        <v>1</v>
      </c>
      <c r="P1129" s="238">
        <v>2.5000000000000001E-4</v>
      </c>
      <c r="Q1129" t="s">
        <v>259</v>
      </c>
      <c r="R1129" t="s">
        <v>493</v>
      </c>
      <c r="S1129" t="s">
        <v>453</v>
      </c>
      <c r="T1129" t="s">
        <v>494</v>
      </c>
      <c r="V1129">
        <v>3.2</v>
      </c>
      <c r="W1129" t="s">
        <v>627</v>
      </c>
      <c r="X1129" t="s">
        <v>546</v>
      </c>
      <c r="Y1129" t="s">
        <v>275</v>
      </c>
      <c r="Z1129">
        <v>0</v>
      </c>
      <c r="AA1129" s="237">
        <v>36708</v>
      </c>
      <c r="AC1129">
        <v>0</v>
      </c>
    </row>
    <row r="1130" spans="1:29" hidden="1" x14ac:dyDescent="0.25">
      <c r="A1130">
        <v>12125</v>
      </c>
      <c r="B1130">
        <v>20200254</v>
      </c>
      <c r="C1130">
        <v>293</v>
      </c>
      <c r="D1130" t="s">
        <v>489</v>
      </c>
      <c r="E1130" t="s">
        <v>406</v>
      </c>
      <c r="F1130" t="s">
        <v>254</v>
      </c>
      <c r="G1130" t="s">
        <v>548</v>
      </c>
      <c r="H1130">
        <v>75014</v>
      </c>
      <c r="I1130" t="s">
        <v>629</v>
      </c>
      <c r="J1130" t="s">
        <v>628</v>
      </c>
      <c r="K1130">
        <v>415</v>
      </c>
      <c r="L1130">
        <v>0</v>
      </c>
      <c r="M1130">
        <v>129</v>
      </c>
      <c r="N1130" t="s">
        <v>258</v>
      </c>
      <c r="O1130">
        <v>1</v>
      </c>
      <c r="P1130" s="238">
        <v>1.49E-5</v>
      </c>
      <c r="Q1130" t="s">
        <v>259</v>
      </c>
      <c r="R1130" t="s">
        <v>493</v>
      </c>
      <c r="S1130" t="s">
        <v>453</v>
      </c>
      <c r="T1130" t="s">
        <v>494</v>
      </c>
      <c r="V1130">
        <v>3.2</v>
      </c>
      <c r="W1130" t="s">
        <v>627</v>
      </c>
      <c r="X1130" t="s">
        <v>546</v>
      </c>
      <c r="Y1130" t="s">
        <v>275</v>
      </c>
      <c r="Z1130">
        <v>0</v>
      </c>
      <c r="AA1130" s="237">
        <v>36708</v>
      </c>
      <c r="AC1130">
        <v>0</v>
      </c>
    </row>
    <row r="1131" spans="1:29" hidden="1" x14ac:dyDescent="0.25">
      <c r="A1131">
        <v>12127</v>
      </c>
      <c r="B1131">
        <v>20200254</v>
      </c>
      <c r="C1131">
        <v>293</v>
      </c>
      <c r="D1131" t="s">
        <v>489</v>
      </c>
      <c r="E1131" t="s">
        <v>406</v>
      </c>
      <c r="F1131" t="s">
        <v>254</v>
      </c>
      <c r="G1131" t="s">
        <v>548</v>
      </c>
      <c r="H1131" t="s">
        <v>385</v>
      </c>
      <c r="J1131" t="s">
        <v>386</v>
      </c>
      <c r="K1131">
        <v>417</v>
      </c>
      <c r="L1131">
        <v>0</v>
      </c>
      <c r="M1131">
        <v>129</v>
      </c>
      <c r="N1131" t="s">
        <v>258</v>
      </c>
      <c r="O1131">
        <v>1</v>
      </c>
      <c r="P1131" s="238">
        <v>0.11799999999999999</v>
      </c>
      <c r="Q1131" t="s">
        <v>259</v>
      </c>
      <c r="R1131" t="s">
        <v>493</v>
      </c>
      <c r="S1131" t="s">
        <v>453</v>
      </c>
      <c r="T1131" t="s">
        <v>494</v>
      </c>
      <c r="V1131">
        <v>3.2</v>
      </c>
      <c r="W1131" t="s">
        <v>627</v>
      </c>
      <c r="X1131" t="s">
        <v>546</v>
      </c>
      <c r="Y1131" t="s">
        <v>275</v>
      </c>
      <c r="Z1131">
        <v>0</v>
      </c>
      <c r="AA1131" s="237">
        <v>36708</v>
      </c>
      <c r="AC1131">
        <v>0</v>
      </c>
    </row>
    <row r="1132" spans="1:29" s="327" customFormat="1" hidden="1" x14ac:dyDescent="0.25">
      <c r="A1132" s="327">
        <v>12054</v>
      </c>
      <c r="B1132" s="327">
        <v>20200254</v>
      </c>
      <c r="C1132" s="327">
        <v>293</v>
      </c>
      <c r="D1132" s="327" t="s">
        <v>489</v>
      </c>
      <c r="E1132" s="327" t="s">
        <v>406</v>
      </c>
      <c r="F1132" s="327" t="s">
        <v>254</v>
      </c>
      <c r="G1132" s="327" t="s">
        <v>548</v>
      </c>
      <c r="H1132" s="327" t="s">
        <v>565</v>
      </c>
      <c r="I1132" s="327" t="s">
        <v>566</v>
      </c>
      <c r="J1132" s="327" t="s">
        <v>567</v>
      </c>
      <c r="K1132" s="327">
        <v>87</v>
      </c>
      <c r="L1132" s="327">
        <v>139</v>
      </c>
      <c r="M1132" s="327">
        <v>198</v>
      </c>
      <c r="N1132" s="327" t="s">
        <v>551</v>
      </c>
      <c r="O1132" s="327">
        <v>1</v>
      </c>
      <c r="P1132" s="328">
        <v>9.0999999999999998E-2</v>
      </c>
      <c r="Q1132" s="327" t="s">
        <v>259</v>
      </c>
      <c r="R1132" s="327" t="s">
        <v>493</v>
      </c>
      <c r="S1132" s="327" t="s">
        <v>513</v>
      </c>
      <c r="T1132" s="327" t="s">
        <v>494</v>
      </c>
      <c r="V1132" s="327">
        <v>3.2</v>
      </c>
      <c r="X1132" s="327" t="s">
        <v>528</v>
      </c>
      <c r="Y1132" s="327" t="s">
        <v>286</v>
      </c>
      <c r="Z1132" s="327">
        <v>0</v>
      </c>
      <c r="AB1132" s="329">
        <v>36708</v>
      </c>
      <c r="AC1132" s="327">
        <v>0</v>
      </c>
    </row>
    <row r="1133" spans="1:29" s="327" customFormat="1" hidden="1" x14ac:dyDescent="0.25">
      <c r="A1133" s="327">
        <v>12063</v>
      </c>
      <c r="B1133" s="327">
        <v>20200254</v>
      </c>
      <c r="C1133" s="327">
        <v>293</v>
      </c>
      <c r="D1133" s="327" t="s">
        <v>489</v>
      </c>
      <c r="E1133" s="327" t="s">
        <v>406</v>
      </c>
      <c r="F1133" s="327" t="s">
        <v>254</v>
      </c>
      <c r="G1133" s="327" t="s">
        <v>548</v>
      </c>
      <c r="H1133" s="327" t="s">
        <v>255</v>
      </c>
      <c r="I1133" s="327" t="s">
        <v>256</v>
      </c>
      <c r="J1133" s="327" t="s">
        <v>257</v>
      </c>
      <c r="K1133" s="327">
        <v>136</v>
      </c>
      <c r="L1133" s="327">
        <v>0</v>
      </c>
      <c r="M1133" s="327">
        <v>129</v>
      </c>
      <c r="N1133" s="327" t="s">
        <v>258</v>
      </c>
      <c r="O1133" s="327">
        <v>1</v>
      </c>
      <c r="P1133" s="328">
        <v>116000</v>
      </c>
      <c r="Q1133" s="327" t="s">
        <v>259</v>
      </c>
      <c r="R1133" s="327" t="s">
        <v>260</v>
      </c>
      <c r="S1133" s="327" t="s">
        <v>254</v>
      </c>
      <c r="T1133" s="327" t="s">
        <v>261</v>
      </c>
      <c r="V1133" s="327">
        <v>3.2</v>
      </c>
      <c r="X1133" s="327" t="s">
        <v>528</v>
      </c>
      <c r="Y1133" s="327" t="s">
        <v>267</v>
      </c>
      <c r="Z1133" s="327">
        <v>0</v>
      </c>
      <c r="AB1133" s="329">
        <v>36708</v>
      </c>
      <c r="AC1133" s="327">
        <v>0</v>
      </c>
    </row>
    <row r="1134" spans="1:29" s="327" customFormat="1" hidden="1" x14ac:dyDescent="0.25">
      <c r="A1134" s="327">
        <v>12065</v>
      </c>
      <c r="B1134" s="327">
        <v>20200254</v>
      </c>
      <c r="C1134" s="327">
        <v>293</v>
      </c>
      <c r="D1134" s="327" t="s">
        <v>489</v>
      </c>
      <c r="E1134" s="327" t="s">
        <v>406</v>
      </c>
      <c r="F1134" s="327" t="s">
        <v>254</v>
      </c>
      <c r="G1134" s="327" t="s">
        <v>548</v>
      </c>
      <c r="H1134" s="327" t="s">
        <v>264</v>
      </c>
      <c r="I1134" s="327" t="s">
        <v>265</v>
      </c>
      <c r="J1134" s="327" t="s">
        <v>266</v>
      </c>
      <c r="K1134" s="327">
        <v>137</v>
      </c>
      <c r="L1134" s="327">
        <v>0</v>
      </c>
      <c r="M1134" s="327">
        <v>129</v>
      </c>
      <c r="N1134" s="327" t="s">
        <v>258</v>
      </c>
      <c r="O1134" s="327">
        <v>1</v>
      </c>
      <c r="P1134" s="328">
        <v>441</v>
      </c>
      <c r="Q1134" s="327" t="s">
        <v>259</v>
      </c>
      <c r="R1134" s="327" t="s">
        <v>260</v>
      </c>
      <c r="S1134" s="327" t="s">
        <v>254</v>
      </c>
      <c r="T1134" s="327" t="s">
        <v>261</v>
      </c>
      <c r="V1134" s="327">
        <v>3.2</v>
      </c>
      <c r="X1134" s="327" t="s">
        <v>528</v>
      </c>
      <c r="Y1134" s="327" t="s">
        <v>278</v>
      </c>
      <c r="Z1134" s="327">
        <v>0</v>
      </c>
      <c r="AB1134" s="329">
        <v>36708</v>
      </c>
      <c r="AC1134" s="327">
        <v>0</v>
      </c>
    </row>
    <row r="1135" spans="1:29" s="327" customFormat="1" hidden="1" x14ac:dyDescent="0.25">
      <c r="A1135" s="327">
        <v>12068</v>
      </c>
      <c r="B1135" s="327">
        <v>20200254</v>
      </c>
      <c r="C1135" s="327">
        <v>293</v>
      </c>
      <c r="D1135" s="327" t="s">
        <v>489</v>
      </c>
      <c r="E1135" s="327" t="s">
        <v>406</v>
      </c>
      <c r="F1135" s="327" t="s">
        <v>254</v>
      </c>
      <c r="G1135" s="327" t="s">
        <v>548</v>
      </c>
      <c r="H1135" s="327" t="s">
        <v>264</v>
      </c>
      <c r="I1135" s="327" t="s">
        <v>265</v>
      </c>
      <c r="J1135" s="327" t="s">
        <v>266</v>
      </c>
      <c r="K1135" s="327">
        <v>137</v>
      </c>
      <c r="L1135" s="327">
        <v>139</v>
      </c>
      <c r="M1135" s="327">
        <v>198</v>
      </c>
      <c r="N1135" s="327" t="s">
        <v>551</v>
      </c>
      <c r="O1135" s="327">
        <v>1</v>
      </c>
      <c r="P1135" s="328">
        <v>389</v>
      </c>
      <c r="Q1135" s="327" t="s">
        <v>259</v>
      </c>
      <c r="R1135" s="327" t="s">
        <v>260</v>
      </c>
      <c r="S1135" s="327" t="s">
        <v>254</v>
      </c>
      <c r="T1135" s="327" t="s">
        <v>261</v>
      </c>
      <c r="V1135" s="327">
        <v>3.2</v>
      </c>
      <c r="X1135" s="327" t="s">
        <v>528</v>
      </c>
      <c r="Y1135" s="327" t="s">
        <v>286</v>
      </c>
      <c r="Z1135" s="327">
        <v>0</v>
      </c>
      <c r="AB1135" s="329">
        <v>36708</v>
      </c>
      <c r="AC1135" s="327">
        <v>0</v>
      </c>
    </row>
    <row r="1136" spans="1:29" s="327" customFormat="1" hidden="1" x14ac:dyDescent="0.25">
      <c r="A1136" s="327">
        <v>12087</v>
      </c>
      <c r="B1136" s="327">
        <v>20200254</v>
      </c>
      <c r="C1136" s="327">
        <v>293</v>
      </c>
      <c r="D1136" s="327" t="s">
        <v>489</v>
      </c>
      <c r="E1136" s="327" t="s">
        <v>406</v>
      </c>
      <c r="F1136" s="327" t="s">
        <v>254</v>
      </c>
      <c r="G1136" s="327" t="s">
        <v>548</v>
      </c>
      <c r="I1136" s="327" t="s">
        <v>349</v>
      </c>
      <c r="J1136" s="327" t="s">
        <v>350</v>
      </c>
      <c r="K1136" s="327">
        <v>261</v>
      </c>
      <c r="L1136" s="327">
        <v>0</v>
      </c>
      <c r="M1136" s="327">
        <v>129</v>
      </c>
      <c r="N1136" s="327" t="s">
        <v>258</v>
      </c>
      <c r="O1136" s="327">
        <v>1</v>
      </c>
      <c r="P1136" s="328">
        <v>1160</v>
      </c>
      <c r="Q1136" s="327" t="s">
        <v>259</v>
      </c>
      <c r="R1136" s="327" t="s">
        <v>260</v>
      </c>
      <c r="S1136" s="327" t="s">
        <v>254</v>
      </c>
      <c r="T1136" s="327" t="s">
        <v>261</v>
      </c>
      <c r="V1136" s="327">
        <v>3.2</v>
      </c>
      <c r="X1136" s="327" t="s">
        <v>528</v>
      </c>
      <c r="Y1136" s="327" t="s">
        <v>278</v>
      </c>
      <c r="Z1136" s="327">
        <v>0</v>
      </c>
      <c r="AB1136" s="329">
        <v>36708</v>
      </c>
      <c r="AC1136" s="327">
        <v>0</v>
      </c>
    </row>
    <row r="1137" spans="1:30" s="327" customFormat="1" hidden="1" x14ac:dyDescent="0.25">
      <c r="A1137" s="327">
        <v>12097</v>
      </c>
      <c r="B1137" s="327">
        <v>20200254</v>
      </c>
      <c r="C1137" s="327">
        <v>293</v>
      </c>
      <c r="D1137" s="327" t="s">
        <v>489</v>
      </c>
      <c r="E1137" s="327" t="s">
        <v>406</v>
      </c>
      <c r="F1137" s="327" t="s">
        <v>254</v>
      </c>
      <c r="G1137" s="327" t="s">
        <v>548</v>
      </c>
      <c r="H1137" s="327" t="s">
        <v>268</v>
      </c>
      <c r="J1137" s="327" t="s">
        <v>269</v>
      </c>
      <c r="K1137" s="327">
        <v>303</v>
      </c>
      <c r="L1137" s="327">
        <v>0</v>
      </c>
      <c r="M1137" s="327">
        <v>129</v>
      </c>
      <c r="N1137" s="327" t="s">
        <v>258</v>
      </c>
      <c r="O1137" s="327">
        <v>1</v>
      </c>
      <c r="P1137" s="328">
        <v>3360</v>
      </c>
      <c r="Q1137" s="327" t="s">
        <v>259</v>
      </c>
      <c r="R1137" s="327" t="s">
        <v>260</v>
      </c>
      <c r="S1137" s="327" t="s">
        <v>254</v>
      </c>
      <c r="T1137" s="327" t="s">
        <v>261</v>
      </c>
      <c r="V1137" s="327">
        <v>3.2</v>
      </c>
      <c r="X1137" s="327" t="s">
        <v>528</v>
      </c>
      <c r="Y1137" s="327" t="s">
        <v>278</v>
      </c>
      <c r="Z1137" s="327">
        <v>0</v>
      </c>
      <c r="AB1137" s="329">
        <v>36708</v>
      </c>
      <c r="AC1137" s="327">
        <v>0</v>
      </c>
    </row>
    <row r="1138" spans="1:30" s="327" customFormat="1" hidden="1" x14ac:dyDescent="0.25">
      <c r="A1138" s="327">
        <v>12100</v>
      </c>
      <c r="B1138" s="327">
        <v>20200254</v>
      </c>
      <c r="C1138" s="327">
        <v>293</v>
      </c>
      <c r="D1138" s="327" t="s">
        <v>489</v>
      </c>
      <c r="E1138" s="327" t="s">
        <v>406</v>
      </c>
      <c r="F1138" s="327" t="s">
        <v>254</v>
      </c>
      <c r="G1138" s="327" t="s">
        <v>548</v>
      </c>
      <c r="H1138" s="327" t="s">
        <v>268</v>
      </c>
      <c r="J1138" s="327" t="s">
        <v>269</v>
      </c>
      <c r="K1138" s="327">
        <v>303</v>
      </c>
      <c r="L1138" s="327">
        <v>139</v>
      </c>
      <c r="M1138" s="327">
        <v>198</v>
      </c>
      <c r="N1138" s="327" t="s">
        <v>551</v>
      </c>
      <c r="O1138" s="327">
        <v>1</v>
      </c>
      <c r="P1138" s="328">
        <v>1260</v>
      </c>
      <c r="Q1138" s="327" t="s">
        <v>259</v>
      </c>
      <c r="R1138" s="327" t="s">
        <v>260</v>
      </c>
      <c r="S1138" s="327" t="s">
        <v>254</v>
      </c>
      <c r="T1138" s="327" t="s">
        <v>261</v>
      </c>
      <c r="V1138" s="327">
        <v>3.2</v>
      </c>
      <c r="X1138" s="327" t="s">
        <v>528</v>
      </c>
      <c r="Y1138" s="327" t="s">
        <v>286</v>
      </c>
      <c r="Z1138" s="327">
        <v>0</v>
      </c>
      <c r="AB1138" s="329">
        <v>36708</v>
      </c>
      <c r="AC1138" s="327">
        <v>0</v>
      </c>
    </row>
    <row r="1139" spans="1:30" s="327" customFormat="1" hidden="1" x14ac:dyDescent="0.25">
      <c r="A1139" s="327">
        <v>12115</v>
      </c>
      <c r="B1139" s="327">
        <v>20200254</v>
      </c>
      <c r="C1139" s="327">
        <v>293</v>
      </c>
      <c r="D1139" s="327" t="s">
        <v>489</v>
      </c>
      <c r="E1139" s="327" t="s">
        <v>406</v>
      </c>
      <c r="F1139" s="327" t="s">
        <v>254</v>
      </c>
      <c r="G1139" s="327" t="s">
        <v>548</v>
      </c>
      <c r="J1139" s="327" t="s">
        <v>412</v>
      </c>
      <c r="K1139" s="327">
        <v>381</v>
      </c>
      <c r="L1139" s="327">
        <v>0</v>
      </c>
      <c r="M1139" s="327">
        <v>129</v>
      </c>
      <c r="N1139" s="327" t="s">
        <v>258</v>
      </c>
      <c r="O1139" s="327">
        <v>1</v>
      </c>
      <c r="P1139" s="328">
        <v>0.6</v>
      </c>
      <c r="Q1139" s="327" t="s">
        <v>259</v>
      </c>
      <c r="R1139" s="327" t="s">
        <v>260</v>
      </c>
      <c r="S1139" s="327" t="s">
        <v>254</v>
      </c>
      <c r="T1139" s="327" t="s">
        <v>261</v>
      </c>
      <c r="V1139" s="327">
        <v>3.2</v>
      </c>
      <c r="X1139" s="327" t="s">
        <v>528</v>
      </c>
      <c r="Y1139" s="327" t="s">
        <v>267</v>
      </c>
      <c r="Z1139" s="327">
        <v>0</v>
      </c>
      <c r="AB1139" s="329">
        <v>36708</v>
      </c>
      <c r="AC1139" s="327">
        <v>0</v>
      </c>
    </row>
    <row r="1140" spans="1:30" s="327" customFormat="1" hidden="1" x14ac:dyDescent="0.25">
      <c r="A1140" s="327">
        <v>12118</v>
      </c>
      <c r="B1140" s="327">
        <v>20200254</v>
      </c>
      <c r="C1140" s="327">
        <v>293</v>
      </c>
      <c r="D1140" s="327" t="s">
        <v>489</v>
      </c>
      <c r="E1140" s="327" t="s">
        <v>406</v>
      </c>
      <c r="F1140" s="327" t="s">
        <v>254</v>
      </c>
      <c r="G1140" s="327" t="s">
        <v>548</v>
      </c>
      <c r="J1140" s="327" t="s">
        <v>279</v>
      </c>
      <c r="K1140" s="327">
        <v>399</v>
      </c>
      <c r="L1140" s="327">
        <v>0</v>
      </c>
      <c r="M1140" s="327">
        <v>129</v>
      </c>
      <c r="N1140" s="327" t="s">
        <v>258</v>
      </c>
      <c r="O1140" s="327">
        <v>1</v>
      </c>
      <c r="P1140" s="328">
        <v>1260</v>
      </c>
      <c r="Q1140" s="327" t="s">
        <v>259</v>
      </c>
      <c r="R1140" s="327" t="s">
        <v>260</v>
      </c>
      <c r="S1140" s="327" t="s">
        <v>254</v>
      </c>
      <c r="T1140" s="327" t="s">
        <v>261</v>
      </c>
      <c r="V1140" s="327">
        <v>3.2</v>
      </c>
      <c r="X1140" s="327" t="s">
        <v>528</v>
      </c>
      <c r="Y1140" s="327" t="s">
        <v>278</v>
      </c>
      <c r="Z1140" s="327">
        <v>0</v>
      </c>
      <c r="AB1140" s="329">
        <v>36708</v>
      </c>
      <c r="AC1140" s="327">
        <v>0</v>
      </c>
    </row>
    <row r="1141" spans="1:30" s="327" customFormat="1" hidden="1" x14ac:dyDescent="0.25">
      <c r="A1141" s="327">
        <v>12126</v>
      </c>
      <c r="B1141" s="327">
        <v>20200254</v>
      </c>
      <c r="C1141" s="327">
        <v>293</v>
      </c>
      <c r="D1141" s="327" t="s">
        <v>489</v>
      </c>
      <c r="E1141" s="327" t="s">
        <v>406</v>
      </c>
      <c r="F1141" s="327" t="s">
        <v>254</v>
      </c>
      <c r="G1141" s="327" t="s">
        <v>548</v>
      </c>
      <c r="H1141" s="327" t="s">
        <v>385</v>
      </c>
      <c r="J1141" s="327" t="s">
        <v>386</v>
      </c>
      <c r="K1141" s="327">
        <v>417</v>
      </c>
      <c r="L1141" s="327">
        <v>0</v>
      </c>
      <c r="M1141" s="327">
        <v>129</v>
      </c>
      <c r="N1141" s="327" t="s">
        <v>258</v>
      </c>
      <c r="O1141" s="327">
        <v>1</v>
      </c>
      <c r="P1141" s="328">
        <v>189</v>
      </c>
      <c r="Q1141" s="327" t="s">
        <v>259</v>
      </c>
      <c r="R1141" s="327" t="s">
        <v>260</v>
      </c>
      <c r="S1141" s="327" t="s">
        <v>254</v>
      </c>
      <c r="T1141" s="327" t="s">
        <v>261</v>
      </c>
      <c r="V1141" s="327">
        <v>3.2</v>
      </c>
      <c r="W1141" s="327" t="s">
        <v>538</v>
      </c>
      <c r="X1141" s="327" t="s">
        <v>528</v>
      </c>
      <c r="Y1141" s="327" t="s">
        <v>278</v>
      </c>
      <c r="Z1141" s="327">
        <v>0</v>
      </c>
      <c r="AB1141" s="329">
        <v>36708</v>
      </c>
      <c r="AC1141" s="327">
        <v>0</v>
      </c>
    </row>
    <row r="1142" spans="1:30" hidden="1" x14ac:dyDescent="0.25">
      <c r="A1142">
        <v>12128</v>
      </c>
      <c r="B1142">
        <v>20200255</v>
      </c>
      <c r="C1142">
        <v>294</v>
      </c>
      <c r="D1142" t="s">
        <v>489</v>
      </c>
      <c r="E1142" t="s">
        <v>406</v>
      </c>
      <c r="F1142" t="s">
        <v>254</v>
      </c>
      <c r="G1142" t="s">
        <v>626</v>
      </c>
      <c r="H1142" t="s">
        <v>565</v>
      </c>
      <c r="I1142" t="s">
        <v>566</v>
      </c>
      <c r="J1142" t="s">
        <v>567</v>
      </c>
      <c r="K1142">
        <v>87</v>
      </c>
      <c r="L1142">
        <v>107</v>
      </c>
      <c r="M1142">
        <v>172</v>
      </c>
      <c r="N1142" t="s">
        <v>615</v>
      </c>
      <c r="O1142">
        <v>1</v>
      </c>
      <c r="P1142" s="238">
        <v>18</v>
      </c>
      <c r="Q1142" t="s">
        <v>259</v>
      </c>
      <c r="R1142" t="s">
        <v>260</v>
      </c>
      <c r="S1142" t="s">
        <v>254</v>
      </c>
      <c r="T1142" t="s">
        <v>261</v>
      </c>
      <c r="X1142" t="s">
        <v>568</v>
      </c>
      <c r="Y1142" t="s">
        <v>275</v>
      </c>
      <c r="Z1142">
        <v>0</v>
      </c>
      <c r="AA1142" s="237">
        <v>36770</v>
      </c>
      <c r="AC1142">
        <v>0</v>
      </c>
    </row>
    <row r="1143" spans="1:30" hidden="1" x14ac:dyDescent="0.25">
      <c r="A1143">
        <v>12129</v>
      </c>
      <c r="B1143">
        <v>20200255</v>
      </c>
      <c r="C1143">
        <v>294</v>
      </c>
      <c r="D1143" t="s">
        <v>489</v>
      </c>
      <c r="E1143" t="s">
        <v>406</v>
      </c>
      <c r="F1143" t="s">
        <v>254</v>
      </c>
      <c r="G1143" t="s">
        <v>626</v>
      </c>
      <c r="H1143" t="s">
        <v>565</v>
      </c>
      <c r="I1143" t="s">
        <v>566</v>
      </c>
      <c r="J1143" t="s">
        <v>567</v>
      </c>
      <c r="K1143">
        <v>87</v>
      </c>
      <c r="L1143">
        <v>139</v>
      </c>
      <c r="M1143">
        <v>198</v>
      </c>
      <c r="N1143" t="s">
        <v>551</v>
      </c>
      <c r="O1143">
        <v>1</v>
      </c>
      <c r="P1143" s="238">
        <v>9.1</v>
      </c>
      <c r="Q1143" t="s">
        <v>259</v>
      </c>
      <c r="R1143" t="s">
        <v>260</v>
      </c>
      <c r="S1143" t="s">
        <v>254</v>
      </c>
      <c r="T1143" t="s">
        <v>261</v>
      </c>
      <c r="X1143" t="s">
        <v>568</v>
      </c>
      <c r="Y1143" t="s">
        <v>275</v>
      </c>
      <c r="Z1143">
        <v>0</v>
      </c>
      <c r="AA1143" s="237">
        <v>36770</v>
      </c>
      <c r="AC1143">
        <v>0</v>
      </c>
    </row>
    <row r="1144" spans="1:30" hidden="1" x14ac:dyDescent="0.25">
      <c r="A1144">
        <v>12130</v>
      </c>
      <c r="B1144">
        <v>20200256</v>
      </c>
      <c r="C1144">
        <v>295</v>
      </c>
      <c r="D1144" t="s">
        <v>489</v>
      </c>
      <c r="E1144" t="s">
        <v>406</v>
      </c>
      <c r="F1144" t="s">
        <v>254</v>
      </c>
      <c r="G1144" t="s">
        <v>625</v>
      </c>
      <c r="H1144" t="s">
        <v>565</v>
      </c>
      <c r="I1144" t="s">
        <v>566</v>
      </c>
      <c r="J1144" t="s">
        <v>567</v>
      </c>
      <c r="K1144">
        <v>87</v>
      </c>
      <c r="L1144">
        <v>107</v>
      </c>
      <c r="M1144">
        <v>172</v>
      </c>
      <c r="N1144" t="s">
        <v>615</v>
      </c>
      <c r="O1144">
        <v>1</v>
      </c>
      <c r="P1144" s="238">
        <v>18</v>
      </c>
      <c r="Q1144" t="s">
        <v>259</v>
      </c>
      <c r="R1144" t="s">
        <v>260</v>
      </c>
      <c r="S1144" t="s">
        <v>254</v>
      </c>
      <c r="T1144" t="s">
        <v>261</v>
      </c>
      <c r="X1144" t="s">
        <v>568</v>
      </c>
      <c r="Y1144" t="s">
        <v>275</v>
      </c>
      <c r="Z1144">
        <v>0</v>
      </c>
      <c r="AA1144" s="237">
        <v>36770</v>
      </c>
      <c r="AC1144">
        <v>0</v>
      </c>
    </row>
    <row r="1145" spans="1:30" hidden="1" x14ac:dyDescent="0.25">
      <c r="A1145">
        <v>12131</v>
      </c>
      <c r="B1145">
        <v>20200256</v>
      </c>
      <c r="C1145">
        <v>295</v>
      </c>
      <c r="D1145" t="s">
        <v>489</v>
      </c>
      <c r="E1145" t="s">
        <v>406</v>
      </c>
      <c r="F1145" t="s">
        <v>254</v>
      </c>
      <c r="G1145" t="s">
        <v>625</v>
      </c>
      <c r="H1145" t="s">
        <v>565</v>
      </c>
      <c r="I1145" t="s">
        <v>566</v>
      </c>
      <c r="J1145" t="s">
        <v>567</v>
      </c>
      <c r="K1145">
        <v>87</v>
      </c>
      <c r="L1145">
        <v>139</v>
      </c>
      <c r="M1145">
        <v>198</v>
      </c>
      <c r="N1145" t="s">
        <v>551</v>
      </c>
      <c r="O1145">
        <v>1</v>
      </c>
      <c r="P1145" s="238">
        <v>9.1</v>
      </c>
      <c r="Q1145" t="s">
        <v>259</v>
      </c>
      <c r="R1145" t="s">
        <v>260</v>
      </c>
      <c r="S1145" t="s">
        <v>254</v>
      </c>
      <c r="T1145" t="s">
        <v>261</v>
      </c>
      <c r="X1145" t="s">
        <v>568</v>
      </c>
      <c r="Y1145" t="s">
        <v>275</v>
      </c>
      <c r="Z1145">
        <v>0</v>
      </c>
      <c r="AA1145" s="237">
        <v>36770</v>
      </c>
      <c r="AC1145">
        <v>0</v>
      </c>
    </row>
    <row r="1146" spans="1:30" hidden="1" x14ac:dyDescent="0.25">
      <c r="A1146">
        <v>12348</v>
      </c>
      <c r="B1146">
        <v>20300201</v>
      </c>
      <c r="C1146">
        <v>362</v>
      </c>
      <c r="D1146" t="s">
        <v>489</v>
      </c>
      <c r="E1146" t="s">
        <v>417</v>
      </c>
      <c r="F1146" t="s">
        <v>254</v>
      </c>
      <c r="G1146" t="s">
        <v>527</v>
      </c>
      <c r="H1146" t="s">
        <v>565</v>
      </c>
      <c r="I1146" t="s">
        <v>566</v>
      </c>
      <c r="J1146" t="s">
        <v>567</v>
      </c>
      <c r="K1146">
        <v>87</v>
      </c>
      <c r="L1146">
        <v>107</v>
      </c>
      <c r="M1146">
        <v>172</v>
      </c>
      <c r="N1146" t="s">
        <v>615</v>
      </c>
      <c r="O1146">
        <v>1</v>
      </c>
      <c r="P1146" s="238">
        <v>18</v>
      </c>
      <c r="Q1146" t="s">
        <v>259</v>
      </c>
      <c r="R1146" t="s">
        <v>260</v>
      </c>
      <c r="S1146" t="s">
        <v>254</v>
      </c>
      <c r="T1146" t="s">
        <v>261</v>
      </c>
      <c r="X1146" t="s">
        <v>568</v>
      </c>
      <c r="Y1146" t="s">
        <v>275</v>
      </c>
      <c r="Z1146">
        <v>0</v>
      </c>
      <c r="AA1146" s="237">
        <v>36770</v>
      </c>
      <c r="AC1146">
        <v>0</v>
      </c>
    </row>
    <row r="1147" spans="1:30" hidden="1" x14ac:dyDescent="0.25">
      <c r="A1147">
        <v>12349</v>
      </c>
      <c r="B1147">
        <v>20300201</v>
      </c>
      <c r="C1147">
        <v>362</v>
      </c>
      <c r="D1147" t="s">
        <v>489</v>
      </c>
      <c r="E1147" t="s">
        <v>417</v>
      </c>
      <c r="F1147" t="s">
        <v>254</v>
      </c>
      <c r="G1147" t="s">
        <v>527</v>
      </c>
      <c r="H1147" t="s">
        <v>565</v>
      </c>
      <c r="I1147" t="s">
        <v>566</v>
      </c>
      <c r="J1147" t="s">
        <v>567</v>
      </c>
      <c r="K1147">
        <v>87</v>
      </c>
      <c r="L1147">
        <v>139</v>
      </c>
      <c r="M1147">
        <v>198</v>
      </c>
      <c r="N1147" t="s">
        <v>551</v>
      </c>
      <c r="O1147">
        <v>1</v>
      </c>
      <c r="P1147" s="238">
        <v>9.1</v>
      </c>
      <c r="Q1147" t="s">
        <v>259</v>
      </c>
      <c r="R1147" t="s">
        <v>260</v>
      </c>
      <c r="S1147" t="s">
        <v>254</v>
      </c>
      <c r="T1147" t="s">
        <v>261</v>
      </c>
      <c r="X1147" t="s">
        <v>568</v>
      </c>
      <c r="Y1147" t="s">
        <v>275</v>
      </c>
      <c r="Z1147">
        <v>0</v>
      </c>
      <c r="AA1147" s="237">
        <v>36770</v>
      </c>
      <c r="AC1147">
        <v>0</v>
      </c>
    </row>
    <row r="1148" spans="1:30" hidden="1" x14ac:dyDescent="0.25">
      <c r="A1148">
        <v>12350</v>
      </c>
      <c r="B1148">
        <v>20300201</v>
      </c>
      <c r="C1148">
        <v>362</v>
      </c>
      <c r="D1148" t="s">
        <v>489</v>
      </c>
      <c r="E1148" t="s">
        <v>417</v>
      </c>
      <c r="F1148" t="s">
        <v>254</v>
      </c>
      <c r="G1148" t="s">
        <v>527</v>
      </c>
      <c r="H1148" t="s">
        <v>264</v>
      </c>
      <c r="I1148" t="s">
        <v>265</v>
      </c>
      <c r="J1148" t="s">
        <v>266</v>
      </c>
      <c r="K1148">
        <v>137</v>
      </c>
      <c r="L1148">
        <v>0</v>
      </c>
      <c r="M1148">
        <v>129</v>
      </c>
      <c r="N1148" t="s">
        <v>258</v>
      </c>
      <c r="O1148">
        <v>1</v>
      </c>
      <c r="P1148" s="238">
        <v>399</v>
      </c>
      <c r="Q1148" t="s">
        <v>259</v>
      </c>
      <c r="R1148" t="s">
        <v>260</v>
      </c>
      <c r="S1148" t="s">
        <v>254</v>
      </c>
      <c r="T1148" t="s">
        <v>261</v>
      </c>
      <c r="V1148">
        <v>3.2</v>
      </c>
      <c r="X1148" t="s">
        <v>528</v>
      </c>
      <c r="Y1148" t="s">
        <v>278</v>
      </c>
      <c r="Z1148">
        <v>0</v>
      </c>
      <c r="AC1148">
        <v>0</v>
      </c>
    </row>
    <row r="1149" spans="1:30" hidden="1" x14ac:dyDescent="0.25">
      <c r="A1149">
        <v>12351</v>
      </c>
      <c r="B1149">
        <v>20300201</v>
      </c>
      <c r="C1149">
        <v>362</v>
      </c>
      <c r="D1149" t="s">
        <v>489</v>
      </c>
      <c r="E1149" t="s">
        <v>417</v>
      </c>
      <c r="F1149" t="s">
        <v>254</v>
      </c>
      <c r="G1149" t="s">
        <v>527</v>
      </c>
      <c r="H1149">
        <v>7440473</v>
      </c>
      <c r="I1149" t="s">
        <v>318</v>
      </c>
      <c r="J1149" t="s">
        <v>319</v>
      </c>
      <c r="K1149">
        <v>149</v>
      </c>
      <c r="L1149">
        <v>65</v>
      </c>
      <c r="M1149">
        <v>159</v>
      </c>
      <c r="N1149" t="s">
        <v>499</v>
      </c>
      <c r="O1149">
        <v>1</v>
      </c>
      <c r="P1149" s="238">
        <v>8.5080000000000003E-2</v>
      </c>
      <c r="Q1149" t="s">
        <v>552</v>
      </c>
      <c r="R1149" t="s">
        <v>553</v>
      </c>
      <c r="S1149" t="s">
        <v>554</v>
      </c>
      <c r="T1149" t="s">
        <v>461</v>
      </c>
      <c r="W1149" t="s">
        <v>555</v>
      </c>
      <c r="X1149" t="s">
        <v>621</v>
      </c>
      <c r="Y1149" t="s">
        <v>516</v>
      </c>
      <c r="Z1149">
        <v>0</v>
      </c>
      <c r="AC1149">
        <v>0</v>
      </c>
    </row>
    <row r="1150" spans="1:30" hidden="1" x14ac:dyDescent="0.25">
      <c r="A1150">
        <v>12352</v>
      </c>
      <c r="B1150">
        <v>20300201</v>
      </c>
      <c r="C1150">
        <v>362</v>
      </c>
      <c r="D1150" t="s">
        <v>489</v>
      </c>
      <c r="E1150" t="s">
        <v>417</v>
      </c>
      <c r="F1150" t="s">
        <v>254</v>
      </c>
      <c r="G1150" t="s">
        <v>527</v>
      </c>
      <c r="I1150" t="s">
        <v>324</v>
      </c>
      <c r="J1150" t="s">
        <v>325</v>
      </c>
      <c r="K1150">
        <v>156</v>
      </c>
      <c r="L1150">
        <v>139</v>
      </c>
      <c r="M1150">
        <v>198</v>
      </c>
      <c r="N1150" t="s">
        <v>551</v>
      </c>
      <c r="O1150">
        <v>1</v>
      </c>
      <c r="P1150" s="238">
        <v>0.13</v>
      </c>
      <c r="Q1150" t="s">
        <v>552</v>
      </c>
      <c r="R1150" t="s">
        <v>553</v>
      </c>
      <c r="S1150" t="s">
        <v>554</v>
      </c>
      <c r="T1150" t="s">
        <v>461</v>
      </c>
      <c r="W1150" t="s">
        <v>559</v>
      </c>
      <c r="X1150" t="s">
        <v>624</v>
      </c>
      <c r="Y1150" t="s">
        <v>516</v>
      </c>
      <c r="Z1150">
        <v>0</v>
      </c>
      <c r="AC1150">
        <v>0</v>
      </c>
    </row>
    <row r="1151" spans="1:30" ht="15" hidden="1" customHeight="1" x14ac:dyDescent="0.25">
      <c r="A1151">
        <v>12353</v>
      </c>
      <c r="B1151">
        <v>20300201</v>
      </c>
      <c r="C1151">
        <v>362</v>
      </c>
      <c r="D1151" t="s">
        <v>489</v>
      </c>
      <c r="E1151" t="s">
        <v>417</v>
      </c>
      <c r="F1151" t="s">
        <v>254</v>
      </c>
      <c r="G1151" t="s">
        <v>527</v>
      </c>
      <c r="H1151">
        <v>57125</v>
      </c>
      <c r="I1151" t="s">
        <v>549</v>
      </c>
      <c r="J1151" t="s">
        <v>550</v>
      </c>
      <c r="K1151">
        <v>160</v>
      </c>
      <c r="L1151">
        <v>139</v>
      </c>
      <c r="M1151">
        <v>198</v>
      </c>
      <c r="N1151" t="s">
        <v>551</v>
      </c>
      <c r="O1151">
        <v>1</v>
      </c>
      <c r="P1151" s="238">
        <v>4.0000000000000001E-3</v>
      </c>
      <c r="Q1151" t="s">
        <v>552</v>
      </c>
      <c r="R1151" t="s">
        <v>553</v>
      </c>
      <c r="S1151" t="s">
        <v>554</v>
      </c>
      <c r="T1151" t="s">
        <v>461</v>
      </c>
      <c r="W1151" t="s">
        <v>555</v>
      </c>
      <c r="X1151" t="s">
        <v>556</v>
      </c>
      <c r="Y1151" t="s">
        <v>516</v>
      </c>
      <c r="Z1151">
        <v>0</v>
      </c>
      <c r="AC1151">
        <v>2</v>
      </c>
      <c r="AD1151" s="239" t="s">
        <v>623</v>
      </c>
    </row>
    <row r="1152" spans="1:30" ht="15" hidden="1" customHeight="1" x14ac:dyDescent="0.25">
      <c r="A1152">
        <v>12354</v>
      </c>
      <c r="B1152">
        <v>20300201</v>
      </c>
      <c r="C1152">
        <v>362</v>
      </c>
      <c r="D1152" t="s">
        <v>489</v>
      </c>
      <c r="E1152" t="s">
        <v>417</v>
      </c>
      <c r="F1152" t="s">
        <v>254</v>
      </c>
      <c r="G1152" t="s">
        <v>527</v>
      </c>
      <c r="H1152">
        <v>57125</v>
      </c>
      <c r="I1152" t="s">
        <v>549</v>
      </c>
      <c r="J1152" t="s">
        <v>550</v>
      </c>
      <c r="K1152">
        <v>160</v>
      </c>
      <c r="L1152">
        <v>139</v>
      </c>
      <c r="M1152">
        <v>198</v>
      </c>
      <c r="N1152" t="s">
        <v>551</v>
      </c>
      <c r="O1152">
        <v>1</v>
      </c>
      <c r="P1152" s="238">
        <v>5.0000000000000001E-3</v>
      </c>
      <c r="Q1152" t="s">
        <v>552</v>
      </c>
      <c r="R1152" t="s">
        <v>553</v>
      </c>
      <c r="S1152" t="s">
        <v>554</v>
      </c>
      <c r="T1152" t="s">
        <v>461</v>
      </c>
      <c r="W1152" t="s">
        <v>555</v>
      </c>
      <c r="X1152" t="s">
        <v>556</v>
      </c>
      <c r="Y1152" t="s">
        <v>516</v>
      </c>
      <c r="Z1152">
        <v>0</v>
      </c>
      <c r="AC1152">
        <v>2</v>
      </c>
      <c r="AD1152" s="239" t="s">
        <v>622</v>
      </c>
    </row>
    <row r="1153" spans="1:29" hidden="1" x14ac:dyDescent="0.25">
      <c r="A1153">
        <v>12355</v>
      </c>
      <c r="B1153">
        <v>20300201</v>
      </c>
      <c r="C1153">
        <v>362</v>
      </c>
      <c r="D1153" t="s">
        <v>489</v>
      </c>
      <c r="E1153" t="s">
        <v>417</v>
      </c>
      <c r="F1153" t="s">
        <v>254</v>
      </c>
      <c r="G1153" t="s">
        <v>527</v>
      </c>
      <c r="H1153">
        <v>7439965</v>
      </c>
      <c r="I1153" t="s">
        <v>345</v>
      </c>
      <c r="J1153" t="s">
        <v>346</v>
      </c>
      <c r="K1153">
        <v>257</v>
      </c>
      <c r="L1153">
        <v>139</v>
      </c>
      <c r="M1153">
        <v>198</v>
      </c>
      <c r="N1153" t="s">
        <v>551</v>
      </c>
      <c r="O1153">
        <v>1</v>
      </c>
      <c r="P1153" s="238">
        <v>3.565E-3</v>
      </c>
      <c r="Q1153" t="s">
        <v>552</v>
      </c>
      <c r="R1153" t="s">
        <v>553</v>
      </c>
      <c r="S1153" t="s">
        <v>554</v>
      </c>
      <c r="T1153" t="s">
        <v>461</v>
      </c>
      <c r="W1153" t="s">
        <v>559</v>
      </c>
      <c r="X1153" t="s">
        <v>621</v>
      </c>
      <c r="Y1153" t="s">
        <v>516</v>
      </c>
      <c r="Z1153">
        <v>0</v>
      </c>
      <c r="AC1153">
        <v>0</v>
      </c>
    </row>
    <row r="1154" spans="1:29" hidden="1" x14ac:dyDescent="0.25">
      <c r="A1154">
        <v>12356</v>
      </c>
      <c r="B1154">
        <v>20300201</v>
      </c>
      <c r="C1154">
        <v>362</v>
      </c>
      <c r="D1154" t="s">
        <v>489</v>
      </c>
      <c r="E1154" t="s">
        <v>417</v>
      </c>
      <c r="F1154" t="s">
        <v>254</v>
      </c>
      <c r="G1154" t="s">
        <v>527</v>
      </c>
      <c r="H1154">
        <v>7440020</v>
      </c>
      <c r="I1154" t="s">
        <v>363</v>
      </c>
      <c r="J1154" t="s">
        <v>364</v>
      </c>
      <c r="K1154">
        <v>296</v>
      </c>
      <c r="L1154">
        <v>0</v>
      </c>
      <c r="M1154">
        <v>129</v>
      </c>
      <c r="N1154" t="s">
        <v>258</v>
      </c>
      <c r="O1154">
        <v>1</v>
      </c>
      <c r="P1154" s="238">
        <v>7.5090000000000004E-2</v>
      </c>
      <c r="Q1154" t="s">
        <v>552</v>
      </c>
      <c r="R1154" t="s">
        <v>553</v>
      </c>
      <c r="S1154" t="s">
        <v>554</v>
      </c>
      <c r="T1154" t="s">
        <v>461</v>
      </c>
      <c r="W1154" t="s">
        <v>559</v>
      </c>
      <c r="X1154" t="s">
        <v>621</v>
      </c>
      <c r="Y1154" t="s">
        <v>516</v>
      </c>
      <c r="Z1154">
        <v>0</v>
      </c>
      <c r="AC1154">
        <v>0</v>
      </c>
    </row>
    <row r="1155" spans="1:29" hidden="1" x14ac:dyDescent="0.25">
      <c r="A1155">
        <v>12357</v>
      </c>
      <c r="B1155">
        <v>20300201</v>
      </c>
      <c r="C1155">
        <v>362</v>
      </c>
      <c r="D1155" t="s">
        <v>489</v>
      </c>
      <c r="E1155" t="s">
        <v>417</v>
      </c>
      <c r="F1155" t="s">
        <v>254</v>
      </c>
      <c r="G1155" t="s">
        <v>527</v>
      </c>
      <c r="H1155" t="s">
        <v>268</v>
      </c>
      <c r="J1155" t="s">
        <v>269</v>
      </c>
      <c r="K1155">
        <v>303</v>
      </c>
      <c r="L1155">
        <v>0</v>
      </c>
      <c r="M1155">
        <v>129</v>
      </c>
      <c r="N1155" t="s">
        <v>258</v>
      </c>
      <c r="O1155">
        <v>1</v>
      </c>
      <c r="P1155" s="238">
        <v>2840</v>
      </c>
      <c r="Q1155" t="s">
        <v>259</v>
      </c>
      <c r="R1155" t="s">
        <v>260</v>
      </c>
      <c r="S1155" t="s">
        <v>254</v>
      </c>
      <c r="T1155" t="s">
        <v>261</v>
      </c>
      <c r="V1155">
        <v>3.2</v>
      </c>
      <c r="X1155" t="s">
        <v>528</v>
      </c>
      <c r="Y1155" t="s">
        <v>278</v>
      </c>
      <c r="Z1155">
        <v>0</v>
      </c>
      <c r="AC1155">
        <v>0</v>
      </c>
    </row>
    <row r="1156" spans="1:29" hidden="1" x14ac:dyDescent="0.25">
      <c r="A1156">
        <v>12358</v>
      </c>
      <c r="B1156">
        <v>20300201</v>
      </c>
      <c r="C1156">
        <v>362</v>
      </c>
      <c r="D1156" t="s">
        <v>489</v>
      </c>
      <c r="E1156" t="s">
        <v>417</v>
      </c>
      <c r="F1156" t="s">
        <v>254</v>
      </c>
      <c r="G1156" t="s">
        <v>527</v>
      </c>
      <c r="H1156">
        <v>7723140</v>
      </c>
      <c r="I1156" t="s">
        <v>557</v>
      </c>
      <c r="J1156" t="s">
        <v>558</v>
      </c>
      <c r="K1156">
        <v>328</v>
      </c>
      <c r="L1156">
        <v>139</v>
      </c>
      <c r="M1156">
        <v>198</v>
      </c>
      <c r="N1156" t="s">
        <v>551</v>
      </c>
      <c r="O1156">
        <v>1</v>
      </c>
      <c r="P1156" s="238">
        <v>3.8E-3</v>
      </c>
      <c r="Q1156" t="s">
        <v>552</v>
      </c>
      <c r="R1156" t="s">
        <v>553</v>
      </c>
      <c r="S1156" t="s">
        <v>554</v>
      </c>
      <c r="T1156" t="s">
        <v>461</v>
      </c>
      <c r="W1156" t="s">
        <v>559</v>
      </c>
      <c r="X1156" t="s">
        <v>556</v>
      </c>
      <c r="Y1156" t="s">
        <v>516</v>
      </c>
      <c r="Z1156">
        <v>0</v>
      </c>
      <c r="AC1156">
        <v>0</v>
      </c>
    </row>
    <row r="1157" spans="1:29" hidden="1" x14ac:dyDescent="0.25">
      <c r="A1157">
        <v>12359</v>
      </c>
      <c r="B1157">
        <v>20300201</v>
      </c>
      <c r="C1157">
        <v>362</v>
      </c>
      <c r="D1157" t="s">
        <v>489</v>
      </c>
      <c r="E1157" t="s">
        <v>417</v>
      </c>
      <c r="F1157" t="s">
        <v>254</v>
      </c>
      <c r="G1157" t="s">
        <v>527</v>
      </c>
      <c r="H1157" t="s">
        <v>271</v>
      </c>
      <c r="J1157" t="s">
        <v>272</v>
      </c>
      <c r="K1157">
        <v>330</v>
      </c>
      <c r="L1157">
        <v>0</v>
      </c>
      <c r="M1157">
        <v>129</v>
      </c>
      <c r="N1157" t="s">
        <v>258</v>
      </c>
      <c r="O1157">
        <v>1</v>
      </c>
      <c r="P1157" s="238">
        <v>10.11</v>
      </c>
      <c r="Q1157" t="s">
        <v>259</v>
      </c>
      <c r="R1157" t="s">
        <v>260</v>
      </c>
      <c r="S1157" t="s">
        <v>254</v>
      </c>
      <c r="T1157" t="s">
        <v>261</v>
      </c>
      <c r="V1157">
        <v>3.2</v>
      </c>
      <c r="W1157" t="s">
        <v>529</v>
      </c>
      <c r="X1157" t="s">
        <v>530</v>
      </c>
      <c r="Y1157" t="s">
        <v>263</v>
      </c>
      <c r="Z1157">
        <v>0</v>
      </c>
      <c r="AA1157" s="237">
        <v>38018</v>
      </c>
      <c r="AC1157">
        <v>0</v>
      </c>
    </row>
    <row r="1158" spans="1:29" hidden="1" x14ac:dyDescent="0.25">
      <c r="A1158">
        <v>12360</v>
      </c>
      <c r="B1158">
        <v>20300201</v>
      </c>
      <c r="C1158">
        <v>362</v>
      </c>
      <c r="D1158" t="s">
        <v>489</v>
      </c>
      <c r="E1158" t="s">
        <v>417</v>
      </c>
      <c r="F1158" t="s">
        <v>254</v>
      </c>
      <c r="G1158" t="s">
        <v>527</v>
      </c>
      <c r="H1158" t="s">
        <v>273</v>
      </c>
      <c r="J1158" t="s">
        <v>274</v>
      </c>
      <c r="K1158">
        <v>334</v>
      </c>
      <c r="L1158">
        <v>0</v>
      </c>
      <c r="M1158">
        <v>129</v>
      </c>
      <c r="N1158" t="s">
        <v>258</v>
      </c>
      <c r="O1158">
        <v>1</v>
      </c>
      <c r="P1158" s="238">
        <v>10</v>
      </c>
      <c r="Q1158" t="s">
        <v>259</v>
      </c>
      <c r="R1158" t="s">
        <v>260</v>
      </c>
      <c r="S1158" t="s">
        <v>254</v>
      </c>
      <c r="T1158" t="s">
        <v>261</v>
      </c>
      <c r="X1158" t="s">
        <v>562</v>
      </c>
      <c r="Y1158" t="s">
        <v>516</v>
      </c>
      <c r="Z1158">
        <v>0</v>
      </c>
      <c r="AC1158">
        <v>0</v>
      </c>
    </row>
    <row r="1159" spans="1:29" hidden="1" x14ac:dyDescent="0.25">
      <c r="A1159">
        <v>12361</v>
      </c>
      <c r="B1159">
        <v>20300201</v>
      </c>
      <c r="C1159">
        <v>362</v>
      </c>
      <c r="D1159" t="s">
        <v>489</v>
      </c>
      <c r="E1159" t="s">
        <v>417</v>
      </c>
      <c r="F1159" t="s">
        <v>254</v>
      </c>
      <c r="G1159" t="s">
        <v>527</v>
      </c>
      <c r="H1159" t="s">
        <v>400</v>
      </c>
      <c r="J1159" t="s">
        <v>401</v>
      </c>
      <c r="K1159">
        <v>338</v>
      </c>
      <c r="L1159">
        <v>0</v>
      </c>
      <c r="M1159">
        <v>129</v>
      </c>
      <c r="N1159" t="s">
        <v>258</v>
      </c>
      <c r="O1159">
        <v>1</v>
      </c>
      <c r="P1159" s="238">
        <v>10</v>
      </c>
      <c r="Q1159" t="s">
        <v>259</v>
      </c>
      <c r="R1159" t="s">
        <v>260</v>
      </c>
      <c r="S1159" t="s">
        <v>254</v>
      </c>
      <c r="T1159" t="s">
        <v>261</v>
      </c>
      <c r="X1159" t="s">
        <v>562</v>
      </c>
      <c r="Y1159" t="s">
        <v>516</v>
      </c>
      <c r="Z1159">
        <v>0</v>
      </c>
      <c r="AC1159">
        <v>0</v>
      </c>
    </row>
    <row r="1160" spans="1:29" hidden="1" x14ac:dyDescent="0.25">
      <c r="A1160">
        <v>12362</v>
      </c>
      <c r="B1160">
        <v>20300201</v>
      </c>
      <c r="C1160">
        <v>362</v>
      </c>
      <c r="D1160" t="s">
        <v>489</v>
      </c>
      <c r="E1160" t="s">
        <v>417</v>
      </c>
      <c r="F1160" t="s">
        <v>254</v>
      </c>
      <c r="G1160" t="s">
        <v>527</v>
      </c>
      <c r="H1160" t="s">
        <v>531</v>
      </c>
      <c r="J1160" t="s">
        <v>532</v>
      </c>
      <c r="K1160">
        <v>339</v>
      </c>
      <c r="L1160">
        <v>0</v>
      </c>
      <c r="M1160">
        <v>129</v>
      </c>
      <c r="N1160" t="s">
        <v>258</v>
      </c>
      <c r="O1160">
        <v>1</v>
      </c>
      <c r="P1160" s="238">
        <v>20.11</v>
      </c>
      <c r="Q1160" t="s">
        <v>259</v>
      </c>
      <c r="R1160" t="s">
        <v>260</v>
      </c>
      <c r="S1160" t="s">
        <v>254</v>
      </c>
      <c r="T1160" t="s">
        <v>261</v>
      </c>
      <c r="W1160" t="s">
        <v>533</v>
      </c>
      <c r="X1160" t="s">
        <v>534</v>
      </c>
      <c r="Y1160" t="s">
        <v>516</v>
      </c>
      <c r="Z1160">
        <v>0</v>
      </c>
      <c r="AA1160" s="237">
        <v>38018</v>
      </c>
      <c r="AC1160">
        <v>0</v>
      </c>
    </row>
    <row r="1161" spans="1:29" hidden="1" x14ac:dyDescent="0.25">
      <c r="A1161">
        <v>12363</v>
      </c>
      <c r="B1161">
        <v>20300201</v>
      </c>
      <c r="C1161">
        <v>362</v>
      </c>
      <c r="D1161" t="s">
        <v>489</v>
      </c>
      <c r="E1161" t="s">
        <v>417</v>
      </c>
      <c r="F1161" t="s">
        <v>254</v>
      </c>
      <c r="G1161" t="s">
        <v>527</v>
      </c>
      <c r="H1161" t="s">
        <v>402</v>
      </c>
      <c r="J1161" t="s">
        <v>403</v>
      </c>
      <c r="K1161">
        <v>340</v>
      </c>
      <c r="L1161">
        <v>0</v>
      </c>
      <c r="M1161">
        <v>129</v>
      </c>
      <c r="N1161" t="s">
        <v>258</v>
      </c>
      <c r="O1161">
        <v>1</v>
      </c>
      <c r="P1161" s="238">
        <v>10</v>
      </c>
      <c r="Q1161" t="s">
        <v>259</v>
      </c>
      <c r="R1161" t="s">
        <v>260</v>
      </c>
      <c r="S1161" t="s">
        <v>254</v>
      </c>
      <c r="T1161" t="s">
        <v>261</v>
      </c>
      <c r="X1161" t="s">
        <v>540</v>
      </c>
      <c r="Y1161" t="s">
        <v>516</v>
      </c>
      <c r="Z1161">
        <v>0</v>
      </c>
      <c r="AA1161" s="237">
        <v>38018</v>
      </c>
      <c r="AC1161">
        <v>0</v>
      </c>
    </row>
    <row r="1162" spans="1:29" hidden="1" x14ac:dyDescent="0.25">
      <c r="A1162">
        <v>12364</v>
      </c>
      <c r="B1162">
        <v>20300201</v>
      </c>
      <c r="C1162">
        <v>362</v>
      </c>
      <c r="D1162" t="s">
        <v>489</v>
      </c>
      <c r="E1162" t="s">
        <v>417</v>
      </c>
      <c r="F1162" t="s">
        <v>254</v>
      </c>
      <c r="G1162" t="s">
        <v>527</v>
      </c>
      <c r="H1162" t="s">
        <v>535</v>
      </c>
      <c r="J1162" t="s">
        <v>536</v>
      </c>
      <c r="K1162">
        <v>341</v>
      </c>
      <c r="L1162">
        <v>0</v>
      </c>
      <c r="M1162">
        <v>129</v>
      </c>
      <c r="N1162" t="s">
        <v>258</v>
      </c>
      <c r="O1162">
        <v>1</v>
      </c>
      <c r="P1162" s="238">
        <v>20.11</v>
      </c>
      <c r="Q1162" t="s">
        <v>259</v>
      </c>
      <c r="R1162" t="s">
        <v>260</v>
      </c>
      <c r="S1162" t="s">
        <v>254</v>
      </c>
      <c r="T1162" t="s">
        <v>261</v>
      </c>
      <c r="W1162" t="s">
        <v>537</v>
      </c>
      <c r="X1162" t="s">
        <v>534</v>
      </c>
      <c r="Y1162" t="s">
        <v>516</v>
      </c>
      <c r="Z1162">
        <v>0</v>
      </c>
      <c r="AA1162" s="237">
        <v>38018</v>
      </c>
      <c r="AC1162">
        <v>0</v>
      </c>
    </row>
    <row r="1163" spans="1:29" hidden="1" x14ac:dyDescent="0.25">
      <c r="A1163">
        <v>12365</v>
      </c>
      <c r="B1163">
        <v>20300201</v>
      </c>
      <c r="C1163">
        <v>362</v>
      </c>
      <c r="D1163" t="s">
        <v>489</v>
      </c>
      <c r="E1163" t="s">
        <v>417</v>
      </c>
      <c r="F1163" t="s">
        <v>254</v>
      </c>
      <c r="G1163" t="s">
        <v>527</v>
      </c>
      <c r="J1163" t="s">
        <v>412</v>
      </c>
      <c r="K1163">
        <v>381</v>
      </c>
      <c r="L1163">
        <v>0</v>
      </c>
      <c r="M1163">
        <v>129</v>
      </c>
      <c r="N1163" t="s">
        <v>258</v>
      </c>
      <c r="O1163">
        <v>1</v>
      </c>
      <c r="P1163" s="238">
        <v>0.6</v>
      </c>
      <c r="Q1163" t="s">
        <v>259</v>
      </c>
      <c r="R1163" t="s">
        <v>260</v>
      </c>
      <c r="S1163" t="s">
        <v>254</v>
      </c>
      <c r="T1163" t="s">
        <v>261</v>
      </c>
      <c r="V1163">
        <v>3.2</v>
      </c>
      <c r="X1163" t="s">
        <v>528</v>
      </c>
      <c r="Y1163" t="s">
        <v>267</v>
      </c>
      <c r="Z1163">
        <v>0</v>
      </c>
      <c r="AC1163">
        <v>0</v>
      </c>
    </row>
    <row r="1164" spans="1:29" hidden="1" x14ac:dyDescent="0.25">
      <c r="A1164">
        <v>12366</v>
      </c>
      <c r="B1164">
        <v>20300201</v>
      </c>
      <c r="C1164">
        <v>362</v>
      </c>
      <c r="D1164" t="s">
        <v>489</v>
      </c>
      <c r="E1164" t="s">
        <v>417</v>
      </c>
      <c r="F1164" t="s">
        <v>254</v>
      </c>
      <c r="G1164" t="s">
        <v>527</v>
      </c>
      <c r="H1164" t="s">
        <v>385</v>
      </c>
      <c r="J1164" t="s">
        <v>386</v>
      </c>
      <c r="K1164">
        <v>417</v>
      </c>
      <c r="L1164">
        <v>0</v>
      </c>
      <c r="M1164">
        <v>129</v>
      </c>
      <c r="N1164" t="s">
        <v>258</v>
      </c>
      <c r="O1164">
        <v>1</v>
      </c>
      <c r="P1164" s="238">
        <v>116</v>
      </c>
      <c r="Q1164" t="s">
        <v>259</v>
      </c>
      <c r="R1164" t="s">
        <v>260</v>
      </c>
      <c r="S1164" t="s">
        <v>254</v>
      </c>
      <c r="T1164" t="s">
        <v>261</v>
      </c>
      <c r="V1164">
        <v>3.2</v>
      </c>
      <c r="W1164" t="s">
        <v>538</v>
      </c>
      <c r="X1164" t="s">
        <v>528</v>
      </c>
      <c r="Y1164" t="s">
        <v>278</v>
      </c>
      <c r="Z1164">
        <v>0</v>
      </c>
      <c r="AC1164">
        <v>0</v>
      </c>
    </row>
    <row r="1165" spans="1:29" x14ac:dyDescent="0.25">
      <c r="A1165">
        <v>12367</v>
      </c>
      <c r="B1165">
        <v>20300202</v>
      </c>
      <c r="C1165">
        <v>363</v>
      </c>
      <c r="D1165" t="s">
        <v>489</v>
      </c>
      <c r="E1165" t="s">
        <v>417</v>
      </c>
      <c r="F1165" t="s">
        <v>254</v>
      </c>
      <c r="G1165" t="s">
        <v>490</v>
      </c>
      <c r="H1165">
        <v>75070</v>
      </c>
      <c r="I1165" t="s">
        <v>491</v>
      </c>
      <c r="J1165" t="s">
        <v>492</v>
      </c>
      <c r="K1165">
        <v>71</v>
      </c>
      <c r="L1165">
        <v>0</v>
      </c>
      <c r="M1165">
        <v>129</v>
      </c>
      <c r="N1165" t="s">
        <v>258</v>
      </c>
      <c r="O1165">
        <v>1</v>
      </c>
      <c r="P1165" s="238">
        <v>4.0000000000000003E-5</v>
      </c>
      <c r="Q1165" t="s">
        <v>259</v>
      </c>
      <c r="R1165" t="s">
        <v>493</v>
      </c>
      <c r="S1165" t="s">
        <v>453</v>
      </c>
      <c r="T1165" t="s">
        <v>494</v>
      </c>
      <c r="V1165">
        <v>3.1</v>
      </c>
      <c r="W1165" t="s">
        <v>495</v>
      </c>
      <c r="X1165" t="s">
        <v>496</v>
      </c>
      <c r="Y1165" t="s">
        <v>275</v>
      </c>
      <c r="Z1165">
        <v>0</v>
      </c>
      <c r="AA1165" s="237">
        <v>36617</v>
      </c>
      <c r="AC1165">
        <v>0</v>
      </c>
    </row>
    <row r="1166" spans="1:29" x14ac:dyDescent="0.25">
      <c r="A1166">
        <v>12368</v>
      </c>
      <c r="B1166">
        <v>20300202</v>
      </c>
      <c r="C1166">
        <v>363</v>
      </c>
      <c r="D1166" t="s">
        <v>489</v>
      </c>
      <c r="E1166" t="s">
        <v>417</v>
      </c>
      <c r="F1166" t="s">
        <v>254</v>
      </c>
      <c r="G1166" t="s">
        <v>490</v>
      </c>
      <c r="H1166">
        <v>107028</v>
      </c>
      <c r="I1166" t="s">
        <v>497</v>
      </c>
      <c r="J1166" t="s">
        <v>498</v>
      </c>
      <c r="K1166">
        <v>79</v>
      </c>
      <c r="L1166">
        <v>0</v>
      </c>
      <c r="M1166">
        <v>129</v>
      </c>
      <c r="N1166" t="s">
        <v>258</v>
      </c>
      <c r="O1166">
        <v>1</v>
      </c>
      <c r="P1166" s="238">
        <v>6.3999999999999997E-6</v>
      </c>
      <c r="Q1166" t="s">
        <v>259</v>
      </c>
      <c r="R1166" t="s">
        <v>493</v>
      </c>
      <c r="S1166" t="s">
        <v>453</v>
      </c>
      <c r="T1166" t="s">
        <v>494</v>
      </c>
      <c r="V1166">
        <v>3.1</v>
      </c>
      <c r="W1166" t="s">
        <v>495</v>
      </c>
      <c r="X1166" t="s">
        <v>496</v>
      </c>
      <c r="Y1166" t="s">
        <v>275</v>
      </c>
      <c r="Z1166">
        <v>0</v>
      </c>
      <c r="AA1166" s="237">
        <v>36617</v>
      </c>
      <c r="AC1166">
        <v>0</v>
      </c>
    </row>
    <row r="1167" spans="1:29" ht="15" hidden="1" customHeight="1" x14ac:dyDescent="0.25">
      <c r="A1167">
        <v>12369</v>
      </c>
      <c r="B1167">
        <v>20300202</v>
      </c>
      <c r="C1167">
        <v>363</v>
      </c>
      <c r="D1167" t="s">
        <v>489</v>
      </c>
      <c r="E1167" t="s">
        <v>417</v>
      </c>
      <c r="F1167" t="s">
        <v>254</v>
      </c>
      <c r="G1167" t="s">
        <v>490</v>
      </c>
      <c r="H1167" t="s">
        <v>565</v>
      </c>
      <c r="I1167" t="s">
        <v>566</v>
      </c>
      <c r="J1167" t="s">
        <v>567</v>
      </c>
      <c r="K1167">
        <v>87</v>
      </c>
      <c r="L1167">
        <v>107</v>
      </c>
      <c r="M1167">
        <v>172</v>
      </c>
      <c r="N1167" t="s">
        <v>615</v>
      </c>
      <c r="O1167">
        <v>1</v>
      </c>
      <c r="P1167" s="238">
        <v>18</v>
      </c>
      <c r="Q1167" t="s">
        <v>259</v>
      </c>
      <c r="R1167" t="s">
        <v>260</v>
      </c>
      <c r="S1167" t="s">
        <v>254</v>
      </c>
      <c r="T1167" t="s">
        <v>261</v>
      </c>
      <c r="X1167" t="s">
        <v>568</v>
      </c>
      <c r="Y1167" t="s">
        <v>275</v>
      </c>
      <c r="Z1167">
        <v>0</v>
      </c>
      <c r="AA1167" s="237">
        <v>36770</v>
      </c>
      <c r="AC1167">
        <v>0</v>
      </c>
    </row>
    <row r="1168" spans="1:29" ht="15" hidden="1" customHeight="1" x14ac:dyDescent="0.25">
      <c r="A1168">
        <v>12370</v>
      </c>
      <c r="B1168">
        <v>20300202</v>
      </c>
      <c r="C1168">
        <v>363</v>
      </c>
      <c r="D1168" t="s">
        <v>489</v>
      </c>
      <c r="E1168" t="s">
        <v>417</v>
      </c>
      <c r="F1168" t="s">
        <v>254</v>
      </c>
      <c r="G1168" t="s">
        <v>490</v>
      </c>
      <c r="H1168" t="s">
        <v>565</v>
      </c>
      <c r="I1168" t="s">
        <v>566</v>
      </c>
      <c r="J1168" t="s">
        <v>567</v>
      </c>
      <c r="K1168">
        <v>87</v>
      </c>
      <c r="L1168">
        <v>139</v>
      </c>
      <c r="M1168">
        <v>198</v>
      </c>
      <c r="N1168" t="s">
        <v>551</v>
      </c>
      <c r="O1168">
        <v>1</v>
      </c>
      <c r="P1168" s="238">
        <v>9.1</v>
      </c>
      <c r="Q1168" t="s">
        <v>259</v>
      </c>
      <c r="R1168" t="s">
        <v>260</v>
      </c>
      <c r="S1168" t="s">
        <v>254</v>
      </c>
      <c r="T1168" t="s">
        <v>261</v>
      </c>
      <c r="X1168" t="s">
        <v>568</v>
      </c>
      <c r="Y1168" t="s">
        <v>275</v>
      </c>
      <c r="Z1168">
        <v>0</v>
      </c>
      <c r="AA1168" s="237">
        <v>36770</v>
      </c>
      <c r="AC1168">
        <v>0</v>
      </c>
    </row>
    <row r="1169" spans="1:29" ht="15" customHeight="1" x14ac:dyDescent="0.25">
      <c r="A1169">
        <v>12371</v>
      </c>
      <c r="B1169">
        <v>20300202</v>
      </c>
      <c r="C1169">
        <v>363</v>
      </c>
      <c r="D1169" t="s">
        <v>489</v>
      </c>
      <c r="E1169" t="s">
        <v>417</v>
      </c>
      <c r="F1169" t="s">
        <v>254</v>
      </c>
      <c r="G1169" t="s">
        <v>490</v>
      </c>
      <c r="H1169">
        <v>71432</v>
      </c>
      <c r="I1169" t="s">
        <v>297</v>
      </c>
      <c r="J1169" t="s">
        <v>298</v>
      </c>
      <c r="K1169">
        <v>98</v>
      </c>
      <c r="L1169">
        <v>0</v>
      </c>
      <c r="M1169">
        <v>129</v>
      </c>
      <c r="N1169" t="s">
        <v>258</v>
      </c>
      <c r="O1169">
        <v>1</v>
      </c>
      <c r="P1169" s="238">
        <v>1.2E-5</v>
      </c>
      <c r="Q1169" t="s">
        <v>259</v>
      </c>
      <c r="R1169" t="s">
        <v>493</v>
      </c>
      <c r="S1169" t="s">
        <v>453</v>
      </c>
      <c r="T1169" t="s">
        <v>494</v>
      </c>
      <c r="V1169">
        <v>3.1</v>
      </c>
      <c r="W1169" t="s">
        <v>495</v>
      </c>
      <c r="X1169" t="s">
        <v>496</v>
      </c>
      <c r="Y1169" t="s">
        <v>278</v>
      </c>
      <c r="Z1169">
        <v>0</v>
      </c>
      <c r="AA1169" s="237">
        <v>36617</v>
      </c>
      <c r="AC1169">
        <v>0</v>
      </c>
    </row>
    <row r="1170" spans="1:29" ht="15" customHeight="1" x14ac:dyDescent="0.25">
      <c r="A1170">
        <v>12372</v>
      </c>
      <c r="B1170">
        <v>20300202</v>
      </c>
      <c r="C1170">
        <v>363</v>
      </c>
      <c r="D1170" t="s">
        <v>489</v>
      </c>
      <c r="E1170" t="s">
        <v>417</v>
      </c>
      <c r="F1170" t="s">
        <v>254</v>
      </c>
      <c r="G1170" t="s">
        <v>490</v>
      </c>
      <c r="H1170">
        <v>71432</v>
      </c>
      <c r="I1170" t="s">
        <v>297</v>
      </c>
      <c r="J1170" t="s">
        <v>298</v>
      </c>
      <c r="K1170">
        <v>98</v>
      </c>
      <c r="L1170">
        <v>65</v>
      </c>
      <c r="M1170">
        <v>159</v>
      </c>
      <c r="N1170" t="s">
        <v>499</v>
      </c>
      <c r="O1170">
        <v>1</v>
      </c>
      <c r="P1170" s="238">
        <v>9.0999999999999997E-7</v>
      </c>
      <c r="Q1170" t="s">
        <v>259</v>
      </c>
      <c r="R1170" t="s">
        <v>493</v>
      </c>
      <c r="S1170" t="s">
        <v>453</v>
      </c>
      <c r="T1170" t="s">
        <v>494</v>
      </c>
      <c r="V1170">
        <v>3.1</v>
      </c>
      <c r="W1170" t="s">
        <v>511</v>
      </c>
      <c r="X1170" t="s">
        <v>496</v>
      </c>
      <c r="Y1170" t="s">
        <v>263</v>
      </c>
      <c r="Z1170">
        <v>0</v>
      </c>
      <c r="AA1170" s="237">
        <v>36617</v>
      </c>
      <c r="AC1170">
        <v>0</v>
      </c>
    </row>
    <row r="1171" spans="1:29" ht="15" customHeight="1" x14ac:dyDescent="0.25">
      <c r="A1171">
        <v>12373</v>
      </c>
      <c r="B1171">
        <v>20300202</v>
      </c>
      <c r="C1171">
        <v>363</v>
      </c>
      <c r="D1171" t="s">
        <v>489</v>
      </c>
      <c r="E1171" t="s">
        <v>417</v>
      </c>
      <c r="F1171" t="s">
        <v>254</v>
      </c>
      <c r="G1171" t="s">
        <v>490</v>
      </c>
      <c r="H1171">
        <v>106990</v>
      </c>
      <c r="I1171" t="s">
        <v>501</v>
      </c>
      <c r="J1171" t="s">
        <v>502</v>
      </c>
      <c r="K1171">
        <v>25</v>
      </c>
      <c r="L1171">
        <v>0</v>
      </c>
      <c r="M1171">
        <v>129</v>
      </c>
      <c r="N1171" t="s">
        <v>258</v>
      </c>
      <c r="O1171">
        <v>1</v>
      </c>
      <c r="P1171" t="s">
        <v>503</v>
      </c>
      <c r="Q1171" t="s">
        <v>259</v>
      </c>
      <c r="R1171" t="s">
        <v>493</v>
      </c>
      <c r="S1171" t="s">
        <v>453</v>
      </c>
      <c r="T1171" t="s">
        <v>494</v>
      </c>
      <c r="V1171">
        <v>3.1</v>
      </c>
      <c r="W1171" t="s">
        <v>539</v>
      </c>
      <c r="X1171" t="s">
        <v>496</v>
      </c>
      <c r="Y1171" t="s">
        <v>263</v>
      </c>
      <c r="Z1171">
        <v>0</v>
      </c>
      <c r="AA1171" s="237">
        <v>36617</v>
      </c>
      <c r="AC1171">
        <v>0</v>
      </c>
    </row>
    <row r="1172" spans="1:29" ht="15" customHeight="1" x14ac:dyDescent="0.25">
      <c r="A1172">
        <v>12374</v>
      </c>
      <c r="B1172">
        <v>20300202</v>
      </c>
      <c r="C1172">
        <v>363</v>
      </c>
      <c r="D1172" t="s">
        <v>489</v>
      </c>
      <c r="E1172" t="s">
        <v>417</v>
      </c>
      <c r="F1172" t="s">
        <v>254</v>
      </c>
      <c r="G1172" t="s">
        <v>490</v>
      </c>
      <c r="H1172" t="s">
        <v>255</v>
      </c>
      <c r="I1172" t="s">
        <v>256</v>
      </c>
      <c r="J1172" t="s">
        <v>257</v>
      </c>
      <c r="K1172">
        <v>136</v>
      </c>
      <c r="L1172">
        <v>0</v>
      </c>
      <c r="M1172">
        <v>129</v>
      </c>
      <c r="N1172" t="s">
        <v>258</v>
      </c>
      <c r="O1172">
        <v>1</v>
      </c>
      <c r="P1172" s="238">
        <v>110</v>
      </c>
      <c r="Q1172" t="s">
        <v>259</v>
      </c>
      <c r="R1172" t="s">
        <v>493</v>
      </c>
      <c r="S1172" t="s">
        <v>453</v>
      </c>
      <c r="T1172" t="s">
        <v>494</v>
      </c>
      <c r="V1172">
        <v>3.1</v>
      </c>
      <c r="W1172" t="s">
        <v>505</v>
      </c>
      <c r="X1172" t="s">
        <v>496</v>
      </c>
      <c r="Y1172" t="s">
        <v>278</v>
      </c>
      <c r="Z1172">
        <v>0</v>
      </c>
      <c r="AA1172" s="237">
        <v>36617</v>
      </c>
      <c r="AC1172">
        <v>0</v>
      </c>
    </row>
    <row r="1173" spans="1:29" ht="15" customHeight="1" x14ac:dyDescent="0.25">
      <c r="A1173">
        <v>12376</v>
      </c>
      <c r="B1173">
        <v>20300202</v>
      </c>
      <c r="C1173">
        <v>363</v>
      </c>
      <c r="D1173" t="s">
        <v>489</v>
      </c>
      <c r="E1173" t="s">
        <v>417</v>
      </c>
      <c r="F1173" t="s">
        <v>254</v>
      </c>
      <c r="G1173" t="s">
        <v>490</v>
      </c>
      <c r="H1173" t="s">
        <v>264</v>
      </c>
      <c r="I1173" t="s">
        <v>265</v>
      </c>
      <c r="J1173" t="s">
        <v>266</v>
      </c>
      <c r="K1173">
        <v>137</v>
      </c>
      <c r="L1173">
        <v>0</v>
      </c>
      <c r="M1173">
        <v>129</v>
      </c>
      <c r="N1173" t="s">
        <v>258</v>
      </c>
      <c r="O1173">
        <v>1</v>
      </c>
      <c r="P1173" s="238">
        <v>8.2000000000000003E-2</v>
      </c>
      <c r="Q1173" t="s">
        <v>259</v>
      </c>
      <c r="R1173" t="s">
        <v>493</v>
      </c>
      <c r="S1173" t="s">
        <v>453</v>
      </c>
      <c r="T1173" t="s">
        <v>494</v>
      </c>
      <c r="V1173">
        <v>3.1</v>
      </c>
      <c r="W1173" t="s">
        <v>505</v>
      </c>
      <c r="X1173" t="s">
        <v>496</v>
      </c>
      <c r="Y1173" t="s">
        <v>278</v>
      </c>
      <c r="Z1173">
        <v>0</v>
      </c>
      <c r="AA1173" s="237">
        <v>36617</v>
      </c>
      <c r="AC1173">
        <v>0</v>
      </c>
    </row>
    <row r="1174" spans="1:29" ht="15" customHeight="1" x14ac:dyDescent="0.25">
      <c r="A1174">
        <v>12377</v>
      </c>
      <c r="B1174">
        <v>20300202</v>
      </c>
      <c r="C1174">
        <v>363</v>
      </c>
      <c r="D1174" t="s">
        <v>489</v>
      </c>
      <c r="E1174" t="s">
        <v>417</v>
      </c>
      <c r="F1174" t="s">
        <v>254</v>
      </c>
      <c r="G1174" t="s">
        <v>490</v>
      </c>
      <c r="H1174" t="s">
        <v>264</v>
      </c>
      <c r="I1174" t="s">
        <v>265</v>
      </c>
      <c r="J1174" t="s">
        <v>266</v>
      </c>
      <c r="K1174">
        <v>137</v>
      </c>
      <c r="L1174">
        <v>28</v>
      </c>
      <c r="M1174">
        <v>145</v>
      </c>
      <c r="N1174" t="s">
        <v>506</v>
      </c>
      <c r="O1174">
        <v>1</v>
      </c>
      <c r="P1174" s="238">
        <v>0.03</v>
      </c>
      <c r="Q1174" t="s">
        <v>259</v>
      </c>
      <c r="R1174" t="s">
        <v>493</v>
      </c>
      <c r="S1174" t="s">
        <v>453</v>
      </c>
      <c r="T1174" t="s">
        <v>494</v>
      </c>
      <c r="V1174">
        <v>3.1</v>
      </c>
      <c r="W1174" t="s">
        <v>505</v>
      </c>
      <c r="X1174" t="s">
        <v>496</v>
      </c>
      <c r="Y1174" t="s">
        <v>278</v>
      </c>
      <c r="Z1174">
        <v>0</v>
      </c>
      <c r="AA1174" s="237">
        <v>36617</v>
      </c>
      <c r="AC1174">
        <v>0</v>
      </c>
    </row>
    <row r="1175" spans="1:29" ht="15" customHeight="1" x14ac:dyDescent="0.25">
      <c r="A1175">
        <v>12378</v>
      </c>
      <c r="B1175">
        <v>20300202</v>
      </c>
      <c r="C1175">
        <v>363</v>
      </c>
      <c r="D1175" t="s">
        <v>489</v>
      </c>
      <c r="E1175" t="s">
        <v>417</v>
      </c>
      <c r="F1175" t="s">
        <v>254</v>
      </c>
      <c r="G1175" t="s">
        <v>490</v>
      </c>
      <c r="H1175" t="s">
        <v>264</v>
      </c>
      <c r="I1175" t="s">
        <v>265</v>
      </c>
      <c r="J1175" t="s">
        <v>266</v>
      </c>
      <c r="K1175">
        <v>137</v>
      </c>
      <c r="L1175">
        <v>149</v>
      </c>
      <c r="M1175">
        <v>206</v>
      </c>
      <c r="N1175" t="s">
        <v>507</v>
      </c>
      <c r="O1175">
        <v>1</v>
      </c>
      <c r="P1175" s="238">
        <v>1.4999999999999999E-2</v>
      </c>
      <c r="Q1175" t="s">
        <v>259</v>
      </c>
      <c r="R1175" t="s">
        <v>493</v>
      </c>
      <c r="S1175" t="s">
        <v>453</v>
      </c>
      <c r="T1175" t="s">
        <v>494</v>
      </c>
      <c r="V1175">
        <v>3.1</v>
      </c>
      <c r="W1175" t="s">
        <v>508</v>
      </c>
      <c r="X1175" t="s">
        <v>496</v>
      </c>
      <c r="Y1175" t="s">
        <v>263</v>
      </c>
      <c r="Z1175">
        <v>0</v>
      </c>
      <c r="AA1175" s="237">
        <v>36617</v>
      </c>
      <c r="AC1175">
        <v>0</v>
      </c>
    </row>
    <row r="1176" spans="1:29" ht="15" customHeight="1" x14ac:dyDescent="0.25">
      <c r="A1176">
        <v>12379</v>
      </c>
      <c r="B1176">
        <v>20300202</v>
      </c>
      <c r="C1176">
        <v>363</v>
      </c>
      <c r="D1176" t="s">
        <v>489</v>
      </c>
      <c r="E1176" t="s">
        <v>417</v>
      </c>
      <c r="F1176" t="s">
        <v>254</v>
      </c>
      <c r="G1176" t="s">
        <v>490</v>
      </c>
      <c r="H1176">
        <v>100414</v>
      </c>
      <c r="I1176" t="s">
        <v>509</v>
      </c>
      <c r="J1176" t="s">
        <v>510</v>
      </c>
      <c r="K1176">
        <v>197</v>
      </c>
      <c r="L1176">
        <v>0</v>
      </c>
      <c r="M1176">
        <v>129</v>
      </c>
      <c r="N1176" t="s">
        <v>258</v>
      </c>
      <c r="O1176">
        <v>1</v>
      </c>
      <c r="P1176" s="238">
        <v>3.1999999999999999E-5</v>
      </c>
      <c r="Q1176" t="s">
        <v>259</v>
      </c>
      <c r="R1176" t="s">
        <v>493</v>
      </c>
      <c r="S1176" t="s">
        <v>453</v>
      </c>
      <c r="T1176" t="s">
        <v>494</v>
      </c>
      <c r="V1176">
        <v>3.1</v>
      </c>
      <c r="W1176" t="s">
        <v>505</v>
      </c>
      <c r="X1176" t="s">
        <v>496</v>
      </c>
      <c r="Y1176" t="s">
        <v>275</v>
      </c>
      <c r="Z1176">
        <v>0</v>
      </c>
      <c r="AA1176" s="237">
        <v>36617</v>
      </c>
      <c r="AC1176">
        <v>0</v>
      </c>
    </row>
    <row r="1177" spans="1:29" ht="15" customHeight="1" x14ac:dyDescent="0.25">
      <c r="A1177">
        <v>12380</v>
      </c>
      <c r="B1177">
        <v>20300202</v>
      </c>
      <c r="C1177">
        <v>363</v>
      </c>
      <c r="D1177" t="s">
        <v>489</v>
      </c>
      <c r="E1177" t="s">
        <v>417</v>
      </c>
      <c r="F1177" t="s">
        <v>254</v>
      </c>
      <c r="G1177" t="s">
        <v>490</v>
      </c>
      <c r="H1177">
        <v>50000</v>
      </c>
      <c r="I1177" t="s">
        <v>339</v>
      </c>
      <c r="J1177" t="s">
        <v>340</v>
      </c>
      <c r="K1177">
        <v>210</v>
      </c>
      <c r="L1177">
        <v>0</v>
      </c>
      <c r="M1177">
        <v>129</v>
      </c>
      <c r="N1177" t="s">
        <v>258</v>
      </c>
      <c r="O1177">
        <v>1</v>
      </c>
      <c r="P1177" s="238">
        <v>7.1000000000000002E-4</v>
      </c>
      <c r="Q1177" t="s">
        <v>259</v>
      </c>
      <c r="R1177" t="s">
        <v>493</v>
      </c>
      <c r="S1177" t="s">
        <v>453</v>
      </c>
      <c r="T1177" t="s">
        <v>494</v>
      </c>
      <c r="V1177">
        <v>3.1</v>
      </c>
      <c r="W1177" t="s">
        <v>505</v>
      </c>
      <c r="X1177" t="s">
        <v>496</v>
      </c>
      <c r="Y1177" t="s">
        <v>278</v>
      </c>
      <c r="Z1177">
        <v>0</v>
      </c>
      <c r="AA1177" s="237">
        <v>36617</v>
      </c>
      <c r="AC1177">
        <v>0</v>
      </c>
    </row>
    <row r="1178" spans="1:29" ht="15" customHeight="1" x14ac:dyDescent="0.25">
      <c r="A1178">
        <v>12381</v>
      </c>
      <c r="B1178">
        <v>20300202</v>
      </c>
      <c r="C1178">
        <v>363</v>
      </c>
      <c r="D1178" t="s">
        <v>489</v>
      </c>
      <c r="E1178" t="s">
        <v>417</v>
      </c>
      <c r="F1178" t="s">
        <v>254</v>
      </c>
      <c r="G1178" t="s">
        <v>490</v>
      </c>
      <c r="H1178">
        <v>50000</v>
      </c>
      <c r="I1178" t="s">
        <v>339</v>
      </c>
      <c r="J1178" t="s">
        <v>340</v>
      </c>
      <c r="K1178">
        <v>210</v>
      </c>
      <c r="L1178">
        <v>65</v>
      </c>
      <c r="M1178">
        <v>159</v>
      </c>
      <c r="N1178" t="s">
        <v>499</v>
      </c>
      <c r="O1178">
        <v>1</v>
      </c>
      <c r="P1178" s="238">
        <v>2.0000000000000002E-5</v>
      </c>
      <c r="Q1178" t="s">
        <v>259</v>
      </c>
      <c r="R1178" t="s">
        <v>493</v>
      </c>
      <c r="S1178" t="s">
        <v>453</v>
      </c>
      <c r="T1178" t="s">
        <v>494</v>
      </c>
      <c r="V1178">
        <v>3.1</v>
      </c>
      <c r="W1178" t="s">
        <v>500</v>
      </c>
      <c r="X1178" t="s">
        <v>496</v>
      </c>
      <c r="Y1178" t="s">
        <v>263</v>
      </c>
      <c r="Z1178">
        <v>0</v>
      </c>
      <c r="AA1178" s="237">
        <v>36617</v>
      </c>
      <c r="AC1178">
        <v>0</v>
      </c>
    </row>
    <row r="1179" spans="1:29" ht="15" customHeight="1" x14ac:dyDescent="0.25">
      <c r="A1179">
        <v>12382</v>
      </c>
      <c r="B1179">
        <v>20300202</v>
      </c>
      <c r="C1179">
        <v>363</v>
      </c>
      <c r="D1179" t="s">
        <v>489</v>
      </c>
      <c r="E1179" t="s">
        <v>417</v>
      </c>
      <c r="F1179" t="s">
        <v>254</v>
      </c>
      <c r="G1179" t="s">
        <v>490</v>
      </c>
      <c r="H1179">
        <v>1330207</v>
      </c>
      <c r="I1179" t="s">
        <v>517</v>
      </c>
      <c r="J1179" t="s">
        <v>518</v>
      </c>
      <c r="K1179">
        <v>246</v>
      </c>
      <c r="L1179">
        <v>0</v>
      </c>
      <c r="M1179">
        <v>129</v>
      </c>
      <c r="N1179" t="s">
        <v>258</v>
      </c>
      <c r="O1179">
        <v>1</v>
      </c>
      <c r="P1179" s="238">
        <v>6.3999999999999997E-5</v>
      </c>
      <c r="Q1179" t="s">
        <v>259</v>
      </c>
      <c r="R1179" t="s">
        <v>493</v>
      </c>
      <c r="S1179" t="s">
        <v>453</v>
      </c>
      <c r="T1179" t="s">
        <v>494</v>
      </c>
      <c r="V1179">
        <v>3.1</v>
      </c>
      <c r="W1179" t="s">
        <v>505</v>
      </c>
      <c r="X1179" t="s">
        <v>496</v>
      </c>
      <c r="Y1179" t="s">
        <v>275</v>
      </c>
      <c r="Z1179">
        <v>0</v>
      </c>
      <c r="AA1179" s="237">
        <v>36617</v>
      </c>
      <c r="AC1179">
        <v>0</v>
      </c>
    </row>
    <row r="1180" spans="1:29" ht="15" customHeight="1" x14ac:dyDescent="0.25">
      <c r="A1180">
        <v>12383</v>
      </c>
      <c r="B1180">
        <v>20300202</v>
      </c>
      <c r="C1180">
        <v>363</v>
      </c>
      <c r="D1180" t="s">
        <v>489</v>
      </c>
      <c r="E1180" t="s">
        <v>417</v>
      </c>
      <c r="F1180" t="s">
        <v>254</v>
      </c>
      <c r="G1180" t="s">
        <v>490</v>
      </c>
      <c r="I1180" t="s">
        <v>349</v>
      </c>
      <c r="J1180" t="s">
        <v>350</v>
      </c>
      <c r="K1180">
        <v>261</v>
      </c>
      <c r="L1180">
        <v>0</v>
      </c>
      <c r="M1180">
        <v>129</v>
      </c>
      <c r="N1180" t="s">
        <v>258</v>
      </c>
      <c r="O1180">
        <v>1</v>
      </c>
      <c r="P1180" s="238">
        <v>8.6E-3</v>
      </c>
      <c r="Q1180" t="s">
        <v>259</v>
      </c>
      <c r="R1180" t="s">
        <v>493</v>
      </c>
      <c r="S1180" t="s">
        <v>453</v>
      </c>
      <c r="T1180" t="s">
        <v>494</v>
      </c>
      <c r="V1180">
        <v>3.1</v>
      </c>
      <c r="W1180" t="s">
        <v>505</v>
      </c>
      <c r="X1180" t="s">
        <v>496</v>
      </c>
      <c r="Y1180" t="s">
        <v>275</v>
      </c>
      <c r="Z1180">
        <v>0</v>
      </c>
      <c r="AA1180" s="237">
        <v>36617</v>
      </c>
      <c r="AC1180">
        <v>0</v>
      </c>
    </row>
    <row r="1181" spans="1:29" ht="15" customHeight="1" x14ac:dyDescent="0.25">
      <c r="A1181">
        <v>12384</v>
      </c>
      <c r="B1181">
        <v>20300202</v>
      </c>
      <c r="C1181">
        <v>363</v>
      </c>
      <c r="D1181" t="s">
        <v>489</v>
      </c>
      <c r="E1181" t="s">
        <v>417</v>
      </c>
      <c r="F1181" t="s">
        <v>254</v>
      </c>
      <c r="G1181" t="s">
        <v>490</v>
      </c>
      <c r="H1181">
        <v>91203</v>
      </c>
      <c r="I1181" t="s">
        <v>361</v>
      </c>
      <c r="J1181" t="s">
        <v>362</v>
      </c>
      <c r="K1181">
        <v>291</v>
      </c>
      <c r="L1181">
        <v>0</v>
      </c>
      <c r="M1181">
        <v>129</v>
      </c>
      <c r="N1181" t="s">
        <v>258</v>
      </c>
      <c r="O1181">
        <v>1</v>
      </c>
      <c r="P1181" s="238">
        <v>1.3E-6</v>
      </c>
      <c r="Q1181" t="s">
        <v>259</v>
      </c>
      <c r="R1181" t="s">
        <v>493</v>
      </c>
      <c r="S1181" t="s">
        <v>453</v>
      </c>
      <c r="T1181" t="s">
        <v>494</v>
      </c>
      <c r="V1181">
        <v>3.1</v>
      </c>
      <c r="W1181" t="s">
        <v>505</v>
      </c>
      <c r="X1181" t="s">
        <v>496</v>
      </c>
      <c r="Y1181" t="s">
        <v>275</v>
      </c>
      <c r="Z1181">
        <v>0</v>
      </c>
      <c r="AA1181" s="237">
        <v>36617</v>
      </c>
      <c r="AC1181">
        <v>0</v>
      </c>
    </row>
    <row r="1182" spans="1:29" ht="15" customHeight="1" x14ac:dyDescent="0.25">
      <c r="A1182">
        <v>12386</v>
      </c>
      <c r="B1182">
        <v>20300202</v>
      </c>
      <c r="C1182">
        <v>363</v>
      </c>
      <c r="D1182" t="s">
        <v>489</v>
      </c>
      <c r="E1182" t="s">
        <v>417</v>
      </c>
      <c r="F1182" t="s">
        <v>254</v>
      </c>
      <c r="G1182" t="s">
        <v>490</v>
      </c>
      <c r="H1182" t="s">
        <v>268</v>
      </c>
      <c r="J1182" t="s">
        <v>269</v>
      </c>
      <c r="K1182">
        <v>303</v>
      </c>
      <c r="L1182">
        <v>0</v>
      </c>
      <c r="M1182">
        <v>129</v>
      </c>
      <c r="N1182" t="s">
        <v>258</v>
      </c>
      <c r="O1182">
        <v>1</v>
      </c>
      <c r="P1182" s="238">
        <v>0.32</v>
      </c>
      <c r="Q1182" t="s">
        <v>259</v>
      </c>
      <c r="R1182" t="s">
        <v>493</v>
      </c>
      <c r="S1182" t="s">
        <v>453</v>
      </c>
      <c r="T1182" t="s">
        <v>494</v>
      </c>
      <c r="V1182">
        <v>3.1</v>
      </c>
      <c r="W1182" t="s">
        <v>505</v>
      </c>
      <c r="X1182" t="s">
        <v>496</v>
      </c>
      <c r="Y1182" t="s">
        <v>278</v>
      </c>
      <c r="Z1182">
        <v>0</v>
      </c>
      <c r="AA1182" s="237">
        <v>36617</v>
      </c>
      <c r="AC1182">
        <v>0</v>
      </c>
    </row>
    <row r="1183" spans="1:29" ht="15" customHeight="1" x14ac:dyDescent="0.25">
      <c r="A1183">
        <v>12387</v>
      </c>
      <c r="B1183">
        <v>20300202</v>
      </c>
      <c r="C1183">
        <v>363</v>
      </c>
      <c r="D1183" t="s">
        <v>489</v>
      </c>
      <c r="E1183" t="s">
        <v>417</v>
      </c>
      <c r="F1183" t="s">
        <v>254</v>
      </c>
      <c r="G1183" t="s">
        <v>490</v>
      </c>
      <c r="H1183" t="s">
        <v>268</v>
      </c>
      <c r="J1183" t="s">
        <v>269</v>
      </c>
      <c r="K1183">
        <v>303</v>
      </c>
      <c r="L1183">
        <v>28</v>
      </c>
      <c r="M1183">
        <v>145</v>
      </c>
      <c r="N1183" t="s">
        <v>506</v>
      </c>
      <c r="O1183">
        <v>1</v>
      </c>
      <c r="P1183" s="238">
        <v>0.13</v>
      </c>
      <c r="Q1183" t="s">
        <v>259</v>
      </c>
      <c r="R1183" t="s">
        <v>493</v>
      </c>
      <c r="S1183" t="s">
        <v>453</v>
      </c>
      <c r="T1183" t="s">
        <v>494</v>
      </c>
      <c r="V1183">
        <v>3.1</v>
      </c>
      <c r="W1183" t="s">
        <v>505</v>
      </c>
      <c r="X1183" t="s">
        <v>496</v>
      </c>
      <c r="Y1183" t="s">
        <v>278</v>
      </c>
      <c r="Z1183">
        <v>0</v>
      </c>
      <c r="AA1183" s="237">
        <v>36617</v>
      </c>
      <c r="AC1183">
        <v>0</v>
      </c>
    </row>
    <row r="1184" spans="1:29" ht="15" customHeight="1" x14ac:dyDescent="0.25">
      <c r="A1184">
        <v>12388</v>
      </c>
      <c r="B1184">
        <v>20300202</v>
      </c>
      <c r="C1184">
        <v>363</v>
      </c>
      <c r="D1184" t="s">
        <v>489</v>
      </c>
      <c r="E1184" t="s">
        <v>417</v>
      </c>
      <c r="F1184" t="s">
        <v>254</v>
      </c>
      <c r="G1184" t="s">
        <v>490</v>
      </c>
      <c r="H1184" t="s">
        <v>268</v>
      </c>
      <c r="J1184" t="s">
        <v>269</v>
      </c>
      <c r="K1184">
        <v>303</v>
      </c>
      <c r="L1184">
        <v>149</v>
      </c>
      <c r="M1184">
        <v>206</v>
      </c>
      <c r="N1184" t="s">
        <v>507</v>
      </c>
      <c r="O1184">
        <v>1</v>
      </c>
      <c r="P1184" s="238">
        <v>9.9000000000000005E-2</v>
      </c>
      <c r="Q1184" t="s">
        <v>259</v>
      </c>
      <c r="R1184" t="s">
        <v>493</v>
      </c>
      <c r="S1184" t="s">
        <v>453</v>
      </c>
      <c r="T1184" t="s">
        <v>494</v>
      </c>
      <c r="V1184">
        <v>3.1</v>
      </c>
      <c r="W1184" t="s">
        <v>508</v>
      </c>
      <c r="X1184" t="s">
        <v>496</v>
      </c>
      <c r="Y1184" t="s">
        <v>263</v>
      </c>
      <c r="Z1184">
        <v>0</v>
      </c>
      <c r="AA1184" s="237">
        <v>36617</v>
      </c>
      <c r="AC1184">
        <v>0</v>
      </c>
    </row>
    <row r="1185" spans="1:29" ht="15" customHeight="1" x14ac:dyDescent="0.25">
      <c r="A1185">
        <v>12389</v>
      </c>
      <c r="B1185">
        <v>20300202</v>
      </c>
      <c r="C1185">
        <v>363</v>
      </c>
      <c r="D1185" t="s">
        <v>489</v>
      </c>
      <c r="E1185" t="s">
        <v>417</v>
      </c>
      <c r="F1185" t="s">
        <v>254</v>
      </c>
      <c r="G1185" t="s">
        <v>490</v>
      </c>
      <c r="I1185" t="s">
        <v>365</v>
      </c>
      <c r="J1185" t="s">
        <v>366</v>
      </c>
      <c r="K1185">
        <v>304</v>
      </c>
      <c r="L1185">
        <v>28</v>
      </c>
      <c r="M1185">
        <v>145</v>
      </c>
      <c r="N1185" t="s">
        <v>506</v>
      </c>
      <c r="O1185">
        <v>1</v>
      </c>
      <c r="P1185" s="238">
        <v>3.0000000000000001E-3</v>
      </c>
      <c r="Q1185" t="s">
        <v>259</v>
      </c>
      <c r="R1185" t="s">
        <v>493</v>
      </c>
      <c r="S1185" t="s">
        <v>453</v>
      </c>
      <c r="T1185" t="s">
        <v>494</v>
      </c>
      <c r="V1185">
        <v>3.1</v>
      </c>
      <c r="W1185" t="s">
        <v>560</v>
      </c>
      <c r="X1185" t="s">
        <v>496</v>
      </c>
      <c r="Y1185" t="s">
        <v>286</v>
      </c>
      <c r="Z1185">
        <v>0</v>
      </c>
      <c r="AA1185" s="237">
        <v>36617</v>
      </c>
      <c r="AC1185">
        <v>0</v>
      </c>
    </row>
    <row r="1186" spans="1:29" ht="15" customHeight="1" x14ac:dyDescent="0.25">
      <c r="A1186">
        <v>12390</v>
      </c>
      <c r="B1186">
        <v>20300202</v>
      </c>
      <c r="C1186">
        <v>363</v>
      </c>
      <c r="D1186" t="s">
        <v>489</v>
      </c>
      <c r="E1186" t="s">
        <v>417</v>
      </c>
      <c r="F1186" t="s">
        <v>254</v>
      </c>
      <c r="G1186" t="s">
        <v>490</v>
      </c>
      <c r="H1186" t="s">
        <v>271</v>
      </c>
      <c r="J1186" t="s">
        <v>272</v>
      </c>
      <c r="K1186">
        <v>330</v>
      </c>
      <c r="L1186">
        <v>28</v>
      </c>
      <c r="M1186">
        <v>145</v>
      </c>
      <c r="N1186" t="s">
        <v>506</v>
      </c>
      <c r="O1186">
        <v>1</v>
      </c>
      <c r="P1186" s="238">
        <v>4.7000000000000002E-3</v>
      </c>
      <c r="Q1186" t="s">
        <v>259</v>
      </c>
      <c r="R1186" t="s">
        <v>493</v>
      </c>
      <c r="S1186" t="s">
        <v>453</v>
      </c>
      <c r="T1186" t="s">
        <v>494</v>
      </c>
      <c r="V1186">
        <v>3.1</v>
      </c>
      <c r="W1186" t="s">
        <v>505</v>
      </c>
      <c r="X1186" t="s">
        <v>496</v>
      </c>
      <c r="Y1186" t="s">
        <v>275</v>
      </c>
      <c r="Z1186">
        <v>0</v>
      </c>
      <c r="AA1186" s="237">
        <v>36617</v>
      </c>
      <c r="AC1186">
        <v>0</v>
      </c>
    </row>
    <row r="1187" spans="1:29" ht="15" customHeight="1" x14ac:dyDescent="0.25">
      <c r="A1187">
        <v>12391</v>
      </c>
      <c r="B1187">
        <v>20300202</v>
      </c>
      <c r="C1187">
        <v>363</v>
      </c>
      <c r="D1187" t="s">
        <v>489</v>
      </c>
      <c r="E1187" t="s">
        <v>417</v>
      </c>
      <c r="F1187" t="s">
        <v>254</v>
      </c>
      <c r="G1187" t="s">
        <v>490</v>
      </c>
      <c r="H1187" t="s">
        <v>273</v>
      </c>
      <c r="J1187" t="s">
        <v>274</v>
      </c>
      <c r="K1187">
        <v>334</v>
      </c>
      <c r="L1187">
        <v>28</v>
      </c>
      <c r="M1187">
        <v>145</v>
      </c>
      <c r="N1187" t="s">
        <v>506</v>
      </c>
      <c r="O1187">
        <v>1</v>
      </c>
      <c r="P1187" s="238">
        <v>1.9E-3</v>
      </c>
      <c r="Q1187" t="s">
        <v>259</v>
      </c>
      <c r="R1187" t="s">
        <v>493</v>
      </c>
      <c r="S1187" t="s">
        <v>453</v>
      </c>
      <c r="T1187" t="s">
        <v>494</v>
      </c>
      <c r="V1187">
        <v>3.1</v>
      </c>
      <c r="W1187" t="s">
        <v>505</v>
      </c>
      <c r="X1187" t="s">
        <v>496</v>
      </c>
      <c r="Y1187" t="s">
        <v>275</v>
      </c>
      <c r="Z1187">
        <v>0</v>
      </c>
      <c r="AA1187" s="237">
        <v>36617</v>
      </c>
      <c r="AC1187">
        <v>0</v>
      </c>
    </row>
    <row r="1188" spans="1:29" ht="15" customHeight="1" x14ac:dyDescent="0.25">
      <c r="A1188">
        <v>12393</v>
      </c>
      <c r="B1188">
        <v>20300202</v>
      </c>
      <c r="C1188">
        <v>363</v>
      </c>
      <c r="D1188" t="s">
        <v>489</v>
      </c>
      <c r="E1188" t="s">
        <v>417</v>
      </c>
      <c r="F1188" t="s">
        <v>254</v>
      </c>
      <c r="G1188" t="s">
        <v>490</v>
      </c>
      <c r="H1188" t="s">
        <v>371</v>
      </c>
      <c r="J1188" t="s">
        <v>372</v>
      </c>
      <c r="K1188">
        <v>336</v>
      </c>
      <c r="L1188">
        <v>28</v>
      </c>
      <c r="M1188">
        <v>145</v>
      </c>
      <c r="N1188" t="s">
        <v>506</v>
      </c>
      <c r="O1188">
        <v>1</v>
      </c>
      <c r="P1188" s="238">
        <v>6.6E-3</v>
      </c>
      <c r="Q1188" t="s">
        <v>259</v>
      </c>
      <c r="R1188" t="s">
        <v>493</v>
      </c>
      <c r="S1188" t="s">
        <v>453</v>
      </c>
      <c r="T1188" t="s">
        <v>494</v>
      </c>
      <c r="V1188">
        <v>3.1</v>
      </c>
      <c r="W1188" t="s">
        <v>505</v>
      </c>
      <c r="X1188" t="s">
        <v>496</v>
      </c>
      <c r="Y1188" t="s">
        <v>275</v>
      </c>
      <c r="Z1188">
        <v>0</v>
      </c>
      <c r="AA1188" s="237">
        <v>36617</v>
      </c>
      <c r="AC1188">
        <v>0</v>
      </c>
    </row>
    <row r="1189" spans="1:29" ht="15" customHeight="1" x14ac:dyDescent="0.25">
      <c r="A1189">
        <v>12394</v>
      </c>
      <c r="B1189">
        <v>20300202</v>
      </c>
      <c r="C1189">
        <v>363</v>
      </c>
      <c r="D1189" t="s">
        <v>489</v>
      </c>
      <c r="E1189" t="s">
        <v>417</v>
      </c>
      <c r="F1189" t="s">
        <v>254</v>
      </c>
      <c r="G1189" t="s">
        <v>490</v>
      </c>
      <c r="H1189" t="s">
        <v>400</v>
      </c>
      <c r="J1189" t="s">
        <v>401</v>
      </c>
      <c r="K1189">
        <v>338</v>
      </c>
      <c r="L1189">
        <v>28</v>
      </c>
      <c r="M1189">
        <v>145</v>
      </c>
      <c r="N1189" t="s">
        <v>506</v>
      </c>
      <c r="O1189">
        <v>1</v>
      </c>
      <c r="P1189" s="238">
        <v>1.9E-3</v>
      </c>
      <c r="Q1189" t="s">
        <v>259</v>
      </c>
      <c r="R1189" t="s">
        <v>493</v>
      </c>
      <c r="S1189" t="s">
        <v>453</v>
      </c>
      <c r="T1189" t="s">
        <v>494</v>
      </c>
      <c r="V1189">
        <v>3.1</v>
      </c>
      <c r="W1189" t="s">
        <v>505</v>
      </c>
      <c r="X1189" t="s">
        <v>520</v>
      </c>
      <c r="Y1189" t="s">
        <v>275</v>
      </c>
      <c r="Z1189">
        <v>0</v>
      </c>
      <c r="AA1189" s="237">
        <v>38018</v>
      </c>
      <c r="AC1189">
        <v>0</v>
      </c>
    </row>
    <row r="1190" spans="1:29" ht="15" customHeight="1" x14ac:dyDescent="0.25">
      <c r="A1190">
        <v>12396</v>
      </c>
      <c r="B1190">
        <v>20300202</v>
      </c>
      <c r="C1190">
        <v>363</v>
      </c>
      <c r="D1190" t="s">
        <v>489</v>
      </c>
      <c r="E1190" t="s">
        <v>417</v>
      </c>
      <c r="F1190" t="s">
        <v>254</v>
      </c>
      <c r="G1190" t="s">
        <v>490</v>
      </c>
      <c r="H1190" t="s">
        <v>531</v>
      </c>
      <c r="J1190" t="s">
        <v>532</v>
      </c>
      <c r="K1190">
        <v>339</v>
      </c>
      <c r="L1190">
        <v>28</v>
      </c>
      <c r="M1190">
        <v>145</v>
      </c>
      <c r="N1190" t="s">
        <v>506</v>
      </c>
      <c r="O1190">
        <v>1</v>
      </c>
      <c r="P1190" s="238">
        <v>6.6E-3</v>
      </c>
      <c r="Q1190" t="s">
        <v>259</v>
      </c>
      <c r="R1190" t="s">
        <v>493</v>
      </c>
      <c r="S1190" t="s">
        <v>453</v>
      </c>
      <c r="T1190" t="s">
        <v>494</v>
      </c>
      <c r="W1190" t="s">
        <v>533</v>
      </c>
      <c r="X1190" t="s">
        <v>534</v>
      </c>
      <c r="Y1190" t="s">
        <v>275</v>
      </c>
      <c r="Z1190">
        <v>0</v>
      </c>
      <c r="AA1190" s="237">
        <v>38018</v>
      </c>
      <c r="AC1190">
        <v>0</v>
      </c>
    </row>
    <row r="1191" spans="1:29" ht="15" customHeight="1" x14ac:dyDescent="0.25">
      <c r="A1191">
        <v>12397</v>
      </c>
      <c r="B1191">
        <v>20300202</v>
      </c>
      <c r="C1191">
        <v>363</v>
      </c>
      <c r="D1191" t="s">
        <v>489</v>
      </c>
      <c r="E1191" t="s">
        <v>417</v>
      </c>
      <c r="F1191" t="s">
        <v>254</v>
      </c>
      <c r="G1191" t="s">
        <v>490</v>
      </c>
      <c r="H1191" t="s">
        <v>402</v>
      </c>
      <c r="J1191" t="s">
        <v>403</v>
      </c>
      <c r="K1191">
        <v>340</v>
      </c>
      <c r="L1191">
        <v>28</v>
      </c>
      <c r="M1191">
        <v>145</v>
      </c>
      <c r="N1191" t="s">
        <v>506</v>
      </c>
      <c r="O1191">
        <v>1</v>
      </c>
      <c r="P1191" s="238">
        <v>1.9E-3</v>
      </c>
      <c r="Q1191" t="s">
        <v>259</v>
      </c>
      <c r="R1191" t="s">
        <v>493</v>
      </c>
      <c r="S1191" t="s">
        <v>453</v>
      </c>
      <c r="T1191" t="s">
        <v>494</v>
      </c>
      <c r="V1191">
        <v>3.1</v>
      </c>
      <c r="W1191" t="s">
        <v>505</v>
      </c>
      <c r="X1191" t="s">
        <v>520</v>
      </c>
      <c r="Y1191" t="s">
        <v>275</v>
      </c>
      <c r="Z1191">
        <v>0</v>
      </c>
      <c r="AA1191" s="237">
        <v>38018</v>
      </c>
      <c r="AC1191">
        <v>0</v>
      </c>
    </row>
    <row r="1192" spans="1:29" ht="15" customHeight="1" x14ac:dyDescent="0.25">
      <c r="A1192">
        <v>12398</v>
      </c>
      <c r="B1192">
        <v>20300202</v>
      </c>
      <c r="C1192">
        <v>363</v>
      </c>
      <c r="D1192" t="s">
        <v>489</v>
      </c>
      <c r="E1192" t="s">
        <v>417</v>
      </c>
      <c r="F1192" t="s">
        <v>254</v>
      </c>
      <c r="G1192" t="s">
        <v>490</v>
      </c>
      <c r="H1192" t="s">
        <v>535</v>
      </c>
      <c r="J1192" t="s">
        <v>536</v>
      </c>
      <c r="K1192">
        <v>341</v>
      </c>
      <c r="L1192">
        <v>28</v>
      </c>
      <c r="M1192">
        <v>145</v>
      </c>
      <c r="N1192" t="s">
        <v>506</v>
      </c>
      <c r="O1192">
        <v>1</v>
      </c>
      <c r="P1192" s="238">
        <v>6.6E-3</v>
      </c>
      <c r="Q1192" t="s">
        <v>259</v>
      </c>
      <c r="R1192" t="s">
        <v>493</v>
      </c>
      <c r="S1192" t="s">
        <v>453</v>
      </c>
      <c r="T1192" t="s">
        <v>494</v>
      </c>
      <c r="W1192" t="s">
        <v>537</v>
      </c>
      <c r="X1192" t="s">
        <v>534</v>
      </c>
      <c r="Y1192" t="s">
        <v>275</v>
      </c>
      <c r="Z1192">
        <v>0</v>
      </c>
      <c r="AA1192" s="237">
        <v>38018</v>
      </c>
      <c r="AC1192">
        <v>0</v>
      </c>
    </row>
    <row r="1193" spans="1:29" ht="15" customHeight="1" x14ac:dyDescent="0.25">
      <c r="A1193">
        <v>12399</v>
      </c>
      <c r="B1193">
        <v>20300202</v>
      </c>
      <c r="C1193">
        <v>363</v>
      </c>
      <c r="D1193" t="s">
        <v>489</v>
      </c>
      <c r="E1193" t="s">
        <v>417</v>
      </c>
      <c r="F1193" t="s">
        <v>254</v>
      </c>
      <c r="G1193" t="s">
        <v>490</v>
      </c>
      <c r="H1193">
        <v>40</v>
      </c>
      <c r="J1193" t="s">
        <v>521</v>
      </c>
      <c r="K1193">
        <v>347</v>
      </c>
      <c r="L1193">
        <v>0</v>
      </c>
      <c r="M1193">
        <v>129</v>
      </c>
      <c r="N1193" t="s">
        <v>258</v>
      </c>
      <c r="O1193">
        <v>1</v>
      </c>
      <c r="P1193" s="238">
        <v>2.2000000000000001E-6</v>
      </c>
      <c r="Q1193" t="s">
        <v>259</v>
      </c>
      <c r="R1193" t="s">
        <v>493</v>
      </c>
      <c r="S1193" t="s">
        <v>453</v>
      </c>
      <c r="T1193" t="s">
        <v>494</v>
      </c>
      <c r="V1193">
        <v>3.1</v>
      </c>
      <c r="W1193" t="s">
        <v>505</v>
      </c>
      <c r="X1193" t="s">
        <v>496</v>
      </c>
      <c r="Y1193" t="s">
        <v>275</v>
      </c>
      <c r="Z1193">
        <v>0</v>
      </c>
      <c r="AA1193" s="237">
        <v>36617</v>
      </c>
      <c r="AC1193">
        <v>0</v>
      </c>
    </row>
    <row r="1194" spans="1:29" ht="15" customHeight="1" x14ac:dyDescent="0.25">
      <c r="A1194">
        <v>12400</v>
      </c>
      <c r="B1194">
        <v>20300202</v>
      </c>
      <c r="C1194">
        <v>363</v>
      </c>
      <c r="D1194" t="s">
        <v>489</v>
      </c>
      <c r="E1194" t="s">
        <v>417</v>
      </c>
      <c r="F1194" t="s">
        <v>254</v>
      </c>
      <c r="G1194" t="s">
        <v>490</v>
      </c>
      <c r="H1194">
        <v>75569</v>
      </c>
      <c r="I1194" t="s">
        <v>522</v>
      </c>
      <c r="J1194" t="s">
        <v>523</v>
      </c>
      <c r="K1194">
        <v>357</v>
      </c>
      <c r="L1194">
        <v>0</v>
      </c>
      <c r="M1194">
        <v>129</v>
      </c>
      <c r="N1194" t="s">
        <v>258</v>
      </c>
      <c r="O1194">
        <v>1</v>
      </c>
      <c r="P1194" t="s">
        <v>524</v>
      </c>
      <c r="Q1194" t="s">
        <v>259</v>
      </c>
      <c r="R1194" t="s">
        <v>493</v>
      </c>
      <c r="S1194" t="s">
        <v>453</v>
      </c>
      <c r="T1194" t="s">
        <v>494</v>
      </c>
      <c r="V1194">
        <v>3.1</v>
      </c>
      <c r="W1194" t="s">
        <v>505</v>
      </c>
      <c r="X1194" t="s">
        <v>496</v>
      </c>
      <c r="Y1194" t="s">
        <v>263</v>
      </c>
      <c r="Z1194">
        <v>0</v>
      </c>
      <c r="AA1194" s="237">
        <v>36617</v>
      </c>
      <c r="AC1194">
        <v>0</v>
      </c>
    </row>
    <row r="1195" spans="1:29" ht="15" customHeight="1" x14ac:dyDescent="0.25">
      <c r="A1195">
        <v>12401</v>
      </c>
      <c r="B1195">
        <v>20300202</v>
      </c>
      <c r="C1195">
        <v>363</v>
      </c>
      <c r="D1195" t="s">
        <v>489</v>
      </c>
      <c r="E1195" t="s">
        <v>417</v>
      </c>
      <c r="F1195" t="s">
        <v>254</v>
      </c>
      <c r="G1195" t="s">
        <v>490</v>
      </c>
      <c r="H1195" t="s">
        <v>276</v>
      </c>
      <c r="I1195" s="237">
        <v>2025884</v>
      </c>
      <c r="J1195" t="s">
        <v>277</v>
      </c>
      <c r="K1195">
        <v>380</v>
      </c>
      <c r="L1195">
        <v>0</v>
      </c>
      <c r="M1195">
        <v>129</v>
      </c>
      <c r="N1195" t="s">
        <v>258</v>
      </c>
      <c r="O1195">
        <v>1</v>
      </c>
      <c r="P1195" t="s">
        <v>58</v>
      </c>
      <c r="Q1195" t="s">
        <v>259</v>
      </c>
      <c r="R1195" t="s">
        <v>493</v>
      </c>
      <c r="S1195" t="s">
        <v>453</v>
      </c>
      <c r="T1195" t="s">
        <v>494</v>
      </c>
      <c r="U1195" t="s">
        <v>525</v>
      </c>
      <c r="V1195">
        <v>3.1</v>
      </c>
      <c r="W1195" t="s">
        <v>561</v>
      </c>
      <c r="X1195" t="s">
        <v>496</v>
      </c>
      <c r="Y1195" t="s">
        <v>267</v>
      </c>
      <c r="Z1195">
        <v>0</v>
      </c>
      <c r="AA1195" s="237">
        <v>36617</v>
      </c>
      <c r="AC1195">
        <v>0</v>
      </c>
    </row>
    <row r="1196" spans="1:29" ht="15" customHeight="1" x14ac:dyDescent="0.25">
      <c r="A1196">
        <v>12403</v>
      </c>
      <c r="B1196">
        <v>20300202</v>
      </c>
      <c r="C1196">
        <v>363</v>
      </c>
      <c r="D1196" t="s">
        <v>489</v>
      </c>
      <c r="E1196" t="s">
        <v>417</v>
      </c>
      <c r="F1196" t="s">
        <v>254</v>
      </c>
      <c r="G1196" t="s">
        <v>490</v>
      </c>
      <c r="H1196">
        <v>108883</v>
      </c>
      <c r="I1196" t="s">
        <v>381</v>
      </c>
      <c r="J1196" t="s">
        <v>382</v>
      </c>
      <c r="K1196">
        <v>397</v>
      </c>
      <c r="L1196">
        <v>0</v>
      </c>
      <c r="M1196">
        <v>129</v>
      </c>
      <c r="N1196" t="s">
        <v>258</v>
      </c>
      <c r="O1196">
        <v>1</v>
      </c>
      <c r="P1196" s="238">
        <v>1.2999999999999999E-4</v>
      </c>
      <c r="Q1196" t="s">
        <v>259</v>
      </c>
      <c r="R1196" t="s">
        <v>493</v>
      </c>
      <c r="S1196" t="s">
        <v>453</v>
      </c>
      <c r="T1196" t="s">
        <v>494</v>
      </c>
      <c r="V1196">
        <v>3.1</v>
      </c>
      <c r="W1196" t="s">
        <v>505</v>
      </c>
      <c r="X1196" t="s">
        <v>496</v>
      </c>
      <c r="Y1196" t="s">
        <v>275</v>
      </c>
      <c r="Z1196">
        <v>0</v>
      </c>
      <c r="AA1196" s="237">
        <v>36617</v>
      </c>
      <c r="AC1196">
        <v>0</v>
      </c>
    </row>
    <row r="1197" spans="1:29" ht="15" customHeight="1" x14ac:dyDescent="0.25">
      <c r="A1197">
        <v>12404</v>
      </c>
      <c r="B1197">
        <v>20300202</v>
      </c>
      <c r="C1197">
        <v>363</v>
      </c>
      <c r="D1197" t="s">
        <v>489</v>
      </c>
      <c r="E1197" t="s">
        <v>417</v>
      </c>
      <c r="F1197" t="s">
        <v>254</v>
      </c>
      <c r="G1197" t="s">
        <v>490</v>
      </c>
      <c r="J1197" t="s">
        <v>279</v>
      </c>
      <c r="K1197">
        <v>399</v>
      </c>
      <c r="L1197">
        <v>0</v>
      </c>
      <c r="M1197">
        <v>129</v>
      </c>
      <c r="N1197" t="s">
        <v>258</v>
      </c>
      <c r="O1197">
        <v>1</v>
      </c>
      <c r="P1197" s="238">
        <v>1.0999999999999999E-2</v>
      </c>
      <c r="Q1197" t="s">
        <v>259</v>
      </c>
      <c r="R1197" t="s">
        <v>493</v>
      </c>
      <c r="S1197" t="s">
        <v>453</v>
      </c>
      <c r="T1197" t="s">
        <v>494</v>
      </c>
      <c r="V1197">
        <v>3.1</v>
      </c>
      <c r="W1197" t="s">
        <v>505</v>
      </c>
      <c r="X1197" t="s">
        <v>496</v>
      </c>
      <c r="Y1197" t="s">
        <v>267</v>
      </c>
      <c r="Z1197">
        <v>0</v>
      </c>
      <c r="AA1197" s="237">
        <v>36617</v>
      </c>
      <c r="AC1197">
        <v>0</v>
      </c>
    </row>
    <row r="1198" spans="1:29" ht="15" customHeight="1" x14ac:dyDescent="0.25">
      <c r="A1198">
        <v>12406</v>
      </c>
      <c r="B1198">
        <v>20300202</v>
      </c>
      <c r="C1198">
        <v>363</v>
      </c>
      <c r="D1198" t="s">
        <v>489</v>
      </c>
      <c r="E1198" t="s">
        <v>417</v>
      </c>
      <c r="F1198" t="s">
        <v>254</v>
      </c>
      <c r="G1198" t="s">
        <v>490</v>
      </c>
      <c r="H1198" t="s">
        <v>385</v>
      </c>
      <c r="J1198" t="s">
        <v>386</v>
      </c>
      <c r="K1198">
        <v>417</v>
      </c>
      <c r="L1198">
        <v>0</v>
      </c>
      <c r="M1198">
        <v>129</v>
      </c>
      <c r="N1198" t="s">
        <v>258</v>
      </c>
      <c r="O1198">
        <v>1</v>
      </c>
      <c r="P1198" s="238">
        <v>2.0999999999999999E-3</v>
      </c>
      <c r="Q1198" t="s">
        <v>259</v>
      </c>
      <c r="R1198" t="s">
        <v>493</v>
      </c>
      <c r="S1198" t="s">
        <v>453</v>
      </c>
      <c r="T1198" t="s">
        <v>494</v>
      </c>
      <c r="V1198">
        <v>3.1</v>
      </c>
      <c r="W1198" t="s">
        <v>505</v>
      </c>
      <c r="X1198" t="s">
        <v>496</v>
      </c>
      <c r="Y1198" t="s">
        <v>263</v>
      </c>
      <c r="Z1198">
        <v>0</v>
      </c>
      <c r="AA1198" s="237">
        <v>36617</v>
      </c>
      <c r="AC1198">
        <v>0</v>
      </c>
    </row>
    <row r="1199" spans="1:29" s="327" customFormat="1" ht="15" hidden="1" customHeight="1" x14ac:dyDescent="0.25">
      <c r="A1199" s="327">
        <v>12375</v>
      </c>
      <c r="B1199" s="327">
        <v>20300202</v>
      </c>
      <c r="C1199" s="327">
        <v>363</v>
      </c>
      <c r="D1199" s="327" t="s">
        <v>489</v>
      </c>
      <c r="E1199" s="327" t="s">
        <v>417</v>
      </c>
      <c r="F1199" s="327" t="s">
        <v>254</v>
      </c>
      <c r="G1199" s="327" t="s">
        <v>490</v>
      </c>
      <c r="H1199" s="327" t="s">
        <v>264</v>
      </c>
      <c r="I1199" s="327" t="s">
        <v>265</v>
      </c>
      <c r="J1199" s="327" t="s">
        <v>266</v>
      </c>
      <c r="K1199" s="327">
        <v>137</v>
      </c>
      <c r="L1199" s="327">
        <v>0</v>
      </c>
      <c r="M1199" s="327">
        <v>129</v>
      </c>
      <c r="N1199" s="327" t="s">
        <v>258</v>
      </c>
      <c r="O1199" s="327">
        <v>1</v>
      </c>
      <c r="P1199" s="328">
        <v>115</v>
      </c>
      <c r="Q1199" s="327" t="s">
        <v>259</v>
      </c>
      <c r="R1199" s="327" t="s">
        <v>260</v>
      </c>
      <c r="S1199" s="327" t="s">
        <v>254</v>
      </c>
      <c r="T1199" s="327" t="s">
        <v>261</v>
      </c>
      <c r="V1199" s="327">
        <v>3.1</v>
      </c>
      <c r="X1199" s="327" t="s">
        <v>620</v>
      </c>
      <c r="Y1199" s="327" t="s">
        <v>263</v>
      </c>
      <c r="Z1199" s="327">
        <v>0</v>
      </c>
      <c r="AB1199" s="329">
        <v>36617</v>
      </c>
      <c r="AC1199" s="327">
        <v>0</v>
      </c>
    </row>
    <row r="1200" spans="1:29" s="327" customFormat="1" ht="15" hidden="1" customHeight="1" x14ac:dyDescent="0.25">
      <c r="A1200" s="327">
        <v>12385</v>
      </c>
      <c r="B1200" s="327">
        <v>20300202</v>
      </c>
      <c r="C1200" s="327">
        <v>363</v>
      </c>
      <c r="D1200" s="327" t="s">
        <v>489</v>
      </c>
      <c r="E1200" s="327" t="s">
        <v>417</v>
      </c>
      <c r="F1200" s="327" t="s">
        <v>254</v>
      </c>
      <c r="G1200" s="327" t="s">
        <v>490</v>
      </c>
      <c r="H1200" s="327" t="s">
        <v>268</v>
      </c>
      <c r="J1200" s="327" t="s">
        <v>269</v>
      </c>
      <c r="K1200" s="327">
        <v>303</v>
      </c>
      <c r="L1200" s="327">
        <v>0</v>
      </c>
      <c r="M1200" s="327">
        <v>129</v>
      </c>
      <c r="N1200" s="327" t="s">
        <v>258</v>
      </c>
      <c r="O1200" s="327">
        <v>1</v>
      </c>
      <c r="P1200" s="328">
        <v>462</v>
      </c>
      <c r="Q1200" s="327" t="s">
        <v>259</v>
      </c>
      <c r="R1200" s="327" t="s">
        <v>260</v>
      </c>
      <c r="S1200" s="327" t="s">
        <v>254</v>
      </c>
      <c r="T1200" s="327" t="s">
        <v>261</v>
      </c>
      <c r="V1200" s="327">
        <v>3.1</v>
      </c>
      <c r="X1200" s="327" t="s">
        <v>620</v>
      </c>
      <c r="Y1200" s="327" t="s">
        <v>275</v>
      </c>
      <c r="Z1200" s="327">
        <v>0</v>
      </c>
      <c r="AB1200" s="329">
        <v>36617</v>
      </c>
      <c r="AC1200" s="327">
        <v>0</v>
      </c>
    </row>
    <row r="1201" spans="1:29" s="327" customFormat="1" ht="15" hidden="1" customHeight="1" x14ac:dyDescent="0.25">
      <c r="A1201" s="327">
        <v>12392</v>
      </c>
      <c r="B1201" s="327">
        <v>20300202</v>
      </c>
      <c r="C1201" s="327">
        <v>363</v>
      </c>
      <c r="D1201" s="327" t="s">
        <v>489</v>
      </c>
      <c r="E1201" s="327" t="s">
        <v>417</v>
      </c>
      <c r="F1201" s="327" t="s">
        <v>254</v>
      </c>
      <c r="G1201" s="327" t="s">
        <v>490</v>
      </c>
      <c r="H1201" s="327" t="s">
        <v>371</v>
      </c>
      <c r="J1201" s="327" t="s">
        <v>372</v>
      </c>
      <c r="K1201" s="327">
        <v>336</v>
      </c>
      <c r="L1201" s="327">
        <v>0</v>
      </c>
      <c r="M1201" s="327">
        <v>129</v>
      </c>
      <c r="N1201" s="327" t="s">
        <v>258</v>
      </c>
      <c r="O1201" s="327">
        <v>1</v>
      </c>
      <c r="P1201" s="328">
        <v>44</v>
      </c>
      <c r="Q1201" s="327" t="s">
        <v>259</v>
      </c>
      <c r="R1201" s="327" t="s">
        <v>260</v>
      </c>
      <c r="S1201" s="327" t="s">
        <v>254</v>
      </c>
      <c r="T1201" s="327" t="s">
        <v>261</v>
      </c>
      <c r="V1201" s="327">
        <v>3.1</v>
      </c>
      <c r="X1201" s="327" t="s">
        <v>620</v>
      </c>
      <c r="Y1201" s="327" t="s">
        <v>286</v>
      </c>
      <c r="Z1201" s="327">
        <v>0</v>
      </c>
      <c r="AB1201" s="329">
        <v>36617</v>
      </c>
      <c r="AC1201" s="327">
        <v>0</v>
      </c>
    </row>
    <row r="1202" spans="1:29" s="327" customFormat="1" ht="15" hidden="1" customHeight="1" x14ac:dyDescent="0.25">
      <c r="A1202" s="327">
        <v>12395</v>
      </c>
      <c r="B1202" s="327">
        <v>20300202</v>
      </c>
      <c r="C1202" s="327">
        <v>363</v>
      </c>
      <c r="D1202" s="327" t="s">
        <v>489</v>
      </c>
      <c r="E1202" s="327" t="s">
        <v>417</v>
      </c>
      <c r="F1202" s="327" t="s">
        <v>254</v>
      </c>
      <c r="G1202" s="327" t="s">
        <v>490</v>
      </c>
      <c r="H1202" s="327" t="s">
        <v>531</v>
      </c>
      <c r="J1202" s="327" t="s">
        <v>532</v>
      </c>
      <c r="K1202" s="327">
        <v>339</v>
      </c>
      <c r="L1202" s="327">
        <v>0</v>
      </c>
      <c r="M1202" s="327">
        <v>129</v>
      </c>
      <c r="N1202" s="327" t="s">
        <v>258</v>
      </c>
      <c r="O1202" s="327">
        <v>1</v>
      </c>
      <c r="P1202" s="328">
        <v>44</v>
      </c>
      <c r="Q1202" s="327" t="s">
        <v>259</v>
      </c>
      <c r="R1202" s="327" t="s">
        <v>260</v>
      </c>
      <c r="S1202" s="327" t="s">
        <v>254</v>
      </c>
      <c r="T1202" s="327" t="s">
        <v>261</v>
      </c>
      <c r="V1202" s="327">
        <v>3.1</v>
      </c>
      <c r="X1202" s="327" t="s">
        <v>620</v>
      </c>
      <c r="Y1202" s="327" t="s">
        <v>286</v>
      </c>
      <c r="Z1202" s="327">
        <v>0</v>
      </c>
      <c r="AB1202" s="329">
        <v>36617</v>
      </c>
      <c r="AC1202" s="327">
        <v>0</v>
      </c>
    </row>
    <row r="1203" spans="1:29" s="327" customFormat="1" ht="15" hidden="1" customHeight="1" x14ac:dyDescent="0.25">
      <c r="A1203" s="327">
        <v>12402</v>
      </c>
      <c r="B1203" s="327">
        <v>20300202</v>
      </c>
      <c r="C1203" s="327">
        <v>363</v>
      </c>
      <c r="D1203" s="327" t="s">
        <v>489</v>
      </c>
      <c r="E1203" s="327" t="s">
        <v>417</v>
      </c>
      <c r="F1203" s="327" t="s">
        <v>254</v>
      </c>
      <c r="G1203" s="327" t="s">
        <v>490</v>
      </c>
      <c r="J1203" s="327" t="s">
        <v>412</v>
      </c>
      <c r="K1203" s="327">
        <v>381</v>
      </c>
      <c r="L1203" s="327">
        <v>0</v>
      </c>
      <c r="M1203" s="327">
        <v>129</v>
      </c>
      <c r="N1203" s="327" t="s">
        <v>258</v>
      </c>
      <c r="O1203" s="327">
        <v>1</v>
      </c>
      <c r="P1203" s="328">
        <v>0.6</v>
      </c>
      <c r="Q1203" s="327" t="s">
        <v>259</v>
      </c>
      <c r="R1203" s="327" t="s">
        <v>260</v>
      </c>
      <c r="S1203" s="327" t="s">
        <v>254</v>
      </c>
      <c r="T1203" s="327" t="s">
        <v>261</v>
      </c>
      <c r="V1203" s="327">
        <v>3.2</v>
      </c>
      <c r="X1203" s="327" t="s">
        <v>528</v>
      </c>
      <c r="Y1203" s="327" t="s">
        <v>267</v>
      </c>
      <c r="Z1203" s="327">
        <v>0</v>
      </c>
      <c r="AB1203" s="329">
        <v>36617</v>
      </c>
      <c r="AC1203" s="327">
        <v>0</v>
      </c>
    </row>
    <row r="1204" spans="1:29" s="327" customFormat="1" ht="15" hidden="1" customHeight="1" x14ac:dyDescent="0.25">
      <c r="A1204" s="327">
        <v>12405</v>
      </c>
      <c r="B1204" s="327">
        <v>20300202</v>
      </c>
      <c r="C1204" s="327">
        <v>363</v>
      </c>
      <c r="D1204" s="327" t="s">
        <v>489</v>
      </c>
      <c r="E1204" s="327" t="s">
        <v>417</v>
      </c>
      <c r="F1204" s="327" t="s">
        <v>254</v>
      </c>
      <c r="G1204" s="327" t="s">
        <v>490</v>
      </c>
      <c r="H1204" s="327" t="s">
        <v>385</v>
      </c>
      <c r="J1204" s="327" t="s">
        <v>386</v>
      </c>
      <c r="K1204" s="327">
        <v>417</v>
      </c>
      <c r="L1204" s="327">
        <v>0</v>
      </c>
      <c r="M1204" s="327">
        <v>129</v>
      </c>
      <c r="N1204" s="327" t="s">
        <v>258</v>
      </c>
      <c r="O1204" s="327">
        <v>1</v>
      </c>
      <c r="P1204" s="328">
        <v>1</v>
      </c>
      <c r="Q1204" s="327" t="s">
        <v>259</v>
      </c>
      <c r="R1204" s="327" t="s">
        <v>260</v>
      </c>
      <c r="S1204" s="327" t="s">
        <v>254</v>
      </c>
      <c r="T1204" s="327" t="s">
        <v>261</v>
      </c>
      <c r="V1204" s="327">
        <v>3.1</v>
      </c>
      <c r="X1204" s="327" t="s">
        <v>620</v>
      </c>
      <c r="Y1204" s="327" t="s">
        <v>263</v>
      </c>
      <c r="Z1204" s="327">
        <v>0</v>
      </c>
      <c r="AB1204" s="329">
        <v>36617</v>
      </c>
      <c r="AC1204" s="327">
        <v>0</v>
      </c>
    </row>
    <row r="1205" spans="1:29" ht="15" customHeight="1" x14ac:dyDescent="0.25">
      <c r="A1205">
        <v>12407</v>
      </c>
      <c r="B1205">
        <v>20300203</v>
      </c>
      <c r="C1205">
        <v>364</v>
      </c>
      <c r="D1205" t="s">
        <v>489</v>
      </c>
      <c r="E1205" t="s">
        <v>417</v>
      </c>
      <c r="F1205" t="s">
        <v>254</v>
      </c>
      <c r="G1205" t="s">
        <v>541</v>
      </c>
      <c r="H1205">
        <v>75070</v>
      </c>
      <c r="I1205" t="s">
        <v>491</v>
      </c>
      <c r="J1205" t="s">
        <v>492</v>
      </c>
      <c r="K1205">
        <v>71</v>
      </c>
      <c r="L1205">
        <v>0</v>
      </c>
      <c r="M1205">
        <v>129</v>
      </c>
      <c r="N1205" t="s">
        <v>258</v>
      </c>
      <c r="O1205">
        <v>1</v>
      </c>
      <c r="P1205" s="238">
        <v>4.0000000000000003E-5</v>
      </c>
      <c r="Q1205" t="s">
        <v>259</v>
      </c>
      <c r="R1205" t="s">
        <v>493</v>
      </c>
      <c r="S1205" t="s">
        <v>453</v>
      </c>
      <c r="T1205" t="s">
        <v>494</v>
      </c>
      <c r="V1205">
        <v>3.1</v>
      </c>
      <c r="W1205" t="s">
        <v>505</v>
      </c>
      <c r="X1205" t="s">
        <v>496</v>
      </c>
      <c r="Y1205" t="s">
        <v>275</v>
      </c>
      <c r="Z1205">
        <v>0</v>
      </c>
      <c r="AA1205" s="237">
        <v>36617</v>
      </c>
      <c r="AC1205">
        <v>0</v>
      </c>
    </row>
    <row r="1206" spans="1:29" ht="15" customHeight="1" x14ac:dyDescent="0.25">
      <c r="A1206">
        <v>12408</v>
      </c>
      <c r="B1206">
        <v>20300203</v>
      </c>
      <c r="C1206">
        <v>364</v>
      </c>
      <c r="D1206" t="s">
        <v>489</v>
      </c>
      <c r="E1206" t="s">
        <v>417</v>
      </c>
      <c r="F1206" t="s">
        <v>254</v>
      </c>
      <c r="G1206" t="s">
        <v>541</v>
      </c>
      <c r="H1206">
        <v>107028</v>
      </c>
      <c r="I1206" t="s">
        <v>497</v>
      </c>
      <c r="J1206" t="s">
        <v>498</v>
      </c>
      <c r="K1206">
        <v>79</v>
      </c>
      <c r="L1206">
        <v>0</v>
      </c>
      <c r="M1206">
        <v>129</v>
      </c>
      <c r="N1206" t="s">
        <v>258</v>
      </c>
      <c r="O1206">
        <v>1</v>
      </c>
      <c r="P1206" s="238">
        <v>6.3999999999999997E-6</v>
      </c>
      <c r="Q1206" t="s">
        <v>259</v>
      </c>
      <c r="R1206" t="s">
        <v>493</v>
      </c>
      <c r="S1206" t="s">
        <v>453</v>
      </c>
      <c r="T1206" t="s">
        <v>494</v>
      </c>
      <c r="V1206">
        <v>3.1</v>
      </c>
      <c r="W1206" t="s">
        <v>505</v>
      </c>
      <c r="X1206" t="s">
        <v>496</v>
      </c>
      <c r="Y1206" t="s">
        <v>275</v>
      </c>
      <c r="Z1206">
        <v>0</v>
      </c>
      <c r="AA1206" s="237">
        <v>36617</v>
      </c>
      <c r="AC1206">
        <v>0</v>
      </c>
    </row>
    <row r="1207" spans="1:29" ht="15" hidden="1" customHeight="1" x14ac:dyDescent="0.25">
      <c r="A1207">
        <v>12409</v>
      </c>
      <c r="B1207">
        <v>20300203</v>
      </c>
      <c r="C1207">
        <v>364</v>
      </c>
      <c r="D1207" t="s">
        <v>489</v>
      </c>
      <c r="E1207" t="s">
        <v>417</v>
      </c>
      <c r="F1207" t="s">
        <v>254</v>
      </c>
      <c r="G1207" t="s">
        <v>541</v>
      </c>
      <c r="H1207" t="s">
        <v>565</v>
      </c>
      <c r="I1207" t="s">
        <v>566</v>
      </c>
      <c r="J1207" t="s">
        <v>567</v>
      </c>
      <c r="K1207">
        <v>87</v>
      </c>
      <c r="L1207">
        <v>107</v>
      </c>
      <c r="M1207">
        <v>172</v>
      </c>
      <c r="N1207" t="s">
        <v>615</v>
      </c>
      <c r="O1207">
        <v>1</v>
      </c>
      <c r="P1207" s="238">
        <v>18</v>
      </c>
      <c r="Q1207" t="s">
        <v>259</v>
      </c>
      <c r="R1207" t="s">
        <v>260</v>
      </c>
      <c r="S1207" t="s">
        <v>254</v>
      </c>
      <c r="T1207" t="s">
        <v>261</v>
      </c>
      <c r="X1207" t="s">
        <v>568</v>
      </c>
      <c r="Y1207" t="s">
        <v>275</v>
      </c>
      <c r="Z1207">
        <v>0</v>
      </c>
      <c r="AA1207" s="237">
        <v>36770</v>
      </c>
      <c r="AC1207">
        <v>0</v>
      </c>
    </row>
    <row r="1208" spans="1:29" ht="15" hidden="1" customHeight="1" x14ac:dyDescent="0.25">
      <c r="A1208">
        <v>12410</v>
      </c>
      <c r="B1208">
        <v>20300203</v>
      </c>
      <c r="C1208">
        <v>364</v>
      </c>
      <c r="D1208" t="s">
        <v>489</v>
      </c>
      <c r="E1208" t="s">
        <v>417</v>
      </c>
      <c r="F1208" t="s">
        <v>254</v>
      </c>
      <c r="G1208" t="s">
        <v>541</v>
      </c>
      <c r="H1208" t="s">
        <v>565</v>
      </c>
      <c r="I1208" t="s">
        <v>566</v>
      </c>
      <c r="J1208" t="s">
        <v>567</v>
      </c>
      <c r="K1208">
        <v>87</v>
      </c>
      <c r="L1208">
        <v>139</v>
      </c>
      <c r="M1208">
        <v>198</v>
      </c>
      <c r="N1208" t="s">
        <v>551</v>
      </c>
      <c r="O1208">
        <v>1</v>
      </c>
      <c r="P1208" s="238">
        <v>9.1</v>
      </c>
      <c r="Q1208" t="s">
        <v>259</v>
      </c>
      <c r="R1208" t="s">
        <v>260</v>
      </c>
      <c r="S1208" t="s">
        <v>254</v>
      </c>
      <c r="T1208" t="s">
        <v>261</v>
      </c>
      <c r="X1208" t="s">
        <v>568</v>
      </c>
      <c r="Y1208" t="s">
        <v>275</v>
      </c>
      <c r="Z1208">
        <v>0</v>
      </c>
      <c r="AA1208" s="237">
        <v>36770</v>
      </c>
      <c r="AC1208">
        <v>0</v>
      </c>
    </row>
    <row r="1209" spans="1:29" ht="15" customHeight="1" x14ac:dyDescent="0.25">
      <c r="A1209">
        <v>12411</v>
      </c>
      <c r="B1209">
        <v>20300203</v>
      </c>
      <c r="C1209">
        <v>364</v>
      </c>
      <c r="D1209" t="s">
        <v>489</v>
      </c>
      <c r="E1209" t="s">
        <v>417</v>
      </c>
      <c r="F1209" t="s">
        <v>254</v>
      </c>
      <c r="G1209" t="s">
        <v>541</v>
      </c>
      <c r="H1209">
        <v>71432</v>
      </c>
      <c r="I1209" t="s">
        <v>297</v>
      </c>
      <c r="J1209" t="s">
        <v>298</v>
      </c>
      <c r="K1209">
        <v>98</v>
      </c>
      <c r="L1209">
        <v>0</v>
      </c>
      <c r="M1209">
        <v>129</v>
      </c>
      <c r="N1209" t="s">
        <v>258</v>
      </c>
      <c r="O1209">
        <v>1</v>
      </c>
      <c r="P1209" s="238">
        <v>1.2E-5</v>
      </c>
      <c r="Q1209" t="s">
        <v>259</v>
      </c>
      <c r="R1209" t="s">
        <v>493</v>
      </c>
      <c r="S1209" t="s">
        <v>453</v>
      </c>
      <c r="T1209" t="s">
        <v>494</v>
      </c>
      <c r="V1209">
        <v>3.1</v>
      </c>
      <c r="W1209" t="s">
        <v>505</v>
      </c>
      <c r="X1209" t="s">
        <v>496</v>
      </c>
      <c r="Y1209" t="s">
        <v>278</v>
      </c>
      <c r="Z1209">
        <v>0</v>
      </c>
      <c r="AA1209" s="237">
        <v>36617</v>
      </c>
      <c r="AC1209">
        <v>0</v>
      </c>
    </row>
    <row r="1210" spans="1:29" ht="15" customHeight="1" x14ac:dyDescent="0.25">
      <c r="A1210">
        <v>12412</v>
      </c>
      <c r="B1210">
        <v>20300203</v>
      </c>
      <c r="C1210">
        <v>364</v>
      </c>
      <c r="D1210" t="s">
        <v>489</v>
      </c>
      <c r="E1210" t="s">
        <v>417</v>
      </c>
      <c r="F1210" t="s">
        <v>254</v>
      </c>
      <c r="G1210" t="s">
        <v>541</v>
      </c>
      <c r="H1210">
        <v>71432</v>
      </c>
      <c r="I1210" t="s">
        <v>297</v>
      </c>
      <c r="J1210" t="s">
        <v>298</v>
      </c>
      <c r="K1210">
        <v>98</v>
      </c>
      <c r="L1210">
        <v>65</v>
      </c>
      <c r="M1210">
        <v>159</v>
      </c>
      <c r="N1210" t="s">
        <v>499</v>
      </c>
      <c r="O1210">
        <v>1</v>
      </c>
      <c r="P1210" s="238">
        <v>9.0999999999999997E-7</v>
      </c>
      <c r="Q1210" t="s">
        <v>259</v>
      </c>
      <c r="R1210" t="s">
        <v>493</v>
      </c>
      <c r="S1210" t="s">
        <v>453</v>
      </c>
      <c r="T1210" t="s">
        <v>494</v>
      </c>
      <c r="V1210">
        <v>3.1</v>
      </c>
      <c r="W1210" t="s">
        <v>500</v>
      </c>
      <c r="X1210" t="s">
        <v>496</v>
      </c>
      <c r="Y1210" t="s">
        <v>263</v>
      </c>
      <c r="Z1210">
        <v>0</v>
      </c>
      <c r="AA1210" s="237">
        <v>36617</v>
      </c>
      <c r="AC1210">
        <v>0</v>
      </c>
    </row>
    <row r="1211" spans="1:29" ht="15" customHeight="1" x14ac:dyDescent="0.25">
      <c r="A1211">
        <v>12413</v>
      </c>
      <c r="B1211">
        <v>20300203</v>
      </c>
      <c r="C1211">
        <v>364</v>
      </c>
      <c r="D1211" t="s">
        <v>489</v>
      </c>
      <c r="E1211" t="s">
        <v>417</v>
      </c>
      <c r="F1211" t="s">
        <v>254</v>
      </c>
      <c r="G1211" t="s">
        <v>541</v>
      </c>
      <c r="H1211">
        <v>106990</v>
      </c>
      <c r="I1211" t="s">
        <v>501</v>
      </c>
      <c r="J1211" t="s">
        <v>502</v>
      </c>
      <c r="K1211">
        <v>25</v>
      </c>
      <c r="L1211">
        <v>0</v>
      </c>
      <c r="M1211">
        <v>129</v>
      </c>
      <c r="N1211" t="s">
        <v>258</v>
      </c>
      <c r="O1211">
        <v>1</v>
      </c>
      <c r="P1211" t="s">
        <v>503</v>
      </c>
      <c r="Q1211" t="s">
        <v>259</v>
      </c>
      <c r="R1211" t="s">
        <v>493</v>
      </c>
      <c r="S1211" t="s">
        <v>453</v>
      </c>
      <c r="T1211" t="s">
        <v>494</v>
      </c>
      <c r="V1211">
        <v>3.1</v>
      </c>
      <c r="W1211" t="s">
        <v>504</v>
      </c>
      <c r="X1211" t="s">
        <v>496</v>
      </c>
      <c r="Y1211" t="s">
        <v>263</v>
      </c>
      <c r="Z1211">
        <v>0</v>
      </c>
      <c r="AA1211" s="237">
        <v>36617</v>
      </c>
      <c r="AC1211">
        <v>0</v>
      </c>
    </row>
    <row r="1212" spans="1:29" ht="15" customHeight="1" x14ac:dyDescent="0.25">
      <c r="A1212">
        <v>12414</v>
      </c>
      <c r="B1212">
        <v>20300203</v>
      </c>
      <c r="C1212">
        <v>364</v>
      </c>
      <c r="D1212" t="s">
        <v>489</v>
      </c>
      <c r="E1212" t="s">
        <v>417</v>
      </c>
      <c r="F1212" t="s">
        <v>254</v>
      </c>
      <c r="G1212" t="s">
        <v>541</v>
      </c>
      <c r="H1212" t="s">
        <v>255</v>
      </c>
      <c r="I1212" t="s">
        <v>256</v>
      </c>
      <c r="J1212" t="s">
        <v>257</v>
      </c>
      <c r="K1212">
        <v>136</v>
      </c>
      <c r="L1212">
        <v>0</v>
      </c>
      <c r="M1212">
        <v>129</v>
      </c>
      <c r="N1212" t="s">
        <v>258</v>
      </c>
      <c r="O1212">
        <v>1</v>
      </c>
      <c r="P1212" s="238">
        <v>110</v>
      </c>
      <c r="Q1212" t="s">
        <v>259</v>
      </c>
      <c r="R1212" t="s">
        <v>493</v>
      </c>
      <c r="S1212" t="s">
        <v>453</v>
      </c>
      <c r="T1212" t="s">
        <v>494</v>
      </c>
      <c r="V1212">
        <v>3.1</v>
      </c>
      <c r="W1212" t="s">
        <v>505</v>
      </c>
      <c r="X1212" t="s">
        <v>496</v>
      </c>
      <c r="Y1212" t="s">
        <v>278</v>
      </c>
      <c r="Z1212">
        <v>0</v>
      </c>
      <c r="AA1212" s="237">
        <v>36617</v>
      </c>
      <c r="AC1212">
        <v>0</v>
      </c>
    </row>
    <row r="1213" spans="1:29" ht="15" customHeight="1" x14ac:dyDescent="0.25">
      <c r="A1213">
        <v>12415</v>
      </c>
      <c r="B1213">
        <v>20300203</v>
      </c>
      <c r="C1213">
        <v>364</v>
      </c>
      <c r="D1213" t="s">
        <v>489</v>
      </c>
      <c r="E1213" t="s">
        <v>417</v>
      </c>
      <c r="F1213" t="s">
        <v>254</v>
      </c>
      <c r="G1213" t="s">
        <v>541</v>
      </c>
      <c r="H1213" t="s">
        <v>264</v>
      </c>
      <c r="I1213" t="s">
        <v>265</v>
      </c>
      <c r="J1213" t="s">
        <v>266</v>
      </c>
      <c r="K1213">
        <v>137</v>
      </c>
      <c r="L1213">
        <v>0</v>
      </c>
      <c r="M1213">
        <v>129</v>
      </c>
      <c r="N1213" t="s">
        <v>258</v>
      </c>
      <c r="O1213">
        <v>1</v>
      </c>
      <c r="P1213" s="238">
        <v>8.2000000000000003E-2</v>
      </c>
      <c r="Q1213" t="s">
        <v>259</v>
      </c>
      <c r="R1213" t="s">
        <v>493</v>
      </c>
      <c r="S1213" t="s">
        <v>453</v>
      </c>
      <c r="T1213" t="s">
        <v>494</v>
      </c>
      <c r="V1213">
        <v>3.1</v>
      </c>
      <c r="W1213" t="s">
        <v>505</v>
      </c>
      <c r="X1213" t="s">
        <v>496</v>
      </c>
      <c r="Y1213" t="s">
        <v>278</v>
      </c>
      <c r="Z1213">
        <v>0</v>
      </c>
      <c r="AA1213" s="237">
        <v>36617</v>
      </c>
      <c r="AC1213">
        <v>0</v>
      </c>
    </row>
    <row r="1214" spans="1:29" ht="15" customHeight="1" x14ac:dyDescent="0.25">
      <c r="A1214">
        <v>12416</v>
      </c>
      <c r="B1214">
        <v>20300203</v>
      </c>
      <c r="C1214">
        <v>364</v>
      </c>
      <c r="D1214" t="s">
        <v>489</v>
      </c>
      <c r="E1214" t="s">
        <v>417</v>
      </c>
      <c r="F1214" t="s">
        <v>254</v>
      </c>
      <c r="G1214" t="s">
        <v>541</v>
      </c>
      <c r="H1214" t="s">
        <v>264</v>
      </c>
      <c r="I1214" t="s">
        <v>265</v>
      </c>
      <c r="J1214" t="s">
        <v>266</v>
      </c>
      <c r="K1214">
        <v>137</v>
      </c>
      <c r="L1214">
        <v>28</v>
      </c>
      <c r="M1214">
        <v>145</v>
      </c>
      <c r="N1214" t="s">
        <v>506</v>
      </c>
      <c r="O1214">
        <v>1</v>
      </c>
      <c r="P1214" s="238">
        <v>0.03</v>
      </c>
      <c r="Q1214" t="s">
        <v>259</v>
      </c>
      <c r="R1214" t="s">
        <v>493</v>
      </c>
      <c r="S1214" t="s">
        <v>453</v>
      </c>
      <c r="T1214" t="s">
        <v>494</v>
      </c>
      <c r="V1214">
        <v>3.1</v>
      </c>
      <c r="W1214" t="s">
        <v>505</v>
      </c>
      <c r="X1214" t="s">
        <v>496</v>
      </c>
      <c r="Y1214" t="s">
        <v>278</v>
      </c>
      <c r="Z1214">
        <v>0</v>
      </c>
      <c r="AA1214" s="237">
        <v>36617</v>
      </c>
      <c r="AC1214">
        <v>0</v>
      </c>
    </row>
    <row r="1215" spans="1:29" ht="15" customHeight="1" x14ac:dyDescent="0.25">
      <c r="A1215">
        <v>12417</v>
      </c>
      <c r="B1215">
        <v>20300203</v>
      </c>
      <c r="C1215">
        <v>364</v>
      </c>
      <c r="D1215" t="s">
        <v>489</v>
      </c>
      <c r="E1215" t="s">
        <v>417</v>
      </c>
      <c r="F1215" t="s">
        <v>254</v>
      </c>
      <c r="G1215" t="s">
        <v>541</v>
      </c>
      <c r="H1215" t="s">
        <v>264</v>
      </c>
      <c r="I1215" t="s">
        <v>265</v>
      </c>
      <c r="J1215" t="s">
        <v>266</v>
      </c>
      <c r="K1215">
        <v>137</v>
      </c>
      <c r="L1215">
        <v>149</v>
      </c>
      <c r="M1215">
        <v>206</v>
      </c>
      <c r="N1215" t="s">
        <v>507</v>
      </c>
      <c r="O1215">
        <v>1</v>
      </c>
      <c r="P1215" s="238">
        <v>1.4999999999999999E-2</v>
      </c>
      <c r="Q1215" t="s">
        <v>259</v>
      </c>
      <c r="R1215" t="s">
        <v>493</v>
      </c>
      <c r="S1215" t="s">
        <v>453</v>
      </c>
      <c r="T1215" t="s">
        <v>494</v>
      </c>
      <c r="V1215">
        <v>3.1</v>
      </c>
      <c r="W1215" t="s">
        <v>508</v>
      </c>
      <c r="X1215" t="s">
        <v>496</v>
      </c>
      <c r="Y1215" t="s">
        <v>263</v>
      </c>
      <c r="Z1215">
        <v>0</v>
      </c>
      <c r="AA1215" s="237">
        <v>36617</v>
      </c>
      <c r="AC1215">
        <v>0</v>
      </c>
    </row>
    <row r="1216" spans="1:29" ht="15" customHeight="1" x14ac:dyDescent="0.25">
      <c r="A1216">
        <v>12418</v>
      </c>
      <c r="B1216">
        <v>20300203</v>
      </c>
      <c r="C1216">
        <v>364</v>
      </c>
      <c r="D1216" t="s">
        <v>489</v>
      </c>
      <c r="E1216" t="s">
        <v>417</v>
      </c>
      <c r="F1216" t="s">
        <v>254</v>
      </c>
      <c r="G1216" t="s">
        <v>541</v>
      </c>
      <c r="H1216">
        <v>100414</v>
      </c>
      <c r="I1216" t="s">
        <v>509</v>
      </c>
      <c r="J1216" t="s">
        <v>510</v>
      </c>
      <c r="K1216">
        <v>197</v>
      </c>
      <c r="L1216">
        <v>0</v>
      </c>
      <c r="M1216">
        <v>129</v>
      </c>
      <c r="N1216" t="s">
        <v>258</v>
      </c>
      <c r="O1216">
        <v>1</v>
      </c>
      <c r="P1216" s="238">
        <v>3.1999999999999999E-5</v>
      </c>
      <c r="Q1216" t="s">
        <v>259</v>
      </c>
      <c r="R1216" t="s">
        <v>493</v>
      </c>
      <c r="S1216" t="s">
        <v>453</v>
      </c>
      <c r="T1216" t="s">
        <v>494</v>
      </c>
      <c r="V1216">
        <v>3.1</v>
      </c>
      <c r="W1216" t="s">
        <v>505</v>
      </c>
      <c r="X1216" t="s">
        <v>496</v>
      </c>
      <c r="Y1216" t="s">
        <v>275</v>
      </c>
      <c r="Z1216">
        <v>0</v>
      </c>
      <c r="AA1216" s="237">
        <v>36617</v>
      </c>
      <c r="AC1216">
        <v>0</v>
      </c>
    </row>
    <row r="1217" spans="1:29" ht="15" customHeight="1" x14ac:dyDescent="0.25">
      <c r="A1217">
        <v>12419</v>
      </c>
      <c r="B1217">
        <v>20300203</v>
      </c>
      <c r="C1217">
        <v>364</v>
      </c>
      <c r="D1217" t="s">
        <v>489</v>
      </c>
      <c r="E1217" t="s">
        <v>417</v>
      </c>
      <c r="F1217" t="s">
        <v>254</v>
      </c>
      <c r="G1217" t="s">
        <v>541</v>
      </c>
      <c r="H1217">
        <v>50000</v>
      </c>
      <c r="I1217" t="s">
        <v>339</v>
      </c>
      <c r="J1217" t="s">
        <v>340</v>
      </c>
      <c r="K1217">
        <v>210</v>
      </c>
      <c r="L1217">
        <v>0</v>
      </c>
      <c r="M1217">
        <v>129</v>
      </c>
      <c r="N1217" t="s">
        <v>258</v>
      </c>
      <c r="O1217">
        <v>1</v>
      </c>
      <c r="P1217" s="238">
        <v>7.1000000000000002E-4</v>
      </c>
      <c r="Q1217" t="s">
        <v>259</v>
      </c>
      <c r="R1217" t="s">
        <v>493</v>
      </c>
      <c r="S1217" t="s">
        <v>453</v>
      </c>
      <c r="T1217" t="s">
        <v>494</v>
      </c>
      <c r="V1217">
        <v>3.1</v>
      </c>
      <c r="W1217" t="s">
        <v>505</v>
      </c>
      <c r="X1217" t="s">
        <v>496</v>
      </c>
      <c r="Y1217" t="s">
        <v>278</v>
      </c>
      <c r="Z1217">
        <v>0</v>
      </c>
      <c r="AA1217" s="237">
        <v>36617</v>
      </c>
      <c r="AC1217">
        <v>0</v>
      </c>
    </row>
    <row r="1218" spans="1:29" ht="15" customHeight="1" x14ac:dyDescent="0.25">
      <c r="A1218">
        <v>12420</v>
      </c>
      <c r="B1218">
        <v>20300203</v>
      </c>
      <c r="C1218">
        <v>364</v>
      </c>
      <c r="D1218" t="s">
        <v>489</v>
      </c>
      <c r="E1218" t="s">
        <v>417</v>
      </c>
      <c r="F1218" t="s">
        <v>254</v>
      </c>
      <c r="G1218" t="s">
        <v>541</v>
      </c>
      <c r="H1218">
        <v>50000</v>
      </c>
      <c r="I1218" t="s">
        <v>339</v>
      </c>
      <c r="J1218" t="s">
        <v>340</v>
      </c>
      <c r="K1218">
        <v>210</v>
      </c>
      <c r="L1218">
        <v>65</v>
      </c>
      <c r="M1218">
        <v>159</v>
      </c>
      <c r="N1218" t="s">
        <v>499</v>
      </c>
      <c r="O1218">
        <v>1</v>
      </c>
      <c r="P1218" s="238">
        <v>2.0000000000000002E-5</v>
      </c>
      <c r="Q1218" t="s">
        <v>259</v>
      </c>
      <c r="R1218" t="s">
        <v>493</v>
      </c>
      <c r="S1218" t="s">
        <v>453</v>
      </c>
      <c r="T1218" t="s">
        <v>494</v>
      </c>
      <c r="V1218">
        <v>3.1</v>
      </c>
      <c r="W1218" t="s">
        <v>500</v>
      </c>
      <c r="X1218" t="s">
        <v>496</v>
      </c>
      <c r="Y1218" t="s">
        <v>263</v>
      </c>
      <c r="Z1218">
        <v>0</v>
      </c>
      <c r="AA1218" s="237">
        <v>36617</v>
      </c>
      <c r="AC1218">
        <v>0</v>
      </c>
    </row>
    <row r="1219" spans="1:29" ht="15" customHeight="1" x14ac:dyDescent="0.25">
      <c r="A1219">
        <v>12421</v>
      </c>
      <c r="B1219">
        <v>20300203</v>
      </c>
      <c r="C1219">
        <v>364</v>
      </c>
      <c r="D1219" t="s">
        <v>489</v>
      </c>
      <c r="E1219" t="s">
        <v>417</v>
      </c>
      <c r="F1219" t="s">
        <v>254</v>
      </c>
      <c r="G1219" t="s">
        <v>541</v>
      </c>
      <c r="H1219">
        <v>1330207</v>
      </c>
      <c r="I1219" t="s">
        <v>517</v>
      </c>
      <c r="J1219" t="s">
        <v>518</v>
      </c>
      <c r="K1219">
        <v>246</v>
      </c>
      <c r="L1219">
        <v>0</v>
      </c>
      <c r="M1219">
        <v>129</v>
      </c>
      <c r="N1219" t="s">
        <v>258</v>
      </c>
      <c r="O1219">
        <v>1</v>
      </c>
      <c r="P1219" s="238">
        <v>6.3999999999999997E-5</v>
      </c>
      <c r="Q1219" t="s">
        <v>259</v>
      </c>
      <c r="R1219" t="s">
        <v>493</v>
      </c>
      <c r="S1219" t="s">
        <v>453</v>
      </c>
      <c r="T1219" t="s">
        <v>494</v>
      </c>
      <c r="V1219">
        <v>3.1</v>
      </c>
      <c r="W1219" t="s">
        <v>505</v>
      </c>
      <c r="X1219" t="s">
        <v>496</v>
      </c>
      <c r="Y1219" t="s">
        <v>275</v>
      </c>
      <c r="Z1219">
        <v>0</v>
      </c>
      <c r="AA1219" s="237">
        <v>36617</v>
      </c>
      <c r="AC1219">
        <v>0</v>
      </c>
    </row>
    <row r="1220" spans="1:29" ht="15" customHeight="1" x14ac:dyDescent="0.25">
      <c r="A1220">
        <v>12422</v>
      </c>
      <c r="B1220">
        <v>20300203</v>
      </c>
      <c r="C1220">
        <v>364</v>
      </c>
      <c r="D1220" t="s">
        <v>489</v>
      </c>
      <c r="E1220" t="s">
        <v>417</v>
      </c>
      <c r="F1220" t="s">
        <v>254</v>
      </c>
      <c r="G1220" t="s">
        <v>541</v>
      </c>
      <c r="I1220" t="s">
        <v>349</v>
      </c>
      <c r="J1220" t="s">
        <v>350</v>
      </c>
      <c r="K1220">
        <v>261</v>
      </c>
      <c r="L1220">
        <v>0</v>
      </c>
      <c r="M1220">
        <v>129</v>
      </c>
      <c r="N1220" t="s">
        <v>258</v>
      </c>
      <c r="O1220">
        <v>1</v>
      </c>
      <c r="P1220" s="238">
        <v>8.6E-3</v>
      </c>
      <c r="Q1220" t="s">
        <v>259</v>
      </c>
      <c r="R1220" t="s">
        <v>493</v>
      </c>
      <c r="S1220" t="s">
        <v>453</v>
      </c>
      <c r="T1220" t="s">
        <v>494</v>
      </c>
      <c r="V1220">
        <v>3.1</v>
      </c>
      <c r="W1220" t="s">
        <v>505</v>
      </c>
      <c r="X1220" t="s">
        <v>496</v>
      </c>
      <c r="Y1220" t="s">
        <v>275</v>
      </c>
      <c r="Z1220">
        <v>0</v>
      </c>
      <c r="AA1220" s="237">
        <v>36617</v>
      </c>
      <c r="AC1220">
        <v>0</v>
      </c>
    </row>
    <row r="1221" spans="1:29" ht="15" customHeight="1" x14ac:dyDescent="0.25">
      <c r="A1221">
        <v>12423</v>
      </c>
      <c r="B1221">
        <v>20300203</v>
      </c>
      <c r="C1221">
        <v>364</v>
      </c>
      <c r="D1221" t="s">
        <v>489</v>
      </c>
      <c r="E1221" t="s">
        <v>417</v>
      </c>
      <c r="F1221" t="s">
        <v>254</v>
      </c>
      <c r="G1221" t="s">
        <v>541</v>
      </c>
      <c r="H1221">
        <v>91203</v>
      </c>
      <c r="I1221" t="s">
        <v>361</v>
      </c>
      <c r="J1221" t="s">
        <v>362</v>
      </c>
      <c r="K1221">
        <v>291</v>
      </c>
      <c r="L1221">
        <v>0</v>
      </c>
      <c r="M1221">
        <v>129</v>
      </c>
      <c r="N1221" t="s">
        <v>258</v>
      </c>
      <c r="O1221">
        <v>1</v>
      </c>
      <c r="P1221" s="238">
        <v>1.3E-6</v>
      </c>
      <c r="Q1221" t="s">
        <v>259</v>
      </c>
      <c r="R1221" t="s">
        <v>493</v>
      </c>
      <c r="S1221" t="s">
        <v>453</v>
      </c>
      <c r="T1221" t="s">
        <v>494</v>
      </c>
      <c r="V1221">
        <v>3.1</v>
      </c>
      <c r="W1221" t="s">
        <v>505</v>
      </c>
      <c r="X1221" t="s">
        <v>496</v>
      </c>
      <c r="Y1221" t="s">
        <v>275</v>
      </c>
      <c r="Z1221">
        <v>0</v>
      </c>
      <c r="AA1221" s="237">
        <v>36617</v>
      </c>
      <c r="AC1221">
        <v>0</v>
      </c>
    </row>
    <row r="1222" spans="1:29" ht="15" customHeight="1" x14ac:dyDescent="0.25">
      <c r="A1222">
        <v>12424</v>
      </c>
      <c r="B1222">
        <v>20300203</v>
      </c>
      <c r="C1222">
        <v>364</v>
      </c>
      <c r="D1222" t="s">
        <v>489</v>
      </c>
      <c r="E1222" t="s">
        <v>417</v>
      </c>
      <c r="F1222" t="s">
        <v>254</v>
      </c>
      <c r="G1222" t="s">
        <v>541</v>
      </c>
      <c r="H1222" t="s">
        <v>268</v>
      </c>
      <c r="J1222" t="s">
        <v>269</v>
      </c>
      <c r="K1222">
        <v>303</v>
      </c>
      <c r="L1222">
        <v>0</v>
      </c>
      <c r="M1222">
        <v>129</v>
      </c>
      <c r="N1222" t="s">
        <v>258</v>
      </c>
      <c r="O1222">
        <v>1</v>
      </c>
      <c r="P1222" s="238">
        <v>0.32</v>
      </c>
      <c r="Q1222" t="s">
        <v>259</v>
      </c>
      <c r="R1222" t="s">
        <v>493</v>
      </c>
      <c r="S1222" t="s">
        <v>453</v>
      </c>
      <c r="T1222" t="s">
        <v>494</v>
      </c>
      <c r="V1222">
        <v>3.1</v>
      </c>
      <c r="W1222" t="s">
        <v>505</v>
      </c>
      <c r="X1222" t="s">
        <v>496</v>
      </c>
      <c r="Y1222" t="s">
        <v>278</v>
      </c>
      <c r="Z1222">
        <v>0</v>
      </c>
      <c r="AA1222" s="237">
        <v>36617</v>
      </c>
      <c r="AC1222">
        <v>0</v>
      </c>
    </row>
    <row r="1223" spans="1:29" ht="15" customHeight="1" x14ac:dyDescent="0.25">
      <c r="A1223">
        <v>12425</v>
      </c>
      <c r="B1223">
        <v>20300203</v>
      </c>
      <c r="C1223">
        <v>364</v>
      </c>
      <c r="D1223" t="s">
        <v>489</v>
      </c>
      <c r="E1223" t="s">
        <v>417</v>
      </c>
      <c r="F1223" t="s">
        <v>254</v>
      </c>
      <c r="G1223" t="s">
        <v>541</v>
      </c>
      <c r="H1223" t="s">
        <v>268</v>
      </c>
      <c r="J1223" t="s">
        <v>269</v>
      </c>
      <c r="K1223">
        <v>303</v>
      </c>
      <c r="L1223">
        <v>28</v>
      </c>
      <c r="M1223">
        <v>145</v>
      </c>
      <c r="N1223" t="s">
        <v>506</v>
      </c>
      <c r="O1223">
        <v>1</v>
      </c>
      <c r="P1223" s="238">
        <v>0.13</v>
      </c>
      <c r="Q1223" t="s">
        <v>259</v>
      </c>
      <c r="R1223" t="s">
        <v>493</v>
      </c>
      <c r="S1223" t="s">
        <v>453</v>
      </c>
      <c r="T1223" t="s">
        <v>494</v>
      </c>
      <c r="V1223">
        <v>3.1</v>
      </c>
      <c r="W1223" t="s">
        <v>505</v>
      </c>
      <c r="X1223" t="s">
        <v>496</v>
      </c>
      <c r="Y1223" t="s">
        <v>278</v>
      </c>
      <c r="Z1223">
        <v>0</v>
      </c>
      <c r="AA1223" s="237">
        <v>36617</v>
      </c>
      <c r="AC1223">
        <v>0</v>
      </c>
    </row>
    <row r="1224" spans="1:29" ht="15" customHeight="1" x14ac:dyDescent="0.25">
      <c r="A1224">
        <v>12426</v>
      </c>
      <c r="B1224">
        <v>20300203</v>
      </c>
      <c r="C1224">
        <v>364</v>
      </c>
      <c r="D1224" t="s">
        <v>489</v>
      </c>
      <c r="E1224" t="s">
        <v>417</v>
      </c>
      <c r="F1224" t="s">
        <v>254</v>
      </c>
      <c r="G1224" t="s">
        <v>541</v>
      </c>
      <c r="H1224" t="s">
        <v>268</v>
      </c>
      <c r="J1224" t="s">
        <v>269</v>
      </c>
      <c r="K1224">
        <v>303</v>
      </c>
      <c r="L1224">
        <v>149</v>
      </c>
      <c r="M1224">
        <v>206</v>
      </c>
      <c r="N1224" t="s">
        <v>507</v>
      </c>
      <c r="O1224">
        <v>1</v>
      </c>
      <c r="P1224" s="238">
        <v>9.9000000000000005E-2</v>
      </c>
      <c r="Q1224" t="s">
        <v>259</v>
      </c>
      <c r="R1224" t="s">
        <v>493</v>
      </c>
      <c r="S1224" t="s">
        <v>453</v>
      </c>
      <c r="T1224" t="s">
        <v>494</v>
      </c>
      <c r="V1224">
        <v>3.1</v>
      </c>
      <c r="W1224" t="s">
        <v>508</v>
      </c>
      <c r="X1224" t="s">
        <v>496</v>
      </c>
      <c r="Y1224" t="s">
        <v>263</v>
      </c>
      <c r="Z1224">
        <v>0</v>
      </c>
      <c r="AA1224" s="237">
        <v>36617</v>
      </c>
      <c r="AC1224">
        <v>0</v>
      </c>
    </row>
    <row r="1225" spans="1:29" ht="15" customHeight="1" x14ac:dyDescent="0.25">
      <c r="A1225">
        <v>12427</v>
      </c>
      <c r="B1225">
        <v>20300203</v>
      </c>
      <c r="C1225">
        <v>364</v>
      </c>
      <c r="D1225" t="s">
        <v>489</v>
      </c>
      <c r="E1225" t="s">
        <v>417</v>
      </c>
      <c r="F1225" t="s">
        <v>254</v>
      </c>
      <c r="G1225" t="s">
        <v>541</v>
      </c>
      <c r="I1225" t="s">
        <v>365</v>
      </c>
      <c r="J1225" t="s">
        <v>366</v>
      </c>
      <c r="K1225">
        <v>304</v>
      </c>
      <c r="L1225">
        <v>28</v>
      </c>
      <c r="M1225">
        <v>145</v>
      </c>
      <c r="N1225" t="s">
        <v>506</v>
      </c>
      <c r="O1225">
        <v>1</v>
      </c>
      <c r="P1225" s="238">
        <v>3.0000000000000001E-3</v>
      </c>
      <c r="Q1225" t="s">
        <v>259</v>
      </c>
      <c r="R1225" t="s">
        <v>493</v>
      </c>
      <c r="S1225" t="s">
        <v>453</v>
      </c>
      <c r="T1225" t="s">
        <v>494</v>
      </c>
      <c r="V1225">
        <v>3.1</v>
      </c>
      <c r="W1225" t="s">
        <v>560</v>
      </c>
      <c r="X1225" t="s">
        <v>496</v>
      </c>
      <c r="Y1225" t="s">
        <v>286</v>
      </c>
      <c r="Z1225">
        <v>0</v>
      </c>
      <c r="AA1225" s="237">
        <v>36617</v>
      </c>
      <c r="AC1225">
        <v>0</v>
      </c>
    </row>
    <row r="1226" spans="1:29" ht="15" customHeight="1" x14ac:dyDescent="0.25">
      <c r="A1226">
        <v>12428</v>
      </c>
      <c r="B1226">
        <v>20300203</v>
      </c>
      <c r="C1226">
        <v>364</v>
      </c>
      <c r="D1226" t="s">
        <v>489</v>
      </c>
      <c r="E1226" t="s">
        <v>417</v>
      </c>
      <c r="F1226" t="s">
        <v>254</v>
      </c>
      <c r="G1226" t="s">
        <v>541</v>
      </c>
      <c r="H1226" t="s">
        <v>271</v>
      </c>
      <c r="J1226" t="s">
        <v>272</v>
      </c>
      <c r="K1226">
        <v>330</v>
      </c>
      <c r="L1226">
        <v>28</v>
      </c>
      <c r="M1226">
        <v>145</v>
      </c>
      <c r="N1226" t="s">
        <v>506</v>
      </c>
      <c r="O1226">
        <v>1</v>
      </c>
      <c r="P1226" s="238">
        <v>4.7000000000000002E-3</v>
      </c>
      <c r="Q1226" t="s">
        <v>259</v>
      </c>
      <c r="R1226" t="s">
        <v>493</v>
      </c>
      <c r="S1226" t="s">
        <v>453</v>
      </c>
      <c r="T1226" t="s">
        <v>494</v>
      </c>
      <c r="V1226">
        <v>3.1</v>
      </c>
      <c r="W1226" t="s">
        <v>505</v>
      </c>
      <c r="X1226" t="s">
        <v>496</v>
      </c>
      <c r="Y1226" t="s">
        <v>275</v>
      </c>
      <c r="Z1226">
        <v>0</v>
      </c>
      <c r="AA1226" s="237">
        <v>36617</v>
      </c>
      <c r="AC1226">
        <v>0</v>
      </c>
    </row>
    <row r="1227" spans="1:29" ht="15" customHeight="1" x14ac:dyDescent="0.25">
      <c r="A1227">
        <v>12429</v>
      </c>
      <c r="B1227">
        <v>20300203</v>
      </c>
      <c r="C1227">
        <v>364</v>
      </c>
      <c r="D1227" t="s">
        <v>489</v>
      </c>
      <c r="E1227" t="s">
        <v>417</v>
      </c>
      <c r="F1227" t="s">
        <v>254</v>
      </c>
      <c r="G1227" t="s">
        <v>541</v>
      </c>
      <c r="H1227" t="s">
        <v>273</v>
      </c>
      <c r="J1227" t="s">
        <v>274</v>
      </c>
      <c r="K1227">
        <v>334</v>
      </c>
      <c r="L1227">
        <v>28</v>
      </c>
      <c r="M1227">
        <v>145</v>
      </c>
      <c r="N1227" t="s">
        <v>506</v>
      </c>
      <c r="O1227">
        <v>1</v>
      </c>
      <c r="P1227" s="238">
        <v>1.9E-3</v>
      </c>
      <c r="Q1227" t="s">
        <v>259</v>
      </c>
      <c r="R1227" t="s">
        <v>493</v>
      </c>
      <c r="S1227" t="s">
        <v>453</v>
      </c>
      <c r="T1227" t="s">
        <v>494</v>
      </c>
      <c r="V1227">
        <v>3.1</v>
      </c>
      <c r="W1227" t="s">
        <v>505</v>
      </c>
      <c r="X1227" t="s">
        <v>496</v>
      </c>
      <c r="Y1227" t="s">
        <v>275</v>
      </c>
      <c r="Z1227">
        <v>0</v>
      </c>
      <c r="AA1227" s="237">
        <v>36617</v>
      </c>
      <c r="AC1227">
        <v>0</v>
      </c>
    </row>
    <row r="1228" spans="1:29" ht="15" customHeight="1" x14ac:dyDescent="0.25">
      <c r="A1228">
        <v>12430</v>
      </c>
      <c r="B1228">
        <v>20300203</v>
      </c>
      <c r="C1228">
        <v>364</v>
      </c>
      <c r="D1228" t="s">
        <v>489</v>
      </c>
      <c r="E1228" t="s">
        <v>417</v>
      </c>
      <c r="F1228" t="s">
        <v>254</v>
      </c>
      <c r="G1228" t="s">
        <v>541</v>
      </c>
      <c r="H1228" t="s">
        <v>371</v>
      </c>
      <c r="J1228" t="s">
        <v>372</v>
      </c>
      <c r="K1228">
        <v>336</v>
      </c>
      <c r="L1228">
        <v>28</v>
      </c>
      <c r="M1228">
        <v>145</v>
      </c>
      <c r="N1228" t="s">
        <v>506</v>
      </c>
      <c r="O1228">
        <v>1</v>
      </c>
      <c r="P1228" s="238">
        <v>6.6E-3</v>
      </c>
      <c r="Q1228" t="s">
        <v>259</v>
      </c>
      <c r="R1228" t="s">
        <v>493</v>
      </c>
      <c r="S1228" t="s">
        <v>453</v>
      </c>
      <c r="T1228" t="s">
        <v>494</v>
      </c>
      <c r="V1228">
        <v>3.1</v>
      </c>
      <c r="W1228" t="s">
        <v>505</v>
      </c>
      <c r="X1228" t="s">
        <v>496</v>
      </c>
      <c r="Y1228" t="s">
        <v>275</v>
      </c>
      <c r="Z1228">
        <v>0</v>
      </c>
      <c r="AA1228" s="237">
        <v>36617</v>
      </c>
      <c r="AC1228">
        <v>0</v>
      </c>
    </row>
    <row r="1229" spans="1:29" ht="15" customHeight="1" x14ac:dyDescent="0.25">
      <c r="A1229">
        <v>12431</v>
      </c>
      <c r="B1229">
        <v>20300203</v>
      </c>
      <c r="C1229">
        <v>364</v>
      </c>
      <c r="D1229" t="s">
        <v>489</v>
      </c>
      <c r="E1229" t="s">
        <v>417</v>
      </c>
      <c r="F1229" t="s">
        <v>254</v>
      </c>
      <c r="G1229" t="s">
        <v>541</v>
      </c>
      <c r="H1229" t="s">
        <v>400</v>
      </c>
      <c r="J1229" t="s">
        <v>401</v>
      </c>
      <c r="K1229">
        <v>338</v>
      </c>
      <c r="L1229">
        <v>28</v>
      </c>
      <c r="M1229">
        <v>145</v>
      </c>
      <c r="N1229" t="s">
        <v>506</v>
      </c>
      <c r="O1229">
        <v>1</v>
      </c>
      <c r="P1229" s="238">
        <v>1.9E-3</v>
      </c>
      <c r="Q1229" t="s">
        <v>259</v>
      </c>
      <c r="R1229" t="s">
        <v>493</v>
      </c>
      <c r="S1229" t="s">
        <v>453</v>
      </c>
      <c r="T1229" t="s">
        <v>494</v>
      </c>
      <c r="V1229">
        <v>3.1</v>
      </c>
      <c r="W1229" t="s">
        <v>505</v>
      </c>
      <c r="X1229" t="s">
        <v>520</v>
      </c>
      <c r="Y1229" t="s">
        <v>275</v>
      </c>
      <c r="Z1229">
        <v>0</v>
      </c>
      <c r="AA1229" s="237">
        <v>38018</v>
      </c>
      <c r="AC1229">
        <v>0</v>
      </c>
    </row>
    <row r="1230" spans="1:29" ht="15" customHeight="1" x14ac:dyDescent="0.25">
      <c r="A1230">
        <v>12432</v>
      </c>
      <c r="B1230">
        <v>20300203</v>
      </c>
      <c r="C1230">
        <v>364</v>
      </c>
      <c r="D1230" t="s">
        <v>489</v>
      </c>
      <c r="E1230" t="s">
        <v>417</v>
      </c>
      <c r="F1230" t="s">
        <v>254</v>
      </c>
      <c r="G1230" t="s">
        <v>541</v>
      </c>
      <c r="H1230" t="s">
        <v>531</v>
      </c>
      <c r="J1230" t="s">
        <v>532</v>
      </c>
      <c r="K1230">
        <v>339</v>
      </c>
      <c r="L1230">
        <v>28</v>
      </c>
      <c r="M1230">
        <v>145</v>
      </c>
      <c r="N1230" t="s">
        <v>506</v>
      </c>
      <c r="O1230">
        <v>1</v>
      </c>
      <c r="P1230" s="238">
        <v>6.6E-3</v>
      </c>
      <c r="Q1230" t="s">
        <v>259</v>
      </c>
      <c r="R1230" t="s">
        <v>493</v>
      </c>
      <c r="S1230" t="s">
        <v>453</v>
      </c>
      <c r="T1230" t="s">
        <v>494</v>
      </c>
      <c r="W1230" t="s">
        <v>533</v>
      </c>
      <c r="X1230" t="s">
        <v>534</v>
      </c>
      <c r="Y1230" t="s">
        <v>275</v>
      </c>
      <c r="Z1230">
        <v>0</v>
      </c>
      <c r="AA1230" s="237">
        <v>38018</v>
      </c>
      <c r="AC1230">
        <v>0</v>
      </c>
    </row>
    <row r="1231" spans="1:29" ht="15" customHeight="1" x14ac:dyDescent="0.25">
      <c r="A1231">
        <v>12433</v>
      </c>
      <c r="B1231">
        <v>20300203</v>
      </c>
      <c r="C1231">
        <v>364</v>
      </c>
      <c r="D1231" t="s">
        <v>489</v>
      </c>
      <c r="E1231" t="s">
        <v>417</v>
      </c>
      <c r="F1231" t="s">
        <v>254</v>
      </c>
      <c r="G1231" t="s">
        <v>541</v>
      </c>
      <c r="H1231" t="s">
        <v>402</v>
      </c>
      <c r="J1231" t="s">
        <v>403</v>
      </c>
      <c r="K1231">
        <v>340</v>
      </c>
      <c r="L1231">
        <v>28</v>
      </c>
      <c r="M1231">
        <v>145</v>
      </c>
      <c r="N1231" t="s">
        <v>506</v>
      </c>
      <c r="O1231">
        <v>1</v>
      </c>
      <c r="P1231" s="238">
        <v>1.9E-3</v>
      </c>
      <c r="Q1231" t="s">
        <v>259</v>
      </c>
      <c r="R1231" t="s">
        <v>493</v>
      </c>
      <c r="S1231" t="s">
        <v>453</v>
      </c>
      <c r="T1231" t="s">
        <v>494</v>
      </c>
      <c r="V1231">
        <v>3.1</v>
      </c>
      <c r="W1231" t="s">
        <v>505</v>
      </c>
      <c r="X1231" t="s">
        <v>520</v>
      </c>
      <c r="Y1231" t="s">
        <v>275</v>
      </c>
      <c r="Z1231">
        <v>0</v>
      </c>
      <c r="AA1231" s="237">
        <v>38018</v>
      </c>
      <c r="AC1231">
        <v>0</v>
      </c>
    </row>
    <row r="1232" spans="1:29" ht="15" customHeight="1" x14ac:dyDescent="0.25">
      <c r="A1232">
        <v>12434</v>
      </c>
      <c r="B1232">
        <v>20300203</v>
      </c>
      <c r="C1232">
        <v>364</v>
      </c>
      <c r="D1232" t="s">
        <v>489</v>
      </c>
      <c r="E1232" t="s">
        <v>417</v>
      </c>
      <c r="F1232" t="s">
        <v>254</v>
      </c>
      <c r="G1232" t="s">
        <v>541</v>
      </c>
      <c r="H1232" t="s">
        <v>535</v>
      </c>
      <c r="J1232" t="s">
        <v>536</v>
      </c>
      <c r="K1232">
        <v>341</v>
      </c>
      <c r="L1232">
        <v>28</v>
      </c>
      <c r="M1232">
        <v>145</v>
      </c>
      <c r="N1232" t="s">
        <v>506</v>
      </c>
      <c r="O1232">
        <v>1</v>
      </c>
      <c r="P1232" s="238">
        <v>6.6E-3</v>
      </c>
      <c r="Q1232" t="s">
        <v>259</v>
      </c>
      <c r="R1232" t="s">
        <v>493</v>
      </c>
      <c r="S1232" t="s">
        <v>453</v>
      </c>
      <c r="T1232" t="s">
        <v>494</v>
      </c>
      <c r="W1232" t="s">
        <v>537</v>
      </c>
      <c r="X1232" t="s">
        <v>534</v>
      </c>
      <c r="Y1232" t="s">
        <v>275</v>
      </c>
      <c r="Z1232">
        <v>0</v>
      </c>
      <c r="AA1232" s="237">
        <v>38018</v>
      </c>
      <c r="AC1232">
        <v>0</v>
      </c>
    </row>
    <row r="1233" spans="1:29" ht="15" customHeight="1" x14ac:dyDescent="0.25">
      <c r="A1233">
        <v>12435</v>
      </c>
      <c r="B1233">
        <v>20300203</v>
      </c>
      <c r="C1233">
        <v>364</v>
      </c>
      <c r="D1233" t="s">
        <v>489</v>
      </c>
      <c r="E1233" t="s">
        <v>417</v>
      </c>
      <c r="F1233" t="s">
        <v>254</v>
      </c>
      <c r="G1233" t="s">
        <v>541</v>
      </c>
      <c r="H1233">
        <v>40</v>
      </c>
      <c r="J1233" t="s">
        <v>521</v>
      </c>
      <c r="K1233">
        <v>347</v>
      </c>
      <c r="L1233">
        <v>0</v>
      </c>
      <c r="M1233">
        <v>129</v>
      </c>
      <c r="N1233" t="s">
        <v>258</v>
      </c>
      <c r="O1233">
        <v>1</v>
      </c>
      <c r="P1233" s="238">
        <v>2.2000000000000001E-6</v>
      </c>
      <c r="Q1233" t="s">
        <v>259</v>
      </c>
      <c r="R1233" t="s">
        <v>493</v>
      </c>
      <c r="S1233" t="s">
        <v>453</v>
      </c>
      <c r="T1233" t="s">
        <v>494</v>
      </c>
      <c r="V1233">
        <v>3.1</v>
      </c>
      <c r="W1233" t="s">
        <v>505</v>
      </c>
      <c r="X1233" t="s">
        <v>496</v>
      </c>
      <c r="Y1233" t="s">
        <v>275</v>
      </c>
      <c r="Z1233">
        <v>0</v>
      </c>
      <c r="AA1233" s="237">
        <v>36617</v>
      </c>
      <c r="AC1233">
        <v>0</v>
      </c>
    </row>
    <row r="1234" spans="1:29" ht="15" customHeight="1" x14ac:dyDescent="0.25">
      <c r="A1234">
        <v>12436</v>
      </c>
      <c r="B1234">
        <v>20300203</v>
      </c>
      <c r="C1234">
        <v>364</v>
      </c>
      <c r="D1234" t="s">
        <v>489</v>
      </c>
      <c r="E1234" t="s">
        <v>417</v>
      </c>
      <c r="F1234" t="s">
        <v>254</v>
      </c>
      <c r="G1234" t="s">
        <v>541</v>
      </c>
      <c r="H1234">
        <v>75569</v>
      </c>
      <c r="I1234" t="s">
        <v>522</v>
      </c>
      <c r="J1234" t="s">
        <v>523</v>
      </c>
      <c r="K1234">
        <v>357</v>
      </c>
      <c r="L1234">
        <v>0</v>
      </c>
      <c r="M1234">
        <v>129</v>
      </c>
      <c r="N1234" t="s">
        <v>258</v>
      </c>
      <c r="O1234">
        <v>1</v>
      </c>
      <c r="P1234" t="s">
        <v>524</v>
      </c>
      <c r="Q1234" t="s">
        <v>259</v>
      </c>
      <c r="R1234" t="s">
        <v>493</v>
      </c>
      <c r="S1234" t="s">
        <v>453</v>
      </c>
      <c r="T1234" t="s">
        <v>494</v>
      </c>
      <c r="V1234">
        <v>3.1</v>
      </c>
      <c r="W1234" t="s">
        <v>505</v>
      </c>
      <c r="X1234" t="s">
        <v>496</v>
      </c>
      <c r="Y1234" t="s">
        <v>263</v>
      </c>
      <c r="Z1234">
        <v>0</v>
      </c>
      <c r="AA1234" s="237">
        <v>36617</v>
      </c>
      <c r="AC1234">
        <v>0</v>
      </c>
    </row>
    <row r="1235" spans="1:29" ht="15" customHeight="1" x14ac:dyDescent="0.25">
      <c r="A1235">
        <v>12437</v>
      </c>
      <c r="B1235">
        <v>20300203</v>
      </c>
      <c r="C1235">
        <v>364</v>
      </c>
      <c r="D1235" t="s">
        <v>489</v>
      </c>
      <c r="E1235" t="s">
        <v>417</v>
      </c>
      <c r="F1235" t="s">
        <v>254</v>
      </c>
      <c r="G1235" t="s">
        <v>541</v>
      </c>
      <c r="H1235" t="s">
        <v>276</v>
      </c>
      <c r="I1235" s="237">
        <v>2025884</v>
      </c>
      <c r="J1235" t="s">
        <v>277</v>
      </c>
      <c r="K1235">
        <v>380</v>
      </c>
      <c r="L1235">
        <v>0</v>
      </c>
      <c r="M1235">
        <v>129</v>
      </c>
      <c r="N1235" t="s">
        <v>258</v>
      </c>
      <c r="O1235">
        <v>1</v>
      </c>
      <c r="P1235" t="s">
        <v>58</v>
      </c>
      <c r="Q1235" t="s">
        <v>259</v>
      </c>
      <c r="R1235" t="s">
        <v>493</v>
      </c>
      <c r="S1235" t="s">
        <v>453</v>
      </c>
      <c r="T1235" t="s">
        <v>494</v>
      </c>
      <c r="U1235" t="s">
        <v>525</v>
      </c>
      <c r="V1235">
        <v>3.1</v>
      </c>
      <c r="W1235" t="s">
        <v>561</v>
      </c>
      <c r="X1235" t="s">
        <v>496</v>
      </c>
      <c r="Y1235" t="s">
        <v>267</v>
      </c>
      <c r="Z1235">
        <v>0</v>
      </c>
      <c r="AA1235" s="237">
        <v>36617</v>
      </c>
      <c r="AC1235">
        <v>0</v>
      </c>
    </row>
    <row r="1236" spans="1:29" ht="15" customHeight="1" x14ac:dyDescent="0.25">
      <c r="A1236">
        <v>12438</v>
      </c>
      <c r="B1236">
        <v>20300203</v>
      </c>
      <c r="C1236">
        <v>364</v>
      </c>
      <c r="D1236" t="s">
        <v>489</v>
      </c>
      <c r="E1236" t="s">
        <v>417</v>
      </c>
      <c r="F1236" t="s">
        <v>254</v>
      </c>
      <c r="G1236" t="s">
        <v>541</v>
      </c>
      <c r="H1236">
        <v>108883</v>
      </c>
      <c r="I1236" t="s">
        <v>381</v>
      </c>
      <c r="J1236" t="s">
        <v>382</v>
      </c>
      <c r="K1236">
        <v>397</v>
      </c>
      <c r="L1236">
        <v>0</v>
      </c>
      <c r="M1236">
        <v>129</v>
      </c>
      <c r="N1236" t="s">
        <v>258</v>
      </c>
      <c r="O1236">
        <v>1</v>
      </c>
      <c r="P1236" s="238">
        <v>1.2999999999999999E-4</v>
      </c>
      <c r="Q1236" t="s">
        <v>259</v>
      </c>
      <c r="R1236" t="s">
        <v>493</v>
      </c>
      <c r="S1236" t="s">
        <v>453</v>
      </c>
      <c r="T1236" t="s">
        <v>494</v>
      </c>
      <c r="V1236">
        <v>3.1</v>
      </c>
      <c r="W1236" t="s">
        <v>505</v>
      </c>
      <c r="X1236" t="s">
        <v>496</v>
      </c>
      <c r="Y1236" t="s">
        <v>275</v>
      </c>
      <c r="Z1236">
        <v>0</v>
      </c>
      <c r="AA1236" s="237">
        <v>36617</v>
      </c>
      <c r="AC1236">
        <v>0</v>
      </c>
    </row>
    <row r="1237" spans="1:29" ht="15" customHeight="1" x14ac:dyDescent="0.25">
      <c r="A1237">
        <v>12439</v>
      </c>
      <c r="B1237">
        <v>20300203</v>
      </c>
      <c r="C1237">
        <v>364</v>
      </c>
      <c r="D1237" t="s">
        <v>489</v>
      </c>
      <c r="E1237" t="s">
        <v>417</v>
      </c>
      <c r="F1237" t="s">
        <v>254</v>
      </c>
      <c r="G1237" t="s">
        <v>541</v>
      </c>
      <c r="J1237" t="s">
        <v>279</v>
      </c>
      <c r="K1237">
        <v>399</v>
      </c>
      <c r="L1237">
        <v>0</v>
      </c>
      <c r="M1237">
        <v>129</v>
      </c>
      <c r="N1237" t="s">
        <v>258</v>
      </c>
      <c r="O1237">
        <v>1</v>
      </c>
      <c r="P1237" s="238">
        <v>1.0999999999999999E-2</v>
      </c>
      <c r="Q1237" t="s">
        <v>259</v>
      </c>
      <c r="R1237" t="s">
        <v>493</v>
      </c>
      <c r="S1237" t="s">
        <v>453</v>
      </c>
      <c r="T1237" t="s">
        <v>494</v>
      </c>
      <c r="V1237">
        <v>3.1</v>
      </c>
      <c r="W1237" t="s">
        <v>505</v>
      </c>
      <c r="X1237" t="s">
        <v>496</v>
      </c>
      <c r="Y1237" t="s">
        <v>267</v>
      </c>
      <c r="Z1237">
        <v>0</v>
      </c>
      <c r="AA1237" s="237">
        <v>36617</v>
      </c>
      <c r="AC1237">
        <v>0</v>
      </c>
    </row>
    <row r="1238" spans="1:29" x14ac:dyDescent="0.25">
      <c r="A1238">
        <v>12440</v>
      </c>
      <c r="B1238">
        <v>20300203</v>
      </c>
      <c r="C1238">
        <v>364</v>
      </c>
      <c r="D1238" t="s">
        <v>489</v>
      </c>
      <c r="E1238" t="s">
        <v>417</v>
      </c>
      <c r="F1238" t="s">
        <v>254</v>
      </c>
      <c r="G1238" t="s">
        <v>541</v>
      </c>
      <c r="H1238" t="s">
        <v>385</v>
      </c>
      <c r="J1238" t="s">
        <v>386</v>
      </c>
      <c r="K1238">
        <v>417</v>
      </c>
      <c r="L1238">
        <v>0</v>
      </c>
      <c r="M1238">
        <v>129</v>
      </c>
      <c r="N1238" t="s">
        <v>258</v>
      </c>
      <c r="O1238">
        <v>1</v>
      </c>
      <c r="P1238" s="238">
        <v>2.0999999999999999E-3</v>
      </c>
      <c r="Q1238" t="s">
        <v>259</v>
      </c>
      <c r="R1238" t="s">
        <v>493</v>
      </c>
      <c r="S1238" t="s">
        <v>453</v>
      </c>
      <c r="T1238" t="s">
        <v>494</v>
      </c>
      <c r="V1238">
        <v>3.1</v>
      </c>
      <c r="W1238" t="s">
        <v>505</v>
      </c>
      <c r="X1238" t="s">
        <v>496</v>
      </c>
      <c r="Y1238" t="s">
        <v>263</v>
      </c>
      <c r="Z1238">
        <v>0</v>
      </c>
      <c r="AA1238" s="237">
        <v>36617</v>
      </c>
      <c r="AC1238">
        <v>0</v>
      </c>
    </row>
    <row r="1239" spans="1:29" hidden="1" x14ac:dyDescent="0.25">
      <c r="A1239">
        <v>12441</v>
      </c>
      <c r="B1239">
        <v>20300204</v>
      </c>
      <c r="C1239">
        <v>365</v>
      </c>
      <c r="D1239" t="s">
        <v>489</v>
      </c>
      <c r="E1239" t="s">
        <v>417</v>
      </c>
      <c r="F1239" t="s">
        <v>254</v>
      </c>
      <c r="G1239" t="s">
        <v>414</v>
      </c>
      <c r="H1239" t="s">
        <v>565</v>
      </c>
      <c r="I1239" t="s">
        <v>566</v>
      </c>
      <c r="J1239" t="s">
        <v>567</v>
      </c>
      <c r="K1239">
        <v>87</v>
      </c>
      <c r="L1239">
        <v>107</v>
      </c>
      <c r="M1239">
        <v>172</v>
      </c>
      <c r="N1239" t="s">
        <v>615</v>
      </c>
      <c r="O1239">
        <v>1</v>
      </c>
      <c r="P1239" s="238">
        <v>18</v>
      </c>
      <c r="Q1239" t="s">
        <v>259</v>
      </c>
      <c r="R1239" t="s">
        <v>260</v>
      </c>
      <c r="S1239" t="s">
        <v>254</v>
      </c>
      <c r="T1239" t="s">
        <v>261</v>
      </c>
      <c r="X1239" t="s">
        <v>568</v>
      </c>
      <c r="Y1239" t="s">
        <v>275</v>
      </c>
      <c r="Z1239">
        <v>0</v>
      </c>
      <c r="AA1239" s="237">
        <v>36770</v>
      </c>
      <c r="AC1239">
        <v>0</v>
      </c>
    </row>
    <row r="1240" spans="1:29" hidden="1" x14ac:dyDescent="0.25">
      <c r="A1240">
        <v>12442</v>
      </c>
      <c r="B1240">
        <v>20300204</v>
      </c>
      <c r="C1240">
        <v>365</v>
      </c>
      <c r="D1240" t="s">
        <v>489</v>
      </c>
      <c r="E1240" t="s">
        <v>417</v>
      </c>
      <c r="F1240" t="s">
        <v>254</v>
      </c>
      <c r="G1240" t="s">
        <v>414</v>
      </c>
      <c r="H1240" t="s">
        <v>565</v>
      </c>
      <c r="I1240" t="s">
        <v>566</v>
      </c>
      <c r="J1240" t="s">
        <v>567</v>
      </c>
      <c r="K1240">
        <v>87</v>
      </c>
      <c r="L1240">
        <v>139</v>
      </c>
      <c r="M1240">
        <v>198</v>
      </c>
      <c r="N1240" t="s">
        <v>551</v>
      </c>
      <c r="O1240">
        <v>1</v>
      </c>
      <c r="P1240" s="238">
        <v>9.1</v>
      </c>
      <c r="Q1240" t="s">
        <v>259</v>
      </c>
      <c r="R1240" t="s">
        <v>260</v>
      </c>
      <c r="S1240" t="s">
        <v>254</v>
      </c>
      <c r="T1240" t="s">
        <v>261</v>
      </c>
      <c r="X1240" t="s">
        <v>568</v>
      </c>
      <c r="Y1240" t="s">
        <v>275</v>
      </c>
      <c r="Z1240">
        <v>0</v>
      </c>
      <c r="AA1240" s="237">
        <v>36770</v>
      </c>
      <c r="AC1240">
        <v>0</v>
      </c>
    </row>
    <row r="1241" spans="1:29" hidden="1" x14ac:dyDescent="0.25">
      <c r="A1241">
        <v>12443</v>
      </c>
      <c r="B1241">
        <v>20300205</v>
      </c>
      <c r="C1241">
        <v>366</v>
      </c>
      <c r="D1241" t="s">
        <v>489</v>
      </c>
      <c r="E1241" t="s">
        <v>417</v>
      </c>
      <c r="F1241" t="s">
        <v>254</v>
      </c>
      <c r="G1241" t="s">
        <v>619</v>
      </c>
      <c r="H1241" t="s">
        <v>565</v>
      </c>
      <c r="I1241" t="s">
        <v>566</v>
      </c>
      <c r="J1241" t="s">
        <v>567</v>
      </c>
      <c r="K1241">
        <v>87</v>
      </c>
      <c r="L1241">
        <v>107</v>
      </c>
      <c r="M1241">
        <v>172</v>
      </c>
      <c r="N1241" t="s">
        <v>615</v>
      </c>
      <c r="O1241">
        <v>1</v>
      </c>
      <c r="P1241" s="238">
        <v>18</v>
      </c>
      <c r="Q1241" t="s">
        <v>259</v>
      </c>
      <c r="R1241" t="s">
        <v>260</v>
      </c>
      <c r="S1241" t="s">
        <v>254</v>
      </c>
      <c r="T1241" t="s">
        <v>261</v>
      </c>
      <c r="X1241" t="s">
        <v>568</v>
      </c>
      <c r="Y1241" t="s">
        <v>275</v>
      </c>
      <c r="Z1241">
        <v>0</v>
      </c>
      <c r="AA1241" s="237">
        <v>36770</v>
      </c>
      <c r="AC1241">
        <v>0</v>
      </c>
    </row>
    <row r="1242" spans="1:29" hidden="1" x14ac:dyDescent="0.25">
      <c r="A1242">
        <v>12444</v>
      </c>
      <c r="B1242">
        <v>20300205</v>
      </c>
      <c r="C1242">
        <v>366</v>
      </c>
      <c r="D1242" t="s">
        <v>489</v>
      </c>
      <c r="E1242" t="s">
        <v>417</v>
      </c>
      <c r="F1242" t="s">
        <v>254</v>
      </c>
      <c r="G1242" t="s">
        <v>619</v>
      </c>
      <c r="H1242" t="s">
        <v>565</v>
      </c>
      <c r="I1242" t="s">
        <v>566</v>
      </c>
      <c r="J1242" t="s">
        <v>567</v>
      </c>
      <c r="K1242">
        <v>87</v>
      </c>
      <c r="L1242">
        <v>139</v>
      </c>
      <c r="M1242">
        <v>198</v>
      </c>
      <c r="N1242" t="s">
        <v>551</v>
      </c>
      <c r="O1242">
        <v>1</v>
      </c>
      <c r="P1242" s="238">
        <v>9.1</v>
      </c>
      <c r="Q1242" t="s">
        <v>259</v>
      </c>
      <c r="R1242" t="s">
        <v>260</v>
      </c>
      <c r="S1242" t="s">
        <v>254</v>
      </c>
      <c r="T1242" t="s">
        <v>261</v>
      </c>
      <c r="X1242" t="s">
        <v>568</v>
      </c>
      <c r="Y1242" t="s">
        <v>275</v>
      </c>
      <c r="Z1242">
        <v>0</v>
      </c>
      <c r="AA1242" s="237">
        <v>36770</v>
      </c>
      <c r="AC1242">
        <v>0</v>
      </c>
    </row>
    <row r="1243" spans="1:29" hidden="1" x14ac:dyDescent="0.25">
      <c r="A1243">
        <v>12445</v>
      </c>
      <c r="B1243">
        <v>20300206</v>
      </c>
      <c r="C1243">
        <v>367</v>
      </c>
      <c r="D1243" t="s">
        <v>489</v>
      </c>
      <c r="E1243" t="s">
        <v>417</v>
      </c>
      <c r="F1243" t="s">
        <v>254</v>
      </c>
      <c r="G1243" t="s">
        <v>618</v>
      </c>
      <c r="H1243" t="s">
        <v>565</v>
      </c>
      <c r="I1243" t="s">
        <v>566</v>
      </c>
      <c r="J1243" t="s">
        <v>567</v>
      </c>
      <c r="K1243">
        <v>87</v>
      </c>
      <c r="L1243">
        <v>107</v>
      </c>
      <c r="M1243">
        <v>172</v>
      </c>
      <c r="N1243" t="s">
        <v>615</v>
      </c>
      <c r="O1243">
        <v>1</v>
      </c>
      <c r="P1243" s="238">
        <v>18</v>
      </c>
      <c r="Q1243" t="s">
        <v>259</v>
      </c>
      <c r="R1243" t="s">
        <v>260</v>
      </c>
      <c r="S1243" t="s">
        <v>254</v>
      </c>
      <c r="T1243" t="s">
        <v>261</v>
      </c>
      <c r="X1243" t="s">
        <v>568</v>
      </c>
      <c r="Y1243" t="s">
        <v>275</v>
      </c>
      <c r="Z1243">
        <v>0</v>
      </c>
      <c r="AA1243" s="237">
        <v>36770</v>
      </c>
      <c r="AC1243">
        <v>0</v>
      </c>
    </row>
    <row r="1244" spans="1:29" hidden="1" x14ac:dyDescent="0.25">
      <c r="A1244">
        <v>12446</v>
      </c>
      <c r="B1244">
        <v>20300206</v>
      </c>
      <c r="C1244">
        <v>367</v>
      </c>
      <c r="D1244" t="s">
        <v>489</v>
      </c>
      <c r="E1244" t="s">
        <v>417</v>
      </c>
      <c r="F1244" t="s">
        <v>254</v>
      </c>
      <c r="G1244" t="s">
        <v>618</v>
      </c>
      <c r="H1244" t="s">
        <v>565</v>
      </c>
      <c r="I1244" t="s">
        <v>566</v>
      </c>
      <c r="J1244" t="s">
        <v>567</v>
      </c>
      <c r="K1244">
        <v>87</v>
      </c>
      <c r="L1244">
        <v>139</v>
      </c>
      <c r="M1244">
        <v>198</v>
      </c>
      <c r="N1244" t="s">
        <v>551</v>
      </c>
      <c r="O1244">
        <v>1</v>
      </c>
      <c r="P1244" s="238">
        <v>9.1</v>
      </c>
      <c r="Q1244" t="s">
        <v>259</v>
      </c>
      <c r="R1244" t="s">
        <v>260</v>
      </c>
      <c r="S1244" t="s">
        <v>254</v>
      </c>
      <c r="T1244" t="s">
        <v>261</v>
      </c>
      <c r="X1244" t="s">
        <v>568</v>
      </c>
      <c r="Y1244" t="s">
        <v>275</v>
      </c>
      <c r="Z1244">
        <v>0</v>
      </c>
      <c r="AA1244" s="237">
        <v>36770</v>
      </c>
      <c r="AC1244">
        <v>0</v>
      </c>
    </row>
    <row r="1245" spans="1:29" hidden="1" x14ac:dyDescent="0.25">
      <c r="A1245">
        <v>12447</v>
      </c>
      <c r="B1245">
        <v>20300207</v>
      </c>
      <c r="C1245">
        <v>368</v>
      </c>
      <c r="D1245" t="s">
        <v>489</v>
      </c>
      <c r="E1245" t="s">
        <v>417</v>
      </c>
      <c r="F1245" t="s">
        <v>254</v>
      </c>
      <c r="G1245" t="s">
        <v>617</v>
      </c>
      <c r="H1245" t="s">
        <v>565</v>
      </c>
      <c r="I1245" t="s">
        <v>566</v>
      </c>
      <c r="J1245" t="s">
        <v>567</v>
      </c>
      <c r="K1245">
        <v>87</v>
      </c>
      <c r="L1245">
        <v>107</v>
      </c>
      <c r="M1245">
        <v>172</v>
      </c>
      <c r="N1245" t="s">
        <v>615</v>
      </c>
      <c r="O1245">
        <v>1</v>
      </c>
      <c r="P1245" s="238">
        <v>18</v>
      </c>
      <c r="Q1245" t="s">
        <v>259</v>
      </c>
      <c r="R1245" t="s">
        <v>260</v>
      </c>
      <c r="S1245" t="s">
        <v>254</v>
      </c>
      <c r="T1245" t="s">
        <v>261</v>
      </c>
      <c r="X1245" t="s">
        <v>568</v>
      </c>
      <c r="Y1245" t="s">
        <v>275</v>
      </c>
      <c r="Z1245">
        <v>0</v>
      </c>
      <c r="AA1245" s="237">
        <v>36770</v>
      </c>
      <c r="AC1245">
        <v>0</v>
      </c>
    </row>
    <row r="1246" spans="1:29" hidden="1" x14ac:dyDescent="0.25">
      <c r="A1246">
        <v>12448</v>
      </c>
      <c r="B1246">
        <v>20300207</v>
      </c>
      <c r="C1246">
        <v>368</v>
      </c>
      <c r="D1246" t="s">
        <v>489</v>
      </c>
      <c r="E1246" t="s">
        <v>417</v>
      </c>
      <c r="F1246" t="s">
        <v>254</v>
      </c>
      <c r="G1246" t="s">
        <v>617</v>
      </c>
      <c r="H1246" t="s">
        <v>565</v>
      </c>
      <c r="I1246" t="s">
        <v>566</v>
      </c>
      <c r="J1246" t="s">
        <v>567</v>
      </c>
      <c r="K1246">
        <v>87</v>
      </c>
      <c r="L1246">
        <v>139</v>
      </c>
      <c r="M1246">
        <v>198</v>
      </c>
      <c r="N1246" t="s">
        <v>551</v>
      </c>
      <c r="O1246">
        <v>1</v>
      </c>
      <c r="P1246" s="238">
        <v>9.1</v>
      </c>
      <c r="Q1246" t="s">
        <v>259</v>
      </c>
      <c r="R1246" t="s">
        <v>260</v>
      </c>
      <c r="S1246" t="s">
        <v>254</v>
      </c>
      <c r="T1246" t="s">
        <v>261</v>
      </c>
      <c r="X1246" t="s">
        <v>568</v>
      </c>
      <c r="Y1246" t="s">
        <v>275</v>
      </c>
      <c r="Z1246">
        <v>0</v>
      </c>
      <c r="AA1246" s="237">
        <v>36770</v>
      </c>
      <c r="AC1246">
        <v>0</v>
      </c>
    </row>
    <row r="1247" spans="1:29" hidden="1" x14ac:dyDescent="0.25">
      <c r="A1247">
        <v>12449</v>
      </c>
      <c r="B1247">
        <v>20300208</v>
      </c>
      <c r="C1247">
        <v>369</v>
      </c>
      <c r="D1247" t="s">
        <v>489</v>
      </c>
      <c r="E1247" t="s">
        <v>417</v>
      </c>
      <c r="F1247" t="s">
        <v>254</v>
      </c>
      <c r="G1247" t="s">
        <v>616</v>
      </c>
      <c r="H1247" t="s">
        <v>565</v>
      </c>
      <c r="I1247" t="s">
        <v>566</v>
      </c>
      <c r="J1247" t="s">
        <v>567</v>
      </c>
      <c r="K1247">
        <v>87</v>
      </c>
      <c r="L1247">
        <v>107</v>
      </c>
      <c r="M1247">
        <v>172</v>
      </c>
      <c r="N1247" t="s">
        <v>615</v>
      </c>
      <c r="O1247">
        <v>1</v>
      </c>
      <c r="P1247" s="238">
        <v>18</v>
      </c>
      <c r="Q1247" t="s">
        <v>259</v>
      </c>
      <c r="R1247" t="s">
        <v>260</v>
      </c>
      <c r="S1247" t="s">
        <v>254</v>
      </c>
      <c r="T1247" t="s">
        <v>261</v>
      </c>
      <c r="X1247" t="s">
        <v>568</v>
      </c>
      <c r="Y1247" t="s">
        <v>275</v>
      </c>
      <c r="Z1247">
        <v>0</v>
      </c>
      <c r="AA1247" s="237">
        <v>36770</v>
      </c>
      <c r="AC1247">
        <v>0</v>
      </c>
    </row>
    <row r="1248" spans="1:29" hidden="1" x14ac:dyDescent="0.25">
      <c r="A1248">
        <v>12450</v>
      </c>
      <c r="B1248">
        <v>20300208</v>
      </c>
      <c r="C1248">
        <v>369</v>
      </c>
      <c r="D1248" t="s">
        <v>489</v>
      </c>
      <c r="E1248" t="s">
        <v>417</v>
      </c>
      <c r="F1248" t="s">
        <v>254</v>
      </c>
      <c r="G1248" t="s">
        <v>616</v>
      </c>
      <c r="H1248" t="s">
        <v>565</v>
      </c>
      <c r="I1248" t="s">
        <v>566</v>
      </c>
      <c r="J1248" t="s">
        <v>567</v>
      </c>
      <c r="K1248">
        <v>87</v>
      </c>
      <c r="L1248">
        <v>139</v>
      </c>
      <c r="M1248">
        <v>198</v>
      </c>
      <c r="N1248" t="s">
        <v>551</v>
      </c>
      <c r="O1248">
        <v>1</v>
      </c>
      <c r="P1248" s="238">
        <v>9.1</v>
      </c>
      <c r="Q1248" t="s">
        <v>259</v>
      </c>
      <c r="R1248" t="s">
        <v>260</v>
      </c>
      <c r="S1248" t="s">
        <v>254</v>
      </c>
      <c r="T1248" t="s">
        <v>261</v>
      </c>
      <c r="X1248" t="s">
        <v>568</v>
      </c>
      <c r="Y1248" t="s">
        <v>275</v>
      </c>
      <c r="Z1248">
        <v>0</v>
      </c>
      <c r="AA1248" s="237">
        <v>36770</v>
      </c>
      <c r="AC1248">
        <v>0</v>
      </c>
    </row>
    <row r="1249" spans="1:29" hidden="1" x14ac:dyDescent="0.25">
      <c r="A1249">
        <v>12451</v>
      </c>
      <c r="B1249">
        <v>20300209</v>
      </c>
      <c r="C1249">
        <v>370</v>
      </c>
      <c r="D1249" t="s">
        <v>489</v>
      </c>
      <c r="E1249" t="s">
        <v>417</v>
      </c>
      <c r="F1249" t="s">
        <v>254</v>
      </c>
      <c r="G1249" t="s">
        <v>614</v>
      </c>
      <c r="H1249" t="s">
        <v>565</v>
      </c>
      <c r="I1249" t="s">
        <v>566</v>
      </c>
      <c r="J1249" t="s">
        <v>567</v>
      </c>
      <c r="K1249">
        <v>87</v>
      </c>
      <c r="L1249">
        <v>107</v>
      </c>
      <c r="M1249">
        <v>172</v>
      </c>
      <c r="N1249" t="s">
        <v>615</v>
      </c>
      <c r="O1249">
        <v>1</v>
      </c>
      <c r="P1249" s="238">
        <v>18</v>
      </c>
      <c r="Q1249" t="s">
        <v>259</v>
      </c>
      <c r="R1249" t="s">
        <v>260</v>
      </c>
      <c r="S1249" t="s">
        <v>254</v>
      </c>
      <c r="T1249" t="s">
        <v>261</v>
      </c>
      <c r="X1249" t="s">
        <v>568</v>
      </c>
      <c r="Y1249" t="s">
        <v>275</v>
      </c>
      <c r="Z1249">
        <v>0</v>
      </c>
      <c r="AA1249" s="237">
        <v>36770</v>
      </c>
      <c r="AC1249">
        <v>0</v>
      </c>
    </row>
    <row r="1250" spans="1:29" hidden="1" x14ac:dyDescent="0.25">
      <c r="A1250">
        <v>12452</v>
      </c>
      <c r="B1250">
        <v>20300209</v>
      </c>
      <c r="C1250">
        <v>370</v>
      </c>
      <c r="D1250" t="s">
        <v>489</v>
      </c>
      <c r="E1250" t="s">
        <v>417</v>
      </c>
      <c r="F1250" t="s">
        <v>254</v>
      </c>
      <c r="G1250" t="s">
        <v>614</v>
      </c>
      <c r="H1250" t="s">
        <v>565</v>
      </c>
      <c r="I1250" t="s">
        <v>566</v>
      </c>
      <c r="J1250" t="s">
        <v>567</v>
      </c>
      <c r="K1250">
        <v>87</v>
      </c>
      <c r="L1250">
        <v>139</v>
      </c>
      <c r="M1250">
        <v>198</v>
      </c>
      <c r="N1250" t="s">
        <v>551</v>
      </c>
      <c r="O1250">
        <v>1</v>
      </c>
      <c r="P1250" s="238">
        <v>9.1</v>
      </c>
      <c r="Q1250" t="s">
        <v>259</v>
      </c>
      <c r="R1250" t="s">
        <v>260</v>
      </c>
      <c r="S1250" t="s">
        <v>254</v>
      </c>
      <c r="T1250" t="s">
        <v>261</v>
      </c>
      <c r="X1250" t="s">
        <v>568</v>
      </c>
      <c r="Y1250" t="s">
        <v>275</v>
      </c>
      <c r="Z1250">
        <v>0</v>
      </c>
      <c r="AA1250" s="237">
        <v>36770</v>
      </c>
      <c r="AC1250">
        <v>0</v>
      </c>
    </row>
    <row r="1251" spans="1:29" hidden="1" x14ac:dyDescent="0.25">
      <c r="A1251">
        <v>25287</v>
      </c>
      <c r="B1251">
        <v>2101006000</v>
      </c>
      <c r="C1251">
        <v>439</v>
      </c>
      <c r="D1251" t="s">
        <v>253</v>
      </c>
      <c r="E1251" t="s">
        <v>563</v>
      </c>
      <c r="F1251" t="s">
        <v>254</v>
      </c>
      <c r="G1251" t="s">
        <v>564</v>
      </c>
      <c r="H1251" t="s">
        <v>565</v>
      </c>
      <c r="I1251" t="s">
        <v>566</v>
      </c>
      <c r="J1251" t="s">
        <v>567</v>
      </c>
      <c r="K1251">
        <v>87</v>
      </c>
      <c r="L1251">
        <v>0</v>
      </c>
      <c r="M1251">
        <v>129</v>
      </c>
      <c r="N1251" t="s">
        <v>258</v>
      </c>
      <c r="P1251" s="238">
        <v>3.2</v>
      </c>
      <c r="Q1251" t="s">
        <v>259</v>
      </c>
      <c r="R1251" t="s">
        <v>260</v>
      </c>
      <c r="S1251" t="s">
        <v>254</v>
      </c>
      <c r="T1251" t="s">
        <v>261</v>
      </c>
      <c r="X1251" t="s">
        <v>568</v>
      </c>
      <c r="Y1251" t="s">
        <v>275</v>
      </c>
      <c r="Z1251">
        <v>0</v>
      </c>
      <c r="AA1251" s="237">
        <v>36770</v>
      </c>
      <c r="AC1251">
        <v>0</v>
      </c>
    </row>
    <row r="1252" spans="1:29" hidden="1" x14ac:dyDescent="0.25">
      <c r="A1252">
        <v>25288</v>
      </c>
      <c r="B1252">
        <v>2101006001</v>
      </c>
      <c r="C1252">
        <v>440</v>
      </c>
      <c r="D1252" t="s">
        <v>253</v>
      </c>
      <c r="E1252" t="s">
        <v>563</v>
      </c>
      <c r="F1252" t="s">
        <v>254</v>
      </c>
      <c r="G1252" t="s">
        <v>569</v>
      </c>
      <c r="H1252" t="s">
        <v>565</v>
      </c>
      <c r="I1252" t="s">
        <v>566</v>
      </c>
      <c r="J1252" t="s">
        <v>567</v>
      </c>
      <c r="K1252">
        <v>87</v>
      </c>
      <c r="L1252">
        <v>0</v>
      </c>
      <c r="M1252">
        <v>129</v>
      </c>
      <c r="N1252" t="s">
        <v>258</v>
      </c>
      <c r="P1252" s="238">
        <v>3.2</v>
      </c>
      <c r="Q1252" t="s">
        <v>259</v>
      </c>
      <c r="R1252" t="s">
        <v>260</v>
      </c>
      <c r="S1252" t="s">
        <v>254</v>
      </c>
      <c r="T1252" t="s">
        <v>261</v>
      </c>
      <c r="X1252" t="s">
        <v>568</v>
      </c>
      <c r="Y1252" t="s">
        <v>275</v>
      </c>
      <c r="Z1252">
        <v>0</v>
      </c>
      <c r="AA1252" s="237">
        <v>36770</v>
      </c>
      <c r="AC1252">
        <v>0</v>
      </c>
    </row>
    <row r="1253" spans="1:29" hidden="1" x14ac:dyDescent="0.25">
      <c r="A1253">
        <v>25289</v>
      </c>
      <c r="B1253">
        <v>2101006002</v>
      </c>
      <c r="C1253">
        <v>441</v>
      </c>
      <c r="D1253" t="s">
        <v>253</v>
      </c>
      <c r="E1253" t="s">
        <v>563</v>
      </c>
      <c r="F1253" t="s">
        <v>254</v>
      </c>
      <c r="G1253" t="s">
        <v>570</v>
      </c>
      <c r="H1253" t="s">
        <v>565</v>
      </c>
      <c r="I1253" t="s">
        <v>566</v>
      </c>
      <c r="J1253" t="s">
        <v>567</v>
      </c>
      <c r="K1253">
        <v>87</v>
      </c>
      <c r="L1253">
        <v>0</v>
      </c>
      <c r="M1253">
        <v>129</v>
      </c>
      <c r="N1253" t="s">
        <v>258</v>
      </c>
      <c r="P1253" s="238">
        <v>3.2</v>
      </c>
      <c r="Q1253" t="s">
        <v>259</v>
      </c>
      <c r="R1253" t="s">
        <v>260</v>
      </c>
      <c r="S1253" t="s">
        <v>254</v>
      </c>
      <c r="T1253" t="s">
        <v>261</v>
      </c>
      <c r="X1253" t="s">
        <v>568</v>
      </c>
      <c r="Y1253" t="s">
        <v>275</v>
      </c>
      <c r="Z1253">
        <v>0</v>
      </c>
      <c r="AA1253" s="237">
        <v>36770</v>
      </c>
      <c r="AC1253">
        <v>0</v>
      </c>
    </row>
    <row r="1254" spans="1:29" hidden="1" x14ac:dyDescent="0.25">
      <c r="A1254">
        <v>25290</v>
      </c>
      <c r="B1254">
        <v>2102006000</v>
      </c>
      <c r="C1254">
        <v>450</v>
      </c>
      <c r="D1254" t="s">
        <v>253</v>
      </c>
      <c r="E1254" t="s">
        <v>406</v>
      </c>
      <c r="F1254" t="s">
        <v>254</v>
      </c>
      <c r="G1254" t="s">
        <v>564</v>
      </c>
      <c r="H1254" t="s">
        <v>565</v>
      </c>
      <c r="I1254" t="s">
        <v>566</v>
      </c>
      <c r="J1254" t="s">
        <v>567</v>
      </c>
      <c r="K1254">
        <v>87</v>
      </c>
      <c r="L1254">
        <v>0</v>
      </c>
      <c r="M1254">
        <v>129</v>
      </c>
      <c r="N1254" t="s">
        <v>258</v>
      </c>
      <c r="P1254" s="238">
        <v>3.2</v>
      </c>
      <c r="Q1254" t="s">
        <v>259</v>
      </c>
      <c r="R1254" t="s">
        <v>260</v>
      </c>
      <c r="S1254" t="s">
        <v>254</v>
      </c>
      <c r="T1254" t="s">
        <v>261</v>
      </c>
      <c r="X1254" t="s">
        <v>568</v>
      </c>
      <c r="Y1254" t="s">
        <v>275</v>
      </c>
      <c r="Z1254">
        <v>0</v>
      </c>
      <c r="AA1254" s="237">
        <v>36770</v>
      </c>
      <c r="AC1254">
        <v>0</v>
      </c>
    </row>
    <row r="1255" spans="1:29" hidden="1" x14ac:dyDescent="0.25">
      <c r="A1255">
        <v>25291</v>
      </c>
      <c r="B1255">
        <v>2102006001</v>
      </c>
      <c r="C1255">
        <v>451</v>
      </c>
      <c r="D1255" t="s">
        <v>253</v>
      </c>
      <c r="E1255" t="s">
        <v>406</v>
      </c>
      <c r="F1255" t="s">
        <v>254</v>
      </c>
      <c r="G1255" t="s">
        <v>569</v>
      </c>
      <c r="H1255" t="s">
        <v>565</v>
      </c>
      <c r="I1255" t="s">
        <v>566</v>
      </c>
      <c r="J1255" t="s">
        <v>567</v>
      </c>
      <c r="K1255">
        <v>87</v>
      </c>
      <c r="L1255">
        <v>0</v>
      </c>
      <c r="M1255">
        <v>129</v>
      </c>
      <c r="N1255" t="s">
        <v>258</v>
      </c>
      <c r="P1255" s="238">
        <v>3.2</v>
      </c>
      <c r="Q1255" t="s">
        <v>259</v>
      </c>
      <c r="R1255" t="s">
        <v>260</v>
      </c>
      <c r="S1255" t="s">
        <v>254</v>
      </c>
      <c r="T1255" t="s">
        <v>261</v>
      </c>
      <c r="X1255" t="s">
        <v>568</v>
      </c>
      <c r="Y1255" t="s">
        <v>275</v>
      </c>
      <c r="Z1255">
        <v>0</v>
      </c>
      <c r="AA1255" s="237">
        <v>36770</v>
      </c>
      <c r="AC1255">
        <v>0</v>
      </c>
    </row>
    <row r="1256" spans="1:29" hidden="1" x14ac:dyDescent="0.25">
      <c r="A1256">
        <v>25292</v>
      </c>
      <c r="B1256">
        <v>2102006002</v>
      </c>
      <c r="C1256">
        <v>452</v>
      </c>
      <c r="D1256" t="s">
        <v>253</v>
      </c>
      <c r="E1256" t="s">
        <v>406</v>
      </c>
      <c r="F1256" t="s">
        <v>254</v>
      </c>
      <c r="G1256" t="s">
        <v>570</v>
      </c>
      <c r="H1256" t="s">
        <v>565</v>
      </c>
      <c r="I1256" t="s">
        <v>566</v>
      </c>
      <c r="J1256" t="s">
        <v>567</v>
      </c>
      <c r="K1256">
        <v>87</v>
      </c>
      <c r="L1256">
        <v>0</v>
      </c>
      <c r="M1256">
        <v>129</v>
      </c>
      <c r="N1256" t="s">
        <v>258</v>
      </c>
      <c r="P1256" s="238">
        <v>3.2</v>
      </c>
      <c r="Q1256" t="s">
        <v>259</v>
      </c>
      <c r="R1256" t="s">
        <v>260</v>
      </c>
      <c r="S1256" t="s">
        <v>254</v>
      </c>
      <c r="T1256" t="s">
        <v>261</v>
      </c>
      <c r="X1256" t="s">
        <v>568</v>
      </c>
      <c r="Y1256" t="s">
        <v>275</v>
      </c>
      <c r="Z1256">
        <v>0</v>
      </c>
      <c r="AA1256" s="237">
        <v>36770</v>
      </c>
      <c r="AC1256">
        <v>0</v>
      </c>
    </row>
    <row r="1257" spans="1:29" hidden="1" x14ac:dyDescent="0.25">
      <c r="A1257">
        <v>25293</v>
      </c>
      <c r="B1257">
        <v>2103006000</v>
      </c>
      <c r="C1257">
        <v>462</v>
      </c>
      <c r="D1257" t="s">
        <v>253</v>
      </c>
      <c r="E1257" t="s">
        <v>417</v>
      </c>
      <c r="F1257" t="s">
        <v>254</v>
      </c>
      <c r="G1257" t="s">
        <v>564</v>
      </c>
      <c r="H1257" t="s">
        <v>565</v>
      </c>
      <c r="I1257" t="s">
        <v>566</v>
      </c>
      <c r="J1257" t="s">
        <v>567</v>
      </c>
      <c r="K1257">
        <v>87</v>
      </c>
      <c r="L1257">
        <v>0</v>
      </c>
      <c r="M1257">
        <v>129</v>
      </c>
      <c r="N1257" t="s">
        <v>258</v>
      </c>
      <c r="P1257" s="238">
        <v>0.49</v>
      </c>
      <c r="Q1257" t="s">
        <v>259</v>
      </c>
      <c r="R1257" t="s">
        <v>260</v>
      </c>
      <c r="S1257" t="s">
        <v>254</v>
      </c>
      <c r="T1257" t="s">
        <v>261</v>
      </c>
      <c r="X1257" t="s">
        <v>568</v>
      </c>
      <c r="Y1257" t="s">
        <v>275</v>
      </c>
      <c r="Z1257">
        <v>0</v>
      </c>
      <c r="AA1257" s="237">
        <v>36770</v>
      </c>
      <c r="AC1257">
        <v>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474"/>
  <sheetViews>
    <sheetView zoomScale="70" zoomScaleNormal="70" workbookViewId="0">
      <selection activeCell="B1266" sqref="B1266:CX1365"/>
    </sheetView>
  </sheetViews>
  <sheetFormatPr defaultRowHeight="15" x14ac:dyDescent="0.25"/>
  <cols>
    <col min="1" max="1" width="40" style="186" bestFit="1" customWidth="1"/>
    <col min="2" max="2" width="13.5703125" style="186" bestFit="1" customWidth="1"/>
    <col min="3" max="11" width="19.42578125" style="186" customWidth="1"/>
    <col min="12" max="12" width="20.7109375" style="186" customWidth="1"/>
    <col min="13" max="34" width="19.42578125" style="186" customWidth="1"/>
    <col min="35" max="41" width="31.28515625" style="186" bestFit="1" customWidth="1"/>
    <col min="42" max="42" width="32" style="186" bestFit="1" customWidth="1"/>
    <col min="43" max="46" width="31.28515625" style="186" bestFit="1" customWidth="1"/>
    <col min="47" max="47" width="32" style="186" bestFit="1" customWidth="1"/>
    <col min="48" max="51" width="31.28515625" style="186" bestFit="1" customWidth="1"/>
    <col min="52" max="52" width="32" style="186" bestFit="1" customWidth="1"/>
    <col min="53" max="55" width="31.28515625" style="186" bestFit="1" customWidth="1"/>
    <col min="56" max="57" width="31.28515625" style="186" customWidth="1"/>
    <col min="58" max="66" width="19.42578125" style="186" customWidth="1"/>
    <col min="67" max="67" width="22.28515625" style="186" bestFit="1" customWidth="1"/>
    <col min="68" max="102" width="19.42578125" style="186" customWidth="1"/>
    <col min="103" max="16384" width="9.140625" style="186"/>
  </cols>
  <sheetData>
    <row r="1" spans="1:29" x14ac:dyDescent="0.25">
      <c r="A1" s="186" t="s">
        <v>777</v>
      </c>
      <c r="B1" s="186" t="s">
        <v>776</v>
      </c>
      <c r="C1" s="186" t="s">
        <v>226</v>
      </c>
      <c r="D1" s="186" t="s">
        <v>227</v>
      </c>
      <c r="E1" s="186" t="s">
        <v>228</v>
      </c>
      <c r="F1" s="186" t="s">
        <v>229</v>
      </c>
      <c r="G1" s="186" t="s">
        <v>230</v>
      </c>
      <c r="H1" s="186" t="s">
        <v>231</v>
      </c>
      <c r="I1" s="186" t="s">
        <v>232</v>
      </c>
      <c r="J1" s="186" t="s">
        <v>233</v>
      </c>
      <c r="K1" s="186" t="s">
        <v>234</v>
      </c>
      <c r="L1" s="186" t="s">
        <v>235</v>
      </c>
      <c r="M1" s="186" t="s">
        <v>236</v>
      </c>
      <c r="N1" s="186" t="s">
        <v>237</v>
      </c>
      <c r="O1" s="186" t="s">
        <v>238</v>
      </c>
      <c r="P1" s="186" t="s">
        <v>239</v>
      </c>
      <c r="Q1" s="186" t="s">
        <v>240</v>
      </c>
      <c r="R1" s="186" t="s">
        <v>241</v>
      </c>
      <c r="S1" s="186" t="s">
        <v>242</v>
      </c>
      <c r="T1" s="186" t="s">
        <v>243</v>
      </c>
      <c r="U1" s="186" t="s">
        <v>244</v>
      </c>
      <c r="V1" s="186" t="s">
        <v>245</v>
      </c>
      <c r="W1" s="186" t="s">
        <v>246</v>
      </c>
      <c r="X1" s="186" t="s">
        <v>247</v>
      </c>
      <c r="Y1" s="186" t="s">
        <v>248</v>
      </c>
      <c r="Z1" s="186" t="s">
        <v>249</v>
      </c>
      <c r="AA1" s="186" t="s">
        <v>250</v>
      </c>
      <c r="AB1" s="186" t="s">
        <v>251</v>
      </c>
      <c r="AC1" s="186" t="s">
        <v>252</v>
      </c>
    </row>
    <row r="2" spans="1:29" ht="15" customHeight="1" x14ac:dyDescent="0.25">
      <c r="A2" s="208">
        <v>2347</v>
      </c>
      <c r="B2" s="208">
        <v>10100601</v>
      </c>
      <c r="C2" s="208" t="s">
        <v>389</v>
      </c>
      <c r="D2" s="208" t="s">
        <v>390</v>
      </c>
      <c r="E2" s="208" t="s">
        <v>254</v>
      </c>
      <c r="F2" s="208" t="s">
        <v>391</v>
      </c>
      <c r="G2" s="208">
        <v>83329</v>
      </c>
      <c r="H2" s="208" t="s">
        <v>281</v>
      </c>
      <c r="I2" s="208" t="s">
        <v>282</v>
      </c>
      <c r="J2" s="208">
        <v>69</v>
      </c>
      <c r="K2" s="186">
        <v>0</v>
      </c>
      <c r="L2" s="186">
        <v>129</v>
      </c>
      <c r="M2" s="208" t="s">
        <v>258</v>
      </c>
      <c r="N2" s="186">
        <v>1</v>
      </c>
      <c r="O2" s="208" t="s">
        <v>283</v>
      </c>
      <c r="P2" s="208" t="s">
        <v>259</v>
      </c>
      <c r="Q2" s="208" t="s">
        <v>260</v>
      </c>
      <c r="R2" s="208" t="s">
        <v>254</v>
      </c>
      <c r="S2" s="208" t="s">
        <v>261</v>
      </c>
      <c r="T2" s="208"/>
      <c r="U2" s="208">
        <v>1.4</v>
      </c>
      <c r="V2" s="208" t="s">
        <v>284</v>
      </c>
      <c r="W2" s="208" t="s">
        <v>285</v>
      </c>
      <c r="X2" s="208" t="s">
        <v>286</v>
      </c>
      <c r="Y2" s="208">
        <v>0</v>
      </c>
      <c r="Z2" s="339">
        <v>35855</v>
      </c>
      <c r="AA2" s="208"/>
      <c r="AB2" s="208">
        <v>0</v>
      </c>
      <c r="AC2" s="208"/>
    </row>
    <row r="3" spans="1:29" ht="15" customHeight="1" x14ac:dyDescent="0.25">
      <c r="A3" s="208">
        <v>2348</v>
      </c>
      <c r="B3" s="208">
        <v>10100601</v>
      </c>
      <c r="C3" s="208" t="s">
        <v>389</v>
      </c>
      <c r="D3" s="208" t="s">
        <v>390</v>
      </c>
      <c r="E3" s="208" t="s">
        <v>254</v>
      </c>
      <c r="F3" s="208" t="s">
        <v>391</v>
      </c>
      <c r="G3" s="208">
        <v>208968</v>
      </c>
      <c r="H3" s="208" t="s">
        <v>287</v>
      </c>
      <c r="I3" s="208" t="s">
        <v>288</v>
      </c>
      <c r="J3" s="208">
        <v>70</v>
      </c>
      <c r="K3" s="186">
        <v>0</v>
      </c>
      <c r="L3" s="186">
        <v>129</v>
      </c>
      <c r="M3" s="208" t="s">
        <v>258</v>
      </c>
      <c r="N3" s="186">
        <v>1</v>
      </c>
      <c r="O3" s="208" t="s">
        <v>283</v>
      </c>
      <c r="P3" s="208" t="s">
        <v>259</v>
      </c>
      <c r="Q3" s="208" t="s">
        <v>260</v>
      </c>
      <c r="R3" s="208" t="s">
        <v>254</v>
      </c>
      <c r="S3" s="208" t="s">
        <v>261</v>
      </c>
      <c r="T3" s="208"/>
      <c r="U3" s="208">
        <v>1.4</v>
      </c>
      <c r="V3" s="208" t="s">
        <v>284</v>
      </c>
      <c r="W3" s="208" t="s">
        <v>285</v>
      </c>
      <c r="X3" s="208" t="s">
        <v>286</v>
      </c>
      <c r="Y3" s="208">
        <v>0</v>
      </c>
      <c r="Z3" s="339">
        <v>35855</v>
      </c>
      <c r="AA3" s="208"/>
      <c r="AB3" s="208">
        <v>0</v>
      </c>
      <c r="AC3" s="208"/>
    </row>
    <row r="4" spans="1:29" ht="15" customHeight="1" x14ac:dyDescent="0.25">
      <c r="A4" s="208">
        <v>2349</v>
      </c>
      <c r="B4" s="208">
        <v>10100601</v>
      </c>
      <c r="C4" s="208" t="s">
        <v>389</v>
      </c>
      <c r="D4" s="208" t="s">
        <v>390</v>
      </c>
      <c r="E4" s="208" t="s">
        <v>254</v>
      </c>
      <c r="F4" s="208" t="s">
        <v>391</v>
      </c>
      <c r="G4" s="208" t="s">
        <v>565</v>
      </c>
      <c r="H4" s="208" t="s">
        <v>566</v>
      </c>
      <c r="I4" s="208" t="s">
        <v>567</v>
      </c>
      <c r="J4" s="208">
        <v>87</v>
      </c>
      <c r="K4" s="186">
        <v>0</v>
      </c>
      <c r="L4" s="186">
        <v>129</v>
      </c>
      <c r="M4" s="208" t="s">
        <v>258</v>
      </c>
      <c r="N4" s="186">
        <v>1</v>
      </c>
      <c r="O4" s="210">
        <v>3.2</v>
      </c>
      <c r="P4" s="208" t="s">
        <v>259</v>
      </c>
      <c r="Q4" s="208" t="s">
        <v>260</v>
      </c>
      <c r="R4" s="208" t="s">
        <v>254</v>
      </c>
      <c r="S4" s="208" t="s">
        <v>261</v>
      </c>
      <c r="T4" s="208"/>
      <c r="U4" s="208"/>
      <c r="V4" s="208"/>
      <c r="W4" s="208" t="s">
        <v>568</v>
      </c>
      <c r="X4" s="208" t="s">
        <v>275</v>
      </c>
      <c r="Y4" s="208">
        <v>0</v>
      </c>
      <c r="Z4" s="339">
        <v>36770</v>
      </c>
      <c r="AA4" s="208"/>
      <c r="AB4" s="208">
        <v>0</v>
      </c>
      <c r="AC4" s="208"/>
    </row>
    <row r="5" spans="1:29" ht="15" customHeight="1" x14ac:dyDescent="0.25">
      <c r="A5" s="208">
        <v>2350</v>
      </c>
      <c r="B5" s="208">
        <v>10100601</v>
      </c>
      <c r="C5" s="208" t="s">
        <v>389</v>
      </c>
      <c r="D5" s="208" t="s">
        <v>390</v>
      </c>
      <c r="E5" s="208" t="s">
        <v>254</v>
      </c>
      <c r="F5" s="208" t="s">
        <v>391</v>
      </c>
      <c r="G5" s="208" t="s">
        <v>565</v>
      </c>
      <c r="H5" s="208" t="s">
        <v>566</v>
      </c>
      <c r="I5" s="208" t="s">
        <v>567</v>
      </c>
      <c r="J5" s="208">
        <v>87</v>
      </c>
      <c r="K5" s="186">
        <v>107</v>
      </c>
      <c r="L5" s="186">
        <v>172</v>
      </c>
      <c r="M5" s="208" t="s">
        <v>615</v>
      </c>
      <c r="N5" s="186">
        <v>1</v>
      </c>
      <c r="O5" s="210">
        <v>18</v>
      </c>
      <c r="P5" s="208" t="s">
        <v>259</v>
      </c>
      <c r="Q5" s="208" t="s">
        <v>260</v>
      </c>
      <c r="R5" s="208" t="s">
        <v>254</v>
      </c>
      <c r="S5" s="208" t="s">
        <v>261</v>
      </c>
      <c r="T5" s="208"/>
      <c r="U5" s="208"/>
      <c r="V5" s="208"/>
      <c r="W5" s="208" t="s">
        <v>568</v>
      </c>
      <c r="X5" s="208" t="s">
        <v>275</v>
      </c>
      <c r="Y5" s="208">
        <v>0</v>
      </c>
      <c r="Z5" s="339">
        <v>36770</v>
      </c>
      <c r="AA5" s="208"/>
      <c r="AB5" s="208">
        <v>0</v>
      </c>
      <c r="AC5" s="208"/>
    </row>
    <row r="6" spans="1:29" ht="15" customHeight="1" x14ac:dyDescent="0.25">
      <c r="A6" s="208">
        <v>2351</v>
      </c>
      <c r="B6" s="208">
        <v>10100601</v>
      </c>
      <c r="C6" s="208" t="s">
        <v>389</v>
      </c>
      <c r="D6" s="208" t="s">
        <v>390</v>
      </c>
      <c r="E6" s="208" t="s">
        <v>254</v>
      </c>
      <c r="F6" s="208" t="s">
        <v>391</v>
      </c>
      <c r="G6" s="208" t="s">
        <v>565</v>
      </c>
      <c r="H6" s="208" t="s">
        <v>566</v>
      </c>
      <c r="I6" s="208" t="s">
        <v>567</v>
      </c>
      <c r="J6" s="208">
        <v>87</v>
      </c>
      <c r="K6" s="186">
        <v>139</v>
      </c>
      <c r="L6" s="186">
        <v>198</v>
      </c>
      <c r="M6" s="208" t="s">
        <v>551</v>
      </c>
      <c r="N6" s="186">
        <v>1</v>
      </c>
      <c r="O6" s="210">
        <v>9.1</v>
      </c>
      <c r="P6" s="208" t="s">
        <v>259</v>
      </c>
      <c r="Q6" s="208" t="s">
        <v>260</v>
      </c>
      <c r="R6" s="208" t="s">
        <v>254</v>
      </c>
      <c r="S6" s="208" t="s">
        <v>261</v>
      </c>
      <c r="T6" s="208"/>
      <c r="U6" s="208"/>
      <c r="V6" s="208"/>
      <c r="W6" s="208" t="s">
        <v>568</v>
      </c>
      <c r="X6" s="208" t="s">
        <v>275</v>
      </c>
      <c r="Y6" s="208">
        <v>0</v>
      </c>
      <c r="Z6" s="339">
        <v>36770</v>
      </c>
      <c r="AA6" s="208"/>
      <c r="AB6" s="208">
        <v>0</v>
      </c>
      <c r="AC6" s="208"/>
    </row>
    <row r="7" spans="1:29" ht="15" customHeight="1" x14ac:dyDescent="0.25">
      <c r="A7" s="208">
        <v>2352</v>
      </c>
      <c r="B7" s="208">
        <v>10100601</v>
      </c>
      <c r="C7" s="208" t="s">
        <v>389</v>
      </c>
      <c r="D7" s="208" t="s">
        <v>390</v>
      </c>
      <c r="E7" s="208" t="s">
        <v>254</v>
      </c>
      <c r="F7" s="208" t="s">
        <v>391</v>
      </c>
      <c r="G7" s="208">
        <v>120127</v>
      </c>
      <c r="H7" s="208" t="s">
        <v>289</v>
      </c>
      <c r="I7" s="208" t="s">
        <v>290</v>
      </c>
      <c r="J7" s="208">
        <v>91</v>
      </c>
      <c r="K7" s="186">
        <v>0</v>
      </c>
      <c r="L7" s="186">
        <v>129</v>
      </c>
      <c r="M7" s="208" t="s">
        <v>258</v>
      </c>
      <c r="N7" s="186">
        <v>1</v>
      </c>
      <c r="O7" s="208" t="s">
        <v>291</v>
      </c>
      <c r="P7" s="208" t="s">
        <v>259</v>
      </c>
      <c r="Q7" s="208" t="s">
        <v>260</v>
      </c>
      <c r="R7" s="208" t="s">
        <v>254</v>
      </c>
      <c r="S7" s="208" t="s">
        <v>261</v>
      </c>
      <c r="T7" s="208"/>
      <c r="U7" s="208">
        <v>1.4</v>
      </c>
      <c r="V7" s="208" t="s">
        <v>284</v>
      </c>
      <c r="W7" s="208" t="s">
        <v>285</v>
      </c>
      <c r="X7" s="208" t="s">
        <v>286</v>
      </c>
      <c r="Y7" s="208">
        <v>0</v>
      </c>
      <c r="Z7" s="339">
        <v>35855</v>
      </c>
      <c r="AA7" s="208"/>
      <c r="AB7" s="208">
        <v>0</v>
      </c>
      <c r="AC7" s="208"/>
    </row>
    <row r="8" spans="1:29" ht="15" customHeight="1" x14ac:dyDescent="0.25">
      <c r="A8" s="208">
        <v>2353</v>
      </c>
      <c r="B8" s="208">
        <v>10100601</v>
      </c>
      <c r="C8" s="208" t="s">
        <v>389</v>
      </c>
      <c r="D8" s="208" t="s">
        <v>390</v>
      </c>
      <c r="E8" s="208" t="s">
        <v>254</v>
      </c>
      <c r="F8" s="208" t="s">
        <v>391</v>
      </c>
      <c r="G8" s="208">
        <v>7440382</v>
      </c>
      <c r="H8" s="208" t="s">
        <v>292</v>
      </c>
      <c r="I8" s="208" t="s">
        <v>293</v>
      </c>
      <c r="J8" s="208">
        <v>93</v>
      </c>
      <c r="K8" s="186">
        <v>0</v>
      </c>
      <c r="L8" s="186">
        <v>129</v>
      </c>
      <c r="M8" s="208" t="s">
        <v>258</v>
      </c>
      <c r="N8" s="186">
        <v>1</v>
      </c>
      <c r="O8" s="210">
        <v>2.0000000000000001E-4</v>
      </c>
      <c r="P8" s="208" t="s">
        <v>259</v>
      </c>
      <c r="Q8" s="208" t="s">
        <v>260</v>
      </c>
      <c r="R8" s="208" t="s">
        <v>254</v>
      </c>
      <c r="S8" s="208" t="s">
        <v>261</v>
      </c>
      <c r="T8" s="208"/>
      <c r="U8" s="208">
        <v>1.4</v>
      </c>
      <c r="V8" s="208" t="s">
        <v>294</v>
      </c>
      <c r="W8" s="208" t="s">
        <v>285</v>
      </c>
      <c r="X8" s="208" t="s">
        <v>286</v>
      </c>
      <c r="Y8" s="208">
        <v>0</v>
      </c>
      <c r="Z8" s="339">
        <v>35855</v>
      </c>
      <c r="AA8" s="208"/>
      <c r="AB8" s="208">
        <v>0</v>
      </c>
      <c r="AC8" s="208"/>
    </row>
    <row r="9" spans="1:29" ht="15" customHeight="1" x14ac:dyDescent="0.25">
      <c r="A9" s="208">
        <v>2354</v>
      </c>
      <c r="B9" s="208">
        <v>10100601</v>
      </c>
      <c r="C9" s="208" t="s">
        <v>389</v>
      </c>
      <c r="D9" s="208" t="s">
        <v>390</v>
      </c>
      <c r="E9" s="208" t="s">
        <v>254</v>
      </c>
      <c r="F9" s="208" t="s">
        <v>391</v>
      </c>
      <c r="G9" s="208"/>
      <c r="H9" s="208" t="s">
        <v>295</v>
      </c>
      <c r="I9" s="208" t="s">
        <v>296</v>
      </c>
      <c r="J9" s="208">
        <v>96</v>
      </c>
      <c r="K9" s="186">
        <v>0</v>
      </c>
      <c r="L9" s="186">
        <v>129</v>
      </c>
      <c r="M9" s="208" t="s">
        <v>258</v>
      </c>
      <c r="N9" s="186">
        <v>1</v>
      </c>
      <c r="O9" s="210">
        <v>4.4000000000000003E-3</v>
      </c>
      <c r="P9" s="208" t="s">
        <v>259</v>
      </c>
      <c r="Q9" s="208" t="s">
        <v>260</v>
      </c>
      <c r="R9" s="208" t="s">
        <v>254</v>
      </c>
      <c r="S9" s="208" t="s">
        <v>261</v>
      </c>
      <c r="T9" s="208"/>
      <c r="U9" s="208">
        <v>1.4</v>
      </c>
      <c r="V9" s="208"/>
      <c r="W9" s="208" t="s">
        <v>285</v>
      </c>
      <c r="X9" s="208" t="s">
        <v>263</v>
      </c>
      <c r="Y9" s="208">
        <v>0</v>
      </c>
      <c r="Z9" s="339">
        <v>35855</v>
      </c>
      <c r="AA9" s="208"/>
      <c r="AB9" s="208">
        <v>0</v>
      </c>
      <c r="AC9" s="208"/>
    </row>
    <row r="10" spans="1:29" ht="15" customHeight="1" x14ac:dyDescent="0.25">
      <c r="A10" s="208">
        <v>2355</v>
      </c>
      <c r="B10" s="208">
        <v>10100601</v>
      </c>
      <c r="C10" s="208" t="s">
        <v>389</v>
      </c>
      <c r="D10" s="208" t="s">
        <v>390</v>
      </c>
      <c r="E10" s="208" t="s">
        <v>254</v>
      </c>
      <c r="F10" s="208" t="s">
        <v>391</v>
      </c>
      <c r="G10" s="208">
        <v>71432</v>
      </c>
      <c r="H10" s="208" t="s">
        <v>297</v>
      </c>
      <c r="I10" s="208" t="s">
        <v>298</v>
      </c>
      <c r="J10" s="208">
        <v>98</v>
      </c>
      <c r="K10" s="186">
        <v>0</v>
      </c>
      <c r="L10" s="186">
        <v>129</v>
      </c>
      <c r="M10" s="208" t="s">
        <v>258</v>
      </c>
      <c r="N10" s="186">
        <v>1</v>
      </c>
      <c r="O10" s="210">
        <v>2.0999999999999999E-3</v>
      </c>
      <c r="P10" s="208" t="s">
        <v>259</v>
      </c>
      <c r="Q10" s="208" t="s">
        <v>260</v>
      </c>
      <c r="R10" s="208" t="s">
        <v>254</v>
      </c>
      <c r="S10" s="208" t="s">
        <v>261</v>
      </c>
      <c r="T10" s="208"/>
      <c r="U10" s="208">
        <v>1.4</v>
      </c>
      <c r="V10" s="208" t="s">
        <v>294</v>
      </c>
      <c r="W10" s="208" t="s">
        <v>285</v>
      </c>
      <c r="X10" s="208" t="s">
        <v>267</v>
      </c>
      <c r="Y10" s="208">
        <v>0</v>
      </c>
      <c r="Z10" s="339">
        <v>35855</v>
      </c>
      <c r="AA10" s="208"/>
      <c r="AB10" s="208">
        <v>0</v>
      </c>
      <c r="AC10" s="208"/>
    </row>
    <row r="11" spans="1:29" ht="15" customHeight="1" x14ac:dyDescent="0.25">
      <c r="A11" s="208">
        <v>2356</v>
      </c>
      <c r="B11" s="208">
        <v>10100601</v>
      </c>
      <c r="C11" s="208" t="s">
        <v>389</v>
      </c>
      <c r="D11" s="208" t="s">
        <v>390</v>
      </c>
      <c r="E11" s="208" t="s">
        <v>254</v>
      </c>
      <c r="F11" s="208" t="s">
        <v>391</v>
      </c>
      <c r="G11" s="208">
        <v>56553</v>
      </c>
      <c r="H11" s="208" t="s">
        <v>299</v>
      </c>
      <c r="I11" s="208" t="s">
        <v>300</v>
      </c>
      <c r="J11" s="208">
        <v>102</v>
      </c>
      <c r="K11" s="186">
        <v>0</v>
      </c>
      <c r="L11" s="186">
        <v>129</v>
      </c>
      <c r="M11" s="208" t="s">
        <v>258</v>
      </c>
      <c r="N11" s="186">
        <v>1</v>
      </c>
      <c r="O11" s="208" t="s">
        <v>283</v>
      </c>
      <c r="P11" s="208" t="s">
        <v>259</v>
      </c>
      <c r="Q11" s="208" t="s">
        <v>260</v>
      </c>
      <c r="R11" s="208" t="s">
        <v>254</v>
      </c>
      <c r="S11" s="208" t="s">
        <v>261</v>
      </c>
      <c r="T11" s="208"/>
      <c r="U11" s="208">
        <v>1.4</v>
      </c>
      <c r="V11" s="208" t="s">
        <v>284</v>
      </c>
      <c r="W11" s="208" t="s">
        <v>285</v>
      </c>
      <c r="X11" s="208" t="s">
        <v>286</v>
      </c>
      <c r="Y11" s="208">
        <v>0</v>
      </c>
      <c r="Z11" s="339">
        <v>35855</v>
      </c>
      <c r="AA11" s="208"/>
      <c r="AB11" s="208">
        <v>0</v>
      </c>
      <c r="AC11" s="208"/>
    </row>
    <row r="12" spans="1:29" ht="15" customHeight="1" x14ac:dyDescent="0.25">
      <c r="A12" s="208">
        <v>2357</v>
      </c>
      <c r="B12" s="208">
        <v>10100601</v>
      </c>
      <c r="C12" s="208" t="s">
        <v>389</v>
      </c>
      <c r="D12" s="208" t="s">
        <v>390</v>
      </c>
      <c r="E12" s="208" t="s">
        <v>254</v>
      </c>
      <c r="F12" s="208" t="s">
        <v>391</v>
      </c>
      <c r="G12" s="208">
        <v>50328</v>
      </c>
      <c r="H12" s="208" t="s">
        <v>301</v>
      </c>
      <c r="I12" s="208" t="s">
        <v>302</v>
      </c>
      <c r="J12" s="208">
        <v>103</v>
      </c>
      <c r="K12" s="186">
        <v>0</v>
      </c>
      <c r="L12" s="186">
        <v>129</v>
      </c>
      <c r="M12" s="208" t="s">
        <v>258</v>
      </c>
      <c r="N12" s="186">
        <v>1</v>
      </c>
      <c r="O12" s="208" t="s">
        <v>303</v>
      </c>
      <c r="P12" s="208" t="s">
        <v>259</v>
      </c>
      <c r="Q12" s="208" t="s">
        <v>260</v>
      </c>
      <c r="R12" s="208" t="s">
        <v>254</v>
      </c>
      <c r="S12" s="208" t="s">
        <v>261</v>
      </c>
      <c r="T12" s="208"/>
      <c r="U12" s="208">
        <v>1.4</v>
      </c>
      <c r="V12" s="208" t="s">
        <v>284</v>
      </c>
      <c r="W12" s="208" t="s">
        <v>285</v>
      </c>
      <c r="X12" s="208" t="s">
        <v>286</v>
      </c>
      <c r="Y12" s="208">
        <v>0</v>
      </c>
      <c r="Z12" s="339">
        <v>35855</v>
      </c>
      <c r="AA12" s="208"/>
      <c r="AB12" s="208">
        <v>0</v>
      </c>
      <c r="AC12" s="208"/>
    </row>
    <row r="13" spans="1:29" ht="15" customHeight="1" x14ac:dyDescent="0.25">
      <c r="A13" s="208">
        <v>2358</v>
      </c>
      <c r="B13" s="208">
        <v>10100601</v>
      </c>
      <c r="C13" s="208" t="s">
        <v>389</v>
      </c>
      <c r="D13" s="208" t="s">
        <v>390</v>
      </c>
      <c r="E13" s="208" t="s">
        <v>254</v>
      </c>
      <c r="F13" s="208" t="s">
        <v>391</v>
      </c>
      <c r="G13" s="208">
        <v>205992</v>
      </c>
      <c r="H13" s="208" t="s">
        <v>304</v>
      </c>
      <c r="I13" s="208" t="s">
        <v>305</v>
      </c>
      <c r="J13" s="208">
        <v>104</v>
      </c>
      <c r="K13" s="186">
        <v>0</v>
      </c>
      <c r="L13" s="186">
        <v>129</v>
      </c>
      <c r="M13" s="208" t="s">
        <v>258</v>
      </c>
      <c r="N13" s="186">
        <v>1</v>
      </c>
      <c r="O13" s="208" t="s">
        <v>283</v>
      </c>
      <c r="P13" s="208" t="s">
        <v>259</v>
      </c>
      <c r="Q13" s="208" t="s">
        <v>260</v>
      </c>
      <c r="R13" s="208" t="s">
        <v>254</v>
      </c>
      <c r="S13" s="208" t="s">
        <v>261</v>
      </c>
      <c r="T13" s="208"/>
      <c r="U13" s="208">
        <v>1.4</v>
      </c>
      <c r="V13" s="208" t="s">
        <v>284</v>
      </c>
      <c r="W13" s="208" t="s">
        <v>285</v>
      </c>
      <c r="X13" s="208" t="s">
        <v>286</v>
      </c>
      <c r="Y13" s="208">
        <v>0</v>
      </c>
      <c r="Z13" s="339">
        <v>35855</v>
      </c>
      <c r="AA13" s="208"/>
      <c r="AB13" s="208">
        <v>0</v>
      </c>
      <c r="AC13" s="208"/>
    </row>
    <row r="14" spans="1:29" ht="15" customHeight="1" x14ac:dyDescent="0.25">
      <c r="A14" s="208">
        <v>2359</v>
      </c>
      <c r="B14" s="208">
        <v>10100601</v>
      </c>
      <c r="C14" s="208" t="s">
        <v>389</v>
      </c>
      <c r="D14" s="208" t="s">
        <v>390</v>
      </c>
      <c r="E14" s="208" t="s">
        <v>254</v>
      </c>
      <c r="F14" s="208" t="s">
        <v>391</v>
      </c>
      <c r="G14" s="208">
        <v>191242</v>
      </c>
      <c r="H14" s="208" t="s">
        <v>306</v>
      </c>
      <c r="I14" s="208" t="s">
        <v>307</v>
      </c>
      <c r="J14" s="208">
        <v>106</v>
      </c>
      <c r="K14" s="186">
        <v>0</v>
      </c>
      <c r="L14" s="186">
        <v>129</v>
      </c>
      <c r="M14" s="208" t="s">
        <v>258</v>
      </c>
      <c r="N14" s="186">
        <v>1</v>
      </c>
      <c r="O14" s="208" t="s">
        <v>303</v>
      </c>
      <c r="P14" s="208" t="s">
        <v>259</v>
      </c>
      <c r="Q14" s="208" t="s">
        <v>260</v>
      </c>
      <c r="R14" s="208" t="s">
        <v>254</v>
      </c>
      <c r="S14" s="208" t="s">
        <v>261</v>
      </c>
      <c r="T14" s="208"/>
      <c r="U14" s="208">
        <v>1.4</v>
      </c>
      <c r="V14" s="208" t="s">
        <v>284</v>
      </c>
      <c r="W14" s="208" t="s">
        <v>285</v>
      </c>
      <c r="X14" s="208" t="s">
        <v>286</v>
      </c>
      <c r="Y14" s="208">
        <v>0</v>
      </c>
      <c r="Z14" s="339">
        <v>35855</v>
      </c>
      <c r="AA14" s="208"/>
      <c r="AB14" s="208">
        <v>0</v>
      </c>
      <c r="AC14" s="208"/>
    </row>
    <row r="15" spans="1:29" ht="15" customHeight="1" x14ac:dyDescent="0.25">
      <c r="A15" s="208">
        <v>2360</v>
      </c>
      <c r="B15" s="208">
        <v>10100601</v>
      </c>
      <c r="C15" s="208" t="s">
        <v>389</v>
      </c>
      <c r="D15" s="208" t="s">
        <v>390</v>
      </c>
      <c r="E15" s="208" t="s">
        <v>254</v>
      </c>
      <c r="F15" s="208" t="s">
        <v>391</v>
      </c>
      <c r="G15" s="208">
        <v>207089</v>
      </c>
      <c r="H15" s="208" t="s">
        <v>308</v>
      </c>
      <c r="I15" s="208" t="s">
        <v>309</v>
      </c>
      <c r="J15" s="208">
        <v>107</v>
      </c>
      <c r="K15" s="186">
        <v>0</v>
      </c>
      <c r="L15" s="186">
        <v>129</v>
      </c>
      <c r="M15" s="208" t="s">
        <v>258</v>
      </c>
      <c r="N15" s="186">
        <v>1</v>
      </c>
      <c r="O15" s="208" t="s">
        <v>283</v>
      </c>
      <c r="P15" s="208" t="s">
        <v>259</v>
      </c>
      <c r="Q15" s="208" t="s">
        <v>260</v>
      </c>
      <c r="R15" s="208" t="s">
        <v>254</v>
      </c>
      <c r="S15" s="208" t="s">
        <v>261</v>
      </c>
      <c r="T15" s="208"/>
      <c r="U15" s="208">
        <v>1.4</v>
      </c>
      <c r="V15" s="208" t="s">
        <v>284</v>
      </c>
      <c r="W15" s="208" t="s">
        <v>285</v>
      </c>
      <c r="X15" s="208" t="s">
        <v>286</v>
      </c>
      <c r="Y15" s="208">
        <v>0</v>
      </c>
      <c r="Z15" s="339">
        <v>35855</v>
      </c>
      <c r="AA15" s="208"/>
      <c r="AB15" s="208">
        <v>0</v>
      </c>
      <c r="AC15" s="208"/>
    </row>
    <row r="16" spans="1:29" ht="15" customHeight="1" x14ac:dyDescent="0.25">
      <c r="A16" s="208">
        <v>2361</v>
      </c>
      <c r="B16" s="208">
        <v>10100601</v>
      </c>
      <c r="C16" s="208" t="s">
        <v>389</v>
      </c>
      <c r="D16" s="208" t="s">
        <v>390</v>
      </c>
      <c r="E16" s="208" t="s">
        <v>254</v>
      </c>
      <c r="F16" s="208" t="s">
        <v>391</v>
      </c>
      <c r="G16" s="208">
        <v>7440417</v>
      </c>
      <c r="H16" s="208" t="s">
        <v>310</v>
      </c>
      <c r="I16" s="208" t="s">
        <v>311</v>
      </c>
      <c r="J16" s="208">
        <v>119</v>
      </c>
      <c r="K16" s="186">
        <v>0</v>
      </c>
      <c r="L16" s="186">
        <v>129</v>
      </c>
      <c r="M16" s="208" t="s">
        <v>258</v>
      </c>
      <c r="N16" s="186">
        <v>1</v>
      </c>
      <c r="O16" s="208" t="s">
        <v>312</v>
      </c>
      <c r="P16" s="208" t="s">
        <v>259</v>
      </c>
      <c r="Q16" s="208" t="s">
        <v>260</v>
      </c>
      <c r="R16" s="208" t="s">
        <v>254</v>
      </c>
      <c r="S16" s="208" t="s">
        <v>261</v>
      </c>
      <c r="T16" s="208"/>
      <c r="U16" s="208">
        <v>1.4</v>
      </c>
      <c r="V16" s="208" t="s">
        <v>294</v>
      </c>
      <c r="W16" s="208" t="s">
        <v>285</v>
      </c>
      <c r="X16" s="208" t="s">
        <v>286</v>
      </c>
      <c r="Y16" s="208">
        <v>0</v>
      </c>
      <c r="Z16" s="339">
        <v>35855</v>
      </c>
      <c r="AA16" s="208"/>
      <c r="AB16" s="208">
        <v>0</v>
      </c>
      <c r="AC16" s="208"/>
    </row>
    <row r="17" spans="1:29" ht="15" customHeight="1" x14ac:dyDescent="0.25">
      <c r="A17" s="208">
        <v>2362</v>
      </c>
      <c r="B17" s="208">
        <v>10100601</v>
      </c>
      <c r="C17" s="208" t="s">
        <v>389</v>
      </c>
      <c r="D17" s="208" t="s">
        <v>390</v>
      </c>
      <c r="E17" s="208" t="s">
        <v>254</v>
      </c>
      <c r="F17" s="208" t="s">
        <v>391</v>
      </c>
      <c r="G17" s="208"/>
      <c r="H17" s="208" t="s">
        <v>313</v>
      </c>
      <c r="I17" s="208" t="s">
        <v>314</v>
      </c>
      <c r="J17" s="208">
        <v>292</v>
      </c>
      <c r="K17" s="186">
        <v>0</v>
      </c>
      <c r="L17" s="186">
        <v>129</v>
      </c>
      <c r="M17" s="208" t="s">
        <v>258</v>
      </c>
      <c r="N17" s="186">
        <v>1</v>
      </c>
      <c r="O17" s="210">
        <v>2.1</v>
      </c>
      <c r="P17" s="208" t="s">
        <v>259</v>
      </c>
      <c r="Q17" s="208" t="s">
        <v>260</v>
      </c>
      <c r="R17" s="208" t="s">
        <v>254</v>
      </c>
      <c r="S17" s="208" t="s">
        <v>261</v>
      </c>
      <c r="T17" s="208"/>
      <c r="U17" s="208">
        <v>1.4</v>
      </c>
      <c r="V17" s="208"/>
      <c r="W17" s="208" t="s">
        <v>285</v>
      </c>
      <c r="X17" s="208" t="s">
        <v>286</v>
      </c>
      <c r="Y17" s="208">
        <v>0</v>
      </c>
      <c r="Z17" s="339">
        <v>35855</v>
      </c>
      <c r="AA17" s="208"/>
      <c r="AB17" s="208">
        <v>0</v>
      </c>
      <c r="AC17" s="208"/>
    </row>
    <row r="18" spans="1:29" ht="15" customHeight="1" x14ac:dyDescent="0.25">
      <c r="A18" s="208">
        <v>2363</v>
      </c>
      <c r="B18" s="208">
        <v>10100601</v>
      </c>
      <c r="C18" s="208" t="s">
        <v>389</v>
      </c>
      <c r="D18" s="208" t="s">
        <v>390</v>
      </c>
      <c r="E18" s="208" t="s">
        <v>254</v>
      </c>
      <c r="F18" s="208" t="s">
        <v>391</v>
      </c>
      <c r="G18" s="208">
        <v>7440439</v>
      </c>
      <c r="H18" s="208" t="s">
        <v>315</v>
      </c>
      <c r="I18" s="208" t="s">
        <v>316</v>
      </c>
      <c r="J18" s="208">
        <v>130</v>
      </c>
      <c r="K18" s="186">
        <v>0</v>
      </c>
      <c r="L18" s="186">
        <v>129</v>
      </c>
      <c r="M18" s="208" t="s">
        <v>258</v>
      </c>
      <c r="N18" s="186">
        <v>1</v>
      </c>
      <c r="O18" s="210">
        <v>1.1000000000000001E-3</v>
      </c>
      <c r="P18" s="208" t="s">
        <v>259</v>
      </c>
      <c r="Q18" s="208" t="s">
        <v>260</v>
      </c>
      <c r="R18" s="208" t="s">
        <v>254</v>
      </c>
      <c r="S18" s="208" t="s">
        <v>261</v>
      </c>
      <c r="T18" s="208"/>
      <c r="U18" s="208">
        <v>1.4</v>
      </c>
      <c r="V18" s="208" t="s">
        <v>294</v>
      </c>
      <c r="W18" s="208" t="s">
        <v>285</v>
      </c>
      <c r="X18" s="208" t="s">
        <v>263</v>
      </c>
      <c r="Y18" s="208">
        <v>0</v>
      </c>
      <c r="Z18" s="339">
        <v>35855</v>
      </c>
      <c r="AA18" s="208"/>
      <c r="AB18" s="208">
        <v>0</v>
      </c>
      <c r="AC18" s="208"/>
    </row>
    <row r="19" spans="1:29" ht="15" customHeight="1" x14ac:dyDescent="0.25">
      <c r="A19" s="208">
        <v>2364</v>
      </c>
      <c r="B19" s="208">
        <v>10100601</v>
      </c>
      <c r="C19" s="208" t="s">
        <v>389</v>
      </c>
      <c r="D19" s="208" t="s">
        <v>390</v>
      </c>
      <c r="E19" s="208" t="s">
        <v>254</v>
      </c>
      <c r="F19" s="208" t="s">
        <v>391</v>
      </c>
      <c r="G19" s="208" t="s">
        <v>255</v>
      </c>
      <c r="H19" s="208" t="s">
        <v>256</v>
      </c>
      <c r="I19" s="208" t="s">
        <v>257</v>
      </c>
      <c r="J19" s="208">
        <v>136</v>
      </c>
      <c r="K19" s="186">
        <v>0</v>
      </c>
      <c r="L19" s="186">
        <v>129</v>
      </c>
      <c r="M19" s="208" t="s">
        <v>258</v>
      </c>
      <c r="N19" s="186">
        <v>1</v>
      </c>
      <c r="O19" s="210">
        <v>120000</v>
      </c>
      <c r="P19" s="208" t="s">
        <v>259</v>
      </c>
      <c r="Q19" s="208" t="s">
        <v>260</v>
      </c>
      <c r="R19" s="208" t="s">
        <v>254</v>
      </c>
      <c r="S19" s="208" t="s">
        <v>261</v>
      </c>
      <c r="T19" s="208"/>
      <c r="U19" s="208">
        <v>1.4</v>
      </c>
      <c r="V19" s="208" t="s">
        <v>317</v>
      </c>
      <c r="W19" s="208" t="s">
        <v>285</v>
      </c>
      <c r="X19" s="208" t="s">
        <v>278</v>
      </c>
      <c r="Y19" s="208">
        <v>0</v>
      </c>
      <c r="Z19" s="339">
        <v>35855</v>
      </c>
      <c r="AA19" s="208"/>
      <c r="AB19" s="208">
        <v>0</v>
      </c>
      <c r="AC19" s="208"/>
    </row>
    <row r="20" spans="1:29" ht="15" customHeight="1" x14ac:dyDescent="0.25">
      <c r="A20" s="208">
        <v>2365</v>
      </c>
      <c r="B20" s="208">
        <v>10100601</v>
      </c>
      <c r="C20" s="208" t="s">
        <v>389</v>
      </c>
      <c r="D20" s="208" t="s">
        <v>390</v>
      </c>
      <c r="E20" s="208" t="s">
        <v>254</v>
      </c>
      <c r="F20" s="208" t="s">
        <v>391</v>
      </c>
      <c r="G20" s="208" t="s">
        <v>264</v>
      </c>
      <c r="H20" s="208" t="s">
        <v>265</v>
      </c>
      <c r="I20" s="208" t="s">
        <v>266</v>
      </c>
      <c r="J20" s="208">
        <v>137</v>
      </c>
      <c r="K20" s="186">
        <v>0</v>
      </c>
      <c r="L20" s="186">
        <v>129</v>
      </c>
      <c r="M20" s="208" t="s">
        <v>258</v>
      </c>
      <c r="N20" s="186">
        <v>1</v>
      </c>
      <c r="O20" s="210">
        <v>40</v>
      </c>
      <c r="P20" s="208" t="s">
        <v>259</v>
      </c>
      <c r="Q20" s="208" t="s">
        <v>260</v>
      </c>
      <c r="R20" s="208" t="s">
        <v>254</v>
      </c>
      <c r="S20" s="208" t="s">
        <v>261</v>
      </c>
      <c r="T20" s="208"/>
      <c r="U20" s="208">
        <v>1.4</v>
      </c>
      <c r="V20" s="208"/>
      <c r="W20" s="208" t="s">
        <v>262</v>
      </c>
      <c r="X20" s="208" t="s">
        <v>267</v>
      </c>
      <c r="Y20" s="208">
        <v>0</v>
      </c>
      <c r="Z20" s="208"/>
      <c r="AA20" s="339">
        <v>36053</v>
      </c>
      <c r="AB20" s="208">
        <v>2</v>
      </c>
      <c r="AC20" s="208"/>
    </row>
    <row r="21" spans="1:29" ht="15" customHeight="1" x14ac:dyDescent="0.25">
      <c r="A21" s="208">
        <v>2366</v>
      </c>
      <c r="B21" s="208">
        <v>10100601</v>
      </c>
      <c r="C21" s="208" t="s">
        <v>389</v>
      </c>
      <c r="D21" s="208" t="s">
        <v>390</v>
      </c>
      <c r="E21" s="208" t="s">
        <v>254</v>
      </c>
      <c r="F21" s="208" t="s">
        <v>391</v>
      </c>
      <c r="G21" s="208" t="s">
        <v>264</v>
      </c>
      <c r="H21" s="208" t="s">
        <v>265</v>
      </c>
      <c r="I21" s="208" t="s">
        <v>266</v>
      </c>
      <c r="J21" s="208">
        <v>137</v>
      </c>
      <c r="K21" s="186">
        <v>0</v>
      </c>
      <c r="L21" s="186">
        <v>129</v>
      </c>
      <c r="M21" s="208" t="s">
        <v>258</v>
      </c>
      <c r="N21" s="186">
        <v>1</v>
      </c>
      <c r="O21" s="210">
        <v>84</v>
      </c>
      <c r="P21" s="208" t="s">
        <v>259</v>
      </c>
      <c r="Q21" s="208" t="s">
        <v>260</v>
      </c>
      <c r="R21" s="208" t="s">
        <v>254</v>
      </c>
      <c r="S21" s="208" t="s">
        <v>261</v>
      </c>
      <c r="T21" s="208"/>
      <c r="U21" s="208">
        <v>1.4</v>
      </c>
      <c r="V21" s="208" t="s">
        <v>392</v>
      </c>
      <c r="W21" s="208" t="s">
        <v>285</v>
      </c>
      <c r="X21" s="208" t="s">
        <v>267</v>
      </c>
      <c r="Y21" s="208">
        <v>0</v>
      </c>
      <c r="Z21" s="339">
        <v>35855</v>
      </c>
      <c r="AA21" s="208"/>
      <c r="AB21" s="208">
        <v>0</v>
      </c>
      <c r="AC21" s="208"/>
    </row>
    <row r="22" spans="1:29" ht="15" customHeight="1" x14ac:dyDescent="0.25">
      <c r="A22" s="208">
        <v>2367</v>
      </c>
      <c r="B22" s="208">
        <v>10100601</v>
      </c>
      <c r="C22" s="208" t="s">
        <v>389</v>
      </c>
      <c r="D22" s="208" t="s">
        <v>390</v>
      </c>
      <c r="E22" s="208" t="s">
        <v>254</v>
      </c>
      <c r="F22" s="208" t="s">
        <v>391</v>
      </c>
      <c r="G22" s="208" t="s">
        <v>264</v>
      </c>
      <c r="H22" s="208" t="s">
        <v>265</v>
      </c>
      <c r="I22" s="208" t="s">
        <v>266</v>
      </c>
      <c r="J22" s="208">
        <v>137</v>
      </c>
      <c r="K22" s="186">
        <v>26</v>
      </c>
      <c r="L22" s="186">
        <v>144</v>
      </c>
      <c r="M22" s="208" t="s">
        <v>393</v>
      </c>
      <c r="N22" s="186">
        <v>1</v>
      </c>
      <c r="O22" s="210">
        <v>84</v>
      </c>
      <c r="P22" s="208" t="s">
        <v>259</v>
      </c>
      <c r="Q22" s="208" t="s">
        <v>260</v>
      </c>
      <c r="R22" s="208" t="s">
        <v>254</v>
      </c>
      <c r="S22" s="208" t="s">
        <v>261</v>
      </c>
      <c r="T22" s="208"/>
      <c r="U22" s="208">
        <v>1.4</v>
      </c>
      <c r="V22" s="208"/>
      <c r="W22" s="208" t="s">
        <v>285</v>
      </c>
      <c r="X22" s="208" t="s">
        <v>267</v>
      </c>
      <c r="Y22" s="208">
        <v>0</v>
      </c>
      <c r="Z22" s="339">
        <v>35855</v>
      </c>
      <c r="AA22" s="208"/>
      <c r="AB22" s="208">
        <v>0</v>
      </c>
      <c r="AC22" s="208"/>
    </row>
    <row r="23" spans="1:29" ht="15" customHeight="1" x14ac:dyDescent="0.25">
      <c r="A23" s="208">
        <v>2368</v>
      </c>
      <c r="B23" s="208">
        <v>10100601</v>
      </c>
      <c r="C23" s="208" t="s">
        <v>389</v>
      </c>
      <c r="D23" s="208" t="s">
        <v>390</v>
      </c>
      <c r="E23" s="208" t="s">
        <v>254</v>
      </c>
      <c r="F23" s="208" t="s">
        <v>391</v>
      </c>
      <c r="G23" s="208" t="s">
        <v>264</v>
      </c>
      <c r="H23" s="208" t="s">
        <v>265</v>
      </c>
      <c r="I23" s="208" t="s">
        <v>266</v>
      </c>
      <c r="J23" s="208">
        <v>137</v>
      </c>
      <c r="K23" s="186">
        <v>205</v>
      </c>
      <c r="L23" s="186">
        <v>220</v>
      </c>
      <c r="M23" s="208" t="s">
        <v>367</v>
      </c>
      <c r="N23" s="186">
        <v>1</v>
      </c>
      <c r="O23" s="210">
        <v>84</v>
      </c>
      <c r="P23" s="208" t="s">
        <v>259</v>
      </c>
      <c r="Q23" s="208" t="s">
        <v>260</v>
      </c>
      <c r="R23" s="208" t="s">
        <v>254</v>
      </c>
      <c r="S23" s="208" t="s">
        <v>261</v>
      </c>
      <c r="T23" s="208"/>
      <c r="U23" s="208">
        <v>1.4</v>
      </c>
      <c r="V23" s="208"/>
      <c r="W23" s="208" t="s">
        <v>285</v>
      </c>
      <c r="X23" s="208" t="s">
        <v>267</v>
      </c>
      <c r="Y23" s="208">
        <v>0</v>
      </c>
      <c r="Z23" s="339">
        <v>35855</v>
      </c>
      <c r="AA23" s="208"/>
      <c r="AB23" s="208">
        <v>0</v>
      </c>
      <c r="AC23" s="208"/>
    </row>
    <row r="24" spans="1:29" ht="15" customHeight="1" x14ac:dyDescent="0.25">
      <c r="A24" s="208">
        <v>2369</v>
      </c>
      <c r="B24" s="208">
        <v>10100601</v>
      </c>
      <c r="C24" s="208" t="s">
        <v>389</v>
      </c>
      <c r="D24" s="208" t="s">
        <v>390</v>
      </c>
      <c r="E24" s="208" t="s">
        <v>254</v>
      </c>
      <c r="F24" s="208" t="s">
        <v>391</v>
      </c>
      <c r="G24" s="208">
        <v>7440473</v>
      </c>
      <c r="H24" s="208" t="s">
        <v>318</v>
      </c>
      <c r="I24" s="208" t="s">
        <v>319</v>
      </c>
      <c r="J24" s="208">
        <v>149</v>
      </c>
      <c r="K24" s="186">
        <v>0</v>
      </c>
      <c r="L24" s="186">
        <v>129</v>
      </c>
      <c r="M24" s="208" t="s">
        <v>258</v>
      </c>
      <c r="N24" s="186">
        <v>1</v>
      </c>
      <c r="O24" s="210">
        <v>1.4E-3</v>
      </c>
      <c r="P24" s="208" t="s">
        <v>259</v>
      </c>
      <c r="Q24" s="208" t="s">
        <v>260</v>
      </c>
      <c r="R24" s="208" t="s">
        <v>254</v>
      </c>
      <c r="S24" s="208" t="s">
        <v>261</v>
      </c>
      <c r="T24" s="208"/>
      <c r="U24" s="208">
        <v>1.4</v>
      </c>
      <c r="V24" s="208" t="s">
        <v>294</v>
      </c>
      <c r="W24" s="208" t="s">
        <v>285</v>
      </c>
      <c r="X24" s="208" t="s">
        <v>263</v>
      </c>
      <c r="Y24" s="208">
        <v>0</v>
      </c>
      <c r="Z24" s="339">
        <v>35855</v>
      </c>
      <c r="AA24" s="208"/>
      <c r="AB24" s="208">
        <v>0</v>
      </c>
      <c r="AC24" s="208"/>
    </row>
    <row r="25" spans="1:29" ht="15" customHeight="1" x14ac:dyDescent="0.25">
      <c r="A25" s="208">
        <v>2370</v>
      </c>
      <c r="B25" s="208">
        <v>10100601</v>
      </c>
      <c r="C25" s="208" t="s">
        <v>389</v>
      </c>
      <c r="D25" s="208" t="s">
        <v>390</v>
      </c>
      <c r="E25" s="208" t="s">
        <v>254</v>
      </c>
      <c r="F25" s="208" t="s">
        <v>391</v>
      </c>
      <c r="G25" s="208">
        <v>218019</v>
      </c>
      <c r="H25" s="208" t="s">
        <v>320</v>
      </c>
      <c r="I25" s="208" t="s">
        <v>321</v>
      </c>
      <c r="J25" s="208">
        <v>153</v>
      </c>
      <c r="K25" s="186">
        <v>0</v>
      </c>
      <c r="L25" s="186">
        <v>129</v>
      </c>
      <c r="M25" s="208" t="s">
        <v>258</v>
      </c>
      <c r="N25" s="186">
        <v>1</v>
      </c>
      <c r="O25" s="208" t="s">
        <v>283</v>
      </c>
      <c r="P25" s="208" t="s">
        <v>259</v>
      </c>
      <c r="Q25" s="208" t="s">
        <v>260</v>
      </c>
      <c r="R25" s="208" t="s">
        <v>254</v>
      </c>
      <c r="S25" s="208" t="s">
        <v>261</v>
      </c>
      <c r="T25" s="208"/>
      <c r="U25" s="208">
        <v>1.4</v>
      </c>
      <c r="V25" s="208" t="s">
        <v>284</v>
      </c>
      <c r="W25" s="208" t="s">
        <v>285</v>
      </c>
      <c r="X25" s="208" t="s">
        <v>286</v>
      </c>
      <c r="Y25" s="208">
        <v>0</v>
      </c>
      <c r="Z25" s="339">
        <v>35855</v>
      </c>
      <c r="AA25" s="208"/>
      <c r="AB25" s="208">
        <v>0</v>
      </c>
      <c r="AC25" s="208"/>
    </row>
    <row r="26" spans="1:29" ht="15" customHeight="1" x14ac:dyDescent="0.25">
      <c r="A26" s="208">
        <v>2371</v>
      </c>
      <c r="B26" s="208">
        <v>10100601</v>
      </c>
      <c r="C26" s="208" t="s">
        <v>389</v>
      </c>
      <c r="D26" s="208" t="s">
        <v>390</v>
      </c>
      <c r="E26" s="208" t="s">
        <v>254</v>
      </c>
      <c r="F26" s="208" t="s">
        <v>391</v>
      </c>
      <c r="G26" s="208">
        <v>7440484</v>
      </c>
      <c r="H26" s="208" t="s">
        <v>322</v>
      </c>
      <c r="I26" s="208" t="s">
        <v>323</v>
      </c>
      <c r="J26" s="208">
        <v>154</v>
      </c>
      <c r="K26" s="186">
        <v>0</v>
      </c>
      <c r="L26" s="186">
        <v>129</v>
      </c>
      <c r="M26" s="208" t="s">
        <v>258</v>
      </c>
      <c r="N26" s="186">
        <v>1</v>
      </c>
      <c r="O26" s="210">
        <v>8.3999999999999995E-5</v>
      </c>
      <c r="P26" s="208" t="s">
        <v>259</v>
      </c>
      <c r="Q26" s="208" t="s">
        <v>260</v>
      </c>
      <c r="R26" s="208" t="s">
        <v>254</v>
      </c>
      <c r="S26" s="208" t="s">
        <v>261</v>
      </c>
      <c r="T26" s="208"/>
      <c r="U26" s="208">
        <v>1.4</v>
      </c>
      <c r="V26" s="208" t="s">
        <v>294</v>
      </c>
      <c r="W26" s="208" t="s">
        <v>285</v>
      </c>
      <c r="X26" s="208" t="s">
        <v>263</v>
      </c>
      <c r="Y26" s="208">
        <v>0</v>
      </c>
      <c r="Z26" s="339">
        <v>35855</v>
      </c>
      <c r="AA26" s="208"/>
      <c r="AB26" s="208">
        <v>0</v>
      </c>
      <c r="AC26" s="208"/>
    </row>
    <row r="27" spans="1:29" ht="15" customHeight="1" x14ac:dyDescent="0.25">
      <c r="A27" s="208">
        <v>2372</v>
      </c>
      <c r="B27" s="208">
        <v>10100601</v>
      </c>
      <c r="C27" s="208" t="s">
        <v>389</v>
      </c>
      <c r="D27" s="208" t="s">
        <v>390</v>
      </c>
      <c r="E27" s="208" t="s">
        <v>254</v>
      </c>
      <c r="F27" s="208" t="s">
        <v>391</v>
      </c>
      <c r="G27" s="208"/>
      <c r="H27" s="208" t="s">
        <v>324</v>
      </c>
      <c r="I27" s="208" t="s">
        <v>325</v>
      </c>
      <c r="J27" s="208">
        <v>156</v>
      </c>
      <c r="K27" s="186">
        <v>0</v>
      </c>
      <c r="L27" s="186">
        <v>129</v>
      </c>
      <c r="M27" s="208" t="s">
        <v>258</v>
      </c>
      <c r="N27" s="186">
        <v>1</v>
      </c>
      <c r="O27" s="210">
        <v>8.4999999999999995E-4</v>
      </c>
      <c r="P27" s="208" t="s">
        <v>259</v>
      </c>
      <c r="Q27" s="208" t="s">
        <v>260</v>
      </c>
      <c r="R27" s="208" t="s">
        <v>254</v>
      </c>
      <c r="S27" s="208" t="s">
        <v>261</v>
      </c>
      <c r="T27" s="208"/>
      <c r="U27" s="208">
        <v>1.4</v>
      </c>
      <c r="V27" s="208"/>
      <c r="W27" s="208" t="s">
        <v>285</v>
      </c>
      <c r="X27" s="208" t="s">
        <v>275</v>
      </c>
      <c r="Y27" s="208">
        <v>0</v>
      </c>
      <c r="Z27" s="339">
        <v>35855</v>
      </c>
      <c r="AA27" s="208"/>
      <c r="AB27" s="208">
        <v>0</v>
      </c>
      <c r="AC27" s="208"/>
    </row>
    <row r="28" spans="1:29" ht="15" customHeight="1" x14ac:dyDescent="0.25">
      <c r="A28" s="208">
        <v>2373</v>
      </c>
      <c r="B28" s="208">
        <v>10100601</v>
      </c>
      <c r="C28" s="208" t="s">
        <v>389</v>
      </c>
      <c r="D28" s="208" t="s">
        <v>390</v>
      </c>
      <c r="E28" s="208" t="s">
        <v>254</v>
      </c>
      <c r="F28" s="208" t="s">
        <v>391</v>
      </c>
      <c r="G28" s="208">
        <v>53703</v>
      </c>
      <c r="H28" s="208" t="s">
        <v>326</v>
      </c>
      <c r="I28" s="208" t="s">
        <v>327</v>
      </c>
      <c r="J28" s="208">
        <v>166</v>
      </c>
      <c r="K28" s="186">
        <v>0</v>
      </c>
      <c r="L28" s="186">
        <v>129</v>
      </c>
      <c r="M28" s="208" t="s">
        <v>258</v>
      </c>
      <c r="N28" s="186">
        <v>1</v>
      </c>
      <c r="O28" s="208" t="s">
        <v>303</v>
      </c>
      <c r="P28" s="208" t="s">
        <v>259</v>
      </c>
      <c r="Q28" s="208" t="s">
        <v>260</v>
      </c>
      <c r="R28" s="208" t="s">
        <v>254</v>
      </c>
      <c r="S28" s="208" t="s">
        <v>261</v>
      </c>
      <c r="T28" s="208"/>
      <c r="U28" s="208">
        <v>1.4</v>
      </c>
      <c r="V28" s="208" t="s">
        <v>284</v>
      </c>
      <c r="W28" s="208" t="s">
        <v>285</v>
      </c>
      <c r="X28" s="208" t="s">
        <v>286</v>
      </c>
      <c r="Y28" s="208">
        <v>0</v>
      </c>
      <c r="Z28" s="339">
        <v>35855</v>
      </c>
      <c r="AA28" s="208"/>
      <c r="AB28" s="208">
        <v>0</v>
      </c>
      <c r="AC28" s="208"/>
    </row>
    <row r="29" spans="1:29" ht="15" customHeight="1" x14ac:dyDescent="0.25">
      <c r="A29" s="208">
        <v>2374</v>
      </c>
      <c r="B29" s="208">
        <v>10100601</v>
      </c>
      <c r="C29" s="208" t="s">
        <v>389</v>
      </c>
      <c r="D29" s="208" t="s">
        <v>390</v>
      </c>
      <c r="E29" s="208" t="s">
        <v>254</v>
      </c>
      <c r="F29" s="208" t="s">
        <v>391</v>
      </c>
      <c r="G29" s="208"/>
      <c r="H29" s="208" t="s">
        <v>328</v>
      </c>
      <c r="I29" s="208" t="s">
        <v>329</v>
      </c>
      <c r="J29" s="208">
        <v>169</v>
      </c>
      <c r="K29" s="186">
        <v>0</v>
      </c>
      <c r="L29" s="186">
        <v>129</v>
      </c>
      <c r="M29" s="208" t="s">
        <v>258</v>
      </c>
      <c r="N29" s="186">
        <v>1</v>
      </c>
      <c r="O29" s="210">
        <v>1.1999999999999999E-3</v>
      </c>
      <c r="P29" s="208" t="s">
        <v>259</v>
      </c>
      <c r="Q29" s="208" t="s">
        <v>260</v>
      </c>
      <c r="R29" s="208" t="s">
        <v>254</v>
      </c>
      <c r="S29" s="208" t="s">
        <v>261</v>
      </c>
      <c r="T29" s="208"/>
      <c r="U29" s="208">
        <v>1.4</v>
      </c>
      <c r="V29" s="208" t="s">
        <v>294</v>
      </c>
      <c r="W29" s="208" t="s">
        <v>285</v>
      </c>
      <c r="X29" s="208" t="s">
        <v>286</v>
      </c>
      <c r="Y29" s="208">
        <v>0</v>
      </c>
      <c r="Z29" s="339">
        <v>35855</v>
      </c>
      <c r="AA29" s="208"/>
      <c r="AB29" s="208">
        <v>0</v>
      </c>
      <c r="AC29" s="208"/>
    </row>
    <row r="30" spans="1:29" ht="15" customHeight="1" x14ac:dyDescent="0.25">
      <c r="A30" s="208">
        <v>2375</v>
      </c>
      <c r="B30" s="208">
        <v>10100601</v>
      </c>
      <c r="C30" s="208" t="s">
        <v>389</v>
      </c>
      <c r="D30" s="208" t="s">
        <v>390</v>
      </c>
      <c r="E30" s="208" t="s">
        <v>254</v>
      </c>
      <c r="F30" s="208" t="s">
        <v>391</v>
      </c>
      <c r="G30" s="208">
        <v>57976</v>
      </c>
      <c r="H30" s="208" t="s">
        <v>330</v>
      </c>
      <c r="I30" s="208" t="s">
        <v>331</v>
      </c>
      <c r="J30" s="208">
        <v>181</v>
      </c>
      <c r="K30" s="186">
        <v>0</v>
      </c>
      <c r="L30" s="186">
        <v>129</v>
      </c>
      <c r="M30" s="208" t="s">
        <v>258</v>
      </c>
      <c r="N30" s="186">
        <v>1</v>
      </c>
      <c r="O30" s="208" t="s">
        <v>332</v>
      </c>
      <c r="P30" s="208" t="s">
        <v>259</v>
      </c>
      <c r="Q30" s="208" t="s">
        <v>260</v>
      </c>
      <c r="R30" s="208" t="s">
        <v>254</v>
      </c>
      <c r="S30" s="208" t="s">
        <v>261</v>
      </c>
      <c r="T30" s="208"/>
      <c r="U30" s="208">
        <v>1.4</v>
      </c>
      <c r="V30" s="208" t="s">
        <v>284</v>
      </c>
      <c r="W30" s="208" t="s">
        <v>285</v>
      </c>
      <c r="X30" s="208" t="s">
        <v>286</v>
      </c>
      <c r="Y30" s="208">
        <v>0</v>
      </c>
      <c r="Z30" s="339">
        <v>35855</v>
      </c>
      <c r="AA30" s="208"/>
      <c r="AB30" s="208">
        <v>0</v>
      </c>
      <c r="AC30" s="208"/>
    </row>
    <row r="31" spans="1:29" ht="15" customHeight="1" x14ac:dyDescent="0.25">
      <c r="A31" s="208">
        <v>2376</v>
      </c>
      <c r="B31" s="208">
        <v>10100601</v>
      </c>
      <c r="C31" s="208" t="s">
        <v>389</v>
      </c>
      <c r="D31" s="208" t="s">
        <v>390</v>
      </c>
      <c r="E31" s="208" t="s">
        <v>254</v>
      </c>
      <c r="F31" s="208" t="s">
        <v>391</v>
      </c>
      <c r="G31" s="208"/>
      <c r="H31" s="208" t="s">
        <v>333</v>
      </c>
      <c r="I31" s="208" t="s">
        <v>334</v>
      </c>
      <c r="J31" s="208">
        <v>189</v>
      </c>
      <c r="K31" s="186">
        <v>0</v>
      </c>
      <c r="L31" s="186">
        <v>129</v>
      </c>
      <c r="M31" s="208" t="s">
        <v>258</v>
      </c>
      <c r="N31" s="186">
        <v>1</v>
      </c>
      <c r="O31" s="210">
        <v>3.1</v>
      </c>
      <c r="P31" s="208" t="s">
        <v>259</v>
      </c>
      <c r="Q31" s="208" t="s">
        <v>260</v>
      </c>
      <c r="R31" s="208" t="s">
        <v>254</v>
      </c>
      <c r="S31" s="208" t="s">
        <v>261</v>
      </c>
      <c r="T31" s="208"/>
      <c r="U31" s="208">
        <v>1.4</v>
      </c>
      <c r="V31" s="208"/>
      <c r="W31" s="208" t="s">
        <v>285</v>
      </c>
      <c r="X31" s="208" t="s">
        <v>286</v>
      </c>
      <c r="Y31" s="208">
        <v>0</v>
      </c>
      <c r="Z31" s="339">
        <v>35855</v>
      </c>
      <c r="AA31" s="208"/>
      <c r="AB31" s="208">
        <v>0</v>
      </c>
      <c r="AC31" s="208"/>
    </row>
    <row r="32" spans="1:29" ht="15" customHeight="1" x14ac:dyDescent="0.25">
      <c r="A32" s="208">
        <v>2377</v>
      </c>
      <c r="B32" s="208">
        <v>10100601</v>
      </c>
      <c r="C32" s="208" t="s">
        <v>389</v>
      </c>
      <c r="D32" s="208" t="s">
        <v>390</v>
      </c>
      <c r="E32" s="208" t="s">
        <v>254</v>
      </c>
      <c r="F32" s="208" t="s">
        <v>391</v>
      </c>
      <c r="G32" s="208">
        <v>206440</v>
      </c>
      <c r="H32" s="208" t="s">
        <v>335</v>
      </c>
      <c r="I32" s="208" t="s">
        <v>336</v>
      </c>
      <c r="J32" s="208">
        <v>204</v>
      </c>
      <c r="K32" s="186">
        <v>0</v>
      </c>
      <c r="L32" s="186">
        <v>129</v>
      </c>
      <c r="M32" s="208" t="s">
        <v>258</v>
      </c>
      <c r="N32" s="186">
        <v>1</v>
      </c>
      <c r="O32" s="210">
        <v>3.0000000000000001E-6</v>
      </c>
      <c r="P32" s="208" t="s">
        <v>259</v>
      </c>
      <c r="Q32" s="208" t="s">
        <v>260</v>
      </c>
      <c r="R32" s="208" t="s">
        <v>254</v>
      </c>
      <c r="S32" s="208" t="s">
        <v>261</v>
      </c>
      <c r="T32" s="208"/>
      <c r="U32" s="208">
        <v>1.4</v>
      </c>
      <c r="V32" s="208" t="s">
        <v>284</v>
      </c>
      <c r="W32" s="208" t="s">
        <v>285</v>
      </c>
      <c r="X32" s="208" t="s">
        <v>286</v>
      </c>
      <c r="Y32" s="208">
        <v>0</v>
      </c>
      <c r="Z32" s="339">
        <v>35855</v>
      </c>
      <c r="AA32" s="208"/>
      <c r="AB32" s="208">
        <v>0</v>
      </c>
      <c r="AC32" s="208"/>
    </row>
    <row r="33" spans="1:29" ht="15" customHeight="1" x14ac:dyDescent="0.25">
      <c r="A33" s="208">
        <v>2378</v>
      </c>
      <c r="B33" s="208">
        <v>10100601</v>
      </c>
      <c r="C33" s="208" t="s">
        <v>389</v>
      </c>
      <c r="D33" s="208" t="s">
        <v>390</v>
      </c>
      <c r="E33" s="208" t="s">
        <v>254</v>
      </c>
      <c r="F33" s="208" t="s">
        <v>391</v>
      </c>
      <c r="G33" s="208">
        <v>86737</v>
      </c>
      <c r="H33" s="208" t="s">
        <v>337</v>
      </c>
      <c r="I33" s="208" t="s">
        <v>338</v>
      </c>
      <c r="J33" s="208">
        <v>205</v>
      </c>
      <c r="K33" s="186">
        <v>0</v>
      </c>
      <c r="L33" s="186">
        <v>129</v>
      </c>
      <c r="M33" s="208" t="s">
        <v>258</v>
      </c>
      <c r="N33" s="186">
        <v>1</v>
      </c>
      <c r="O33" s="210">
        <v>2.7999999999999999E-6</v>
      </c>
      <c r="P33" s="208" t="s">
        <v>259</v>
      </c>
      <c r="Q33" s="208" t="s">
        <v>260</v>
      </c>
      <c r="R33" s="208" t="s">
        <v>254</v>
      </c>
      <c r="S33" s="208" t="s">
        <v>261</v>
      </c>
      <c r="T33" s="208"/>
      <c r="U33" s="208">
        <v>1.4</v>
      </c>
      <c r="V33" s="208" t="s">
        <v>284</v>
      </c>
      <c r="W33" s="208" t="s">
        <v>285</v>
      </c>
      <c r="X33" s="208" t="s">
        <v>286</v>
      </c>
      <c r="Y33" s="208">
        <v>0</v>
      </c>
      <c r="Z33" s="339">
        <v>35855</v>
      </c>
      <c r="AA33" s="208"/>
      <c r="AB33" s="208">
        <v>0</v>
      </c>
      <c r="AC33" s="208"/>
    </row>
    <row r="34" spans="1:29" ht="15" customHeight="1" x14ac:dyDescent="0.25">
      <c r="A34" s="208">
        <v>2379</v>
      </c>
      <c r="B34" s="208">
        <v>10100601</v>
      </c>
      <c r="C34" s="208" t="s">
        <v>389</v>
      </c>
      <c r="D34" s="208" t="s">
        <v>390</v>
      </c>
      <c r="E34" s="208" t="s">
        <v>254</v>
      </c>
      <c r="F34" s="208" t="s">
        <v>391</v>
      </c>
      <c r="G34" s="208">
        <v>50000</v>
      </c>
      <c r="H34" s="208" t="s">
        <v>339</v>
      </c>
      <c r="I34" s="208" t="s">
        <v>340</v>
      </c>
      <c r="J34" s="208">
        <v>210</v>
      </c>
      <c r="K34" s="186">
        <v>0</v>
      </c>
      <c r="L34" s="186">
        <v>129</v>
      </c>
      <c r="M34" s="208" t="s">
        <v>258</v>
      </c>
      <c r="N34" s="186">
        <v>1</v>
      </c>
      <c r="O34" s="210">
        <v>2.22E-4</v>
      </c>
      <c r="P34" s="208" t="s">
        <v>259</v>
      </c>
      <c r="Q34" s="208" t="s">
        <v>493</v>
      </c>
      <c r="R34" s="208" t="s">
        <v>513</v>
      </c>
      <c r="S34" s="208" t="s">
        <v>494</v>
      </c>
      <c r="T34" s="208"/>
      <c r="U34" s="208"/>
      <c r="V34" s="208" t="s">
        <v>773</v>
      </c>
      <c r="W34" s="208" t="s">
        <v>772</v>
      </c>
      <c r="X34" s="208" t="s">
        <v>516</v>
      </c>
      <c r="Y34" s="208">
        <v>0</v>
      </c>
      <c r="Z34" s="208"/>
      <c r="AA34" s="339">
        <v>35855</v>
      </c>
      <c r="AB34" s="208">
        <v>0</v>
      </c>
      <c r="AC34" s="208"/>
    </row>
    <row r="35" spans="1:29" ht="15" customHeight="1" x14ac:dyDescent="0.25">
      <c r="A35" s="208">
        <v>2380</v>
      </c>
      <c r="B35" s="208">
        <v>10100601</v>
      </c>
      <c r="C35" s="208" t="s">
        <v>389</v>
      </c>
      <c r="D35" s="208" t="s">
        <v>390</v>
      </c>
      <c r="E35" s="208" t="s">
        <v>254</v>
      </c>
      <c r="F35" s="208" t="s">
        <v>391</v>
      </c>
      <c r="G35" s="208">
        <v>50000</v>
      </c>
      <c r="H35" s="208" t="s">
        <v>339</v>
      </c>
      <c r="I35" s="208" t="s">
        <v>340</v>
      </c>
      <c r="J35" s="208">
        <v>210</v>
      </c>
      <c r="K35" s="186">
        <v>0</v>
      </c>
      <c r="L35" s="186">
        <v>129</v>
      </c>
      <c r="M35" s="208" t="s">
        <v>258</v>
      </c>
      <c r="N35" s="186">
        <v>1</v>
      </c>
      <c r="O35" s="210">
        <v>7.4999999999999997E-2</v>
      </c>
      <c r="P35" s="208" t="s">
        <v>259</v>
      </c>
      <c r="Q35" s="208" t="s">
        <v>260</v>
      </c>
      <c r="R35" s="208" t="s">
        <v>254</v>
      </c>
      <c r="S35" s="208" t="s">
        <v>261</v>
      </c>
      <c r="T35" s="208"/>
      <c r="U35" s="208">
        <v>1.4</v>
      </c>
      <c r="V35" s="208" t="s">
        <v>294</v>
      </c>
      <c r="W35" s="208" t="s">
        <v>285</v>
      </c>
      <c r="X35" s="208" t="s">
        <v>267</v>
      </c>
      <c r="Y35" s="208">
        <v>0</v>
      </c>
      <c r="Z35" s="339">
        <v>35855</v>
      </c>
      <c r="AA35" s="208"/>
      <c r="AB35" s="208">
        <v>0</v>
      </c>
      <c r="AC35" s="208"/>
    </row>
    <row r="36" spans="1:29" ht="15" customHeight="1" x14ac:dyDescent="0.25">
      <c r="A36" s="208">
        <v>2381</v>
      </c>
      <c r="B36" s="208">
        <v>10100601</v>
      </c>
      <c r="C36" s="208" t="s">
        <v>389</v>
      </c>
      <c r="D36" s="208" t="s">
        <v>390</v>
      </c>
      <c r="E36" s="208" t="s">
        <v>254</v>
      </c>
      <c r="F36" s="208" t="s">
        <v>391</v>
      </c>
      <c r="G36" s="208">
        <v>50000</v>
      </c>
      <c r="H36" s="208" t="s">
        <v>339</v>
      </c>
      <c r="I36" s="208" t="s">
        <v>340</v>
      </c>
      <c r="J36" s="208">
        <v>210</v>
      </c>
      <c r="K36" s="186">
        <v>26</v>
      </c>
      <c r="L36" s="186">
        <v>144</v>
      </c>
      <c r="M36" s="208" t="s">
        <v>393</v>
      </c>
      <c r="N36" s="186">
        <v>1</v>
      </c>
      <c r="O36" s="210">
        <v>3.9499999999999998E-5</v>
      </c>
      <c r="P36" s="208" t="s">
        <v>259</v>
      </c>
      <c r="Q36" s="208" t="s">
        <v>493</v>
      </c>
      <c r="R36" s="208" t="s">
        <v>513</v>
      </c>
      <c r="S36" s="208" t="s">
        <v>494</v>
      </c>
      <c r="T36" s="208"/>
      <c r="U36" s="208"/>
      <c r="V36" s="208" t="s">
        <v>775</v>
      </c>
      <c r="W36" s="208" t="s">
        <v>774</v>
      </c>
      <c r="X36" s="208" t="s">
        <v>516</v>
      </c>
      <c r="Y36" s="208">
        <v>0</v>
      </c>
      <c r="Z36" s="208"/>
      <c r="AA36" s="208"/>
      <c r="AB36" s="208">
        <v>0</v>
      </c>
      <c r="AC36" s="208"/>
    </row>
    <row r="37" spans="1:29" ht="15" customHeight="1" x14ac:dyDescent="0.25">
      <c r="A37" s="208">
        <v>2382</v>
      </c>
      <c r="B37" s="208">
        <v>10100601</v>
      </c>
      <c r="C37" s="208" t="s">
        <v>389</v>
      </c>
      <c r="D37" s="208" t="s">
        <v>390</v>
      </c>
      <c r="E37" s="208" t="s">
        <v>254</v>
      </c>
      <c r="F37" s="208" t="s">
        <v>391</v>
      </c>
      <c r="G37" s="208">
        <v>193395</v>
      </c>
      <c r="H37" s="208" t="s">
        <v>341</v>
      </c>
      <c r="I37" s="208" t="s">
        <v>342</v>
      </c>
      <c r="J37" s="208">
        <v>237</v>
      </c>
      <c r="K37" s="186">
        <v>0</v>
      </c>
      <c r="L37" s="186">
        <v>129</v>
      </c>
      <c r="M37" s="208" t="s">
        <v>258</v>
      </c>
      <c r="N37" s="186">
        <v>1</v>
      </c>
      <c r="O37" s="208" t="s">
        <v>283</v>
      </c>
      <c r="P37" s="208" t="s">
        <v>259</v>
      </c>
      <c r="Q37" s="208" t="s">
        <v>260</v>
      </c>
      <c r="R37" s="208" t="s">
        <v>254</v>
      </c>
      <c r="S37" s="208" t="s">
        <v>261</v>
      </c>
      <c r="T37" s="208"/>
      <c r="U37" s="208">
        <v>1.4</v>
      </c>
      <c r="V37" s="208" t="s">
        <v>284</v>
      </c>
      <c r="W37" s="208" t="s">
        <v>285</v>
      </c>
      <c r="X37" s="208" t="s">
        <v>286</v>
      </c>
      <c r="Y37" s="208">
        <v>0</v>
      </c>
      <c r="Z37" s="339">
        <v>35855</v>
      </c>
      <c r="AA37" s="208"/>
      <c r="AB37" s="208">
        <v>0</v>
      </c>
      <c r="AC37" s="208"/>
    </row>
    <row r="38" spans="1:29" ht="15" customHeight="1" x14ac:dyDescent="0.25">
      <c r="A38" s="208">
        <v>2383</v>
      </c>
      <c r="B38" s="208">
        <v>10100601</v>
      </c>
      <c r="C38" s="208" t="s">
        <v>389</v>
      </c>
      <c r="D38" s="208" t="s">
        <v>390</v>
      </c>
      <c r="E38" s="208" t="s">
        <v>254</v>
      </c>
      <c r="F38" s="208" t="s">
        <v>391</v>
      </c>
      <c r="G38" s="208">
        <v>7439921</v>
      </c>
      <c r="H38" s="208" t="s">
        <v>343</v>
      </c>
      <c r="I38" s="208" t="s">
        <v>344</v>
      </c>
      <c r="J38" s="208">
        <v>250</v>
      </c>
      <c r="K38" s="186">
        <v>0</v>
      </c>
      <c r="L38" s="186">
        <v>129</v>
      </c>
      <c r="M38" s="208" t="s">
        <v>258</v>
      </c>
      <c r="N38" s="186">
        <v>1</v>
      </c>
      <c r="O38" s="210">
        <v>5.0000000000000001E-4</v>
      </c>
      <c r="P38" s="208" t="s">
        <v>259</v>
      </c>
      <c r="Q38" s="208" t="s">
        <v>260</v>
      </c>
      <c r="R38" s="208" t="s">
        <v>254</v>
      </c>
      <c r="S38" s="208" t="s">
        <v>261</v>
      </c>
      <c r="T38" s="208"/>
      <c r="U38" s="208">
        <v>1.4</v>
      </c>
      <c r="V38" s="208" t="s">
        <v>284</v>
      </c>
      <c r="W38" s="208" t="s">
        <v>285</v>
      </c>
      <c r="X38" s="208" t="s">
        <v>263</v>
      </c>
      <c r="Y38" s="208">
        <v>0</v>
      </c>
      <c r="Z38" s="339">
        <v>35855</v>
      </c>
      <c r="AA38" s="208"/>
      <c r="AB38" s="208">
        <v>0</v>
      </c>
      <c r="AC38" s="208"/>
    </row>
    <row r="39" spans="1:29" ht="15" customHeight="1" x14ac:dyDescent="0.25">
      <c r="A39" s="208">
        <v>2384</v>
      </c>
      <c r="B39" s="208">
        <v>10100601</v>
      </c>
      <c r="C39" s="208" t="s">
        <v>389</v>
      </c>
      <c r="D39" s="208" t="s">
        <v>390</v>
      </c>
      <c r="E39" s="208" t="s">
        <v>254</v>
      </c>
      <c r="F39" s="208" t="s">
        <v>391</v>
      </c>
      <c r="G39" s="208">
        <v>7439965</v>
      </c>
      <c r="H39" s="208" t="s">
        <v>345</v>
      </c>
      <c r="I39" s="208" t="s">
        <v>346</v>
      </c>
      <c r="J39" s="208">
        <v>257</v>
      </c>
      <c r="K39" s="186">
        <v>0</v>
      </c>
      <c r="L39" s="186">
        <v>129</v>
      </c>
      <c r="M39" s="208" t="s">
        <v>258</v>
      </c>
      <c r="N39" s="186">
        <v>1</v>
      </c>
      <c r="O39" s="210">
        <v>3.8000000000000002E-4</v>
      </c>
      <c r="P39" s="208" t="s">
        <v>259</v>
      </c>
      <c r="Q39" s="208" t="s">
        <v>260</v>
      </c>
      <c r="R39" s="208" t="s">
        <v>254</v>
      </c>
      <c r="S39" s="208" t="s">
        <v>261</v>
      </c>
      <c r="T39" s="208"/>
      <c r="U39" s="208">
        <v>1.4</v>
      </c>
      <c r="V39" s="208" t="s">
        <v>294</v>
      </c>
      <c r="W39" s="208" t="s">
        <v>285</v>
      </c>
      <c r="X39" s="208" t="s">
        <v>263</v>
      </c>
      <c r="Y39" s="208">
        <v>0</v>
      </c>
      <c r="Z39" s="339">
        <v>35855</v>
      </c>
      <c r="AA39" s="208"/>
      <c r="AB39" s="208">
        <v>0</v>
      </c>
      <c r="AC39" s="208"/>
    </row>
    <row r="40" spans="1:29" ht="15" customHeight="1" x14ac:dyDescent="0.25">
      <c r="A40" s="208">
        <v>2385</v>
      </c>
      <c r="B40" s="208">
        <v>10100601</v>
      </c>
      <c r="C40" s="208" t="s">
        <v>389</v>
      </c>
      <c r="D40" s="208" t="s">
        <v>390</v>
      </c>
      <c r="E40" s="208" t="s">
        <v>254</v>
      </c>
      <c r="F40" s="208" t="s">
        <v>391</v>
      </c>
      <c r="G40" s="208">
        <v>7439976</v>
      </c>
      <c r="H40" s="208" t="s">
        <v>347</v>
      </c>
      <c r="I40" s="208" t="s">
        <v>348</v>
      </c>
      <c r="J40" s="208">
        <v>260</v>
      </c>
      <c r="K40" s="186">
        <v>0</v>
      </c>
      <c r="L40" s="186">
        <v>129</v>
      </c>
      <c r="M40" s="208" t="s">
        <v>258</v>
      </c>
      <c r="N40" s="186">
        <v>1</v>
      </c>
      <c r="O40" s="210">
        <v>1.136E-5</v>
      </c>
      <c r="P40" s="208" t="s">
        <v>259</v>
      </c>
      <c r="Q40" s="208" t="s">
        <v>493</v>
      </c>
      <c r="R40" s="208" t="s">
        <v>513</v>
      </c>
      <c r="S40" s="208" t="s">
        <v>494</v>
      </c>
      <c r="T40" s="208"/>
      <c r="U40" s="208"/>
      <c r="V40" s="208" t="s">
        <v>763</v>
      </c>
      <c r="W40" s="208" t="s">
        <v>735</v>
      </c>
      <c r="X40" s="208" t="s">
        <v>516</v>
      </c>
      <c r="Y40" s="208">
        <v>0</v>
      </c>
      <c r="Z40" s="208"/>
      <c r="AA40" s="339">
        <v>35855</v>
      </c>
      <c r="AB40" s="208">
        <v>0</v>
      </c>
      <c r="AC40" s="208"/>
    </row>
    <row r="41" spans="1:29" ht="15" customHeight="1" x14ac:dyDescent="0.25">
      <c r="A41" s="208">
        <v>2386</v>
      </c>
      <c r="B41" s="208">
        <v>10100601</v>
      </c>
      <c r="C41" s="208" t="s">
        <v>389</v>
      </c>
      <c r="D41" s="208" t="s">
        <v>390</v>
      </c>
      <c r="E41" s="208" t="s">
        <v>254</v>
      </c>
      <c r="F41" s="208" t="s">
        <v>391</v>
      </c>
      <c r="G41" s="208">
        <v>7439976</v>
      </c>
      <c r="H41" s="208" t="s">
        <v>347</v>
      </c>
      <c r="I41" s="208" t="s">
        <v>348</v>
      </c>
      <c r="J41" s="208">
        <v>260</v>
      </c>
      <c r="K41" s="186">
        <v>0</v>
      </c>
      <c r="L41" s="186">
        <v>129</v>
      </c>
      <c r="M41" s="208" t="s">
        <v>258</v>
      </c>
      <c r="N41" s="186">
        <v>1</v>
      </c>
      <c r="O41" s="210">
        <v>2.5999999999999998E-4</v>
      </c>
      <c r="P41" s="208" t="s">
        <v>259</v>
      </c>
      <c r="Q41" s="208" t="s">
        <v>260</v>
      </c>
      <c r="R41" s="208" t="s">
        <v>254</v>
      </c>
      <c r="S41" s="208" t="s">
        <v>261</v>
      </c>
      <c r="T41" s="208"/>
      <c r="U41" s="208">
        <v>1.4</v>
      </c>
      <c r="V41" s="208" t="s">
        <v>294</v>
      </c>
      <c r="W41" s="208" t="s">
        <v>285</v>
      </c>
      <c r="X41" s="208" t="s">
        <v>263</v>
      </c>
      <c r="Y41" s="208">
        <v>0</v>
      </c>
      <c r="Z41" s="339">
        <v>35855</v>
      </c>
      <c r="AA41" s="208"/>
      <c r="AB41" s="208">
        <v>0</v>
      </c>
      <c r="AC41" s="208"/>
    </row>
    <row r="42" spans="1:29" ht="15" customHeight="1" x14ac:dyDescent="0.25">
      <c r="A42" s="208">
        <v>2387</v>
      </c>
      <c r="B42" s="208">
        <v>10100601</v>
      </c>
      <c r="C42" s="208" t="s">
        <v>389</v>
      </c>
      <c r="D42" s="208" t="s">
        <v>390</v>
      </c>
      <c r="E42" s="208" t="s">
        <v>254</v>
      </c>
      <c r="F42" s="208" t="s">
        <v>391</v>
      </c>
      <c r="G42" s="208">
        <v>7439976</v>
      </c>
      <c r="H42" s="208" t="s">
        <v>347</v>
      </c>
      <c r="I42" s="208" t="s">
        <v>348</v>
      </c>
      <c r="J42" s="208">
        <v>260</v>
      </c>
      <c r="K42" s="186">
        <v>2</v>
      </c>
      <c r="L42" s="186">
        <v>131</v>
      </c>
      <c r="M42" s="208" t="s">
        <v>765</v>
      </c>
      <c r="N42" s="186">
        <v>1</v>
      </c>
      <c r="O42" s="210">
        <v>2.272E-6</v>
      </c>
      <c r="P42" s="208" t="s">
        <v>259</v>
      </c>
      <c r="Q42" s="208" t="s">
        <v>493</v>
      </c>
      <c r="R42" s="208" t="s">
        <v>513</v>
      </c>
      <c r="S42" s="208" t="s">
        <v>494</v>
      </c>
      <c r="T42" s="208"/>
      <c r="U42" s="208"/>
      <c r="V42" s="208" t="s">
        <v>764</v>
      </c>
      <c r="W42" s="208" t="s">
        <v>735</v>
      </c>
      <c r="X42" s="208" t="s">
        <v>516</v>
      </c>
      <c r="Y42" s="208">
        <v>0</v>
      </c>
      <c r="Z42" s="208"/>
      <c r="AA42" s="208"/>
      <c r="AB42" s="208">
        <v>0</v>
      </c>
      <c r="AC42" s="208"/>
    </row>
    <row r="43" spans="1:29" ht="15" customHeight="1" x14ac:dyDescent="0.25">
      <c r="A43" s="208">
        <v>2388</v>
      </c>
      <c r="B43" s="208">
        <v>10100601</v>
      </c>
      <c r="C43" s="208" t="s">
        <v>389</v>
      </c>
      <c r="D43" s="208" t="s">
        <v>390</v>
      </c>
      <c r="E43" s="208" t="s">
        <v>254</v>
      </c>
      <c r="F43" s="208" t="s">
        <v>391</v>
      </c>
      <c r="G43" s="208"/>
      <c r="H43" s="208" t="s">
        <v>349</v>
      </c>
      <c r="I43" s="208" t="s">
        <v>350</v>
      </c>
      <c r="J43" s="208">
        <v>261</v>
      </c>
      <c r="K43" s="186">
        <v>0</v>
      </c>
      <c r="L43" s="186">
        <v>129</v>
      </c>
      <c r="M43" s="208" t="s">
        <v>258</v>
      </c>
      <c r="N43" s="186">
        <v>1</v>
      </c>
      <c r="O43" s="210">
        <v>2.2999999999999998</v>
      </c>
      <c r="P43" s="208" t="s">
        <v>259</v>
      </c>
      <c r="Q43" s="208" t="s">
        <v>260</v>
      </c>
      <c r="R43" s="208" t="s">
        <v>254</v>
      </c>
      <c r="S43" s="208" t="s">
        <v>261</v>
      </c>
      <c r="T43" s="208"/>
      <c r="U43" s="208">
        <v>1.4</v>
      </c>
      <c r="V43" s="208"/>
      <c r="W43" s="208" t="s">
        <v>285</v>
      </c>
      <c r="X43" s="208" t="s">
        <v>267</v>
      </c>
      <c r="Y43" s="208">
        <v>0</v>
      </c>
      <c r="Z43" s="339">
        <v>35855</v>
      </c>
      <c r="AA43" s="208"/>
      <c r="AB43" s="208">
        <v>0</v>
      </c>
      <c r="AC43" s="208"/>
    </row>
    <row r="44" spans="1:29" ht="15" customHeight="1" x14ac:dyDescent="0.25">
      <c r="A44" s="208">
        <v>2389</v>
      </c>
      <c r="B44" s="208">
        <v>10100601</v>
      </c>
      <c r="C44" s="208" t="s">
        <v>389</v>
      </c>
      <c r="D44" s="208" t="s">
        <v>390</v>
      </c>
      <c r="E44" s="208" t="s">
        <v>254</v>
      </c>
      <c r="F44" s="208" t="s">
        <v>391</v>
      </c>
      <c r="G44" s="208">
        <v>91576</v>
      </c>
      <c r="H44" s="208" t="s">
        <v>351</v>
      </c>
      <c r="I44" s="208" t="s">
        <v>352</v>
      </c>
      <c r="J44" s="208">
        <v>55</v>
      </c>
      <c r="K44" s="186">
        <v>0</v>
      </c>
      <c r="L44" s="186">
        <v>129</v>
      </c>
      <c r="M44" s="208" t="s">
        <v>258</v>
      </c>
      <c r="N44" s="186">
        <v>1</v>
      </c>
      <c r="O44" s="210">
        <v>2.4000000000000001E-5</v>
      </c>
      <c r="P44" s="208" t="s">
        <v>259</v>
      </c>
      <c r="Q44" s="208" t="s">
        <v>260</v>
      </c>
      <c r="R44" s="208" t="s">
        <v>254</v>
      </c>
      <c r="S44" s="208" t="s">
        <v>261</v>
      </c>
      <c r="T44" s="208"/>
      <c r="U44" s="208">
        <v>1.4</v>
      </c>
      <c r="V44" s="208" t="s">
        <v>284</v>
      </c>
      <c r="W44" s="208" t="s">
        <v>285</v>
      </c>
      <c r="X44" s="208" t="s">
        <v>263</v>
      </c>
      <c r="Y44" s="208">
        <v>0</v>
      </c>
      <c r="Z44" s="339">
        <v>35855</v>
      </c>
      <c r="AA44" s="208"/>
      <c r="AB44" s="208">
        <v>0</v>
      </c>
      <c r="AC44" s="208"/>
    </row>
    <row r="45" spans="1:29" ht="15" customHeight="1" x14ac:dyDescent="0.25">
      <c r="A45" s="208">
        <v>2390</v>
      </c>
      <c r="B45" s="208">
        <v>10100601</v>
      </c>
      <c r="C45" s="208" t="s">
        <v>389</v>
      </c>
      <c r="D45" s="208" t="s">
        <v>390</v>
      </c>
      <c r="E45" s="208" t="s">
        <v>254</v>
      </c>
      <c r="F45" s="208" t="s">
        <v>391</v>
      </c>
      <c r="G45" s="208">
        <v>56495</v>
      </c>
      <c r="H45" s="208" t="s">
        <v>353</v>
      </c>
      <c r="I45" s="208" t="s">
        <v>354</v>
      </c>
      <c r="J45" s="208">
        <v>61</v>
      </c>
      <c r="K45" s="186">
        <v>0</v>
      </c>
      <c r="L45" s="186">
        <v>129</v>
      </c>
      <c r="M45" s="208" t="s">
        <v>258</v>
      </c>
      <c r="N45" s="186">
        <v>1</v>
      </c>
      <c r="O45" s="208" t="s">
        <v>283</v>
      </c>
      <c r="P45" s="208" t="s">
        <v>259</v>
      </c>
      <c r="Q45" s="208" t="s">
        <v>260</v>
      </c>
      <c r="R45" s="208" t="s">
        <v>254</v>
      </c>
      <c r="S45" s="208" t="s">
        <v>261</v>
      </c>
      <c r="T45" s="208"/>
      <c r="U45" s="208">
        <v>1.4</v>
      </c>
      <c r="V45" s="208" t="s">
        <v>284</v>
      </c>
      <c r="W45" s="208" t="s">
        <v>285</v>
      </c>
      <c r="X45" s="208" t="s">
        <v>286</v>
      </c>
      <c r="Y45" s="208">
        <v>0</v>
      </c>
      <c r="Z45" s="339">
        <v>35855</v>
      </c>
      <c r="AA45" s="208"/>
      <c r="AB45" s="208">
        <v>0</v>
      </c>
      <c r="AC45" s="208"/>
    </row>
    <row r="46" spans="1:29" ht="15" customHeight="1" x14ac:dyDescent="0.25">
      <c r="A46" s="208">
        <v>2391</v>
      </c>
      <c r="B46" s="208">
        <v>10100601</v>
      </c>
      <c r="C46" s="208" t="s">
        <v>389</v>
      </c>
      <c r="D46" s="208" t="s">
        <v>390</v>
      </c>
      <c r="E46" s="208" t="s">
        <v>254</v>
      </c>
      <c r="F46" s="208" t="s">
        <v>391</v>
      </c>
      <c r="G46" s="208"/>
      <c r="H46" s="208" t="s">
        <v>355</v>
      </c>
      <c r="I46" s="208" t="s">
        <v>356</v>
      </c>
      <c r="J46" s="208">
        <v>287</v>
      </c>
      <c r="K46" s="186">
        <v>0</v>
      </c>
      <c r="L46" s="186">
        <v>129</v>
      </c>
      <c r="M46" s="208" t="s">
        <v>258</v>
      </c>
      <c r="N46" s="186">
        <v>1</v>
      </c>
      <c r="O46" s="210">
        <v>1.1000000000000001E-3</v>
      </c>
      <c r="P46" s="208" t="s">
        <v>259</v>
      </c>
      <c r="Q46" s="208" t="s">
        <v>260</v>
      </c>
      <c r="R46" s="208" t="s">
        <v>254</v>
      </c>
      <c r="S46" s="208" t="s">
        <v>261</v>
      </c>
      <c r="T46" s="208"/>
      <c r="U46" s="208">
        <v>1.4</v>
      </c>
      <c r="V46" s="208"/>
      <c r="W46" s="208" t="s">
        <v>285</v>
      </c>
      <c r="X46" s="208" t="s">
        <v>263</v>
      </c>
      <c r="Y46" s="208">
        <v>0</v>
      </c>
      <c r="Z46" s="339">
        <v>35855</v>
      </c>
      <c r="AA46" s="208"/>
      <c r="AB46" s="208">
        <v>0</v>
      </c>
      <c r="AC46" s="208"/>
    </row>
    <row r="47" spans="1:29" ht="15" customHeight="1" x14ac:dyDescent="0.25">
      <c r="A47" s="208">
        <v>2392</v>
      </c>
      <c r="B47" s="208">
        <v>10100601</v>
      </c>
      <c r="C47" s="208" t="s">
        <v>389</v>
      </c>
      <c r="D47" s="208" t="s">
        <v>390</v>
      </c>
      <c r="E47" s="208" t="s">
        <v>254</v>
      </c>
      <c r="F47" s="208" t="s">
        <v>391</v>
      </c>
      <c r="G47" s="208">
        <v>110543</v>
      </c>
      <c r="H47" s="208" t="s">
        <v>357</v>
      </c>
      <c r="I47" s="208" t="s">
        <v>358</v>
      </c>
      <c r="J47" s="208">
        <v>295</v>
      </c>
      <c r="K47" s="186">
        <v>0</v>
      </c>
      <c r="L47" s="186">
        <v>129</v>
      </c>
      <c r="M47" s="208" t="s">
        <v>258</v>
      </c>
      <c r="N47" s="186">
        <v>1</v>
      </c>
      <c r="O47" s="210">
        <v>1.8</v>
      </c>
      <c r="P47" s="208" t="s">
        <v>259</v>
      </c>
      <c r="Q47" s="208" t="s">
        <v>260</v>
      </c>
      <c r="R47" s="208" t="s">
        <v>254</v>
      </c>
      <c r="S47" s="208" t="s">
        <v>261</v>
      </c>
      <c r="T47" s="208"/>
      <c r="U47" s="208">
        <v>1.4</v>
      </c>
      <c r="V47" s="208" t="s">
        <v>284</v>
      </c>
      <c r="W47" s="208" t="s">
        <v>285</v>
      </c>
      <c r="X47" s="208" t="s">
        <v>286</v>
      </c>
      <c r="Y47" s="208">
        <v>0</v>
      </c>
      <c r="Z47" s="339">
        <v>35855</v>
      </c>
      <c r="AA47" s="208"/>
      <c r="AB47" s="208">
        <v>0</v>
      </c>
      <c r="AC47" s="208"/>
    </row>
    <row r="48" spans="1:29" ht="15" customHeight="1" x14ac:dyDescent="0.25">
      <c r="A48" s="208">
        <v>2393</v>
      </c>
      <c r="B48" s="208">
        <v>10100601</v>
      </c>
      <c r="C48" s="208" t="s">
        <v>389</v>
      </c>
      <c r="D48" s="208" t="s">
        <v>390</v>
      </c>
      <c r="E48" s="208" t="s">
        <v>254</v>
      </c>
      <c r="F48" s="208" t="s">
        <v>391</v>
      </c>
      <c r="G48" s="208"/>
      <c r="H48" s="208" t="s">
        <v>359</v>
      </c>
      <c r="I48" s="208" t="s">
        <v>360</v>
      </c>
      <c r="J48" s="208">
        <v>307</v>
      </c>
      <c r="K48" s="186">
        <v>0</v>
      </c>
      <c r="L48" s="186">
        <v>129</v>
      </c>
      <c r="M48" s="208" t="s">
        <v>258</v>
      </c>
      <c r="N48" s="186">
        <v>1</v>
      </c>
      <c r="O48" s="210">
        <v>2.6</v>
      </c>
      <c r="P48" s="208" t="s">
        <v>259</v>
      </c>
      <c r="Q48" s="208" t="s">
        <v>260</v>
      </c>
      <c r="R48" s="208" t="s">
        <v>254</v>
      </c>
      <c r="S48" s="208" t="s">
        <v>261</v>
      </c>
      <c r="T48" s="208"/>
      <c r="U48" s="208">
        <v>1.4</v>
      </c>
      <c r="V48" s="208"/>
      <c r="W48" s="208" t="s">
        <v>285</v>
      </c>
      <c r="X48" s="208" t="s">
        <v>286</v>
      </c>
      <c r="Y48" s="208">
        <v>0</v>
      </c>
      <c r="Z48" s="339">
        <v>35855</v>
      </c>
      <c r="AA48" s="208"/>
      <c r="AB48" s="208">
        <v>0</v>
      </c>
      <c r="AC48" s="208"/>
    </row>
    <row r="49" spans="1:29" ht="15" customHeight="1" x14ac:dyDescent="0.25">
      <c r="A49" s="208">
        <v>2394</v>
      </c>
      <c r="B49" s="208">
        <v>10100601</v>
      </c>
      <c r="C49" s="208" t="s">
        <v>389</v>
      </c>
      <c r="D49" s="208" t="s">
        <v>390</v>
      </c>
      <c r="E49" s="208" t="s">
        <v>254</v>
      </c>
      <c r="F49" s="208" t="s">
        <v>391</v>
      </c>
      <c r="G49" s="208">
        <v>91203</v>
      </c>
      <c r="H49" s="208" t="s">
        <v>361</v>
      </c>
      <c r="I49" s="208" t="s">
        <v>362</v>
      </c>
      <c r="J49" s="208">
        <v>291</v>
      </c>
      <c r="K49" s="186">
        <v>0</v>
      </c>
      <c r="L49" s="186">
        <v>129</v>
      </c>
      <c r="M49" s="208" t="s">
        <v>258</v>
      </c>
      <c r="N49" s="186">
        <v>1</v>
      </c>
      <c r="O49" s="210">
        <v>6.0999999999999997E-4</v>
      </c>
      <c r="P49" s="208" t="s">
        <v>259</v>
      </c>
      <c r="Q49" s="208" t="s">
        <v>260</v>
      </c>
      <c r="R49" s="208" t="s">
        <v>254</v>
      </c>
      <c r="S49" s="208" t="s">
        <v>261</v>
      </c>
      <c r="T49" s="208"/>
      <c r="U49" s="208">
        <v>1.4</v>
      </c>
      <c r="V49" s="208" t="s">
        <v>294</v>
      </c>
      <c r="W49" s="208" t="s">
        <v>285</v>
      </c>
      <c r="X49" s="208" t="s">
        <v>286</v>
      </c>
      <c r="Y49" s="208">
        <v>0</v>
      </c>
      <c r="Z49" s="339">
        <v>35855</v>
      </c>
      <c r="AA49" s="208"/>
      <c r="AB49" s="208">
        <v>0</v>
      </c>
      <c r="AC49" s="208"/>
    </row>
    <row r="50" spans="1:29" ht="15" customHeight="1" x14ac:dyDescent="0.25">
      <c r="A50" s="208">
        <v>2395</v>
      </c>
      <c r="B50" s="208">
        <v>10100601</v>
      </c>
      <c r="C50" s="208" t="s">
        <v>389</v>
      </c>
      <c r="D50" s="208" t="s">
        <v>390</v>
      </c>
      <c r="E50" s="208" t="s">
        <v>254</v>
      </c>
      <c r="F50" s="208" t="s">
        <v>391</v>
      </c>
      <c r="G50" s="208">
        <v>7440020</v>
      </c>
      <c r="H50" s="208" t="s">
        <v>363</v>
      </c>
      <c r="I50" s="208" t="s">
        <v>364</v>
      </c>
      <c r="J50" s="208">
        <v>296</v>
      </c>
      <c r="K50" s="186">
        <v>0</v>
      </c>
      <c r="L50" s="186">
        <v>129</v>
      </c>
      <c r="M50" s="208" t="s">
        <v>258</v>
      </c>
      <c r="N50" s="186">
        <v>1</v>
      </c>
      <c r="O50" s="210">
        <v>2.0999999999999999E-3</v>
      </c>
      <c r="P50" s="208" t="s">
        <v>259</v>
      </c>
      <c r="Q50" s="208" t="s">
        <v>260</v>
      </c>
      <c r="R50" s="208" t="s">
        <v>254</v>
      </c>
      <c r="S50" s="208" t="s">
        <v>261</v>
      </c>
      <c r="T50" s="208"/>
      <c r="U50" s="208">
        <v>1.4</v>
      </c>
      <c r="V50" s="208" t="s">
        <v>294</v>
      </c>
      <c r="W50" s="208" t="s">
        <v>285</v>
      </c>
      <c r="X50" s="208" t="s">
        <v>275</v>
      </c>
      <c r="Y50" s="208">
        <v>0</v>
      </c>
      <c r="Z50" s="339">
        <v>35855</v>
      </c>
      <c r="AA50" s="208"/>
      <c r="AB50" s="208">
        <v>0</v>
      </c>
      <c r="AC50" s="208"/>
    </row>
    <row r="51" spans="1:29" ht="15" customHeight="1" x14ac:dyDescent="0.25">
      <c r="A51" s="208">
        <v>2396</v>
      </c>
      <c r="B51" s="208">
        <v>10100601</v>
      </c>
      <c r="C51" s="208" t="s">
        <v>389</v>
      </c>
      <c r="D51" s="208" t="s">
        <v>390</v>
      </c>
      <c r="E51" s="208" t="s">
        <v>254</v>
      </c>
      <c r="F51" s="208" t="s">
        <v>391</v>
      </c>
      <c r="G51" s="208" t="s">
        <v>268</v>
      </c>
      <c r="H51" s="208"/>
      <c r="I51" s="208" t="s">
        <v>269</v>
      </c>
      <c r="J51" s="208">
        <v>303</v>
      </c>
      <c r="K51" s="186">
        <v>0</v>
      </c>
      <c r="L51" s="186">
        <v>129</v>
      </c>
      <c r="M51" s="208" t="s">
        <v>258</v>
      </c>
      <c r="N51" s="186">
        <v>1</v>
      </c>
      <c r="O51" s="210">
        <v>550</v>
      </c>
      <c r="P51" s="208" t="s">
        <v>259</v>
      </c>
      <c r="Q51" s="208" t="s">
        <v>260</v>
      </c>
      <c r="R51" s="208" t="s">
        <v>254</v>
      </c>
      <c r="S51" s="208" t="s">
        <v>261</v>
      </c>
      <c r="T51" s="208"/>
      <c r="U51" s="208">
        <v>1.4</v>
      </c>
      <c r="V51" s="208" t="s">
        <v>270</v>
      </c>
      <c r="W51" s="208" t="s">
        <v>262</v>
      </c>
      <c r="X51" s="208" t="s">
        <v>278</v>
      </c>
      <c r="Y51" s="208">
        <v>0</v>
      </c>
      <c r="Z51" s="208"/>
      <c r="AA51" s="339">
        <v>35855</v>
      </c>
      <c r="AB51" s="208">
        <v>0</v>
      </c>
      <c r="AC51" s="208"/>
    </row>
    <row r="52" spans="1:29" ht="15" customHeight="1" x14ac:dyDescent="0.25">
      <c r="A52" s="208">
        <v>2397</v>
      </c>
      <c r="B52" s="208">
        <v>10100601</v>
      </c>
      <c r="C52" s="208" t="s">
        <v>389</v>
      </c>
      <c r="D52" s="208" t="s">
        <v>390</v>
      </c>
      <c r="E52" s="208" t="s">
        <v>254</v>
      </c>
      <c r="F52" s="208" t="s">
        <v>391</v>
      </c>
      <c r="G52" s="208" t="s">
        <v>268</v>
      </c>
      <c r="H52" s="208"/>
      <c r="I52" s="208" t="s">
        <v>269</v>
      </c>
      <c r="J52" s="208">
        <v>303</v>
      </c>
      <c r="K52" s="186">
        <v>0</v>
      </c>
      <c r="L52" s="186">
        <v>129</v>
      </c>
      <c r="M52" s="208" t="s">
        <v>258</v>
      </c>
      <c r="N52" s="186">
        <v>1</v>
      </c>
      <c r="O52" s="210">
        <v>280</v>
      </c>
      <c r="P52" s="208" t="s">
        <v>259</v>
      </c>
      <c r="Q52" s="208" t="s">
        <v>260</v>
      </c>
      <c r="R52" s="208" t="s">
        <v>254</v>
      </c>
      <c r="S52" s="208" t="s">
        <v>261</v>
      </c>
      <c r="T52" s="208"/>
      <c r="U52" s="208">
        <v>1.4</v>
      </c>
      <c r="V52" s="208" t="s">
        <v>394</v>
      </c>
      <c r="W52" s="208" t="s">
        <v>285</v>
      </c>
      <c r="X52" s="208" t="s">
        <v>278</v>
      </c>
      <c r="Y52" s="208">
        <v>0</v>
      </c>
      <c r="Z52" s="339">
        <v>35855</v>
      </c>
      <c r="AA52" s="208"/>
      <c r="AB52" s="208">
        <v>2</v>
      </c>
      <c r="AC52" s="208" t="s">
        <v>395</v>
      </c>
    </row>
    <row r="53" spans="1:29" ht="15" customHeight="1" x14ac:dyDescent="0.25">
      <c r="A53" s="208">
        <v>2398</v>
      </c>
      <c r="B53" s="208">
        <v>10100601</v>
      </c>
      <c r="C53" s="208" t="s">
        <v>389</v>
      </c>
      <c r="D53" s="208" t="s">
        <v>390</v>
      </c>
      <c r="E53" s="208" t="s">
        <v>254</v>
      </c>
      <c r="F53" s="208" t="s">
        <v>391</v>
      </c>
      <c r="G53" s="208" t="s">
        <v>268</v>
      </c>
      <c r="H53" s="208"/>
      <c r="I53" s="208" t="s">
        <v>269</v>
      </c>
      <c r="J53" s="208">
        <v>303</v>
      </c>
      <c r="K53" s="186">
        <v>0</v>
      </c>
      <c r="L53" s="186">
        <v>129</v>
      </c>
      <c r="M53" s="208" t="s">
        <v>258</v>
      </c>
      <c r="N53" s="186">
        <v>1</v>
      </c>
      <c r="O53" s="210">
        <v>190</v>
      </c>
      <c r="P53" s="208" t="s">
        <v>259</v>
      </c>
      <c r="Q53" s="208" t="s">
        <v>260</v>
      </c>
      <c r="R53" s="208" t="s">
        <v>254</v>
      </c>
      <c r="S53" s="208" t="s">
        <v>261</v>
      </c>
      <c r="T53" s="208"/>
      <c r="U53" s="208">
        <v>1.4</v>
      </c>
      <c r="V53" s="208" t="s">
        <v>396</v>
      </c>
      <c r="W53" s="208" t="s">
        <v>285</v>
      </c>
      <c r="X53" s="208" t="s">
        <v>278</v>
      </c>
      <c r="Y53" s="208">
        <v>0</v>
      </c>
      <c r="Z53" s="339">
        <v>35855</v>
      </c>
      <c r="AA53" s="208"/>
      <c r="AB53" s="208">
        <v>2</v>
      </c>
      <c r="AC53" s="208" t="s">
        <v>397</v>
      </c>
    </row>
    <row r="54" spans="1:29" ht="15" customHeight="1" x14ac:dyDescent="0.25">
      <c r="A54" s="208">
        <v>2399</v>
      </c>
      <c r="B54" s="208">
        <v>10100601</v>
      </c>
      <c r="C54" s="208" t="s">
        <v>389</v>
      </c>
      <c r="D54" s="208" t="s">
        <v>390</v>
      </c>
      <c r="E54" s="208" t="s">
        <v>254</v>
      </c>
      <c r="F54" s="208" t="s">
        <v>391</v>
      </c>
      <c r="G54" s="208" t="s">
        <v>268</v>
      </c>
      <c r="H54" s="208"/>
      <c r="I54" s="208" t="s">
        <v>269</v>
      </c>
      <c r="J54" s="208">
        <v>303</v>
      </c>
      <c r="K54" s="186">
        <v>26</v>
      </c>
      <c r="L54" s="186">
        <v>144</v>
      </c>
      <c r="M54" s="208" t="s">
        <v>393</v>
      </c>
      <c r="N54" s="186">
        <v>1</v>
      </c>
      <c r="O54" s="210">
        <v>53</v>
      </c>
      <c r="P54" s="208" t="s">
        <v>259</v>
      </c>
      <c r="Q54" s="208" t="s">
        <v>260</v>
      </c>
      <c r="R54" s="208" t="s">
        <v>254</v>
      </c>
      <c r="S54" s="208" t="s">
        <v>261</v>
      </c>
      <c r="T54" s="208"/>
      <c r="U54" s="208">
        <v>1.4</v>
      </c>
      <c r="V54" s="208" t="s">
        <v>270</v>
      </c>
      <c r="W54" s="208" t="s">
        <v>262</v>
      </c>
      <c r="X54" s="208" t="s">
        <v>263</v>
      </c>
      <c r="Y54" s="208">
        <v>0</v>
      </c>
      <c r="Z54" s="208"/>
      <c r="AA54" s="339">
        <v>35855</v>
      </c>
      <c r="AB54" s="208">
        <v>0</v>
      </c>
      <c r="AC54" s="208"/>
    </row>
    <row r="55" spans="1:29" ht="15" customHeight="1" x14ac:dyDescent="0.25">
      <c r="A55" s="208">
        <v>2400</v>
      </c>
      <c r="B55" s="208">
        <v>10100601</v>
      </c>
      <c r="C55" s="208" t="s">
        <v>389</v>
      </c>
      <c r="D55" s="208" t="s">
        <v>390</v>
      </c>
      <c r="E55" s="208" t="s">
        <v>254</v>
      </c>
      <c r="F55" s="208" t="s">
        <v>391</v>
      </c>
      <c r="G55" s="208" t="s">
        <v>268</v>
      </c>
      <c r="H55" s="208"/>
      <c r="I55" s="208" t="s">
        <v>269</v>
      </c>
      <c r="J55" s="208">
        <v>303</v>
      </c>
      <c r="K55" s="186">
        <v>26</v>
      </c>
      <c r="L55" s="186">
        <v>144</v>
      </c>
      <c r="M55" s="208" t="s">
        <v>393</v>
      </c>
      <c r="N55" s="186">
        <v>1</v>
      </c>
      <c r="O55" s="210">
        <v>100</v>
      </c>
      <c r="P55" s="208" t="s">
        <v>259</v>
      </c>
      <c r="Q55" s="208" t="s">
        <v>260</v>
      </c>
      <c r="R55" s="208" t="s">
        <v>254</v>
      </c>
      <c r="S55" s="208" t="s">
        <v>261</v>
      </c>
      <c r="T55" s="208"/>
      <c r="U55" s="208">
        <v>1.4</v>
      </c>
      <c r="V55" s="208" t="s">
        <v>398</v>
      </c>
      <c r="W55" s="208" t="s">
        <v>285</v>
      </c>
      <c r="X55" s="208" t="s">
        <v>263</v>
      </c>
      <c r="Y55" s="208">
        <v>0</v>
      </c>
      <c r="Z55" s="339">
        <v>35855</v>
      </c>
      <c r="AA55" s="208"/>
      <c r="AB55" s="208">
        <v>0</v>
      </c>
      <c r="AC55" s="208"/>
    </row>
    <row r="56" spans="1:29" ht="15" customHeight="1" x14ac:dyDescent="0.25">
      <c r="A56" s="208">
        <v>2401</v>
      </c>
      <c r="B56" s="208">
        <v>10100601</v>
      </c>
      <c r="C56" s="208" t="s">
        <v>389</v>
      </c>
      <c r="D56" s="208" t="s">
        <v>390</v>
      </c>
      <c r="E56" s="208" t="s">
        <v>254</v>
      </c>
      <c r="F56" s="208" t="s">
        <v>391</v>
      </c>
      <c r="G56" s="208" t="s">
        <v>268</v>
      </c>
      <c r="H56" s="208"/>
      <c r="I56" s="208" t="s">
        <v>269</v>
      </c>
      <c r="J56" s="208">
        <v>303</v>
      </c>
      <c r="K56" s="186">
        <v>205</v>
      </c>
      <c r="L56" s="186">
        <v>220</v>
      </c>
      <c r="M56" s="208" t="s">
        <v>367</v>
      </c>
      <c r="N56" s="186">
        <v>1</v>
      </c>
      <c r="O56" s="210">
        <v>81</v>
      </c>
      <c r="P56" s="208" t="s">
        <v>259</v>
      </c>
      <c r="Q56" s="208" t="s">
        <v>260</v>
      </c>
      <c r="R56" s="208" t="s">
        <v>254</v>
      </c>
      <c r="S56" s="208" t="s">
        <v>261</v>
      </c>
      <c r="T56" s="208"/>
      <c r="U56" s="208">
        <v>1.4</v>
      </c>
      <c r="V56" s="208" t="s">
        <v>270</v>
      </c>
      <c r="W56" s="208" t="s">
        <v>262</v>
      </c>
      <c r="X56" s="208" t="s">
        <v>263</v>
      </c>
      <c r="Y56" s="208">
        <v>0</v>
      </c>
      <c r="Z56" s="208"/>
      <c r="AA56" s="339">
        <v>35855</v>
      </c>
      <c r="AB56" s="208">
        <v>0</v>
      </c>
      <c r="AC56" s="208"/>
    </row>
    <row r="57" spans="1:29" ht="15" customHeight="1" x14ac:dyDescent="0.25">
      <c r="A57" s="208">
        <v>2402</v>
      </c>
      <c r="B57" s="208">
        <v>10100601</v>
      </c>
      <c r="C57" s="208" t="s">
        <v>389</v>
      </c>
      <c r="D57" s="208" t="s">
        <v>390</v>
      </c>
      <c r="E57" s="208" t="s">
        <v>254</v>
      </c>
      <c r="F57" s="208" t="s">
        <v>391</v>
      </c>
      <c r="G57" s="208" t="s">
        <v>268</v>
      </c>
      <c r="H57" s="208"/>
      <c r="I57" s="208" t="s">
        <v>269</v>
      </c>
      <c r="J57" s="208">
        <v>303</v>
      </c>
      <c r="K57" s="186">
        <v>205</v>
      </c>
      <c r="L57" s="186">
        <v>220</v>
      </c>
      <c r="M57" s="208" t="s">
        <v>367</v>
      </c>
      <c r="N57" s="186">
        <v>1</v>
      </c>
      <c r="O57" s="210">
        <v>140</v>
      </c>
      <c r="P57" s="208" t="s">
        <v>259</v>
      </c>
      <c r="Q57" s="208" t="s">
        <v>260</v>
      </c>
      <c r="R57" s="208" t="s">
        <v>254</v>
      </c>
      <c r="S57" s="208" t="s">
        <v>261</v>
      </c>
      <c r="T57" s="208"/>
      <c r="U57" s="208">
        <v>1.4</v>
      </c>
      <c r="V57" s="208" t="s">
        <v>398</v>
      </c>
      <c r="W57" s="208" t="s">
        <v>285</v>
      </c>
      <c r="X57" s="208" t="s">
        <v>278</v>
      </c>
      <c r="Y57" s="208">
        <v>0</v>
      </c>
      <c r="Z57" s="339">
        <v>35855</v>
      </c>
      <c r="AA57" s="208"/>
      <c r="AB57" s="208">
        <v>0</v>
      </c>
      <c r="AC57" s="208"/>
    </row>
    <row r="58" spans="1:29" ht="15" customHeight="1" x14ac:dyDescent="0.25">
      <c r="A58" s="208">
        <v>2403</v>
      </c>
      <c r="B58" s="208">
        <v>10100601</v>
      </c>
      <c r="C58" s="208" t="s">
        <v>389</v>
      </c>
      <c r="D58" s="208" t="s">
        <v>390</v>
      </c>
      <c r="E58" s="208" t="s">
        <v>254</v>
      </c>
      <c r="F58" s="208" t="s">
        <v>391</v>
      </c>
      <c r="G58" s="208"/>
      <c r="H58" s="208" t="s">
        <v>365</v>
      </c>
      <c r="I58" s="208" t="s">
        <v>366</v>
      </c>
      <c r="J58" s="208">
        <v>304</v>
      </c>
      <c r="K58" s="186">
        <v>0</v>
      </c>
      <c r="L58" s="186">
        <v>129</v>
      </c>
      <c r="M58" s="208" t="s">
        <v>258</v>
      </c>
      <c r="N58" s="186">
        <v>1</v>
      </c>
      <c r="O58" s="210">
        <v>2.2000000000000002</v>
      </c>
      <c r="P58" s="208" t="s">
        <v>259</v>
      </c>
      <c r="Q58" s="208" t="s">
        <v>260</v>
      </c>
      <c r="R58" s="208" t="s">
        <v>254</v>
      </c>
      <c r="S58" s="208" t="s">
        <v>261</v>
      </c>
      <c r="T58" s="208"/>
      <c r="U58" s="208">
        <v>1.4</v>
      </c>
      <c r="V58" s="208"/>
      <c r="W58" s="208" t="s">
        <v>285</v>
      </c>
      <c r="X58" s="208" t="s">
        <v>286</v>
      </c>
      <c r="Y58" s="208">
        <v>0</v>
      </c>
      <c r="Z58" s="339">
        <v>35855</v>
      </c>
      <c r="AA58" s="208"/>
      <c r="AB58" s="208">
        <v>0</v>
      </c>
      <c r="AC58" s="208"/>
    </row>
    <row r="59" spans="1:29" ht="15" customHeight="1" x14ac:dyDescent="0.25">
      <c r="A59" s="208">
        <v>2404</v>
      </c>
      <c r="B59" s="208">
        <v>10100601</v>
      </c>
      <c r="C59" s="208" t="s">
        <v>389</v>
      </c>
      <c r="D59" s="208" t="s">
        <v>390</v>
      </c>
      <c r="E59" s="208" t="s">
        <v>254</v>
      </c>
      <c r="F59" s="208" t="s">
        <v>391</v>
      </c>
      <c r="G59" s="208"/>
      <c r="H59" s="208" t="s">
        <v>365</v>
      </c>
      <c r="I59" s="208" t="s">
        <v>366</v>
      </c>
      <c r="J59" s="208">
        <v>304</v>
      </c>
      <c r="K59" s="186">
        <v>205</v>
      </c>
      <c r="L59" s="186">
        <v>220</v>
      </c>
      <c r="M59" s="208" t="s">
        <v>367</v>
      </c>
      <c r="N59" s="186">
        <v>1</v>
      </c>
      <c r="O59" s="210">
        <v>0.64</v>
      </c>
      <c r="P59" s="208" t="s">
        <v>259</v>
      </c>
      <c r="Q59" s="208" t="s">
        <v>260</v>
      </c>
      <c r="R59" s="208" t="s">
        <v>254</v>
      </c>
      <c r="S59" s="208" t="s">
        <v>261</v>
      </c>
      <c r="T59" s="208"/>
      <c r="U59" s="208">
        <v>1.4</v>
      </c>
      <c r="V59" s="208"/>
      <c r="W59" s="208" t="s">
        <v>285</v>
      </c>
      <c r="X59" s="208" t="s">
        <v>286</v>
      </c>
      <c r="Y59" s="208">
        <v>0</v>
      </c>
      <c r="Z59" s="339">
        <v>35855</v>
      </c>
      <c r="AA59" s="208"/>
      <c r="AB59" s="208">
        <v>0</v>
      </c>
      <c r="AC59" s="208"/>
    </row>
    <row r="60" spans="1:29" ht="15" customHeight="1" x14ac:dyDescent="0.25">
      <c r="A60" s="208">
        <v>2405</v>
      </c>
      <c r="B60" s="208">
        <v>10100601</v>
      </c>
      <c r="C60" s="208" t="s">
        <v>389</v>
      </c>
      <c r="D60" s="208" t="s">
        <v>390</v>
      </c>
      <c r="E60" s="208" t="s">
        <v>254</v>
      </c>
      <c r="F60" s="208" t="s">
        <v>391</v>
      </c>
      <c r="G60" s="208">
        <v>85018</v>
      </c>
      <c r="H60" s="208" t="s">
        <v>368</v>
      </c>
      <c r="I60" s="208" t="s">
        <v>369</v>
      </c>
      <c r="J60" s="208">
        <v>325</v>
      </c>
      <c r="K60" s="186">
        <v>0</v>
      </c>
      <c r="L60" s="186">
        <v>129</v>
      </c>
      <c r="M60" s="208" t="s">
        <v>258</v>
      </c>
      <c r="N60" s="186">
        <v>1</v>
      </c>
      <c r="O60" s="210">
        <v>1.7E-5</v>
      </c>
      <c r="P60" s="208" t="s">
        <v>259</v>
      </c>
      <c r="Q60" s="208" t="s">
        <v>260</v>
      </c>
      <c r="R60" s="208" t="s">
        <v>254</v>
      </c>
      <c r="S60" s="208" t="s">
        <v>261</v>
      </c>
      <c r="T60" s="208"/>
      <c r="U60" s="208">
        <v>1.4</v>
      </c>
      <c r="V60" s="208" t="s">
        <v>284</v>
      </c>
      <c r="W60" s="208" t="s">
        <v>285</v>
      </c>
      <c r="X60" s="208" t="s">
        <v>263</v>
      </c>
      <c r="Y60" s="208">
        <v>0</v>
      </c>
      <c r="Z60" s="339">
        <v>35855</v>
      </c>
      <c r="AA60" s="208"/>
      <c r="AB60" s="208">
        <v>0</v>
      </c>
      <c r="AC60" s="208"/>
    </row>
    <row r="61" spans="1:29" ht="15" customHeight="1" x14ac:dyDescent="0.25">
      <c r="A61" s="208">
        <v>2406</v>
      </c>
      <c r="B61" s="208">
        <v>10100601</v>
      </c>
      <c r="C61" s="208" t="s">
        <v>389</v>
      </c>
      <c r="D61" s="208" t="s">
        <v>390</v>
      </c>
      <c r="E61" s="208" t="s">
        <v>254</v>
      </c>
      <c r="F61" s="208" t="s">
        <v>391</v>
      </c>
      <c r="G61" s="208" t="s">
        <v>271</v>
      </c>
      <c r="H61" s="208"/>
      <c r="I61" s="208" t="s">
        <v>272</v>
      </c>
      <c r="J61" s="208">
        <v>330</v>
      </c>
      <c r="K61" s="186">
        <v>0</v>
      </c>
      <c r="L61" s="186">
        <v>129</v>
      </c>
      <c r="M61" s="208" t="s">
        <v>258</v>
      </c>
      <c r="N61" s="186">
        <v>1</v>
      </c>
      <c r="O61" s="210">
        <v>5.7</v>
      </c>
      <c r="P61" s="208" t="s">
        <v>259</v>
      </c>
      <c r="Q61" s="208" t="s">
        <v>260</v>
      </c>
      <c r="R61" s="208" t="s">
        <v>254</v>
      </c>
      <c r="S61" s="208" t="s">
        <v>261</v>
      </c>
      <c r="T61" s="208"/>
      <c r="U61" s="208">
        <v>1.4</v>
      </c>
      <c r="V61" s="208" t="s">
        <v>399</v>
      </c>
      <c r="W61" s="208" t="s">
        <v>285</v>
      </c>
      <c r="X61" s="208" t="s">
        <v>263</v>
      </c>
      <c r="Y61" s="208">
        <v>0</v>
      </c>
      <c r="Z61" s="339">
        <v>35855</v>
      </c>
      <c r="AA61" s="208"/>
      <c r="AB61" s="208">
        <v>0</v>
      </c>
      <c r="AC61" s="208"/>
    </row>
    <row r="62" spans="1:29" ht="15" customHeight="1" x14ac:dyDescent="0.25">
      <c r="A62" s="208">
        <v>2407</v>
      </c>
      <c r="B62" s="208">
        <v>10100601</v>
      </c>
      <c r="C62" s="208" t="s">
        <v>389</v>
      </c>
      <c r="D62" s="208" t="s">
        <v>390</v>
      </c>
      <c r="E62" s="208" t="s">
        <v>254</v>
      </c>
      <c r="F62" s="208" t="s">
        <v>391</v>
      </c>
      <c r="G62" s="208" t="s">
        <v>273</v>
      </c>
      <c r="H62" s="208"/>
      <c r="I62" s="208" t="s">
        <v>274</v>
      </c>
      <c r="J62" s="208">
        <v>334</v>
      </c>
      <c r="K62" s="186">
        <v>0</v>
      </c>
      <c r="L62" s="186">
        <v>129</v>
      </c>
      <c r="M62" s="208" t="s">
        <v>258</v>
      </c>
      <c r="N62" s="186">
        <v>1</v>
      </c>
      <c r="O62" s="210">
        <v>1.9</v>
      </c>
      <c r="P62" s="208" t="s">
        <v>259</v>
      </c>
      <c r="Q62" s="208" t="s">
        <v>260</v>
      </c>
      <c r="R62" s="208" t="s">
        <v>254</v>
      </c>
      <c r="S62" s="208" t="s">
        <v>261</v>
      </c>
      <c r="T62" s="208"/>
      <c r="U62" s="208">
        <v>1.4</v>
      </c>
      <c r="V62" s="208" t="s">
        <v>370</v>
      </c>
      <c r="W62" s="208" t="s">
        <v>285</v>
      </c>
      <c r="X62" s="208" t="s">
        <v>267</v>
      </c>
      <c r="Y62" s="208">
        <v>0</v>
      </c>
      <c r="Z62" s="339">
        <v>35855</v>
      </c>
      <c r="AA62" s="208"/>
      <c r="AB62" s="208">
        <v>0</v>
      </c>
      <c r="AC62" s="208"/>
    </row>
    <row r="63" spans="1:29" ht="15" customHeight="1" x14ac:dyDescent="0.25">
      <c r="A63" s="208">
        <v>2408</v>
      </c>
      <c r="B63" s="208">
        <v>10100601</v>
      </c>
      <c r="C63" s="208" t="s">
        <v>389</v>
      </c>
      <c r="D63" s="208" t="s">
        <v>390</v>
      </c>
      <c r="E63" s="208" t="s">
        <v>254</v>
      </c>
      <c r="F63" s="208" t="s">
        <v>391</v>
      </c>
      <c r="G63" s="208" t="s">
        <v>273</v>
      </c>
      <c r="H63" s="208"/>
      <c r="I63" s="208" t="s">
        <v>274</v>
      </c>
      <c r="J63" s="208">
        <v>334</v>
      </c>
      <c r="K63" s="186">
        <v>0</v>
      </c>
      <c r="L63" s="186">
        <v>129</v>
      </c>
      <c r="M63" s="208" t="s">
        <v>258</v>
      </c>
      <c r="N63" s="186">
        <v>1</v>
      </c>
      <c r="O63" s="210">
        <v>3</v>
      </c>
      <c r="P63" s="208" t="s">
        <v>259</v>
      </c>
      <c r="Q63" s="208" t="s">
        <v>260</v>
      </c>
      <c r="R63" s="208" t="s">
        <v>254</v>
      </c>
      <c r="S63" s="208" t="s">
        <v>261</v>
      </c>
      <c r="T63" s="208"/>
      <c r="U63" s="208">
        <v>1.4</v>
      </c>
      <c r="V63" s="208"/>
      <c r="W63" s="208" t="s">
        <v>262</v>
      </c>
      <c r="X63" s="208" t="s">
        <v>267</v>
      </c>
      <c r="Y63" s="208">
        <v>0</v>
      </c>
      <c r="Z63" s="208"/>
      <c r="AA63" s="339">
        <v>35855</v>
      </c>
      <c r="AB63" s="208">
        <v>0</v>
      </c>
      <c r="AC63" s="208"/>
    </row>
    <row r="64" spans="1:29" ht="15" customHeight="1" x14ac:dyDescent="0.25">
      <c r="A64" s="208">
        <v>2409</v>
      </c>
      <c r="B64" s="208">
        <v>10100601</v>
      </c>
      <c r="C64" s="208" t="s">
        <v>389</v>
      </c>
      <c r="D64" s="208" t="s">
        <v>390</v>
      </c>
      <c r="E64" s="208" t="s">
        <v>254</v>
      </c>
      <c r="F64" s="208" t="s">
        <v>391</v>
      </c>
      <c r="G64" s="208" t="s">
        <v>371</v>
      </c>
      <c r="H64" s="208"/>
      <c r="I64" s="208" t="s">
        <v>372</v>
      </c>
      <c r="J64" s="208">
        <v>336</v>
      </c>
      <c r="K64" s="186">
        <v>0</v>
      </c>
      <c r="L64" s="186">
        <v>129</v>
      </c>
      <c r="M64" s="208" t="s">
        <v>258</v>
      </c>
      <c r="N64" s="186">
        <v>1</v>
      </c>
      <c r="O64" s="210">
        <v>7.6</v>
      </c>
      <c r="P64" s="208" t="s">
        <v>259</v>
      </c>
      <c r="Q64" s="208" t="s">
        <v>260</v>
      </c>
      <c r="R64" s="208" t="s">
        <v>254</v>
      </c>
      <c r="S64" s="208" t="s">
        <v>261</v>
      </c>
      <c r="T64" s="208"/>
      <c r="U64" s="208">
        <v>1.4</v>
      </c>
      <c r="V64" s="208" t="s">
        <v>370</v>
      </c>
      <c r="W64" s="208" t="s">
        <v>285</v>
      </c>
      <c r="X64" s="208" t="s">
        <v>263</v>
      </c>
      <c r="Y64" s="208">
        <v>0</v>
      </c>
      <c r="Z64" s="339">
        <v>35855</v>
      </c>
      <c r="AA64" s="208"/>
      <c r="AB64" s="208">
        <v>0</v>
      </c>
      <c r="AC64" s="208"/>
    </row>
    <row r="65" spans="1:29" ht="15" customHeight="1" x14ac:dyDescent="0.25">
      <c r="A65" s="208">
        <v>2410</v>
      </c>
      <c r="B65" s="208">
        <v>10100601</v>
      </c>
      <c r="C65" s="208" t="s">
        <v>389</v>
      </c>
      <c r="D65" s="208" t="s">
        <v>390</v>
      </c>
      <c r="E65" s="208" t="s">
        <v>254</v>
      </c>
      <c r="F65" s="208" t="s">
        <v>391</v>
      </c>
      <c r="G65" s="208" t="s">
        <v>400</v>
      </c>
      <c r="H65" s="208"/>
      <c r="I65" s="208" t="s">
        <v>401</v>
      </c>
      <c r="J65" s="208">
        <v>338</v>
      </c>
      <c r="K65" s="186">
        <v>0</v>
      </c>
      <c r="L65" s="186">
        <v>129</v>
      </c>
      <c r="M65" s="208" t="s">
        <v>258</v>
      </c>
      <c r="N65" s="186">
        <v>1</v>
      </c>
      <c r="O65" s="210">
        <v>3</v>
      </c>
      <c r="P65" s="208" t="s">
        <v>259</v>
      </c>
      <c r="Q65" s="208" t="s">
        <v>260</v>
      </c>
      <c r="R65" s="208" t="s">
        <v>254</v>
      </c>
      <c r="S65" s="208" t="s">
        <v>261</v>
      </c>
      <c r="T65" s="208"/>
      <c r="U65" s="208">
        <v>1.4</v>
      </c>
      <c r="V65" s="208"/>
      <c r="W65" s="208" t="s">
        <v>262</v>
      </c>
      <c r="X65" s="208" t="s">
        <v>267</v>
      </c>
      <c r="Y65" s="208">
        <v>0</v>
      </c>
      <c r="Z65" s="208"/>
      <c r="AA65" s="339">
        <v>35855</v>
      </c>
      <c r="AB65" s="208">
        <v>0</v>
      </c>
      <c r="AC65" s="208"/>
    </row>
    <row r="66" spans="1:29" ht="15" customHeight="1" x14ac:dyDescent="0.25">
      <c r="A66" s="208">
        <v>2411</v>
      </c>
      <c r="B66" s="208">
        <v>10100601</v>
      </c>
      <c r="C66" s="208" t="s">
        <v>389</v>
      </c>
      <c r="D66" s="208" t="s">
        <v>390</v>
      </c>
      <c r="E66" s="208" t="s">
        <v>254</v>
      </c>
      <c r="F66" s="208" t="s">
        <v>391</v>
      </c>
      <c r="G66" s="208" t="s">
        <v>400</v>
      </c>
      <c r="H66" s="208"/>
      <c r="I66" s="208" t="s">
        <v>401</v>
      </c>
      <c r="J66" s="208">
        <v>338</v>
      </c>
      <c r="K66" s="186">
        <v>0</v>
      </c>
      <c r="L66" s="186">
        <v>129</v>
      </c>
      <c r="M66" s="208" t="s">
        <v>258</v>
      </c>
      <c r="N66" s="186">
        <v>1</v>
      </c>
      <c r="O66" s="210">
        <v>1.9</v>
      </c>
      <c r="P66" s="208" t="s">
        <v>259</v>
      </c>
      <c r="Q66" s="208" t="s">
        <v>260</v>
      </c>
      <c r="R66" s="208" t="s">
        <v>254</v>
      </c>
      <c r="S66" s="208" t="s">
        <v>261</v>
      </c>
      <c r="T66" s="208"/>
      <c r="U66" s="208">
        <v>1.4</v>
      </c>
      <c r="V66" s="208" t="s">
        <v>370</v>
      </c>
      <c r="W66" s="208" t="s">
        <v>285</v>
      </c>
      <c r="X66" s="208" t="s">
        <v>267</v>
      </c>
      <c r="Y66" s="208">
        <v>0</v>
      </c>
      <c r="Z66" s="339">
        <v>38018</v>
      </c>
      <c r="AA66" s="208"/>
      <c r="AB66" s="208">
        <v>0</v>
      </c>
      <c r="AC66" s="208"/>
    </row>
    <row r="67" spans="1:29" ht="15" customHeight="1" x14ac:dyDescent="0.25">
      <c r="A67" s="208">
        <v>2412</v>
      </c>
      <c r="B67" s="208">
        <v>10100601</v>
      </c>
      <c r="C67" s="208" t="s">
        <v>389</v>
      </c>
      <c r="D67" s="208" t="s">
        <v>390</v>
      </c>
      <c r="E67" s="208" t="s">
        <v>254</v>
      </c>
      <c r="F67" s="208" t="s">
        <v>391</v>
      </c>
      <c r="G67" s="208" t="s">
        <v>531</v>
      </c>
      <c r="H67" s="208"/>
      <c r="I67" s="208" t="s">
        <v>532</v>
      </c>
      <c r="J67" s="208">
        <v>339</v>
      </c>
      <c r="K67" s="186">
        <v>0</v>
      </c>
      <c r="L67" s="186">
        <v>129</v>
      </c>
      <c r="M67" s="208" t="s">
        <v>258</v>
      </c>
      <c r="N67" s="186">
        <v>1</v>
      </c>
      <c r="O67" s="210">
        <v>7.6</v>
      </c>
      <c r="P67" s="208" t="s">
        <v>259</v>
      </c>
      <c r="Q67" s="208" t="s">
        <v>260</v>
      </c>
      <c r="R67" s="208" t="s">
        <v>254</v>
      </c>
      <c r="S67" s="208" t="s">
        <v>261</v>
      </c>
      <c r="T67" s="208"/>
      <c r="U67" s="208"/>
      <c r="V67" s="208" t="s">
        <v>533</v>
      </c>
      <c r="W67" s="208" t="s">
        <v>534</v>
      </c>
      <c r="X67" s="208" t="s">
        <v>263</v>
      </c>
      <c r="Y67" s="208">
        <v>0</v>
      </c>
      <c r="Z67" s="339">
        <v>38018</v>
      </c>
      <c r="AA67" s="208"/>
      <c r="AB67" s="208">
        <v>0</v>
      </c>
      <c r="AC67" s="208"/>
    </row>
    <row r="68" spans="1:29" ht="15" customHeight="1" x14ac:dyDescent="0.25">
      <c r="A68" s="208">
        <v>2413</v>
      </c>
      <c r="B68" s="208">
        <v>10100601</v>
      </c>
      <c r="C68" s="208" t="s">
        <v>389</v>
      </c>
      <c r="D68" s="208" t="s">
        <v>390</v>
      </c>
      <c r="E68" s="208" t="s">
        <v>254</v>
      </c>
      <c r="F68" s="208" t="s">
        <v>391</v>
      </c>
      <c r="G68" s="208" t="s">
        <v>402</v>
      </c>
      <c r="H68" s="208"/>
      <c r="I68" s="208" t="s">
        <v>403</v>
      </c>
      <c r="J68" s="208">
        <v>340</v>
      </c>
      <c r="K68" s="186">
        <v>0</v>
      </c>
      <c r="L68" s="186">
        <v>129</v>
      </c>
      <c r="M68" s="208" t="s">
        <v>258</v>
      </c>
      <c r="N68" s="186">
        <v>1</v>
      </c>
      <c r="O68" s="210">
        <v>1.9</v>
      </c>
      <c r="P68" s="208" t="s">
        <v>259</v>
      </c>
      <c r="Q68" s="208" t="s">
        <v>260</v>
      </c>
      <c r="R68" s="208" t="s">
        <v>254</v>
      </c>
      <c r="S68" s="208" t="s">
        <v>261</v>
      </c>
      <c r="T68" s="208"/>
      <c r="U68" s="208">
        <v>1.4</v>
      </c>
      <c r="V68" s="208" t="s">
        <v>370</v>
      </c>
      <c r="W68" s="208" t="s">
        <v>285</v>
      </c>
      <c r="X68" s="208" t="s">
        <v>267</v>
      </c>
      <c r="Y68" s="208">
        <v>0</v>
      </c>
      <c r="Z68" s="339">
        <v>38018</v>
      </c>
      <c r="AA68" s="208"/>
      <c r="AB68" s="208">
        <v>0</v>
      </c>
      <c r="AC68" s="208"/>
    </row>
    <row r="69" spans="1:29" ht="15" customHeight="1" x14ac:dyDescent="0.25">
      <c r="A69" s="208">
        <v>2414</v>
      </c>
      <c r="B69" s="208">
        <v>10100601</v>
      </c>
      <c r="C69" s="208" t="s">
        <v>389</v>
      </c>
      <c r="D69" s="208" t="s">
        <v>390</v>
      </c>
      <c r="E69" s="208" t="s">
        <v>254</v>
      </c>
      <c r="F69" s="208" t="s">
        <v>391</v>
      </c>
      <c r="G69" s="208" t="s">
        <v>535</v>
      </c>
      <c r="H69" s="208"/>
      <c r="I69" s="208" t="s">
        <v>536</v>
      </c>
      <c r="J69" s="208">
        <v>341</v>
      </c>
      <c r="K69" s="186">
        <v>0</v>
      </c>
      <c r="L69" s="186">
        <v>129</v>
      </c>
      <c r="M69" s="208" t="s">
        <v>258</v>
      </c>
      <c r="N69" s="186">
        <v>1</v>
      </c>
      <c r="O69" s="210">
        <v>7.6</v>
      </c>
      <c r="P69" s="208" t="s">
        <v>259</v>
      </c>
      <c r="Q69" s="208" t="s">
        <v>260</v>
      </c>
      <c r="R69" s="208" t="s">
        <v>254</v>
      </c>
      <c r="S69" s="208" t="s">
        <v>261</v>
      </c>
      <c r="T69" s="208"/>
      <c r="U69" s="208"/>
      <c r="V69" s="208" t="s">
        <v>537</v>
      </c>
      <c r="W69" s="208" t="s">
        <v>534</v>
      </c>
      <c r="X69" s="208" t="s">
        <v>263</v>
      </c>
      <c r="Y69" s="208">
        <v>0</v>
      </c>
      <c r="Z69" s="339">
        <v>38018</v>
      </c>
      <c r="AA69" s="208"/>
      <c r="AB69" s="208">
        <v>0</v>
      </c>
      <c r="AC69" s="208"/>
    </row>
    <row r="70" spans="1:29" ht="15" customHeight="1" x14ac:dyDescent="0.25">
      <c r="A70" s="208">
        <v>2415</v>
      </c>
      <c r="B70" s="208">
        <v>10100601</v>
      </c>
      <c r="C70" s="208" t="s">
        <v>389</v>
      </c>
      <c r="D70" s="208" t="s">
        <v>390</v>
      </c>
      <c r="E70" s="208" t="s">
        <v>254</v>
      </c>
      <c r="F70" s="208" t="s">
        <v>391</v>
      </c>
      <c r="G70" s="208"/>
      <c r="H70" s="208" t="s">
        <v>373</v>
      </c>
      <c r="I70" s="208" t="s">
        <v>374</v>
      </c>
      <c r="J70" s="208">
        <v>351</v>
      </c>
      <c r="K70" s="186">
        <v>0</v>
      </c>
      <c r="L70" s="186">
        <v>129</v>
      </c>
      <c r="M70" s="208" t="s">
        <v>258</v>
      </c>
      <c r="N70" s="186">
        <v>1</v>
      </c>
      <c r="O70" s="210">
        <v>1.6</v>
      </c>
      <c r="P70" s="208" t="s">
        <v>259</v>
      </c>
      <c r="Q70" s="208" t="s">
        <v>260</v>
      </c>
      <c r="R70" s="208" t="s">
        <v>254</v>
      </c>
      <c r="S70" s="208" t="s">
        <v>261</v>
      </c>
      <c r="T70" s="208"/>
      <c r="U70" s="208">
        <v>1.4</v>
      </c>
      <c r="V70" s="208"/>
      <c r="W70" s="208" t="s">
        <v>285</v>
      </c>
      <c r="X70" s="208" t="s">
        <v>286</v>
      </c>
      <c r="Y70" s="208">
        <v>0</v>
      </c>
      <c r="Z70" s="339">
        <v>35855</v>
      </c>
      <c r="AA70" s="208"/>
      <c r="AB70" s="208">
        <v>0</v>
      </c>
      <c r="AC70" s="208"/>
    </row>
    <row r="71" spans="1:29" ht="15" customHeight="1" x14ac:dyDescent="0.25">
      <c r="A71" s="208">
        <v>2416</v>
      </c>
      <c r="B71" s="208">
        <v>10100601</v>
      </c>
      <c r="C71" s="208" t="s">
        <v>389</v>
      </c>
      <c r="D71" s="208" t="s">
        <v>390</v>
      </c>
      <c r="E71" s="208" t="s">
        <v>254</v>
      </c>
      <c r="F71" s="208" t="s">
        <v>391</v>
      </c>
      <c r="G71" s="208">
        <v>129000</v>
      </c>
      <c r="H71" s="208" t="s">
        <v>375</v>
      </c>
      <c r="I71" s="208" t="s">
        <v>376</v>
      </c>
      <c r="J71" s="208">
        <v>360</v>
      </c>
      <c r="K71" s="186">
        <v>0</v>
      </c>
      <c r="L71" s="186">
        <v>129</v>
      </c>
      <c r="M71" s="208" t="s">
        <v>258</v>
      </c>
      <c r="N71" s="186">
        <v>1</v>
      </c>
      <c r="O71" s="210">
        <v>5.0000000000000004E-6</v>
      </c>
      <c r="P71" s="208" t="s">
        <v>259</v>
      </c>
      <c r="Q71" s="208" t="s">
        <v>260</v>
      </c>
      <c r="R71" s="208" t="s">
        <v>254</v>
      </c>
      <c r="S71" s="208" t="s">
        <v>261</v>
      </c>
      <c r="T71" s="208"/>
      <c r="U71" s="208">
        <v>1.4</v>
      </c>
      <c r="V71" s="208" t="s">
        <v>284</v>
      </c>
      <c r="W71" s="208" t="s">
        <v>285</v>
      </c>
      <c r="X71" s="208" t="s">
        <v>286</v>
      </c>
      <c r="Y71" s="208">
        <v>0</v>
      </c>
      <c r="Z71" s="339">
        <v>35855</v>
      </c>
      <c r="AA71" s="208"/>
      <c r="AB71" s="208">
        <v>0</v>
      </c>
      <c r="AC71" s="208"/>
    </row>
    <row r="72" spans="1:29" ht="15" customHeight="1" x14ac:dyDescent="0.25">
      <c r="A72" s="208">
        <v>2417</v>
      </c>
      <c r="B72" s="208">
        <v>10100601</v>
      </c>
      <c r="C72" s="208" t="s">
        <v>389</v>
      </c>
      <c r="D72" s="208" t="s">
        <v>390</v>
      </c>
      <c r="E72" s="208" t="s">
        <v>254</v>
      </c>
      <c r="F72" s="208" t="s">
        <v>391</v>
      </c>
      <c r="G72" s="208">
        <v>7782492</v>
      </c>
      <c r="H72" s="208" t="s">
        <v>377</v>
      </c>
      <c r="I72" s="208" t="s">
        <v>378</v>
      </c>
      <c r="J72" s="208">
        <v>370</v>
      </c>
      <c r="K72" s="186">
        <v>0</v>
      </c>
      <c r="L72" s="186">
        <v>129</v>
      </c>
      <c r="M72" s="208" t="s">
        <v>258</v>
      </c>
      <c r="N72" s="186">
        <v>1</v>
      </c>
      <c r="O72" s="208" t="s">
        <v>379</v>
      </c>
      <c r="P72" s="208" t="s">
        <v>259</v>
      </c>
      <c r="Q72" s="208" t="s">
        <v>260</v>
      </c>
      <c r="R72" s="208" t="s">
        <v>254</v>
      </c>
      <c r="S72" s="208" t="s">
        <v>261</v>
      </c>
      <c r="T72" s="208"/>
      <c r="U72" s="208">
        <v>1.4</v>
      </c>
      <c r="V72" s="208" t="s">
        <v>294</v>
      </c>
      <c r="W72" s="208" t="s">
        <v>285</v>
      </c>
      <c r="X72" s="208" t="s">
        <v>286</v>
      </c>
      <c r="Y72" s="208">
        <v>0</v>
      </c>
      <c r="Z72" s="339">
        <v>35855</v>
      </c>
      <c r="AA72" s="208"/>
      <c r="AB72" s="208">
        <v>0</v>
      </c>
      <c r="AC72" s="208"/>
    </row>
    <row r="73" spans="1:29" ht="15" customHeight="1" x14ac:dyDescent="0.25">
      <c r="A73" s="208">
        <v>2418</v>
      </c>
      <c r="B73" s="208">
        <v>10100601</v>
      </c>
      <c r="C73" s="208" t="s">
        <v>389</v>
      </c>
      <c r="D73" s="208" t="s">
        <v>390</v>
      </c>
      <c r="E73" s="208" t="s">
        <v>254</v>
      </c>
      <c r="F73" s="208" t="s">
        <v>391</v>
      </c>
      <c r="G73" s="208" t="s">
        <v>276</v>
      </c>
      <c r="H73" s="339">
        <v>2025884</v>
      </c>
      <c r="I73" s="208" t="s">
        <v>277</v>
      </c>
      <c r="J73" s="208">
        <v>380</v>
      </c>
      <c r="K73" s="186">
        <v>0</v>
      </c>
      <c r="L73" s="186">
        <v>129</v>
      </c>
      <c r="M73" s="208" t="s">
        <v>258</v>
      </c>
      <c r="N73" s="186">
        <v>1</v>
      </c>
      <c r="O73" s="210">
        <v>0.6</v>
      </c>
      <c r="P73" s="208" t="s">
        <v>259</v>
      </c>
      <c r="Q73" s="208" t="s">
        <v>260</v>
      </c>
      <c r="R73" s="208" t="s">
        <v>254</v>
      </c>
      <c r="S73" s="208" t="s">
        <v>261</v>
      </c>
      <c r="T73" s="208"/>
      <c r="U73" s="208">
        <v>1.4</v>
      </c>
      <c r="V73" s="208" t="s">
        <v>380</v>
      </c>
      <c r="W73" s="208" t="s">
        <v>285</v>
      </c>
      <c r="X73" s="208" t="s">
        <v>278</v>
      </c>
      <c r="Y73" s="208">
        <v>0</v>
      </c>
      <c r="Z73" s="208"/>
      <c r="AA73" s="208"/>
      <c r="AB73" s="208">
        <v>0</v>
      </c>
      <c r="AC73" s="208"/>
    </row>
    <row r="74" spans="1:29" ht="15" customHeight="1" x14ac:dyDescent="0.25">
      <c r="A74" s="208">
        <v>2419</v>
      </c>
      <c r="B74" s="208">
        <v>10100601</v>
      </c>
      <c r="C74" s="208" t="s">
        <v>389</v>
      </c>
      <c r="D74" s="208" t="s">
        <v>390</v>
      </c>
      <c r="E74" s="208" t="s">
        <v>254</v>
      </c>
      <c r="F74" s="208" t="s">
        <v>391</v>
      </c>
      <c r="G74" s="208">
        <v>108883</v>
      </c>
      <c r="H74" s="208" t="s">
        <v>381</v>
      </c>
      <c r="I74" s="208" t="s">
        <v>382</v>
      </c>
      <c r="J74" s="208">
        <v>397</v>
      </c>
      <c r="K74" s="186">
        <v>0</v>
      </c>
      <c r="L74" s="186">
        <v>129</v>
      </c>
      <c r="M74" s="208" t="s">
        <v>258</v>
      </c>
      <c r="N74" s="186">
        <v>1</v>
      </c>
      <c r="O74" s="210">
        <v>3.3999999999999998E-3</v>
      </c>
      <c r="P74" s="208" t="s">
        <v>259</v>
      </c>
      <c r="Q74" s="208" t="s">
        <v>260</v>
      </c>
      <c r="R74" s="208" t="s">
        <v>254</v>
      </c>
      <c r="S74" s="208" t="s">
        <v>261</v>
      </c>
      <c r="T74" s="208"/>
      <c r="U74" s="208">
        <v>1.4</v>
      </c>
      <c r="V74" s="208" t="s">
        <v>294</v>
      </c>
      <c r="W74" s="208" t="s">
        <v>285</v>
      </c>
      <c r="X74" s="208" t="s">
        <v>275</v>
      </c>
      <c r="Y74" s="208">
        <v>0</v>
      </c>
      <c r="Z74" s="339">
        <v>35855</v>
      </c>
      <c r="AA74" s="208"/>
      <c r="AB74" s="208">
        <v>0</v>
      </c>
      <c r="AC74" s="208"/>
    </row>
    <row r="75" spans="1:29" ht="15" customHeight="1" x14ac:dyDescent="0.25">
      <c r="A75" s="208">
        <v>2420</v>
      </c>
      <c r="B75" s="208">
        <v>10100601</v>
      </c>
      <c r="C75" s="208" t="s">
        <v>389</v>
      </c>
      <c r="D75" s="208" t="s">
        <v>390</v>
      </c>
      <c r="E75" s="208" t="s">
        <v>254</v>
      </c>
      <c r="F75" s="208" t="s">
        <v>391</v>
      </c>
      <c r="G75" s="208"/>
      <c r="H75" s="208"/>
      <c r="I75" s="208" t="s">
        <v>279</v>
      </c>
      <c r="J75" s="208">
        <v>399</v>
      </c>
      <c r="K75" s="186">
        <v>0</v>
      </c>
      <c r="L75" s="186">
        <v>129</v>
      </c>
      <c r="M75" s="208" t="s">
        <v>258</v>
      </c>
      <c r="N75" s="186">
        <v>1</v>
      </c>
      <c r="O75" s="210">
        <v>1.7</v>
      </c>
      <c r="P75" s="208" t="s">
        <v>259</v>
      </c>
      <c r="Q75" s="208" t="s">
        <v>260</v>
      </c>
      <c r="R75" s="208" t="s">
        <v>254</v>
      </c>
      <c r="S75" s="208" t="s">
        <v>261</v>
      </c>
      <c r="T75" s="208"/>
      <c r="U75" s="208">
        <v>1.4</v>
      </c>
      <c r="V75" s="208" t="s">
        <v>761</v>
      </c>
      <c r="W75" s="208" t="s">
        <v>262</v>
      </c>
      <c r="X75" s="208" t="s">
        <v>275</v>
      </c>
      <c r="Y75" s="208">
        <v>0</v>
      </c>
      <c r="Z75" s="208"/>
      <c r="AA75" s="339">
        <v>35855</v>
      </c>
      <c r="AB75" s="208">
        <v>0</v>
      </c>
      <c r="AC75" s="208"/>
    </row>
    <row r="76" spans="1:29" ht="15" customHeight="1" x14ac:dyDescent="0.25">
      <c r="A76" s="208">
        <v>2421</v>
      </c>
      <c r="B76" s="208">
        <v>10100601</v>
      </c>
      <c r="C76" s="208" t="s">
        <v>389</v>
      </c>
      <c r="D76" s="208" t="s">
        <v>390</v>
      </c>
      <c r="E76" s="208" t="s">
        <v>254</v>
      </c>
      <c r="F76" s="208" t="s">
        <v>391</v>
      </c>
      <c r="G76" s="208"/>
      <c r="H76" s="208"/>
      <c r="I76" s="208" t="s">
        <v>279</v>
      </c>
      <c r="J76" s="208">
        <v>399</v>
      </c>
      <c r="K76" s="186">
        <v>0</v>
      </c>
      <c r="L76" s="186">
        <v>129</v>
      </c>
      <c r="M76" s="208" t="s">
        <v>258</v>
      </c>
      <c r="N76" s="186">
        <v>1</v>
      </c>
      <c r="O76" s="210">
        <v>11</v>
      </c>
      <c r="P76" s="208" t="s">
        <v>259</v>
      </c>
      <c r="Q76" s="208" t="s">
        <v>260</v>
      </c>
      <c r="R76" s="208" t="s">
        <v>254</v>
      </c>
      <c r="S76" s="208" t="s">
        <v>261</v>
      </c>
      <c r="T76" s="208"/>
      <c r="U76" s="208">
        <v>1.4</v>
      </c>
      <c r="V76" s="208"/>
      <c r="W76" s="208" t="s">
        <v>285</v>
      </c>
      <c r="X76" s="208" t="s">
        <v>267</v>
      </c>
      <c r="Y76" s="208">
        <v>0</v>
      </c>
      <c r="Z76" s="339">
        <v>35855</v>
      </c>
      <c r="AA76" s="208"/>
      <c r="AB76" s="208">
        <v>0</v>
      </c>
      <c r="AC76" s="208"/>
    </row>
    <row r="77" spans="1:29" ht="15" customHeight="1" x14ac:dyDescent="0.25">
      <c r="A77" s="208">
        <v>2422</v>
      </c>
      <c r="B77" s="208">
        <v>10100601</v>
      </c>
      <c r="C77" s="208" t="s">
        <v>389</v>
      </c>
      <c r="D77" s="208" t="s">
        <v>390</v>
      </c>
      <c r="E77" s="208" t="s">
        <v>254</v>
      </c>
      <c r="F77" s="208" t="s">
        <v>391</v>
      </c>
      <c r="G77" s="208"/>
      <c r="H77" s="208" t="s">
        <v>383</v>
      </c>
      <c r="I77" s="208" t="s">
        <v>384</v>
      </c>
      <c r="J77" s="208">
        <v>413</v>
      </c>
      <c r="K77" s="186">
        <v>0</v>
      </c>
      <c r="L77" s="186">
        <v>129</v>
      </c>
      <c r="M77" s="208" t="s">
        <v>258</v>
      </c>
      <c r="N77" s="186">
        <v>1</v>
      </c>
      <c r="O77" s="210">
        <v>2.3E-3</v>
      </c>
      <c r="P77" s="208" t="s">
        <v>259</v>
      </c>
      <c r="Q77" s="208" t="s">
        <v>260</v>
      </c>
      <c r="R77" s="208" t="s">
        <v>254</v>
      </c>
      <c r="S77" s="208" t="s">
        <v>261</v>
      </c>
      <c r="T77" s="208"/>
      <c r="U77" s="208">
        <v>1.4</v>
      </c>
      <c r="V77" s="208"/>
      <c r="W77" s="208" t="s">
        <v>285</v>
      </c>
      <c r="X77" s="208" t="s">
        <v>263</v>
      </c>
      <c r="Y77" s="208">
        <v>0</v>
      </c>
      <c r="Z77" s="339">
        <v>35855</v>
      </c>
      <c r="AA77" s="208"/>
      <c r="AB77" s="208">
        <v>0</v>
      </c>
      <c r="AC77" s="208"/>
    </row>
    <row r="78" spans="1:29" ht="15" customHeight="1" x14ac:dyDescent="0.25">
      <c r="A78" s="208">
        <v>2423</v>
      </c>
      <c r="B78" s="208">
        <v>10100601</v>
      </c>
      <c r="C78" s="208" t="s">
        <v>389</v>
      </c>
      <c r="D78" s="208" t="s">
        <v>390</v>
      </c>
      <c r="E78" s="208" t="s">
        <v>254</v>
      </c>
      <c r="F78" s="208" t="s">
        <v>391</v>
      </c>
      <c r="G78" s="208" t="s">
        <v>385</v>
      </c>
      <c r="H78" s="208"/>
      <c r="I78" s="208" t="s">
        <v>386</v>
      </c>
      <c r="J78" s="208">
        <v>417</v>
      </c>
      <c r="K78" s="186">
        <v>0</v>
      </c>
      <c r="L78" s="186">
        <v>129</v>
      </c>
      <c r="M78" s="208" t="s">
        <v>258</v>
      </c>
      <c r="N78" s="186">
        <v>1</v>
      </c>
      <c r="O78" s="210">
        <v>1.4</v>
      </c>
      <c r="P78" s="208" t="s">
        <v>259</v>
      </c>
      <c r="Q78" s="208" t="s">
        <v>260</v>
      </c>
      <c r="R78" s="208" t="s">
        <v>254</v>
      </c>
      <c r="S78" s="208" t="s">
        <v>261</v>
      </c>
      <c r="T78" s="208"/>
      <c r="U78" s="208"/>
      <c r="V78" s="208"/>
      <c r="W78" s="208" t="s">
        <v>733</v>
      </c>
      <c r="X78" s="208" t="s">
        <v>275</v>
      </c>
      <c r="Y78" s="208">
        <v>0</v>
      </c>
      <c r="Z78" s="208"/>
      <c r="AA78" s="339">
        <v>35855</v>
      </c>
      <c r="AB78" s="208">
        <v>0</v>
      </c>
      <c r="AC78" s="208"/>
    </row>
    <row r="79" spans="1:29" ht="15" customHeight="1" x14ac:dyDescent="0.25">
      <c r="A79" s="208">
        <v>2424</v>
      </c>
      <c r="B79" s="208">
        <v>10100601</v>
      </c>
      <c r="C79" s="208" t="s">
        <v>389</v>
      </c>
      <c r="D79" s="208" t="s">
        <v>390</v>
      </c>
      <c r="E79" s="208" t="s">
        <v>254</v>
      </c>
      <c r="F79" s="208" t="s">
        <v>391</v>
      </c>
      <c r="G79" s="208" t="s">
        <v>385</v>
      </c>
      <c r="H79" s="208"/>
      <c r="I79" s="208" t="s">
        <v>386</v>
      </c>
      <c r="J79" s="208">
        <v>417</v>
      </c>
      <c r="K79" s="186">
        <v>0</v>
      </c>
      <c r="L79" s="186">
        <v>129</v>
      </c>
      <c r="M79" s="208" t="s">
        <v>258</v>
      </c>
      <c r="N79" s="186">
        <v>1</v>
      </c>
      <c r="O79" s="210">
        <v>5.5</v>
      </c>
      <c r="P79" s="208" t="s">
        <v>259</v>
      </c>
      <c r="Q79" s="208" t="s">
        <v>260</v>
      </c>
      <c r="R79" s="208" t="s">
        <v>254</v>
      </c>
      <c r="S79" s="208" t="s">
        <v>261</v>
      </c>
      <c r="T79" s="208"/>
      <c r="U79" s="208">
        <v>1.4</v>
      </c>
      <c r="V79" s="208"/>
      <c r="W79" s="208" t="s">
        <v>285</v>
      </c>
      <c r="X79" s="208" t="s">
        <v>275</v>
      </c>
      <c r="Y79" s="208">
        <v>0</v>
      </c>
      <c r="Z79" s="339">
        <v>35855</v>
      </c>
      <c r="AA79" s="208"/>
      <c r="AB79" s="208">
        <v>0</v>
      </c>
      <c r="AC79" s="208"/>
    </row>
    <row r="80" spans="1:29" ht="15" customHeight="1" x14ac:dyDescent="0.25">
      <c r="A80" s="208">
        <v>2425</v>
      </c>
      <c r="B80" s="208">
        <v>10100601</v>
      </c>
      <c r="C80" s="208" t="s">
        <v>389</v>
      </c>
      <c r="D80" s="208" t="s">
        <v>390</v>
      </c>
      <c r="E80" s="208" t="s">
        <v>254</v>
      </c>
      <c r="F80" s="208" t="s">
        <v>391</v>
      </c>
      <c r="G80" s="208"/>
      <c r="H80" s="208" t="s">
        <v>387</v>
      </c>
      <c r="I80" s="208" t="s">
        <v>388</v>
      </c>
      <c r="J80" s="208">
        <v>419</v>
      </c>
      <c r="K80" s="186">
        <v>0</v>
      </c>
      <c r="L80" s="186">
        <v>129</v>
      </c>
      <c r="M80" s="208" t="s">
        <v>258</v>
      </c>
      <c r="N80" s="186">
        <v>1</v>
      </c>
      <c r="O80" s="210">
        <v>2.9000000000000001E-2</v>
      </c>
      <c r="P80" s="208" t="s">
        <v>259</v>
      </c>
      <c r="Q80" s="208" t="s">
        <v>260</v>
      </c>
      <c r="R80" s="208" t="s">
        <v>254</v>
      </c>
      <c r="S80" s="208" t="s">
        <v>261</v>
      </c>
      <c r="T80" s="208"/>
      <c r="U80" s="208">
        <v>1.4</v>
      </c>
      <c r="V80" s="208"/>
      <c r="W80" s="208" t="s">
        <v>285</v>
      </c>
      <c r="X80" s="208" t="s">
        <v>286</v>
      </c>
      <c r="Y80" s="208">
        <v>0</v>
      </c>
      <c r="Z80" s="339">
        <v>35855</v>
      </c>
      <c r="AA80" s="208"/>
      <c r="AB80" s="208">
        <v>0</v>
      </c>
      <c r="AC80" s="208"/>
    </row>
    <row r="81" spans="1:29" ht="15" customHeight="1" x14ac:dyDescent="0.25">
      <c r="A81" s="208">
        <v>2426</v>
      </c>
      <c r="B81" s="208">
        <v>10100602</v>
      </c>
      <c r="C81" s="208" t="s">
        <v>389</v>
      </c>
      <c r="D81" s="208" t="s">
        <v>390</v>
      </c>
      <c r="E81" s="208" t="s">
        <v>254</v>
      </c>
      <c r="F81" s="208" t="s">
        <v>404</v>
      </c>
      <c r="G81" s="208">
        <v>83329</v>
      </c>
      <c r="H81" s="208" t="s">
        <v>281</v>
      </c>
      <c r="I81" s="208" t="s">
        <v>282</v>
      </c>
      <c r="J81" s="208">
        <v>69</v>
      </c>
      <c r="K81" s="186">
        <v>0</v>
      </c>
      <c r="L81" s="186">
        <v>129</v>
      </c>
      <c r="M81" s="208" t="s">
        <v>258</v>
      </c>
      <c r="N81" s="186">
        <v>1</v>
      </c>
      <c r="O81" s="208" t="s">
        <v>283</v>
      </c>
      <c r="P81" s="208" t="s">
        <v>259</v>
      </c>
      <c r="Q81" s="208" t="s">
        <v>260</v>
      </c>
      <c r="R81" s="208" t="s">
        <v>254</v>
      </c>
      <c r="S81" s="208" t="s">
        <v>261</v>
      </c>
      <c r="T81" s="208"/>
      <c r="U81" s="208">
        <v>1.4</v>
      </c>
      <c r="V81" s="208" t="s">
        <v>284</v>
      </c>
      <c r="W81" s="208" t="s">
        <v>285</v>
      </c>
      <c r="X81" s="208" t="s">
        <v>286</v>
      </c>
      <c r="Y81" s="208">
        <v>0</v>
      </c>
      <c r="Z81" s="339">
        <v>35855</v>
      </c>
      <c r="AA81" s="208"/>
      <c r="AB81" s="208">
        <v>0</v>
      </c>
      <c r="AC81" s="208"/>
    </row>
    <row r="82" spans="1:29" ht="15" customHeight="1" x14ac:dyDescent="0.25">
      <c r="A82" s="208">
        <v>2427</v>
      </c>
      <c r="B82" s="208">
        <v>10100602</v>
      </c>
      <c r="C82" s="208" t="s">
        <v>389</v>
      </c>
      <c r="D82" s="208" t="s">
        <v>390</v>
      </c>
      <c r="E82" s="208" t="s">
        <v>254</v>
      </c>
      <c r="F82" s="208" t="s">
        <v>404</v>
      </c>
      <c r="G82" s="208">
        <v>208968</v>
      </c>
      <c r="H82" s="208" t="s">
        <v>287</v>
      </c>
      <c r="I82" s="208" t="s">
        <v>288</v>
      </c>
      <c r="J82" s="208">
        <v>70</v>
      </c>
      <c r="K82" s="186">
        <v>0</v>
      </c>
      <c r="L82" s="186">
        <v>129</v>
      </c>
      <c r="M82" s="208" t="s">
        <v>258</v>
      </c>
      <c r="N82" s="186">
        <v>1</v>
      </c>
      <c r="O82" s="208" t="s">
        <v>283</v>
      </c>
      <c r="P82" s="208" t="s">
        <v>259</v>
      </c>
      <c r="Q82" s="208" t="s">
        <v>260</v>
      </c>
      <c r="R82" s="208" t="s">
        <v>254</v>
      </c>
      <c r="S82" s="208" t="s">
        <v>261</v>
      </c>
      <c r="T82" s="208"/>
      <c r="U82" s="208">
        <v>1.4</v>
      </c>
      <c r="V82" s="208" t="s">
        <v>284</v>
      </c>
      <c r="W82" s="208" t="s">
        <v>285</v>
      </c>
      <c r="X82" s="208" t="s">
        <v>286</v>
      </c>
      <c r="Y82" s="208">
        <v>0</v>
      </c>
      <c r="Z82" s="339">
        <v>35855</v>
      </c>
      <c r="AA82" s="208"/>
      <c r="AB82" s="208">
        <v>0</v>
      </c>
      <c r="AC82" s="208"/>
    </row>
    <row r="83" spans="1:29" ht="15" customHeight="1" x14ac:dyDescent="0.25">
      <c r="A83" s="208">
        <v>2428</v>
      </c>
      <c r="B83" s="208">
        <v>10100602</v>
      </c>
      <c r="C83" s="208" t="s">
        <v>389</v>
      </c>
      <c r="D83" s="208" t="s">
        <v>390</v>
      </c>
      <c r="E83" s="208" t="s">
        <v>254</v>
      </c>
      <c r="F83" s="208" t="s">
        <v>404</v>
      </c>
      <c r="G83" s="208">
        <v>75070</v>
      </c>
      <c r="H83" s="208" t="s">
        <v>491</v>
      </c>
      <c r="I83" s="208" t="s">
        <v>492</v>
      </c>
      <c r="J83" s="208">
        <v>71</v>
      </c>
      <c r="K83" s="186">
        <v>0</v>
      </c>
      <c r="L83" s="186">
        <v>129</v>
      </c>
      <c r="M83" s="208" t="s">
        <v>258</v>
      </c>
      <c r="N83" s="186">
        <v>1</v>
      </c>
      <c r="O83" s="210">
        <v>1.52E-5</v>
      </c>
      <c r="P83" s="208" t="s">
        <v>259</v>
      </c>
      <c r="Q83" s="208" t="s">
        <v>493</v>
      </c>
      <c r="R83" s="208" t="s">
        <v>513</v>
      </c>
      <c r="S83" s="208" t="s">
        <v>494</v>
      </c>
      <c r="T83" s="208"/>
      <c r="U83" s="208"/>
      <c r="V83" s="208"/>
      <c r="W83" s="208" t="s">
        <v>767</v>
      </c>
      <c r="X83" s="208" t="s">
        <v>516</v>
      </c>
      <c r="Y83" s="208">
        <v>0</v>
      </c>
      <c r="Z83" s="208"/>
      <c r="AA83" s="208"/>
      <c r="AB83" s="208">
        <v>3</v>
      </c>
      <c r="AC83" s="208" t="s">
        <v>766</v>
      </c>
    </row>
    <row r="84" spans="1:29" ht="15" customHeight="1" x14ac:dyDescent="0.25">
      <c r="A84" s="208">
        <v>2429</v>
      </c>
      <c r="B84" s="208">
        <v>10100602</v>
      </c>
      <c r="C84" s="208" t="s">
        <v>389</v>
      </c>
      <c r="D84" s="208" t="s">
        <v>390</v>
      </c>
      <c r="E84" s="208" t="s">
        <v>254</v>
      </c>
      <c r="F84" s="208" t="s">
        <v>404</v>
      </c>
      <c r="G84" s="208">
        <v>75070</v>
      </c>
      <c r="H84" s="208" t="s">
        <v>491</v>
      </c>
      <c r="I84" s="208" t="s">
        <v>492</v>
      </c>
      <c r="J84" s="208">
        <v>71</v>
      </c>
      <c r="K84" s="186">
        <v>0</v>
      </c>
      <c r="L84" s="186">
        <v>129</v>
      </c>
      <c r="M84" s="208" t="s">
        <v>258</v>
      </c>
      <c r="N84" s="186">
        <v>1</v>
      </c>
      <c r="O84" s="210">
        <v>2.09E-5</v>
      </c>
      <c r="P84" s="208" t="s">
        <v>259</v>
      </c>
      <c r="Q84" s="208" t="s">
        <v>493</v>
      </c>
      <c r="R84" s="208" t="s">
        <v>513</v>
      </c>
      <c r="S84" s="208" t="s">
        <v>494</v>
      </c>
      <c r="T84" s="208"/>
      <c r="U84" s="208"/>
      <c r="V84" s="208"/>
      <c r="W84" s="208" t="s">
        <v>767</v>
      </c>
      <c r="X84" s="208" t="s">
        <v>516</v>
      </c>
      <c r="Y84" s="208">
        <v>0</v>
      </c>
      <c r="Z84" s="208"/>
      <c r="AA84" s="208"/>
      <c r="AB84" s="208">
        <v>3</v>
      </c>
      <c r="AC84" s="208" t="s">
        <v>769</v>
      </c>
    </row>
    <row r="85" spans="1:29" ht="15" customHeight="1" x14ac:dyDescent="0.25">
      <c r="A85" s="208">
        <v>2430</v>
      </c>
      <c r="B85" s="208">
        <v>10100602</v>
      </c>
      <c r="C85" s="208" t="s">
        <v>389</v>
      </c>
      <c r="D85" s="208" t="s">
        <v>390</v>
      </c>
      <c r="E85" s="208" t="s">
        <v>254</v>
      </c>
      <c r="F85" s="208" t="s">
        <v>404</v>
      </c>
      <c r="G85" s="208">
        <v>75070</v>
      </c>
      <c r="H85" s="208" t="s">
        <v>491</v>
      </c>
      <c r="I85" s="208" t="s">
        <v>492</v>
      </c>
      <c r="J85" s="208">
        <v>71</v>
      </c>
      <c r="K85" s="186">
        <v>0</v>
      </c>
      <c r="L85" s="186">
        <v>129</v>
      </c>
      <c r="M85" s="208" t="s">
        <v>258</v>
      </c>
      <c r="N85" s="186">
        <v>1</v>
      </c>
      <c r="O85" s="208" t="s">
        <v>771</v>
      </c>
      <c r="P85" s="208" t="s">
        <v>259</v>
      </c>
      <c r="Q85" s="208" t="s">
        <v>493</v>
      </c>
      <c r="R85" s="208" t="s">
        <v>513</v>
      </c>
      <c r="S85" s="208" t="s">
        <v>494</v>
      </c>
      <c r="T85" s="208"/>
      <c r="U85" s="208"/>
      <c r="V85" s="208"/>
      <c r="W85" s="208" t="s">
        <v>767</v>
      </c>
      <c r="X85" s="208" t="s">
        <v>516</v>
      </c>
      <c r="Y85" s="208">
        <v>0</v>
      </c>
      <c r="Z85" s="208"/>
      <c r="AA85" s="208"/>
      <c r="AB85" s="208">
        <v>3</v>
      </c>
      <c r="AC85" s="208" t="s">
        <v>768</v>
      </c>
    </row>
    <row r="86" spans="1:29" ht="15" customHeight="1" x14ac:dyDescent="0.25">
      <c r="A86" s="208">
        <v>2431</v>
      </c>
      <c r="B86" s="208">
        <v>10100602</v>
      </c>
      <c r="C86" s="208" t="s">
        <v>389</v>
      </c>
      <c r="D86" s="208" t="s">
        <v>390</v>
      </c>
      <c r="E86" s="208" t="s">
        <v>254</v>
      </c>
      <c r="F86" s="208" t="s">
        <v>404</v>
      </c>
      <c r="G86" s="208">
        <v>107028</v>
      </c>
      <c r="H86" s="208" t="s">
        <v>497</v>
      </c>
      <c r="I86" s="208" t="s">
        <v>498</v>
      </c>
      <c r="J86" s="208">
        <v>79</v>
      </c>
      <c r="K86" s="186">
        <v>0</v>
      </c>
      <c r="L86" s="186">
        <v>129</v>
      </c>
      <c r="M86" s="208" t="s">
        <v>258</v>
      </c>
      <c r="N86" s="186">
        <v>1</v>
      </c>
      <c r="O86" s="210">
        <v>1.8E-5</v>
      </c>
      <c r="P86" s="208" t="s">
        <v>259</v>
      </c>
      <c r="Q86" s="208" t="s">
        <v>493</v>
      </c>
      <c r="R86" s="208" t="s">
        <v>513</v>
      </c>
      <c r="S86" s="208" t="s">
        <v>494</v>
      </c>
      <c r="T86" s="208"/>
      <c r="U86" s="208"/>
      <c r="V86" s="208"/>
      <c r="W86" s="208" t="s">
        <v>767</v>
      </c>
      <c r="X86" s="208" t="s">
        <v>516</v>
      </c>
      <c r="Y86" s="208">
        <v>0</v>
      </c>
      <c r="Z86" s="208"/>
      <c r="AA86" s="208"/>
      <c r="AB86" s="208">
        <v>0</v>
      </c>
      <c r="AC86" s="208"/>
    </row>
    <row r="87" spans="1:29" ht="15" customHeight="1" x14ac:dyDescent="0.25">
      <c r="A87" s="208">
        <v>2432</v>
      </c>
      <c r="B87" s="208">
        <v>10100602</v>
      </c>
      <c r="C87" s="208" t="s">
        <v>389</v>
      </c>
      <c r="D87" s="208" t="s">
        <v>390</v>
      </c>
      <c r="E87" s="208" t="s">
        <v>254</v>
      </c>
      <c r="F87" s="208" t="s">
        <v>404</v>
      </c>
      <c r="G87" s="208" t="s">
        <v>565</v>
      </c>
      <c r="H87" s="208" t="s">
        <v>566</v>
      </c>
      <c r="I87" s="208" t="s">
        <v>567</v>
      </c>
      <c r="J87" s="208">
        <v>87</v>
      </c>
      <c r="K87" s="186">
        <v>0</v>
      </c>
      <c r="L87" s="186">
        <v>129</v>
      </c>
      <c r="M87" s="208" t="s">
        <v>258</v>
      </c>
      <c r="N87" s="186">
        <v>1</v>
      </c>
      <c r="O87" s="210">
        <v>3.2</v>
      </c>
      <c r="P87" s="208" t="s">
        <v>259</v>
      </c>
      <c r="Q87" s="208" t="s">
        <v>260</v>
      </c>
      <c r="R87" s="208" t="s">
        <v>254</v>
      </c>
      <c r="S87" s="208" t="s">
        <v>261</v>
      </c>
      <c r="T87" s="208"/>
      <c r="U87" s="208"/>
      <c r="V87" s="208"/>
      <c r="W87" s="208" t="s">
        <v>568</v>
      </c>
      <c r="X87" s="208" t="s">
        <v>275</v>
      </c>
      <c r="Y87" s="208">
        <v>0</v>
      </c>
      <c r="Z87" s="339">
        <v>36770</v>
      </c>
      <c r="AA87" s="208"/>
      <c r="AB87" s="208">
        <v>0</v>
      </c>
      <c r="AC87" s="208"/>
    </row>
    <row r="88" spans="1:29" ht="15" customHeight="1" x14ac:dyDescent="0.25">
      <c r="A88" s="208">
        <v>2433</v>
      </c>
      <c r="B88" s="208">
        <v>10100602</v>
      </c>
      <c r="C88" s="208" t="s">
        <v>389</v>
      </c>
      <c r="D88" s="208" t="s">
        <v>390</v>
      </c>
      <c r="E88" s="208" t="s">
        <v>254</v>
      </c>
      <c r="F88" s="208" t="s">
        <v>404</v>
      </c>
      <c r="G88" s="208" t="s">
        <v>565</v>
      </c>
      <c r="H88" s="208" t="s">
        <v>566</v>
      </c>
      <c r="I88" s="208" t="s">
        <v>567</v>
      </c>
      <c r="J88" s="208">
        <v>87</v>
      </c>
      <c r="K88" s="186">
        <v>107</v>
      </c>
      <c r="L88" s="186">
        <v>172</v>
      </c>
      <c r="M88" s="208" t="s">
        <v>615</v>
      </c>
      <c r="N88" s="186">
        <v>1</v>
      </c>
      <c r="O88" s="210">
        <v>18</v>
      </c>
      <c r="P88" s="208" t="s">
        <v>259</v>
      </c>
      <c r="Q88" s="208" t="s">
        <v>260</v>
      </c>
      <c r="R88" s="208" t="s">
        <v>254</v>
      </c>
      <c r="S88" s="208" t="s">
        <v>261</v>
      </c>
      <c r="T88" s="208"/>
      <c r="U88" s="208"/>
      <c r="V88" s="208"/>
      <c r="W88" s="208" t="s">
        <v>568</v>
      </c>
      <c r="X88" s="208" t="s">
        <v>275</v>
      </c>
      <c r="Y88" s="208">
        <v>0</v>
      </c>
      <c r="Z88" s="339">
        <v>36770</v>
      </c>
      <c r="AA88" s="208"/>
      <c r="AB88" s="208">
        <v>0</v>
      </c>
      <c r="AC88" s="208"/>
    </row>
    <row r="89" spans="1:29" ht="15" customHeight="1" x14ac:dyDescent="0.25">
      <c r="A89" s="208">
        <v>2434</v>
      </c>
      <c r="B89" s="208">
        <v>10100602</v>
      </c>
      <c r="C89" s="208" t="s">
        <v>389</v>
      </c>
      <c r="D89" s="208" t="s">
        <v>390</v>
      </c>
      <c r="E89" s="208" t="s">
        <v>254</v>
      </c>
      <c r="F89" s="208" t="s">
        <v>404</v>
      </c>
      <c r="G89" s="208" t="s">
        <v>565</v>
      </c>
      <c r="H89" s="208" t="s">
        <v>566</v>
      </c>
      <c r="I89" s="208" t="s">
        <v>567</v>
      </c>
      <c r="J89" s="208">
        <v>87</v>
      </c>
      <c r="K89" s="186">
        <v>139</v>
      </c>
      <c r="L89" s="186">
        <v>198</v>
      </c>
      <c r="M89" s="208" t="s">
        <v>551</v>
      </c>
      <c r="N89" s="186">
        <v>1</v>
      </c>
      <c r="O89" s="210">
        <v>9.1</v>
      </c>
      <c r="P89" s="208" t="s">
        <v>259</v>
      </c>
      <c r="Q89" s="208" t="s">
        <v>260</v>
      </c>
      <c r="R89" s="208" t="s">
        <v>254</v>
      </c>
      <c r="S89" s="208" t="s">
        <v>261</v>
      </c>
      <c r="T89" s="208"/>
      <c r="U89" s="208"/>
      <c r="V89" s="208"/>
      <c r="W89" s="208" t="s">
        <v>568</v>
      </c>
      <c r="X89" s="208" t="s">
        <v>275</v>
      </c>
      <c r="Y89" s="208">
        <v>0</v>
      </c>
      <c r="Z89" s="339">
        <v>36770</v>
      </c>
      <c r="AA89" s="208"/>
      <c r="AB89" s="208">
        <v>0</v>
      </c>
      <c r="AC89" s="208"/>
    </row>
    <row r="90" spans="1:29" ht="15" customHeight="1" x14ac:dyDescent="0.25">
      <c r="A90" s="208">
        <v>2435</v>
      </c>
      <c r="B90" s="208">
        <v>10100602</v>
      </c>
      <c r="C90" s="208" t="s">
        <v>389</v>
      </c>
      <c r="D90" s="208" t="s">
        <v>390</v>
      </c>
      <c r="E90" s="208" t="s">
        <v>254</v>
      </c>
      <c r="F90" s="208" t="s">
        <v>404</v>
      </c>
      <c r="G90" s="208">
        <v>120127</v>
      </c>
      <c r="H90" s="208" t="s">
        <v>289</v>
      </c>
      <c r="I90" s="208" t="s">
        <v>290</v>
      </c>
      <c r="J90" s="208">
        <v>91</v>
      </c>
      <c r="K90" s="186">
        <v>0</v>
      </c>
      <c r="L90" s="186">
        <v>129</v>
      </c>
      <c r="M90" s="208" t="s">
        <v>258</v>
      </c>
      <c r="N90" s="186">
        <v>1</v>
      </c>
      <c r="O90" s="208" t="s">
        <v>291</v>
      </c>
      <c r="P90" s="208" t="s">
        <v>259</v>
      </c>
      <c r="Q90" s="208" t="s">
        <v>260</v>
      </c>
      <c r="R90" s="208" t="s">
        <v>254</v>
      </c>
      <c r="S90" s="208" t="s">
        <v>261</v>
      </c>
      <c r="T90" s="208"/>
      <c r="U90" s="208">
        <v>1.4</v>
      </c>
      <c r="V90" s="208" t="s">
        <v>284</v>
      </c>
      <c r="W90" s="208" t="s">
        <v>285</v>
      </c>
      <c r="X90" s="208" t="s">
        <v>286</v>
      </c>
      <c r="Y90" s="208">
        <v>0</v>
      </c>
      <c r="Z90" s="339">
        <v>35855</v>
      </c>
      <c r="AA90" s="208"/>
      <c r="AB90" s="208">
        <v>0</v>
      </c>
      <c r="AC90" s="208"/>
    </row>
    <row r="91" spans="1:29" ht="15" customHeight="1" x14ac:dyDescent="0.25">
      <c r="A91" s="208">
        <v>2436</v>
      </c>
      <c r="B91" s="208">
        <v>10100602</v>
      </c>
      <c r="C91" s="208" t="s">
        <v>389</v>
      </c>
      <c r="D91" s="208" t="s">
        <v>390</v>
      </c>
      <c r="E91" s="208" t="s">
        <v>254</v>
      </c>
      <c r="F91" s="208" t="s">
        <v>404</v>
      </c>
      <c r="G91" s="208">
        <v>7440382</v>
      </c>
      <c r="H91" s="208" t="s">
        <v>292</v>
      </c>
      <c r="I91" s="208" t="s">
        <v>293</v>
      </c>
      <c r="J91" s="208">
        <v>93</v>
      </c>
      <c r="K91" s="186">
        <v>0</v>
      </c>
      <c r="L91" s="186">
        <v>129</v>
      </c>
      <c r="M91" s="208" t="s">
        <v>258</v>
      </c>
      <c r="N91" s="186">
        <v>1</v>
      </c>
      <c r="O91" s="210">
        <v>2.0000000000000001E-4</v>
      </c>
      <c r="P91" s="208" t="s">
        <v>259</v>
      </c>
      <c r="Q91" s="208" t="s">
        <v>260</v>
      </c>
      <c r="R91" s="208" t="s">
        <v>254</v>
      </c>
      <c r="S91" s="208" t="s">
        <v>261</v>
      </c>
      <c r="T91" s="208"/>
      <c r="U91" s="208">
        <v>1.4</v>
      </c>
      <c r="V91" s="208" t="s">
        <v>294</v>
      </c>
      <c r="W91" s="208" t="s">
        <v>285</v>
      </c>
      <c r="X91" s="208" t="s">
        <v>286</v>
      </c>
      <c r="Y91" s="208">
        <v>0</v>
      </c>
      <c r="Z91" s="339">
        <v>35855</v>
      </c>
      <c r="AA91" s="208"/>
      <c r="AB91" s="208">
        <v>0</v>
      </c>
      <c r="AC91" s="208"/>
    </row>
    <row r="92" spans="1:29" ht="15" customHeight="1" x14ac:dyDescent="0.25">
      <c r="A92" s="208">
        <v>2437</v>
      </c>
      <c r="B92" s="208">
        <v>10100602</v>
      </c>
      <c r="C92" s="208" t="s">
        <v>389</v>
      </c>
      <c r="D92" s="208" t="s">
        <v>390</v>
      </c>
      <c r="E92" s="208" t="s">
        <v>254</v>
      </c>
      <c r="F92" s="208" t="s">
        <v>404</v>
      </c>
      <c r="G92" s="208"/>
      <c r="H92" s="208" t="s">
        <v>295</v>
      </c>
      <c r="I92" s="208" t="s">
        <v>296</v>
      </c>
      <c r="J92" s="208">
        <v>96</v>
      </c>
      <c r="K92" s="186">
        <v>0</v>
      </c>
      <c r="L92" s="186">
        <v>129</v>
      </c>
      <c r="M92" s="208" t="s">
        <v>258</v>
      </c>
      <c r="N92" s="186">
        <v>1</v>
      </c>
      <c r="O92" s="210">
        <v>4.4000000000000003E-3</v>
      </c>
      <c r="P92" s="208" t="s">
        <v>259</v>
      </c>
      <c r="Q92" s="208" t="s">
        <v>260</v>
      </c>
      <c r="R92" s="208" t="s">
        <v>254</v>
      </c>
      <c r="S92" s="208" t="s">
        <v>261</v>
      </c>
      <c r="T92" s="208"/>
      <c r="U92" s="208">
        <v>1.4</v>
      </c>
      <c r="V92" s="208"/>
      <c r="W92" s="208" t="s">
        <v>285</v>
      </c>
      <c r="X92" s="208" t="s">
        <v>263</v>
      </c>
      <c r="Y92" s="208">
        <v>0</v>
      </c>
      <c r="Z92" s="339">
        <v>35855</v>
      </c>
      <c r="AA92" s="208"/>
      <c r="AB92" s="208">
        <v>0</v>
      </c>
      <c r="AC92" s="208"/>
    </row>
    <row r="93" spans="1:29" ht="15" customHeight="1" x14ac:dyDescent="0.25">
      <c r="A93" s="208">
        <v>2438</v>
      </c>
      <c r="B93" s="208">
        <v>10100602</v>
      </c>
      <c r="C93" s="208" t="s">
        <v>389</v>
      </c>
      <c r="D93" s="208" t="s">
        <v>390</v>
      </c>
      <c r="E93" s="208" t="s">
        <v>254</v>
      </c>
      <c r="F93" s="208" t="s">
        <v>404</v>
      </c>
      <c r="G93" s="208">
        <v>71432</v>
      </c>
      <c r="H93" s="208" t="s">
        <v>297</v>
      </c>
      <c r="I93" s="208" t="s">
        <v>298</v>
      </c>
      <c r="J93" s="208">
        <v>98</v>
      </c>
      <c r="K93" s="186">
        <v>0</v>
      </c>
      <c r="L93" s="186">
        <v>129</v>
      </c>
      <c r="M93" s="208" t="s">
        <v>258</v>
      </c>
      <c r="N93" s="186">
        <v>1</v>
      </c>
      <c r="O93" s="210">
        <v>2.0999999999999999E-3</v>
      </c>
      <c r="P93" s="208" t="s">
        <v>259</v>
      </c>
      <c r="Q93" s="208" t="s">
        <v>260</v>
      </c>
      <c r="R93" s="208" t="s">
        <v>254</v>
      </c>
      <c r="S93" s="208" t="s">
        <v>261</v>
      </c>
      <c r="T93" s="208"/>
      <c r="U93" s="208">
        <v>1.4</v>
      </c>
      <c r="V93" s="208" t="s">
        <v>294</v>
      </c>
      <c r="W93" s="208" t="s">
        <v>285</v>
      </c>
      <c r="X93" s="208" t="s">
        <v>267</v>
      </c>
      <c r="Y93" s="208">
        <v>0</v>
      </c>
      <c r="Z93" s="339">
        <v>35855</v>
      </c>
      <c r="AA93" s="208"/>
      <c r="AB93" s="208">
        <v>0</v>
      </c>
      <c r="AC93" s="208"/>
    </row>
    <row r="94" spans="1:29" ht="15" customHeight="1" x14ac:dyDescent="0.25">
      <c r="A94" s="208">
        <v>2439</v>
      </c>
      <c r="B94" s="208">
        <v>10100602</v>
      </c>
      <c r="C94" s="208" t="s">
        <v>389</v>
      </c>
      <c r="D94" s="208" t="s">
        <v>390</v>
      </c>
      <c r="E94" s="208" t="s">
        <v>254</v>
      </c>
      <c r="F94" s="208" t="s">
        <v>404</v>
      </c>
      <c r="G94" s="208">
        <v>56553</v>
      </c>
      <c r="H94" s="208" t="s">
        <v>299</v>
      </c>
      <c r="I94" s="208" t="s">
        <v>300</v>
      </c>
      <c r="J94" s="208">
        <v>102</v>
      </c>
      <c r="K94" s="186">
        <v>0</v>
      </c>
      <c r="L94" s="186">
        <v>129</v>
      </c>
      <c r="M94" s="208" t="s">
        <v>258</v>
      </c>
      <c r="N94" s="186">
        <v>1</v>
      </c>
      <c r="O94" s="208" t="s">
        <v>283</v>
      </c>
      <c r="P94" s="208" t="s">
        <v>259</v>
      </c>
      <c r="Q94" s="208" t="s">
        <v>260</v>
      </c>
      <c r="R94" s="208" t="s">
        <v>254</v>
      </c>
      <c r="S94" s="208" t="s">
        <v>261</v>
      </c>
      <c r="T94" s="208"/>
      <c r="U94" s="208">
        <v>1.4</v>
      </c>
      <c r="V94" s="208" t="s">
        <v>284</v>
      </c>
      <c r="W94" s="208" t="s">
        <v>285</v>
      </c>
      <c r="X94" s="208" t="s">
        <v>286</v>
      </c>
      <c r="Y94" s="208">
        <v>0</v>
      </c>
      <c r="Z94" s="339">
        <v>35855</v>
      </c>
      <c r="AA94" s="208"/>
      <c r="AB94" s="208">
        <v>0</v>
      </c>
      <c r="AC94" s="208"/>
    </row>
    <row r="95" spans="1:29" ht="15" customHeight="1" x14ac:dyDescent="0.25">
      <c r="A95" s="208">
        <v>2440</v>
      </c>
      <c r="B95" s="208">
        <v>10100602</v>
      </c>
      <c r="C95" s="208" t="s">
        <v>389</v>
      </c>
      <c r="D95" s="208" t="s">
        <v>390</v>
      </c>
      <c r="E95" s="208" t="s">
        <v>254</v>
      </c>
      <c r="F95" s="208" t="s">
        <v>404</v>
      </c>
      <c r="G95" s="208">
        <v>50328</v>
      </c>
      <c r="H95" s="208" t="s">
        <v>301</v>
      </c>
      <c r="I95" s="208" t="s">
        <v>302</v>
      </c>
      <c r="J95" s="208">
        <v>103</v>
      </c>
      <c r="K95" s="186">
        <v>0</v>
      </c>
      <c r="L95" s="186">
        <v>129</v>
      </c>
      <c r="M95" s="208" t="s">
        <v>258</v>
      </c>
      <c r="N95" s="186">
        <v>1</v>
      </c>
      <c r="O95" s="208" t="s">
        <v>303</v>
      </c>
      <c r="P95" s="208" t="s">
        <v>259</v>
      </c>
      <c r="Q95" s="208" t="s">
        <v>260</v>
      </c>
      <c r="R95" s="208" t="s">
        <v>254</v>
      </c>
      <c r="S95" s="208" t="s">
        <v>261</v>
      </c>
      <c r="T95" s="208"/>
      <c r="U95" s="208">
        <v>1.4</v>
      </c>
      <c r="V95" s="208" t="s">
        <v>284</v>
      </c>
      <c r="W95" s="208" t="s">
        <v>285</v>
      </c>
      <c r="X95" s="208" t="s">
        <v>286</v>
      </c>
      <c r="Y95" s="208">
        <v>0</v>
      </c>
      <c r="Z95" s="339">
        <v>35855</v>
      </c>
      <c r="AA95" s="208"/>
      <c r="AB95" s="208">
        <v>0</v>
      </c>
      <c r="AC95" s="208"/>
    </row>
    <row r="96" spans="1:29" ht="15" customHeight="1" x14ac:dyDescent="0.25">
      <c r="A96" s="208">
        <v>2441</v>
      </c>
      <c r="B96" s="208">
        <v>10100602</v>
      </c>
      <c r="C96" s="208" t="s">
        <v>389</v>
      </c>
      <c r="D96" s="208" t="s">
        <v>390</v>
      </c>
      <c r="E96" s="208" t="s">
        <v>254</v>
      </c>
      <c r="F96" s="208" t="s">
        <v>404</v>
      </c>
      <c r="G96" s="208">
        <v>205992</v>
      </c>
      <c r="H96" s="208" t="s">
        <v>304</v>
      </c>
      <c r="I96" s="208" t="s">
        <v>305</v>
      </c>
      <c r="J96" s="208">
        <v>104</v>
      </c>
      <c r="K96" s="186">
        <v>0</v>
      </c>
      <c r="L96" s="186">
        <v>129</v>
      </c>
      <c r="M96" s="208" t="s">
        <v>258</v>
      </c>
      <c r="N96" s="186">
        <v>1</v>
      </c>
      <c r="O96" s="208" t="s">
        <v>283</v>
      </c>
      <c r="P96" s="208" t="s">
        <v>259</v>
      </c>
      <c r="Q96" s="208" t="s">
        <v>260</v>
      </c>
      <c r="R96" s="208" t="s">
        <v>254</v>
      </c>
      <c r="S96" s="208" t="s">
        <v>261</v>
      </c>
      <c r="T96" s="208"/>
      <c r="U96" s="208">
        <v>1.4</v>
      </c>
      <c r="V96" s="208" t="s">
        <v>284</v>
      </c>
      <c r="W96" s="208" t="s">
        <v>285</v>
      </c>
      <c r="X96" s="208" t="s">
        <v>286</v>
      </c>
      <c r="Y96" s="208">
        <v>0</v>
      </c>
      <c r="Z96" s="339">
        <v>35855</v>
      </c>
      <c r="AA96" s="208"/>
      <c r="AB96" s="208">
        <v>0</v>
      </c>
      <c r="AC96" s="208"/>
    </row>
    <row r="97" spans="1:29" ht="15" customHeight="1" x14ac:dyDescent="0.25">
      <c r="A97" s="208">
        <v>2442</v>
      </c>
      <c r="B97" s="208">
        <v>10100602</v>
      </c>
      <c r="C97" s="208" t="s">
        <v>389</v>
      </c>
      <c r="D97" s="208" t="s">
        <v>390</v>
      </c>
      <c r="E97" s="208" t="s">
        <v>254</v>
      </c>
      <c r="F97" s="208" t="s">
        <v>404</v>
      </c>
      <c r="G97" s="208">
        <v>191242</v>
      </c>
      <c r="H97" s="208" t="s">
        <v>306</v>
      </c>
      <c r="I97" s="208" t="s">
        <v>307</v>
      </c>
      <c r="J97" s="208">
        <v>106</v>
      </c>
      <c r="K97" s="186">
        <v>0</v>
      </c>
      <c r="L97" s="186">
        <v>129</v>
      </c>
      <c r="M97" s="208" t="s">
        <v>258</v>
      </c>
      <c r="N97" s="186">
        <v>1</v>
      </c>
      <c r="O97" s="208" t="s">
        <v>303</v>
      </c>
      <c r="P97" s="208" t="s">
        <v>259</v>
      </c>
      <c r="Q97" s="208" t="s">
        <v>260</v>
      </c>
      <c r="R97" s="208" t="s">
        <v>254</v>
      </c>
      <c r="S97" s="208" t="s">
        <v>261</v>
      </c>
      <c r="T97" s="208"/>
      <c r="U97" s="208">
        <v>1.4</v>
      </c>
      <c r="V97" s="208" t="s">
        <v>284</v>
      </c>
      <c r="W97" s="208" t="s">
        <v>285</v>
      </c>
      <c r="X97" s="208" t="s">
        <v>286</v>
      </c>
      <c r="Y97" s="208">
        <v>0</v>
      </c>
      <c r="Z97" s="339">
        <v>35855</v>
      </c>
      <c r="AA97" s="208"/>
      <c r="AB97" s="208">
        <v>0</v>
      </c>
      <c r="AC97" s="208"/>
    </row>
    <row r="98" spans="1:29" ht="15" customHeight="1" x14ac:dyDescent="0.25">
      <c r="A98" s="208">
        <v>2443</v>
      </c>
      <c r="B98" s="208">
        <v>10100602</v>
      </c>
      <c r="C98" s="208" t="s">
        <v>389</v>
      </c>
      <c r="D98" s="208" t="s">
        <v>390</v>
      </c>
      <c r="E98" s="208" t="s">
        <v>254</v>
      </c>
      <c r="F98" s="208" t="s">
        <v>404</v>
      </c>
      <c r="G98" s="208">
        <v>207089</v>
      </c>
      <c r="H98" s="208" t="s">
        <v>308</v>
      </c>
      <c r="I98" s="208" t="s">
        <v>309</v>
      </c>
      <c r="J98" s="208">
        <v>107</v>
      </c>
      <c r="K98" s="186">
        <v>0</v>
      </c>
      <c r="L98" s="186">
        <v>129</v>
      </c>
      <c r="M98" s="208" t="s">
        <v>258</v>
      </c>
      <c r="N98" s="186">
        <v>1</v>
      </c>
      <c r="O98" s="208" t="s">
        <v>283</v>
      </c>
      <c r="P98" s="208" t="s">
        <v>259</v>
      </c>
      <c r="Q98" s="208" t="s">
        <v>260</v>
      </c>
      <c r="R98" s="208" t="s">
        <v>254</v>
      </c>
      <c r="S98" s="208" t="s">
        <v>261</v>
      </c>
      <c r="T98" s="208"/>
      <c r="U98" s="208">
        <v>1.4</v>
      </c>
      <c r="V98" s="208" t="s">
        <v>284</v>
      </c>
      <c r="W98" s="208" t="s">
        <v>285</v>
      </c>
      <c r="X98" s="208" t="s">
        <v>286</v>
      </c>
      <c r="Y98" s="208">
        <v>0</v>
      </c>
      <c r="Z98" s="339">
        <v>35855</v>
      </c>
      <c r="AA98" s="208"/>
      <c r="AB98" s="208">
        <v>0</v>
      </c>
      <c r="AC98" s="208"/>
    </row>
    <row r="99" spans="1:29" ht="15" customHeight="1" x14ac:dyDescent="0.25">
      <c r="A99" s="208">
        <v>2444</v>
      </c>
      <c r="B99" s="208">
        <v>10100602</v>
      </c>
      <c r="C99" s="208" t="s">
        <v>389</v>
      </c>
      <c r="D99" s="208" t="s">
        <v>390</v>
      </c>
      <c r="E99" s="208" t="s">
        <v>254</v>
      </c>
      <c r="F99" s="208" t="s">
        <v>404</v>
      </c>
      <c r="G99" s="208">
        <v>7440417</v>
      </c>
      <c r="H99" s="208" t="s">
        <v>310</v>
      </c>
      <c r="I99" s="208" t="s">
        <v>311</v>
      </c>
      <c r="J99" s="208">
        <v>119</v>
      </c>
      <c r="K99" s="186">
        <v>0</v>
      </c>
      <c r="L99" s="186">
        <v>129</v>
      </c>
      <c r="M99" s="208" t="s">
        <v>258</v>
      </c>
      <c r="N99" s="186">
        <v>1</v>
      </c>
      <c r="O99" s="208" t="s">
        <v>312</v>
      </c>
      <c r="P99" s="208" t="s">
        <v>259</v>
      </c>
      <c r="Q99" s="208" t="s">
        <v>260</v>
      </c>
      <c r="R99" s="208" t="s">
        <v>254</v>
      </c>
      <c r="S99" s="208" t="s">
        <v>261</v>
      </c>
      <c r="T99" s="208"/>
      <c r="U99" s="208">
        <v>1.4</v>
      </c>
      <c r="V99" s="208" t="s">
        <v>294</v>
      </c>
      <c r="W99" s="208" t="s">
        <v>285</v>
      </c>
      <c r="X99" s="208" t="s">
        <v>286</v>
      </c>
      <c r="Y99" s="208">
        <v>0</v>
      </c>
      <c r="Z99" s="339">
        <v>35855</v>
      </c>
      <c r="AA99" s="208"/>
      <c r="AB99" s="208">
        <v>0</v>
      </c>
      <c r="AC99" s="208"/>
    </row>
    <row r="100" spans="1:29" ht="15" customHeight="1" x14ac:dyDescent="0.25">
      <c r="A100" s="208">
        <v>2445</v>
      </c>
      <c r="B100" s="208">
        <v>10100602</v>
      </c>
      <c r="C100" s="208" t="s">
        <v>389</v>
      </c>
      <c r="D100" s="208" t="s">
        <v>390</v>
      </c>
      <c r="E100" s="208" t="s">
        <v>254</v>
      </c>
      <c r="F100" s="208" t="s">
        <v>404</v>
      </c>
      <c r="G100" s="208"/>
      <c r="H100" s="208" t="s">
        <v>313</v>
      </c>
      <c r="I100" s="208" t="s">
        <v>314</v>
      </c>
      <c r="J100" s="208">
        <v>292</v>
      </c>
      <c r="K100" s="186">
        <v>0</v>
      </c>
      <c r="L100" s="186">
        <v>129</v>
      </c>
      <c r="M100" s="208" t="s">
        <v>258</v>
      </c>
      <c r="N100" s="186">
        <v>1</v>
      </c>
      <c r="O100" s="210">
        <v>2.1</v>
      </c>
      <c r="P100" s="208" t="s">
        <v>259</v>
      </c>
      <c r="Q100" s="208" t="s">
        <v>260</v>
      </c>
      <c r="R100" s="208" t="s">
        <v>254</v>
      </c>
      <c r="S100" s="208" t="s">
        <v>261</v>
      </c>
      <c r="T100" s="208"/>
      <c r="U100" s="208">
        <v>1.4</v>
      </c>
      <c r="V100" s="208"/>
      <c r="W100" s="208" t="s">
        <v>285</v>
      </c>
      <c r="X100" s="208" t="s">
        <v>286</v>
      </c>
      <c r="Y100" s="208">
        <v>0</v>
      </c>
      <c r="Z100" s="339">
        <v>35855</v>
      </c>
      <c r="AA100" s="208"/>
      <c r="AB100" s="208">
        <v>0</v>
      </c>
      <c r="AC100" s="208"/>
    </row>
    <row r="101" spans="1:29" ht="15" customHeight="1" x14ac:dyDescent="0.25">
      <c r="A101" s="208">
        <v>2446</v>
      </c>
      <c r="B101" s="208">
        <v>10100602</v>
      </c>
      <c r="C101" s="208" t="s">
        <v>389</v>
      </c>
      <c r="D101" s="208" t="s">
        <v>390</v>
      </c>
      <c r="E101" s="208" t="s">
        <v>254</v>
      </c>
      <c r="F101" s="208" t="s">
        <v>404</v>
      </c>
      <c r="G101" s="208">
        <v>7440439</v>
      </c>
      <c r="H101" s="208" t="s">
        <v>315</v>
      </c>
      <c r="I101" s="208" t="s">
        <v>316</v>
      </c>
      <c r="J101" s="208">
        <v>130</v>
      </c>
      <c r="K101" s="186">
        <v>0</v>
      </c>
      <c r="L101" s="186">
        <v>129</v>
      </c>
      <c r="M101" s="208" t="s">
        <v>258</v>
      </c>
      <c r="N101" s="186">
        <v>1</v>
      </c>
      <c r="O101" s="210">
        <v>1.1000000000000001E-3</v>
      </c>
      <c r="P101" s="208" t="s">
        <v>259</v>
      </c>
      <c r="Q101" s="208" t="s">
        <v>260</v>
      </c>
      <c r="R101" s="208" t="s">
        <v>254</v>
      </c>
      <c r="S101" s="208" t="s">
        <v>261</v>
      </c>
      <c r="T101" s="208"/>
      <c r="U101" s="208">
        <v>1.4</v>
      </c>
      <c r="V101" s="208" t="s">
        <v>294</v>
      </c>
      <c r="W101" s="208" t="s">
        <v>285</v>
      </c>
      <c r="X101" s="208" t="s">
        <v>263</v>
      </c>
      <c r="Y101" s="208">
        <v>0</v>
      </c>
      <c r="Z101" s="339">
        <v>35855</v>
      </c>
      <c r="AA101" s="208"/>
      <c r="AB101" s="208">
        <v>0</v>
      </c>
      <c r="AC101" s="208"/>
    </row>
    <row r="102" spans="1:29" ht="15" customHeight="1" x14ac:dyDescent="0.25">
      <c r="A102" s="208">
        <v>2447</v>
      </c>
      <c r="B102" s="208">
        <v>10100602</v>
      </c>
      <c r="C102" s="208" t="s">
        <v>389</v>
      </c>
      <c r="D102" s="208" t="s">
        <v>390</v>
      </c>
      <c r="E102" s="208" t="s">
        <v>254</v>
      </c>
      <c r="F102" s="208" t="s">
        <v>404</v>
      </c>
      <c r="G102" s="208" t="s">
        <v>255</v>
      </c>
      <c r="H102" s="208" t="s">
        <v>256</v>
      </c>
      <c r="I102" s="208" t="s">
        <v>257</v>
      </c>
      <c r="J102" s="208">
        <v>136</v>
      </c>
      <c r="K102" s="186">
        <v>0</v>
      </c>
      <c r="L102" s="186">
        <v>129</v>
      </c>
      <c r="M102" s="208" t="s">
        <v>258</v>
      </c>
      <c r="N102" s="186">
        <v>1</v>
      </c>
      <c r="O102" s="210">
        <v>120000</v>
      </c>
      <c r="P102" s="208" t="s">
        <v>259</v>
      </c>
      <c r="Q102" s="208" t="s">
        <v>260</v>
      </c>
      <c r="R102" s="208" t="s">
        <v>254</v>
      </c>
      <c r="S102" s="208" t="s">
        <v>261</v>
      </c>
      <c r="T102" s="208"/>
      <c r="U102" s="208">
        <v>1.4</v>
      </c>
      <c r="V102" s="208" t="s">
        <v>317</v>
      </c>
      <c r="W102" s="208" t="s">
        <v>285</v>
      </c>
      <c r="X102" s="208" t="s">
        <v>278</v>
      </c>
      <c r="Y102" s="208">
        <v>0</v>
      </c>
      <c r="Z102" s="339">
        <v>35855</v>
      </c>
      <c r="AA102" s="208"/>
      <c r="AB102" s="208">
        <v>0</v>
      </c>
      <c r="AC102" s="208"/>
    </row>
    <row r="103" spans="1:29" ht="15" customHeight="1" x14ac:dyDescent="0.25">
      <c r="A103" s="208">
        <v>2448</v>
      </c>
      <c r="B103" s="208">
        <v>10100602</v>
      </c>
      <c r="C103" s="208" t="s">
        <v>389</v>
      </c>
      <c r="D103" s="208" t="s">
        <v>390</v>
      </c>
      <c r="E103" s="208" t="s">
        <v>254</v>
      </c>
      <c r="F103" s="208" t="s">
        <v>404</v>
      </c>
      <c r="G103" s="208" t="s">
        <v>264</v>
      </c>
      <c r="H103" s="208" t="s">
        <v>265</v>
      </c>
      <c r="I103" s="208" t="s">
        <v>266</v>
      </c>
      <c r="J103" s="208">
        <v>137</v>
      </c>
      <c r="K103" s="186">
        <v>0</v>
      </c>
      <c r="L103" s="186">
        <v>129</v>
      </c>
      <c r="M103" s="208" t="s">
        <v>258</v>
      </c>
      <c r="N103" s="186">
        <v>1</v>
      </c>
      <c r="O103" s="210">
        <v>84</v>
      </c>
      <c r="P103" s="208" t="s">
        <v>259</v>
      </c>
      <c r="Q103" s="208" t="s">
        <v>260</v>
      </c>
      <c r="R103" s="208" t="s">
        <v>254</v>
      </c>
      <c r="S103" s="208" t="s">
        <v>261</v>
      </c>
      <c r="T103" s="208"/>
      <c r="U103" s="208">
        <v>1.4</v>
      </c>
      <c r="V103" s="208"/>
      <c r="W103" s="208" t="s">
        <v>285</v>
      </c>
      <c r="X103" s="208" t="s">
        <v>267</v>
      </c>
      <c r="Y103" s="208">
        <v>0</v>
      </c>
      <c r="Z103" s="339">
        <v>35855</v>
      </c>
      <c r="AA103" s="208"/>
      <c r="AB103" s="208">
        <v>0</v>
      </c>
      <c r="AC103" s="208"/>
    </row>
    <row r="104" spans="1:29" ht="15" customHeight="1" x14ac:dyDescent="0.25">
      <c r="A104" s="208">
        <v>2449</v>
      </c>
      <c r="B104" s="208">
        <v>10100602</v>
      </c>
      <c r="C104" s="208" t="s">
        <v>389</v>
      </c>
      <c r="D104" s="208" t="s">
        <v>390</v>
      </c>
      <c r="E104" s="208" t="s">
        <v>254</v>
      </c>
      <c r="F104" s="208" t="s">
        <v>404</v>
      </c>
      <c r="G104" s="208" t="s">
        <v>264</v>
      </c>
      <c r="H104" s="208" t="s">
        <v>265</v>
      </c>
      <c r="I104" s="208" t="s">
        <v>266</v>
      </c>
      <c r="J104" s="208">
        <v>137</v>
      </c>
      <c r="K104" s="186">
        <v>0</v>
      </c>
      <c r="L104" s="186">
        <v>129</v>
      </c>
      <c r="M104" s="208" t="s">
        <v>258</v>
      </c>
      <c r="N104" s="186">
        <v>1</v>
      </c>
      <c r="O104" s="210">
        <v>35</v>
      </c>
      <c r="P104" s="208" t="s">
        <v>259</v>
      </c>
      <c r="Q104" s="208" t="s">
        <v>260</v>
      </c>
      <c r="R104" s="208" t="s">
        <v>254</v>
      </c>
      <c r="S104" s="208" t="s">
        <v>261</v>
      </c>
      <c r="T104" s="208"/>
      <c r="U104" s="208">
        <v>1.4</v>
      </c>
      <c r="V104" s="208"/>
      <c r="W104" s="208" t="s">
        <v>413</v>
      </c>
      <c r="X104" s="208" t="s">
        <v>278</v>
      </c>
      <c r="Y104" s="208">
        <v>0</v>
      </c>
      <c r="Z104" s="208"/>
      <c r="AA104" s="339">
        <v>35855</v>
      </c>
      <c r="AB104" s="208">
        <v>0</v>
      </c>
      <c r="AC104" s="208"/>
    </row>
    <row r="105" spans="1:29" ht="15" customHeight="1" x14ac:dyDescent="0.25">
      <c r="A105" s="208">
        <v>2450</v>
      </c>
      <c r="B105" s="208">
        <v>10100602</v>
      </c>
      <c r="C105" s="208" t="s">
        <v>389</v>
      </c>
      <c r="D105" s="208" t="s">
        <v>390</v>
      </c>
      <c r="E105" s="208" t="s">
        <v>254</v>
      </c>
      <c r="F105" s="208" t="s">
        <v>404</v>
      </c>
      <c r="G105" s="208" t="s">
        <v>264</v>
      </c>
      <c r="H105" s="208" t="s">
        <v>265</v>
      </c>
      <c r="I105" s="208" t="s">
        <v>266</v>
      </c>
      <c r="J105" s="208">
        <v>137</v>
      </c>
      <c r="K105" s="186">
        <v>205</v>
      </c>
      <c r="L105" s="186">
        <v>220</v>
      </c>
      <c r="M105" s="208" t="s">
        <v>367</v>
      </c>
      <c r="N105" s="186">
        <v>1</v>
      </c>
      <c r="O105" s="210">
        <v>84</v>
      </c>
      <c r="P105" s="208" t="s">
        <v>259</v>
      </c>
      <c r="Q105" s="208" t="s">
        <v>260</v>
      </c>
      <c r="R105" s="208" t="s">
        <v>254</v>
      </c>
      <c r="S105" s="208" t="s">
        <v>261</v>
      </c>
      <c r="T105" s="208"/>
      <c r="U105" s="208">
        <v>1.4</v>
      </c>
      <c r="V105" s="208"/>
      <c r="W105" s="208" t="s">
        <v>285</v>
      </c>
      <c r="X105" s="208" t="s">
        <v>267</v>
      </c>
      <c r="Y105" s="208">
        <v>0</v>
      </c>
      <c r="Z105" s="339">
        <v>35855</v>
      </c>
      <c r="AA105" s="208"/>
      <c r="AB105" s="208">
        <v>0</v>
      </c>
      <c r="AC105" s="208"/>
    </row>
    <row r="106" spans="1:29" ht="15" customHeight="1" x14ac:dyDescent="0.25">
      <c r="A106" s="208">
        <v>2451</v>
      </c>
      <c r="B106" s="208">
        <v>10100602</v>
      </c>
      <c r="C106" s="208" t="s">
        <v>389</v>
      </c>
      <c r="D106" s="208" t="s">
        <v>390</v>
      </c>
      <c r="E106" s="208" t="s">
        <v>254</v>
      </c>
      <c r="F106" s="208" t="s">
        <v>404</v>
      </c>
      <c r="G106" s="208" t="s">
        <v>264</v>
      </c>
      <c r="H106" s="208" t="s">
        <v>265</v>
      </c>
      <c r="I106" s="208" t="s">
        <v>266</v>
      </c>
      <c r="J106" s="208">
        <v>137</v>
      </c>
      <c r="K106" s="186">
        <v>26</v>
      </c>
      <c r="L106" s="186">
        <v>144</v>
      </c>
      <c r="M106" s="208" t="s">
        <v>393</v>
      </c>
      <c r="O106" s="210">
        <v>84</v>
      </c>
      <c r="P106" s="208" t="s">
        <v>259</v>
      </c>
      <c r="Q106" s="208" t="s">
        <v>260</v>
      </c>
      <c r="R106" s="208" t="s">
        <v>254</v>
      </c>
      <c r="S106" s="208" t="s">
        <v>261</v>
      </c>
      <c r="T106" s="208"/>
      <c r="U106" s="208">
        <v>1.4</v>
      </c>
      <c r="V106" s="208"/>
      <c r="W106" s="208" t="s">
        <v>285</v>
      </c>
      <c r="X106" s="208" t="s">
        <v>267</v>
      </c>
      <c r="Y106" s="208">
        <v>0</v>
      </c>
      <c r="Z106" s="339">
        <v>35855</v>
      </c>
      <c r="AA106" s="208"/>
      <c r="AB106" s="208">
        <v>0</v>
      </c>
      <c r="AC106" s="208"/>
    </row>
    <row r="107" spans="1:29" ht="15" customHeight="1" x14ac:dyDescent="0.25">
      <c r="A107" s="208">
        <v>2451</v>
      </c>
      <c r="B107" s="208">
        <v>10100602</v>
      </c>
      <c r="C107" s="208" t="s">
        <v>389</v>
      </c>
      <c r="D107" s="208" t="s">
        <v>390</v>
      </c>
      <c r="E107" s="208" t="s">
        <v>254</v>
      </c>
      <c r="F107" s="208" t="s">
        <v>404</v>
      </c>
      <c r="G107" s="208" t="s">
        <v>264</v>
      </c>
      <c r="H107" s="208" t="s">
        <v>265</v>
      </c>
      <c r="I107" s="208" t="s">
        <v>266</v>
      </c>
      <c r="J107" s="208">
        <v>137</v>
      </c>
      <c r="K107" s="186">
        <v>205</v>
      </c>
      <c r="L107" s="186">
        <v>220</v>
      </c>
      <c r="M107" s="208" t="s">
        <v>367</v>
      </c>
      <c r="N107" s="186">
        <v>1</v>
      </c>
      <c r="O107" s="210">
        <v>84</v>
      </c>
      <c r="P107" s="208" t="s">
        <v>259</v>
      </c>
      <c r="Q107" s="208" t="s">
        <v>260</v>
      </c>
      <c r="R107" s="208" t="s">
        <v>254</v>
      </c>
      <c r="S107" s="208" t="s">
        <v>261</v>
      </c>
      <c r="T107" s="208"/>
      <c r="U107" s="208">
        <v>1.4</v>
      </c>
      <c r="V107" s="208"/>
      <c r="W107" s="208" t="s">
        <v>285</v>
      </c>
      <c r="X107" s="208" t="s">
        <v>267</v>
      </c>
      <c r="Y107" s="208">
        <v>0</v>
      </c>
      <c r="Z107" s="339">
        <v>35855</v>
      </c>
      <c r="AA107" s="208"/>
      <c r="AB107" s="208">
        <v>0</v>
      </c>
      <c r="AC107" s="208"/>
    </row>
    <row r="108" spans="1:29" ht="15" customHeight="1" x14ac:dyDescent="0.25">
      <c r="A108" s="208">
        <v>2452</v>
      </c>
      <c r="B108" s="208">
        <v>10100602</v>
      </c>
      <c r="C108" s="208" t="s">
        <v>389</v>
      </c>
      <c r="D108" s="208" t="s">
        <v>390</v>
      </c>
      <c r="E108" s="208" t="s">
        <v>254</v>
      </c>
      <c r="F108" s="208" t="s">
        <v>404</v>
      </c>
      <c r="G108" s="208">
        <v>7440473</v>
      </c>
      <c r="H108" s="208" t="s">
        <v>318</v>
      </c>
      <c r="I108" s="208" t="s">
        <v>319</v>
      </c>
      <c r="J108" s="208">
        <v>149</v>
      </c>
      <c r="K108" s="186">
        <v>0</v>
      </c>
      <c r="L108" s="186">
        <v>129</v>
      </c>
      <c r="M108" s="208" t="s">
        <v>258</v>
      </c>
      <c r="N108" s="186">
        <v>1</v>
      </c>
      <c r="O108" s="210">
        <v>1.4E-3</v>
      </c>
      <c r="P108" s="208" t="s">
        <v>259</v>
      </c>
      <c r="Q108" s="208" t="s">
        <v>260</v>
      </c>
      <c r="R108" s="208" t="s">
        <v>254</v>
      </c>
      <c r="S108" s="208" t="s">
        <v>261</v>
      </c>
      <c r="T108" s="208"/>
      <c r="U108" s="208">
        <v>1.4</v>
      </c>
      <c r="V108" s="208" t="s">
        <v>294</v>
      </c>
      <c r="W108" s="208" t="s">
        <v>285</v>
      </c>
      <c r="X108" s="208" t="s">
        <v>263</v>
      </c>
      <c r="Y108" s="208">
        <v>0</v>
      </c>
      <c r="Z108" s="339">
        <v>35855</v>
      </c>
      <c r="AA108" s="208"/>
      <c r="AB108" s="208">
        <v>0</v>
      </c>
      <c r="AC108" s="208"/>
    </row>
    <row r="109" spans="1:29" ht="15" customHeight="1" x14ac:dyDescent="0.25">
      <c r="A109" s="208">
        <v>2453</v>
      </c>
      <c r="B109" s="208">
        <v>10100602</v>
      </c>
      <c r="C109" s="208" t="s">
        <v>389</v>
      </c>
      <c r="D109" s="208" t="s">
        <v>390</v>
      </c>
      <c r="E109" s="208" t="s">
        <v>254</v>
      </c>
      <c r="F109" s="208" t="s">
        <v>404</v>
      </c>
      <c r="G109" s="208">
        <v>218019</v>
      </c>
      <c r="H109" s="208" t="s">
        <v>320</v>
      </c>
      <c r="I109" s="208" t="s">
        <v>321</v>
      </c>
      <c r="J109" s="208">
        <v>153</v>
      </c>
      <c r="K109" s="186">
        <v>0</v>
      </c>
      <c r="L109" s="186">
        <v>129</v>
      </c>
      <c r="M109" s="208" t="s">
        <v>258</v>
      </c>
      <c r="N109" s="186">
        <v>1</v>
      </c>
      <c r="O109" s="208" t="s">
        <v>283</v>
      </c>
      <c r="P109" s="208" t="s">
        <v>259</v>
      </c>
      <c r="Q109" s="208" t="s">
        <v>260</v>
      </c>
      <c r="R109" s="208" t="s">
        <v>254</v>
      </c>
      <c r="S109" s="208" t="s">
        <v>261</v>
      </c>
      <c r="T109" s="208"/>
      <c r="U109" s="208">
        <v>1.4</v>
      </c>
      <c r="V109" s="208" t="s">
        <v>284</v>
      </c>
      <c r="W109" s="208" t="s">
        <v>285</v>
      </c>
      <c r="X109" s="208" t="s">
        <v>286</v>
      </c>
      <c r="Y109" s="208">
        <v>0</v>
      </c>
      <c r="Z109" s="339">
        <v>35855</v>
      </c>
      <c r="AA109" s="208"/>
      <c r="AB109" s="208">
        <v>0</v>
      </c>
      <c r="AC109" s="208"/>
    </row>
    <row r="110" spans="1:29" ht="15" customHeight="1" x14ac:dyDescent="0.25">
      <c r="A110" s="208">
        <v>2454</v>
      </c>
      <c r="B110" s="208">
        <v>10100602</v>
      </c>
      <c r="C110" s="208" t="s">
        <v>389</v>
      </c>
      <c r="D110" s="208" t="s">
        <v>390</v>
      </c>
      <c r="E110" s="208" t="s">
        <v>254</v>
      </c>
      <c r="F110" s="208" t="s">
        <v>404</v>
      </c>
      <c r="G110" s="208">
        <v>7440484</v>
      </c>
      <c r="H110" s="208" t="s">
        <v>322</v>
      </c>
      <c r="I110" s="208" t="s">
        <v>323</v>
      </c>
      <c r="J110" s="208">
        <v>154</v>
      </c>
      <c r="K110" s="186">
        <v>0</v>
      </c>
      <c r="L110" s="186">
        <v>129</v>
      </c>
      <c r="M110" s="208" t="s">
        <v>258</v>
      </c>
      <c r="N110" s="186">
        <v>1</v>
      </c>
      <c r="O110" s="210">
        <v>8.3999999999999995E-5</v>
      </c>
      <c r="P110" s="208" t="s">
        <v>259</v>
      </c>
      <c r="Q110" s="208" t="s">
        <v>260</v>
      </c>
      <c r="R110" s="208" t="s">
        <v>254</v>
      </c>
      <c r="S110" s="208" t="s">
        <v>261</v>
      </c>
      <c r="T110" s="208"/>
      <c r="U110" s="208">
        <v>1.4</v>
      </c>
      <c r="V110" s="208" t="s">
        <v>294</v>
      </c>
      <c r="W110" s="208" t="s">
        <v>285</v>
      </c>
      <c r="X110" s="208" t="s">
        <v>263</v>
      </c>
      <c r="Y110" s="208">
        <v>0</v>
      </c>
      <c r="Z110" s="339">
        <v>35855</v>
      </c>
      <c r="AA110" s="208"/>
      <c r="AB110" s="208">
        <v>0</v>
      </c>
      <c r="AC110" s="208"/>
    </row>
    <row r="111" spans="1:29" ht="15" customHeight="1" x14ac:dyDescent="0.25">
      <c r="A111" s="208">
        <v>2455</v>
      </c>
      <c r="B111" s="208">
        <v>10100602</v>
      </c>
      <c r="C111" s="208" t="s">
        <v>389</v>
      </c>
      <c r="D111" s="208" t="s">
        <v>390</v>
      </c>
      <c r="E111" s="208" t="s">
        <v>254</v>
      </c>
      <c r="F111" s="208" t="s">
        <v>404</v>
      </c>
      <c r="G111" s="208"/>
      <c r="H111" s="208" t="s">
        <v>324</v>
      </c>
      <c r="I111" s="208" t="s">
        <v>325</v>
      </c>
      <c r="J111" s="208">
        <v>156</v>
      </c>
      <c r="K111" s="186">
        <v>0</v>
      </c>
      <c r="L111" s="186">
        <v>129</v>
      </c>
      <c r="M111" s="208" t="s">
        <v>258</v>
      </c>
      <c r="N111" s="186">
        <v>1</v>
      </c>
      <c r="O111" s="210">
        <v>8.4999999999999995E-4</v>
      </c>
      <c r="P111" s="208" t="s">
        <v>259</v>
      </c>
      <c r="Q111" s="208" t="s">
        <v>260</v>
      </c>
      <c r="R111" s="208" t="s">
        <v>254</v>
      </c>
      <c r="S111" s="208" t="s">
        <v>261</v>
      </c>
      <c r="T111" s="208"/>
      <c r="U111" s="208">
        <v>1.4</v>
      </c>
      <c r="V111" s="208"/>
      <c r="W111" s="208" t="s">
        <v>285</v>
      </c>
      <c r="X111" s="208" t="s">
        <v>275</v>
      </c>
      <c r="Y111" s="208">
        <v>0</v>
      </c>
      <c r="Z111" s="339">
        <v>35855</v>
      </c>
      <c r="AA111" s="208"/>
      <c r="AB111" s="208">
        <v>0</v>
      </c>
      <c r="AC111" s="208"/>
    </row>
    <row r="112" spans="1:29" ht="15" customHeight="1" x14ac:dyDescent="0.25">
      <c r="A112" s="208">
        <v>2456</v>
      </c>
      <c r="B112" s="208">
        <v>10100602</v>
      </c>
      <c r="C112" s="208" t="s">
        <v>389</v>
      </c>
      <c r="D112" s="208" t="s">
        <v>390</v>
      </c>
      <c r="E112" s="208" t="s">
        <v>254</v>
      </c>
      <c r="F112" s="208" t="s">
        <v>404</v>
      </c>
      <c r="G112" s="208">
        <v>53703</v>
      </c>
      <c r="H112" s="208" t="s">
        <v>326</v>
      </c>
      <c r="I112" s="208" t="s">
        <v>327</v>
      </c>
      <c r="J112" s="208">
        <v>166</v>
      </c>
      <c r="K112" s="186">
        <v>0</v>
      </c>
      <c r="L112" s="186">
        <v>129</v>
      </c>
      <c r="M112" s="208" t="s">
        <v>258</v>
      </c>
      <c r="N112" s="186">
        <v>1</v>
      </c>
      <c r="O112" s="208" t="s">
        <v>303</v>
      </c>
      <c r="P112" s="208" t="s">
        <v>259</v>
      </c>
      <c r="Q112" s="208" t="s">
        <v>260</v>
      </c>
      <c r="R112" s="208" t="s">
        <v>254</v>
      </c>
      <c r="S112" s="208" t="s">
        <v>261</v>
      </c>
      <c r="T112" s="208"/>
      <c r="U112" s="208">
        <v>1.4</v>
      </c>
      <c r="V112" s="208" t="s">
        <v>284</v>
      </c>
      <c r="W112" s="208" t="s">
        <v>285</v>
      </c>
      <c r="X112" s="208" t="s">
        <v>286</v>
      </c>
      <c r="Y112" s="208">
        <v>0</v>
      </c>
      <c r="Z112" s="339">
        <v>35855</v>
      </c>
      <c r="AA112" s="208"/>
      <c r="AB112" s="208">
        <v>0</v>
      </c>
      <c r="AC112" s="208"/>
    </row>
    <row r="113" spans="1:29" ht="15" customHeight="1" x14ac:dyDescent="0.25">
      <c r="A113" s="208">
        <v>2457</v>
      </c>
      <c r="B113" s="208">
        <v>10100602</v>
      </c>
      <c r="C113" s="208" t="s">
        <v>389</v>
      </c>
      <c r="D113" s="208" t="s">
        <v>390</v>
      </c>
      <c r="E113" s="208" t="s">
        <v>254</v>
      </c>
      <c r="F113" s="208" t="s">
        <v>404</v>
      </c>
      <c r="G113" s="208"/>
      <c r="H113" s="208" t="s">
        <v>328</v>
      </c>
      <c r="I113" s="208" t="s">
        <v>329</v>
      </c>
      <c r="J113" s="208">
        <v>169</v>
      </c>
      <c r="K113" s="186">
        <v>0</v>
      </c>
      <c r="L113" s="186">
        <v>129</v>
      </c>
      <c r="M113" s="208" t="s">
        <v>258</v>
      </c>
      <c r="N113" s="186">
        <v>1</v>
      </c>
      <c r="O113" s="210">
        <v>1.1999999999999999E-3</v>
      </c>
      <c r="P113" s="208" t="s">
        <v>259</v>
      </c>
      <c r="Q113" s="208" t="s">
        <v>260</v>
      </c>
      <c r="R113" s="208" t="s">
        <v>254</v>
      </c>
      <c r="S113" s="208" t="s">
        <v>261</v>
      </c>
      <c r="T113" s="208"/>
      <c r="U113" s="208">
        <v>1.4</v>
      </c>
      <c r="V113" s="208" t="s">
        <v>294</v>
      </c>
      <c r="W113" s="208" t="s">
        <v>285</v>
      </c>
      <c r="X113" s="208" t="s">
        <v>286</v>
      </c>
      <c r="Y113" s="208">
        <v>0</v>
      </c>
      <c r="Z113" s="339">
        <v>35855</v>
      </c>
      <c r="AA113" s="208"/>
      <c r="AB113" s="208">
        <v>0</v>
      </c>
      <c r="AC113" s="208"/>
    </row>
    <row r="114" spans="1:29" ht="15" customHeight="1" x14ac:dyDescent="0.25">
      <c r="A114" s="208">
        <v>2458</v>
      </c>
      <c r="B114" s="208">
        <v>10100602</v>
      </c>
      <c r="C114" s="208" t="s">
        <v>389</v>
      </c>
      <c r="D114" s="208" t="s">
        <v>390</v>
      </c>
      <c r="E114" s="208" t="s">
        <v>254</v>
      </c>
      <c r="F114" s="208" t="s">
        <v>404</v>
      </c>
      <c r="G114" s="208">
        <v>57976</v>
      </c>
      <c r="H114" s="208" t="s">
        <v>330</v>
      </c>
      <c r="I114" s="208" t="s">
        <v>331</v>
      </c>
      <c r="J114" s="208">
        <v>181</v>
      </c>
      <c r="K114" s="186">
        <v>0</v>
      </c>
      <c r="L114" s="186">
        <v>129</v>
      </c>
      <c r="M114" s="208" t="s">
        <v>258</v>
      </c>
      <c r="N114" s="186">
        <v>1</v>
      </c>
      <c r="O114" s="208" t="s">
        <v>332</v>
      </c>
      <c r="P114" s="208" t="s">
        <v>259</v>
      </c>
      <c r="Q114" s="208" t="s">
        <v>260</v>
      </c>
      <c r="R114" s="208" t="s">
        <v>254</v>
      </c>
      <c r="S114" s="208" t="s">
        <v>261</v>
      </c>
      <c r="T114" s="208"/>
      <c r="U114" s="208">
        <v>1.4</v>
      </c>
      <c r="V114" s="208" t="s">
        <v>284</v>
      </c>
      <c r="W114" s="208" t="s">
        <v>285</v>
      </c>
      <c r="X114" s="208" t="s">
        <v>286</v>
      </c>
      <c r="Y114" s="208">
        <v>0</v>
      </c>
      <c r="Z114" s="339">
        <v>35855</v>
      </c>
      <c r="AA114" s="208"/>
      <c r="AB114" s="208">
        <v>0</v>
      </c>
      <c r="AC114" s="208"/>
    </row>
    <row r="115" spans="1:29" ht="15" customHeight="1" x14ac:dyDescent="0.25">
      <c r="A115" s="208">
        <v>2459</v>
      </c>
      <c r="B115" s="208">
        <v>10100602</v>
      </c>
      <c r="C115" s="208" t="s">
        <v>389</v>
      </c>
      <c r="D115" s="208" t="s">
        <v>390</v>
      </c>
      <c r="E115" s="208" t="s">
        <v>254</v>
      </c>
      <c r="F115" s="208" t="s">
        <v>404</v>
      </c>
      <c r="G115" s="208"/>
      <c r="H115" s="208" t="s">
        <v>333</v>
      </c>
      <c r="I115" s="208" t="s">
        <v>334</v>
      </c>
      <c r="J115" s="208">
        <v>189</v>
      </c>
      <c r="K115" s="186">
        <v>0</v>
      </c>
      <c r="L115" s="186">
        <v>129</v>
      </c>
      <c r="M115" s="208" t="s">
        <v>258</v>
      </c>
      <c r="N115" s="186">
        <v>1</v>
      </c>
      <c r="O115" s="210">
        <v>3.1</v>
      </c>
      <c r="P115" s="208" t="s">
        <v>259</v>
      </c>
      <c r="Q115" s="208" t="s">
        <v>260</v>
      </c>
      <c r="R115" s="208" t="s">
        <v>254</v>
      </c>
      <c r="S115" s="208" t="s">
        <v>261</v>
      </c>
      <c r="T115" s="208"/>
      <c r="U115" s="208">
        <v>1.4</v>
      </c>
      <c r="V115" s="208"/>
      <c r="W115" s="208" t="s">
        <v>285</v>
      </c>
      <c r="X115" s="208" t="s">
        <v>286</v>
      </c>
      <c r="Y115" s="208">
        <v>0</v>
      </c>
      <c r="Z115" s="339">
        <v>35855</v>
      </c>
      <c r="AA115" s="208"/>
      <c r="AB115" s="208">
        <v>0</v>
      </c>
      <c r="AC115" s="208"/>
    </row>
    <row r="116" spans="1:29" ht="15" customHeight="1" x14ac:dyDescent="0.25">
      <c r="A116" s="208">
        <v>2460</v>
      </c>
      <c r="B116" s="208">
        <v>10100602</v>
      </c>
      <c r="C116" s="208" t="s">
        <v>389</v>
      </c>
      <c r="D116" s="208" t="s">
        <v>390</v>
      </c>
      <c r="E116" s="208" t="s">
        <v>254</v>
      </c>
      <c r="F116" s="208" t="s">
        <v>404</v>
      </c>
      <c r="G116" s="208">
        <v>206440</v>
      </c>
      <c r="H116" s="208" t="s">
        <v>335</v>
      </c>
      <c r="I116" s="208" t="s">
        <v>336</v>
      </c>
      <c r="J116" s="208">
        <v>204</v>
      </c>
      <c r="K116" s="186">
        <v>0</v>
      </c>
      <c r="L116" s="186">
        <v>129</v>
      </c>
      <c r="M116" s="208" t="s">
        <v>258</v>
      </c>
      <c r="N116" s="186">
        <v>1</v>
      </c>
      <c r="O116" s="210">
        <v>6.1900000000000005E-8</v>
      </c>
      <c r="P116" s="208" t="s">
        <v>259</v>
      </c>
      <c r="Q116" s="208" t="s">
        <v>493</v>
      </c>
      <c r="R116" s="208" t="s">
        <v>513</v>
      </c>
      <c r="S116" s="208" t="s">
        <v>494</v>
      </c>
      <c r="T116" s="208"/>
      <c r="U116" s="208"/>
      <c r="V116" s="208"/>
      <c r="W116" s="208" t="s">
        <v>734</v>
      </c>
      <c r="X116" s="208" t="s">
        <v>516</v>
      </c>
      <c r="Y116" s="208">
        <v>0</v>
      </c>
      <c r="Z116" s="208"/>
      <c r="AA116" s="339">
        <v>35855</v>
      </c>
      <c r="AB116" s="208">
        <v>0</v>
      </c>
      <c r="AC116" s="208"/>
    </row>
    <row r="117" spans="1:29" ht="15" customHeight="1" x14ac:dyDescent="0.25">
      <c r="A117" s="208">
        <v>2461</v>
      </c>
      <c r="B117" s="208">
        <v>10100602</v>
      </c>
      <c r="C117" s="208" t="s">
        <v>389</v>
      </c>
      <c r="D117" s="208" t="s">
        <v>390</v>
      </c>
      <c r="E117" s="208" t="s">
        <v>254</v>
      </c>
      <c r="F117" s="208" t="s">
        <v>404</v>
      </c>
      <c r="G117" s="208">
        <v>206440</v>
      </c>
      <c r="H117" s="208" t="s">
        <v>335</v>
      </c>
      <c r="I117" s="208" t="s">
        <v>336</v>
      </c>
      <c r="J117" s="208">
        <v>204</v>
      </c>
      <c r="K117" s="186">
        <v>0</v>
      </c>
      <c r="L117" s="186">
        <v>129</v>
      </c>
      <c r="M117" s="208" t="s">
        <v>258</v>
      </c>
      <c r="N117" s="186">
        <v>1</v>
      </c>
      <c r="O117" s="210">
        <v>3.0000000000000001E-6</v>
      </c>
      <c r="P117" s="208" t="s">
        <v>259</v>
      </c>
      <c r="Q117" s="208" t="s">
        <v>260</v>
      </c>
      <c r="R117" s="208" t="s">
        <v>254</v>
      </c>
      <c r="S117" s="208" t="s">
        <v>261</v>
      </c>
      <c r="T117" s="208"/>
      <c r="U117" s="208">
        <v>1.4</v>
      </c>
      <c r="V117" s="208" t="s">
        <v>284</v>
      </c>
      <c r="W117" s="208" t="s">
        <v>285</v>
      </c>
      <c r="X117" s="208" t="s">
        <v>286</v>
      </c>
      <c r="Y117" s="208">
        <v>0</v>
      </c>
      <c r="Z117" s="339">
        <v>35855</v>
      </c>
      <c r="AA117" s="208"/>
      <c r="AB117" s="208">
        <v>0</v>
      </c>
      <c r="AC117" s="208"/>
    </row>
    <row r="118" spans="1:29" ht="15" customHeight="1" x14ac:dyDescent="0.25">
      <c r="A118" s="208">
        <v>2462</v>
      </c>
      <c r="B118" s="208">
        <v>10100602</v>
      </c>
      <c r="C118" s="208" t="s">
        <v>389</v>
      </c>
      <c r="D118" s="208" t="s">
        <v>390</v>
      </c>
      <c r="E118" s="208" t="s">
        <v>254</v>
      </c>
      <c r="F118" s="208" t="s">
        <v>404</v>
      </c>
      <c r="G118" s="208">
        <v>86737</v>
      </c>
      <c r="H118" s="208" t="s">
        <v>337</v>
      </c>
      <c r="I118" s="208" t="s">
        <v>338</v>
      </c>
      <c r="J118" s="208">
        <v>205</v>
      </c>
      <c r="K118" s="186">
        <v>0</v>
      </c>
      <c r="L118" s="186">
        <v>129</v>
      </c>
      <c r="M118" s="208" t="s">
        <v>258</v>
      </c>
      <c r="N118" s="186">
        <v>1</v>
      </c>
      <c r="O118" s="210">
        <v>2.7999999999999999E-6</v>
      </c>
      <c r="P118" s="208" t="s">
        <v>259</v>
      </c>
      <c r="Q118" s="208" t="s">
        <v>260</v>
      </c>
      <c r="R118" s="208" t="s">
        <v>254</v>
      </c>
      <c r="S118" s="208" t="s">
        <v>261</v>
      </c>
      <c r="T118" s="208"/>
      <c r="U118" s="208">
        <v>1.4</v>
      </c>
      <c r="V118" s="208" t="s">
        <v>284</v>
      </c>
      <c r="W118" s="208" t="s">
        <v>285</v>
      </c>
      <c r="X118" s="208" t="s">
        <v>286</v>
      </c>
      <c r="Y118" s="208">
        <v>0</v>
      </c>
      <c r="Z118" s="339">
        <v>35855</v>
      </c>
      <c r="AA118" s="208"/>
      <c r="AB118" s="208">
        <v>0</v>
      </c>
      <c r="AC118" s="208"/>
    </row>
    <row r="119" spans="1:29" ht="15" customHeight="1" x14ac:dyDescent="0.25">
      <c r="A119" s="208">
        <v>2463</v>
      </c>
      <c r="B119" s="208">
        <v>10100602</v>
      </c>
      <c r="C119" s="208" t="s">
        <v>389</v>
      </c>
      <c r="D119" s="208" t="s">
        <v>390</v>
      </c>
      <c r="E119" s="208" t="s">
        <v>254</v>
      </c>
      <c r="F119" s="208" t="s">
        <v>404</v>
      </c>
      <c r="G119" s="208">
        <v>50000</v>
      </c>
      <c r="H119" s="208" t="s">
        <v>339</v>
      </c>
      <c r="I119" s="208" t="s">
        <v>340</v>
      </c>
      <c r="J119" s="208">
        <v>210</v>
      </c>
      <c r="K119" s="186">
        <v>0</v>
      </c>
      <c r="L119" s="186">
        <v>129</v>
      </c>
      <c r="M119" s="208" t="s">
        <v>258</v>
      </c>
      <c r="N119" s="186">
        <v>1</v>
      </c>
      <c r="O119" s="210">
        <v>2.1699999999999999E-5</v>
      </c>
      <c r="P119" s="208" t="s">
        <v>259</v>
      </c>
      <c r="Q119" s="208" t="s">
        <v>493</v>
      </c>
      <c r="R119" s="208" t="s">
        <v>513</v>
      </c>
      <c r="S119" s="208" t="s">
        <v>494</v>
      </c>
      <c r="T119" s="208"/>
      <c r="U119" s="208"/>
      <c r="V119" s="208"/>
      <c r="W119" s="208" t="s">
        <v>767</v>
      </c>
      <c r="X119" s="208" t="s">
        <v>516</v>
      </c>
      <c r="Y119" s="208">
        <v>0</v>
      </c>
      <c r="Z119" s="208"/>
      <c r="AA119" s="339">
        <v>35855</v>
      </c>
      <c r="AB119" s="208">
        <v>3</v>
      </c>
      <c r="AC119" s="208" t="s">
        <v>769</v>
      </c>
    </row>
    <row r="120" spans="1:29" ht="15" customHeight="1" x14ac:dyDescent="0.25">
      <c r="A120" s="208">
        <v>2464</v>
      </c>
      <c r="B120" s="208">
        <v>10100602</v>
      </c>
      <c r="C120" s="208" t="s">
        <v>389</v>
      </c>
      <c r="D120" s="208" t="s">
        <v>390</v>
      </c>
      <c r="E120" s="208" t="s">
        <v>254</v>
      </c>
      <c r="F120" s="208" t="s">
        <v>404</v>
      </c>
      <c r="G120" s="208">
        <v>50000</v>
      </c>
      <c r="H120" s="208" t="s">
        <v>339</v>
      </c>
      <c r="I120" s="208" t="s">
        <v>340</v>
      </c>
      <c r="J120" s="208">
        <v>210</v>
      </c>
      <c r="K120" s="186">
        <v>0</v>
      </c>
      <c r="L120" s="186">
        <v>129</v>
      </c>
      <c r="M120" s="208" t="s">
        <v>258</v>
      </c>
      <c r="N120" s="186">
        <v>1</v>
      </c>
      <c r="O120" s="210">
        <v>3.68E-5</v>
      </c>
      <c r="P120" s="208" t="s">
        <v>259</v>
      </c>
      <c r="Q120" s="208" t="s">
        <v>493</v>
      </c>
      <c r="R120" s="208" t="s">
        <v>513</v>
      </c>
      <c r="S120" s="208" t="s">
        <v>494</v>
      </c>
      <c r="T120" s="208"/>
      <c r="U120" s="208"/>
      <c r="V120" s="208"/>
      <c r="W120" s="208" t="s">
        <v>767</v>
      </c>
      <c r="X120" s="208" t="s">
        <v>516</v>
      </c>
      <c r="Y120" s="208">
        <v>0</v>
      </c>
      <c r="Z120" s="208"/>
      <c r="AA120" s="339">
        <v>35855</v>
      </c>
      <c r="AB120" s="208">
        <v>3</v>
      </c>
      <c r="AC120" s="208" t="s">
        <v>768</v>
      </c>
    </row>
    <row r="121" spans="1:29" ht="15" customHeight="1" x14ac:dyDescent="0.25">
      <c r="A121" s="208">
        <v>2465</v>
      </c>
      <c r="B121" s="208">
        <v>10100602</v>
      </c>
      <c r="C121" s="208" t="s">
        <v>389</v>
      </c>
      <c r="D121" s="208" t="s">
        <v>390</v>
      </c>
      <c r="E121" s="208" t="s">
        <v>254</v>
      </c>
      <c r="F121" s="208" t="s">
        <v>404</v>
      </c>
      <c r="G121" s="208">
        <v>50000</v>
      </c>
      <c r="H121" s="208" t="s">
        <v>339</v>
      </c>
      <c r="I121" s="208" t="s">
        <v>340</v>
      </c>
      <c r="J121" s="208">
        <v>210</v>
      </c>
      <c r="K121" s="186">
        <v>0</v>
      </c>
      <c r="L121" s="186">
        <v>129</v>
      </c>
      <c r="M121" s="208" t="s">
        <v>258</v>
      </c>
      <c r="N121" s="186">
        <v>1</v>
      </c>
      <c r="O121" s="210">
        <v>4.8899999999999996E-4</v>
      </c>
      <c r="P121" s="208" t="s">
        <v>259</v>
      </c>
      <c r="Q121" s="208" t="s">
        <v>493</v>
      </c>
      <c r="R121" s="208" t="s">
        <v>513</v>
      </c>
      <c r="S121" s="208" t="s">
        <v>494</v>
      </c>
      <c r="T121" s="208"/>
      <c r="U121" s="208"/>
      <c r="V121" s="208"/>
      <c r="W121" s="208" t="s">
        <v>767</v>
      </c>
      <c r="X121" s="208" t="s">
        <v>516</v>
      </c>
      <c r="Y121" s="208">
        <v>0</v>
      </c>
      <c r="Z121" s="208"/>
      <c r="AA121" s="339">
        <v>35855</v>
      </c>
      <c r="AB121" s="208">
        <v>3</v>
      </c>
      <c r="AC121" s="208" t="s">
        <v>766</v>
      </c>
    </row>
    <row r="122" spans="1:29" ht="15" customHeight="1" x14ac:dyDescent="0.25">
      <c r="A122" s="208">
        <v>2466</v>
      </c>
      <c r="B122" s="208">
        <v>10100602</v>
      </c>
      <c r="C122" s="208" t="s">
        <v>389</v>
      </c>
      <c r="D122" s="208" t="s">
        <v>390</v>
      </c>
      <c r="E122" s="208" t="s">
        <v>254</v>
      </c>
      <c r="F122" s="208" t="s">
        <v>404</v>
      </c>
      <c r="G122" s="208">
        <v>50000</v>
      </c>
      <c r="H122" s="208" t="s">
        <v>339</v>
      </c>
      <c r="I122" s="208" t="s">
        <v>340</v>
      </c>
      <c r="J122" s="208">
        <v>210</v>
      </c>
      <c r="K122" s="186">
        <v>0</v>
      </c>
      <c r="L122" s="186">
        <v>129</v>
      </c>
      <c r="M122" s="208" t="s">
        <v>258</v>
      </c>
      <c r="N122" s="186">
        <v>1</v>
      </c>
      <c r="O122" s="210">
        <v>7.4999999999999997E-2</v>
      </c>
      <c r="P122" s="208" t="s">
        <v>259</v>
      </c>
      <c r="Q122" s="208" t="s">
        <v>260</v>
      </c>
      <c r="R122" s="208" t="s">
        <v>254</v>
      </c>
      <c r="S122" s="208" t="s">
        <v>261</v>
      </c>
      <c r="T122" s="208"/>
      <c r="U122" s="208">
        <v>1.4</v>
      </c>
      <c r="V122" s="208" t="s">
        <v>294</v>
      </c>
      <c r="W122" s="208" t="s">
        <v>285</v>
      </c>
      <c r="X122" s="208" t="s">
        <v>267</v>
      </c>
      <c r="Y122" s="208">
        <v>0</v>
      </c>
      <c r="Z122" s="339">
        <v>35855</v>
      </c>
      <c r="AA122" s="208"/>
      <c r="AB122" s="208">
        <v>0</v>
      </c>
      <c r="AC122" s="208"/>
    </row>
    <row r="123" spans="1:29" ht="15" customHeight="1" x14ac:dyDescent="0.25">
      <c r="A123" s="208">
        <v>2467</v>
      </c>
      <c r="B123" s="208">
        <v>10100602</v>
      </c>
      <c r="C123" s="208" t="s">
        <v>389</v>
      </c>
      <c r="D123" s="208" t="s">
        <v>390</v>
      </c>
      <c r="E123" s="208" t="s">
        <v>254</v>
      </c>
      <c r="F123" s="208" t="s">
        <v>404</v>
      </c>
      <c r="G123" s="208">
        <v>50000</v>
      </c>
      <c r="H123" s="208" t="s">
        <v>339</v>
      </c>
      <c r="I123" s="208" t="s">
        <v>340</v>
      </c>
      <c r="J123" s="208">
        <v>210</v>
      </c>
      <c r="K123" s="186">
        <v>26</v>
      </c>
      <c r="L123" s="186">
        <v>144</v>
      </c>
      <c r="M123" s="208" t="s">
        <v>393</v>
      </c>
      <c r="N123" s="186">
        <v>1</v>
      </c>
      <c r="O123" s="210">
        <v>1.9680000000000001E-4</v>
      </c>
      <c r="P123" s="208" t="s">
        <v>259</v>
      </c>
      <c r="Q123" s="208" t="s">
        <v>493</v>
      </c>
      <c r="R123" s="208" t="s">
        <v>513</v>
      </c>
      <c r="S123" s="208" t="s">
        <v>494</v>
      </c>
      <c r="T123" s="208"/>
      <c r="U123" s="208"/>
      <c r="V123" s="208"/>
      <c r="W123" s="208" t="s">
        <v>770</v>
      </c>
      <c r="X123" s="208" t="s">
        <v>516</v>
      </c>
      <c r="Y123" s="208">
        <v>0</v>
      </c>
      <c r="Z123" s="208"/>
      <c r="AA123" s="208"/>
      <c r="AB123" s="208">
        <v>0</v>
      </c>
      <c r="AC123" s="208"/>
    </row>
    <row r="124" spans="1:29" ht="15" customHeight="1" x14ac:dyDescent="0.25">
      <c r="A124" s="208">
        <v>2468</v>
      </c>
      <c r="B124" s="208">
        <v>10100602</v>
      </c>
      <c r="C124" s="208" t="s">
        <v>389</v>
      </c>
      <c r="D124" s="208" t="s">
        <v>390</v>
      </c>
      <c r="E124" s="208" t="s">
        <v>254</v>
      </c>
      <c r="F124" s="208" t="s">
        <v>404</v>
      </c>
      <c r="G124" s="208">
        <v>193395</v>
      </c>
      <c r="H124" s="208" t="s">
        <v>341</v>
      </c>
      <c r="I124" s="208" t="s">
        <v>342</v>
      </c>
      <c r="J124" s="208">
        <v>237</v>
      </c>
      <c r="K124" s="186">
        <v>0</v>
      </c>
      <c r="L124" s="186">
        <v>129</v>
      </c>
      <c r="M124" s="208" t="s">
        <v>258</v>
      </c>
      <c r="N124" s="186">
        <v>1</v>
      </c>
      <c r="O124" s="208" t="s">
        <v>283</v>
      </c>
      <c r="P124" s="208" t="s">
        <v>259</v>
      </c>
      <c r="Q124" s="208" t="s">
        <v>260</v>
      </c>
      <c r="R124" s="208" t="s">
        <v>254</v>
      </c>
      <c r="S124" s="208" t="s">
        <v>261</v>
      </c>
      <c r="T124" s="208"/>
      <c r="U124" s="208">
        <v>1.4</v>
      </c>
      <c r="V124" s="208" t="s">
        <v>284</v>
      </c>
      <c r="W124" s="208" t="s">
        <v>285</v>
      </c>
      <c r="X124" s="208" t="s">
        <v>286</v>
      </c>
      <c r="Y124" s="208">
        <v>0</v>
      </c>
      <c r="Z124" s="339">
        <v>35855</v>
      </c>
      <c r="AA124" s="208"/>
      <c r="AB124" s="208">
        <v>0</v>
      </c>
      <c r="AC124" s="208"/>
    </row>
    <row r="125" spans="1:29" ht="15" customHeight="1" x14ac:dyDescent="0.25">
      <c r="A125" s="208">
        <v>2469</v>
      </c>
      <c r="B125" s="208">
        <v>10100602</v>
      </c>
      <c r="C125" s="208" t="s">
        <v>389</v>
      </c>
      <c r="D125" s="208" t="s">
        <v>390</v>
      </c>
      <c r="E125" s="208" t="s">
        <v>254</v>
      </c>
      <c r="F125" s="208" t="s">
        <v>404</v>
      </c>
      <c r="G125" s="208">
        <v>7439921</v>
      </c>
      <c r="H125" s="208" t="s">
        <v>343</v>
      </c>
      <c r="I125" s="208" t="s">
        <v>344</v>
      </c>
      <c r="J125" s="208">
        <v>250</v>
      </c>
      <c r="K125" s="186">
        <v>0</v>
      </c>
      <c r="L125" s="186">
        <v>129</v>
      </c>
      <c r="M125" s="208" t="s">
        <v>258</v>
      </c>
      <c r="N125" s="186">
        <v>1</v>
      </c>
      <c r="O125" s="210">
        <v>5.0000000000000001E-4</v>
      </c>
      <c r="P125" s="208" t="s">
        <v>259</v>
      </c>
      <c r="Q125" s="208" t="s">
        <v>260</v>
      </c>
      <c r="R125" s="208" t="s">
        <v>254</v>
      </c>
      <c r="S125" s="208" t="s">
        <v>261</v>
      </c>
      <c r="T125" s="208"/>
      <c r="U125" s="208">
        <v>1.4</v>
      </c>
      <c r="V125" s="208" t="s">
        <v>284</v>
      </c>
      <c r="W125" s="208" t="s">
        <v>285</v>
      </c>
      <c r="X125" s="208" t="s">
        <v>263</v>
      </c>
      <c r="Y125" s="208">
        <v>0</v>
      </c>
      <c r="Z125" s="339">
        <v>35855</v>
      </c>
      <c r="AA125" s="208"/>
      <c r="AB125" s="208">
        <v>0</v>
      </c>
      <c r="AC125" s="208"/>
    </row>
    <row r="126" spans="1:29" ht="15" customHeight="1" x14ac:dyDescent="0.25">
      <c r="A126" s="208">
        <v>2470</v>
      </c>
      <c r="B126" s="208">
        <v>10100602</v>
      </c>
      <c r="C126" s="208" t="s">
        <v>389</v>
      </c>
      <c r="D126" s="208" t="s">
        <v>390</v>
      </c>
      <c r="E126" s="208" t="s">
        <v>254</v>
      </c>
      <c r="F126" s="208" t="s">
        <v>404</v>
      </c>
      <c r="G126" s="208">
        <v>7439965</v>
      </c>
      <c r="H126" s="208" t="s">
        <v>345</v>
      </c>
      <c r="I126" s="208" t="s">
        <v>346</v>
      </c>
      <c r="J126" s="208">
        <v>257</v>
      </c>
      <c r="K126" s="186">
        <v>0</v>
      </c>
      <c r="L126" s="186">
        <v>129</v>
      </c>
      <c r="M126" s="208" t="s">
        <v>258</v>
      </c>
      <c r="N126" s="186">
        <v>1</v>
      </c>
      <c r="O126" s="210">
        <v>3.8000000000000002E-4</v>
      </c>
      <c r="P126" s="208" t="s">
        <v>259</v>
      </c>
      <c r="Q126" s="208" t="s">
        <v>260</v>
      </c>
      <c r="R126" s="208" t="s">
        <v>254</v>
      </c>
      <c r="S126" s="208" t="s">
        <v>261</v>
      </c>
      <c r="T126" s="208"/>
      <c r="U126" s="208">
        <v>1.4</v>
      </c>
      <c r="V126" s="208" t="s">
        <v>294</v>
      </c>
      <c r="W126" s="208" t="s">
        <v>285</v>
      </c>
      <c r="X126" s="208" t="s">
        <v>263</v>
      </c>
      <c r="Y126" s="208">
        <v>0</v>
      </c>
      <c r="Z126" s="339">
        <v>35855</v>
      </c>
      <c r="AA126" s="208"/>
      <c r="AB126" s="208">
        <v>0</v>
      </c>
      <c r="AC126" s="208"/>
    </row>
    <row r="127" spans="1:29" ht="15" customHeight="1" x14ac:dyDescent="0.25">
      <c r="A127" s="208">
        <v>2471</v>
      </c>
      <c r="B127" s="208">
        <v>10100602</v>
      </c>
      <c r="C127" s="208" t="s">
        <v>389</v>
      </c>
      <c r="D127" s="208" t="s">
        <v>390</v>
      </c>
      <c r="E127" s="208" t="s">
        <v>254</v>
      </c>
      <c r="F127" s="208" t="s">
        <v>404</v>
      </c>
      <c r="G127" s="208">
        <v>7439976</v>
      </c>
      <c r="H127" s="208" t="s">
        <v>347</v>
      </c>
      <c r="I127" s="208" t="s">
        <v>348</v>
      </c>
      <c r="J127" s="208">
        <v>260</v>
      </c>
      <c r="K127" s="186">
        <v>0</v>
      </c>
      <c r="L127" s="186">
        <v>129</v>
      </c>
      <c r="M127" s="208" t="s">
        <v>258</v>
      </c>
      <c r="N127" s="186">
        <v>1</v>
      </c>
      <c r="O127" s="210">
        <v>2.5999999999999998E-4</v>
      </c>
      <c r="P127" s="208" t="s">
        <v>259</v>
      </c>
      <c r="Q127" s="208" t="s">
        <v>260</v>
      </c>
      <c r="R127" s="208" t="s">
        <v>254</v>
      </c>
      <c r="S127" s="208" t="s">
        <v>261</v>
      </c>
      <c r="T127" s="208"/>
      <c r="U127" s="208">
        <v>1.4</v>
      </c>
      <c r="V127" s="208" t="s">
        <v>294</v>
      </c>
      <c r="W127" s="208" t="s">
        <v>285</v>
      </c>
      <c r="X127" s="208" t="s">
        <v>263</v>
      </c>
      <c r="Y127" s="208">
        <v>0</v>
      </c>
      <c r="Z127" s="339">
        <v>35855</v>
      </c>
      <c r="AA127" s="208"/>
      <c r="AB127" s="208">
        <v>0</v>
      </c>
      <c r="AC127" s="208"/>
    </row>
    <row r="128" spans="1:29" ht="15" customHeight="1" x14ac:dyDescent="0.25">
      <c r="A128" s="208">
        <v>2472</v>
      </c>
      <c r="B128" s="208">
        <v>10100602</v>
      </c>
      <c r="C128" s="208" t="s">
        <v>389</v>
      </c>
      <c r="D128" s="208" t="s">
        <v>390</v>
      </c>
      <c r="E128" s="208" t="s">
        <v>254</v>
      </c>
      <c r="F128" s="208" t="s">
        <v>404</v>
      </c>
      <c r="G128" s="208"/>
      <c r="H128" s="208" t="s">
        <v>349</v>
      </c>
      <c r="I128" s="208" t="s">
        <v>350</v>
      </c>
      <c r="J128" s="208">
        <v>261</v>
      </c>
      <c r="K128" s="186">
        <v>0</v>
      </c>
      <c r="L128" s="186">
        <v>129</v>
      </c>
      <c r="M128" s="208" t="s">
        <v>258</v>
      </c>
      <c r="N128" s="186">
        <v>1</v>
      </c>
      <c r="O128" s="210">
        <v>2.2999999999999998</v>
      </c>
      <c r="P128" s="208" t="s">
        <v>259</v>
      </c>
      <c r="Q128" s="208" t="s">
        <v>260</v>
      </c>
      <c r="R128" s="208" t="s">
        <v>254</v>
      </c>
      <c r="S128" s="208" t="s">
        <v>261</v>
      </c>
      <c r="T128" s="208"/>
      <c r="U128" s="208">
        <v>1.4</v>
      </c>
      <c r="V128" s="208"/>
      <c r="W128" s="208" t="s">
        <v>285</v>
      </c>
      <c r="X128" s="208" t="s">
        <v>267</v>
      </c>
      <c r="Y128" s="208">
        <v>0</v>
      </c>
      <c r="Z128" s="339">
        <v>35855</v>
      </c>
      <c r="AA128" s="208"/>
      <c r="AB128" s="208">
        <v>0</v>
      </c>
      <c r="AC128" s="208"/>
    </row>
    <row r="129" spans="1:29" ht="15" customHeight="1" x14ac:dyDescent="0.25">
      <c r="A129" s="208">
        <v>2473</v>
      </c>
      <c r="B129" s="208">
        <v>10100602</v>
      </c>
      <c r="C129" s="208" t="s">
        <v>389</v>
      </c>
      <c r="D129" s="208" t="s">
        <v>390</v>
      </c>
      <c r="E129" s="208" t="s">
        <v>254</v>
      </c>
      <c r="F129" s="208" t="s">
        <v>404</v>
      </c>
      <c r="G129" s="208">
        <v>91576</v>
      </c>
      <c r="H129" s="208" t="s">
        <v>351</v>
      </c>
      <c r="I129" s="208" t="s">
        <v>352</v>
      </c>
      <c r="J129" s="208">
        <v>55</v>
      </c>
      <c r="K129" s="186">
        <v>0</v>
      </c>
      <c r="L129" s="186">
        <v>129</v>
      </c>
      <c r="M129" s="208" t="s">
        <v>258</v>
      </c>
      <c r="N129" s="186">
        <v>1</v>
      </c>
      <c r="O129" s="210">
        <v>2.4000000000000001E-5</v>
      </c>
      <c r="P129" s="208" t="s">
        <v>259</v>
      </c>
      <c r="Q129" s="208" t="s">
        <v>260</v>
      </c>
      <c r="R129" s="208" t="s">
        <v>254</v>
      </c>
      <c r="S129" s="208" t="s">
        <v>261</v>
      </c>
      <c r="T129" s="208"/>
      <c r="U129" s="208">
        <v>1.4</v>
      </c>
      <c r="V129" s="208" t="s">
        <v>284</v>
      </c>
      <c r="W129" s="208" t="s">
        <v>285</v>
      </c>
      <c r="X129" s="208" t="s">
        <v>263</v>
      </c>
      <c r="Y129" s="208">
        <v>0</v>
      </c>
      <c r="Z129" s="339">
        <v>35855</v>
      </c>
      <c r="AA129" s="208"/>
      <c r="AB129" s="208">
        <v>0</v>
      </c>
      <c r="AC129" s="208"/>
    </row>
    <row r="130" spans="1:29" ht="15" customHeight="1" x14ac:dyDescent="0.25">
      <c r="A130" s="208">
        <v>2474</v>
      </c>
      <c r="B130" s="208">
        <v>10100602</v>
      </c>
      <c r="C130" s="208" t="s">
        <v>389</v>
      </c>
      <c r="D130" s="208" t="s">
        <v>390</v>
      </c>
      <c r="E130" s="208" t="s">
        <v>254</v>
      </c>
      <c r="F130" s="208" t="s">
        <v>404</v>
      </c>
      <c r="G130" s="208">
        <v>56495</v>
      </c>
      <c r="H130" s="208" t="s">
        <v>353</v>
      </c>
      <c r="I130" s="208" t="s">
        <v>354</v>
      </c>
      <c r="J130" s="208">
        <v>61</v>
      </c>
      <c r="K130" s="186">
        <v>0</v>
      </c>
      <c r="L130" s="186">
        <v>129</v>
      </c>
      <c r="M130" s="208" t="s">
        <v>258</v>
      </c>
      <c r="N130" s="186">
        <v>1</v>
      </c>
      <c r="O130" s="208" t="s">
        <v>283</v>
      </c>
      <c r="P130" s="208" t="s">
        <v>259</v>
      </c>
      <c r="Q130" s="208" t="s">
        <v>260</v>
      </c>
      <c r="R130" s="208" t="s">
        <v>254</v>
      </c>
      <c r="S130" s="208" t="s">
        <v>261</v>
      </c>
      <c r="T130" s="208"/>
      <c r="U130" s="208">
        <v>1.4</v>
      </c>
      <c r="V130" s="208" t="s">
        <v>284</v>
      </c>
      <c r="W130" s="208" t="s">
        <v>285</v>
      </c>
      <c r="X130" s="208" t="s">
        <v>286</v>
      </c>
      <c r="Y130" s="208">
        <v>0</v>
      </c>
      <c r="Z130" s="339">
        <v>35855</v>
      </c>
      <c r="AA130" s="208"/>
      <c r="AB130" s="208">
        <v>0</v>
      </c>
      <c r="AC130" s="208"/>
    </row>
    <row r="131" spans="1:29" ht="15" customHeight="1" x14ac:dyDescent="0.25">
      <c r="A131" s="208">
        <v>2475</v>
      </c>
      <c r="B131" s="208">
        <v>10100602</v>
      </c>
      <c r="C131" s="208" t="s">
        <v>389</v>
      </c>
      <c r="D131" s="208" t="s">
        <v>390</v>
      </c>
      <c r="E131" s="208" t="s">
        <v>254</v>
      </c>
      <c r="F131" s="208" t="s">
        <v>404</v>
      </c>
      <c r="G131" s="208"/>
      <c r="H131" s="208" t="s">
        <v>355</v>
      </c>
      <c r="I131" s="208" t="s">
        <v>356</v>
      </c>
      <c r="J131" s="208">
        <v>287</v>
      </c>
      <c r="K131" s="186">
        <v>0</v>
      </c>
      <c r="L131" s="186">
        <v>129</v>
      </c>
      <c r="M131" s="208" t="s">
        <v>258</v>
      </c>
      <c r="N131" s="186">
        <v>1</v>
      </c>
      <c r="O131" s="210">
        <v>1.1000000000000001E-3</v>
      </c>
      <c r="P131" s="208" t="s">
        <v>259</v>
      </c>
      <c r="Q131" s="208" t="s">
        <v>260</v>
      </c>
      <c r="R131" s="208" t="s">
        <v>254</v>
      </c>
      <c r="S131" s="208" t="s">
        <v>261</v>
      </c>
      <c r="T131" s="208"/>
      <c r="U131" s="208">
        <v>1.4</v>
      </c>
      <c r="V131" s="208"/>
      <c r="W131" s="208" t="s">
        <v>285</v>
      </c>
      <c r="X131" s="208" t="s">
        <v>263</v>
      </c>
      <c r="Y131" s="208">
        <v>0</v>
      </c>
      <c r="Z131" s="339">
        <v>35855</v>
      </c>
      <c r="AA131" s="208"/>
      <c r="AB131" s="208">
        <v>0</v>
      </c>
      <c r="AC131" s="208"/>
    </row>
    <row r="132" spans="1:29" ht="15" customHeight="1" x14ac:dyDescent="0.25">
      <c r="A132" s="208">
        <v>2476</v>
      </c>
      <c r="B132" s="208">
        <v>10100602</v>
      </c>
      <c r="C132" s="208" t="s">
        <v>389</v>
      </c>
      <c r="D132" s="208" t="s">
        <v>390</v>
      </c>
      <c r="E132" s="208" t="s">
        <v>254</v>
      </c>
      <c r="F132" s="208" t="s">
        <v>404</v>
      </c>
      <c r="G132" s="208">
        <v>110543</v>
      </c>
      <c r="H132" s="208" t="s">
        <v>357</v>
      </c>
      <c r="I132" s="208" t="s">
        <v>358</v>
      </c>
      <c r="J132" s="208">
        <v>295</v>
      </c>
      <c r="K132" s="186">
        <v>0</v>
      </c>
      <c r="L132" s="186">
        <v>129</v>
      </c>
      <c r="M132" s="208" t="s">
        <v>258</v>
      </c>
      <c r="N132" s="186">
        <v>1</v>
      </c>
      <c r="O132" s="210">
        <v>1.8</v>
      </c>
      <c r="P132" s="208" t="s">
        <v>259</v>
      </c>
      <c r="Q132" s="208" t="s">
        <v>260</v>
      </c>
      <c r="R132" s="208" t="s">
        <v>254</v>
      </c>
      <c r="S132" s="208" t="s">
        <v>261</v>
      </c>
      <c r="T132" s="208"/>
      <c r="U132" s="208">
        <v>1.4</v>
      </c>
      <c r="V132" s="208" t="s">
        <v>284</v>
      </c>
      <c r="W132" s="208" t="s">
        <v>285</v>
      </c>
      <c r="X132" s="208" t="s">
        <v>286</v>
      </c>
      <c r="Y132" s="208">
        <v>0</v>
      </c>
      <c r="Z132" s="339">
        <v>35855</v>
      </c>
      <c r="AA132" s="208"/>
      <c r="AB132" s="208">
        <v>0</v>
      </c>
      <c r="AC132" s="208"/>
    </row>
    <row r="133" spans="1:29" ht="15" customHeight="1" x14ac:dyDescent="0.25">
      <c r="A133" s="208">
        <v>2477</v>
      </c>
      <c r="B133" s="208">
        <v>10100602</v>
      </c>
      <c r="C133" s="208" t="s">
        <v>389</v>
      </c>
      <c r="D133" s="208" t="s">
        <v>390</v>
      </c>
      <c r="E133" s="208" t="s">
        <v>254</v>
      </c>
      <c r="F133" s="208" t="s">
        <v>404</v>
      </c>
      <c r="G133" s="208"/>
      <c r="H133" s="208" t="s">
        <v>359</v>
      </c>
      <c r="I133" s="208" t="s">
        <v>360</v>
      </c>
      <c r="J133" s="208">
        <v>307</v>
      </c>
      <c r="K133" s="186">
        <v>0</v>
      </c>
      <c r="L133" s="186">
        <v>129</v>
      </c>
      <c r="M133" s="208" t="s">
        <v>258</v>
      </c>
      <c r="N133" s="186">
        <v>1</v>
      </c>
      <c r="O133" s="210">
        <v>2.6</v>
      </c>
      <c r="P133" s="208" t="s">
        <v>259</v>
      </c>
      <c r="Q133" s="208" t="s">
        <v>260</v>
      </c>
      <c r="R133" s="208" t="s">
        <v>254</v>
      </c>
      <c r="S133" s="208" t="s">
        <v>261</v>
      </c>
      <c r="T133" s="208"/>
      <c r="U133" s="208">
        <v>1.4</v>
      </c>
      <c r="V133" s="208"/>
      <c r="W133" s="208" t="s">
        <v>285</v>
      </c>
      <c r="X133" s="208" t="s">
        <v>286</v>
      </c>
      <c r="Y133" s="208">
        <v>0</v>
      </c>
      <c r="Z133" s="339">
        <v>35855</v>
      </c>
      <c r="AA133" s="208"/>
      <c r="AB133" s="208">
        <v>0</v>
      </c>
      <c r="AC133" s="208"/>
    </row>
    <row r="134" spans="1:29" ht="15" customHeight="1" x14ac:dyDescent="0.25">
      <c r="A134" s="208">
        <v>2478</v>
      </c>
      <c r="B134" s="208">
        <v>10100602</v>
      </c>
      <c r="C134" s="208" t="s">
        <v>389</v>
      </c>
      <c r="D134" s="208" t="s">
        <v>390</v>
      </c>
      <c r="E134" s="208" t="s">
        <v>254</v>
      </c>
      <c r="F134" s="208" t="s">
        <v>404</v>
      </c>
      <c r="G134" s="208">
        <v>91203</v>
      </c>
      <c r="H134" s="208" t="s">
        <v>361</v>
      </c>
      <c r="I134" s="208" t="s">
        <v>362</v>
      </c>
      <c r="J134" s="208">
        <v>291</v>
      </c>
      <c r="K134" s="186">
        <v>0</v>
      </c>
      <c r="L134" s="186">
        <v>129</v>
      </c>
      <c r="M134" s="208" t="s">
        <v>258</v>
      </c>
      <c r="N134" s="186">
        <v>1</v>
      </c>
      <c r="O134" s="210">
        <v>4.2200000000000003E-6</v>
      </c>
      <c r="P134" s="208" t="s">
        <v>259</v>
      </c>
      <c r="Q134" s="208" t="s">
        <v>493</v>
      </c>
      <c r="R134" s="208" t="s">
        <v>513</v>
      </c>
      <c r="S134" s="208" t="s">
        <v>494</v>
      </c>
      <c r="T134" s="208"/>
      <c r="U134" s="208"/>
      <c r="V134" s="208"/>
      <c r="W134" s="208" t="s">
        <v>734</v>
      </c>
      <c r="X134" s="208" t="s">
        <v>516</v>
      </c>
      <c r="Y134" s="208">
        <v>0</v>
      </c>
      <c r="Z134" s="208"/>
      <c r="AA134" s="339">
        <v>35855</v>
      </c>
      <c r="AB134" s="208">
        <v>0</v>
      </c>
      <c r="AC134" s="208"/>
    </row>
    <row r="135" spans="1:29" ht="15" customHeight="1" x14ac:dyDescent="0.25">
      <c r="A135" s="208">
        <v>2479</v>
      </c>
      <c r="B135" s="208">
        <v>10100602</v>
      </c>
      <c r="C135" s="208" t="s">
        <v>389</v>
      </c>
      <c r="D135" s="208" t="s">
        <v>390</v>
      </c>
      <c r="E135" s="208" t="s">
        <v>254</v>
      </c>
      <c r="F135" s="208" t="s">
        <v>404</v>
      </c>
      <c r="G135" s="208">
        <v>91203</v>
      </c>
      <c r="H135" s="208" t="s">
        <v>361</v>
      </c>
      <c r="I135" s="208" t="s">
        <v>362</v>
      </c>
      <c r="J135" s="208">
        <v>291</v>
      </c>
      <c r="K135" s="186">
        <v>0</v>
      </c>
      <c r="L135" s="186">
        <v>129</v>
      </c>
      <c r="M135" s="208" t="s">
        <v>258</v>
      </c>
      <c r="N135" s="186">
        <v>1</v>
      </c>
      <c r="O135" s="210">
        <v>6.0999999999999997E-4</v>
      </c>
      <c r="P135" s="208" t="s">
        <v>259</v>
      </c>
      <c r="Q135" s="208" t="s">
        <v>260</v>
      </c>
      <c r="R135" s="208" t="s">
        <v>254</v>
      </c>
      <c r="S135" s="208" t="s">
        <v>261</v>
      </c>
      <c r="T135" s="208"/>
      <c r="U135" s="208">
        <v>1.4</v>
      </c>
      <c r="V135" s="208" t="s">
        <v>294</v>
      </c>
      <c r="W135" s="208" t="s">
        <v>285</v>
      </c>
      <c r="X135" s="208" t="s">
        <v>286</v>
      </c>
      <c r="Y135" s="208">
        <v>0</v>
      </c>
      <c r="Z135" s="339">
        <v>35855</v>
      </c>
      <c r="AA135" s="208"/>
      <c r="AB135" s="208">
        <v>0</v>
      </c>
      <c r="AC135" s="208"/>
    </row>
    <row r="136" spans="1:29" ht="15" customHeight="1" x14ac:dyDescent="0.25">
      <c r="A136" s="208">
        <v>2480</v>
      </c>
      <c r="B136" s="208">
        <v>10100602</v>
      </c>
      <c r="C136" s="208" t="s">
        <v>389</v>
      </c>
      <c r="D136" s="208" t="s">
        <v>390</v>
      </c>
      <c r="E136" s="208" t="s">
        <v>254</v>
      </c>
      <c r="F136" s="208" t="s">
        <v>404</v>
      </c>
      <c r="G136" s="208">
        <v>7440020</v>
      </c>
      <c r="H136" s="208" t="s">
        <v>363</v>
      </c>
      <c r="I136" s="208" t="s">
        <v>364</v>
      </c>
      <c r="J136" s="208">
        <v>296</v>
      </c>
      <c r="K136" s="186">
        <v>0</v>
      </c>
      <c r="L136" s="186">
        <v>129</v>
      </c>
      <c r="M136" s="208" t="s">
        <v>258</v>
      </c>
      <c r="N136" s="186">
        <v>1</v>
      </c>
      <c r="O136" s="210">
        <v>2.0999999999999999E-3</v>
      </c>
      <c r="P136" s="208" t="s">
        <v>259</v>
      </c>
      <c r="Q136" s="208" t="s">
        <v>260</v>
      </c>
      <c r="R136" s="208" t="s">
        <v>254</v>
      </c>
      <c r="S136" s="208" t="s">
        <v>261</v>
      </c>
      <c r="T136" s="208"/>
      <c r="U136" s="208">
        <v>1.4</v>
      </c>
      <c r="V136" s="208" t="s">
        <v>294</v>
      </c>
      <c r="W136" s="208" t="s">
        <v>285</v>
      </c>
      <c r="X136" s="208" t="s">
        <v>275</v>
      </c>
      <c r="Y136" s="208">
        <v>0</v>
      </c>
      <c r="Z136" s="339">
        <v>35855</v>
      </c>
      <c r="AA136" s="208"/>
      <c r="AB136" s="208">
        <v>0</v>
      </c>
      <c r="AC136" s="208"/>
    </row>
    <row r="137" spans="1:29" ht="15" customHeight="1" x14ac:dyDescent="0.25">
      <c r="A137" s="208">
        <v>2481</v>
      </c>
      <c r="B137" s="208">
        <v>10100602</v>
      </c>
      <c r="C137" s="208" t="s">
        <v>389</v>
      </c>
      <c r="D137" s="208" t="s">
        <v>390</v>
      </c>
      <c r="E137" s="208" t="s">
        <v>254</v>
      </c>
      <c r="F137" s="208" t="s">
        <v>404</v>
      </c>
      <c r="G137" s="208" t="s">
        <v>268</v>
      </c>
      <c r="H137" s="208"/>
      <c r="I137" s="208" t="s">
        <v>269</v>
      </c>
      <c r="J137" s="208">
        <v>303</v>
      </c>
      <c r="K137" s="186">
        <v>0</v>
      </c>
      <c r="L137" s="186">
        <v>129</v>
      </c>
      <c r="M137" s="208" t="s">
        <v>258</v>
      </c>
      <c r="N137" s="186">
        <v>1</v>
      </c>
      <c r="O137" s="210">
        <v>140</v>
      </c>
      <c r="P137" s="208" t="s">
        <v>259</v>
      </c>
      <c r="Q137" s="208" t="s">
        <v>260</v>
      </c>
      <c r="R137" s="208" t="s">
        <v>254</v>
      </c>
      <c r="S137" s="208" t="s">
        <v>261</v>
      </c>
      <c r="T137" s="208"/>
      <c r="U137" s="208">
        <v>1.4</v>
      </c>
      <c r="V137" s="208" t="s">
        <v>418</v>
      </c>
      <c r="W137" s="208" t="s">
        <v>262</v>
      </c>
      <c r="X137" s="208" t="s">
        <v>278</v>
      </c>
      <c r="Y137" s="208">
        <v>0</v>
      </c>
      <c r="Z137" s="208"/>
      <c r="AA137" s="339">
        <v>35855</v>
      </c>
      <c r="AB137" s="208">
        <v>0</v>
      </c>
      <c r="AC137" s="208"/>
    </row>
    <row r="138" spans="1:29" ht="15" customHeight="1" x14ac:dyDescent="0.25">
      <c r="A138" s="208">
        <v>2482</v>
      </c>
      <c r="B138" s="208">
        <v>10100602</v>
      </c>
      <c r="C138" s="208" t="s">
        <v>389</v>
      </c>
      <c r="D138" s="208" t="s">
        <v>390</v>
      </c>
      <c r="E138" s="208" t="s">
        <v>254</v>
      </c>
      <c r="F138" s="208" t="s">
        <v>404</v>
      </c>
      <c r="G138" s="208" t="s">
        <v>268</v>
      </c>
      <c r="H138" s="208"/>
      <c r="I138" s="208" t="s">
        <v>269</v>
      </c>
      <c r="J138" s="208">
        <v>303</v>
      </c>
      <c r="K138" s="186">
        <v>0</v>
      </c>
      <c r="L138" s="186">
        <v>129</v>
      </c>
      <c r="M138" s="208" t="s">
        <v>258</v>
      </c>
      <c r="N138" s="186">
        <v>1</v>
      </c>
      <c r="O138" s="210">
        <v>100</v>
      </c>
      <c r="P138" s="208" t="s">
        <v>259</v>
      </c>
      <c r="Q138" s="208" t="s">
        <v>260</v>
      </c>
      <c r="R138" s="208" t="s">
        <v>254</v>
      </c>
      <c r="S138" s="208" t="s">
        <v>261</v>
      </c>
      <c r="T138" s="208"/>
      <c r="U138" s="208">
        <v>1.4</v>
      </c>
      <c r="V138" s="208" t="s">
        <v>398</v>
      </c>
      <c r="W138" s="208" t="s">
        <v>285</v>
      </c>
      <c r="X138" s="208" t="s">
        <v>267</v>
      </c>
      <c r="Y138" s="208">
        <v>0</v>
      </c>
      <c r="Z138" s="339">
        <v>35855</v>
      </c>
      <c r="AA138" s="208"/>
      <c r="AB138" s="208">
        <v>0</v>
      </c>
      <c r="AC138" s="208"/>
    </row>
    <row r="139" spans="1:29" ht="15" customHeight="1" x14ac:dyDescent="0.25">
      <c r="A139" s="208">
        <v>2483</v>
      </c>
      <c r="B139" s="208">
        <v>10100602</v>
      </c>
      <c r="C139" s="208" t="s">
        <v>389</v>
      </c>
      <c r="D139" s="208" t="s">
        <v>390</v>
      </c>
      <c r="E139" s="208" t="s">
        <v>254</v>
      </c>
      <c r="F139" s="208" t="s">
        <v>404</v>
      </c>
      <c r="G139" s="208" t="s">
        <v>268</v>
      </c>
      <c r="H139" s="208"/>
      <c r="I139" s="208" t="s">
        <v>269</v>
      </c>
      <c r="J139" s="208">
        <v>303</v>
      </c>
      <c r="K139" s="186">
        <v>205</v>
      </c>
      <c r="L139" s="186">
        <v>220</v>
      </c>
      <c r="M139" s="208" t="s">
        <v>367</v>
      </c>
      <c r="N139" s="186">
        <v>1</v>
      </c>
      <c r="O139" s="210">
        <v>50</v>
      </c>
      <c r="P139" s="208" t="s">
        <v>259</v>
      </c>
      <c r="Q139" s="208" t="s">
        <v>260</v>
      </c>
      <c r="R139" s="208" t="s">
        <v>254</v>
      </c>
      <c r="S139" s="208" t="s">
        <v>261</v>
      </c>
      <c r="T139" s="208"/>
      <c r="U139" s="208">
        <v>1.4</v>
      </c>
      <c r="V139" s="208" t="s">
        <v>398</v>
      </c>
      <c r="W139" s="208" t="s">
        <v>285</v>
      </c>
      <c r="X139" s="208" t="s">
        <v>263</v>
      </c>
      <c r="Y139" s="208">
        <v>0</v>
      </c>
      <c r="Z139" s="339">
        <v>35855</v>
      </c>
      <c r="AA139" s="208"/>
      <c r="AB139" s="208">
        <v>0</v>
      </c>
      <c r="AC139" s="208"/>
    </row>
    <row r="140" spans="1:29" ht="15" customHeight="1" x14ac:dyDescent="0.25">
      <c r="A140" s="208">
        <v>2484</v>
      </c>
      <c r="B140" s="208">
        <v>10100602</v>
      </c>
      <c r="C140" s="208" t="s">
        <v>389</v>
      </c>
      <c r="D140" s="208" t="s">
        <v>390</v>
      </c>
      <c r="E140" s="208" t="s">
        <v>254</v>
      </c>
      <c r="F140" s="208" t="s">
        <v>404</v>
      </c>
      <c r="G140" s="208" t="s">
        <v>268</v>
      </c>
      <c r="H140" s="208"/>
      <c r="I140" s="208" t="s">
        <v>269</v>
      </c>
      <c r="J140" s="208">
        <v>303</v>
      </c>
      <c r="K140" s="186">
        <v>26</v>
      </c>
      <c r="L140" s="186">
        <v>144</v>
      </c>
      <c r="M140" s="208" t="s">
        <v>393</v>
      </c>
      <c r="O140" s="210">
        <v>32</v>
      </c>
      <c r="P140" s="208" t="s">
        <v>259</v>
      </c>
      <c r="Q140" s="208" t="s">
        <v>260</v>
      </c>
      <c r="R140" s="208" t="s">
        <v>254</v>
      </c>
      <c r="S140" s="208" t="s">
        <v>261</v>
      </c>
      <c r="T140" s="208"/>
      <c r="U140" s="208">
        <v>1.4</v>
      </c>
      <c r="V140" s="208" t="s">
        <v>398</v>
      </c>
      <c r="W140" s="208" t="s">
        <v>285</v>
      </c>
      <c r="X140" s="208" t="s">
        <v>275</v>
      </c>
      <c r="Y140" s="208">
        <v>0</v>
      </c>
      <c r="Z140" s="339">
        <v>35855</v>
      </c>
      <c r="AA140" s="208"/>
      <c r="AB140" s="208">
        <v>0</v>
      </c>
      <c r="AC140" s="208"/>
    </row>
    <row r="141" spans="1:29" ht="15" customHeight="1" x14ac:dyDescent="0.25">
      <c r="A141" s="208">
        <v>2484</v>
      </c>
      <c r="B141" s="208">
        <v>10100602</v>
      </c>
      <c r="C141" s="208" t="s">
        <v>389</v>
      </c>
      <c r="D141" s="208" t="s">
        <v>390</v>
      </c>
      <c r="E141" s="208" t="s">
        <v>254</v>
      </c>
      <c r="F141" s="208" t="s">
        <v>404</v>
      </c>
      <c r="G141" s="208" t="s">
        <v>268</v>
      </c>
      <c r="H141" s="208"/>
      <c r="I141" s="208" t="s">
        <v>269</v>
      </c>
      <c r="J141" s="208">
        <v>303</v>
      </c>
      <c r="K141" s="186">
        <v>205</v>
      </c>
      <c r="L141" s="186">
        <v>220</v>
      </c>
      <c r="M141" s="208" t="s">
        <v>367</v>
      </c>
      <c r="N141" s="186">
        <v>1</v>
      </c>
      <c r="O141" s="210">
        <v>32</v>
      </c>
      <c r="P141" s="208" t="s">
        <v>259</v>
      </c>
      <c r="Q141" s="208" t="s">
        <v>260</v>
      </c>
      <c r="R141" s="208" t="s">
        <v>254</v>
      </c>
      <c r="S141" s="208" t="s">
        <v>261</v>
      </c>
      <c r="T141" s="208"/>
      <c r="U141" s="208">
        <v>1.4</v>
      </c>
      <c r="V141" s="208" t="s">
        <v>398</v>
      </c>
      <c r="W141" s="208" t="s">
        <v>285</v>
      </c>
      <c r="X141" s="208" t="s">
        <v>275</v>
      </c>
      <c r="Y141" s="208">
        <v>0</v>
      </c>
      <c r="Z141" s="339">
        <v>35855</v>
      </c>
      <c r="AA141" s="208"/>
      <c r="AB141" s="208">
        <v>0</v>
      </c>
      <c r="AC141" s="208"/>
    </row>
    <row r="142" spans="1:29" ht="15" customHeight="1" x14ac:dyDescent="0.25">
      <c r="A142" s="208">
        <v>2485</v>
      </c>
      <c r="B142" s="208">
        <v>10100602</v>
      </c>
      <c r="C142" s="208" t="s">
        <v>389</v>
      </c>
      <c r="D142" s="208" t="s">
        <v>390</v>
      </c>
      <c r="E142" s="208" t="s">
        <v>254</v>
      </c>
      <c r="F142" s="208" t="s">
        <v>404</v>
      </c>
      <c r="G142" s="208"/>
      <c r="H142" s="208" t="s">
        <v>365</v>
      </c>
      <c r="I142" s="208" t="s">
        <v>366</v>
      </c>
      <c r="J142" s="208">
        <v>304</v>
      </c>
      <c r="K142" s="186">
        <v>0</v>
      </c>
      <c r="L142" s="186">
        <v>129</v>
      </c>
      <c r="M142" s="208" t="s">
        <v>258</v>
      </c>
      <c r="N142" s="186">
        <v>1</v>
      </c>
      <c r="O142" s="210">
        <v>2.2000000000000002</v>
      </c>
      <c r="P142" s="208" t="s">
        <v>259</v>
      </c>
      <c r="Q142" s="208" t="s">
        <v>260</v>
      </c>
      <c r="R142" s="208" t="s">
        <v>254</v>
      </c>
      <c r="S142" s="208" t="s">
        <v>261</v>
      </c>
      <c r="T142" s="208"/>
      <c r="U142" s="208">
        <v>1.4</v>
      </c>
      <c r="V142" s="208"/>
      <c r="W142" s="208" t="s">
        <v>285</v>
      </c>
      <c r="X142" s="208" t="s">
        <v>286</v>
      </c>
      <c r="Y142" s="208">
        <v>0</v>
      </c>
      <c r="Z142" s="339">
        <v>35855</v>
      </c>
      <c r="AA142" s="208"/>
      <c r="AB142" s="208">
        <v>0</v>
      </c>
      <c r="AC142" s="208"/>
    </row>
    <row r="143" spans="1:29" ht="15" customHeight="1" x14ac:dyDescent="0.25">
      <c r="A143" s="208">
        <v>2486</v>
      </c>
      <c r="B143" s="208">
        <v>10100602</v>
      </c>
      <c r="C143" s="208" t="s">
        <v>389</v>
      </c>
      <c r="D143" s="208" t="s">
        <v>390</v>
      </c>
      <c r="E143" s="208" t="s">
        <v>254</v>
      </c>
      <c r="F143" s="208" t="s">
        <v>404</v>
      </c>
      <c r="G143" s="208"/>
      <c r="H143" s="208" t="s">
        <v>365</v>
      </c>
      <c r="I143" s="208" t="s">
        <v>366</v>
      </c>
      <c r="J143" s="208">
        <v>304</v>
      </c>
      <c r="K143" s="186">
        <v>205</v>
      </c>
      <c r="L143" s="186">
        <v>220</v>
      </c>
      <c r="M143" s="208" t="s">
        <v>367</v>
      </c>
      <c r="N143" s="186">
        <v>1</v>
      </c>
      <c r="O143" s="210">
        <v>0.64</v>
      </c>
      <c r="P143" s="208" t="s">
        <v>259</v>
      </c>
      <c r="Q143" s="208" t="s">
        <v>260</v>
      </c>
      <c r="R143" s="208" t="s">
        <v>254</v>
      </c>
      <c r="S143" s="208" t="s">
        <v>261</v>
      </c>
      <c r="T143" s="208"/>
      <c r="U143" s="208">
        <v>1.4</v>
      </c>
      <c r="V143" s="208"/>
      <c r="W143" s="208" t="s">
        <v>285</v>
      </c>
      <c r="X143" s="208" t="s">
        <v>286</v>
      </c>
      <c r="Y143" s="208">
        <v>0</v>
      </c>
      <c r="Z143" s="339">
        <v>35855</v>
      </c>
      <c r="AA143" s="208"/>
      <c r="AB143" s="208">
        <v>0</v>
      </c>
      <c r="AC143" s="208"/>
    </row>
    <row r="144" spans="1:29" ht="15" customHeight="1" x14ac:dyDescent="0.25">
      <c r="A144" s="208">
        <v>2487</v>
      </c>
      <c r="B144" s="208">
        <v>10100602</v>
      </c>
      <c r="C144" s="208" t="s">
        <v>389</v>
      </c>
      <c r="D144" s="208" t="s">
        <v>390</v>
      </c>
      <c r="E144" s="208" t="s">
        <v>254</v>
      </c>
      <c r="F144" s="208" t="s">
        <v>404</v>
      </c>
      <c r="G144" s="208">
        <v>85018</v>
      </c>
      <c r="H144" s="208" t="s">
        <v>368</v>
      </c>
      <c r="I144" s="208" t="s">
        <v>369</v>
      </c>
      <c r="J144" s="208">
        <v>325</v>
      </c>
      <c r="K144" s="186">
        <v>0</v>
      </c>
      <c r="L144" s="186">
        <v>129</v>
      </c>
      <c r="M144" s="208" t="s">
        <v>258</v>
      </c>
      <c r="N144" s="186">
        <v>1</v>
      </c>
      <c r="O144" s="210">
        <v>1.7E-5</v>
      </c>
      <c r="P144" s="208" t="s">
        <v>259</v>
      </c>
      <c r="Q144" s="208" t="s">
        <v>260</v>
      </c>
      <c r="R144" s="208" t="s">
        <v>254</v>
      </c>
      <c r="S144" s="208" t="s">
        <v>261</v>
      </c>
      <c r="T144" s="208"/>
      <c r="U144" s="208">
        <v>1.4</v>
      </c>
      <c r="V144" s="208" t="s">
        <v>284</v>
      </c>
      <c r="W144" s="208" t="s">
        <v>285</v>
      </c>
      <c r="X144" s="208" t="s">
        <v>263</v>
      </c>
      <c r="Y144" s="208">
        <v>0</v>
      </c>
      <c r="Z144" s="339">
        <v>35855</v>
      </c>
      <c r="AA144" s="208"/>
      <c r="AB144" s="208">
        <v>0</v>
      </c>
      <c r="AC144" s="208"/>
    </row>
    <row r="145" spans="1:29" ht="15" customHeight="1" x14ac:dyDescent="0.25">
      <c r="A145" s="208">
        <v>2488</v>
      </c>
      <c r="B145" s="208">
        <v>10100602</v>
      </c>
      <c r="C145" s="208" t="s">
        <v>389</v>
      </c>
      <c r="D145" s="208" t="s">
        <v>390</v>
      </c>
      <c r="E145" s="208" t="s">
        <v>254</v>
      </c>
      <c r="F145" s="208" t="s">
        <v>404</v>
      </c>
      <c r="G145" s="208" t="s">
        <v>271</v>
      </c>
      <c r="H145" s="208"/>
      <c r="I145" s="208" t="s">
        <v>272</v>
      </c>
      <c r="J145" s="208">
        <v>330</v>
      </c>
      <c r="K145" s="186">
        <v>0</v>
      </c>
      <c r="L145" s="186">
        <v>129</v>
      </c>
      <c r="M145" s="208" t="s">
        <v>258</v>
      </c>
      <c r="N145" s="186">
        <v>1</v>
      </c>
      <c r="O145" s="210">
        <v>5.7</v>
      </c>
      <c r="P145" s="208" t="s">
        <v>259</v>
      </c>
      <c r="Q145" s="208" t="s">
        <v>260</v>
      </c>
      <c r="R145" s="208" t="s">
        <v>254</v>
      </c>
      <c r="S145" s="208" t="s">
        <v>261</v>
      </c>
      <c r="T145" s="208"/>
      <c r="U145" s="208">
        <v>1.4</v>
      </c>
      <c r="V145" s="208" t="s">
        <v>399</v>
      </c>
      <c r="W145" s="208" t="s">
        <v>285</v>
      </c>
      <c r="X145" s="208" t="s">
        <v>263</v>
      </c>
      <c r="Y145" s="208">
        <v>0</v>
      </c>
      <c r="Z145" s="339">
        <v>35855</v>
      </c>
      <c r="AA145" s="208"/>
      <c r="AB145" s="208">
        <v>0</v>
      </c>
      <c r="AC145" s="208"/>
    </row>
    <row r="146" spans="1:29" ht="15" customHeight="1" x14ac:dyDescent="0.25">
      <c r="A146" s="208">
        <v>2489</v>
      </c>
      <c r="B146" s="208">
        <v>10100602</v>
      </c>
      <c r="C146" s="208" t="s">
        <v>389</v>
      </c>
      <c r="D146" s="208" t="s">
        <v>390</v>
      </c>
      <c r="E146" s="208" t="s">
        <v>254</v>
      </c>
      <c r="F146" s="208" t="s">
        <v>404</v>
      </c>
      <c r="G146" s="208" t="s">
        <v>273</v>
      </c>
      <c r="H146" s="208"/>
      <c r="I146" s="208" t="s">
        <v>274</v>
      </c>
      <c r="J146" s="208">
        <v>334</v>
      </c>
      <c r="K146" s="186">
        <v>0</v>
      </c>
      <c r="L146" s="186">
        <v>129</v>
      </c>
      <c r="M146" s="208" t="s">
        <v>258</v>
      </c>
      <c r="N146" s="186">
        <v>1</v>
      </c>
      <c r="O146" s="210">
        <v>13.7</v>
      </c>
      <c r="P146" s="208" t="s">
        <v>259</v>
      </c>
      <c r="Q146" s="208" t="s">
        <v>260</v>
      </c>
      <c r="R146" s="208" t="s">
        <v>254</v>
      </c>
      <c r="S146" s="208" t="s">
        <v>261</v>
      </c>
      <c r="T146" s="208"/>
      <c r="U146" s="208">
        <v>1.4</v>
      </c>
      <c r="V146" s="208"/>
      <c r="W146" s="208" t="s">
        <v>413</v>
      </c>
      <c r="X146" s="208" t="s">
        <v>263</v>
      </c>
      <c r="Y146" s="208">
        <v>0</v>
      </c>
      <c r="Z146" s="208"/>
      <c r="AA146" s="339">
        <v>35855</v>
      </c>
      <c r="AB146" s="208">
        <v>0</v>
      </c>
      <c r="AC146" s="208"/>
    </row>
    <row r="147" spans="1:29" ht="15" customHeight="1" x14ac:dyDescent="0.25">
      <c r="A147" s="208">
        <v>2490</v>
      </c>
      <c r="B147" s="208">
        <v>10100602</v>
      </c>
      <c r="C147" s="208" t="s">
        <v>389</v>
      </c>
      <c r="D147" s="208" t="s">
        <v>390</v>
      </c>
      <c r="E147" s="208" t="s">
        <v>254</v>
      </c>
      <c r="F147" s="208" t="s">
        <v>404</v>
      </c>
      <c r="G147" s="208" t="s">
        <v>273</v>
      </c>
      <c r="H147" s="208"/>
      <c r="I147" s="208" t="s">
        <v>274</v>
      </c>
      <c r="J147" s="208">
        <v>334</v>
      </c>
      <c r="K147" s="186">
        <v>0</v>
      </c>
      <c r="L147" s="186">
        <v>129</v>
      </c>
      <c r="M147" s="208" t="s">
        <v>258</v>
      </c>
      <c r="N147" s="186">
        <v>1</v>
      </c>
      <c r="O147" s="210">
        <v>1.9</v>
      </c>
      <c r="P147" s="208" t="s">
        <v>259</v>
      </c>
      <c r="Q147" s="208" t="s">
        <v>260</v>
      </c>
      <c r="R147" s="208" t="s">
        <v>254</v>
      </c>
      <c r="S147" s="208" t="s">
        <v>261</v>
      </c>
      <c r="T147" s="208"/>
      <c r="U147" s="208">
        <v>1.4</v>
      </c>
      <c r="V147" s="208" t="s">
        <v>370</v>
      </c>
      <c r="W147" s="208" t="s">
        <v>285</v>
      </c>
      <c r="X147" s="208" t="s">
        <v>267</v>
      </c>
      <c r="Y147" s="208">
        <v>0</v>
      </c>
      <c r="Z147" s="339">
        <v>35855</v>
      </c>
      <c r="AA147" s="208"/>
      <c r="AB147" s="208">
        <v>0</v>
      </c>
      <c r="AC147" s="208"/>
    </row>
    <row r="148" spans="1:29" ht="15" customHeight="1" x14ac:dyDescent="0.25">
      <c r="A148" s="208">
        <v>2491</v>
      </c>
      <c r="B148" s="208">
        <v>10100602</v>
      </c>
      <c r="C148" s="208" t="s">
        <v>389</v>
      </c>
      <c r="D148" s="208" t="s">
        <v>390</v>
      </c>
      <c r="E148" s="208" t="s">
        <v>254</v>
      </c>
      <c r="F148" s="208" t="s">
        <v>404</v>
      </c>
      <c r="G148" s="208" t="s">
        <v>371</v>
      </c>
      <c r="H148" s="208"/>
      <c r="I148" s="208" t="s">
        <v>372</v>
      </c>
      <c r="J148" s="208">
        <v>336</v>
      </c>
      <c r="K148" s="186">
        <v>0</v>
      </c>
      <c r="L148" s="186">
        <v>129</v>
      </c>
      <c r="M148" s="208" t="s">
        <v>258</v>
      </c>
      <c r="N148" s="186">
        <v>1</v>
      </c>
      <c r="O148" s="210">
        <v>7.6</v>
      </c>
      <c r="P148" s="208" t="s">
        <v>259</v>
      </c>
      <c r="Q148" s="208" t="s">
        <v>260</v>
      </c>
      <c r="R148" s="208" t="s">
        <v>254</v>
      </c>
      <c r="S148" s="208" t="s">
        <v>261</v>
      </c>
      <c r="T148" s="208"/>
      <c r="U148" s="208">
        <v>1.4</v>
      </c>
      <c r="V148" s="208" t="s">
        <v>370</v>
      </c>
      <c r="W148" s="208" t="s">
        <v>285</v>
      </c>
      <c r="X148" s="208" t="s">
        <v>263</v>
      </c>
      <c r="Y148" s="208">
        <v>0</v>
      </c>
      <c r="Z148" s="339">
        <v>35855</v>
      </c>
      <c r="AA148" s="208"/>
      <c r="AB148" s="208">
        <v>0</v>
      </c>
      <c r="AC148" s="208"/>
    </row>
    <row r="149" spans="1:29" ht="15" customHeight="1" x14ac:dyDescent="0.25">
      <c r="A149" s="208">
        <v>2492</v>
      </c>
      <c r="B149" s="208">
        <v>10100602</v>
      </c>
      <c r="C149" s="208" t="s">
        <v>389</v>
      </c>
      <c r="D149" s="208" t="s">
        <v>390</v>
      </c>
      <c r="E149" s="208" t="s">
        <v>254</v>
      </c>
      <c r="F149" s="208" t="s">
        <v>404</v>
      </c>
      <c r="G149" s="208" t="s">
        <v>400</v>
      </c>
      <c r="H149" s="208"/>
      <c r="I149" s="208" t="s">
        <v>401</v>
      </c>
      <c r="J149" s="208">
        <v>338</v>
      </c>
      <c r="K149" s="186">
        <v>0</v>
      </c>
      <c r="L149" s="186">
        <v>129</v>
      </c>
      <c r="M149" s="208" t="s">
        <v>258</v>
      </c>
      <c r="N149" s="186">
        <v>1</v>
      </c>
      <c r="O149" s="210">
        <v>13.7</v>
      </c>
      <c r="P149" s="208" t="s">
        <v>259</v>
      </c>
      <c r="Q149" s="208" t="s">
        <v>260</v>
      </c>
      <c r="R149" s="208" t="s">
        <v>254</v>
      </c>
      <c r="S149" s="208" t="s">
        <v>261</v>
      </c>
      <c r="T149" s="208"/>
      <c r="U149" s="208">
        <v>1.4</v>
      </c>
      <c r="V149" s="208"/>
      <c r="W149" s="208" t="s">
        <v>262</v>
      </c>
      <c r="X149" s="208" t="s">
        <v>263</v>
      </c>
      <c r="Y149" s="208">
        <v>0</v>
      </c>
      <c r="Z149" s="208"/>
      <c r="AA149" s="339">
        <v>35855</v>
      </c>
      <c r="AB149" s="208">
        <v>0</v>
      </c>
      <c r="AC149" s="208"/>
    </row>
    <row r="150" spans="1:29" ht="15" customHeight="1" x14ac:dyDescent="0.25">
      <c r="A150" s="208">
        <v>2493</v>
      </c>
      <c r="B150" s="208">
        <v>10100602</v>
      </c>
      <c r="C150" s="208" t="s">
        <v>389</v>
      </c>
      <c r="D150" s="208" t="s">
        <v>390</v>
      </c>
      <c r="E150" s="208" t="s">
        <v>254</v>
      </c>
      <c r="F150" s="208" t="s">
        <v>404</v>
      </c>
      <c r="G150" s="208" t="s">
        <v>400</v>
      </c>
      <c r="H150" s="208"/>
      <c r="I150" s="208" t="s">
        <v>401</v>
      </c>
      <c r="J150" s="208">
        <v>338</v>
      </c>
      <c r="K150" s="186">
        <v>0</v>
      </c>
      <c r="L150" s="186">
        <v>129</v>
      </c>
      <c r="M150" s="208" t="s">
        <v>258</v>
      </c>
      <c r="N150" s="186">
        <v>1</v>
      </c>
      <c r="O150" s="210">
        <v>1.9</v>
      </c>
      <c r="P150" s="208" t="s">
        <v>259</v>
      </c>
      <c r="Q150" s="208" t="s">
        <v>260</v>
      </c>
      <c r="R150" s="208" t="s">
        <v>254</v>
      </c>
      <c r="S150" s="208" t="s">
        <v>261</v>
      </c>
      <c r="T150" s="208"/>
      <c r="U150" s="208">
        <v>1.4</v>
      </c>
      <c r="V150" s="208" t="s">
        <v>370</v>
      </c>
      <c r="W150" s="208" t="s">
        <v>285</v>
      </c>
      <c r="X150" s="208" t="s">
        <v>267</v>
      </c>
      <c r="Y150" s="208">
        <v>0</v>
      </c>
      <c r="Z150" s="339">
        <v>38018</v>
      </c>
      <c r="AA150" s="208"/>
      <c r="AB150" s="208">
        <v>0</v>
      </c>
      <c r="AC150" s="208"/>
    </row>
    <row r="151" spans="1:29" ht="15" customHeight="1" x14ac:dyDescent="0.25">
      <c r="A151" s="208">
        <v>2494</v>
      </c>
      <c r="B151" s="208">
        <v>10100602</v>
      </c>
      <c r="C151" s="208" t="s">
        <v>389</v>
      </c>
      <c r="D151" s="208" t="s">
        <v>390</v>
      </c>
      <c r="E151" s="208" t="s">
        <v>254</v>
      </c>
      <c r="F151" s="208" t="s">
        <v>404</v>
      </c>
      <c r="G151" s="208" t="s">
        <v>531</v>
      </c>
      <c r="H151" s="208"/>
      <c r="I151" s="208" t="s">
        <v>532</v>
      </c>
      <c r="J151" s="208">
        <v>339</v>
      </c>
      <c r="K151" s="186">
        <v>0</v>
      </c>
      <c r="L151" s="186">
        <v>129</v>
      </c>
      <c r="M151" s="208" t="s">
        <v>258</v>
      </c>
      <c r="N151" s="186">
        <v>1</v>
      </c>
      <c r="O151" s="210">
        <v>7.6</v>
      </c>
      <c r="P151" s="208" t="s">
        <v>259</v>
      </c>
      <c r="Q151" s="208" t="s">
        <v>260</v>
      </c>
      <c r="R151" s="208" t="s">
        <v>254</v>
      </c>
      <c r="S151" s="208" t="s">
        <v>261</v>
      </c>
      <c r="T151" s="208"/>
      <c r="U151" s="208"/>
      <c r="V151" s="208" t="s">
        <v>533</v>
      </c>
      <c r="W151" s="208" t="s">
        <v>534</v>
      </c>
      <c r="X151" s="208" t="s">
        <v>263</v>
      </c>
      <c r="Y151" s="208">
        <v>0</v>
      </c>
      <c r="Z151" s="339">
        <v>38018</v>
      </c>
      <c r="AA151" s="208"/>
      <c r="AB151" s="208">
        <v>0</v>
      </c>
      <c r="AC151" s="208"/>
    </row>
    <row r="152" spans="1:29" ht="15" customHeight="1" x14ac:dyDescent="0.25">
      <c r="A152" s="208">
        <v>2495</v>
      </c>
      <c r="B152" s="208">
        <v>10100602</v>
      </c>
      <c r="C152" s="208" t="s">
        <v>389</v>
      </c>
      <c r="D152" s="208" t="s">
        <v>390</v>
      </c>
      <c r="E152" s="208" t="s">
        <v>254</v>
      </c>
      <c r="F152" s="208" t="s">
        <v>404</v>
      </c>
      <c r="G152" s="208" t="s">
        <v>402</v>
      </c>
      <c r="H152" s="208"/>
      <c r="I152" s="208" t="s">
        <v>403</v>
      </c>
      <c r="J152" s="208">
        <v>340</v>
      </c>
      <c r="K152" s="186">
        <v>0</v>
      </c>
      <c r="L152" s="186">
        <v>129</v>
      </c>
      <c r="M152" s="208" t="s">
        <v>258</v>
      </c>
      <c r="N152" s="186">
        <v>1</v>
      </c>
      <c r="O152" s="210">
        <v>1.9</v>
      </c>
      <c r="P152" s="208" t="s">
        <v>259</v>
      </c>
      <c r="Q152" s="208" t="s">
        <v>260</v>
      </c>
      <c r="R152" s="208" t="s">
        <v>254</v>
      </c>
      <c r="S152" s="208" t="s">
        <v>261</v>
      </c>
      <c r="T152" s="208"/>
      <c r="U152" s="208">
        <v>1.4</v>
      </c>
      <c r="V152" s="208" t="s">
        <v>370</v>
      </c>
      <c r="W152" s="208" t="s">
        <v>285</v>
      </c>
      <c r="X152" s="208" t="s">
        <v>267</v>
      </c>
      <c r="Y152" s="208">
        <v>0</v>
      </c>
      <c r="Z152" s="339">
        <v>38018</v>
      </c>
      <c r="AA152" s="208"/>
      <c r="AB152" s="208">
        <v>0</v>
      </c>
      <c r="AC152" s="208"/>
    </row>
    <row r="153" spans="1:29" ht="15" customHeight="1" x14ac:dyDescent="0.25">
      <c r="A153" s="208">
        <v>2496</v>
      </c>
      <c r="B153" s="208">
        <v>10100602</v>
      </c>
      <c r="C153" s="208" t="s">
        <v>389</v>
      </c>
      <c r="D153" s="208" t="s">
        <v>390</v>
      </c>
      <c r="E153" s="208" t="s">
        <v>254</v>
      </c>
      <c r="F153" s="208" t="s">
        <v>404</v>
      </c>
      <c r="G153" s="208" t="s">
        <v>535</v>
      </c>
      <c r="H153" s="208"/>
      <c r="I153" s="208" t="s">
        <v>536</v>
      </c>
      <c r="J153" s="208">
        <v>341</v>
      </c>
      <c r="K153" s="186">
        <v>0</v>
      </c>
      <c r="L153" s="186">
        <v>129</v>
      </c>
      <c r="M153" s="208" t="s">
        <v>258</v>
      </c>
      <c r="N153" s="186">
        <v>1</v>
      </c>
      <c r="O153" s="210">
        <v>7.6</v>
      </c>
      <c r="P153" s="208" t="s">
        <v>259</v>
      </c>
      <c r="Q153" s="208" t="s">
        <v>260</v>
      </c>
      <c r="R153" s="208" t="s">
        <v>254</v>
      </c>
      <c r="S153" s="208" t="s">
        <v>261</v>
      </c>
      <c r="T153" s="208"/>
      <c r="U153" s="208"/>
      <c r="V153" s="208" t="s">
        <v>537</v>
      </c>
      <c r="W153" s="208" t="s">
        <v>534</v>
      </c>
      <c r="X153" s="208" t="s">
        <v>263</v>
      </c>
      <c r="Y153" s="208">
        <v>0</v>
      </c>
      <c r="Z153" s="339">
        <v>38018</v>
      </c>
      <c r="AA153" s="208"/>
      <c r="AB153" s="208">
        <v>0</v>
      </c>
      <c r="AC153" s="208"/>
    </row>
    <row r="154" spans="1:29" ht="15" customHeight="1" x14ac:dyDescent="0.25">
      <c r="A154" s="208">
        <v>2497</v>
      </c>
      <c r="B154" s="208">
        <v>10100602</v>
      </c>
      <c r="C154" s="208" t="s">
        <v>389</v>
      </c>
      <c r="D154" s="208" t="s">
        <v>390</v>
      </c>
      <c r="E154" s="208" t="s">
        <v>254</v>
      </c>
      <c r="F154" s="208" t="s">
        <v>404</v>
      </c>
      <c r="G154" s="208"/>
      <c r="H154" s="208" t="s">
        <v>373</v>
      </c>
      <c r="I154" s="208" t="s">
        <v>374</v>
      </c>
      <c r="J154" s="208">
        <v>351</v>
      </c>
      <c r="K154" s="186">
        <v>0</v>
      </c>
      <c r="L154" s="186">
        <v>129</v>
      </c>
      <c r="M154" s="208" t="s">
        <v>258</v>
      </c>
      <c r="N154" s="186">
        <v>1</v>
      </c>
      <c r="O154" s="210">
        <v>1.6</v>
      </c>
      <c r="P154" s="208" t="s">
        <v>259</v>
      </c>
      <c r="Q154" s="208" t="s">
        <v>260</v>
      </c>
      <c r="R154" s="208" t="s">
        <v>254</v>
      </c>
      <c r="S154" s="208" t="s">
        <v>261</v>
      </c>
      <c r="T154" s="208"/>
      <c r="U154" s="208">
        <v>1.4</v>
      </c>
      <c r="V154" s="208"/>
      <c r="W154" s="208" t="s">
        <v>285</v>
      </c>
      <c r="X154" s="208" t="s">
        <v>286</v>
      </c>
      <c r="Y154" s="208">
        <v>0</v>
      </c>
      <c r="Z154" s="339">
        <v>35855</v>
      </c>
      <c r="AA154" s="208"/>
      <c r="AB154" s="208">
        <v>0</v>
      </c>
      <c r="AC154" s="208"/>
    </row>
    <row r="155" spans="1:29" ht="15" customHeight="1" x14ac:dyDescent="0.25">
      <c r="A155" s="208">
        <v>2498</v>
      </c>
      <c r="B155" s="208">
        <v>10100602</v>
      </c>
      <c r="C155" s="208" t="s">
        <v>389</v>
      </c>
      <c r="D155" s="208" t="s">
        <v>390</v>
      </c>
      <c r="E155" s="208" t="s">
        <v>254</v>
      </c>
      <c r="F155" s="208" t="s">
        <v>404</v>
      </c>
      <c r="G155" s="208">
        <v>129000</v>
      </c>
      <c r="H155" s="208" t="s">
        <v>375</v>
      </c>
      <c r="I155" s="208" t="s">
        <v>376</v>
      </c>
      <c r="J155" s="208">
        <v>360</v>
      </c>
      <c r="K155" s="186">
        <v>0</v>
      </c>
      <c r="L155" s="186">
        <v>129</v>
      </c>
      <c r="M155" s="208" t="s">
        <v>258</v>
      </c>
      <c r="N155" s="186">
        <v>1</v>
      </c>
      <c r="O155" s="210">
        <v>5.0000000000000004E-6</v>
      </c>
      <c r="P155" s="208" t="s">
        <v>259</v>
      </c>
      <c r="Q155" s="208" t="s">
        <v>260</v>
      </c>
      <c r="R155" s="208" t="s">
        <v>254</v>
      </c>
      <c r="S155" s="208" t="s">
        <v>261</v>
      </c>
      <c r="T155" s="208"/>
      <c r="U155" s="208">
        <v>1.4</v>
      </c>
      <c r="V155" s="208" t="s">
        <v>284</v>
      </c>
      <c r="W155" s="208" t="s">
        <v>285</v>
      </c>
      <c r="X155" s="208" t="s">
        <v>286</v>
      </c>
      <c r="Y155" s="208">
        <v>0</v>
      </c>
      <c r="Z155" s="339">
        <v>35855</v>
      </c>
      <c r="AA155" s="208"/>
      <c r="AB155" s="208">
        <v>0</v>
      </c>
      <c r="AC155" s="208"/>
    </row>
    <row r="156" spans="1:29" ht="15" customHeight="1" x14ac:dyDescent="0.25">
      <c r="A156" s="208">
        <v>2499</v>
      </c>
      <c r="B156" s="208">
        <v>10100602</v>
      </c>
      <c r="C156" s="208" t="s">
        <v>389</v>
      </c>
      <c r="D156" s="208" t="s">
        <v>390</v>
      </c>
      <c r="E156" s="208" t="s">
        <v>254</v>
      </c>
      <c r="F156" s="208" t="s">
        <v>404</v>
      </c>
      <c r="G156" s="208">
        <v>7782492</v>
      </c>
      <c r="H156" s="208" t="s">
        <v>377</v>
      </c>
      <c r="I156" s="208" t="s">
        <v>378</v>
      </c>
      <c r="J156" s="208">
        <v>370</v>
      </c>
      <c r="K156" s="186">
        <v>0</v>
      </c>
      <c r="L156" s="186">
        <v>129</v>
      </c>
      <c r="M156" s="208" t="s">
        <v>258</v>
      </c>
      <c r="N156" s="186">
        <v>1</v>
      </c>
      <c r="O156" s="208" t="s">
        <v>379</v>
      </c>
      <c r="P156" s="208" t="s">
        <v>259</v>
      </c>
      <c r="Q156" s="208" t="s">
        <v>260</v>
      </c>
      <c r="R156" s="208" t="s">
        <v>254</v>
      </c>
      <c r="S156" s="208" t="s">
        <v>261</v>
      </c>
      <c r="T156" s="208"/>
      <c r="U156" s="208">
        <v>1.4</v>
      </c>
      <c r="V156" s="208" t="s">
        <v>294</v>
      </c>
      <c r="W156" s="208" t="s">
        <v>285</v>
      </c>
      <c r="X156" s="208" t="s">
        <v>286</v>
      </c>
      <c r="Y156" s="208">
        <v>0</v>
      </c>
      <c r="Z156" s="339">
        <v>35855</v>
      </c>
      <c r="AA156" s="208"/>
      <c r="AB156" s="208">
        <v>0</v>
      </c>
      <c r="AC156" s="208"/>
    </row>
    <row r="157" spans="1:29" ht="15" customHeight="1" x14ac:dyDescent="0.25">
      <c r="A157" s="208">
        <v>2500</v>
      </c>
      <c r="B157" s="208">
        <v>10100602</v>
      </c>
      <c r="C157" s="208" t="s">
        <v>389</v>
      </c>
      <c r="D157" s="208" t="s">
        <v>390</v>
      </c>
      <c r="E157" s="208" t="s">
        <v>254</v>
      </c>
      <c r="F157" s="208" t="s">
        <v>404</v>
      </c>
      <c r="G157" s="208" t="s">
        <v>276</v>
      </c>
      <c r="H157" s="339">
        <v>2025884</v>
      </c>
      <c r="I157" s="208" t="s">
        <v>277</v>
      </c>
      <c r="J157" s="208">
        <v>380</v>
      </c>
      <c r="K157" s="186">
        <v>0</v>
      </c>
      <c r="L157" s="186">
        <v>129</v>
      </c>
      <c r="M157" s="208" t="s">
        <v>258</v>
      </c>
      <c r="N157" s="186">
        <v>1</v>
      </c>
      <c r="O157" s="210">
        <v>0.6</v>
      </c>
      <c r="P157" s="208" t="s">
        <v>259</v>
      </c>
      <c r="Q157" s="208" t="s">
        <v>260</v>
      </c>
      <c r="R157" s="208" t="s">
        <v>254</v>
      </c>
      <c r="S157" s="208" t="s">
        <v>261</v>
      </c>
      <c r="T157" s="208"/>
      <c r="U157" s="208">
        <v>1.4</v>
      </c>
      <c r="V157" s="208" t="s">
        <v>380</v>
      </c>
      <c r="W157" s="208" t="s">
        <v>285</v>
      </c>
      <c r="X157" s="208" t="s">
        <v>278</v>
      </c>
      <c r="Y157" s="208">
        <v>0</v>
      </c>
      <c r="Z157" s="339">
        <v>35855</v>
      </c>
      <c r="AA157" s="208"/>
      <c r="AB157" s="208">
        <v>0</v>
      </c>
      <c r="AC157" s="208"/>
    </row>
    <row r="158" spans="1:29" ht="15" customHeight="1" x14ac:dyDescent="0.25">
      <c r="A158" s="208">
        <v>2501</v>
      </c>
      <c r="B158" s="208">
        <v>10100602</v>
      </c>
      <c r="C158" s="208" t="s">
        <v>389</v>
      </c>
      <c r="D158" s="208" t="s">
        <v>390</v>
      </c>
      <c r="E158" s="208" t="s">
        <v>254</v>
      </c>
      <c r="F158" s="208" t="s">
        <v>404</v>
      </c>
      <c r="G158" s="208"/>
      <c r="H158" s="208"/>
      <c r="I158" s="208" t="s">
        <v>412</v>
      </c>
      <c r="J158" s="208">
        <v>381</v>
      </c>
      <c r="K158" s="186">
        <v>0</v>
      </c>
      <c r="L158" s="186">
        <v>129</v>
      </c>
      <c r="M158" s="208" t="s">
        <v>258</v>
      </c>
      <c r="N158" s="186">
        <v>1</v>
      </c>
      <c r="O158" s="210">
        <v>0.6</v>
      </c>
      <c r="P158" s="208" t="s">
        <v>259</v>
      </c>
      <c r="Q158" s="208" t="s">
        <v>260</v>
      </c>
      <c r="R158" s="208" t="s">
        <v>254</v>
      </c>
      <c r="S158" s="208" t="s">
        <v>261</v>
      </c>
      <c r="T158" s="208"/>
      <c r="U158" s="208">
        <v>1.4</v>
      </c>
      <c r="V158" s="208"/>
      <c r="W158" s="208" t="s">
        <v>413</v>
      </c>
      <c r="X158" s="208" t="s">
        <v>278</v>
      </c>
      <c r="Y158" s="208">
        <v>0</v>
      </c>
      <c r="Z158" s="208"/>
      <c r="AA158" s="339">
        <v>35855</v>
      </c>
      <c r="AB158" s="208">
        <v>0</v>
      </c>
      <c r="AC158" s="208"/>
    </row>
    <row r="159" spans="1:29" ht="15" customHeight="1" x14ac:dyDescent="0.25">
      <c r="A159" s="208">
        <v>2502</v>
      </c>
      <c r="B159" s="208">
        <v>10100602</v>
      </c>
      <c r="C159" s="208" t="s">
        <v>389</v>
      </c>
      <c r="D159" s="208" t="s">
        <v>390</v>
      </c>
      <c r="E159" s="208" t="s">
        <v>254</v>
      </c>
      <c r="F159" s="208" t="s">
        <v>404</v>
      </c>
      <c r="G159" s="208">
        <v>108883</v>
      </c>
      <c r="H159" s="208" t="s">
        <v>381</v>
      </c>
      <c r="I159" s="208" t="s">
        <v>382</v>
      </c>
      <c r="J159" s="208">
        <v>397</v>
      </c>
      <c r="K159" s="186">
        <v>0</v>
      </c>
      <c r="L159" s="186">
        <v>129</v>
      </c>
      <c r="M159" s="208" t="s">
        <v>258</v>
      </c>
      <c r="N159" s="186">
        <v>1</v>
      </c>
      <c r="O159" s="210">
        <v>3.3999999999999998E-3</v>
      </c>
      <c r="P159" s="208" t="s">
        <v>259</v>
      </c>
      <c r="Q159" s="208" t="s">
        <v>260</v>
      </c>
      <c r="R159" s="208" t="s">
        <v>254</v>
      </c>
      <c r="S159" s="208" t="s">
        <v>261</v>
      </c>
      <c r="T159" s="208"/>
      <c r="U159" s="208">
        <v>1.4</v>
      </c>
      <c r="V159" s="208" t="s">
        <v>294</v>
      </c>
      <c r="W159" s="208" t="s">
        <v>285</v>
      </c>
      <c r="X159" s="208" t="s">
        <v>275</v>
      </c>
      <c r="Y159" s="208">
        <v>0</v>
      </c>
      <c r="Z159" s="339">
        <v>35855</v>
      </c>
      <c r="AA159" s="208"/>
      <c r="AB159" s="208">
        <v>0</v>
      </c>
      <c r="AC159" s="208"/>
    </row>
    <row r="160" spans="1:29" ht="15" customHeight="1" x14ac:dyDescent="0.25">
      <c r="A160" s="208">
        <v>2503</v>
      </c>
      <c r="B160" s="208">
        <v>10100602</v>
      </c>
      <c r="C160" s="208" t="s">
        <v>389</v>
      </c>
      <c r="D160" s="208" t="s">
        <v>390</v>
      </c>
      <c r="E160" s="208" t="s">
        <v>254</v>
      </c>
      <c r="F160" s="208" t="s">
        <v>404</v>
      </c>
      <c r="G160" s="208"/>
      <c r="H160" s="208"/>
      <c r="I160" s="208" t="s">
        <v>279</v>
      </c>
      <c r="J160" s="208">
        <v>399</v>
      </c>
      <c r="K160" s="186">
        <v>0</v>
      </c>
      <c r="L160" s="186">
        <v>129</v>
      </c>
      <c r="M160" s="208" t="s">
        <v>258</v>
      </c>
      <c r="N160" s="186">
        <v>1</v>
      </c>
      <c r="O160" s="210">
        <v>11</v>
      </c>
      <c r="P160" s="208" t="s">
        <v>259</v>
      </c>
      <c r="Q160" s="208" t="s">
        <v>260</v>
      </c>
      <c r="R160" s="208" t="s">
        <v>254</v>
      </c>
      <c r="S160" s="208" t="s">
        <v>261</v>
      </c>
      <c r="T160" s="208"/>
      <c r="U160" s="208">
        <v>1.4</v>
      </c>
      <c r="V160" s="208"/>
      <c r="W160" s="208" t="s">
        <v>285</v>
      </c>
      <c r="X160" s="208" t="s">
        <v>267</v>
      </c>
      <c r="Y160" s="208">
        <v>0</v>
      </c>
      <c r="Z160" s="339">
        <v>35855</v>
      </c>
      <c r="AA160" s="208"/>
      <c r="AB160" s="208">
        <v>0</v>
      </c>
      <c r="AC160" s="208"/>
    </row>
    <row r="161" spans="1:29" ht="15" customHeight="1" x14ac:dyDescent="0.25">
      <c r="A161" s="208">
        <v>2504</v>
      </c>
      <c r="B161" s="208">
        <v>10100602</v>
      </c>
      <c r="C161" s="208" t="s">
        <v>389</v>
      </c>
      <c r="D161" s="208" t="s">
        <v>390</v>
      </c>
      <c r="E161" s="208" t="s">
        <v>254</v>
      </c>
      <c r="F161" s="208" t="s">
        <v>404</v>
      </c>
      <c r="G161" s="208"/>
      <c r="H161" s="208" t="s">
        <v>383</v>
      </c>
      <c r="I161" s="208" t="s">
        <v>384</v>
      </c>
      <c r="J161" s="208">
        <v>413</v>
      </c>
      <c r="K161" s="186">
        <v>0</v>
      </c>
      <c r="L161" s="186">
        <v>129</v>
      </c>
      <c r="M161" s="208" t="s">
        <v>258</v>
      </c>
      <c r="N161" s="186">
        <v>1</v>
      </c>
      <c r="O161" s="210">
        <v>2.3E-3</v>
      </c>
      <c r="P161" s="208" t="s">
        <v>259</v>
      </c>
      <c r="Q161" s="208" t="s">
        <v>260</v>
      </c>
      <c r="R161" s="208" t="s">
        <v>254</v>
      </c>
      <c r="S161" s="208" t="s">
        <v>261</v>
      </c>
      <c r="T161" s="208"/>
      <c r="U161" s="208">
        <v>1.4</v>
      </c>
      <c r="V161" s="208"/>
      <c r="W161" s="208" t="s">
        <v>285</v>
      </c>
      <c r="X161" s="208" t="s">
        <v>263</v>
      </c>
      <c r="Y161" s="208">
        <v>0</v>
      </c>
      <c r="Z161" s="339">
        <v>35855</v>
      </c>
      <c r="AA161" s="208"/>
      <c r="AB161" s="208">
        <v>0</v>
      </c>
      <c r="AC161" s="208"/>
    </row>
    <row r="162" spans="1:29" ht="15" customHeight="1" x14ac:dyDescent="0.25">
      <c r="A162" s="208">
        <v>2505</v>
      </c>
      <c r="B162" s="208">
        <v>10100602</v>
      </c>
      <c r="C162" s="208" t="s">
        <v>389</v>
      </c>
      <c r="D162" s="208" t="s">
        <v>390</v>
      </c>
      <c r="E162" s="208" t="s">
        <v>254</v>
      </c>
      <c r="F162" s="208" t="s">
        <v>404</v>
      </c>
      <c r="G162" s="208" t="s">
        <v>385</v>
      </c>
      <c r="H162" s="208"/>
      <c r="I162" s="208" t="s">
        <v>386</v>
      </c>
      <c r="J162" s="208">
        <v>417</v>
      </c>
      <c r="K162" s="186">
        <v>0</v>
      </c>
      <c r="L162" s="186">
        <v>129</v>
      </c>
      <c r="M162" s="208" t="s">
        <v>258</v>
      </c>
      <c r="N162" s="186">
        <v>1</v>
      </c>
      <c r="O162" s="210">
        <v>2.8</v>
      </c>
      <c r="P162" s="208" t="s">
        <v>259</v>
      </c>
      <c r="Q162" s="208" t="s">
        <v>260</v>
      </c>
      <c r="R162" s="208" t="s">
        <v>254</v>
      </c>
      <c r="S162" s="208" t="s">
        <v>261</v>
      </c>
      <c r="T162" s="208"/>
      <c r="U162" s="208"/>
      <c r="V162" s="208"/>
      <c r="W162" s="208" t="s">
        <v>733</v>
      </c>
      <c r="X162" s="208" t="s">
        <v>275</v>
      </c>
      <c r="Y162" s="208">
        <v>0</v>
      </c>
      <c r="Z162" s="208"/>
      <c r="AA162" s="339">
        <v>35855</v>
      </c>
      <c r="AB162" s="208">
        <v>0</v>
      </c>
      <c r="AC162" s="208"/>
    </row>
    <row r="163" spans="1:29" ht="15" customHeight="1" x14ac:dyDescent="0.25">
      <c r="A163" s="208">
        <v>2506</v>
      </c>
      <c r="B163" s="208">
        <v>10100602</v>
      </c>
      <c r="C163" s="208" t="s">
        <v>389</v>
      </c>
      <c r="D163" s="208" t="s">
        <v>390</v>
      </c>
      <c r="E163" s="208" t="s">
        <v>254</v>
      </c>
      <c r="F163" s="208" t="s">
        <v>404</v>
      </c>
      <c r="G163" s="208" t="s">
        <v>385</v>
      </c>
      <c r="H163" s="208"/>
      <c r="I163" s="208" t="s">
        <v>386</v>
      </c>
      <c r="J163" s="208">
        <v>417</v>
      </c>
      <c r="K163" s="186">
        <v>0</v>
      </c>
      <c r="L163" s="186">
        <v>129</v>
      </c>
      <c r="M163" s="208" t="s">
        <v>258</v>
      </c>
      <c r="N163" s="186">
        <v>1</v>
      </c>
      <c r="O163" s="210">
        <v>5.5</v>
      </c>
      <c r="P163" s="208" t="s">
        <v>259</v>
      </c>
      <c r="Q163" s="208" t="s">
        <v>260</v>
      </c>
      <c r="R163" s="208" t="s">
        <v>254</v>
      </c>
      <c r="S163" s="208" t="s">
        <v>261</v>
      </c>
      <c r="T163" s="208"/>
      <c r="U163" s="208">
        <v>1.4</v>
      </c>
      <c r="V163" s="208"/>
      <c r="W163" s="208" t="s">
        <v>285</v>
      </c>
      <c r="X163" s="208" t="s">
        <v>275</v>
      </c>
      <c r="Y163" s="208">
        <v>0</v>
      </c>
      <c r="Z163" s="339">
        <v>35855</v>
      </c>
      <c r="AA163" s="208"/>
      <c r="AB163" s="208">
        <v>0</v>
      </c>
      <c r="AC163" s="208"/>
    </row>
    <row r="164" spans="1:29" ht="15" customHeight="1" x14ac:dyDescent="0.25">
      <c r="A164" s="208">
        <v>2507</v>
      </c>
      <c r="B164" s="208">
        <v>10100602</v>
      </c>
      <c r="C164" s="208" t="s">
        <v>389</v>
      </c>
      <c r="D164" s="208" t="s">
        <v>390</v>
      </c>
      <c r="E164" s="208" t="s">
        <v>254</v>
      </c>
      <c r="F164" s="208" t="s">
        <v>404</v>
      </c>
      <c r="G164" s="208"/>
      <c r="H164" s="208" t="s">
        <v>387</v>
      </c>
      <c r="I164" s="208" t="s">
        <v>388</v>
      </c>
      <c r="J164" s="208">
        <v>419</v>
      </c>
      <c r="K164" s="186">
        <v>0</v>
      </c>
      <c r="L164" s="186">
        <v>129</v>
      </c>
      <c r="M164" s="208" t="s">
        <v>258</v>
      </c>
      <c r="N164" s="186">
        <v>1</v>
      </c>
      <c r="O164" s="210">
        <v>2.9000000000000001E-2</v>
      </c>
      <c r="P164" s="208" t="s">
        <v>259</v>
      </c>
      <c r="Q164" s="208" t="s">
        <v>260</v>
      </c>
      <c r="R164" s="208" t="s">
        <v>254</v>
      </c>
      <c r="S164" s="208" t="s">
        <v>261</v>
      </c>
      <c r="T164" s="208"/>
      <c r="U164" s="208">
        <v>1.4</v>
      </c>
      <c r="V164" s="208"/>
      <c r="W164" s="208" t="s">
        <v>285</v>
      </c>
      <c r="X164" s="208" t="s">
        <v>286</v>
      </c>
      <c r="Y164" s="208">
        <v>0</v>
      </c>
      <c r="Z164" s="339">
        <v>35855</v>
      </c>
      <c r="AA164" s="208"/>
      <c r="AB164" s="208">
        <v>0</v>
      </c>
      <c r="AC164" s="208"/>
    </row>
    <row r="165" spans="1:29" ht="15" customHeight="1" x14ac:dyDescent="0.25">
      <c r="A165" s="208">
        <v>2508</v>
      </c>
      <c r="B165" s="208">
        <v>10100604</v>
      </c>
      <c r="C165" s="208" t="s">
        <v>389</v>
      </c>
      <c r="D165" s="208" t="s">
        <v>390</v>
      </c>
      <c r="E165" s="208" t="s">
        <v>254</v>
      </c>
      <c r="F165" s="208" t="s">
        <v>405</v>
      </c>
      <c r="G165" s="208">
        <v>83329</v>
      </c>
      <c r="H165" s="208" t="s">
        <v>281</v>
      </c>
      <c r="I165" s="208" t="s">
        <v>282</v>
      </c>
      <c r="J165" s="208">
        <v>69</v>
      </c>
      <c r="K165" s="186">
        <v>0</v>
      </c>
      <c r="L165" s="186">
        <v>129</v>
      </c>
      <c r="M165" s="208" t="s">
        <v>258</v>
      </c>
      <c r="N165" s="186">
        <v>1</v>
      </c>
      <c r="O165" s="208" t="s">
        <v>283</v>
      </c>
      <c r="P165" s="208" t="s">
        <v>259</v>
      </c>
      <c r="Q165" s="208" t="s">
        <v>260</v>
      </c>
      <c r="R165" s="208" t="s">
        <v>254</v>
      </c>
      <c r="S165" s="208" t="s">
        <v>261</v>
      </c>
      <c r="T165" s="208"/>
      <c r="U165" s="208">
        <v>1.4</v>
      </c>
      <c r="V165" s="208" t="s">
        <v>284</v>
      </c>
      <c r="W165" s="208" t="s">
        <v>285</v>
      </c>
      <c r="X165" s="208" t="s">
        <v>286</v>
      </c>
      <c r="Y165" s="208">
        <v>0</v>
      </c>
      <c r="Z165" s="339">
        <v>35855</v>
      </c>
      <c r="AA165" s="208"/>
      <c r="AB165" s="208">
        <v>0</v>
      </c>
      <c r="AC165" s="208"/>
    </row>
    <row r="166" spans="1:29" ht="15" customHeight="1" x14ac:dyDescent="0.25">
      <c r="A166" s="208">
        <v>2509</v>
      </c>
      <c r="B166" s="208">
        <v>10100604</v>
      </c>
      <c r="C166" s="208" t="s">
        <v>389</v>
      </c>
      <c r="D166" s="208" t="s">
        <v>390</v>
      </c>
      <c r="E166" s="208" t="s">
        <v>254</v>
      </c>
      <c r="F166" s="208" t="s">
        <v>405</v>
      </c>
      <c r="G166" s="208">
        <v>208968</v>
      </c>
      <c r="H166" s="208" t="s">
        <v>287</v>
      </c>
      <c r="I166" s="208" t="s">
        <v>288</v>
      </c>
      <c r="J166" s="208">
        <v>70</v>
      </c>
      <c r="K166" s="186">
        <v>0</v>
      </c>
      <c r="L166" s="186">
        <v>129</v>
      </c>
      <c r="M166" s="208" t="s">
        <v>258</v>
      </c>
      <c r="N166" s="186">
        <v>1</v>
      </c>
      <c r="O166" s="208" t="s">
        <v>283</v>
      </c>
      <c r="P166" s="208" t="s">
        <v>259</v>
      </c>
      <c r="Q166" s="208" t="s">
        <v>260</v>
      </c>
      <c r="R166" s="208" t="s">
        <v>254</v>
      </c>
      <c r="S166" s="208" t="s">
        <v>261</v>
      </c>
      <c r="T166" s="208"/>
      <c r="U166" s="208">
        <v>1.4</v>
      </c>
      <c r="V166" s="208" t="s">
        <v>284</v>
      </c>
      <c r="W166" s="208" t="s">
        <v>285</v>
      </c>
      <c r="X166" s="208" t="s">
        <v>286</v>
      </c>
      <c r="Y166" s="208">
        <v>0</v>
      </c>
      <c r="Z166" s="339">
        <v>35855</v>
      </c>
      <c r="AA166" s="208"/>
      <c r="AB166" s="208">
        <v>0</v>
      </c>
      <c r="AC166" s="208"/>
    </row>
    <row r="167" spans="1:29" ht="15" customHeight="1" x14ac:dyDescent="0.25">
      <c r="A167" s="208">
        <v>2510</v>
      </c>
      <c r="B167" s="208">
        <v>10100604</v>
      </c>
      <c r="C167" s="208" t="s">
        <v>389</v>
      </c>
      <c r="D167" s="208" t="s">
        <v>390</v>
      </c>
      <c r="E167" s="208" t="s">
        <v>254</v>
      </c>
      <c r="F167" s="208" t="s">
        <v>405</v>
      </c>
      <c r="G167" s="208" t="s">
        <v>565</v>
      </c>
      <c r="H167" s="208" t="s">
        <v>566</v>
      </c>
      <c r="I167" s="208" t="s">
        <v>567</v>
      </c>
      <c r="J167" s="208">
        <v>87</v>
      </c>
      <c r="K167" s="186">
        <v>0</v>
      </c>
      <c r="L167" s="186">
        <v>129</v>
      </c>
      <c r="M167" s="208" t="s">
        <v>258</v>
      </c>
      <c r="N167" s="186">
        <v>1</v>
      </c>
      <c r="O167" s="210">
        <v>3.2</v>
      </c>
      <c r="P167" s="208" t="s">
        <v>259</v>
      </c>
      <c r="Q167" s="208" t="s">
        <v>260</v>
      </c>
      <c r="R167" s="208" t="s">
        <v>254</v>
      </c>
      <c r="S167" s="208" t="s">
        <v>261</v>
      </c>
      <c r="T167" s="208"/>
      <c r="U167" s="208"/>
      <c r="V167" s="208"/>
      <c r="W167" s="208" t="s">
        <v>568</v>
      </c>
      <c r="X167" s="208" t="s">
        <v>275</v>
      </c>
      <c r="Y167" s="208">
        <v>0</v>
      </c>
      <c r="Z167" s="339">
        <v>36770</v>
      </c>
      <c r="AA167" s="208"/>
      <c r="AB167" s="208">
        <v>0</v>
      </c>
      <c r="AC167" s="208"/>
    </row>
    <row r="168" spans="1:29" ht="15" customHeight="1" x14ac:dyDescent="0.25">
      <c r="A168" s="208">
        <v>2511</v>
      </c>
      <c r="B168" s="208">
        <v>10100604</v>
      </c>
      <c r="C168" s="208" t="s">
        <v>389</v>
      </c>
      <c r="D168" s="208" t="s">
        <v>390</v>
      </c>
      <c r="E168" s="208" t="s">
        <v>254</v>
      </c>
      <c r="F168" s="208" t="s">
        <v>405</v>
      </c>
      <c r="G168" s="208" t="s">
        <v>565</v>
      </c>
      <c r="H168" s="208" t="s">
        <v>566</v>
      </c>
      <c r="I168" s="208" t="s">
        <v>567</v>
      </c>
      <c r="J168" s="208">
        <v>87</v>
      </c>
      <c r="K168" s="186">
        <v>107</v>
      </c>
      <c r="L168" s="186">
        <v>172</v>
      </c>
      <c r="M168" s="208" t="s">
        <v>615</v>
      </c>
      <c r="N168" s="186">
        <v>1</v>
      </c>
      <c r="O168" s="210">
        <v>18</v>
      </c>
      <c r="P168" s="208" t="s">
        <v>259</v>
      </c>
      <c r="Q168" s="208" t="s">
        <v>260</v>
      </c>
      <c r="R168" s="208" t="s">
        <v>254</v>
      </c>
      <c r="S168" s="208" t="s">
        <v>261</v>
      </c>
      <c r="T168" s="208"/>
      <c r="U168" s="208"/>
      <c r="V168" s="208"/>
      <c r="W168" s="208" t="s">
        <v>568</v>
      </c>
      <c r="X168" s="208" t="s">
        <v>275</v>
      </c>
      <c r="Y168" s="208">
        <v>0</v>
      </c>
      <c r="Z168" s="339">
        <v>36770</v>
      </c>
      <c r="AA168" s="208"/>
      <c r="AB168" s="208">
        <v>0</v>
      </c>
      <c r="AC168" s="208"/>
    </row>
    <row r="169" spans="1:29" ht="15" customHeight="1" x14ac:dyDescent="0.25">
      <c r="A169" s="208">
        <v>2512</v>
      </c>
      <c r="B169" s="208">
        <v>10100604</v>
      </c>
      <c r="C169" s="208" t="s">
        <v>389</v>
      </c>
      <c r="D169" s="208" t="s">
        <v>390</v>
      </c>
      <c r="E169" s="208" t="s">
        <v>254</v>
      </c>
      <c r="F169" s="208" t="s">
        <v>405</v>
      </c>
      <c r="G169" s="208" t="s">
        <v>565</v>
      </c>
      <c r="H169" s="208" t="s">
        <v>566</v>
      </c>
      <c r="I169" s="208" t="s">
        <v>567</v>
      </c>
      <c r="J169" s="208">
        <v>87</v>
      </c>
      <c r="K169" s="186">
        <v>139</v>
      </c>
      <c r="L169" s="186">
        <v>198</v>
      </c>
      <c r="M169" s="208" t="s">
        <v>551</v>
      </c>
      <c r="N169" s="186">
        <v>1</v>
      </c>
      <c r="O169" s="210">
        <v>9.1</v>
      </c>
      <c r="P169" s="208" t="s">
        <v>259</v>
      </c>
      <c r="Q169" s="208" t="s">
        <v>260</v>
      </c>
      <c r="R169" s="208" t="s">
        <v>254</v>
      </c>
      <c r="S169" s="208" t="s">
        <v>261</v>
      </c>
      <c r="T169" s="208"/>
      <c r="U169" s="208"/>
      <c r="V169" s="208"/>
      <c r="W169" s="208" t="s">
        <v>568</v>
      </c>
      <c r="X169" s="208" t="s">
        <v>275</v>
      </c>
      <c r="Y169" s="208">
        <v>0</v>
      </c>
      <c r="Z169" s="339">
        <v>36770</v>
      </c>
      <c r="AA169" s="208"/>
      <c r="AB169" s="208">
        <v>0</v>
      </c>
      <c r="AC169" s="208"/>
    </row>
    <row r="170" spans="1:29" ht="15" customHeight="1" x14ac:dyDescent="0.25">
      <c r="A170" s="208">
        <v>2513</v>
      </c>
      <c r="B170" s="208">
        <v>10100604</v>
      </c>
      <c r="C170" s="208" t="s">
        <v>389</v>
      </c>
      <c r="D170" s="208" t="s">
        <v>390</v>
      </c>
      <c r="E170" s="208" t="s">
        <v>254</v>
      </c>
      <c r="F170" s="208" t="s">
        <v>405</v>
      </c>
      <c r="G170" s="208">
        <v>120127</v>
      </c>
      <c r="H170" s="208" t="s">
        <v>289</v>
      </c>
      <c r="I170" s="208" t="s">
        <v>290</v>
      </c>
      <c r="J170" s="208">
        <v>91</v>
      </c>
      <c r="K170" s="186">
        <v>0</v>
      </c>
      <c r="L170" s="186">
        <v>129</v>
      </c>
      <c r="M170" s="208" t="s">
        <v>258</v>
      </c>
      <c r="N170" s="186">
        <v>1</v>
      </c>
      <c r="O170" s="208" t="s">
        <v>291</v>
      </c>
      <c r="P170" s="208" t="s">
        <v>259</v>
      </c>
      <c r="Q170" s="208" t="s">
        <v>260</v>
      </c>
      <c r="R170" s="208" t="s">
        <v>254</v>
      </c>
      <c r="S170" s="208" t="s">
        <v>261</v>
      </c>
      <c r="T170" s="208"/>
      <c r="U170" s="208">
        <v>1.4</v>
      </c>
      <c r="V170" s="208" t="s">
        <v>284</v>
      </c>
      <c r="W170" s="208" t="s">
        <v>285</v>
      </c>
      <c r="X170" s="208" t="s">
        <v>286</v>
      </c>
      <c r="Y170" s="208">
        <v>0</v>
      </c>
      <c r="Z170" s="339">
        <v>35855</v>
      </c>
      <c r="AA170" s="208"/>
      <c r="AB170" s="208">
        <v>0</v>
      </c>
      <c r="AC170" s="208"/>
    </row>
    <row r="171" spans="1:29" ht="15" customHeight="1" x14ac:dyDescent="0.25">
      <c r="A171" s="208">
        <v>2514</v>
      </c>
      <c r="B171" s="208">
        <v>10100604</v>
      </c>
      <c r="C171" s="208" t="s">
        <v>389</v>
      </c>
      <c r="D171" s="208" t="s">
        <v>390</v>
      </c>
      <c r="E171" s="208" t="s">
        <v>254</v>
      </c>
      <c r="F171" s="208" t="s">
        <v>405</v>
      </c>
      <c r="G171" s="208">
        <v>7440382</v>
      </c>
      <c r="H171" s="208" t="s">
        <v>292</v>
      </c>
      <c r="I171" s="208" t="s">
        <v>293</v>
      </c>
      <c r="J171" s="208">
        <v>93</v>
      </c>
      <c r="K171" s="186">
        <v>0</v>
      </c>
      <c r="L171" s="186">
        <v>129</v>
      </c>
      <c r="M171" s="208" t="s">
        <v>258</v>
      </c>
      <c r="N171" s="186">
        <v>1</v>
      </c>
      <c r="O171" s="210">
        <v>2.0000000000000001E-4</v>
      </c>
      <c r="P171" s="208" t="s">
        <v>259</v>
      </c>
      <c r="Q171" s="208" t="s">
        <v>260</v>
      </c>
      <c r="R171" s="208" t="s">
        <v>254</v>
      </c>
      <c r="S171" s="208" t="s">
        <v>261</v>
      </c>
      <c r="T171" s="208"/>
      <c r="U171" s="208">
        <v>1.4</v>
      </c>
      <c r="V171" s="208" t="s">
        <v>294</v>
      </c>
      <c r="W171" s="208" t="s">
        <v>285</v>
      </c>
      <c r="X171" s="208" t="s">
        <v>286</v>
      </c>
      <c r="Y171" s="208">
        <v>0</v>
      </c>
      <c r="Z171" s="339">
        <v>35855</v>
      </c>
      <c r="AA171" s="208"/>
      <c r="AB171" s="208">
        <v>0</v>
      </c>
      <c r="AC171" s="208"/>
    </row>
    <row r="172" spans="1:29" ht="15" customHeight="1" x14ac:dyDescent="0.25">
      <c r="A172" s="208">
        <v>2515</v>
      </c>
      <c r="B172" s="208">
        <v>10100604</v>
      </c>
      <c r="C172" s="208" t="s">
        <v>389</v>
      </c>
      <c r="D172" s="208" t="s">
        <v>390</v>
      </c>
      <c r="E172" s="208" t="s">
        <v>254</v>
      </c>
      <c r="F172" s="208" t="s">
        <v>405</v>
      </c>
      <c r="G172" s="208"/>
      <c r="H172" s="208" t="s">
        <v>295</v>
      </c>
      <c r="I172" s="208" t="s">
        <v>296</v>
      </c>
      <c r="J172" s="208">
        <v>96</v>
      </c>
      <c r="K172" s="186">
        <v>0</v>
      </c>
      <c r="L172" s="186">
        <v>129</v>
      </c>
      <c r="M172" s="208" t="s">
        <v>258</v>
      </c>
      <c r="N172" s="186">
        <v>1</v>
      </c>
      <c r="O172" s="210">
        <v>4.4000000000000003E-3</v>
      </c>
      <c r="P172" s="208" t="s">
        <v>259</v>
      </c>
      <c r="Q172" s="208" t="s">
        <v>260</v>
      </c>
      <c r="R172" s="208" t="s">
        <v>254</v>
      </c>
      <c r="S172" s="208" t="s">
        <v>261</v>
      </c>
      <c r="T172" s="208"/>
      <c r="U172" s="208">
        <v>1.4</v>
      </c>
      <c r="V172" s="208"/>
      <c r="W172" s="208" t="s">
        <v>285</v>
      </c>
      <c r="X172" s="208" t="s">
        <v>263</v>
      </c>
      <c r="Y172" s="208">
        <v>0</v>
      </c>
      <c r="Z172" s="339">
        <v>35855</v>
      </c>
      <c r="AA172" s="208"/>
      <c r="AB172" s="208">
        <v>0</v>
      </c>
      <c r="AC172" s="208"/>
    </row>
    <row r="173" spans="1:29" ht="15" customHeight="1" x14ac:dyDescent="0.25">
      <c r="A173" s="208">
        <v>2516</v>
      </c>
      <c r="B173" s="208">
        <v>10100604</v>
      </c>
      <c r="C173" s="208" t="s">
        <v>389</v>
      </c>
      <c r="D173" s="208" t="s">
        <v>390</v>
      </c>
      <c r="E173" s="208" t="s">
        <v>254</v>
      </c>
      <c r="F173" s="208" t="s">
        <v>405</v>
      </c>
      <c r="G173" s="208">
        <v>71432</v>
      </c>
      <c r="H173" s="208" t="s">
        <v>297</v>
      </c>
      <c r="I173" s="208" t="s">
        <v>298</v>
      </c>
      <c r="J173" s="208">
        <v>98</v>
      </c>
      <c r="K173" s="186">
        <v>0</v>
      </c>
      <c r="L173" s="186">
        <v>129</v>
      </c>
      <c r="M173" s="208" t="s">
        <v>258</v>
      </c>
      <c r="N173" s="186">
        <v>1</v>
      </c>
      <c r="O173" s="210">
        <v>2.0999999999999999E-3</v>
      </c>
      <c r="P173" s="208" t="s">
        <v>259</v>
      </c>
      <c r="Q173" s="208" t="s">
        <v>260</v>
      </c>
      <c r="R173" s="208" t="s">
        <v>254</v>
      </c>
      <c r="S173" s="208" t="s">
        <v>261</v>
      </c>
      <c r="T173" s="208"/>
      <c r="U173" s="208">
        <v>1.4</v>
      </c>
      <c r="V173" s="208" t="s">
        <v>294</v>
      </c>
      <c r="W173" s="208" t="s">
        <v>285</v>
      </c>
      <c r="X173" s="208" t="s">
        <v>267</v>
      </c>
      <c r="Y173" s="208">
        <v>0</v>
      </c>
      <c r="Z173" s="339">
        <v>35855</v>
      </c>
      <c r="AA173" s="208"/>
      <c r="AB173" s="208">
        <v>0</v>
      </c>
      <c r="AC173" s="208"/>
    </row>
    <row r="174" spans="1:29" ht="15" customHeight="1" x14ac:dyDescent="0.25">
      <c r="A174" s="208">
        <v>2517</v>
      </c>
      <c r="B174" s="208">
        <v>10100604</v>
      </c>
      <c r="C174" s="208" t="s">
        <v>389</v>
      </c>
      <c r="D174" s="208" t="s">
        <v>390</v>
      </c>
      <c r="E174" s="208" t="s">
        <v>254</v>
      </c>
      <c r="F174" s="208" t="s">
        <v>405</v>
      </c>
      <c r="G174" s="208">
        <v>56553</v>
      </c>
      <c r="H174" s="208" t="s">
        <v>299</v>
      </c>
      <c r="I174" s="208" t="s">
        <v>300</v>
      </c>
      <c r="J174" s="208">
        <v>102</v>
      </c>
      <c r="K174" s="186">
        <v>0</v>
      </c>
      <c r="L174" s="186">
        <v>129</v>
      </c>
      <c r="M174" s="208" t="s">
        <v>258</v>
      </c>
      <c r="N174" s="186">
        <v>1</v>
      </c>
      <c r="O174" s="208" t="s">
        <v>283</v>
      </c>
      <c r="P174" s="208" t="s">
        <v>259</v>
      </c>
      <c r="Q174" s="208" t="s">
        <v>260</v>
      </c>
      <c r="R174" s="208" t="s">
        <v>254</v>
      </c>
      <c r="S174" s="208" t="s">
        <v>261</v>
      </c>
      <c r="T174" s="208"/>
      <c r="U174" s="208">
        <v>1.4</v>
      </c>
      <c r="V174" s="208" t="s">
        <v>284</v>
      </c>
      <c r="W174" s="208" t="s">
        <v>285</v>
      </c>
      <c r="X174" s="208" t="s">
        <v>286</v>
      </c>
      <c r="Y174" s="208">
        <v>0</v>
      </c>
      <c r="Z174" s="339">
        <v>35855</v>
      </c>
      <c r="AA174" s="208"/>
      <c r="AB174" s="208">
        <v>0</v>
      </c>
      <c r="AC174" s="208"/>
    </row>
    <row r="175" spans="1:29" ht="15" customHeight="1" x14ac:dyDescent="0.25">
      <c r="A175" s="208">
        <v>2518</v>
      </c>
      <c r="B175" s="208">
        <v>10100604</v>
      </c>
      <c r="C175" s="208" t="s">
        <v>389</v>
      </c>
      <c r="D175" s="208" t="s">
        <v>390</v>
      </c>
      <c r="E175" s="208" t="s">
        <v>254</v>
      </c>
      <c r="F175" s="208" t="s">
        <v>405</v>
      </c>
      <c r="G175" s="208">
        <v>50328</v>
      </c>
      <c r="H175" s="208" t="s">
        <v>301</v>
      </c>
      <c r="I175" s="208" t="s">
        <v>302</v>
      </c>
      <c r="J175" s="208">
        <v>103</v>
      </c>
      <c r="K175" s="186">
        <v>0</v>
      </c>
      <c r="L175" s="186">
        <v>129</v>
      </c>
      <c r="M175" s="208" t="s">
        <v>258</v>
      </c>
      <c r="N175" s="186">
        <v>1</v>
      </c>
      <c r="O175" s="208" t="s">
        <v>303</v>
      </c>
      <c r="P175" s="208" t="s">
        <v>259</v>
      </c>
      <c r="Q175" s="208" t="s">
        <v>260</v>
      </c>
      <c r="R175" s="208" t="s">
        <v>254</v>
      </c>
      <c r="S175" s="208" t="s">
        <v>261</v>
      </c>
      <c r="T175" s="208"/>
      <c r="U175" s="208">
        <v>1.4</v>
      </c>
      <c r="V175" s="208" t="s">
        <v>284</v>
      </c>
      <c r="W175" s="208" t="s">
        <v>285</v>
      </c>
      <c r="X175" s="208" t="s">
        <v>286</v>
      </c>
      <c r="Y175" s="208">
        <v>0</v>
      </c>
      <c r="Z175" s="339">
        <v>35855</v>
      </c>
      <c r="AA175" s="208"/>
      <c r="AB175" s="208">
        <v>0</v>
      </c>
      <c r="AC175" s="208"/>
    </row>
    <row r="176" spans="1:29" ht="15" customHeight="1" x14ac:dyDescent="0.25">
      <c r="A176" s="208">
        <v>2519</v>
      </c>
      <c r="B176" s="208">
        <v>10100604</v>
      </c>
      <c r="C176" s="208" t="s">
        <v>389</v>
      </c>
      <c r="D176" s="208" t="s">
        <v>390</v>
      </c>
      <c r="E176" s="208" t="s">
        <v>254</v>
      </c>
      <c r="F176" s="208" t="s">
        <v>405</v>
      </c>
      <c r="G176" s="208">
        <v>205992</v>
      </c>
      <c r="H176" s="208" t="s">
        <v>304</v>
      </c>
      <c r="I176" s="208" t="s">
        <v>305</v>
      </c>
      <c r="J176" s="208">
        <v>104</v>
      </c>
      <c r="K176" s="186">
        <v>0</v>
      </c>
      <c r="L176" s="186">
        <v>129</v>
      </c>
      <c r="M176" s="208" t="s">
        <v>258</v>
      </c>
      <c r="N176" s="186">
        <v>1</v>
      </c>
      <c r="O176" s="208" t="s">
        <v>283</v>
      </c>
      <c r="P176" s="208" t="s">
        <v>259</v>
      </c>
      <c r="Q176" s="208" t="s">
        <v>260</v>
      </c>
      <c r="R176" s="208" t="s">
        <v>254</v>
      </c>
      <c r="S176" s="208" t="s">
        <v>261</v>
      </c>
      <c r="T176" s="208"/>
      <c r="U176" s="208">
        <v>1.4</v>
      </c>
      <c r="V176" s="208" t="s">
        <v>284</v>
      </c>
      <c r="W176" s="208" t="s">
        <v>285</v>
      </c>
      <c r="X176" s="208" t="s">
        <v>286</v>
      </c>
      <c r="Y176" s="208">
        <v>0</v>
      </c>
      <c r="Z176" s="339">
        <v>35855</v>
      </c>
      <c r="AA176" s="208"/>
      <c r="AB176" s="208">
        <v>0</v>
      </c>
      <c r="AC176" s="208"/>
    </row>
    <row r="177" spans="1:29" ht="15" customHeight="1" x14ac:dyDescent="0.25">
      <c r="A177" s="208">
        <v>2520</v>
      </c>
      <c r="B177" s="208">
        <v>10100604</v>
      </c>
      <c r="C177" s="208" t="s">
        <v>389</v>
      </c>
      <c r="D177" s="208" t="s">
        <v>390</v>
      </c>
      <c r="E177" s="208" t="s">
        <v>254</v>
      </c>
      <c r="F177" s="208" t="s">
        <v>405</v>
      </c>
      <c r="G177" s="208">
        <v>191242</v>
      </c>
      <c r="H177" s="208" t="s">
        <v>306</v>
      </c>
      <c r="I177" s="208" t="s">
        <v>307</v>
      </c>
      <c r="J177" s="208">
        <v>106</v>
      </c>
      <c r="K177" s="186">
        <v>0</v>
      </c>
      <c r="L177" s="186">
        <v>129</v>
      </c>
      <c r="M177" s="208" t="s">
        <v>258</v>
      </c>
      <c r="N177" s="186">
        <v>1</v>
      </c>
      <c r="O177" s="210">
        <v>2.1</v>
      </c>
      <c r="P177" s="208" t="s">
        <v>259</v>
      </c>
      <c r="Q177" s="208" t="s">
        <v>260</v>
      </c>
      <c r="R177" s="208" t="s">
        <v>254</v>
      </c>
      <c r="S177" s="208" t="s">
        <v>261</v>
      </c>
      <c r="T177" s="208"/>
      <c r="U177" s="208">
        <v>1.4</v>
      </c>
      <c r="V177" s="208" t="s">
        <v>284</v>
      </c>
      <c r="W177" s="208" t="s">
        <v>285</v>
      </c>
      <c r="X177" s="208" t="s">
        <v>286</v>
      </c>
      <c r="Y177" s="208">
        <v>0</v>
      </c>
      <c r="Z177" s="339">
        <v>35855</v>
      </c>
      <c r="AA177" s="339">
        <v>40311</v>
      </c>
      <c r="AB177" s="208">
        <v>0</v>
      </c>
      <c r="AC177" s="208"/>
    </row>
    <row r="178" spans="1:29" ht="15" customHeight="1" x14ac:dyDescent="0.25">
      <c r="A178" s="208">
        <v>2521</v>
      </c>
      <c r="B178" s="208">
        <v>10100604</v>
      </c>
      <c r="C178" s="208" t="s">
        <v>389</v>
      </c>
      <c r="D178" s="208" t="s">
        <v>390</v>
      </c>
      <c r="E178" s="208" t="s">
        <v>254</v>
      </c>
      <c r="F178" s="208" t="s">
        <v>405</v>
      </c>
      <c r="G178" s="208">
        <v>207089</v>
      </c>
      <c r="H178" s="208" t="s">
        <v>308</v>
      </c>
      <c r="I178" s="208" t="s">
        <v>309</v>
      </c>
      <c r="J178" s="208">
        <v>107</v>
      </c>
      <c r="K178" s="186">
        <v>0</v>
      </c>
      <c r="L178" s="186">
        <v>129</v>
      </c>
      <c r="M178" s="208" t="s">
        <v>258</v>
      </c>
      <c r="N178" s="186">
        <v>1</v>
      </c>
      <c r="O178" s="208" t="s">
        <v>283</v>
      </c>
      <c r="P178" s="208" t="s">
        <v>259</v>
      </c>
      <c r="Q178" s="208" t="s">
        <v>260</v>
      </c>
      <c r="R178" s="208" t="s">
        <v>254</v>
      </c>
      <c r="S178" s="208" t="s">
        <v>261</v>
      </c>
      <c r="T178" s="208"/>
      <c r="U178" s="208">
        <v>1.4</v>
      </c>
      <c r="V178" s="208" t="s">
        <v>284</v>
      </c>
      <c r="W178" s="208" t="s">
        <v>285</v>
      </c>
      <c r="X178" s="208" t="s">
        <v>286</v>
      </c>
      <c r="Y178" s="208">
        <v>0</v>
      </c>
      <c r="Z178" s="339">
        <v>35855</v>
      </c>
      <c r="AA178" s="208"/>
      <c r="AB178" s="208">
        <v>0</v>
      </c>
      <c r="AC178" s="208"/>
    </row>
    <row r="179" spans="1:29" ht="15" customHeight="1" x14ac:dyDescent="0.25">
      <c r="A179" s="208">
        <v>2522</v>
      </c>
      <c r="B179" s="208">
        <v>10100604</v>
      </c>
      <c r="C179" s="208" t="s">
        <v>389</v>
      </c>
      <c r="D179" s="208" t="s">
        <v>390</v>
      </c>
      <c r="E179" s="208" t="s">
        <v>254</v>
      </c>
      <c r="F179" s="208" t="s">
        <v>405</v>
      </c>
      <c r="G179" s="208">
        <v>7440417</v>
      </c>
      <c r="H179" s="208" t="s">
        <v>310</v>
      </c>
      <c r="I179" s="208" t="s">
        <v>311</v>
      </c>
      <c r="J179" s="208">
        <v>119</v>
      </c>
      <c r="K179" s="186">
        <v>0</v>
      </c>
      <c r="L179" s="186">
        <v>129</v>
      </c>
      <c r="M179" s="208" t="s">
        <v>258</v>
      </c>
      <c r="N179" s="186">
        <v>1</v>
      </c>
      <c r="O179" s="208" t="s">
        <v>312</v>
      </c>
      <c r="P179" s="208" t="s">
        <v>259</v>
      </c>
      <c r="Q179" s="208" t="s">
        <v>260</v>
      </c>
      <c r="R179" s="208" t="s">
        <v>254</v>
      </c>
      <c r="S179" s="208" t="s">
        <v>261</v>
      </c>
      <c r="T179" s="208"/>
      <c r="U179" s="208">
        <v>1.4</v>
      </c>
      <c r="V179" s="208" t="s">
        <v>294</v>
      </c>
      <c r="W179" s="208" t="s">
        <v>285</v>
      </c>
      <c r="X179" s="208" t="s">
        <v>286</v>
      </c>
      <c r="Y179" s="208">
        <v>0</v>
      </c>
      <c r="Z179" s="339">
        <v>35855</v>
      </c>
      <c r="AA179" s="208"/>
      <c r="AB179" s="208">
        <v>0</v>
      </c>
      <c r="AC179" s="208"/>
    </row>
    <row r="180" spans="1:29" ht="15" customHeight="1" x14ac:dyDescent="0.25">
      <c r="A180" s="208">
        <v>2523</v>
      </c>
      <c r="B180" s="208">
        <v>10100604</v>
      </c>
      <c r="C180" s="208" t="s">
        <v>389</v>
      </c>
      <c r="D180" s="208" t="s">
        <v>390</v>
      </c>
      <c r="E180" s="208" t="s">
        <v>254</v>
      </c>
      <c r="F180" s="208" t="s">
        <v>405</v>
      </c>
      <c r="G180" s="208"/>
      <c r="H180" s="208" t="s">
        <v>313</v>
      </c>
      <c r="I180" s="208" t="s">
        <v>314</v>
      </c>
      <c r="J180" s="208">
        <v>292</v>
      </c>
      <c r="K180" s="186">
        <v>0</v>
      </c>
      <c r="L180" s="186">
        <v>129</v>
      </c>
      <c r="M180" s="208" t="s">
        <v>258</v>
      </c>
      <c r="N180" s="186">
        <v>1</v>
      </c>
      <c r="O180" s="210">
        <v>2.1</v>
      </c>
      <c r="P180" s="208" t="s">
        <v>259</v>
      </c>
      <c r="Q180" s="208" t="s">
        <v>260</v>
      </c>
      <c r="R180" s="208" t="s">
        <v>254</v>
      </c>
      <c r="S180" s="208" t="s">
        <v>261</v>
      </c>
      <c r="T180" s="208"/>
      <c r="U180" s="208">
        <v>1.4</v>
      </c>
      <c r="V180" s="208"/>
      <c r="W180" s="208" t="s">
        <v>285</v>
      </c>
      <c r="X180" s="208" t="s">
        <v>286</v>
      </c>
      <c r="Y180" s="208">
        <v>0</v>
      </c>
      <c r="Z180" s="339">
        <v>35855</v>
      </c>
      <c r="AA180" s="208"/>
      <c r="AB180" s="208">
        <v>0</v>
      </c>
      <c r="AC180" s="208"/>
    </row>
    <row r="181" spans="1:29" ht="15" customHeight="1" x14ac:dyDescent="0.25">
      <c r="A181" s="208">
        <v>2524</v>
      </c>
      <c r="B181" s="208">
        <v>10100604</v>
      </c>
      <c r="C181" s="208" t="s">
        <v>389</v>
      </c>
      <c r="D181" s="208" t="s">
        <v>390</v>
      </c>
      <c r="E181" s="208" t="s">
        <v>254</v>
      </c>
      <c r="F181" s="208" t="s">
        <v>405</v>
      </c>
      <c r="G181" s="208">
        <v>7440439</v>
      </c>
      <c r="H181" s="208" t="s">
        <v>315</v>
      </c>
      <c r="I181" s="208" t="s">
        <v>316</v>
      </c>
      <c r="J181" s="208">
        <v>130</v>
      </c>
      <c r="K181" s="186">
        <v>0</v>
      </c>
      <c r="L181" s="186">
        <v>129</v>
      </c>
      <c r="M181" s="208" t="s">
        <v>258</v>
      </c>
      <c r="N181" s="186">
        <v>1</v>
      </c>
      <c r="O181" s="210">
        <v>1.1000000000000001E-3</v>
      </c>
      <c r="P181" s="208" t="s">
        <v>259</v>
      </c>
      <c r="Q181" s="208" t="s">
        <v>260</v>
      </c>
      <c r="R181" s="208" t="s">
        <v>254</v>
      </c>
      <c r="S181" s="208" t="s">
        <v>261</v>
      </c>
      <c r="T181" s="208"/>
      <c r="U181" s="208">
        <v>1.4</v>
      </c>
      <c r="V181" s="208" t="s">
        <v>294</v>
      </c>
      <c r="W181" s="208" t="s">
        <v>285</v>
      </c>
      <c r="X181" s="208" t="s">
        <v>263</v>
      </c>
      <c r="Y181" s="208">
        <v>0</v>
      </c>
      <c r="Z181" s="339">
        <v>35855</v>
      </c>
      <c r="AA181" s="208"/>
      <c r="AB181" s="208">
        <v>0</v>
      </c>
      <c r="AC181" s="208"/>
    </row>
    <row r="182" spans="1:29" ht="15" customHeight="1" x14ac:dyDescent="0.25">
      <c r="A182" s="208">
        <v>2525</v>
      </c>
      <c r="B182" s="208">
        <v>10100604</v>
      </c>
      <c r="C182" s="208" t="s">
        <v>389</v>
      </c>
      <c r="D182" s="208" t="s">
        <v>390</v>
      </c>
      <c r="E182" s="208" t="s">
        <v>254</v>
      </c>
      <c r="F182" s="208" t="s">
        <v>405</v>
      </c>
      <c r="G182" s="208" t="s">
        <v>255</v>
      </c>
      <c r="H182" s="208" t="s">
        <v>256</v>
      </c>
      <c r="I182" s="208" t="s">
        <v>257</v>
      </c>
      <c r="J182" s="208">
        <v>136</v>
      </c>
      <c r="K182" s="186">
        <v>0</v>
      </c>
      <c r="L182" s="186">
        <v>129</v>
      </c>
      <c r="M182" s="208" t="s">
        <v>258</v>
      </c>
      <c r="N182" s="186">
        <v>1</v>
      </c>
      <c r="O182" s="210">
        <v>120000</v>
      </c>
      <c r="P182" s="208" t="s">
        <v>259</v>
      </c>
      <c r="Q182" s="208" t="s">
        <v>260</v>
      </c>
      <c r="R182" s="208" t="s">
        <v>254</v>
      </c>
      <c r="S182" s="208" t="s">
        <v>261</v>
      </c>
      <c r="T182" s="208"/>
      <c r="U182" s="208">
        <v>1.4</v>
      </c>
      <c r="V182" s="208" t="s">
        <v>317</v>
      </c>
      <c r="W182" s="208" t="s">
        <v>285</v>
      </c>
      <c r="X182" s="208" t="s">
        <v>278</v>
      </c>
      <c r="Y182" s="208">
        <v>0</v>
      </c>
      <c r="Z182" s="339">
        <v>35855</v>
      </c>
      <c r="AA182" s="208"/>
      <c r="AB182" s="208">
        <v>0</v>
      </c>
      <c r="AC182" s="208"/>
    </row>
    <row r="183" spans="1:29" ht="15" customHeight="1" x14ac:dyDescent="0.25">
      <c r="A183" s="208">
        <v>2526</v>
      </c>
      <c r="B183" s="208">
        <v>10100604</v>
      </c>
      <c r="C183" s="208" t="s">
        <v>389</v>
      </c>
      <c r="D183" s="208" t="s">
        <v>390</v>
      </c>
      <c r="E183" s="208" t="s">
        <v>254</v>
      </c>
      <c r="F183" s="208" t="s">
        <v>405</v>
      </c>
      <c r="G183" s="208" t="s">
        <v>264</v>
      </c>
      <c r="H183" s="208" t="s">
        <v>265</v>
      </c>
      <c r="I183" s="208" t="s">
        <v>266</v>
      </c>
      <c r="J183" s="208">
        <v>137</v>
      </c>
      <c r="K183" s="186">
        <v>0</v>
      </c>
      <c r="L183" s="186">
        <v>129</v>
      </c>
      <c r="M183" s="208" t="s">
        <v>258</v>
      </c>
      <c r="N183" s="186">
        <v>1</v>
      </c>
      <c r="O183" s="210">
        <v>40</v>
      </c>
      <c r="P183" s="208" t="s">
        <v>259</v>
      </c>
      <c r="Q183" s="208" t="s">
        <v>260</v>
      </c>
      <c r="R183" s="208" t="s">
        <v>254</v>
      </c>
      <c r="S183" s="208" t="s">
        <v>261</v>
      </c>
      <c r="T183" s="208"/>
      <c r="U183" s="208">
        <v>1.4</v>
      </c>
      <c r="V183" s="208"/>
      <c r="W183" s="208" t="s">
        <v>262</v>
      </c>
      <c r="X183" s="208" t="s">
        <v>278</v>
      </c>
      <c r="Y183" s="208">
        <v>0</v>
      </c>
      <c r="Z183" s="208"/>
      <c r="AA183" s="339">
        <v>35855</v>
      </c>
      <c r="AB183" s="208">
        <v>0</v>
      </c>
      <c r="AC183" s="208"/>
    </row>
    <row r="184" spans="1:29" ht="15" customHeight="1" x14ac:dyDescent="0.25">
      <c r="A184" s="208">
        <v>2527</v>
      </c>
      <c r="B184" s="208">
        <v>10100604</v>
      </c>
      <c r="C184" s="208" t="s">
        <v>389</v>
      </c>
      <c r="D184" s="208" t="s">
        <v>390</v>
      </c>
      <c r="E184" s="208" t="s">
        <v>254</v>
      </c>
      <c r="F184" s="208" t="s">
        <v>405</v>
      </c>
      <c r="G184" s="208" t="s">
        <v>264</v>
      </c>
      <c r="H184" s="208" t="s">
        <v>265</v>
      </c>
      <c r="I184" s="208" t="s">
        <v>266</v>
      </c>
      <c r="J184" s="208">
        <v>137</v>
      </c>
      <c r="K184" s="186">
        <v>0</v>
      </c>
      <c r="L184" s="186">
        <v>129</v>
      </c>
      <c r="M184" s="208" t="s">
        <v>258</v>
      </c>
      <c r="N184" s="186">
        <v>1</v>
      </c>
      <c r="O184" s="210">
        <v>24</v>
      </c>
      <c r="P184" s="208" t="s">
        <v>259</v>
      </c>
      <c r="Q184" s="208" t="s">
        <v>260</v>
      </c>
      <c r="R184" s="208" t="s">
        <v>254</v>
      </c>
      <c r="S184" s="208" t="s">
        <v>261</v>
      </c>
      <c r="T184" s="208"/>
      <c r="U184" s="208">
        <v>1.4</v>
      </c>
      <c r="V184" s="208"/>
      <c r="W184" s="208" t="s">
        <v>285</v>
      </c>
      <c r="X184" s="208" t="s">
        <v>275</v>
      </c>
      <c r="Y184" s="208">
        <v>0</v>
      </c>
      <c r="Z184" s="339">
        <v>35855</v>
      </c>
      <c r="AA184" s="208"/>
      <c r="AB184" s="208">
        <v>0</v>
      </c>
      <c r="AC184" s="208"/>
    </row>
    <row r="185" spans="1:29" ht="15" customHeight="1" x14ac:dyDescent="0.25">
      <c r="A185" s="208">
        <v>2528</v>
      </c>
      <c r="B185" s="208">
        <v>10100604</v>
      </c>
      <c r="C185" s="208" t="s">
        <v>389</v>
      </c>
      <c r="D185" s="208" t="s">
        <v>390</v>
      </c>
      <c r="E185" s="208" t="s">
        <v>254</v>
      </c>
      <c r="F185" s="208" t="s">
        <v>405</v>
      </c>
      <c r="G185" s="208" t="s">
        <v>264</v>
      </c>
      <c r="H185" s="208" t="s">
        <v>265</v>
      </c>
      <c r="I185" s="208" t="s">
        <v>266</v>
      </c>
      <c r="J185" s="208">
        <v>137</v>
      </c>
      <c r="K185" s="186">
        <v>26</v>
      </c>
      <c r="L185" s="186">
        <v>144</v>
      </c>
      <c r="M185" s="208" t="s">
        <v>393</v>
      </c>
      <c r="N185" s="186">
        <v>1</v>
      </c>
      <c r="O185" s="210">
        <v>98</v>
      </c>
      <c r="P185" s="208" t="s">
        <v>259</v>
      </c>
      <c r="Q185" s="208" t="s">
        <v>260</v>
      </c>
      <c r="R185" s="208" t="s">
        <v>254</v>
      </c>
      <c r="S185" s="208" t="s">
        <v>261</v>
      </c>
      <c r="T185" s="208"/>
      <c r="U185" s="208">
        <v>1.4</v>
      </c>
      <c r="V185" s="208"/>
      <c r="W185" s="208" t="s">
        <v>285</v>
      </c>
      <c r="X185" s="208" t="s">
        <v>263</v>
      </c>
      <c r="Y185" s="208">
        <v>0</v>
      </c>
      <c r="Z185" s="339">
        <v>35855</v>
      </c>
      <c r="AA185" s="208"/>
      <c r="AB185" s="208">
        <v>0</v>
      </c>
      <c r="AC185" s="208"/>
    </row>
    <row r="186" spans="1:29" ht="15" customHeight="1" x14ac:dyDescent="0.25">
      <c r="A186" s="208">
        <v>2529</v>
      </c>
      <c r="B186" s="208">
        <v>10100604</v>
      </c>
      <c r="C186" s="208" t="s">
        <v>389</v>
      </c>
      <c r="D186" s="208" t="s">
        <v>390</v>
      </c>
      <c r="E186" s="208" t="s">
        <v>254</v>
      </c>
      <c r="F186" s="208" t="s">
        <v>405</v>
      </c>
      <c r="G186" s="208">
        <v>7440473</v>
      </c>
      <c r="H186" s="208" t="s">
        <v>318</v>
      </c>
      <c r="I186" s="208" t="s">
        <v>319</v>
      </c>
      <c r="J186" s="208">
        <v>149</v>
      </c>
      <c r="K186" s="186">
        <v>0</v>
      </c>
      <c r="L186" s="186">
        <v>129</v>
      </c>
      <c r="M186" s="208" t="s">
        <v>258</v>
      </c>
      <c r="N186" s="186">
        <v>1</v>
      </c>
      <c r="O186" s="210">
        <v>1.4E-3</v>
      </c>
      <c r="P186" s="208" t="s">
        <v>259</v>
      </c>
      <c r="Q186" s="208" t="s">
        <v>260</v>
      </c>
      <c r="R186" s="208" t="s">
        <v>254</v>
      </c>
      <c r="S186" s="208" t="s">
        <v>261</v>
      </c>
      <c r="T186" s="208"/>
      <c r="U186" s="208">
        <v>1.4</v>
      </c>
      <c r="V186" s="208" t="s">
        <v>294</v>
      </c>
      <c r="W186" s="208" t="s">
        <v>285</v>
      </c>
      <c r="X186" s="208" t="s">
        <v>263</v>
      </c>
      <c r="Y186" s="208">
        <v>0</v>
      </c>
      <c r="Z186" s="339">
        <v>35855</v>
      </c>
      <c r="AA186" s="208"/>
      <c r="AB186" s="208">
        <v>0</v>
      </c>
      <c r="AC186" s="208"/>
    </row>
    <row r="187" spans="1:29" ht="15" customHeight="1" x14ac:dyDescent="0.25">
      <c r="A187" s="208">
        <v>2530</v>
      </c>
      <c r="B187" s="208">
        <v>10100604</v>
      </c>
      <c r="C187" s="208" t="s">
        <v>389</v>
      </c>
      <c r="D187" s="208" t="s">
        <v>390</v>
      </c>
      <c r="E187" s="208" t="s">
        <v>254</v>
      </c>
      <c r="F187" s="208" t="s">
        <v>405</v>
      </c>
      <c r="G187" s="208">
        <v>218019</v>
      </c>
      <c r="H187" s="208" t="s">
        <v>320</v>
      </c>
      <c r="I187" s="208" t="s">
        <v>321</v>
      </c>
      <c r="J187" s="208">
        <v>153</v>
      </c>
      <c r="K187" s="186">
        <v>0</v>
      </c>
      <c r="L187" s="186">
        <v>129</v>
      </c>
      <c r="M187" s="208" t="s">
        <v>258</v>
      </c>
      <c r="N187" s="186">
        <v>1</v>
      </c>
      <c r="O187" s="208" t="s">
        <v>283</v>
      </c>
      <c r="P187" s="208" t="s">
        <v>259</v>
      </c>
      <c r="Q187" s="208" t="s">
        <v>260</v>
      </c>
      <c r="R187" s="208" t="s">
        <v>254</v>
      </c>
      <c r="S187" s="208" t="s">
        <v>261</v>
      </c>
      <c r="T187" s="208"/>
      <c r="U187" s="208">
        <v>1.4</v>
      </c>
      <c r="V187" s="208" t="s">
        <v>284</v>
      </c>
      <c r="W187" s="208" t="s">
        <v>285</v>
      </c>
      <c r="X187" s="208" t="s">
        <v>286</v>
      </c>
      <c r="Y187" s="208">
        <v>0</v>
      </c>
      <c r="Z187" s="339">
        <v>35855</v>
      </c>
      <c r="AA187" s="208"/>
      <c r="AB187" s="208">
        <v>0</v>
      </c>
      <c r="AC187" s="208"/>
    </row>
    <row r="188" spans="1:29" ht="15" customHeight="1" x14ac:dyDescent="0.25">
      <c r="A188" s="208">
        <v>2531</v>
      </c>
      <c r="B188" s="208">
        <v>10100604</v>
      </c>
      <c r="C188" s="208" t="s">
        <v>389</v>
      </c>
      <c r="D188" s="208" t="s">
        <v>390</v>
      </c>
      <c r="E188" s="208" t="s">
        <v>254</v>
      </c>
      <c r="F188" s="208" t="s">
        <v>405</v>
      </c>
      <c r="G188" s="208">
        <v>7440484</v>
      </c>
      <c r="H188" s="208" t="s">
        <v>322</v>
      </c>
      <c r="I188" s="208" t="s">
        <v>323</v>
      </c>
      <c r="J188" s="208">
        <v>154</v>
      </c>
      <c r="K188" s="186">
        <v>0</v>
      </c>
      <c r="L188" s="186">
        <v>129</v>
      </c>
      <c r="M188" s="208" t="s">
        <v>258</v>
      </c>
      <c r="N188" s="186">
        <v>1</v>
      </c>
      <c r="O188" s="210">
        <v>8.3999999999999995E-5</v>
      </c>
      <c r="P188" s="208" t="s">
        <v>259</v>
      </c>
      <c r="Q188" s="208" t="s">
        <v>260</v>
      </c>
      <c r="R188" s="208" t="s">
        <v>254</v>
      </c>
      <c r="S188" s="208" t="s">
        <v>261</v>
      </c>
      <c r="T188" s="208"/>
      <c r="U188" s="208">
        <v>1.4</v>
      </c>
      <c r="V188" s="208" t="s">
        <v>294</v>
      </c>
      <c r="W188" s="208" t="s">
        <v>285</v>
      </c>
      <c r="X188" s="208" t="s">
        <v>263</v>
      </c>
      <c r="Y188" s="208">
        <v>0</v>
      </c>
      <c r="Z188" s="339">
        <v>35855</v>
      </c>
      <c r="AA188" s="208"/>
      <c r="AB188" s="208">
        <v>0</v>
      </c>
      <c r="AC188" s="208"/>
    </row>
    <row r="189" spans="1:29" ht="15" customHeight="1" x14ac:dyDescent="0.25">
      <c r="A189" s="208">
        <v>2532</v>
      </c>
      <c r="B189" s="208">
        <v>10100604</v>
      </c>
      <c r="C189" s="208" t="s">
        <v>389</v>
      </c>
      <c r="D189" s="208" t="s">
        <v>390</v>
      </c>
      <c r="E189" s="208" t="s">
        <v>254</v>
      </c>
      <c r="F189" s="208" t="s">
        <v>405</v>
      </c>
      <c r="G189" s="208"/>
      <c r="H189" s="208" t="s">
        <v>324</v>
      </c>
      <c r="I189" s="208" t="s">
        <v>325</v>
      </c>
      <c r="J189" s="208">
        <v>156</v>
      </c>
      <c r="K189" s="186">
        <v>0</v>
      </c>
      <c r="L189" s="186">
        <v>129</v>
      </c>
      <c r="M189" s="208" t="s">
        <v>258</v>
      </c>
      <c r="N189" s="186">
        <v>1</v>
      </c>
      <c r="O189" s="210">
        <v>8.4999999999999995E-4</v>
      </c>
      <c r="P189" s="208" t="s">
        <v>259</v>
      </c>
      <c r="Q189" s="208" t="s">
        <v>260</v>
      </c>
      <c r="R189" s="208" t="s">
        <v>254</v>
      </c>
      <c r="S189" s="208" t="s">
        <v>261</v>
      </c>
      <c r="T189" s="208"/>
      <c r="U189" s="208">
        <v>1.4</v>
      </c>
      <c r="V189" s="208"/>
      <c r="W189" s="208" t="s">
        <v>285</v>
      </c>
      <c r="X189" s="208" t="s">
        <v>275</v>
      </c>
      <c r="Y189" s="208">
        <v>0</v>
      </c>
      <c r="Z189" s="339">
        <v>35855</v>
      </c>
      <c r="AA189" s="208"/>
      <c r="AB189" s="208">
        <v>0</v>
      </c>
      <c r="AC189" s="208"/>
    </row>
    <row r="190" spans="1:29" ht="15" customHeight="1" x14ac:dyDescent="0.25">
      <c r="A190" s="208">
        <v>2533</v>
      </c>
      <c r="B190" s="208">
        <v>10100604</v>
      </c>
      <c r="C190" s="208" t="s">
        <v>389</v>
      </c>
      <c r="D190" s="208" t="s">
        <v>390</v>
      </c>
      <c r="E190" s="208" t="s">
        <v>254</v>
      </c>
      <c r="F190" s="208" t="s">
        <v>405</v>
      </c>
      <c r="G190" s="208">
        <v>53703</v>
      </c>
      <c r="H190" s="208" t="s">
        <v>326</v>
      </c>
      <c r="I190" s="208" t="s">
        <v>327</v>
      </c>
      <c r="J190" s="208">
        <v>166</v>
      </c>
      <c r="K190" s="186">
        <v>0</v>
      </c>
      <c r="L190" s="186">
        <v>129</v>
      </c>
      <c r="M190" s="208" t="s">
        <v>258</v>
      </c>
      <c r="N190" s="186">
        <v>1</v>
      </c>
      <c r="O190" s="208" t="s">
        <v>303</v>
      </c>
      <c r="P190" s="208" t="s">
        <v>259</v>
      </c>
      <c r="Q190" s="208" t="s">
        <v>260</v>
      </c>
      <c r="R190" s="208" t="s">
        <v>254</v>
      </c>
      <c r="S190" s="208" t="s">
        <v>261</v>
      </c>
      <c r="T190" s="208"/>
      <c r="U190" s="208">
        <v>1.4</v>
      </c>
      <c r="V190" s="208" t="s">
        <v>284</v>
      </c>
      <c r="W190" s="208" t="s">
        <v>285</v>
      </c>
      <c r="X190" s="208" t="s">
        <v>286</v>
      </c>
      <c r="Y190" s="208">
        <v>0</v>
      </c>
      <c r="Z190" s="339">
        <v>35855</v>
      </c>
      <c r="AA190" s="208"/>
      <c r="AB190" s="208">
        <v>0</v>
      </c>
      <c r="AC190" s="208"/>
    </row>
    <row r="191" spans="1:29" ht="15" customHeight="1" x14ac:dyDescent="0.25">
      <c r="A191" s="208">
        <v>2534</v>
      </c>
      <c r="B191" s="208">
        <v>10100604</v>
      </c>
      <c r="C191" s="208" t="s">
        <v>389</v>
      </c>
      <c r="D191" s="208" t="s">
        <v>390</v>
      </c>
      <c r="E191" s="208" t="s">
        <v>254</v>
      </c>
      <c r="F191" s="208" t="s">
        <v>405</v>
      </c>
      <c r="G191" s="208"/>
      <c r="H191" s="208" t="s">
        <v>328</v>
      </c>
      <c r="I191" s="208" t="s">
        <v>329</v>
      </c>
      <c r="J191" s="208">
        <v>169</v>
      </c>
      <c r="K191" s="186">
        <v>0</v>
      </c>
      <c r="L191" s="186">
        <v>129</v>
      </c>
      <c r="M191" s="208" t="s">
        <v>258</v>
      </c>
      <c r="N191" s="186">
        <v>1</v>
      </c>
      <c r="O191" s="210">
        <v>1.1999999999999999E-3</v>
      </c>
      <c r="P191" s="208" t="s">
        <v>259</v>
      </c>
      <c r="Q191" s="208" t="s">
        <v>260</v>
      </c>
      <c r="R191" s="208" t="s">
        <v>254</v>
      </c>
      <c r="S191" s="208" t="s">
        <v>261</v>
      </c>
      <c r="T191" s="208"/>
      <c r="U191" s="208">
        <v>1.4</v>
      </c>
      <c r="V191" s="208" t="s">
        <v>294</v>
      </c>
      <c r="W191" s="208" t="s">
        <v>285</v>
      </c>
      <c r="X191" s="208" t="s">
        <v>286</v>
      </c>
      <c r="Y191" s="208">
        <v>0</v>
      </c>
      <c r="Z191" s="339">
        <v>35855</v>
      </c>
      <c r="AA191" s="208"/>
      <c r="AB191" s="208">
        <v>0</v>
      </c>
      <c r="AC191" s="208"/>
    </row>
    <row r="192" spans="1:29" ht="15" customHeight="1" x14ac:dyDescent="0.25">
      <c r="A192" s="208">
        <v>2535</v>
      </c>
      <c r="B192" s="208">
        <v>10100604</v>
      </c>
      <c r="C192" s="208" t="s">
        <v>389</v>
      </c>
      <c r="D192" s="208" t="s">
        <v>390</v>
      </c>
      <c r="E192" s="208" t="s">
        <v>254</v>
      </c>
      <c r="F192" s="208" t="s">
        <v>405</v>
      </c>
      <c r="G192" s="208">
        <v>57976</v>
      </c>
      <c r="H192" s="208" t="s">
        <v>330</v>
      </c>
      <c r="I192" s="208" t="s">
        <v>331</v>
      </c>
      <c r="J192" s="208">
        <v>181</v>
      </c>
      <c r="K192" s="186">
        <v>0</v>
      </c>
      <c r="L192" s="186">
        <v>129</v>
      </c>
      <c r="M192" s="208" t="s">
        <v>258</v>
      </c>
      <c r="N192" s="186">
        <v>1</v>
      </c>
      <c r="O192" s="208" t="s">
        <v>332</v>
      </c>
      <c r="P192" s="208" t="s">
        <v>259</v>
      </c>
      <c r="Q192" s="208" t="s">
        <v>260</v>
      </c>
      <c r="R192" s="208" t="s">
        <v>254</v>
      </c>
      <c r="S192" s="208" t="s">
        <v>261</v>
      </c>
      <c r="T192" s="208"/>
      <c r="U192" s="208">
        <v>1.4</v>
      </c>
      <c r="V192" s="208" t="s">
        <v>284</v>
      </c>
      <c r="W192" s="208" t="s">
        <v>285</v>
      </c>
      <c r="X192" s="208" t="s">
        <v>286</v>
      </c>
      <c r="Y192" s="208">
        <v>0</v>
      </c>
      <c r="Z192" s="339">
        <v>35855</v>
      </c>
      <c r="AA192" s="208"/>
      <c r="AB192" s="208">
        <v>0</v>
      </c>
      <c r="AC192" s="208"/>
    </row>
    <row r="193" spans="1:29" ht="15" customHeight="1" x14ac:dyDescent="0.25">
      <c r="A193" s="208">
        <v>2536</v>
      </c>
      <c r="B193" s="208">
        <v>10100604</v>
      </c>
      <c r="C193" s="208" t="s">
        <v>389</v>
      </c>
      <c r="D193" s="208" t="s">
        <v>390</v>
      </c>
      <c r="E193" s="208" t="s">
        <v>254</v>
      </c>
      <c r="F193" s="208" t="s">
        <v>405</v>
      </c>
      <c r="G193" s="208"/>
      <c r="H193" s="208" t="s">
        <v>333</v>
      </c>
      <c r="I193" s="208" t="s">
        <v>334</v>
      </c>
      <c r="J193" s="208">
        <v>189</v>
      </c>
      <c r="K193" s="186">
        <v>0</v>
      </c>
      <c r="L193" s="186">
        <v>129</v>
      </c>
      <c r="M193" s="208" t="s">
        <v>258</v>
      </c>
      <c r="N193" s="186">
        <v>1</v>
      </c>
      <c r="O193" s="210">
        <v>3.1</v>
      </c>
      <c r="P193" s="208" t="s">
        <v>259</v>
      </c>
      <c r="Q193" s="208" t="s">
        <v>260</v>
      </c>
      <c r="R193" s="208" t="s">
        <v>254</v>
      </c>
      <c r="S193" s="208" t="s">
        <v>261</v>
      </c>
      <c r="T193" s="208"/>
      <c r="U193" s="208">
        <v>1.4</v>
      </c>
      <c r="V193" s="208"/>
      <c r="W193" s="208" t="s">
        <v>285</v>
      </c>
      <c r="X193" s="208" t="s">
        <v>286</v>
      </c>
      <c r="Y193" s="208">
        <v>0</v>
      </c>
      <c r="Z193" s="339">
        <v>35855</v>
      </c>
      <c r="AA193" s="208"/>
      <c r="AB193" s="208">
        <v>0</v>
      </c>
      <c r="AC193" s="208"/>
    </row>
    <row r="194" spans="1:29" ht="15" customHeight="1" x14ac:dyDescent="0.25">
      <c r="A194" s="208">
        <v>2537</v>
      </c>
      <c r="B194" s="208">
        <v>10100604</v>
      </c>
      <c r="C194" s="208" t="s">
        <v>389</v>
      </c>
      <c r="D194" s="208" t="s">
        <v>390</v>
      </c>
      <c r="E194" s="208" t="s">
        <v>254</v>
      </c>
      <c r="F194" s="208" t="s">
        <v>405</v>
      </c>
      <c r="G194" s="208">
        <v>206440</v>
      </c>
      <c r="H194" s="208" t="s">
        <v>335</v>
      </c>
      <c r="I194" s="208" t="s">
        <v>336</v>
      </c>
      <c r="J194" s="208">
        <v>204</v>
      </c>
      <c r="K194" s="186">
        <v>0</v>
      </c>
      <c r="L194" s="186">
        <v>129</v>
      </c>
      <c r="M194" s="208" t="s">
        <v>258</v>
      </c>
      <c r="N194" s="186">
        <v>1</v>
      </c>
      <c r="O194" s="210">
        <v>3.0000000000000001E-6</v>
      </c>
      <c r="P194" s="208" t="s">
        <v>259</v>
      </c>
      <c r="Q194" s="208" t="s">
        <v>260</v>
      </c>
      <c r="R194" s="208" t="s">
        <v>254</v>
      </c>
      <c r="S194" s="208" t="s">
        <v>261</v>
      </c>
      <c r="T194" s="208"/>
      <c r="U194" s="208">
        <v>1.4</v>
      </c>
      <c r="V194" s="208" t="s">
        <v>284</v>
      </c>
      <c r="W194" s="208" t="s">
        <v>285</v>
      </c>
      <c r="X194" s="208" t="s">
        <v>286</v>
      </c>
      <c r="Y194" s="208">
        <v>0</v>
      </c>
      <c r="Z194" s="339">
        <v>35855</v>
      </c>
      <c r="AA194" s="208"/>
      <c r="AB194" s="208">
        <v>0</v>
      </c>
      <c r="AC194" s="208"/>
    </row>
    <row r="195" spans="1:29" ht="15" customHeight="1" x14ac:dyDescent="0.25">
      <c r="A195" s="208">
        <v>2538</v>
      </c>
      <c r="B195" s="208">
        <v>10100604</v>
      </c>
      <c r="C195" s="208" t="s">
        <v>389</v>
      </c>
      <c r="D195" s="208" t="s">
        <v>390</v>
      </c>
      <c r="E195" s="208" t="s">
        <v>254</v>
      </c>
      <c r="F195" s="208" t="s">
        <v>405</v>
      </c>
      <c r="G195" s="208">
        <v>86737</v>
      </c>
      <c r="H195" s="208" t="s">
        <v>337</v>
      </c>
      <c r="I195" s="208" t="s">
        <v>338</v>
      </c>
      <c r="J195" s="208">
        <v>205</v>
      </c>
      <c r="K195" s="186">
        <v>0</v>
      </c>
      <c r="L195" s="186">
        <v>129</v>
      </c>
      <c r="M195" s="208" t="s">
        <v>258</v>
      </c>
      <c r="N195" s="186">
        <v>1</v>
      </c>
      <c r="O195" s="210">
        <v>2.7999999999999999E-6</v>
      </c>
      <c r="P195" s="208" t="s">
        <v>259</v>
      </c>
      <c r="Q195" s="208" t="s">
        <v>260</v>
      </c>
      <c r="R195" s="208" t="s">
        <v>254</v>
      </c>
      <c r="S195" s="208" t="s">
        <v>261</v>
      </c>
      <c r="T195" s="208"/>
      <c r="U195" s="208">
        <v>1.4</v>
      </c>
      <c r="V195" s="208" t="s">
        <v>284</v>
      </c>
      <c r="W195" s="208" t="s">
        <v>285</v>
      </c>
      <c r="X195" s="208" t="s">
        <v>286</v>
      </c>
      <c r="Y195" s="208">
        <v>0</v>
      </c>
      <c r="Z195" s="339">
        <v>35855</v>
      </c>
      <c r="AA195" s="208"/>
      <c r="AB195" s="208">
        <v>0</v>
      </c>
      <c r="AC195" s="208"/>
    </row>
    <row r="196" spans="1:29" ht="15" customHeight="1" x14ac:dyDescent="0.25">
      <c r="A196" s="208">
        <v>2539</v>
      </c>
      <c r="B196" s="208">
        <v>10100604</v>
      </c>
      <c r="C196" s="208" t="s">
        <v>389</v>
      </c>
      <c r="D196" s="208" t="s">
        <v>390</v>
      </c>
      <c r="E196" s="208" t="s">
        <v>254</v>
      </c>
      <c r="F196" s="208" t="s">
        <v>405</v>
      </c>
      <c r="G196" s="208">
        <v>50000</v>
      </c>
      <c r="H196" s="208" t="s">
        <v>339</v>
      </c>
      <c r="I196" s="208" t="s">
        <v>340</v>
      </c>
      <c r="J196" s="208">
        <v>210</v>
      </c>
      <c r="K196" s="186">
        <v>0</v>
      </c>
      <c r="L196" s="186">
        <v>129</v>
      </c>
      <c r="M196" s="208" t="s">
        <v>258</v>
      </c>
      <c r="N196" s="186">
        <v>1</v>
      </c>
      <c r="O196" s="210">
        <v>7.4999999999999997E-2</v>
      </c>
      <c r="P196" s="208" t="s">
        <v>259</v>
      </c>
      <c r="Q196" s="208" t="s">
        <v>260</v>
      </c>
      <c r="R196" s="208" t="s">
        <v>254</v>
      </c>
      <c r="S196" s="208" t="s">
        <v>261</v>
      </c>
      <c r="T196" s="208"/>
      <c r="U196" s="208">
        <v>1.4</v>
      </c>
      <c r="V196" s="208" t="s">
        <v>294</v>
      </c>
      <c r="W196" s="208" t="s">
        <v>285</v>
      </c>
      <c r="X196" s="208" t="s">
        <v>267</v>
      </c>
      <c r="Y196" s="208">
        <v>0</v>
      </c>
      <c r="Z196" s="339">
        <v>35855</v>
      </c>
      <c r="AA196" s="208"/>
      <c r="AB196" s="208">
        <v>0</v>
      </c>
      <c r="AC196" s="208"/>
    </row>
    <row r="197" spans="1:29" ht="15" customHeight="1" x14ac:dyDescent="0.25">
      <c r="A197" s="208">
        <v>2540</v>
      </c>
      <c r="B197" s="208">
        <v>10100604</v>
      </c>
      <c r="C197" s="208" t="s">
        <v>389</v>
      </c>
      <c r="D197" s="208" t="s">
        <v>390</v>
      </c>
      <c r="E197" s="208" t="s">
        <v>254</v>
      </c>
      <c r="F197" s="208" t="s">
        <v>405</v>
      </c>
      <c r="G197" s="208">
        <v>193395</v>
      </c>
      <c r="H197" s="208" t="s">
        <v>341</v>
      </c>
      <c r="I197" s="208" t="s">
        <v>342</v>
      </c>
      <c r="J197" s="208">
        <v>237</v>
      </c>
      <c r="K197" s="186">
        <v>0</v>
      </c>
      <c r="L197" s="186">
        <v>129</v>
      </c>
      <c r="M197" s="208" t="s">
        <v>258</v>
      </c>
      <c r="N197" s="186">
        <v>1</v>
      </c>
      <c r="O197" s="208" t="s">
        <v>283</v>
      </c>
      <c r="P197" s="208" t="s">
        <v>259</v>
      </c>
      <c r="Q197" s="208" t="s">
        <v>260</v>
      </c>
      <c r="R197" s="208" t="s">
        <v>254</v>
      </c>
      <c r="S197" s="208" t="s">
        <v>261</v>
      </c>
      <c r="T197" s="208"/>
      <c r="U197" s="208">
        <v>1.4</v>
      </c>
      <c r="V197" s="208" t="s">
        <v>284</v>
      </c>
      <c r="W197" s="208" t="s">
        <v>285</v>
      </c>
      <c r="X197" s="208" t="s">
        <v>286</v>
      </c>
      <c r="Y197" s="208">
        <v>0</v>
      </c>
      <c r="Z197" s="339">
        <v>35855</v>
      </c>
      <c r="AA197" s="208"/>
      <c r="AB197" s="208">
        <v>0</v>
      </c>
      <c r="AC197" s="208"/>
    </row>
    <row r="198" spans="1:29" ht="15" customHeight="1" x14ac:dyDescent="0.25">
      <c r="A198" s="208">
        <v>2541</v>
      </c>
      <c r="B198" s="208">
        <v>10100604</v>
      </c>
      <c r="C198" s="208" t="s">
        <v>389</v>
      </c>
      <c r="D198" s="208" t="s">
        <v>390</v>
      </c>
      <c r="E198" s="208" t="s">
        <v>254</v>
      </c>
      <c r="F198" s="208" t="s">
        <v>405</v>
      </c>
      <c r="G198" s="208">
        <v>7439921</v>
      </c>
      <c r="H198" s="208" t="s">
        <v>343</v>
      </c>
      <c r="I198" s="208" t="s">
        <v>344</v>
      </c>
      <c r="J198" s="208">
        <v>250</v>
      </c>
      <c r="K198" s="186">
        <v>0</v>
      </c>
      <c r="L198" s="186">
        <v>129</v>
      </c>
      <c r="M198" s="208" t="s">
        <v>258</v>
      </c>
      <c r="N198" s="186">
        <v>1</v>
      </c>
      <c r="O198" s="210">
        <v>5.0000000000000001E-4</v>
      </c>
      <c r="P198" s="208" t="s">
        <v>259</v>
      </c>
      <c r="Q198" s="208" t="s">
        <v>260</v>
      </c>
      <c r="R198" s="208" t="s">
        <v>254</v>
      </c>
      <c r="S198" s="208" t="s">
        <v>261</v>
      </c>
      <c r="T198" s="208"/>
      <c r="U198" s="208">
        <v>1.4</v>
      </c>
      <c r="V198" s="208" t="s">
        <v>284</v>
      </c>
      <c r="W198" s="208" t="s">
        <v>285</v>
      </c>
      <c r="X198" s="208" t="s">
        <v>263</v>
      </c>
      <c r="Y198" s="208">
        <v>0</v>
      </c>
      <c r="Z198" s="339">
        <v>35855</v>
      </c>
      <c r="AA198" s="208"/>
      <c r="AB198" s="208">
        <v>0</v>
      </c>
      <c r="AC198" s="208"/>
    </row>
    <row r="199" spans="1:29" ht="15" customHeight="1" x14ac:dyDescent="0.25">
      <c r="A199" s="208">
        <v>2542</v>
      </c>
      <c r="B199" s="208">
        <v>10100604</v>
      </c>
      <c r="C199" s="208" t="s">
        <v>389</v>
      </c>
      <c r="D199" s="208" t="s">
        <v>390</v>
      </c>
      <c r="E199" s="208" t="s">
        <v>254</v>
      </c>
      <c r="F199" s="208" t="s">
        <v>405</v>
      </c>
      <c r="G199" s="208">
        <v>7439965</v>
      </c>
      <c r="H199" s="208" t="s">
        <v>345</v>
      </c>
      <c r="I199" s="208" t="s">
        <v>346</v>
      </c>
      <c r="J199" s="208">
        <v>257</v>
      </c>
      <c r="K199" s="186">
        <v>0</v>
      </c>
      <c r="L199" s="186">
        <v>129</v>
      </c>
      <c r="M199" s="208" t="s">
        <v>258</v>
      </c>
      <c r="N199" s="186">
        <v>1</v>
      </c>
      <c r="O199" s="210">
        <v>3.8000000000000002E-4</v>
      </c>
      <c r="P199" s="208" t="s">
        <v>259</v>
      </c>
      <c r="Q199" s="208" t="s">
        <v>260</v>
      </c>
      <c r="R199" s="208" t="s">
        <v>254</v>
      </c>
      <c r="S199" s="208" t="s">
        <v>261</v>
      </c>
      <c r="T199" s="208"/>
      <c r="U199" s="208">
        <v>1.4</v>
      </c>
      <c r="V199" s="208" t="s">
        <v>294</v>
      </c>
      <c r="W199" s="208" t="s">
        <v>285</v>
      </c>
      <c r="X199" s="208" t="s">
        <v>263</v>
      </c>
      <c r="Y199" s="208">
        <v>0</v>
      </c>
      <c r="Z199" s="339">
        <v>35855</v>
      </c>
      <c r="AA199" s="208"/>
      <c r="AB199" s="208">
        <v>0</v>
      </c>
      <c r="AC199" s="208"/>
    </row>
    <row r="200" spans="1:29" ht="15" customHeight="1" x14ac:dyDescent="0.25">
      <c r="A200" s="208">
        <v>2543</v>
      </c>
      <c r="B200" s="208">
        <v>10100604</v>
      </c>
      <c r="C200" s="208" t="s">
        <v>389</v>
      </c>
      <c r="D200" s="208" t="s">
        <v>390</v>
      </c>
      <c r="E200" s="208" t="s">
        <v>254</v>
      </c>
      <c r="F200" s="208" t="s">
        <v>405</v>
      </c>
      <c r="G200" s="208">
        <v>7439976</v>
      </c>
      <c r="H200" s="208" t="s">
        <v>347</v>
      </c>
      <c r="I200" s="208" t="s">
        <v>348</v>
      </c>
      <c r="J200" s="208">
        <v>260</v>
      </c>
      <c r="K200" s="186">
        <v>0</v>
      </c>
      <c r="L200" s="186">
        <v>129</v>
      </c>
      <c r="M200" s="208" t="s">
        <v>258</v>
      </c>
      <c r="N200" s="186">
        <v>1</v>
      </c>
      <c r="O200" s="210">
        <v>1.136E-5</v>
      </c>
      <c r="P200" s="208" t="s">
        <v>259</v>
      </c>
      <c r="Q200" s="208" t="s">
        <v>493</v>
      </c>
      <c r="R200" s="208" t="s">
        <v>513</v>
      </c>
      <c r="S200" s="208" t="s">
        <v>494</v>
      </c>
      <c r="T200" s="208"/>
      <c r="U200" s="208"/>
      <c r="V200" s="208" t="s">
        <v>763</v>
      </c>
      <c r="W200" s="208" t="s">
        <v>735</v>
      </c>
      <c r="X200" s="208" t="s">
        <v>516</v>
      </c>
      <c r="Y200" s="208">
        <v>0</v>
      </c>
      <c r="Z200" s="208"/>
      <c r="AA200" s="339">
        <v>35855</v>
      </c>
      <c r="AB200" s="208">
        <v>0</v>
      </c>
      <c r="AC200" s="208"/>
    </row>
    <row r="201" spans="1:29" ht="15" customHeight="1" x14ac:dyDescent="0.25">
      <c r="A201" s="208">
        <v>2544</v>
      </c>
      <c r="B201" s="208">
        <v>10100604</v>
      </c>
      <c r="C201" s="208" t="s">
        <v>389</v>
      </c>
      <c r="D201" s="208" t="s">
        <v>390</v>
      </c>
      <c r="E201" s="208" t="s">
        <v>254</v>
      </c>
      <c r="F201" s="208" t="s">
        <v>405</v>
      </c>
      <c r="G201" s="208">
        <v>7439976</v>
      </c>
      <c r="H201" s="208" t="s">
        <v>347</v>
      </c>
      <c r="I201" s="208" t="s">
        <v>348</v>
      </c>
      <c r="J201" s="208">
        <v>260</v>
      </c>
      <c r="K201" s="186">
        <v>0</v>
      </c>
      <c r="L201" s="186">
        <v>129</v>
      </c>
      <c r="M201" s="208" t="s">
        <v>258</v>
      </c>
      <c r="N201" s="186">
        <v>1</v>
      </c>
      <c r="O201" s="210">
        <v>2.5999999999999998E-4</v>
      </c>
      <c r="P201" s="208" t="s">
        <v>259</v>
      </c>
      <c r="Q201" s="208" t="s">
        <v>260</v>
      </c>
      <c r="R201" s="208" t="s">
        <v>254</v>
      </c>
      <c r="S201" s="208" t="s">
        <v>261</v>
      </c>
      <c r="T201" s="208"/>
      <c r="U201" s="208">
        <v>1.4</v>
      </c>
      <c r="V201" s="208" t="s">
        <v>294</v>
      </c>
      <c r="W201" s="208" t="s">
        <v>285</v>
      </c>
      <c r="X201" s="208" t="s">
        <v>263</v>
      </c>
      <c r="Y201" s="208">
        <v>0</v>
      </c>
      <c r="Z201" s="339">
        <v>35855</v>
      </c>
      <c r="AA201" s="208"/>
      <c r="AB201" s="208">
        <v>0</v>
      </c>
      <c r="AC201" s="208"/>
    </row>
    <row r="202" spans="1:29" ht="15" customHeight="1" x14ac:dyDescent="0.25">
      <c r="A202" s="208">
        <v>2545</v>
      </c>
      <c r="B202" s="208">
        <v>10100604</v>
      </c>
      <c r="C202" s="208" t="s">
        <v>389</v>
      </c>
      <c r="D202" s="208" t="s">
        <v>390</v>
      </c>
      <c r="E202" s="208" t="s">
        <v>254</v>
      </c>
      <c r="F202" s="208" t="s">
        <v>405</v>
      </c>
      <c r="G202" s="208">
        <v>7439976</v>
      </c>
      <c r="H202" s="208" t="s">
        <v>347</v>
      </c>
      <c r="I202" s="208" t="s">
        <v>348</v>
      </c>
      <c r="J202" s="208">
        <v>260</v>
      </c>
      <c r="K202" s="186">
        <v>2</v>
      </c>
      <c r="L202" s="186">
        <v>131</v>
      </c>
      <c r="M202" s="208" t="s">
        <v>765</v>
      </c>
      <c r="N202" s="186">
        <v>1</v>
      </c>
      <c r="O202" s="210">
        <v>2.2699999999999999E-6</v>
      </c>
      <c r="P202" s="208" t="s">
        <v>259</v>
      </c>
      <c r="Q202" s="208" t="s">
        <v>493</v>
      </c>
      <c r="R202" s="208" t="s">
        <v>513</v>
      </c>
      <c r="S202" s="208" t="s">
        <v>494</v>
      </c>
      <c r="T202" s="208"/>
      <c r="U202" s="208"/>
      <c r="V202" s="208" t="s">
        <v>764</v>
      </c>
      <c r="W202" s="208" t="s">
        <v>735</v>
      </c>
      <c r="X202" s="208" t="s">
        <v>516</v>
      </c>
      <c r="Y202" s="208">
        <v>0</v>
      </c>
      <c r="Z202" s="208"/>
      <c r="AA202" s="208"/>
      <c r="AB202" s="208">
        <v>0</v>
      </c>
      <c r="AC202" s="208"/>
    </row>
    <row r="203" spans="1:29" ht="15" customHeight="1" x14ac:dyDescent="0.25">
      <c r="A203" s="208">
        <v>2546</v>
      </c>
      <c r="B203" s="208">
        <v>10100604</v>
      </c>
      <c r="C203" s="208" t="s">
        <v>389</v>
      </c>
      <c r="D203" s="208" t="s">
        <v>390</v>
      </c>
      <c r="E203" s="208" t="s">
        <v>254</v>
      </c>
      <c r="F203" s="208" t="s">
        <v>405</v>
      </c>
      <c r="G203" s="208"/>
      <c r="H203" s="208" t="s">
        <v>349</v>
      </c>
      <c r="I203" s="208" t="s">
        <v>350</v>
      </c>
      <c r="J203" s="208">
        <v>261</v>
      </c>
      <c r="K203" s="186">
        <v>0</v>
      </c>
      <c r="L203" s="186">
        <v>129</v>
      </c>
      <c r="M203" s="208" t="s">
        <v>258</v>
      </c>
      <c r="N203" s="186">
        <v>1</v>
      </c>
      <c r="O203" s="210">
        <v>2.2999999999999998</v>
      </c>
      <c r="P203" s="208" t="s">
        <v>259</v>
      </c>
      <c r="Q203" s="208" t="s">
        <v>260</v>
      </c>
      <c r="R203" s="208" t="s">
        <v>254</v>
      </c>
      <c r="S203" s="208" t="s">
        <v>261</v>
      </c>
      <c r="T203" s="208"/>
      <c r="U203" s="208">
        <v>1.4</v>
      </c>
      <c r="V203" s="208"/>
      <c r="W203" s="208" t="s">
        <v>285</v>
      </c>
      <c r="X203" s="208" t="s">
        <v>267</v>
      </c>
      <c r="Y203" s="208">
        <v>0</v>
      </c>
      <c r="Z203" s="339">
        <v>35855</v>
      </c>
      <c r="AA203" s="208"/>
      <c r="AB203" s="208">
        <v>0</v>
      </c>
      <c r="AC203" s="208"/>
    </row>
    <row r="204" spans="1:29" ht="15" customHeight="1" x14ac:dyDescent="0.25">
      <c r="A204" s="208">
        <v>2547</v>
      </c>
      <c r="B204" s="208">
        <v>10100604</v>
      </c>
      <c r="C204" s="208" t="s">
        <v>389</v>
      </c>
      <c r="D204" s="208" t="s">
        <v>390</v>
      </c>
      <c r="E204" s="208" t="s">
        <v>254</v>
      </c>
      <c r="F204" s="208" t="s">
        <v>405</v>
      </c>
      <c r="G204" s="208">
        <v>91576</v>
      </c>
      <c r="H204" s="208" t="s">
        <v>351</v>
      </c>
      <c r="I204" s="208" t="s">
        <v>352</v>
      </c>
      <c r="J204" s="208">
        <v>55</v>
      </c>
      <c r="K204" s="186">
        <v>0</v>
      </c>
      <c r="L204" s="186">
        <v>129</v>
      </c>
      <c r="M204" s="208" t="s">
        <v>258</v>
      </c>
      <c r="N204" s="186">
        <v>1</v>
      </c>
      <c r="O204" s="210">
        <v>2.4000000000000001E-5</v>
      </c>
      <c r="P204" s="208" t="s">
        <v>259</v>
      </c>
      <c r="Q204" s="208" t="s">
        <v>260</v>
      </c>
      <c r="R204" s="208" t="s">
        <v>254</v>
      </c>
      <c r="S204" s="208" t="s">
        <v>261</v>
      </c>
      <c r="T204" s="208"/>
      <c r="U204" s="208">
        <v>1.4</v>
      </c>
      <c r="V204" s="208" t="s">
        <v>284</v>
      </c>
      <c r="W204" s="208" t="s">
        <v>285</v>
      </c>
      <c r="X204" s="208" t="s">
        <v>263</v>
      </c>
      <c r="Y204" s="208">
        <v>0</v>
      </c>
      <c r="Z204" s="339">
        <v>35855</v>
      </c>
      <c r="AA204" s="208"/>
      <c r="AB204" s="208">
        <v>0</v>
      </c>
      <c r="AC204" s="208"/>
    </row>
    <row r="205" spans="1:29" ht="15" customHeight="1" x14ac:dyDescent="0.25">
      <c r="A205" s="208">
        <v>2548</v>
      </c>
      <c r="B205" s="208">
        <v>10100604</v>
      </c>
      <c r="C205" s="208" t="s">
        <v>389</v>
      </c>
      <c r="D205" s="208" t="s">
        <v>390</v>
      </c>
      <c r="E205" s="208" t="s">
        <v>254</v>
      </c>
      <c r="F205" s="208" t="s">
        <v>405</v>
      </c>
      <c r="G205" s="208">
        <v>56495</v>
      </c>
      <c r="H205" s="208" t="s">
        <v>353</v>
      </c>
      <c r="I205" s="208" t="s">
        <v>354</v>
      </c>
      <c r="J205" s="208">
        <v>61</v>
      </c>
      <c r="K205" s="186">
        <v>0</v>
      </c>
      <c r="L205" s="186">
        <v>129</v>
      </c>
      <c r="M205" s="208" t="s">
        <v>258</v>
      </c>
      <c r="N205" s="186">
        <v>1</v>
      </c>
      <c r="O205" s="208" t="s">
        <v>283</v>
      </c>
      <c r="P205" s="208" t="s">
        <v>259</v>
      </c>
      <c r="Q205" s="208" t="s">
        <v>260</v>
      </c>
      <c r="R205" s="208" t="s">
        <v>254</v>
      </c>
      <c r="S205" s="208" t="s">
        <v>261</v>
      </c>
      <c r="T205" s="208"/>
      <c r="U205" s="208">
        <v>1.4</v>
      </c>
      <c r="V205" s="208" t="s">
        <v>284</v>
      </c>
      <c r="W205" s="208" t="s">
        <v>285</v>
      </c>
      <c r="X205" s="208" t="s">
        <v>286</v>
      </c>
      <c r="Y205" s="208">
        <v>0</v>
      </c>
      <c r="Z205" s="339">
        <v>35855</v>
      </c>
      <c r="AA205" s="208"/>
      <c r="AB205" s="208">
        <v>0</v>
      </c>
      <c r="AC205" s="208"/>
    </row>
    <row r="206" spans="1:29" ht="15" customHeight="1" x14ac:dyDescent="0.25">
      <c r="A206" s="208">
        <v>2549</v>
      </c>
      <c r="B206" s="208">
        <v>10100604</v>
      </c>
      <c r="C206" s="208" t="s">
        <v>389</v>
      </c>
      <c r="D206" s="208" t="s">
        <v>390</v>
      </c>
      <c r="E206" s="208" t="s">
        <v>254</v>
      </c>
      <c r="F206" s="208" t="s">
        <v>405</v>
      </c>
      <c r="G206" s="208"/>
      <c r="H206" s="208" t="s">
        <v>355</v>
      </c>
      <c r="I206" s="208" t="s">
        <v>356</v>
      </c>
      <c r="J206" s="208">
        <v>287</v>
      </c>
      <c r="K206" s="186">
        <v>0</v>
      </c>
      <c r="L206" s="186">
        <v>129</v>
      </c>
      <c r="M206" s="208" t="s">
        <v>258</v>
      </c>
      <c r="N206" s="186">
        <v>1</v>
      </c>
      <c r="O206" s="210">
        <v>1.1000000000000001E-3</v>
      </c>
      <c r="P206" s="208" t="s">
        <v>259</v>
      </c>
      <c r="Q206" s="208" t="s">
        <v>260</v>
      </c>
      <c r="R206" s="208" t="s">
        <v>254</v>
      </c>
      <c r="S206" s="208" t="s">
        <v>261</v>
      </c>
      <c r="T206" s="208"/>
      <c r="U206" s="208">
        <v>1.4</v>
      </c>
      <c r="V206" s="208"/>
      <c r="W206" s="208" t="s">
        <v>285</v>
      </c>
      <c r="X206" s="208" t="s">
        <v>263</v>
      </c>
      <c r="Y206" s="208">
        <v>0</v>
      </c>
      <c r="Z206" s="339">
        <v>35855</v>
      </c>
      <c r="AA206" s="208"/>
      <c r="AB206" s="208">
        <v>0</v>
      </c>
      <c r="AC206" s="208"/>
    </row>
    <row r="207" spans="1:29" ht="15" customHeight="1" x14ac:dyDescent="0.25">
      <c r="A207" s="208">
        <v>2550</v>
      </c>
      <c r="B207" s="208">
        <v>10100604</v>
      </c>
      <c r="C207" s="208" t="s">
        <v>389</v>
      </c>
      <c r="D207" s="208" t="s">
        <v>390</v>
      </c>
      <c r="E207" s="208" t="s">
        <v>254</v>
      </c>
      <c r="F207" s="208" t="s">
        <v>405</v>
      </c>
      <c r="G207" s="208">
        <v>110543</v>
      </c>
      <c r="H207" s="208" t="s">
        <v>357</v>
      </c>
      <c r="I207" s="208" t="s">
        <v>358</v>
      </c>
      <c r="J207" s="208">
        <v>295</v>
      </c>
      <c r="K207" s="186">
        <v>0</v>
      </c>
      <c r="L207" s="186">
        <v>129</v>
      </c>
      <c r="M207" s="208" t="s">
        <v>258</v>
      </c>
      <c r="N207" s="186">
        <v>1</v>
      </c>
      <c r="O207" s="210">
        <v>1.8</v>
      </c>
      <c r="P207" s="208" t="s">
        <v>259</v>
      </c>
      <c r="Q207" s="208" t="s">
        <v>260</v>
      </c>
      <c r="R207" s="208" t="s">
        <v>254</v>
      </c>
      <c r="S207" s="208" t="s">
        <v>261</v>
      </c>
      <c r="T207" s="208"/>
      <c r="U207" s="208">
        <v>1.4</v>
      </c>
      <c r="V207" s="208" t="s">
        <v>284</v>
      </c>
      <c r="W207" s="208" t="s">
        <v>285</v>
      </c>
      <c r="X207" s="208" t="s">
        <v>286</v>
      </c>
      <c r="Y207" s="208">
        <v>0</v>
      </c>
      <c r="Z207" s="339">
        <v>35855</v>
      </c>
      <c r="AA207" s="208"/>
      <c r="AB207" s="208">
        <v>0</v>
      </c>
      <c r="AC207" s="208"/>
    </row>
    <row r="208" spans="1:29" ht="15" customHeight="1" x14ac:dyDescent="0.25">
      <c r="A208" s="208">
        <v>2551</v>
      </c>
      <c r="B208" s="208">
        <v>10100604</v>
      </c>
      <c r="C208" s="208" t="s">
        <v>389</v>
      </c>
      <c r="D208" s="208" t="s">
        <v>390</v>
      </c>
      <c r="E208" s="208" t="s">
        <v>254</v>
      </c>
      <c r="F208" s="208" t="s">
        <v>405</v>
      </c>
      <c r="G208" s="208"/>
      <c r="H208" s="208" t="s">
        <v>359</v>
      </c>
      <c r="I208" s="208" t="s">
        <v>360</v>
      </c>
      <c r="J208" s="208">
        <v>307</v>
      </c>
      <c r="K208" s="186">
        <v>0</v>
      </c>
      <c r="L208" s="186">
        <v>129</v>
      </c>
      <c r="M208" s="208" t="s">
        <v>258</v>
      </c>
      <c r="N208" s="186">
        <v>1</v>
      </c>
      <c r="O208" s="210">
        <v>2.6</v>
      </c>
      <c r="P208" s="208" t="s">
        <v>259</v>
      </c>
      <c r="Q208" s="208" t="s">
        <v>260</v>
      </c>
      <c r="R208" s="208" t="s">
        <v>254</v>
      </c>
      <c r="S208" s="208" t="s">
        <v>261</v>
      </c>
      <c r="T208" s="208"/>
      <c r="U208" s="208">
        <v>1.4</v>
      </c>
      <c r="V208" s="208"/>
      <c r="W208" s="208" t="s">
        <v>285</v>
      </c>
      <c r="X208" s="208" t="s">
        <v>286</v>
      </c>
      <c r="Y208" s="208">
        <v>0</v>
      </c>
      <c r="Z208" s="339">
        <v>35855</v>
      </c>
      <c r="AA208" s="208"/>
      <c r="AB208" s="208">
        <v>0</v>
      </c>
      <c r="AC208" s="208"/>
    </row>
    <row r="209" spans="1:29" ht="15" customHeight="1" x14ac:dyDescent="0.25">
      <c r="A209" s="208">
        <v>2552</v>
      </c>
      <c r="B209" s="208">
        <v>10100604</v>
      </c>
      <c r="C209" s="208" t="s">
        <v>389</v>
      </c>
      <c r="D209" s="208" t="s">
        <v>390</v>
      </c>
      <c r="E209" s="208" t="s">
        <v>254</v>
      </c>
      <c r="F209" s="208" t="s">
        <v>405</v>
      </c>
      <c r="G209" s="208">
        <v>91203</v>
      </c>
      <c r="H209" s="208" t="s">
        <v>361</v>
      </c>
      <c r="I209" s="208" t="s">
        <v>362</v>
      </c>
      <c r="J209" s="208">
        <v>291</v>
      </c>
      <c r="K209" s="186">
        <v>0</v>
      </c>
      <c r="L209" s="186">
        <v>129</v>
      </c>
      <c r="M209" s="208" t="s">
        <v>258</v>
      </c>
      <c r="N209" s="186">
        <v>1</v>
      </c>
      <c r="O209" s="210">
        <v>6.0999999999999997E-4</v>
      </c>
      <c r="P209" s="208" t="s">
        <v>259</v>
      </c>
      <c r="Q209" s="208" t="s">
        <v>260</v>
      </c>
      <c r="R209" s="208" t="s">
        <v>254</v>
      </c>
      <c r="S209" s="208" t="s">
        <v>261</v>
      </c>
      <c r="T209" s="208"/>
      <c r="U209" s="208">
        <v>1.4</v>
      </c>
      <c r="V209" s="208" t="s">
        <v>294</v>
      </c>
      <c r="W209" s="208" t="s">
        <v>285</v>
      </c>
      <c r="X209" s="208" t="s">
        <v>286</v>
      </c>
      <c r="Y209" s="208">
        <v>0</v>
      </c>
      <c r="Z209" s="339">
        <v>35855</v>
      </c>
      <c r="AA209" s="208"/>
      <c r="AB209" s="208">
        <v>0</v>
      </c>
      <c r="AC209" s="208"/>
    </row>
    <row r="210" spans="1:29" ht="15" customHeight="1" x14ac:dyDescent="0.25">
      <c r="A210" s="208">
        <v>2553</v>
      </c>
      <c r="B210" s="208">
        <v>10100604</v>
      </c>
      <c r="C210" s="208" t="s">
        <v>389</v>
      </c>
      <c r="D210" s="208" t="s">
        <v>390</v>
      </c>
      <c r="E210" s="208" t="s">
        <v>254</v>
      </c>
      <c r="F210" s="208" t="s">
        <v>405</v>
      </c>
      <c r="G210" s="208">
        <v>7440020</v>
      </c>
      <c r="H210" s="208" t="s">
        <v>363</v>
      </c>
      <c r="I210" s="208" t="s">
        <v>364</v>
      </c>
      <c r="J210" s="208">
        <v>296</v>
      </c>
      <c r="K210" s="186">
        <v>0</v>
      </c>
      <c r="L210" s="186">
        <v>129</v>
      </c>
      <c r="M210" s="208" t="s">
        <v>258</v>
      </c>
      <c r="N210" s="186">
        <v>1</v>
      </c>
      <c r="O210" s="210">
        <v>2.0999999999999999E-3</v>
      </c>
      <c r="P210" s="208" t="s">
        <v>259</v>
      </c>
      <c r="Q210" s="208" t="s">
        <v>260</v>
      </c>
      <c r="R210" s="208" t="s">
        <v>254</v>
      </c>
      <c r="S210" s="208" t="s">
        <v>261</v>
      </c>
      <c r="T210" s="208"/>
      <c r="U210" s="208">
        <v>1.4</v>
      </c>
      <c r="V210" s="208" t="s">
        <v>294</v>
      </c>
      <c r="W210" s="208" t="s">
        <v>285</v>
      </c>
      <c r="X210" s="208" t="s">
        <v>275</v>
      </c>
      <c r="Y210" s="208">
        <v>0</v>
      </c>
      <c r="Z210" s="339">
        <v>35855</v>
      </c>
      <c r="AA210" s="208"/>
      <c r="AB210" s="208">
        <v>0</v>
      </c>
      <c r="AC210" s="208"/>
    </row>
    <row r="211" spans="1:29" ht="15" customHeight="1" x14ac:dyDescent="0.25">
      <c r="A211" s="208">
        <v>2554</v>
      </c>
      <c r="B211" s="208">
        <v>10100604</v>
      </c>
      <c r="C211" s="208" t="s">
        <v>389</v>
      </c>
      <c r="D211" s="208" t="s">
        <v>390</v>
      </c>
      <c r="E211" s="208" t="s">
        <v>254</v>
      </c>
      <c r="F211" s="208" t="s">
        <v>405</v>
      </c>
      <c r="G211" s="208" t="s">
        <v>268</v>
      </c>
      <c r="H211" s="208"/>
      <c r="I211" s="208" t="s">
        <v>269</v>
      </c>
      <c r="J211" s="208">
        <v>303</v>
      </c>
      <c r="K211" s="186">
        <v>0</v>
      </c>
      <c r="L211" s="186">
        <v>129</v>
      </c>
      <c r="M211" s="208" t="s">
        <v>258</v>
      </c>
      <c r="N211" s="186">
        <v>1</v>
      </c>
      <c r="O211" s="210">
        <v>275</v>
      </c>
      <c r="P211" s="208" t="s">
        <v>259</v>
      </c>
      <c r="Q211" s="208" t="s">
        <v>260</v>
      </c>
      <c r="R211" s="208" t="s">
        <v>254</v>
      </c>
      <c r="S211" s="208" t="s">
        <v>261</v>
      </c>
      <c r="T211" s="208"/>
      <c r="U211" s="208">
        <v>1.4</v>
      </c>
      <c r="V211" s="208" t="s">
        <v>270</v>
      </c>
      <c r="W211" s="208" t="s">
        <v>262</v>
      </c>
      <c r="X211" s="208" t="s">
        <v>278</v>
      </c>
      <c r="Y211" s="208">
        <v>0</v>
      </c>
      <c r="Z211" s="208"/>
      <c r="AA211" s="339">
        <v>35855</v>
      </c>
      <c r="AB211" s="208">
        <v>0</v>
      </c>
      <c r="AC211" s="208"/>
    </row>
    <row r="212" spans="1:29" ht="15" customHeight="1" x14ac:dyDescent="0.25">
      <c r="A212" s="208">
        <v>2555</v>
      </c>
      <c r="B212" s="208">
        <v>10100604</v>
      </c>
      <c r="C212" s="208" t="s">
        <v>389</v>
      </c>
      <c r="D212" s="208" t="s">
        <v>390</v>
      </c>
      <c r="E212" s="208" t="s">
        <v>254</v>
      </c>
      <c r="F212" s="208" t="s">
        <v>405</v>
      </c>
      <c r="G212" s="208" t="s">
        <v>268</v>
      </c>
      <c r="H212" s="208"/>
      <c r="I212" s="208" t="s">
        <v>269</v>
      </c>
      <c r="J212" s="208">
        <v>303</v>
      </c>
      <c r="K212" s="186">
        <v>0</v>
      </c>
      <c r="L212" s="186">
        <v>129</v>
      </c>
      <c r="M212" s="208" t="s">
        <v>258</v>
      </c>
      <c r="N212" s="186">
        <v>1</v>
      </c>
      <c r="O212" s="210">
        <v>170</v>
      </c>
      <c r="P212" s="208" t="s">
        <v>259</v>
      </c>
      <c r="Q212" s="208" t="s">
        <v>260</v>
      </c>
      <c r="R212" s="208" t="s">
        <v>254</v>
      </c>
      <c r="S212" s="208" t="s">
        <v>261</v>
      </c>
      <c r="T212" s="208"/>
      <c r="U212" s="208">
        <v>1.4</v>
      </c>
      <c r="V212" s="208" t="s">
        <v>398</v>
      </c>
      <c r="W212" s="208" t="s">
        <v>285</v>
      </c>
      <c r="X212" s="208" t="s">
        <v>278</v>
      </c>
      <c r="Y212" s="208">
        <v>0</v>
      </c>
      <c r="Z212" s="339">
        <v>35855</v>
      </c>
      <c r="AA212" s="208"/>
      <c r="AB212" s="208">
        <v>0</v>
      </c>
      <c r="AC212" s="208"/>
    </row>
    <row r="213" spans="1:29" ht="15" customHeight="1" x14ac:dyDescent="0.25">
      <c r="A213" s="208">
        <v>2556</v>
      </c>
      <c r="B213" s="208">
        <v>10100604</v>
      </c>
      <c r="C213" s="208" t="s">
        <v>389</v>
      </c>
      <c r="D213" s="208" t="s">
        <v>390</v>
      </c>
      <c r="E213" s="208" t="s">
        <v>254</v>
      </c>
      <c r="F213" s="208" t="s">
        <v>405</v>
      </c>
      <c r="G213" s="208" t="s">
        <v>268</v>
      </c>
      <c r="H213" s="208"/>
      <c r="I213" s="208" t="s">
        <v>269</v>
      </c>
      <c r="J213" s="208">
        <v>303</v>
      </c>
      <c r="K213" s="186">
        <v>26</v>
      </c>
      <c r="L213" s="186">
        <v>144</v>
      </c>
      <c r="M213" s="208" t="s">
        <v>393</v>
      </c>
      <c r="N213" s="186">
        <v>1</v>
      </c>
      <c r="O213" s="210">
        <v>76</v>
      </c>
      <c r="P213" s="208" t="s">
        <v>259</v>
      </c>
      <c r="Q213" s="208" t="s">
        <v>260</v>
      </c>
      <c r="R213" s="208" t="s">
        <v>254</v>
      </c>
      <c r="S213" s="208" t="s">
        <v>261</v>
      </c>
      <c r="T213" s="208"/>
      <c r="U213" s="208">
        <v>1.4</v>
      </c>
      <c r="V213" s="208" t="s">
        <v>398</v>
      </c>
      <c r="W213" s="208" t="s">
        <v>285</v>
      </c>
      <c r="X213" s="208" t="s">
        <v>263</v>
      </c>
      <c r="Y213" s="208">
        <v>0</v>
      </c>
      <c r="Z213" s="339">
        <v>35855</v>
      </c>
      <c r="AA213" s="208"/>
      <c r="AB213" s="208">
        <v>0</v>
      </c>
      <c r="AC213" s="208"/>
    </row>
    <row r="214" spans="1:29" ht="15" customHeight="1" x14ac:dyDescent="0.25">
      <c r="A214" s="208">
        <v>2557</v>
      </c>
      <c r="B214" s="208">
        <v>10100604</v>
      </c>
      <c r="C214" s="208" t="s">
        <v>389</v>
      </c>
      <c r="D214" s="208" t="s">
        <v>390</v>
      </c>
      <c r="E214" s="208" t="s">
        <v>254</v>
      </c>
      <c r="F214" s="208" t="s">
        <v>405</v>
      </c>
      <c r="G214" s="208"/>
      <c r="H214" s="208" t="s">
        <v>365</v>
      </c>
      <c r="I214" s="208" t="s">
        <v>366</v>
      </c>
      <c r="J214" s="208">
        <v>304</v>
      </c>
      <c r="K214" s="186">
        <v>0</v>
      </c>
      <c r="L214" s="186">
        <v>129</v>
      </c>
      <c r="M214" s="208" t="s">
        <v>258</v>
      </c>
      <c r="N214" s="186">
        <v>1</v>
      </c>
      <c r="O214" s="210">
        <v>2.2000000000000002</v>
      </c>
      <c r="P214" s="208" t="s">
        <v>259</v>
      </c>
      <c r="Q214" s="208" t="s">
        <v>260</v>
      </c>
      <c r="R214" s="208" t="s">
        <v>254</v>
      </c>
      <c r="S214" s="208" t="s">
        <v>261</v>
      </c>
      <c r="T214" s="208"/>
      <c r="U214" s="208">
        <v>1.4</v>
      </c>
      <c r="V214" s="208"/>
      <c r="W214" s="208" t="s">
        <v>285</v>
      </c>
      <c r="X214" s="208" t="s">
        <v>286</v>
      </c>
      <c r="Y214" s="208">
        <v>0</v>
      </c>
      <c r="Z214" s="339">
        <v>35855</v>
      </c>
      <c r="AA214" s="208"/>
      <c r="AB214" s="208">
        <v>0</v>
      </c>
      <c r="AC214" s="208"/>
    </row>
    <row r="215" spans="1:29" ht="15" customHeight="1" x14ac:dyDescent="0.25">
      <c r="A215" s="208">
        <v>2558</v>
      </c>
      <c r="B215" s="208">
        <v>10100604</v>
      </c>
      <c r="C215" s="208" t="s">
        <v>389</v>
      </c>
      <c r="D215" s="208" t="s">
        <v>390</v>
      </c>
      <c r="E215" s="208" t="s">
        <v>254</v>
      </c>
      <c r="F215" s="208" t="s">
        <v>405</v>
      </c>
      <c r="G215" s="208"/>
      <c r="H215" s="208" t="s">
        <v>365</v>
      </c>
      <c r="I215" s="208" t="s">
        <v>366</v>
      </c>
      <c r="J215" s="208">
        <v>304</v>
      </c>
      <c r="K215" s="186">
        <v>205</v>
      </c>
      <c r="L215" s="186">
        <v>220</v>
      </c>
      <c r="M215" s="208" t="s">
        <v>367</v>
      </c>
      <c r="N215" s="186">
        <v>1</v>
      </c>
      <c r="O215" s="210">
        <v>0.64</v>
      </c>
      <c r="P215" s="208" t="s">
        <v>259</v>
      </c>
      <c r="Q215" s="208" t="s">
        <v>260</v>
      </c>
      <c r="R215" s="208" t="s">
        <v>254</v>
      </c>
      <c r="S215" s="208" t="s">
        <v>261</v>
      </c>
      <c r="T215" s="208"/>
      <c r="U215" s="208">
        <v>1.4</v>
      </c>
      <c r="V215" s="208"/>
      <c r="W215" s="208" t="s">
        <v>285</v>
      </c>
      <c r="X215" s="208" t="s">
        <v>286</v>
      </c>
      <c r="Y215" s="208">
        <v>0</v>
      </c>
      <c r="Z215" s="339">
        <v>35855</v>
      </c>
      <c r="AA215" s="208"/>
      <c r="AB215" s="208">
        <v>0</v>
      </c>
      <c r="AC215" s="208"/>
    </row>
    <row r="216" spans="1:29" ht="15" customHeight="1" x14ac:dyDescent="0.25">
      <c r="A216" s="208">
        <v>2559</v>
      </c>
      <c r="B216" s="208">
        <v>10100604</v>
      </c>
      <c r="C216" s="208" t="s">
        <v>389</v>
      </c>
      <c r="D216" s="208" t="s">
        <v>390</v>
      </c>
      <c r="E216" s="208" t="s">
        <v>254</v>
      </c>
      <c r="F216" s="208" t="s">
        <v>405</v>
      </c>
      <c r="G216" s="208">
        <v>85018</v>
      </c>
      <c r="H216" s="208" t="s">
        <v>368</v>
      </c>
      <c r="I216" s="208" t="s">
        <v>369</v>
      </c>
      <c r="J216" s="208">
        <v>325</v>
      </c>
      <c r="K216" s="186">
        <v>0</v>
      </c>
      <c r="L216" s="186">
        <v>129</v>
      </c>
      <c r="M216" s="208" t="s">
        <v>258</v>
      </c>
      <c r="N216" s="186">
        <v>1</v>
      </c>
      <c r="O216" s="210">
        <v>1.7E-5</v>
      </c>
      <c r="P216" s="208" t="s">
        <v>259</v>
      </c>
      <c r="Q216" s="208" t="s">
        <v>260</v>
      </c>
      <c r="R216" s="208" t="s">
        <v>254</v>
      </c>
      <c r="S216" s="208" t="s">
        <v>261</v>
      </c>
      <c r="T216" s="208"/>
      <c r="U216" s="208">
        <v>1.4</v>
      </c>
      <c r="V216" s="208" t="s">
        <v>284</v>
      </c>
      <c r="W216" s="208" t="s">
        <v>285</v>
      </c>
      <c r="X216" s="208" t="s">
        <v>263</v>
      </c>
      <c r="Y216" s="208">
        <v>0</v>
      </c>
      <c r="Z216" s="339">
        <v>35855</v>
      </c>
      <c r="AA216" s="208"/>
      <c r="AB216" s="208">
        <v>0</v>
      </c>
      <c r="AC216" s="208"/>
    </row>
    <row r="217" spans="1:29" ht="15" customHeight="1" x14ac:dyDescent="0.25">
      <c r="A217" s="208">
        <v>2560</v>
      </c>
      <c r="B217" s="208">
        <v>10100604</v>
      </c>
      <c r="C217" s="208" t="s">
        <v>389</v>
      </c>
      <c r="D217" s="208" t="s">
        <v>390</v>
      </c>
      <c r="E217" s="208" t="s">
        <v>254</v>
      </c>
      <c r="F217" s="208" t="s">
        <v>405</v>
      </c>
      <c r="G217" s="208" t="s">
        <v>271</v>
      </c>
      <c r="H217" s="208"/>
      <c r="I217" s="208" t="s">
        <v>272</v>
      </c>
      <c r="J217" s="208">
        <v>330</v>
      </c>
      <c r="K217" s="186">
        <v>0</v>
      </c>
      <c r="L217" s="186">
        <v>129</v>
      </c>
      <c r="M217" s="208" t="s">
        <v>258</v>
      </c>
      <c r="N217" s="186">
        <v>1</v>
      </c>
      <c r="O217" s="210">
        <v>5.7</v>
      </c>
      <c r="P217" s="208" t="s">
        <v>259</v>
      </c>
      <c r="Q217" s="208" t="s">
        <v>260</v>
      </c>
      <c r="R217" s="208" t="s">
        <v>254</v>
      </c>
      <c r="S217" s="208" t="s">
        <v>261</v>
      </c>
      <c r="T217" s="208"/>
      <c r="U217" s="208">
        <v>1.4</v>
      </c>
      <c r="V217" s="208" t="s">
        <v>399</v>
      </c>
      <c r="W217" s="208" t="s">
        <v>285</v>
      </c>
      <c r="X217" s="208" t="s">
        <v>263</v>
      </c>
      <c r="Y217" s="208">
        <v>0</v>
      </c>
      <c r="Z217" s="339">
        <v>35855</v>
      </c>
      <c r="AA217" s="208"/>
      <c r="AB217" s="208">
        <v>0</v>
      </c>
      <c r="AC217" s="208"/>
    </row>
    <row r="218" spans="1:29" ht="15" customHeight="1" x14ac:dyDescent="0.25">
      <c r="A218" s="208">
        <v>2561</v>
      </c>
      <c r="B218" s="208">
        <v>10100604</v>
      </c>
      <c r="C218" s="208" t="s">
        <v>389</v>
      </c>
      <c r="D218" s="208" t="s">
        <v>390</v>
      </c>
      <c r="E218" s="208" t="s">
        <v>254</v>
      </c>
      <c r="F218" s="208" t="s">
        <v>405</v>
      </c>
      <c r="G218" s="208" t="s">
        <v>273</v>
      </c>
      <c r="H218" s="208"/>
      <c r="I218" s="208" t="s">
        <v>274</v>
      </c>
      <c r="J218" s="208">
        <v>334</v>
      </c>
      <c r="K218" s="186">
        <v>0</v>
      </c>
      <c r="L218" s="186">
        <v>129</v>
      </c>
      <c r="M218" s="208" t="s">
        <v>258</v>
      </c>
      <c r="N218" s="186">
        <v>1</v>
      </c>
      <c r="O218" s="210">
        <v>1.9</v>
      </c>
      <c r="P218" s="208" t="s">
        <v>259</v>
      </c>
      <c r="Q218" s="208" t="s">
        <v>260</v>
      </c>
      <c r="R218" s="208" t="s">
        <v>254</v>
      </c>
      <c r="S218" s="208" t="s">
        <v>261</v>
      </c>
      <c r="T218" s="208"/>
      <c r="U218" s="208">
        <v>1.4</v>
      </c>
      <c r="V218" s="208" t="s">
        <v>370</v>
      </c>
      <c r="W218" s="208" t="s">
        <v>285</v>
      </c>
      <c r="X218" s="208" t="s">
        <v>267</v>
      </c>
      <c r="Y218" s="208">
        <v>0</v>
      </c>
      <c r="Z218" s="339">
        <v>35855</v>
      </c>
      <c r="AA218" s="208"/>
      <c r="AB218" s="208">
        <v>0</v>
      </c>
      <c r="AC218" s="208"/>
    </row>
    <row r="219" spans="1:29" ht="15" customHeight="1" x14ac:dyDescent="0.25">
      <c r="A219" s="208">
        <v>2562</v>
      </c>
      <c r="B219" s="208">
        <v>10100604</v>
      </c>
      <c r="C219" s="208" t="s">
        <v>389</v>
      </c>
      <c r="D219" s="208" t="s">
        <v>390</v>
      </c>
      <c r="E219" s="208" t="s">
        <v>254</v>
      </c>
      <c r="F219" s="208" t="s">
        <v>405</v>
      </c>
      <c r="G219" s="208" t="s">
        <v>273</v>
      </c>
      <c r="H219" s="208"/>
      <c r="I219" s="208" t="s">
        <v>274</v>
      </c>
      <c r="J219" s="208">
        <v>334</v>
      </c>
      <c r="K219" s="186">
        <v>0</v>
      </c>
      <c r="L219" s="186">
        <v>129</v>
      </c>
      <c r="M219" s="208" t="s">
        <v>258</v>
      </c>
      <c r="N219" s="186">
        <v>1</v>
      </c>
      <c r="O219" s="210">
        <v>3</v>
      </c>
      <c r="P219" s="208" t="s">
        <v>259</v>
      </c>
      <c r="Q219" s="208" t="s">
        <v>260</v>
      </c>
      <c r="R219" s="208" t="s">
        <v>254</v>
      </c>
      <c r="S219" s="208" t="s">
        <v>261</v>
      </c>
      <c r="T219" s="208"/>
      <c r="U219" s="208">
        <v>1.4</v>
      </c>
      <c r="V219" s="208" t="s">
        <v>762</v>
      </c>
      <c r="W219" s="208" t="s">
        <v>262</v>
      </c>
      <c r="X219" s="208" t="s">
        <v>267</v>
      </c>
      <c r="Y219" s="208">
        <v>0</v>
      </c>
      <c r="Z219" s="208"/>
      <c r="AA219" s="339">
        <v>35855</v>
      </c>
      <c r="AB219" s="208">
        <v>0</v>
      </c>
      <c r="AC219" s="208"/>
    </row>
    <row r="220" spans="1:29" ht="15" customHeight="1" x14ac:dyDescent="0.25">
      <c r="A220" s="208">
        <v>2563</v>
      </c>
      <c r="B220" s="208">
        <v>10100604</v>
      </c>
      <c r="C220" s="208" t="s">
        <v>389</v>
      </c>
      <c r="D220" s="208" t="s">
        <v>390</v>
      </c>
      <c r="E220" s="208" t="s">
        <v>254</v>
      </c>
      <c r="F220" s="208" t="s">
        <v>405</v>
      </c>
      <c r="G220" s="208" t="s">
        <v>371</v>
      </c>
      <c r="H220" s="208"/>
      <c r="I220" s="208" t="s">
        <v>372</v>
      </c>
      <c r="J220" s="208">
        <v>336</v>
      </c>
      <c r="K220" s="186">
        <v>0</v>
      </c>
      <c r="L220" s="186">
        <v>129</v>
      </c>
      <c r="M220" s="208" t="s">
        <v>258</v>
      </c>
      <c r="N220" s="186">
        <v>1</v>
      </c>
      <c r="O220" s="210">
        <v>7.6</v>
      </c>
      <c r="P220" s="208" t="s">
        <v>259</v>
      </c>
      <c r="Q220" s="208" t="s">
        <v>260</v>
      </c>
      <c r="R220" s="208" t="s">
        <v>254</v>
      </c>
      <c r="S220" s="208" t="s">
        <v>261</v>
      </c>
      <c r="T220" s="208"/>
      <c r="U220" s="208">
        <v>1.4</v>
      </c>
      <c r="V220" s="208" t="s">
        <v>370</v>
      </c>
      <c r="W220" s="208" t="s">
        <v>285</v>
      </c>
      <c r="X220" s="208" t="s">
        <v>263</v>
      </c>
      <c r="Y220" s="208">
        <v>0</v>
      </c>
      <c r="Z220" s="339">
        <v>35855</v>
      </c>
      <c r="AA220" s="208"/>
      <c r="AB220" s="208">
        <v>0</v>
      </c>
      <c r="AC220" s="208"/>
    </row>
    <row r="221" spans="1:29" ht="15" customHeight="1" x14ac:dyDescent="0.25">
      <c r="A221" s="208">
        <v>2564</v>
      </c>
      <c r="B221" s="208">
        <v>10100604</v>
      </c>
      <c r="C221" s="208" t="s">
        <v>389</v>
      </c>
      <c r="D221" s="208" t="s">
        <v>390</v>
      </c>
      <c r="E221" s="208" t="s">
        <v>254</v>
      </c>
      <c r="F221" s="208" t="s">
        <v>405</v>
      </c>
      <c r="G221" s="208" t="s">
        <v>400</v>
      </c>
      <c r="H221" s="208"/>
      <c r="I221" s="208" t="s">
        <v>401</v>
      </c>
      <c r="J221" s="208">
        <v>338</v>
      </c>
      <c r="K221" s="186">
        <v>0</v>
      </c>
      <c r="L221" s="186">
        <v>129</v>
      </c>
      <c r="M221" s="208" t="s">
        <v>258</v>
      </c>
      <c r="N221" s="186">
        <v>1</v>
      </c>
      <c r="O221" s="210">
        <v>3</v>
      </c>
      <c r="P221" s="208" t="s">
        <v>259</v>
      </c>
      <c r="Q221" s="208" t="s">
        <v>260</v>
      </c>
      <c r="R221" s="208" t="s">
        <v>254</v>
      </c>
      <c r="S221" s="208" t="s">
        <v>261</v>
      </c>
      <c r="T221" s="208"/>
      <c r="U221" s="208"/>
      <c r="V221" s="208"/>
      <c r="W221" s="208" t="s">
        <v>733</v>
      </c>
      <c r="X221" s="208" t="s">
        <v>267</v>
      </c>
      <c r="Y221" s="208">
        <v>0</v>
      </c>
      <c r="Z221" s="208"/>
      <c r="AA221" s="339">
        <v>35855</v>
      </c>
      <c r="AB221" s="208">
        <v>0</v>
      </c>
      <c r="AC221" s="208"/>
    </row>
    <row r="222" spans="1:29" ht="15" customHeight="1" x14ac:dyDescent="0.25">
      <c r="A222" s="208">
        <v>2565</v>
      </c>
      <c r="B222" s="208">
        <v>10100604</v>
      </c>
      <c r="C222" s="208" t="s">
        <v>389</v>
      </c>
      <c r="D222" s="208" t="s">
        <v>390</v>
      </c>
      <c r="E222" s="208" t="s">
        <v>254</v>
      </c>
      <c r="F222" s="208" t="s">
        <v>405</v>
      </c>
      <c r="G222" s="208" t="s">
        <v>400</v>
      </c>
      <c r="H222" s="208"/>
      <c r="I222" s="208" t="s">
        <v>401</v>
      </c>
      <c r="J222" s="208">
        <v>338</v>
      </c>
      <c r="K222" s="186">
        <v>0</v>
      </c>
      <c r="L222" s="186">
        <v>129</v>
      </c>
      <c r="M222" s="208" t="s">
        <v>258</v>
      </c>
      <c r="N222" s="186">
        <v>1</v>
      </c>
      <c r="O222" s="210">
        <v>1.9</v>
      </c>
      <c r="P222" s="208" t="s">
        <v>259</v>
      </c>
      <c r="Q222" s="208" t="s">
        <v>260</v>
      </c>
      <c r="R222" s="208" t="s">
        <v>254</v>
      </c>
      <c r="S222" s="208" t="s">
        <v>261</v>
      </c>
      <c r="T222" s="208"/>
      <c r="U222" s="208">
        <v>1.4</v>
      </c>
      <c r="V222" s="208" t="s">
        <v>370</v>
      </c>
      <c r="W222" s="208" t="s">
        <v>285</v>
      </c>
      <c r="X222" s="208" t="s">
        <v>267</v>
      </c>
      <c r="Y222" s="208">
        <v>0</v>
      </c>
      <c r="Z222" s="339">
        <v>38018</v>
      </c>
      <c r="AA222" s="208"/>
      <c r="AB222" s="208">
        <v>0</v>
      </c>
      <c r="AC222" s="208"/>
    </row>
    <row r="223" spans="1:29" ht="15" customHeight="1" x14ac:dyDescent="0.25">
      <c r="A223" s="208">
        <v>2566</v>
      </c>
      <c r="B223" s="208">
        <v>10100604</v>
      </c>
      <c r="C223" s="208" t="s">
        <v>389</v>
      </c>
      <c r="D223" s="208" t="s">
        <v>390</v>
      </c>
      <c r="E223" s="208" t="s">
        <v>254</v>
      </c>
      <c r="F223" s="208" t="s">
        <v>405</v>
      </c>
      <c r="G223" s="208" t="s">
        <v>531</v>
      </c>
      <c r="H223" s="208"/>
      <c r="I223" s="208" t="s">
        <v>532</v>
      </c>
      <c r="J223" s="208">
        <v>339</v>
      </c>
      <c r="K223" s="186">
        <v>0</v>
      </c>
      <c r="L223" s="186">
        <v>129</v>
      </c>
      <c r="M223" s="208" t="s">
        <v>258</v>
      </c>
      <c r="N223" s="186">
        <v>1</v>
      </c>
      <c r="O223" s="210">
        <v>7.6</v>
      </c>
      <c r="P223" s="208" t="s">
        <v>259</v>
      </c>
      <c r="Q223" s="208" t="s">
        <v>260</v>
      </c>
      <c r="R223" s="208" t="s">
        <v>254</v>
      </c>
      <c r="S223" s="208" t="s">
        <v>261</v>
      </c>
      <c r="T223" s="208"/>
      <c r="U223" s="208"/>
      <c r="V223" s="208" t="s">
        <v>533</v>
      </c>
      <c r="W223" s="208" t="s">
        <v>534</v>
      </c>
      <c r="X223" s="208" t="s">
        <v>263</v>
      </c>
      <c r="Y223" s="208">
        <v>0</v>
      </c>
      <c r="Z223" s="339">
        <v>38018</v>
      </c>
      <c r="AA223" s="208"/>
      <c r="AB223" s="208">
        <v>0</v>
      </c>
      <c r="AC223" s="208"/>
    </row>
    <row r="224" spans="1:29" ht="15" customHeight="1" x14ac:dyDescent="0.25">
      <c r="A224" s="208">
        <v>2567</v>
      </c>
      <c r="B224" s="208">
        <v>10100604</v>
      </c>
      <c r="C224" s="208" t="s">
        <v>389</v>
      </c>
      <c r="D224" s="208" t="s">
        <v>390</v>
      </c>
      <c r="E224" s="208" t="s">
        <v>254</v>
      </c>
      <c r="F224" s="208" t="s">
        <v>405</v>
      </c>
      <c r="G224" s="208" t="s">
        <v>402</v>
      </c>
      <c r="H224" s="208"/>
      <c r="I224" s="208" t="s">
        <v>403</v>
      </c>
      <c r="J224" s="208">
        <v>340</v>
      </c>
      <c r="K224" s="186">
        <v>0</v>
      </c>
      <c r="L224" s="186">
        <v>129</v>
      </c>
      <c r="M224" s="208" t="s">
        <v>258</v>
      </c>
      <c r="N224" s="186">
        <v>1</v>
      </c>
      <c r="O224" s="210">
        <v>1.9</v>
      </c>
      <c r="P224" s="208" t="s">
        <v>259</v>
      </c>
      <c r="Q224" s="208" t="s">
        <v>260</v>
      </c>
      <c r="R224" s="208" t="s">
        <v>254</v>
      </c>
      <c r="S224" s="208" t="s">
        <v>261</v>
      </c>
      <c r="T224" s="208"/>
      <c r="U224" s="208">
        <v>1.4</v>
      </c>
      <c r="V224" s="208" t="s">
        <v>370</v>
      </c>
      <c r="W224" s="208" t="s">
        <v>285</v>
      </c>
      <c r="X224" s="208" t="s">
        <v>267</v>
      </c>
      <c r="Y224" s="208">
        <v>0</v>
      </c>
      <c r="Z224" s="339">
        <v>38018</v>
      </c>
      <c r="AA224" s="208"/>
      <c r="AB224" s="208">
        <v>0</v>
      </c>
      <c r="AC224" s="208"/>
    </row>
    <row r="225" spans="1:29" ht="15" customHeight="1" x14ac:dyDescent="0.25">
      <c r="A225" s="208">
        <v>2568</v>
      </c>
      <c r="B225" s="208">
        <v>10100604</v>
      </c>
      <c r="C225" s="208" t="s">
        <v>389</v>
      </c>
      <c r="D225" s="208" t="s">
        <v>390</v>
      </c>
      <c r="E225" s="208" t="s">
        <v>254</v>
      </c>
      <c r="F225" s="208" t="s">
        <v>405</v>
      </c>
      <c r="G225" s="208" t="s">
        <v>535</v>
      </c>
      <c r="H225" s="208"/>
      <c r="I225" s="208" t="s">
        <v>536</v>
      </c>
      <c r="J225" s="208">
        <v>341</v>
      </c>
      <c r="K225" s="186">
        <v>0</v>
      </c>
      <c r="L225" s="186">
        <v>129</v>
      </c>
      <c r="M225" s="208" t="s">
        <v>258</v>
      </c>
      <c r="N225" s="186">
        <v>1</v>
      </c>
      <c r="O225" s="210">
        <v>7.6</v>
      </c>
      <c r="P225" s="208" t="s">
        <v>259</v>
      </c>
      <c r="Q225" s="208" t="s">
        <v>260</v>
      </c>
      <c r="R225" s="208" t="s">
        <v>254</v>
      </c>
      <c r="S225" s="208" t="s">
        <v>261</v>
      </c>
      <c r="T225" s="208"/>
      <c r="U225" s="208"/>
      <c r="V225" s="208" t="s">
        <v>537</v>
      </c>
      <c r="W225" s="208" t="s">
        <v>534</v>
      </c>
      <c r="X225" s="208" t="s">
        <v>263</v>
      </c>
      <c r="Y225" s="208">
        <v>0</v>
      </c>
      <c r="Z225" s="339">
        <v>38018</v>
      </c>
      <c r="AA225" s="208"/>
      <c r="AB225" s="208">
        <v>0</v>
      </c>
      <c r="AC225" s="208"/>
    </row>
    <row r="226" spans="1:29" ht="15" customHeight="1" x14ac:dyDescent="0.25">
      <c r="A226" s="208">
        <v>2569</v>
      </c>
      <c r="B226" s="208">
        <v>10100604</v>
      </c>
      <c r="C226" s="208" t="s">
        <v>389</v>
      </c>
      <c r="D226" s="208" t="s">
        <v>390</v>
      </c>
      <c r="E226" s="208" t="s">
        <v>254</v>
      </c>
      <c r="F226" s="208" t="s">
        <v>405</v>
      </c>
      <c r="G226" s="208"/>
      <c r="H226" s="208" t="s">
        <v>373</v>
      </c>
      <c r="I226" s="208" t="s">
        <v>374</v>
      </c>
      <c r="J226" s="208">
        <v>351</v>
      </c>
      <c r="K226" s="186">
        <v>0</v>
      </c>
      <c r="L226" s="186">
        <v>129</v>
      </c>
      <c r="M226" s="208" t="s">
        <v>258</v>
      </c>
      <c r="N226" s="186">
        <v>1</v>
      </c>
      <c r="O226" s="210">
        <v>1.6</v>
      </c>
      <c r="P226" s="208" t="s">
        <v>259</v>
      </c>
      <c r="Q226" s="208" t="s">
        <v>260</v>
      </c>
      <c r="R226" s="208" t="s">
        <v>254</v>
      </c>
      <c r="S226" s="208" t="s">
        <v>261</v>
      </c>
      <c r="T226" s="208"/>
      <c r="U226" s="208">
        <v>1.4</v>
      </c>
      <c r="V226" s="208"/>
      <c r="W226" s="208" t="s">
        <v>285</v>
      </c>
      <c r="X226" s="208" t="s">
        <v>286</v>
      </c>
      <c r="Y226" s="208">
        <v>0</v>
      </c>
      <c r="Z226" s="339">
        <v>35855</v>
      </c>
      <c r="AA226" s="208"/>
      <c r="AB226" s="208">
        <v>0</v>
      </c>
      <c r="AC226" s="208"/>
    </row>
    <row r="227" spans="1:29" ht="15" customHeight="1" x14ac:dyDescent="0.25">
      <c r="A227" s="208">
        <v>2570</v>
      </c>
      <c r="B227" s="208">
        <v>10100604</v>
      </c>
      <c r="C227" s="208" t="s">
        <v>389</v>
      </c>
      <c r="D227" s="208" t="s">
        <v>390</v>
      </c>
      <c r="E227" s="208" t="s">
        <v>254</v>
      </c>
      <c r="F227" s="208" t="s">
        <v>405</v>
      </c>
      <c r="G227" s="208">
        <v>129000</v>
      </c>
      <c r="H227" s="208" t="s">
        <v>375</v>
      </c>
      <c r="I227" s="208" t="s">
        <v>376</v>
      </c>
      <c r="J227" s="208">
        <v>360</v>
      </c>
      <c r="K227" s="186">
        <v>0</v>
      </c>
      <c r="L227" s="186">
        <v>129</v>
      </c>
      <c r="M227" s="208" t="s">
        <v>258</v>
      </c>
      <c r="N227" s="186">
        <v>1</v>
      </c>
      <c r="O227" s="210">
        <v>5.0000000000000004E-6</v>
      </c>
      <c r="P227" s="208" t="s">
        <v>259</v>
      </c>
      <c r="Q227" s="208" t="s">
        <v>260</v>
      </c>
      <c r="R227" s="208" t="s">
        <v>254</v>
      </c>
      <c r="S227" s="208" t="s">
        <v>261</v>
      </c>
      <c r="T227" s="208"/>
      <c r="U227" s="208">
        <v>1.4</v>
      </c>
      <c r="V227" s="208" t="s">
        <v>284</v>
      </c>
      <c r="W227" s="208" t="s">
        <v>285</v>
      </c>
      <c r="X227" s="208" t="s">
        <v>286</v>
      </c>
      <c r="Y227" s="208">
        <v>0</v>
      </c>
      <c r="Z227" s="339">
        <v>35855</v>
      </c>
      <c r="AA227" s="208"/>
      <c r="AB227" s="208">
        <v>0</v>
      </c>
      <c r="AC227" s="208"/>
    </row>
    <row r="228" spans="1:29" ht="15" customHeight="1" x14ac:dyDescent="0.25">
      <c r="A228" s="208">
        <v>2571</v>
      </c>
      <c r="B228" s="208">
        <v>10100604</v>
      </c>
      <c r="C228" s="208" t="s">
        <v>389</v>
      </c>
      <c r="D228" s="208" t="s">
        <v>390</v>
      </c>
      <c r="E228" s="208" t="s">
        <v>254</v>
      </c>
      <c r="F228" s="208" t="s">
        <v>405</v>
      </c>
      <c r="G228" s="208">
        <v>7782492</v>
      </c>
      <c r="H228" s="208" t="s">
        <v>377</v>
      </c>
      <c r="I228" s="208" t="s">
        <v>378</v>
      </c>
      <c r="J228" s="208">
        <v>370</v>
      </c>
      <c r="K228" s="186">
        <v>0</v>
      </c>
      <c r="L228" s="186">
        <v>129</v>
      </c>
      <c r="M228" s="208" t="s">
        <v>258</v>
      </c>
      <c r="N228" s="186">
        <v>1</v>
      </c>
      <c r="O228" s="208" t="s">
        <v>379</v>
      </c>
      <c r="P228" s="208" t="s">
        <v>259</v>
      </c>
      <c r="Q228" s="208" t="s">
        <v>260</v>
      </c>
      <c r="R228" s="208" t="s">
        <v>254</v>
      </c>
      <c r="S228" s="208" t="s">
        <v>261</v>
      </c>
      <c r="T228" s="208"/>
      <c r="U228" s="208">
        <v>1.4</v>
      </c>
      <c r="V228" s="208" t="s">
        <v>294</v>
      </c>
      <c r="W228" s="208" t="s">
        <v>285</v>
      </c>
      <c r="X228" s="208" t="s">
        <v>286</v>
      </c>
      <c r="Y228" s="208">
        <v>0</v>
      </c>
      <c r="Z228" s="339">
        <v>35855</v>
      </c>
      <c r="AA228" s="208"/>
      <c r="AB228" s="208">
        <v>0</v>
      </c>
      <c r="AC228" s="208"/>
    </row>
    <row r="229" spans="1:29" ht="15" customHeight="1" x14ac:dyDescent="0.25">
      <c r="A229" s="208">
        <v>2572</v>
      </c>
      <c r="B229" s="208">
        <v>10100604</v>
      </c>
      <c r="C229" s="208" t="s">
        <v>389</v>
      </c>
      <c r="D229" s="208" t="s">
        <v>390</v>
      </c>
      <c r="E229" s="208" t="s">
        <v>254</v>
      </c>
      <c r="F229" s="208" t="s">
        <v>405</v>
      </c>
      <c r="G229" s="208" t="s">
        <v>276</v>
      </c>
      <c r="H229" s="339">
        <v>2025884</v>
      </c>
      <c r="I229" s="208" t="s">
        <v>277</v>
      </c>
      <c r="J229" s="208">
        <v>380</v>
      </c>
      <c r="K229" s="186">
        <v>0</v>
      </c>
      <c r="L229" s="186">
        <v>129</v>
      </c>
      <c r="M229" s="208" t="s">
        <v>258</v>
      </c>
      <c r="N229" s="186">
        <v>1</v>
      </c>
      <c r="O229" s="210">
        <v>0.6</v>
      </c>
      <c r="P229" s="208" t="s">
        <v>259</v>
      </c>
      <c r="Q229" s="208" t="s">
        <v>260</v>
      </c>
      <c r="R229" s="208" t="s">
        <v>254</v>
      </c>
      <c r="S229" s="208" t="s">
        <v>261</v>
      </c>
      <c r="T229" s="208"/>
      <c r="U229" s="208">
        <v>1.4</v>
      </c>
      <c r="V229" s="208" t="s">
        <v>380</v>
      </c>
      <c r="W229" s="208" t="s">
        <v>285</v>
      </c>
      <c r="X229" s="208" t="s">
        <v>278</v>
      </c>
      <c r="Y229" s="208">
        <v>0</v>
      </c>
      <c r="Z229" s="208"/>
      <c r="AA229" s="208"/>
      <c r="AB229" s="208">
        <v>0</v>
      </c>
      <c r="AC229" s="208"/>
    </row>
    <row r="230" spans="1:29" ht="15" customHeight="1" x14ac:dyDescent="0.25">
      <c r="A230" s="208">
        <v>2573</v>
      </c>
      <c r="B230" s="208">
        <v>10100604</v>
      </c>
      <c r="C230" s="208" t="s">
        <v>389</v>
      </c>
      <c r="D230" s="208" t="s">
        <v>390</v>
      </c>
      <c r="E230" s="208" t="s">
        <v>254</v>
      </c>
      <c r="F230" s="208" t="s">
        <v>405</v>
      </c>
      <c r="G230" s="208" t="s">
        <v>276</v>
      </c>
      <c r="H230" s="339">
        <v>2025884</v>
      </c>
      <c r="I230" s="208" t="s">
        <v>277</v>
      </c>
      <c r="J230" s="208">
        <v>380</v>
      </c>
      <c r="K230" s="186">
        <v>26</v>
      </c>
      <c r="L230" s="186">
        <v>144</v>
      </c>
      <c r="M230" s="208" t="s">
        <v>393</v>
      </c>
      <c r="N230" s="186">
        <v>1</v>
      </c>
      <c r="O230" s="210">
        <v>0.6</v>
      </c>
      <c r="P230" s="208" t="s">
        <v>259</v>
      </c>
      <c r="Q230" s="208" t="s">
        <v>260</v>
      </c>
      <c r="R230" s="208" t="s">
        <v>254</v>
      </c>
      <c r="S230" s="208" t="s">
        <v>261</v>
      </c>
      <c r="T230" s="208"/>
      <c r="U230" s="208">
        <v>1.4</v>
      </c>
      <c r="V230" s="208"/>
      <c r="W230" s="208" t="s">
        <v>262</v>
      </c>
      <c r="X230" s="208" t="s">
        <v>278</v>
      </c>
      <c r="Y230" s="208">
        <v>0</v>
      </c>
      <c r="Z230" s="208"/>
      <c r="AA230" s="339">
        <v>35855</v>
      </c>
      <c r="AB230" s="208">
        <v>0</v>
      </c>
      <c r="AC230" s="208"/>
    </row>
    <row r="231" spans="1:29" ht="15" customHeight="1" x14ac:dyDescent="0.25">
      <c r="A231" s="208">
        <v>2574</v>
      </c>
      <c r="B231" s="208">
        <v>10100604</v>
      </c>
      <c r="C231" s="208" t="s">
        <v>389</v>
      </c>
      <c r="D231" s="208" t="s">
        <v>390</v>
      </c>
      <c r="E231" s="208" t="s">
        <v>254</v>
      </c>
      <c r="F231" s="208" t="s">
        <v>405</v>
      </c>
      <c r="G231" s="208" t="s">
        <v>276</v>
      </c>
      <c r="H231" s="339">
        <v>2025884</v>
      </c>
      <c r="I231" s="208" t="s">
        <v>277</v>
      </c>
      <c r="J231" s="208">
        <v>380</v>
      </c>
      <c r="K231" s="186">
        <v>205</v>
      </c>
      <c r="L231" s="186">
        <v>220</v>
      </c>
      <c r="M231" s="208" t="s">
        <v>367</v>
      </c>
      <c r="N231" s="186">
        <v>1</v>
      </c>
      <c r="O231" s="210">
        <v>0.6</v>
      </c>
      <c r="P231" s="208" t="s">
        <v>259</v>
      </c>
      <c r="Q231" s="208" t="s">
        <v>260</v>
      </c>
      <c r="R231" s="208" t="s">
        <v>254</v>
      </c>
      <c r="S231" s="208" t="s">
        <v>261</v>
      </c>
      <c r="T231" s="208"/>
      <c r="U231" s="208">
        <v>1.4</v>
      </c>
      <c r="V231" s="208"/>
      <c r="W231" s="208" t="s">
        <v>262</v>
      </c>
      <c r="X231" s="208" t="s">
        <v>278</v>
      </c>
      <c r="Y231" s="208">
        <v>0</v>
      </c>
      <c r="Z231" s="208"/>
      <c r="AA231" s="339">
        <v>35855</v>
      </c>
      <c r="AB231" s="208">
        <v>0</v>
      </c>
      <c r="AC231" s="208"/>
    </row>
    <row r="232" spans="1:29" ht="15" customHeight="1" x14ac:dyDescent="0.25">
      <c r="A232" s="208">
        <v>2575</v>
      </c>
      <c r="B232" s="208">
        <v>10100604</v>
      </c>
      <c r="C232" s="208" t="s">
        <v>389</v>
      </c>
      <c r="D232" s="208" t="s">
        <v>390</v>
      </c>
      <c r="E232" s="208" t="s">
        <v>254</v>
      </c>
      <c r="F232" s="208" t="s">
        <v>405</v>
      </c>
      <c r="G232" s="208"/>
      <c r="H232" s="208"/>
      <c r="I232" s="208" t="s">
        <v>412</v>
      </c>
      <c r="J232" s="208">
        <v>381</v>
      </c>
      <c r="K232" s="186">
        <v>0</v>
      </c>
      <c r="L232" s="186">
        <v>129</v>
      </c>
      <c r="M232" s="208" t="s">
        <v>258</v>
      </c>
      <c r="N232" s="186">
        <v>1</v>
      </c>
      <c r="O232" s="210">
        <v>0.6</v>
      </c>
      <c r="P232" s="208" t="s">
        <v>259</v>
      </c>
      <c r="Q232" s="208" t="s">
        <v>260</v>
      </c>
      <c r="R232" s="208" t="s">
        <v>254</v>
      </c>
      <c r="S232" s="208" t="s">
        <v>261</v>
      </c>
      <c r="T232" s="208"/>
      <c r="U232" s="208"/>
      <c r="V232" s="208"/>
      <c r="W232" s="208" t="s">
        <v>733</v>
      </c>
      <c r="X232" s="208" t="s">
        <v>278</v>
      </c>
      <c r="Y232" s="208">
        <v>0</v>
      </c>
      <c r="Z232" s="208"/>
      <c r="AA232" s="339">
        <v>35855</v>
      </c>
      <c r="AB232" s="208">
        <v>0</v>
      </c>
      <c r="AC232" s="208"/>
    </row>
    <row r="233" spans="1:29" ht="15" customHeight="1" x14ac:dyDescent="0.25">
      <c r="A233" s="208">
        <v>2576</v>
      </c>
      <c r="B233" s="208">
        <v>10100604</v>
      </c>
      <c r="C233" s="208" t="s">
        <v>389</v>
      </c>
      <c r="D233" s="208" t="s">
        <v>390</v>
      </c>
      <c r="E233" s="208" t="s">
        <v>254</v>
      </c>
      <c r="F233" s="208" t="s">
        <v>405</v>
      </c>
      <c r="G233" s="208">
        <v>108883</v>
      </c>
      <c r="H233" s="208" t="s">
        <v>381</v>
      </c>
      <c r="I233" s="208" t="s">
        <v>382</v>
      </c>
      <c r="J233" s="208">
        <v>397</v>
      </c>
      <c r="K233" s="186">
        <v>0</v>
      </c>
      <c r="L233" s="186">
        <v>129</v>
      </c>
      <c r="M233" s="208" t="s">
        <v>258</v>
      </c>
      <c r="N233" s="186">
        <v>1</v>
      </c>
      <c r="O233" s="210">
        <v>3.3999999999999998E-3</v>
      </c>
      <c r="P233" s="208" t="s">
        <v>259</v>
      </c>
      <c r="Q233" s="208" t="s">
        <v>260</v>
      </c>
      <c r="R233" s="208" t="s">
        <v>254</v>
      </c>
      <c r="S233" s="208" t="s">
        <v>261</v>
      </c>
      <c r="T233" s="208"/>
      <c r="U233" s="208">
        <v>1.4</v>
      </c>
      <c r="V233" s="208" t="s">
        <v>294</v>
      </c>
      <c r="W233" s="208" t="s">
        <v>285</v>
      </c>
      <c r="X233" s="208" t="s">
        <v>275</v>
      </c>
      <c r="Y233" s="208">
        <v>0</v>
      </c>
      <c r="Z233" s="339">
        <v>35855</v>
      </c>
      <c r="AA233" s="208"/>
      <c r="AB233" s="208">
        <v>0</v>
      </c>
      <c r="AC233" s="208"/>
    </row>
    <row r="234" spans="1:29" ht="15" customHeight="1" x14ac:dyDescent="0.25">
      <c r="A234" s="208">
        <v>2577</v>
      </c>
      <c r="B234" s="208">
        <v>10100604</v>
      </c>
      <c r="C234" s="208" t="s">
        <v>389</v>
      </c>
      <c r="D234" s="208" t="s">
        <v>390</v>
      </c>
      <c r="E234" s="208" t="s">
        <v>254</v>
      </c>
      <c r="F234" s="208" t="s">
        <v>405</v>
      </c>
      <c r="G234" s="208"/>
      <c r="H234" s="208"/>
      <c r="I234" s="208" t="s">
        <v>279</v>
      </c>
      <c r="J234" s="208">
        <v>399</v>
      </c>
      <c r="K234" s="186">
        <v>0</v>
      </c>
      <c r="L234" s="186">
        <v>129</v>
      </c>
      <c r="M234" s="208" t="s">
        <v>258</v>
      </c>
      <c r="N234" s="186">
        <v>1</v>
      </c>
      <c r="O234" s="210">
        <v>1.7</v>
      </c>
      <c r="P234" s="208" t="s">
        <v>259</v>
      </c>
      <c r="Q234" s="208" t="s">
        <v>260</v>
      </c>
      <c r="R234" s="208" t="s">
        <v>254</v>
      </c>
      <c r="S234" s="208" t="s">
        <v>261</v>
      </c>
      <c r="T234" s="208"/>
      <c r="U234" s="208">
        <v>1.4</v>
      </c>
      <c r="V234" s="208" t="s">
        <v>761</v>
      </c>
      <c r="W234" s="208" t="s">
        <v>262</v>
      </c>
      <c r="X234" s="208" t="s">
        <v>275</v>
      </c>
      <c r="Y234" s="208">
        <v>0</v>
      </c>
      <c r="Z234" s="208"/>
      <c r="AA234" s="339">
        <v>35855</v>
      </c>
      <c r="AB234" s="208">
        <v>0</v>
      </c>
      <c r="AC234" s="208"/>
    </row>
    <row r="235" spans="1:29" ht="15" customHeight="1" x14ac:dyDescent="0.25">
      <c r="A235" s="208">
        <v>2578</v>
      </c>
      <c r="B235" s="208">
        <v>10100604</v>
      </c>
      <c r="C235" s="208" t="s">
        <v>389</v>
      </c>
      <c r="D235" s="208" t="s">
        <v>390</v>
      </c>
      <c r="E235" s="208" t="s">
        <v>254</v>
      </c>
      <c r="F235" s="208" t="s">
        <v>405</v>
      </c>
      <c r="G235" s="208"/>
      <c r="H235" s="208"/>
      <c r="I235" s="208" t="s">
        <v>279</v>
      </c>
      <c r="J235" s="208">
        <v>399</v>
      </c>
      <c r="K235" s="186">
        <v>0</v>
      </c>
      <c r="L235" s="186">
        <v>129</v>
      </c>
      <c r="M235" s="208" t="s">
        <v>258</v>
      </c>
      <c r="N235" s="186">
        <v>1</v>
      </c>
      <c r="O235" s="210">
        <v>11</v>
      </c>
      <c r="P235" s="208" t="s">
        <v>259</v>
      </c>
      <c r="Q235" s="208" t="s">
        <v>260</v>
      </c>
      <c r="R235" s="208" t="s">
        <v>254</v>
      </c>
      <c r="S235" s="208" t="s">
        <v>261</v>
      </c>
      <c r="T235" s="208"/>
      <c r="U235" s="208">
        <v>1.4</v>
      </c>
      <c r="V235" s="208"/>
      <c r="W235" s="208" t="s">
        <v>285</v>
      </c>
      <c r="X235" s="208" t="s">
        <v>267</v>
      </c>
      <c r="Y235" s="208">
        <v>0</v>
      </c>
      <c r="Z235" s="339">
        <v>35855</v>
      </c>
      <c r="AA235" s="208"/>
      <c r="AB235" s="208">
        <v>0</v>
      </c>
      <c r="AC235" s="208"/>
    </row>
    <row r="236" spans="1:29" ht="15" customHeight="1" x14ac:dyDescent="0.25">
      <c r="A236" s="208">
        <v>2579</v>
      </c>
      <c r="B236" s="208">
        <v>10100604</v>
      </c>
      <c r="C236" s="208" t="s">
        <v>389</v>
      </c>
      <c r="D236" s="208" t="s">
        <v>390</v>
      </c>
      <c r="E236" s="208" t="s">
        <v>254</v>
      </c>
      <c r="F236" s="208" t="s">
        <v>405</v>
      </c>
      <c r="G236" s="208"/>
      <c r="H236" s="208" t="s">
        <v>383</v>
      </c>
      <c r="I236" s="208" t="s">
        <v>384</v>
      </c>
      <c r="J236" s="208">
        <v>413</v>
      </c>
      <c r="K236" s="186">
        <v>0</v>
      </c>
      <c r="L236" s="186">
        <v>129</v>
      </c>
      <c r="M236" s="208" t="s">
        <v>258</v>
      </c>
      <c r="N236" s="186">
        <v>1</v>
      </c>
      <c r="O236" s="210">
        <v>2.3E-3</v>
      </c>
      <c r="P236" s="208" t="s">
        <v>259</v>
      </c>
      <c r="Q236" s="208" t="s">
        <v>260</v>
      </c>
      <c r="R236" s="208" t="s">
        <v>254</v>
      </c>
      <c r="S236" s="208" t="s">
        <v>261</v>
      </c>
      <c r="T236" s="208"/>
      <c r="U236" s="208">
        <v>1.4</v>
      </c>
      <c r="V236" s="208"/>
      <c r="W236" s="208" t="s">
        <v>285</v>
      </c>
      <c r="X236" s="208" t="s">
        <v>263</v>
      </c>
      <c r="Y236" s="208">
        <v>0</v>
      </c>
      <c r="Z236" s="339">
        <v>35855</v>
      </c>
      <c r="AA236" s="208"/>
      <c r="AB236" s="208">
        <v>0</v>
      </c>
      <c r="AC236" s="208"/>
    </row>
    <row r="237" spans="1:29" ht="15" customHeight="1" x14ac:dyDescent="0.25">
      <c r="A237" s="208">
        <v>2580</v>
      </c>
      <c r="B237" s="208">
        <v>10100604</v>
      </c>
      <c r="C237" s="208" t="s">
        <v>389</v>
      </c>
      <c r="D237" s="208" t="s">
        <v>390</v>
      </c>
      <c r="E237" s="208" t="s">
        <v>254</v>
      </c>
      <c r="F237" s="208" t="s">
        <v>405</v>
      </c>
      <c r="G237" s="208" t="s">
        <v>385</v>
      </c>
      <c r="H237" s="208"/>
      <c r="I237" s="208" t="s">
        <v>386</v>
      </c>
      <c r="J237" s="208">
        <v>417</v>
      </c>
      <c r="K237" s="186">
        <v>0</v>
      </c>
      <c r="L237" s="186">
        <v>129</v>
      </c>
      <c r="M237" s="208" t="s">
        <v>258</v>
      </c>
      <c r="N237" s="186">
        <v>1</v>
      </c>
      <c r="O237" s="210">
        <v>1.4</v>
      </c>
      <c r="P237" s="208" t="s">
        <v>259</v>
      </c>
      <c r="Q237" s="208" t="s">
        <v>260</v>
      </c>
      <c r="R237" s="208" t="s">
        <v>254</v>
      </c>
      <c r="S237" s="208" t="s">
        <v>261</v>
      </c>
      <c r="T237" s="208"/>
      <c r="U237" s="208"/>
      <c r="V237" s="208"/>
      <c r="W237" s="208" t="s">
        <v>733</v>
      </c>
      <c r="X237" s="208" t="s">
        <v>275</v>
      </c>
      <c r="Y237" s="208">
        <v>0</v>
      </c>
      <c r="Z237" s="208"/>
      <c r="AA237" s="339">
        <v>35855</v>
      </c>
      <c r="AB237" s="208">
        <v>0</v>
      </c>
      <c r="AC237" s="208"/>
    </row>
    <row r="238" spans="1:29" ht="15" customHeight="1" x14ac:dyDescent="0.25">
      <c r="A238" s="208">
        <v>2581</v>
      </c>
      <c r="B238" s="208">
        <v>10100604</v>
      </c>
      <c r="C238" s="208" t="s">
        <v>389</v>
      </c>
      <c r="D238" s="208" t="s">
        <v>390</v>
      </c>
      <c r="E238" s="208" t="s">
        <v>254</v>
      </c>
      <c r="F238" s="208" t="s">
        <v>405</v>
      </c>
      <c r="G238" s="208" t="s">
        <v>385</v>
      </c>
      <c r="H238" s="208"/>
      <c r="I238" s="208" t="s">
        <v>386</v>
      </c>
      <c r="J238" s="208">
        <v>417</v>
      </c>
      <c r="K238" s="186">
        <v>0</v>
      </c>
      <c r="L238" s="186">
        <v>129</v>
      </c>
      <c r="M238" s="208" t="s">
        <v>258</v>
      </c>
      <c r="N238" s="186">
        <v>1</v>
      </c>
      <c r="O238" s="210">
        <v>5.5</v>
      </c>
      <c r="P238" s="208" t="s">
        <v>259</v>
      </c>
      <c r="Q238" s="208" t="s">
        <v>260</v>
      </c>
      <c r="R238" s="208" t="s">
        <v>254</v>
      </c>
      <c r="S238" s="208" t="s">
        <v>261</v>
      </c>
      <c r="T238" s="208"/>
      <c r="U238" s="208">
        <v>1.4</v>
      </c>
      <c r="V238" s="208"/>
      <c r="W238" s="208" t="s">
        <v>285</v>
      </c>
      <c r="X238" s="208" t="s">
        <v>275</v>
      </c>
      <c r="Y238" s="208">
        <v>0</v>
      </c>
      <c r="Z238" s="339">
        <v>35855</v>
      </c>
      <c r="AA238" s="208"/>
      <c r="AB238" s="208">
        <v>0</v>
      </c>
      <c r="AC238" s="208"/>
    </row>
    <row r="239" spans="1:29" ht="15" customHeight="1" x14ac:dyDescent="0.25">
      <c r="A239" s="208">
        <v>2582</v>
      </c>
      <c r="B239" s="208">
        <v>10100604</v>
      </c>
      <c r="C239" s="208" t="s">
        <v>389</v>
      </c>
      <c r="D239" s="208" t="s">
        <v>390</v>
      </c>
      <c r="E239" s="208" t="s">
        <v>254</v>
      </c>
      <c r="F239" s="208" t="s">
        <v>405</v>
      </c>
      <c r="G239" s="208"/>
      <c r="H239" s="208" t="s">
        <v>387</v>
      </c>
      <c r="I239" s="208" t="s">
        <v>388</v>
      </c>
      <c r="J239" s="208">
        <v>419</v>
      </c>
      <c r="K239" s="186">
        <v>0</v>
      </c>
      <c r="L239" s="186">
        <v>129</v>
      </c>
      <c r="M239" s="208" t="s">
        <v>258</v>
      </c>
      <c r="N239" s="186">
        <v>1</v>
      </c>
      <c r="O239" s="210">
        <v>2.9000000000000001E-2</v>
      </c>
      <c r="P239" s="208" t="s">
        <v>259</v>
      </c>
      <c r="Q239" s="208" t="s">
        <v>260</v>
      </c>
      <c r="R239" s="208" t="s">
        <v>254</v>
      </c>
      <c r="S239" s="208" t="s">
        <v>261</v>
      </c>
      <c r="T239" s="208"/>
      <c r="U239" s="208">
        <v>1.4</v>
      </c>
      <c r="V239" s="208"/>
      <c r="W239" s="208" t="s">
        <v>285</v>
      </c>
      <c r="X239" s="208" t="s">
        <v>286</v>
      </c>
      <c r="Y239" s="208">
        <v>0</v>
      </c>
      <c r="Z239" s="339">
        <v>35855</v>
      </c>
      <c r="AA239" s="208"/>
      <c r="AB239" s="208">
        <v>0</v>
      </c>
      <c r="AC239" s="208"/>
    </row>
    <row r="240" spans="1:29" ht="15" customHeight="1" x14ac:dyDescent="0.25">
      <c r="A240" s="208">
        <v>3349</v>
      </c>
      <c r="B240" s="208">
        <v>10200602</v>
      </c>
      <c r="C240" s="208" t="s">
        <v>389</v>
      </c>
      <c r="D240" s="208" t="s">
        <v>406</v>
      </c>
      <c r="E240" s="208" t="s">
        <v>254</v>
      </c>
      <c r="F240" s="208" t="s">
        <v>407</v>
      </c>
      <c r="G240" s="208" t="s">
        <v>535</v>
      </c>
      <c r="H240" s="208"/>
      <c r="I240" s="208" t="s">
        <v>536</v>
      </c>
      <c r="J240" s="208">
        <v>341</v>
      </c>
      <c r="K240" s="186">
        <v>0</v>
      </c>
      <c r="L240" s="186">
        <v>129</v>
      </c>
      <c r="M240" s="208" t="s">
        <v>258</v>
      </c>
      <c r="N240" s="186">
        <v>1</v>
      </c>
      <c r="O240" s="210">
        <v>7.6</v>
      </c>
      <c r="P240" s="208" t="s">
        <v>259</v>
      </c>
      <c r="Q240" s="208" t="s">
        <v>260</v>
      </c>
      <c r="R240" s="208" t="s">
        <v>254</v>
      </c>
      <c r="S240" s="208" t="s">
        <v>261</v>
      </c>
      <c r="T240" s="208"/>
      <c r="U240" s="208"/>
      <c r="V240" s="208" t="s">
        <v>537</v>
      </c>
      <c r="W240" s="208" t="s">
        <v>534</v>
      </c>
      <c r="X240" s="208" t="s">
        <v>263</v>
      </c>
      <c r="Y240" s="208">
        <v>0</v>
      </c>
      <c r="Z240" s="339">
        <v>38018</v>
      </c>
      <c r="AA240" s="208"/>
      <c r="AB240" s="208">
        <v>0</v>
      </c>
      <c r="AC240" s="208"/>
    </row>
    <row r="241" spans="1:29" ht="15" customHeight="1" x14ac:dyDescent="0.25">
      <c r="A241" s="208">
        <v>3350</v>
      </c>
      <c r="B241" s="208">
        <v>10200602</v>
      </c>
      <c r="C241" s="208" t="s">
        <v>389</v>
      </c>
      <c r="D241" s="208" t="s">
        <v>406</v>
      </c>
      <c r="E241" s="208" t="s">
        <v>254</v>
      </c>
      <c r="F241" s="208" t="s">
        <v>407</v>
      </c>
      <c r="G241" s="208"/>
      <c r="H241" s="208" t="s">
        <v>373</v>
      </c>
      <c r="I241" s="208" t="s">
        <v>374</v>
      </c>
      <c r="J241" s="208">
        <v>351</v>
      </c>
      <c r="K241" s="186">
        <v>0</v>
      </c>
      <c r="L241" s="186">
        <v>129</v>
      </c>
      <c r="M241" s="208" t="s">
        <v>258</v>
      </c>
      <c r="N241" s="186">
        <v>1</v>
      </c>
      <c r="O241" s="210">
        <v>1.6</v>
      </c>
      <c r="P241" s="208" t="s">
        <v>259</v>
      </c>
      <c r="Q241" s="208" t="s">
        <v>260</v>
      </c>
      <c r="R241" s="208" t="s">
        <v>254</v>
      </c>
      <c r="S241" s="208" t="s">
        <v>261</v>
      </c>
      <c r="T241" s="208"/>
      <c r="U241" s="208">
        <v>1.4</v>
      </c>
      <c r="V241" s="208"/>
      <c r="W241" s="208" t="s">
        <v>285</v>
      </c>
      <c r="X241" s="208" t="s">
        <v>286</v>
      </c>
      <c r="Y241" s="208">
        <v>0</v>
      </c>
      <c r="Z241" s="339">
        <v>35855</v>
      </c>
      <c r="AA241" s="208"/>
      <c r="AB241" s="208">
        <v>0</v>
      </c>
      <c r="AC241" s="208"/>
    </row>
    <row r="242" spans="1:29" ht="15" customHeight="1" x14ac:dyDescent="0.25">
      <c r="A242" s="208">
        <v>3351</v>
      </c>
      <c r="B242" s="208">
        <v>10200602</v>
      </c>
      <c r="C242" s="208" t="s">
        <v>389</v>
      </c>
      <c r="D242" s="208" t="s">
        <v>406</v>
      </c>
      <c r="E242" s="208" t="s">
        <v>254</v>
      </c>
      <c r="F242" s="208" t="s">
        <v>407</v>
      </c>
      <c r="G242" s="208">
        <v>129000</v>
      </c>
      <c r="H242" s="208" t="s">
        <v>375</v>
      </c>
      <c r="I242" s="208" t="s">
        <v>376</v>
      </c>
      <c r="J242" s="208">
        <v>360</v>
      </c>
      <c r="K242" s="186">
        <v>0</v>
      </c>
      <c r="L242" s="186">
        <v>129</v>
      </c>
      <c r="M242" s="208" t="s">
        <v>258</v>
      </c>
      <c r="N242" s="186">
        <v>1</v>
      </c>
      <c r="O242" s="210">
        <v>5.0000000000000004E-6</v>
      </c>
      <c r="P242" s="208" t="s">
        <v>259</v>
      </c>
      <c r="Q242" s="208" t="s">
        <v>260</v>
      </c>
      <c r="R242" s="208" t="s">
        <v>254</v>
      </c>
      <c r="S242" s="208" t="s">
        <v>261</v>
      </c>
      <c r="T242" s="208"/>
      <c r="U242" s="208">
        <v>1.4</v>
      </c>
      <c r="V242" s="208" t="s">
        <v>284</v>
      </c>
      <c r="W242" s="208" t="s">
        <v>285</v>
      </c>
      <c r="X242" s="208" t="s">
        <v>286</v>
      </c>
      <c r="Y242" s="208">
        <v>0</v>
      </c>
      <c r="Z242" s="339">
        <v>35855</v>
      </c>
      <c r="AA242" s="208"/>
      <c r="AB242" s="208">
        <v>0</v>
      </c>
      <c r="AC242" s="208"/>
    </row>
    <row r="243" spans="1:29" ht="15" customHeight="1" x14ac:dyDescent="0.25">
      <c r="A243" s="208">
        <v>3352</v>
      </c>
      <c r="B243" s="208">
        <v>10200602</v>
      </c>
      <c r="C243" s="208" t="s">
        <v>389</v>
      </c>
      <c r="D243" s="208" t="s">
        <v>406</v>
      </c>
      <c r="E243" s="208" t="s">
        <v>254</v>
      </c>
      <c r="F243" s="208" t="s">
        <v>407</v>
      </c>
      <c r="G243" s="208">
        <v>7782492</v>
      </c>
      <c r="H243" s="208" t="s">
        <v>377</v>
      </c>
      <c r="I243" s="208" t="s">
        <v>378</v>
      </c>
      <c r="J243" s="208">
        <v>370</v>
      </c>
      <c r="K243" s="186">
        <v>0</v>
      </c>
      <c r="L243" s="186">
        <v>129</v>
      </c>
      <c r="M243" s="208" t="s">
        <v>258</v>
      </c>
      <c r="N243" s="186">
        <v>1</v>
      </c>
      <c r="O243" s="208" t="s">
        <v>379</v>
      </c>
      <c r="P243" s="208" t="s">
        <v>259</v>
      </c>
      <c r="Q243" s="208" t="s">
        <v>260</v>
      </c>
      <c r="R243" s="208" t="s">
        <v>254</v>
      </c>
      <c r="S243" s="208" t="s">
        <v>261</v>
      </c>
      <c r="T243" s="208"/>
      <c r="U243" s="208">
        <v>1.4</v>
      </c>
      <c r="V243" s="208" t="s">
        <v>294</v>
      </c>
      <c r="W243" s="208" t="s">
        <v>285</v>
      </c>
      <c r="X243" s="208" t="s">
        <v>286</v>
      </c>
      <c r="Y243" s="208">
        <v>0</v>
      </c>
      <c r="Z243" s="339">
        <v>35855</v>
      </c>
      <c r="AA243" s="208"/>
      <c r="AB243" s="208">
        <v>0</v>
      </c>
      <c r="AC243" s="208"/>
    </row>
    <row r="244" spans="1:29" ht="15" customHeight="1" x14ac:dyDescent="0.25">
      <c r="A244" s="208">
        <v>3353</v>
      </c>
      <c r="B244" s="208">
        <v>10200602</v>
      </c>
      <c r="C244" s="208" t="s">
        <v>389</v>
      </c>
      <c r="D244" s="208" t="s">
        <v>406</v>
      </c>
      <c r="E244" s="208" t="s">
        <v>254</v>
      </c>
      <c r="F244" s="208" t="s">
        <v>407</v>
      </c>
      <c r="G244" s="208" t="s">
        <v>276</v>
      </c>
      <c r="H244" s="339">
        <v>2025884</v>
      </c>
      <c r="I244" s="208" t="s">
        <v>277</v>
      </c>
      <c r="J244" s="208">
        <v>380</v>
      </c>
      <c r="K244" s="186">
        <v>0</v>
      </c>
      <c r="L244" s="186">
        <v>129</v>
      </c>
      <c r="M244" s="208" t="s">
        <v>258</v>
      </c>
      <c r="N244" s="186">
        <v>1</v>
      </c>
      <c r="O244" s="210">
        <v>0.6</v>
      </c>
      <c r="P244" s="208" t="s">
        <v>259</v>
      </c>
      <c r="Q244" s="208" t="s">
        <v>260</v>
      </c>
      <c r="R244" s="208" t="s">
        <v>254</v>
      </c>
      <c r="S244" s="208" t="s">
        <v>261</v>
      </c>
      <c r="T244" s="208"/>
      <c r="U244" s="208">
        <v>1.4</v>
      </c>
      <c r="V244" s="208" t="s">
        <v>380</v>
      </c>
      <c r="W244" s="208" t="s">
        <v>285</v>
      </c>
      <c r="X244" s="208" t="s">
        <v>278</v>
      </c>
      <c r="Y244" s="208">
        <v>0</v>
      </c>
      <c r="Z244" s="208"/>
      <c r="AA244" s="208"/>
      <c r="AB244" s="208">
        <v>0</v>
      </c>
      <c r="AC244" s="208"/>
    </row>
    <row r="245" spans="1:29" ht="15" customHeight="1" x14ac:dyDescent="0.25">
      <c r="A245" s="208">
        <v>3354</v>
      </c>
      <c r="B245" s="208">
        <v>10200602</v>
      </c>
      <c r="C245" s="208" t="s">
        <v>389</v>
      </c>
      <c r="D245" s="208" t="s">
        <v>406</v>
      </c>
      <c r="E245" s="208" t="s">
        <v>254</v>
      </c>
      <c r="F245" s="208" t="s">
        <v>407</v>
      </c>
      <c r="G245" s="208" t="s">
        <v>276</v>
      </c>
      <c r="H245" s="339">
        <v>2025884</v>
      </c>
      <c r="I245" s="208" t="s">
        <v>277</v>
      </c>
      <c r="J245" s="208">
        <v>380</v>
      </c>
      <c r="K245" s="186">
        <v>26</v>
      </c>
      <c r="L245" s="186">
        <v>144</v>
      </c>
      <c r="M245" s="208" t="s">
        <v>393</v>
      </c>
      <c r="N245" s="186">
        <v>1</v>
      </c>
      <c r="O245" s="210">
        <v>0.6</v>
      </c>
      <c r="P245" s="208" t="s">
        <v>259</v>
      </c>
      <c r="Q245" s="208" t="s">
        <v>260</v>
      </c>
      <c r="R245" s="208" t="s">
        <v>254</v>
      </c>
      <c r="S245" s="208" t="s">
        <v>261</v>
      </c>
      <c r="T245" s="208"/>
      <c r="U245" s="208">
        <v>1.4</v>
      </c>
      <c r="V245" s="208"/>
      <c r="W245" s="208" t="s">
        <v>262</v>
      </c>
      <c r="X245" s="208" t="s">
        <v>278</v>
      </c>
      <c r="Y245" s="208">
        <v>0</v>
      </c>
      <c r="Z245" s="208"/>
      <c r="AA245" s="339">
        <v>35855</v>
      </c>
      <c r="AB245" s="208">
        <v>0</v>
      </c>
      <c r="AC245" s="208"/>
    </row>
    <row r="246" spans="1:29" ht="15" customHeight="1" x14ac:dyDescent="0.25">
      <c r="A246" s="208">
        <v>3355</v>
      </c>
      <c r="B246" s="208">
        <v>10200602</v>
      </c>
      <c r="C246" s="208" t="s">
        <v>389</v>
      </c>
      <c r="D246" s="208" t="s">
        <v>406</v>
      </c>
      <c r="E246" s="208" t="s">
        <v>254</v>
      </c>
      <c r="F246" s="208" t="s">
        <v>407</v>
      </c>
      <c r="G246" s="208" t="s">
        <v>276</v>
      </c>
      <c r="H246" s="339">
        <v>2025884</v>
      </c>
      <c r="I246" s="208" t="s">
        <v>277</v>
      </c>
      <c r="J246" s="208">
        <v>380</v>
      </c>
      <c r="K246" s="186">
        <v>205</v>
      </c>
      <c r="L246" s="186">
        <v>220</v>
      </c>
      <c r="M246" s="208" t="s">
        <v>367</v>
      </c>
      <c r="N246" s="186">
        <v>1</v>
      </c>
      <c r="O246" s="210">
        <v>0.6</v>
      </c>
      <c r="P246" s="208" t="s">
        <v>259</v>
      </c>
      <c r="Q246" s="208" t="s">
        <v>260</v>
      </c>
      <c r="R246" s="208" t="s">
        <v>254</v>
      </c>
      <c r="S246" s="208" t="s">
        <v>261</v>
      </c>
      <c r="T246" s="208"/>
      <c r="U246" s="208">
        <v>1.4</v>
      </c>
      <c r="V246" s="208"/>
      <c r="W246" s="208" t="s">
        <v>262</v>
      </c>
      <c r="X246" s="208" t="s">
        <v>278</v>
      </c>
      <c r="Y246" s="208">
        <v>0</v>
      </c>
      <c r="Z246" s="208"/>
      <c r="AA246" s="339">
        <v>35855</v>
      </c>
      <c r="AB246" s="208">
        <v>0</v>
      </c>
      <c r="AC246" s="208"/>
    </row>
    <row r="247" spans="1:29" ht="15" customHeight="1" x14ac:dyDescent="0.25">
      <c r="A247" s="208">
        <v>3356</v>
      </c>
      <c r="B247" s="208">
        <v>10200602</v>
      </c>
      <c r="C247" s="208" t="s">
        <v>389</v>
      </c>
      <c r="D247" s="208" t="s">
        <v>406</v>
      </c>
      <c r="E247" s="208" t="s">
        <v>254</v>
      </c>
      <c r="F247" s="208" t="s">
        <v>407</v>
      </c>
      <c r="G247" s="208"/>
      <c r="H247" s="208"/>
      <c r="I247" s="208" t="s">
        <v>412</v>
      </c>
      <c r="J247" s="208">
        <v>381</v>
      </c>
      <c r="K247" s="186">
        <v>0</v>
      </c>
      <c r="L247" s="186">
        <v>129</v>
      </c>
      <c r="M247" s="208" t="s">
        <v>258</v>
      </c>
      <c r="N247" s="186">
        <v>1</v>
      </c>
      <c r="O247" s="210">
        <v>0.6</v>
      </c>
      <c r="P247" s="208" t="s">
        <v>259</v>
      </c>
      <c r="Q247" s="208" t="s">
        <v>260</v>
      </c>
      <c r="R247" s="208" t="s">
        <v>254</v>
      </c>
      <c r="S247" s="208" t="s">
        <v>261</v>
      </c>
      <c r="T247" s="208"/>
      <c r="U247" s="208">
        <v>1.4</v>
      </c>
      <c r="V247" s="208"/>
      <c r="W247" s="208" t="s">
        <v>413</v>
      </c>
      <c r="X247" s="208" t="s">
        <v>278</v>
      </c>
      <c r="Y247" s="208">
        <v>0</v>
      </c>
      <c r="Z247" s="208"/>
      <c r="AA247" s="339">
        <v>35855</v>
      </c>
      <c r="AB247" s="208">
        <v>0</v>
      </c>
      <c r="AC247" s="208"/>
    </row>
    <row r="248" spans="1:29" ht="15" customHeight="1" x14ac:dyDescent="0.25">
      <c r="A248" s="208">
        <v>3357</v>
      </c>
      <c r="B248" s="208">
        <v>10200602</v>
      </c>
      <c r="C248" s="208" t="s">
        <v>389</v>
      </c>
      <c r="D248" s="208" t="s">
        <v>406</v>
      </c>
      <c r="E248" s="208" t="s">
        <v>254</v>
      </c>
      <c r="F248" s="208" t="s">
        <v>407</v>
      </c>
      <c r="G248" s="208">
        <v>108883</v>
      </c>
      <c r="H248" s="208" t="s">
        <v>381</v>
      </c>
      <c r="I248" s="208" t="s">
        <v>382</v>
      </c>
      <c r="J248" s="208">
        <v>397</v>
      </c>
      <c r="K248" s="186">
        <v>0</v>
      </c>
      <c r="L248" s="186">
        <v>129</v>
      </c>
      <c r="M248" s="208" t="s">
        <v>258</v>
      </c>
      <c r="N248" s="186">
        <v>1</v>
      </c>
      <c r="O248" s="210">
        <v>3.3999999999999998E-3</v>
      </c>
      <c r="P248" s="208" t="s">
        <v>259</v>
      </c>
      <c r="Q248" s="208" t="s">
        <v>260</v>
      </c>
      <c r="R248" s="208" t="s">
        <v>254</v>
      </c>
      <c r="S248" s="208" t="s">
        <v>261</v>
      </c>
      <c r="T248" s="208"/>
      <c r="U248" s="208">
        <v>1.4</v>
      </c>
      <c r="V248" s="208" t="s">
        <v>294</v>
      </c>
      <c r="W248" s="208" t="s">
        <v>285</v>
      </c>
      <c r="X248" s="208" t="s">
        <v>275</v>
      </c>
      <c r="Y248" s="208">
        <v>0</v>
      </c>
      <c r="Z248" s="339">
        <v>35855</v>
      </c>
      <c r="AA248" s="208"/>
      <c r="AB248" s="208">
        <v>0</v>
      </c>
      <c r="AC248" s="208"/>
    </row>
    <row r="249" spans="1:29" ht="15" customHeight="1" x14ac:dyDescent="0.25">
      <c r="A249" s="208">
        <v>3358</v>
      </c>
      <c r="B249" s="208">
        <v>10200602</v>
      </c>
      <c r="C249" s="208" t="s">
        <v>389</v>
      </c>
      <c r="D249" s="208" t="s">
        <v>406</v>
      </c>
      <c r="E249" s="208" t="s">
        <v>254</v>
      </c>
      <c r="F249" s="208" t="s">
        <v>407</v>
      </c>
      <c r="G249" s="208"/>
      <c r="H249" s="208"/>
      <c r="I249" s="208" t="s">
        <v>279</v>
      </c>
      <c r="J249" s="208">
        <v>399</v>
      </c>
      <c r="K249" s="186">
        <v>0</v>
      </c>
      <c r="L249" s="186">
        <v>129</v>
      </c>
      <c r="M249" s="208" t="s">
        <v>258</v>
      </c>
      <c r="N249" s="186">
        <v>1</v>
      </c>
      <c r="O249" s="210">
        <v>5.8</v>
      </c>
      <c r="P249" s="208" t="s">
        <v>259</v>
      </c>
      <c r="Q249" s="208" t="s">
        <v>260</v>
      </c>
      <c r="R249" s="208" t="s">
        <v>254</v>
      </c>
      <c r="S249" s="208" t="s">
        <v>261</v>
      </c>
      <c r="T249" s="208"/>
      <c r="U249" s="208">
        <v>1.4</v>
      </c>
      <c r="V249" s="208" t="s">
        <v>757</v>
      </c>
      <c r="W249" s="208" t="s">
        <v>262</v>
      </c>
      <c r="X249" s="208" t="s">
        <v>275</v>
      </c>
      <c r="Y249" s="208">
        <v>0</v>
      </c>
      <c r="Z249" s="208"/>
      <c r="AA249" s="339">
        <v>35855</v>
      </c>
      <c r="AB249" s="208">
        <v>0</v>
      </c>
      <c r="AC249" s="208"/>
    </row>
    <row r="250" spans="1:29" ht="15" customHeight="1" x14ac:dyDescent="0.25">
      <c r="A250" s="208">
        <v>3359</v>
      </c>
      <c r="B250" s="208">
        <v>10200602</v>
      </c>
      <c r="C250" s="208" t="s">
        <v>389</v>
      </c>
      <c r="D250" s="208" t="s">
        <v>406</v>
      </c>
      <c r="E250" s="208" t="s">
        <v>254</v>
      </c>
      <c r="F250" s="208" t="s">
        <v>407</v>
      </c>
      <c r="G250" s="208"/>
      <c r="H250" s="208"/>
      <c r="I250" s="208" t="s">
        <v>279</v>
      </c>
      <c r="J250" s="208">
        <v>399</v>
      </c>
      <c r="K250" s="186">
        <v>0</v>
      </c>
      <c r="L250" s="186">
        <v>129</v>
      </c>
      <c r="M250" s="208" t="s">
        <v>258</v>
      </c>
      <c r="N250" s="186">
        <v>1</v>
      </c>
      <c r="O250" s="210">
        <v>11</v>
      </c>
      <c r="P250" s="208" t="s">
        <v>259</v>
      </c>
      <c r="Q250" s="208" t="s">
        <v>260</v>
      </c>
      <c r="R250" s="208" t="s">
        <v>254</v>
      </c>
      <c r="S250" s="208" t="s">
        <v>261</v>
      </c>
      <c r="T250" s="208"/>
      <c r="U250" s="208">
        <v>1.4</v>
      </c>
      <c r="V250" s="208"/>
      <c r="W250" s="208" t="s">
        <v>285</v>
      </c>
      <c r="X250" s="208" t="s">
        <v>267</v>
      </c>
      <c r="Y250" s="208">
        <v>0</v>
      </c>
      <c r="Z250" s="339">
        <v>35855</v>
      </c>
      <c r="AA250" s="208"/>
      <c r="AB250" s="208">
        <v>0</v>
      </c>
      <c r="AC250" s="208"/>
    </row>
    <row r="251" spans="1:29" ht="15" customHeight="1" x14ac:dyDescent="0.25">
      <c r="A251" s="208">
        <v>4527</v>
      </c>
      <c r="B251" s="208">
        <v>10200602</v>
      </c>
      <c r="C251" s="208" t="s">
        <v>389</v>
      </c>
      <c r="D251" s="208" t="s">
        <v>406</v>
      </c>
      <c r="E251" s="208" t="s">
        <v>254</v>
      </c>
      <c r="F251" s="208" t="s">
        <v>407</v>
      </c>
      <c r="G251" s="208">
        <v>110543</v>
      </c>
      <c r="H251" s="208" t="s">
        <v>357</v>
      </c>
      <c r="I251" s="208" t="s">
        <v>358</v>
      </c>
      <c r="J251" s="208">
        <v>295</v>
      </c>
      <c r="K251" s="186">
        <v>0</v>
      </c>
      <c r="L251" s="186">
        <v>129</v>
      </c>
      <c r="M251" s="208" t="s">
        <v>258</v>
      </c>
      <c r="N251" s="186">
        <v>1</v>
      </c>
      <c r="O251" s="210">
        <v>1.8</v>
      </c>
      <c r="P251" s="208" t="s">
        <v>259</v>
      </c>
      <c r="Q251" s="208" t="s">
        <v>260</v>
      </c>
      <c r="R251" s="208" t="s">
        <v>254</v>
      </c>
      <c r="S251" s="208" t="s">
        <v>261</v>
      </c>
      <c r="T251" s="208"/>
      <c r="U251" s="208">
        <v>1.4</v>
      </c>
      <c r="V251" s="208" t="s">
        <v>284</v>
      </c>
      <c r="W251" s="208" t="s">
        <v>285</v>
      </c>
      <c r="X251" s="208" t="s">
        <v>286</v>
      </c>
      <c r="Y251" s="208">
        <v>0</v>
      </c>
      <c r="Z251" s="339">
        <v>35855</v>
      </c>
      <c r="AA251" s="208"/>
      <c r="AB251" s="208">
        <v>0</v>
      </c>
      <c r="AC251" s="208"/>
    </row>
    <row r="252" spans="1:29" ht="15" customHeight="1" x14ac:dyDescent="0.25">
      <c r="A252" s="208">
        <v>4528</v>
      </c>
      <c r="B252" s="208">
        <v>10200602</v>
      </c>
      <c r="C252" s="208" t="s">
        <v>389</v>
      </c>
      <c r="D252" s="208" t="s">
        <v>406</v>
      </c>
      <c r="E252" s="208" t="s">
        <v>254</v>
      </c>
      <c r="F252" s="208" t="s">
        <v>407</v>
      </c>
      <c r="G252" s="208"/>
      <c r="H252" s="208" t="s">
        <v>359</v>
      </c>
      <c r="I252" s="208" t="s">
        <v>360</v>
      </c>
      <c r="J252" s="208">
        <v>307</v>
      </c>
      <c r="K252" s="186">
        <v>0</v>
      </c>
      <c r="L252" s="186">
        <v>129</v>
      </c>
      <c r="M252" s="208" t="s">
        <v>258</v>
      </c>
      <c r="N252" s="186">
        <v>1</v>
      </c>
      <c r="O252" s="210">
        <v>2.6</v>
      </c>
      <c r="P252" s="208" t="s">
        <v>259</v>
      </c>
      <c r="Q252" s="208" t="s">
        <v>260</v>
      </c>
      <c r="R252" s="208" t="s">
        <v>254</v>
      </c>
      <c r="S252" s="208" t="s">
        <v>261</v>
      </c>
      <c r="T252" s="208"/>
      <c r="U252" s="208">
        <v>1.4</v>
      </c>
      <c r="V252" s="208"/>
      <c r="W252" s="208" t="s">
        <v>285</v>
      </c>
      <c r="X252" s="208" t="s">
        <v>286</v>
      </c>
      <c r="Y252" s="208">
        <v>0</v>
      </c>
      <c r="Z252" s="339">
        <v>35855</v>
      </c>
      <c r="AA252" s="208"/>
      <c r="AB252" s="208">
        <v>0</v>
      </c>
      <c r="AC252" s="208"/>
    </row>
    <row r="253" spans="1:29" ht="15" customHeight="1" x14ac:dyDescent="0.25">
      <c r="A253" s="208">
        <v>4529</v>
      </c>
      <c r="B253" s="208">
        <v>10200602</v>
      </c>
      <c r="C253" s="208" t="s">
        <v>389</v>
      </c>
      <c r="D253" s="208" t="s">
        <v>406</v>
      </c>
      <c r="E253" s="208" t="s">
        <v>254</v>
      </c>
      <c r="F253" s="208" t="s">
        <v>407</v>
      </c>
      <c r="G253" s="208">
        <v>91203</v>
      </c>
      <c r="H253" s="208" t="s">
        <v>361</v>
      </c>
      <c r="I253" s="208" t="s">
        <v>362</v>
      </c>
      <c r="J253" s="208">
        <v>291</v>
      </c>
      <c r="K253" s="186">
        <v>0</v>
      </c>
      <c r="L253" s="186">
        <v>129</v>
      </c>
      <c r="M253" s="208" t="s">
        <v>258</v>
      </c>
      <c r="N253" s="186">
        <v>1</v>
      </c>
      <c r="O253" s="210">
        <v>6.0999999999999997E-4</v>
      </c>
      <c r="P253" s="208" t="s">
        <v>259</v>
      </c>
      <c r="Q253" s="208" t="s">
        <v>260</v>
      </c>
      <c r="R253" s="208" t="s">
        <v>254</v>
      </c>
      <c r="S253" s="208" t="s">
        <v>261</v>
      </c>
      <c r="T253" s="208"/>
      <c r="U253" s="208">
        <v>1.4</v>
      </c>
      <c r="V253" s="208" t="s">
        <v>294</v>
      </c>
      <c r="W253" s="208" t="s">
        <v>285</v>
      </c>
      <c r="X253" s="208" t="s">
        <v>286</v>
      </c>
      <c r="Y253" s="208">
        <v>0</v>
      </c>
      <c r="Z253" s="339">
        <v>35855</v>
      </c>
      <c r="AA253" s="208"/>
      <c r="AB253" s="208">
        <v>0</v>
      </c>
      <c r="AC253" s="208"/>
    </row>
    <row r="254" spans="1:29" ht="15" customHeight="1" x14ac:dyDescent="0.25">
      <c r="A254" s="208">
        <v>4530</v>
      </c>
      <c r="B254" s="208">
        <v>10200602</v>
      </c>
      <c r="C254" s="208" t="s">
        <v>389</v>
      </c>
      <c r="D254" s="208" t="s">
        <v>406</v>
      </c>
      <c r="E254" s="208" t="s">
        <v>254</v>
      </c>
      <c r="F254" s="208" t="s">
        <v>407</v>
      </c>
      <c r="G254" s="208">
        <v>7440020</v>
      </c>
      <c r="H254" s="208" t="s">
        <v>363</v>
      </c>
      <c r="I254" s="208" t="s">
        <v>364</v>
      </c>
      <c r="J254" s="208">
        <v>296</v>
      </c>
      <c r="K254" s="186">
        <v>0</v>
      </c>
      <c r="L254" s="186">
        <v>129</v>
      </c>
      <c r="M254" s="208" t="s">
        <v>258</v>
      </c>
      <c r="N254" s="186">
        <v>1</v>
      </c>
      <c r="O254" s="210">
        <v>2.0999999999999999E-3</v>
      </c>
      <c r="P254" s="208" t="s">
        <v>259</v>
      </c>
      <c r="Q254" s="208" t="s">
        <v>260</v>
      </c>
      <c r="R254" s="208" t="s">
        <v>254</v>
      </c>
      <c r="S254" s="208" t="s">
        <v>261</v>
      </c>
      <c r="T254" s="208"/>
      <c r="U254" s="208">
        <v>1.4</v>
      </c>
      <c r="V254" s="208" t="s">
        <v>294</v>
      </c>
      <c r="W254" s="208" t="s">
        <v>285</v>
      </c>
      <c r="X254" s="208" t="s">
        <v>275</v>
      </c>
      <c r="Y254" s="208">
        <v>0</v>
      </c>
      <c r="Z254" s="339">
        <v>35855</v>
      </c>
      <c r="AA254" s="208"/>
      <c r="AB254" s="208">
        <v>0</v>
      </c>
      <c r="AC254" s="208"/>
    </row>
    <row r="255" spans="1:29" ht="15" customHeight="1" x14ac:dyDescent="0.25">
      <c r="A255" s="208">
        <v>4531</v>
      </c>
      <c r="B255" s="208">
        <v>10200602</v>
      </c>
      <c r="C255" s="208" t="s">
        <v>389</v>
      </c>
      <c r="D255" s="208" t="s">
        <v>406</v>
      </c>
      <c r="E255" s="208" t="s">
        <v>254</v>
      </c>
      <c r="F255" s="208" t="s">
        <v>407</v>
      </c>
      <c r="G255" s="208" t="s">
        <v>268</v>
      </c>
      <c r="H255" s="208"/>
      <c r="I255" s="208" t="s">
        <v>269</v>
      </c>
      <c r="J255" s="208">
        <v>303</v>
      </c>
      <c r="K255" s="186">
        <v>0</v>
      </c>
      <c r="L255" s="186">
        <v>129</v>
      </c>
      <c r="M255" s="208" t="s">
        <v>258</v>
      </c>
      <c r="N255" s="186">
        <v>1</v>
      </c>
      <c r="O255" s="210">
        <v>140</v>
      </c>
      <c r="P255" s="208" t="s">
        <v>259</v>
      </c>
      <c r="Q255" s="208" t="s">
        <v>260</v>
      </c>
      <c r="R255" s="208" t="s">
        <v>254</v>
      </c>
      <c r="S255" s="208" t="s">
        <v>261</v>
      </c>
      <c r="T255" s="208"/>
      <c r="U255" s="208">
        <v>1.4</v>
      </c>
      <c r="V255" s="208" t="s">
        <v>270</v>
      </c>
      <c r="W255" s="208" t="s">
        <v>262</v>
      </c>
      <c r="X255" s="208" t="s">
        <v>278</v>
      </c>
      <c r="Y255" s="208">
        <v>0</v>
      </c>
      <c r="Z255" s="208"/>
      <c r="AA255" s="339">
        <v>35855</v>
      </c>
      <c r="AB255" s="208">
        <v>0</v>
      </c>
      <c r="AC255" s="208"/>
    </row>
    <row r="256" spans="1:29" ht="15" customHeight="1" x14ac:dyDescent="0.25">
      <c r="A256" s="208">
        <v>4532</v>
      </c>
      <c r="B256" s="208">
        <v>10200602</v>
      </c>
      <c r="C256" s="208" t="s">
        <v>389</v>
      </c>
      <c r="D256" s="208" t="s">
        <v>406</v>
      </c>
      <c r="E256" s="208" t="s">
        <v>254</v>
      </c>
      <c r="F256" s="208" t="s">
        <v>407</v>
      </c>
      <c r="G256" s="208" t="s">
        <v>268</v>
      </c>
      <c r="H256" s="208"/>
      <c r="I256" s="208" t="s">
        <v>269</v>
      </c>
      <c r="J256" s="208">
        <v>303</v>
      </c>
      <c r="K256" s="186">
        <v>0</v>
      </c>
      <c r="L256" s="186">
        <v>129</v>
      </c>
      <c r="M256" s="208" t="s">
        <v>258</v>
      </c>
      <c r="N256" s="186">
        <v>1</v>
      </c>
      <c r="O256" s="210">
        <v>100</v>
      </c>
      <c r="P256" s="208" t="s">
        <v>259</v>
      </c>
      <c r="Q256" s="208" t="s">
        <v>260</v>
      </c>
      <c r="R256" s="208" t="s">
        <v>254</v>
      </c>
      <c r="S256" s="208" t="s">
        <v>261</v>
      </c>
      <c r="T256" s="208"/>
      <c r="U256" s="208">
        <v>1.4</v>
      </c>
      <c r="V256" s="208" t="s">
        <v>270</v>
      </c>
      <c r="W256" s="208" t="s">
        <v>262</v>
      </c>
      <c r="X256" s="208" t="s">
        <v>267</v>
      </c>
      <c r="Y256" s="208">
        <v>0</v>
      </c>
      <c r="Z256" s="339">
        <v>35855</v>
      </c>
      <c r="AA256" s="208"/>
      <c r="AB256" s="208">
        <v>0</v>
      </c>
      <c r="AC256" s="208"/>
    </row>
    <row r="257" spans="1:29" ht="15" customHeight="1" x14ac:dyDescent="0.25">
      <c r="A257" s="208">
        <v>4533</v>
      </c>
      <c r="B257" s="208">
        <v>10200602</v>
      </c>
      <c r="C257" s="208" t="s">
        <v>389</v>
      </c>
      <c r="D257" s="208" t="s">
        <v>406</v>
      </c>
      <c r="E257" s="208" t="s">
        <v>254</v>
      </c>
      <c r="F257" s="208" t="s">
        <v>407</v>
      </c>
      <c r="G257" s="208" t="s">
        <v>268</v>
      </c>
      <c r="H257" s="208"/>
      <c r="I257" s="208" t="s">
        <v>269</v>
      </c>
      <c r="J257" s="208">
        <v>303</v>
      </c>
      <c r="K257" s="186">
        <v>26</v>
      </c>
      <c r="L257" s="186">
        <v>144</v>
      </c>
      <c r="M257" s="208" t="s">
        <v>393</v>
      </c>
      <c r="N257" s="186">
        <v>1</v>
      </c>
      <c r="O257" s="210">
        <v>30</v>
      </c>
      <c r="P257" s="208" t="s">
        <v>259</v>
      </c>
      <c r="Q257" s="208" t="s">
        <v>260</v>
      </c>
      <c r="R257" s="208" t="s">
        <v>254</v>
      </c>
      <c r="S257" s="208" t="s">
        <v>261</v>
      </c>
      <c r="T257" s="208"/>
      <c r="U257" s="208">
        <v>1.4</v>
      </c>
      <c r="V257" s="208" t="s">
        <v>270</v>
      </c>
      <c r="W257" s="208" t="s">
        <v>262</v>
      </c>
      <c r="X257" s="208" t="s">
        <v>275</v>
      </c>
      <c r="Y257" s="208">
        <v>0</v>
      </c>
      <c r="Z257" s="208"/>
      <c r="AA257" s="339">
        <v>35855</v>
      </c>
      <c r="AB257" s="208">
        <v>0</v>
      </c>
      <c r="AC257" s="208"/>
    </row>
    <row r="258" spans="1:29" ht="15" customHeight="1" x14ac:dyDescent="0.25">
      <c r="A258" s="208">
        <v>4534</v>
      </c>
      <c r="B258" s="208">
        <v>10200602</v>
      </c>
      <c r="C258" s="208" t="s">
        <v>389</v>
      </c>
      <c r="D258" s="208" t="s">
        <v>406</v>
      </c>
      <c r="E258" s="208" t="s">
        <v>254</v>
      </c>
      <c r="F258" s="208" t="s">
        <v>407</v>
      </c>
      <c r="G258" s="208" t="s">
        <v>268</v>
      </c>
      <c r="H258" s="208"/>
      <c r="I258" s="208" t="s">
        <v>269</v>
      </c>
      <c r="J258" s="208">
        <v>303</v>
      </c>
      <c r="K258" s="186">
        <v>205</v>
      </c>
      <c r="L258" s="186">
        <v>220</v>
      </c>
      <c r="M258" s="208" t="s">
        <v>367</v>
      </c>
      <c r="N258" s="186">
        <v>1</v>
      </c>
      <c r="O258" s="210">
        <v>81</v>
      </c>
      <c r="P258" s="208" t="s">
        <v>259</v>
      </c>
      <c r="Q258" s="208" t="s">
        <v>260</v>
      </c>
      <c r="R258" s="208" t="s">
        <v>254</v>
      </c>
      <c r="S258" s="208" t="s">
        <v>261</v>
      </c>
      <c r="T258" s="208"/>
      <c r="U258" s="208">
        <v>1.4</v>
      </c>
      <c r="V258" s="208" t="s">
        <v>270</v>
      </c>
      <c r="W258" s="208" t="s">
        <v>262</v>
      </c>
      <c r="X258" s="208" t="s">
        <v>263</v>
      </c>
      <c r="Y258" s="208">
        <v>0</v>
      </c>
      <c r="Z258" s="208"/>
      <c r="AA258" s="339">
        <v>35855</v>
      </c>
      <c r="AB258" s="208">
        <v>0</v>
      </c>
      <c r="AC258" s="208"/>
    </row>
    <row r="259" spans="1:29" ht="15" customHeight="1" x14ac:dyDescent="0.25">
      <c r="A259" s="208">
        <v>4535</v>
      </c>
      <c r="B259" s="208">
        <v>10200602</v>
      </c>
      <c r="C259" s="208" t="s">
        <v>389</v>
      </c>
      <c r="D259" s="208" t="s">
        <v>406</v>
      </c>
      <c r="E259" s="208" t="s">
        <v>254</v>
      </c>
      <c r="F259" s="208" t="s">
        <v>407</v>
      </c>
      <c r="G259" s="208" t="s">
        <v>268</v>
      </c>
      <c r="H259" s="208"/>
      <c r="I259" s="208" t="s">
        <v>269</v>
      </c>
      <c r="J259" s="208">
        <v>303</v>
      </c>
      <c r="K259" s="186">
        <v>205</v>
      </c>
      <c r="L259" s="186">
        <v>220</v>
      </c>
      <c r="M259" s="208" t="s">
        <v>367</v>
      </c>
      <c r="N259" s="186">
        <v>1</v>
      </c>
      <c r="O259" s="210">
        <v>50</v>
      </c>
      <c r="P259" s="208" t="s">
        <v>259</v>
      </c>
      <c r="Q259" s="208" t="s">
        <v>260</v>
      </c>
      <c r="R259" s="208" t="s">
        <v>254</v>
      </c>
      <c r="S259" s="208" t="s">
        <v>261</v>
      </c>
      <c r="T259" s="208"/>
      <c r="U259" s="208">
        <v>1.4</v>
      </c>
      <c r="V259" s="208" t="s">
        <v>398</v>
      </c>
      <c r="W259" s="208" t="s">
        <v>285</v>
      </c>
      <c r="X259" s="208" t="s">
        <v>263</v>
      </c>
      <c r="Y259" s="208">
        <v>0</v>
      </c>
      <c r="Z259" s="339">
        <v>35855</v>
      </c>
      <c r="AA259" s="208"/>
      <c r="AB259" s="208">
        <v>0</v>
      </c>
      <c r="AC259" s="208"/>
    </row>
    <row r="260" spans="1:29" ht="15" customHeight="1" x14ac:dyDescent="0.25">
      <c r="A260" s="208">
        <v>4536</v>
      </c>
      <c r="B260" s="208">
        <v>10200602</v>
      </c>
      <c r="C260" s="208" t="s">
        <v>389</v>
      </c>
      <c r="D260" s="208" t="s">
        <v>406</v>
      </c>
      <c r="E260" s="208" t="s">
        <v>254</v>
      </c>
      <c r="F260" s="208" t="s">
        <v>407</v>
      </c>
      <c r="G260" s="208" t="s">
        <v>268</v>
      </c>
      <c r="H260" s="208"/>
      <c r="I260" s="208" t="s">
        <v>269</v>
      </c>
      <c r="J260" s="208">
        <v>303</v>
      </c>
      <c r="K260" s="186">
        <v>26</v>
      </c>
      <c r="L260" s="186">
        <v>144</v>
      </c>
      <c r="M260" s="208" t="s">
        <v>393</v>
      </c>
      <c r="O260" s="210">
        <v>32</v>
      </c>
      <c r="P260" s="208" t="s">
        <v>259</v>
      </c>
      <c r="Q260" s="208" t="s">
        <v>260</v>
      </c>
      <c r="R260" s="208" t="s">
        <v>254</v>
      </c>
      <c r="S260" s="208" t="s">
        <v>261</v>
      </c>
      <c r="T260" s="208"/>
      <c r="U260" s="208">
        <v>1.4</v>
      </c>
      <c r="V260" s="208" t="s">
        <v>398</v>
      </c>
      <c r="W260" s="208" t="s">
        <v>285</v>
      </c>
      <c r="X260" s="208" t="s">
        <v>275</v>
      </c>
      <c r="Y260" s="208">
        <v>0</v>
      </c>
      <c r="Z260" s="339">
        <v>35855</v>
      </c>
      <c r="AA260" s="208"/>
      <c r="AB260" s="208">
        <v>0</v>
      </c>
      <c r="AC260" s="208"/>
    </row>
    <row r="261" spans="1:29" ht="15" customHeight="1" x14ac:dyDescent="0.25">
      <c r="A261" s="208">
        <v>4536</v>
      </c>
      <c r="B261" s="208">
        <v>10200602</v>
      </c>
      <c r="C261" s="208" t="s">
        <v>389</v>
      </c>
      <c r="D261" s="208" t="s">
        <v>406</v>
      </c>
      <c r="E261" s="208" t="s">
        <v>254</v>
      </c>
      <c r="F261" s="208" t="s">
        <v>407</v>
      </c>
      <c r="G261" s="208" t="s">
        <v>268</v>
      </c>
      <c r="H261" s="208"/>
      <c r="I261" s="208" t="s">
        <v>269</v>
      </c>
      <c r="J261" s="208">
        <v>303</v>
      </c>
      <c r="K261" s="186">
        <v>205</v>
      </c>
      <c r="L261" s="186">
        <v>220</v>
      </c>
      <c r="M261" s="208" t="s">
        <v>367</v>
      </c>
      <c r="N261" s="186">
        <v>1</v>
      </c>
      <c r="O261" s="210">
        <v>32</v>
      </c>
      <c r="P261" s="208" t="s">
        <v>259</v>
      </c>
      <c r="Q261" s="208" t="s">
        <v>260</v>
      </c>
      <c r="R261" s="208" t="s">
        <v>254</v>
      </c>
      <c r="S261" s="208" t="s">
        <v>261</v>
      </c>
      <c r="T261" s="208"/>
      <c r="U261" s="208">
        <v>1.4</v>
      </c>
      <c r="V261" s="208" t="s">
        <v>398</v>
      </c>
      <c r="W261" s="208" t="s">
        <v>285</v>
      </c>
      <c r="X261" s="208" t="s">
        <v>275</v>
      </c>
      <c r="Y261" s="208">
        <v>0</v>
      </c>
      <c r="Z261" s="339">
        <v>35855</v>
      </c>
      <c r="AA261" s="208"/>
      <c r="AB261" s="208">
        <v>0</v>
      </c>
      <c r="AC261" s="208"/>
    </row>
    <row r="262" spans="1:29" ht="15" customHeight="1" x14ac:dyDescent="0.25">
      <c r="A262" s="208">
        <v>4537</v>
      </c>
      <c r="B262" s="208">
        <v>10200602</v>
      </c>
      <c r="C262" s="208" t="s">
        <v>389</v>
      </c>
      <c r="D262" s="208" t="s">
        <v>406</v>
      </c>
      <c r="E262" s="208" t="s">
        <v>254</v>
      </c>
      <c r="F262" s="208" t="s">
        <v>407</v>
      </c>
      <c r="G262" s="208"/>
      <c r="H262" s="208" t="s">
        <v>365</v>
      </c>
      <c r="I262" s="208" t="s">
        <v>366</v>
      </c>
      <c r="J262" s="208">
        <v>304</v>
      </c>
      <c r="K262" s="186">
        <v>0</v>
      </c>
      <c r="L262" s="186">
        <v>129</v>
      </c>
      <c r="M262" s="208" t="s">
        <v>258</v>
      </c>
      <c r="N262" s="186">
        <v>1</v>
      </c>
      <c r="O262" s="210">
        <v>2.2000000000000002</v>
      </c>
      <c r="P262" s="208" t="s">
        <v>259</v>
      </c>
      <c r="Q262" s="208" t="s">
        <v>260</v>
      </c>
      <c r="R262" s="208" t="s">
        <v>254</v>
      </c>
      <c r="S262" s="208" t="s">
        <v>261</v>
      </c>
      <c r="T262" s="208"/>
      <c r="U262" s="208">
        <v>1.4</v>
      </c>
      <c r="V262" s="208"/>
      <c r="W262" s="208" t="s">
        <v>285</v>
      </c>
      <c r="X262" s="208" t="s">
        <v>286</v>
      </c>
      <c r="Y262" s="208">
        <v>0</v>
      </c>
      <c r="Z262" s="339">
        <v>35855</v>
      </c>
      <c r="AA262" s="208"/>
      <c r="AB262" s="208">
        <v>0</v>
      </c>
      <c r="AC262" s="208"/>
    </row>
    <row r="263" spans="1:29" ht="15" customHeight="1" x14ac:dyDescent="0.25">
      <c r="A263" s="208">
        <v>5797</v>
      </c>
      <c r="B263" s="208">
        <v>10200601</v>
      </c>
      <c r="C263" s="208" t="s">
        <v>389</v>
      </c>
      <c r="D263" s="208" t="s">
        <v>406</v>
      </c>
      <c r="E263" s="208" t="s">
        <v>254</v>
      </c>
      <c r="F263" s="208" t="s">
        <v>408</v>
      </c>
      <c r="G263" s="208">
        <v>83329</v>
      </c>
      <c r="H263" s="208" t="s">
        <v>281</v>
      </c>
      <c r="I263" s="208" t="s">
        <v>282</v>
      </c>
      <c r="J263" s="208">
        <v>69</v>
      </c>
      <c r="K263" s="186">
        <v>0</v>
      </c>
      <c r="L263" s="186">
        <v>129</v>
      </c>
      <c r="M263" s="208" t="s">
        <v>258</v>
      </c>
      <c r="N263" s="186">
        <v>1</v>
      </c>
      <c r="O263" s="208" t="s">
        <v>283</v>
      </c>
      <c r="P263" s="208" t="s">
        <v>259</v>
      </c>
      <c r="Q263" s="208" t="s">
        <v>260</v>
      </c>
      <c r="R263" s="208" t="s">
        <v>254</v>
      </c>
      <c r="S263" s="208" t="s">
        <v>261</v>
      </c>
      <c r="T263" s="208"/>
      <c r="U263" s="208">
        <v>1.4</v>
      </c>
      <c r="V263" s="208" t="s">
        <v>284</v>
      </c>
      <c r="W263" s="208" t="s">
        <v>285</v>
      </c>
      <c r="X263" s="208" t="s">
        <v>286</v>
      </c>
      <c r="Y263" s="208">
        <v>0</v>
      </c>
      <c r="Z263" s="339">
        <v>35855</v>
      </c>
      <c r="AA263" s="208"/>
      <c r="AB263" s="208">
        <v>0</v>
      </c>
      <c r="AC263" s="208"/>
    </row>
    <row r="264" spans="1:29" ht="15" customHeight="1" x14ac:dyDescent="0.25">
      <c r="A264" s="208">
        <v>5798</v>
      </c>
      <c r="B264" s="208">
        <v>10200601</v>
      </c>
      <c r="C264" s="208" t="s">
        <v>389</v>
      </c>
      <c r="D264" s="208" t="s">
        <v>406</v>
      </c>
      <c r="E264" s="208" t="s">
        <v>254</v>
      </c>
      <c r="F264" s="208" t="s">
        <v>408</v>
      </c>
      <c r="G264" s="208">
        <v>208968</v>
      </c>
      <c r="H264" s="208" t="s">
        <v>287</v>
      </c>
      <c r="I264" s="208" t="s">
        <v>288</v>
      </c>
      <c r="J264" s="208">
        <v>70</v>
      </c>
      <c r="K264" s="186">
        <v>0</v>
      </c>
      <c r="L264" s="186">
        <v>129</v>
      </c>
      <c r="M264" s="208" t="s">
        <v>258</v>
      </c>
      <c r="N264" s="186">
        <v>1</v>
      </c>
      <c r="O264" s="208" t="s">
        <v>283</v>
      </c>
      <c r="P264" s="208" t="s">
        <v>259</v>
      </c>
      <c r="Q264" s="208" t="s">
        <v>260</v>
      </c>
      <c r="R264" s="208" t="s">
        <v>254</v>
      </c>
      <c r="S264" s="208" t="s">
        <v>261</v>
      </c>
      <c r="T264" s="208"/>
      <c r="U264" s="208">
        <v>1.4</v>
      </c>
      <c r="V264" s="208" t="s">
        <v>284</v>
      </c>
      <c r="W264" s="208" t="s">
        <v>285</v>
      </c>
      <c r="X264" s="208" t="s">
        <v>286</v>
      </c>
      <c r="Y264" s="208">
        <v>0</v>
      </c>
      <c r="Z264" s="339">
        <v>35855</v>
      </c>
      <c r="AA264" s="208"/>
      <c r="AB264" s="208">
        <v>0</v>
      </c>
      <c r="AC264" s="208"/>
    </row>
    <row r="265" spans="1:29" ht="15" customHeight="1" x14ac:dyDescent="0.25">
      <c r="A265" s="208">
        <v>5799</v>
      </c>
      <c r="B265" s="208">
        <v>10200601</v>
      </c>
      <c r="C265" s="208" t="s">
        <v>389</v>
      </c>
      <c r="D265" s="208" t="s">
        <v>406</v>
      </c>
      <c r="E265" s="208" t="s">
        <v>254</v>
      </c>
      <c r="F265" s="208" t="s">
        <v>408</v>
      </c>
      <c r="G265" s="208" t="s">
        <v>565</v>
      </c>
      <c r="H265" s="208" t="s">
        <v>566</v>
      </c>
      <c r="I265" s="208" t="s">
        <v>567</v>
      </c>
      <c r="J265" s="208">
        <v>87</v>
      </c>
      <c r="K265" s="186">
        <v>0</v>
      </c>
      <c r="L265" s="186">
        <v>129</v>
      </c>
      <c r="M265" s="208" t="s">
        <v>258</v>
      </c>
      <c r="N265" s="186">
        <v>1</v>
      </c>
      <c r="O265" s="210">
        <v>3.2</v>
      </c>
      <c r="P265" s="208" t="s">
        <v>259</v>
      </c>
      <c r="Q265" s="208" t="s">
        <v>260</v>
      </c>
      <c r="R265" s="208" t="s">
        <v>254</v>
      </c>
      <c r="S265" s="208" t="s">
        <v>261</v>
      </c>
      <c r="T265" s="208"/>
      <c r="U265" s="208"/>
      <c r="V265" s="208"/>
      <c r="W265" s="208" t="s">
        <v>568</v>
      </c>
      <c r="X265" s="208" t="s">
        <v>275</v>
      </c>
      <c r="Y265" s="208">
        <v>0</v>
      </c>
      <c r="Z265" s="339">
        <v>36770</v>
      </c>
      <c r="AA265" s="208"/>
      <c r="AB265" s="208">
        <v>0</v>
      </c>
      <c r="AC265" s="208"/>
    </row>
    <row r="266" spans="1:29" ht="15" customHeight="1" x14ac:dyDescent="0.25">
      <c r="A266" s="208">
        <v>5800</v>
      </c>
      <c r="B266" s="208">
        <v>10200601</v>
      </c>
      <c r="C266" s="208" t="s">
        <v>389</v>
      </c>
      <c r="D266" s="208" t="s">
        <v>406</v>
      </c>
      <c r="E266" s="208" t="s">
        <v>254</v>
      </c>
      <c r="F266" s="208" t="s">
        <v>408</v>
      </c>
      <c r="G266" s="208" t="s">
        <v>565</v>
      </c>
      <c r="H266" s="208" t="s">
        <v>566</v>
      </c>
      <c r="I266" s="208" t="s">
        <v>567</v>
      </c>
      <c r="J266" s="208">
        <v>87</v>
      </c>
      <c r="K266" s="186">
        <v>107</v>
      </c>
      <c r="L266" s="186">
        <v>172</v>
      </c>
      <c r="M266" s="208" t="s">
        <v>615</v>
      </c>
      <c r="N266" s="186">
        <v>1</v>
      </c>
      <c r="O266" s="210">
        <v>18</v>
      </c>
      <c r="P266" s="208" t="s">
        <v>259</v>
      </c>
      <c r="Q266" s="208" t="s">
        <v>260</v>
      </c>
      <c r="R266" s="208" t="s">
        <v>254</v>
      </c>
      <c r="S266" s="208" t="s">
        <v>261</v>
      </c>
      <c r="T266" s="208"/>
      <c r="U266" s="208"/>
      <c r="V266" s="208"/>
      <c r="W266" s="208" t="s">
        <v>568</v>
      </c>
      <c r="X266" s="208" t="s">
        <v>275</v>
      </c>
      <c r="Y266" s="208">
        <v>0</v>
      </c>
      <c r="Z266" s="339">
        <v>36770</v>
      </c>
      <c r="AA266" s="208"/>
      <c r="AB266" s="208">
        <v>0</v>
      </c>
      <c r="AC266" s="208"/>
    </row>
    <row r="267" spans="1:29" ht="15" customHeight="1" x14ac:dyDescent="0.25">
      <c r="A267" s="208">
        <v>5801</v>
      </c>
      <c r="B267" s="208">
        <v>10200601</v>
      </c>
      <c r="C267" s="208" t="s">
        <v>389</v>
      </c>
      <c r="D267" s="208" t="s">
        <v>406</v>
      </c>
      <c r="E267" s="208" t="s">
        <v>254</v>
      </c>
      <c r="F267" s="208" t="s">
        <v>408</v>
      </c>
      <c r="G267" s="208" t="s">
        <v>565</v>
      </c>
      <c r="H267" s="208" t="s">
        <v>566</v>
      </c>
      <c r="I267" s="208" t="s">
        <v>567</v>
      </c>
      <c r="J267" s="208">
        <v>87</v>
      </c>
      <c r="K267" s="186">
        <v>139</v>
      </c>
      <c r="L267" s="186">
        <v>198</v>
      </c>
      <c r="M267" s="208" t="s">
        <v>551</v>
      </c>
      <c r="N267" s="186">
        <v>1</v>
      </c>
      <c r="O267" s="210">
        <v>9.1</v>
      </c>
      <c r="P267" s="208" t="s">
        <v>259</v>
      </c>
      <c r="Q267" s="208" t="s">
        <v>260</v>
      </c>
      <c r="R267" s="208" t="s">
        <v>254</v>
      </c>
      <c r="S267" s="208" t="s">
        <v>261</v>
      </c>
      <c r="T267" s="208"/>
      <c r="U267" s="208"/>
      <c r="V267" s="208"/>
      <c r="W267" s="208" t="s">
        <v>568</v>
      </c>
      <c r="X267" s="208" t="s">
        <v>275</v>
      </c>
      <c r="Y267" s="208">
        <v>0</v>
      </c>
      <c r="Z267" s="339">
        <v>36770</v>
      </c>
      <c r="AA267" s="208"/>
      <c r="AB267" s="208">
        <v>0</v>
      </c>
      <c r="AC267" s="208"/>
    </row>
    <row r="268" spans="1:29" ht="15" customHeight="1" x14ac:dyDescent="0.25">
      <c r="A268" s="208">
        <v>5802</v>
      </c>
      <c r="B268" s="208">
        <v>10200601</v>
      </c>
      <c r="C268" s="208" t="s">
        <v>389</v>
      </c>
      <c r="D268" s="208" t="s">
        <v>406</v>
      </c>
      <c r="E268" s="208" t="s">
        <v>254</v>
      </c>
      <c r="F268" s="208" t="s">
        <v>408</v>
      </c>
      <c r="G268" s="208">
        <v>120127</v>
      </c>
      <c r="H268" s="208" t="s">
        <v>289</v>
      </c>
      <c r="I268" s="208" t="s">
        <v>290</v>
      </c>
      <c r="J268" s="208">
        <v>91</v>
      </c>
      <c r="K268" s="186">
        <v>0</v>
      </c>
      <c r="L268" s="186">
        <v>129</v>
      </c>
      <c r="M268" s="208" t="s">
        <v>258</v>
      </c>
      <c r="N268" s="186">
        <v>1</v>
      </c>
      <c r="O268" s="208" t="s">
        <v>291</v>
      </c>
      <c r="P268" s="208" t="s">
        <v>259</v>
      </c>
      <c r="Q268" s="208" t="s">
        <v>260</v>
      </c>
      <c r="R268" s="208" t="s">
        <v>254</v>
      </c>
      <c r="S268" s="208" t="s">
        <v>261</v>
      </c>
      <c r="T268" s="208"/>
      <c r="U268" s="208">
        <v>1.4</v>
      </c>
      <c r="V268" s="208" t="s">
        <v>284</v>
      </c>
      <c r="W268" s="208" t="s">
        <v>285</v>
      </c>
      <c r="X268" s="208" t="s">
        <v>286</v>
      </c>
      <c r="Y268" s="208">
        <v>0</v>
      </c>
      <c r="Z268" s="339">
        <v>35855</v>
      </c>
      <c r="AA268" s="208"/>
      <c r="AB268" s="208">
        <v>0</v>
      </c>
      <c r="AC268" s="208"/>
    </row>
    <row r="269" spans="1:29" ht="15" customHeight="1" x14ac:dyDescent="0.25">
      <c r="A269" s="208">
        <v>5803</v>
      </c>
      <c r="B269" s="208">
        <v>10200601</v>
      </c>
      <c r="C269" s="208" t="s">
        <v>389</v>
      </c>
      <c r="D269" s="208" t="s">
        <v>406</v>
      </c>
      <c r="E269" s="208" t="s">
        <v>254</v>
      </c>
      <c r="F269" s="208" t="s">
        <v>408</v>
      </c>
      <c r="G269" s="208">
        <v>7440382</v>
      </c>
      <c r="H269" s="208" t="s">
        <v>292</v>
      </c>
      <c r="I269" s="208" t="s">
        <v>293</v>
      </c>
      <c r="J269" s="208">
        <v>93</v>
      </c>
      <c r="K269" s="186">
        <v>0</v>
      </c>
      <c r="L269" s="186">
        <v>129</v>
      </c>
      <c r="M269" s="208" t="s">
        <v>258</v>
      </c>
      <c r="N269" s="186">
        <v>1</v>
      </c>
      <c r="O269" s="210">
        <v>2.0000000000000001E-4</v>
      </c>
      <c r="P269" s="208" t="s">
        <v>259</v>
      </c>
      <c r="Q269" s="208" t="s">
        <v>260</v>
      </c>
      <c r="R269" s="208" t="s">
        <v>254</v>
      </c>
      <c r="S269" s="208" t="s">
        <v>261</v>
      </c>
      <c r="T269" s="208"/>
      <c r="U269" s="208">
        <v>1.4</v>
      </c>
      <c r="V269" s="208" t="s">
        <v>294</v>
      </c>
      <c r="W269" s="208" t="s">
        <v>285</v>
      </c>
      <c r="X269" s="208" t="s">
        <v>286</v>
      </c>
      <c r="Y269" s="208">
        <v>0</v>
      </c>
      <c r="Z269" s="339">
        <v>35855</v>
      </c>
      <c r="AA269" s="208"/>
      <c r="AB269" s="208">
        <v>0</v>
      </c>
      <c r="AC269" s="208"/>
    </row>
    <row r="270" spans="1:29" ht="15" customHeight="1" x14ac:dyDescent="0.25">
      <c r="A270" s="208">
        <v>5804</v>
      </c>
      <c r="B270" s="208">
        <v>10200601</v>
      </c>
      <c r="C270" s="208" t="s">
        <v>389</v>
      </c>
      <c r="D270" s="208" t="s">
        <v>406</v>
      </c>
      <c r="E270" s="208" t="s">
        <v>254</v>
      </c>
      <c r="F270" s="208" t="s">
        <v>408</v>
      </c>
      <c r="G270" s="208"/>
      <c r="H270" s="208" t="s">
        <v>295</v>
      </c>
      <c r="I270" s="208" t="s">
        <v>296</v>
      </c>
      <c r="J270" s="208">
        <v>96</v>
      </c>
      <c r="K270" s="186">
        <v>0</v>
      </c>
      <c r="L270" s="186">
        <v>129</v>
      </c>
      <c r="M270" s="208" t="s">
        <v>258</v>
      </c>
      <c r="N270" s="186">
        <v>1</v>
      </c>
      <c r="O270" s="210">
        <v>4.4000000000000003E-3</v>
      </c>
      <c r="P270" s="208" t="s">
        <v>259</v>
      </c>
      <c r="Q270" s="208" t="s">
        <v>260</v>
      </c>
      <c r="R270" s="208" t="s">
        <v>254</v>
      </c>
      <c r="S270" s="208" t="s">
        <v>261</v>
      </c>
      <c r="T270" s="208"/>
      <c r="U270" s="208">
        <v>1.4</v>
      </c>
      <c r="V270" s="208"/>
      <c r="W270" s="208" t="s">
        <v>285</v>
      </c>
      <c r="X270" s="208" t="s">
        <v>263</v>
      </c>
      <c r="Y270" s="208">
        <v>0</v>
      </c>
      <c r="Z270" s="339">
        <v>35855</v>
      </c>
      <c r="AA270" s="208"/>
      <c r="AB270" s="208">
        <v>0</v>
      </c>
      <c r="AC270" s="208"/>
    </row>
    <row r="271" spans="1:29" ht="15" customHeight="1" x14ac:dyDescent="0.25">
      <c r="A271" s="208">
        <v>5805</v>
      </c>
      <c r="B271" s="208">
        <v>10200601</v>
      </c>
      <c r="C271" s="208" t="s">
        <v>389</v>
      </c>
      <c r="D271" s="208" t="s">
        <v>406</v>
      </c>
      <c r="E271" s="208" t="s">
        <v>254</v>
      </c>
      <c r="F271" s="208" t="s">
        <v>408</v>
      </c>
      <c r="G271" s="208">
        <v>71432</v>
      </c>
      <c r="H271" s="208" t="s">
        <v>297</v>
      </c>
      <c r="I271" s="208" t="s">
        <v>298</v>
      </c>
      <c r="J271" s="208">
        <v>98</v>
      </c>
      <c r="K271" s="186">
        <v>0</v>
      </c>
      <c r="L271" s="186">
        <v>129</v>
      </c>
      <c r="M271" s="208" t="s">
        <v>258</v>
      </c>
      <c r="N271" s="186">
        <v>1</v>
      </c>
      <c r="O271" s="210">
        <v>2.0999999999999999E-3</v>
      </c>
      <c r="P271" s="208" t="s">
        <v>259</v>
      </c>
      <c r="Q271" s="208" t="s">
        <v>260</v>
      </c>
      <c r="R271" s="208" t="s">
        <v>254</v>
      </c>
      <c r="S271" s="208" t="s">
        <v>261</v>
      </c>
      <c r="T271" s="208"/>
      <c r="U271" s="208">
        <v>1.4</v>
      </c>
      <c r="V271" s="208" t="s">
        <v>294</v>
      </c>
      <c r="W271" s="208" t="s">
        <v>285</v>
      </c>
      <c r="X271" s="208" t="s">
        <v>267</v>
      </c>
      <c r="Y271" s="208">
        <v>0</v>
      </c>
      <c r="Z271" s="339">
        <v>35855</v>
      </c>
      <c r="AA271" s="208"/>
      <c r="AB271" s="208">
        <v>0</v>
      </c>
      <c r="AC271" s="208"/>
    </row>
    <row r="272" spans="1:29" ht="15" customHeight="1" x14ac:dyDescent="0.25">
      <c r="A272" s="208">
        <v>5806</v>
      </c>
      <c r="B272" s="208">
        <v>10200601</v>
      </c>
      <c r="C272" s="208" t="s">
        <v>389</v>
      </c>
      <c r="D272" s="208" t="s">
        <v>406</v>
      </c>
      <c r="E272" s="208" t="s">
        <v>254</v>
      </c>
      <c r="F272" s="208" t="s">
        <v>408</v>
      </c>
      <c r="G272" s="208">
        <v>56553</v>
      </c>
      <c r="H272" s="208" t="s">
        <v>299</v>
      </c>
      <c r="I272" s="208" t="s">
        <v>300</v>
      </c>
      <c r="J272" s="208">
        <v>102</v>
      </c>
      <c r="K272" s="186">
        <v>0</v>
      </c>
      <c r="L272" s="186">
        <v>129</v>
      </c>
      <c r="M272" s="208" t="s">
        <v>258</v>
      </c>
      <c r="N272" s="186">
        <v>1</v>
      </c>
      <c r="O272" s="208" t="s">
        <v>283</v>
      </c>
      <c r="P272" s="208" t="s">
        <v>259</v>
      </c>
      <c r="Q272" s="208" t="s">
        <v>260</v>
      </c>
      <c r="R272" s="208" t="s">
        <v>254</v>
      </c>
      <c r="S272" s="208" t="s">
        <v>261</v>
      </c>
      <c r="T272" s="208"/>
      <c r="U272" s="208">
        <v>1.4</v>
      </c>
      <c r="V272" s="208" t="s">
        <v>284</v>
      </c>
      <c r="W272" s="208" t="s">
        <v>285</v>
      </c>
      <c r="X272" s="208" t="s">
        <v>286</v>
      </c>
      <c r="Y272" s="208">
        <v>0</v>
      </c>
      <c r="Z272" s="339">
        <v>35855</v>
      </c>
      <c r="AA272" s="208"/>
      <c r="AB272" s="208">
        <v>0</v>
      </c>
      <c r="AC272" s="208"/>
    </row>
    <row r="273" spans="1:29" ht="15" customHeight="1" x14ac:dyDescent="0.25">
      <c r="A273" s="208">
        <v>5807</v>
      </c>
      <c r="B273" s="208">
        <v>10200601</v>
      </c>
      <c r="C273" s="208" t="s">
        <v>389</v>
      </c>
      <c r="D273" s="208" t="s">
        <v>406</v>
      </c>
      <c r="E273" s="208" t="s">
        <v>254</v>
      </c>
      <c r="F273" s="208" t="s">
        <v>408</v>
      </c>
      <c r="G273" s="208">
        <v>50328</v>
      </c>
      <c r="H273" s="208" t="s">
        <v>301</v>
      </c>
      <c r="I273" s="208" t="s">
        <v>302</v>
      </c>
      <c r="J273" s="208">
        <v>103</v>
      </c>
      <c r="K273" s="186">
        <v>0</v>
      </c>
      <c r="L273" s="186">
        <v>129</v>
      </c>
      <c r="M273" s="208" t="s">
        <v>258</v>
      </c>
      <c r="N273" s="186">
        <v>1</v>
      </c>
      <c r="O273" s="208" t="s">
        <v>303</v>
      </c>
      <c r="P273" s="208" t="s">
        <v>259</v>
      </c>
      <c r="Q273" s="208" t="s">
        <v>260</v>
      </c>
      <c r="R273" s="208" t="s">
        <v>254</v>
      </c>
      <c r="S273" s="208" t="s">
        <v>261</v>
      </c>
      <c r="T273" s="208"/>
      <c r="U273" s="208">
        <v>1.4</v>
      </c>
      <c r="V273" s="208" t="s">
        <v>284</v>
      </c>
      <c r="W273" s="208" t="s">
        <v>285</v>
      </c>
      <c r="X273" s="208" t="s">
        <v>286</v>
      </c>
      <c r="Y273" s="208">
        <v>0</v>
      </c>
      <c r="Z273" s="339">
        <v>35855</v>
      </c>
      <c r="AA273" s="208"/>
      <c r="AB273" s="208">
        <v>0</v>
      </c>
      <c r="AC273" s="208"/>
    </row>
    <row r="274" spans="1:29" ht="15" customHeight="1" x14ac:dyDescent="0.25">
      <c r="A274" s="208">
        <v>5808</v>
      </c>
      <c r="B274" s="208">
        <v>10200601</v>
      </c>
      <c r="C274" s="208" t="s">
        <v>389</v>
      </c>
      <c r="D274" s="208" t="s">
        <v>406</v>
      </c>
      <c r="E274" s="208" t="s">
        <v>254</v>
      </c>
      <c r="F274" s="208" t="s">
        <v>408</v>
      </c>
      <c r="G274" s="208">
        <v>205992</v>
      </c>
      <c r="H274" s="208" t="s">
        <v>304</v>
      </c>
      <c r="I274" s="208" t="s">
        <v>305</v>
      </c>
      <c r="J274" s="208">
        <v>104</v>
      </c>
      <c r="K274" s="186">
        <v>0</v>
      </c>
      <c r="L274" s="186">
        <v>129</v>
      </c>
      <c r="M274" s="208" t="s">
        <v>258</v>
      </c>
      <c r="N274" s="186">
        <v>1</v>
      </c>
      <c r="O274" s="208" t="s">
        <v>283</v>
      </c>
      <c r="P274" s="208" t="s">
        <v>259</v>
      </c>
      <c r="Q274" s="208" t="s">
        <v>260</v>
      </c>
      <c r="R274" s="208" t="s">
        <v>254</v>
      </c>
      <c r="S274" s="208" t="s">
        <v>261</v>
      </c>
      <c r="T274" s="208"/>
      <c r="U274" s="208">
        <v>1.4</v>
      </c>
      <c r="V274" s="208" t="s">
        <v>284</v>
      </c>
      <c r="W274" s="208" t="s">
        <v>285</v>
      </c>
      <c r="X274" s="208" t="s">
        <v>286</v>
      </c>
      <c r="Y274" s="208">
        <v>0</v>
      </c>
      <c r="Z274" s="339">
        <v>35855</v>
      </c>
      <c r="AA274" s="208"/>
      <c r="AB274" s="208">
        <v>0</v>
      </c>
      <c r="AC274" s="208"/>
    </row>
    <row r="275" spans="1:29" ht="15" customHeight="1" x14ac:dyDescent="0.25">
      <c r="A275" s="208">
        <v>5809</v>
      </c>
      <c r="B275" s="208">
        <v>10200601</v>
      </c>
      <c r="C275" s="208" t="s">
        <v>389</v>
      </c>
      <c r="D275" s="208" t="s">
        <v>406</v>
      </c>
      <c r="E275" s="208" t="s">
        <v>254</v>
      </c>
      <c r="F275" s="208" t="s">
        <v>408</v>
      </c>
      <c r="G275" s="208">
        <v>191242</v>
      </c>
      <c r="H275" s="208" t="s">
        <v>306</v>
      </c>
      <c r="I275" s="208" t="s">
        <v>307</v>
      </c>
      <c r="J275" s="208">
        <v>106</v>
      </c>
      <c r="K275" s="186">
        <v>0</v>
      </c>
      <c r="L275" s="186">
        <v>129</v>
      </c>
      <c r="M275" s="208" t="s">
        <v>258</v>
      </c>
      <c r="N275" s="186">
        <v>1</v>
      </c>
      <c r="O275" s="208" t="s">
        <v>303</v>
      </c>
      <c r="P275" s="208" t="s">
        <v>259</v>
      </c>
      <c r="Q275" s="208" t="s">
        <v>260</v>
      </c>
      <c r="R275" s="208" t="s">
        <v>254</v>
      </c>
      <c r="S275" s="208" t="s">
        <v>261</v>
      </c>
      <c r="T275" s="208"/>
      <c r="U275" s="208">
        <v>1.4</v>
      </c>
      <c r="V275" s="208" t="s">
        <v>284</v>
      </c>
      <c r="W275" s="208" t="s">
        <v>285</v>
      </c>
      <c r="X275" s="208" t="s">
        <v>286</v>
      </c>
      <c r="Y275" s="208">
        <v>0</v>
      </c>
      <c r="Z275" s="339">
        <v>35855</v>
      </c>
      <c r="AA275" s="208"/>
      <c r="AB275" s="208">
        <v>0</v>
      </c>
      <c r="AC275" s="208"/>
    </row>
    <row r="276" spans="1:29" ht="15" customHeight="1" x14ac:dyDescent="0.25">
      <c r="A276" s="208">
        <v>5810</v>
      </c>
      <c r="B276" s="208">
        <v>10200601</v>
      </c>
      <c r="C276" s="208" t="s">
        <v>389</v>
      </c>
      <c r="D276" s="208" t="s">
        <v>406</v>
      </c>
      <c r="E276" s="208" t="s">
        <v>254</v>
      </c>
      <c r="F276" s="208" t="s">
        <v>408</v>
      </c>
      <c r="G276" s="208">
        <v>207089</v>
      </c>
      <c r="H276" s="208" t="s">
        <v>308</v>
      </c>
      <c r="I276" s="208" t="s">
        <v>309</v>
      </c>
      <c r="J276" s="208">
        <v>107</v>
      </c>
      <c r="K276" s="186">
        <v>0</v>
      </c>
      <c r="L276" s="186">
        <v>129</v>
      </c>
      <c r="M276" s="208" t="s">
        <v>258</v>
      </c>
      <c r="N276" s="186">
        <v>1</v>
      </c>
      <c r="O276" s="208" t="s">
        <v>283</v>
      </c>
      <c r="P276" s="208" t="s">
        <v>259</v>
      </c>
      <c r="Q276" s="208" t="s">
        <v>260</v>
      </c>
      <c r="R276" s="208" t="s">
        <v>254</v>
      </c>
      <c r="S276" s="208" t="s">
        <v>261</v>
      </c>
      <c r="T276" s="208"/>
      <c r="U276" s="208">
        <v>1.4</v>
      </c>
      <c r="V276" s="208" t="s">
        <v>284</v>
      </c>
      <c r="W276" s="208" t="s">
        <v>285</v>
      </c>
      <c r="X276" s="208" t="s">
        <v>286</v>
      </c>
      <c r="Y276" s="208">
        <v>0</v>
      </c>
      <c r="Z276" s="339">
        <v>35855</v>
      </c>
      <c r="AA276" s="208"/>
      <c r="AB276" s="208">
        <v>0</v>
      </c>
      <c r="AC276" s="208"/>
    </row>
    <row r="277" spans="1:29" ht="15" customHeight="1" x14ac:dyDescent="0.25">
      <c r="A277" s="208">
        <v>5811</v>
      </c>
      <c r="B277" s="208">
        <v>10200601</v>
      </c>
      <c r="C277" s="208" t="s">
        <v>389</v>
      </c>
      <c r="D277" s="208" t="s">
        <v>406</v>
      </c>
      <c r="E277" s="208" t="s">
        <v>254</v>
      </c>
      <c r="F277" s="208" t="s">
        <v>408</v>
      </c>
      <c r="G277" s="208">
        <v>7440417</v>
      </c>
      <c r="H277" s="208" t="s">
        <v>310</v>
      </c>
      <c r="I277" s="208" t="s">
        <v>311</v>
      </c>
      <c r="J277" s="208">
        <v>119</v>
      </c>
      <c r="K277" s="186">
        <v>0</v>
      </c>
      <c r="L277" s="186">
        <v>129</v>
      </c>
      <c r="M277" s="208" t="s">
        <v>258</v>
      </c>
      <c r="N277" s="186">
        <v>1</v>
      </c>
      <c r="O277" s="208" t="s">
        <v>312</v>
      </c>
      <c r="P277" s="208" t="s">
        <v>259</v>
      </c>
      <c r="Q277" s="208" t="s">
        <v>260</v>
      </c>
      <c r="R277" s="208" t="s">
        <v>254</v>
      </c>
      <c r="S277" s="208" t="s">
        <v>261</v>
      </c>
      <c r="T277" s="208"/>
      <c r="U277" s="208">
        <v>1.4</v>
      </c>
      <c r="V277" s="208" t="s">
        <v>294</v>
      </c>
      <c r="W277" s="208" t="s">
        <v>285</v>
      </c>
      <c r="X277" s="208" t="s">
        <v>286</v>
      </c>
      <c r="Y277" s="208">
        <v>0</v>
      </c>
      <c r="Z277" s="339">
        <v>35855</v>
      </c>
      <c r="AA277" s="208"/>
      <c r="AB277" s="208">
        <v>0</v>
      </c>
      <c r="AC277" s="208"/>
    </row>
    <row r="278" spans="1:29" ht="15" customHeight="1" x14ac:dyDescent="0.25">
      <c r="A278" s="208">
        <v>5812</v>
      </c>
      <c r="B278" s="208">
        <v>10200601</v>
      </c>
      <c r="C278" s="208" t="s">
        <v>389</v>
      </c>
      <c r="D278" s="208" t="s">
        <v>406</v>
      </c>
      <c r="E278" s="208" t="s">
        <v>254</v>
      </c>
      <c r="F278" s="208" t="s">
        <v>408</v>
      </c>
      <c r="G278" s="208"/>
      <c r="H278" s="208" t="s">
        <v>313</v>
      </c>
      <c r="I278" s="208" t="s">
        <v>314</v>
      </c>
      <c r="J278" s="208">
        <v>292</v>
      </c>
      <c r="K278" s="186">
        <v>0</v>
      </c>
      <c r="L278" s="186">
        <v>129</v>
      </c>
      <c r="M278" s="208" t="s">
        <v>258</v>
      </c>
      <c r="N278" s="186">
        <v>1</v>
      </c>
      <c r="O278" s="210">
        <v>2.1</v>
      </c>
      <c r="P278" s="208" t="s">
        <v>259</v>
      </c>
      <c r="Q278" s="208" t="s">
        <v>260</v>
      </c>
      <c r="R278" s="208" t="s">
        <v>254</v>
      </c>
      <c r="S278" s="208" t="s">
        <v>261</v>
      </c>
      <c r="T278" s="208"/>
      <c r="U278" s="208">
        <v>1.4</v>
      </c>
      <c r="V278" s="208"/>
      <c r="W278" s="208" t="s">
        <v>285</v>
      </c>
      <c r="X278" s="208" t="s">
        <v>286</v>
      </c>
      <c r="Y278" s="208">
        <v>0</v>
      </c>
      <c r="Z278" s="339">
        <v>35855</v>
      </c>
      <c r="AA278" s="208"/>
      <c r="AB278" s="208">
        <v>0</v>
      </c>
      <c r="AC278" s="208"/>
    </row>
    <row r="279" spans="1:29" ht="15" customHeight="1" x14ac:dyDescent="0.25">
      <c r="A279" s="208">
        <v>5813</v>
      </c>
      <c r="B279" s="208">
        <v>10200601</v>
      </c>
      <c r="C279" s="208" t="s">
        <v>389</v>
      </c>
      <c r="D279" s="208" t="s">
        <v>406</v>
      </c>
      <c r="E279" s="208" t="s">
        <v>254</v>
      </c>
      <c r="F279" s="208" t="s">
        <v>408</v>
      </c>
      <c r="G279" s="208">
        <v>7440439</v>
      </c>
      <c r="H279" s="208" t="s">
        <v>315</v>
      </c>
      <c r="I279" s="208" t="s">
        <v>316</v>
      </c>
      <c r="J279" s="208">
        <v>130</v>
      </c>
      <c r="K279" s="186">
        <v>0</v>
      </c>
      <c r="L279" s="186">
        <v>129</v>
      </c>
      <c r="M279" s="208" t="s">
        <v>258</v>
      </c>
      <c r="N279" s="186">
        <v>1</v>
      </c>
      <c r="O279" s="210">
        <v>1.1000000000000001E-3</v>
      </c>
      <c r="P279" s="208" t="s">
        <v>259</v>
      </c>
      <c r="Q279" s="208" t="s">
        <v>260</v>
      </c>
      <c r="R279" s="208" t="s">
        <v>254</v>
      </c>
      <c r="S279" s="208" t="s">
        <v>261</v>
      </c>
      <c r="T279" s="208"/>
      <c r="U279" s="208">
        <v>1.4</v>
      </c>
      <c r="V279" s="208" t="s">
        <v>294</v>
      </c>
      <c r="W279" s="208" t="s">
        <v>285</v>
      </c>
      <c r="X279" s="208" t="s">
        <v>263</v>
      </c>
      <c r="Y279" s="208">
        <v>0</v>
      </c>
      <c r="Z279" s="339">
        <v>35855</v>
      </c>
      <c r="AA279" s="208"/>
      <c r="AB279" s="208">
        <v>0</v>
      </c>
      <c r="AC279" s="208"/>
    </row>
    <row r="280" spans="1:29" ht="15" customHeight="1" x14ac:dyDescent="0.25">
      <c r="A280" s="208">
        <v>5814</v>
      </c>
      <c r="B280" s="208">
        <v>10200601</v>
      </c>
      <c r="C280" s="208" t="s">
        <v>389</v>
      </c>
      <c r="D280" s="208" t="s">
        <v>406</v>
      </c>
      <c r="E280" s="208" t="s">
        <v>254</v>
      </c>
      <c r="F280" s="208" t="s">
        <v>408</v>
      </c>
      <c r="G280" s="208" t="s">
        <v>255</v>
      </c>
      <c r="H280" s="208" t="s">
        <v>256</v>
      </c>
      <c r="I280" s="208" t="s">
        <v>257</v>
      </c>
      <c r="J280" s="208">
        <v>136</v>
      </c>
      <c r="K280" s="186">
        <v>0</v>
      </c>
      <c r="L280" s="186">
        <v>129</v>
      </c>
      <c r="M280" s="208" t="s">
        <v>258</v>
      </c>
      <c r="N280" s="186">
        <v>1</v>
      </c>
      <c r="O280" s="210">
        <v>120000</v>
      </c>
      <c r="P280" s="208" t="s">
        <v>259</v>
      </c>
      <c r="Q280" s="208" t="s">
        <v>260</v>
      </c>
      <c r="R280" s="208" t="s">
        <v>254</v>
      </c>
      <c r="S280" s="208" t="s">
        <v>261</v>
      </c>
      <c r="T280" s="208"/>
      <c r="U280" s="208">
        <v>1.4</v>
      </c>
      <c r="V280" s="208" t="s">
        <v>317</v>
      </c>
      <c r="W280" s="208" t="s">
        <v>285</v>
      </c>
      <c r="X280" s="208" t="s">
        <v>278</v>
      </c>
      <c r="Y280" s="208">
        <v>0</v>
      </c>
      <c r="Z280" s="339">
        <v>35855</v>
      </c>
      <c r="AA280" s="208"/>
      <c r="AB280" s="208">
        <v>0</v>
      </c>
      <c r="AC280" s="208"/>
    </row>
    <row r="281" spans="1:29" ht="15" customHeight="1" x14ac:dyDescent="0.25">
      <c r="A281" s="208">
        <v>5815</v>
      </c>
      <c r="B281" s="208">
        <v>10200601</v>
      </c>
      <c r="C281" s="208" t="s">
        <v>389</v>
      </c>
      <c r="D281" s="208" t="s">
        <v>406</v>
      </c>
      <c r="E281" s="208" t="s">
        <v>254</v>
      </c>
      <c r="F281" s="208" t="s">
        <v>408</v>
      </c>
      <c r="G281" s="208" t="s">
        <v>264</v>
      </c>
      <c r="H281" s="208" t="s">
        <v>265</v>
      </c>
      <c r="I281" s="208" t="s">
        <v>266</v>
      </c>
      <c r="J281" s="208">
        <v>137</v>
      </c>
      <c r="K281" s="186">
        <v>0</v>
      </c>
      <c r="L281" s="186">
        <v>129</v>
      </c>
      <c r="M281" s="208" t="s">
        <v>258</v>
      </c>
      <c r="N281" s="186">
        <v>1</v>
      </c>
      <c r="O281" s="210">
        <v>84</v>
      </c>
      <c r="P281" s="208" t="s">
        <v>259</v>
      </c>
      <c r="Q281" s="208" t="s">
        <v>260</v>
      </c>
      <c r="R281" s="208" t="s">
        <v>254</v>
      </c>
      <c r="S281" s="208" t="s">
        <v>261</v>
      </c>
      <c r="T281" s="208"/>
      <c r="U281" s="208">
        <v>1.4</v>
      </c>
      <c r="V281" s="208" t="s">
        <v>409</v>
      </c>
      <c r="W281" s="208" t="s">
        <v>285</v>
      </c>
      <c r="X281" s="208" t="s">
        <v>267</v>
      </c>
      <c r="Y281" s="208">
        <v>0</v>
      </c>
      <c r="Z281" s="339">
        <v>35855</v>
      </c>
      <c r="AA281" s="208"/>
      <c r="AB281" s="208">
        <v>0</v>
      </c>
      <c r="AC281" s="208"/>
    </row>
    <row r="282" spans="1:29" ht="15" customHeight="1" x14ac:dyDescent="0.25">
      <c r="A282" s="208">
        <v>5816</v>
      </c>
      <c r="B282" s="208">
        <v>10200601</v>
      </c>
      <c r="C282" s="208" t="s">
        <v>389</v>
      </c>
      <c r="D282" s="208" t="s">
        <v>406</v>
      </c>
      <c r="E282" s="208" t="s">
        <v>254</v>
      </c>
      <c r="F282" s="208" t="s">
        <v>408</v>
      </c>
      <c r="G282" s="208" t="s">
        <v>264</v>
      </c>
      <c r="H282" s="208" t="s">
        <v>265</v>
      </c>
      <c r="I282" s="208" t="s">
        <v>266</v>
      </c>
      <c r="J282" s="208">
        <v>137</v>
      </c>
      <c r="K282" s="186">
        <v>0</v>
      </c>
      <c r="L282" s="186">
        <v>129</v>
      </c>
      <c r="M282" s="208" t="s">
        <v>258</v>
      </c>
      <c r="N282" s="186">
        <v>1</v>
      </c>
      <c r="O282" s="210">
        <v>40</v>
      </c>
      <c r="P282" s="208" t="s">
        <v>259</v>
      </c>
      <c r="Q282" s="208" t="s">
        <v>260</v>
      </c>
      <c r="R282" s="208" t="s">
        <v>254</v>
      </c>
      <c r="S282" s="208" t="s">
        <v>261</v>
      </c>
      <c r="T282" s="208"/>
      <c r="U282" s="208">
        <v>1.4</v>
      </c>
      <c r="V282" s="208"/>
      <c r="W282" s="208" t="s">
        <v>413</v>
      </c>
      <c r="X282" s="208" t="s">
        <v>278</v>
      </c>
      <c r="Y282" s="208">
        <v>0</v>
      </c>
      <c r="Z282" s="208"/>
      <c r="AA282" s="339">
        <v>35855</v>
      </c>
      <c r="AB282" s="208">
        <v>0</v>
      </c>
      <c r="AC282" s="208"/>
    </row>
    <row r="283" spans="1:29" ht="15" customHeight="1" x14ac:dyDescent="0.25">
      <c r="A283" s="208">
        <v>5817</v>
      </c>
      <c r="B283" s="208">
        <v>10200601</v>
      </c>
      <c r="C283" s="208" t="s">
        <v>389</v>
      </c>
      <c r="D283" s="208" t="s">
        <v>406</v>
      </c>
      <c r="E283" s="208" t="s">
        <v>254</v>
      </c>
      <c r="F283" s="208" t="s">
        <v>408</v>
      </c>
      <c r="G283" s="208" t="s">
        <v>264</v>
      </c>
      <c r="H283" s="208" t="s">
        <v>265</v>
      </c>
      <c r="I283" s="208" t="s">
        <v>266</v>
      </c>
      <c r="J283" s="208">
        <v>137</v>
      </c>
      <c r="K283" s="186">
        <v>26</v>
      </c>
      <c r="L283" s="186">
        <v>144</v>
      </c>
      <c r="M283" s="208" t="s">
        <v>393</v>
      </c>
      <c r="N283" s="186">
        <v>1</v>
      </c>
      <c r="O283" s="210">
        <v>84</v>
      </c>
      <c r="P283" s="208" t="s">
        <v>259</v>
      </c>
      <c r="Q283" s="208" t="s">
        <v>260</v>
      </c>
      <c r="R283" s="208" t="s">
        <v>254</v>
      </c>
      <c r="S283" s="208" t="s">
        <v>261</v>
      </c>
      <c r="T283" s="208"/>
      <c r="U283" s="208">
        <v>1.4</v>
      </c>
      <c r="V283" s="208"/>
      <c r="W283" s="208" t="s">
        <v>285</v>
      </c>
      <c r="X283" s="208" t="s">
        <v>267</v>
      </c>
      <c r="Y283" s="208">
        <v>0</v>
      </c>
      <c r="Z283" s="339">
        <v>35855</v>
      </c>
      <c r="AA283" s="208"/>
      <c r="AB283" s="208">
        <v>0</v>
      </c>
      <c r="AC283" s="208"/>
    </row>
    <row r="284" spans="1:29" ht="15" customHeight="1" x14ac:dyDescent="0.25">
      <c r="A284" s="208">
        <v>5818</v>
      </c>
      <c r="B284" s="208">
        <v>10200601</v>
      </c>
      <c r="C284" s="208" t="s">
        <v>389</v>
      </c>
      <c r="D284" s="208" t="s">
        <v>406</v>
      </c>
      <c r="E284" s="208" t="s">
        <v>254</v>
      </c>
      <c r="F284" s="208" t="s">
        <v>408</v>
      </c>
      <c r="G284" s="208" t="s">
        <v>264</v>
      </c>
      <c r="H284" s="208" t="s">
        <v>265</v>
      </c>
      <c r="I284" s="208" t="s">
        <v>266</v>
      </c>
      <c r="J284" s="208">
        <v>137</v>
      </c>
      <c r="K284" s="186">
        <v>205</v>
      </c>
      <c r="L284" s="186">
        <v>220</v>
      </c>
      <c r="M284" s="208" t="s">
        <v>367</v>
      </c>
      <c r="N284" s="186">
        <v>1</v>
      </c>
      <c r="O284" s="210">
        <v>84</v>
      </c>
      <c r="P284" s="208" t="s">
        <v>259</v>
      </c>
      <c r="Q284" s="208" t="s">
        <v>260</v>
      </c>
      <c r="R284" s="208" t="s">
        <v>254</v>
      </c>
      <c r="S284" s="208" t="s">
        <v>261</v>
      </c>
      <c r="T284" s="208"/>
      <c r="U284" s="208">
        <v>1.4</v>
      </c>
      <c r="V284" s="208"/>
      <c r="W284" s="208" t="s">
        <v>285</v>
      </c>
      <c r="X284" s="208" t="s">
        <v>267</v>
      </c>
      <c r="Y284" s="208">
        <v>0</v>
      </c>
      <c r="Z284" s="339">
        <v>35855</v>
      </c>
      <c r="AA284" s="208"/>
      <c r="AB284" s="208">
        <v>0</v>
      </c>
      <c r="AC284" s="208"/>
    </row>
    <row r="285" spans="1:29" ht="15" customHeight="1" x14ac:dyDescent="0.25">
      <c r="A285" s="208">
        <v>5819</v>
      </c>
      <c r="B285" s="208">
        <v>10200601</v>
      </c>
      <c r="C285" s="208" t="s">
        <v>389</v>
      </c>
      <c r="D285" s="208" t="s">
        <v>406</v>
      </c>
      <c r="E285" s="208" t="s">
        <v>254</v>
      </c>
      <c r="F285" s="208" t="s">
        <v>408</v>
      </c>
      <c r="G285" s="208">
        <v>7440473</v>
      </c>
      <c r="H285" s="208" t="s">
        <v>318</v>
      </c>
      <c r="I285" s="208" t="s">
        <v>319</v>
      </c>
      <c r="J285" s="208">
        <v>149</v>
      </c>
      <c r="K285" s="186">
        <v>0</v>
      </c>
      <c r="L285" s="186">
        <v>129</v>
      </c>
      <c r="M285" s="208" t="s">
        <v>258</v>
      </c>
      <c r="N285" s="186">
        <v>1</v>
      </c>
      <c r="O285" s="210">
        <v>1.4E-3</v>
      </c>
      <c r="P285" s="208" t="s">
        <v>259</v>
      </c>
      <c r="Q285" s="208" t="s">
        <v>260</v>
      </c>
      <c r="R285" s="208" t="s">
        <v>254</v>
      </c>
      <c r="S285" s="208" t="s">
        <v>261</v>
      </c>
      <c r="T285" s="208"/>
      <c r="U285" s="208">
        <v>1.4</v>
      </c>
      <c r="V285" s="208" t="s">
        <v>294</v>
      </c>
      <c r="W285" s="208" t="s">
        <v>285</v>
      </c>
      <c r="X285" s="208" t="s">
        <v>263</v>
      </c>
      <c r="Y285" s="208">
        <v>0</v>
      </c>
      <c r="Z285" s="339">
        <v>35855</v>
      </c>
      <c r="AA285" s="208"/>
      <c r="AB285" s="208">
        <v>0</v>
      </c>
      <c r="AC285" s="208"/>
    </row>
    <row r="286" spans="1:29" ht="15" customHeight="1" x14ac:dyDescent="0.25">
      <c r="A286" s="208">
        <v>5820</v>
      </c>
      <c r="B286" s="208">
        <v>10200601</v>
      </c>
      <c r="C286" s="208" t="s">
        <v>389</v>
      </c>
      <c r="D286" s="208" t="s">
        <v>406</v>
      </c>
      <c r="E286" s="208" t="s">
        <v>254</v>
      </c>
      <c r="F286" s="208" t="s">
        <v>408</v>
      </c>
      <c r="G286" s="208">
        <v>218019</v>
      </c>
      <c r="H286" s="208" t="s">
        <v>320</v>
      </c>
      <c r="I286" s="208" t="s">
        <v>321</v>
      </c>
      <c r="J286" s="208">
        <v>153</v>
      </c>
      <c r="K286" s="186">
        <v>0</v>
      </c>
      <c r="L286" s="186">
        <v>129</v>
      </c>
      <c r="M286" s="208" t="s">
        <v>258</v>
      </c>
      <c r="N286" s="186">
        <v>1</v>
      </c>
      <c r="O286" s="208" t="s">
        <v>283</v>
      </c>
      <c r="P286" s="208" t="s">
        <v>259</v>
      </c>
      <c r="Q286" s="208" t="s">
        <v>260</v>
      </c>
      <c r="R286" s="208" t="s">
        <v>254</v>
      </c>
      <c r="S286" s="208" t="s">
        <v>261</v>
      </c>
      <c r="T286" s="208"/>
      <c r="U286" s="208">
        <v>1.4</v>
      </c>
      <c r="V286" s="208" t="s">
        <v>284</v>
      </c>
      <c r="W286" s="208" t="s">
        <v>285</v>
      </c>
      <c r="X286" s="208" t="s">
        <v>286</v>
      </c>
      <c r="Y286" s="208">
        <v>0</v>
      </c>
      <c r="Z286" s="339">
        <v>35855</v>
      </c>
      <c r="AA286" s="208"/>
      <c r="AB286" s="208">
        <v>0</v>
      </c>
      <c r="AC286" s="208"/>
    </row>
    <row r="287" spans="1:29" ht="15" customHeight="1" x14ac:dyDescent="0.25">
      <c r="A287" s="208">
        <v>5821</v>
      </c>
      <c r="B287" s="208">
        <v>10200601</v>
      </c>
      <c r="C287" s="208" t="s">
        <v>389</v>
      </c>
      <c r="D287" s="208" t="s">
        <v>406</v>
      </c>
      <c r="E287" s="208" t="s">
        <v>254</v>
      </c>
      <c r="F287" s="208" t="s">
        <v>408</v>
      </c>
      <c r="G287" s="208">
        <v>7440484</v>
      </c>
      <c r="H287" s="208" t="s">
        <v>322</v>
      </c>
      <c r="I287" s="208" t="s">
        <v>323</v>
      </c>
      <c r="J287" s="208">
        <v>154</v>
      </c>
      <c r="K287" s="186">
        <v>0</v>
      </c>
      <c r="L287" s="186">
        <v>129</v>
      </c>
      <c r="M287" s="208" t="s">
        <v>258</v>
      </c>
      <c r="N287" s="186">
        <v>1</v>
      </c>
      <c r="O287" s="210">
        <v>8.3999999999999995E-5</v>
      </c>
      <c r="P287" s="208" t="s">
        <v>259</v>
      </c>
      <c r="Q287" s="208" t="s">
        <v>260</v>
      </c>
      <c r="R287" s="208" t="s">
        <v>254</v>
      </c>
      <c r="S287" s="208" t="s">
        <v>261</v>
      </c>
      <c r="T287" s="208"/>
      <c r="U287" s="208">
        <v>1.4</v>
      </c>
      <c r="V287" s="208" t="s">
        <v>294</v>
      </c>
      <c r="W287" s="208" t="s">
        <v>285</v>
      </c>
      <c r="X287" s="208" t="s">
        <v>263</v>
      </c>
      <c r="Y287" s="208">
        <v>0</v>
      </c>
      <c r="Z287" s="339">
        <v>35855</v>
      </c>
      <c r="AA287" s="208"/>
      <c r="AB287" s="208">
        <v>0</v>
      </c>
      <c r="AC287" s="208"/>
    </row>
    <row r="288" spans="1:29" ht="15" customHeight="1" x14ac:dyDescent="0.25">
      <c r="A288" s="208">
        <v>5822</v>
      </c>
      <c r="B288" s="208">
        <v>10200601</v>
      </c>
      <c r="C288" s="208" t="s">
        <v>389</v>
      </c>
      <c r="D288" s="208" t="s">
        <v>406</v>
      </c>
      <c r="E288" s="208" t="s">
        <v>254</v>
      </c>
      <c r="F288" s="208" t="s">
        <v>408</v>
      </c>
      <c r="G288" s="208"/>
      <c r="H288" s="208" t="s">
        <v>324</v>
      </c>
      <c r="I288" s="208" t="s">
        <v>325</v>
      </c>
      <c r="J288" s="208">
        <v>156</v>
      </c>
      <c r="K288" s="186">
        <v>0</v>
      </c>
      <c r="L288" s="186">
        <v>129</v>
      </c>
      <c r="M288" s="208" t="s">
        <v>258</v>
      </c>
      <c r="N288" s="186">
        <v>1</v>
      </c>
      <c r="O288" s="210">
        <v>8.4999999999999995E-4</v>
      </c>
      <c r="P288" s="208" t="s">
        <v>259</v>
      </c>
      <c r="Q288" s="208" t="s">
        <v>260</v>
      </c>
      <c r="R288" s="208" t="s">
        <v>254</v>
      </c>
      <c r="S288" s="208" t="s">
        <v>261</v>
      </c>
      <c r="T288" s="208"/>
      <c r="U288" s="208">
        <v>1.4</v>
      </c>
      <c r="V288" s="208"/>
      <c r="W288" s="208" t="s">
        <v>285</v>
      </c>
      <c r="X288" s="208" t="s">
        <v>275</v>
      </c>
      <c r="Y288" s="208">
        <v>0</v>
      </c>
      <c r="Z288" s="339">
        <v>35855</v>
      </c>
      <c r="AA288" s="208"/>
      <c r="AB288" s="208">
        <v>0</v>
      </c>
      <c r="AC288" s="208"/>
    </row>
    <row r="289" spans="1:29" ht="15" customHeight="1" x14ac:dyDescent="0.25">
      <c r="A289" s="208">
        <v>5823</v>
      </c>
      <c r="B289" s="208">
        <v>10200601</v>
      </c>
      <c r="C289" s="208" t="s">
        <v>389</v>
      </c>
      <c r="D289" s="208" t="s">
        <v>406</v>
      </c>
      <c r="E289" s="208" t="s">
        <v>254</v>
      </c>
      <c r="F289" s="208" t="s">
        <v>408</v>
      </c>
      <c r="G289" s="208">
        <v>53703</v>
      </c>
      <c r="H289" s="208" t="s">
        <v>326</v>
      </c>
      <c r="I289" s="208" t="s">
        <v>327</v>
      </c>
      <c r="J289" s="208">
        <v>166</v>
      </c>
      <c r="K289" s="186">
        <v>0</v>
      </c>
      <c r="L289" s="186">
        <v>129</v>
      </c>
      <c r="M289" s="208" t="s">
        <v>258</v>
      </c>
      <c r="N289" s="186">
        <v>1</v>
      </c>
      <c r="O289" s="208" t="s">
        <v>303</v>
      </c>
      <c r="P289" s="208" t="s">
        <v>259</v>
      </c>
      <c r="Q289" s="208" t="s">
        <v>260</v>
      </c>
      <c r="R289" s="208" t="s">
        <v>254</v>
      </c>
      <c r="S289" s="208" t="s">
        <v>261</v>
      </c>
      <c r="T289" s="208"/>
      <c r="U289" s="208">
        <v>1.4</v>
      </c>
      <c r="V289" s="208" t="s">
        <v>284</v>
      </c>
      <c r="W289" s="208" t="s">
        <v>285</v>
      </c>
      <c r="X289" s="208" t="s">
        <v>286</v>
      </c>
      <c r="Y289" s="208">
        <v>0</v>
      </c>
      <c r="Z289" s="339">
        <v>35855</v>
      </c>
      <c r="AA289" s="208"/>
      <c r="AB289" s="208">
        <v>0</v>
      </c>
      <c r="AC289" s="208"/>
    </row>
    <row r="290" spans="1:29" ht="15" customHeight="1" x14ac:dyDescent="0.25">
      <c r="A290" s="208">
        <v>5824</v>
      </c>
      <c r="B290" s="208">
        <v>10200601</v>
      </c>
      <c r="C290" s="208" t="s">
        <v>389</v>
      </c>
      <c r="D290" s="208" t="s">
        <v>406</v>
      </c>
      <c r="E290" s="208" t="s">
        <v>254</v>
      </c>
      <c r="F290" s="208" t="s">
        <v>408</v>
      </c>
      <c r="G290" s="208"/>
      <c r="H290" s="208" t="s">
        <v>328</v>
      </c>
      <c r="I290" s="208" t="s">
        <v>329</v>
      </c>
      <c r="J290" s="208">
        <v>169</v>
      </c>
      <c r="K290" s="186">
        <v>0</v>
      </c>
      <c r="L290" s="186">
        <v>129</v>
      </c>
      <c r="M290" s="208" t="s">
        <v>258</v>
      </c>
      <c r="N290" s="186">
        <v>1</v>
      </c>
      <c r="O290" s="210">
        <v>1.1999999999999999E-3</v>
      </c>
      <c r="P290" s="208" t="s">
        <v>259</v>
      </c>
      <c r="Q290" s="208" t="s">
        <v>260</v>
      </c>
      <c r="R290" s="208" t="s">
        <v>254</v>
      </c>
      <c r="S290" s="208" t="s">
        <v>261</v>
      </c>
      <c r="T290" s="208"/>
      <c r="U290" s="208">
        <v>1.4</v>
      </c>
      <c r="V290" s="208" t="s">
        <v>294</v>
      </c>
      <c r="W290" s="208" t="s">
        <v>285</v>
      </c>
      <c r="X290" s="208" t="s">
        <v>286</v>
      </c>
      <c r="Y290" s="208">
        <v>0</v>
      </c>
      <c r="Z290" s="339">
        <v>35855</v>
      </c>
      <c r="AA290" s="208"/>
      <c r="AB290" s="208">
        <v>0</v>
      </c>
      <c r="AC290" s="208"/>
    </row>
    <row r="291" spans="1:29" ht="15" customHeight="1" x14ac:dyDescent="0.25">
      <c r="A291" s="208">
        <v>5825</v>
      </c>
      <c r="B291" s="208">
        <v>10200601</v>
      </c>
      <c r="C291" s="208" t="s">
        <v>389</v>
      </c>
      <c r="D291" s="208" t="s">
        <v>406</v>
      </c>
      <c r="E291" s="208" t="s">
        <v>254</v>
      </c>
      <c r="F291" s="208" t="s">
        <v>408</v>
      </c>
      <c r="G291" s="208">
        <v>57976</v>
      </c>
      <c r="H291" s="208" t="s">
        <v>330</v>
      </c>
      <c r="I291" s="208" t="s">
        <v>331</v>
      </c>
      <c r="J291" s="208">
        <v>181</v>
      </c>
      <c r="K291" s="186">
        <v>0</v>
      </c>
      <c r="L291" s="186">
        <v>129</v>
      </c>
      <c r="M291" s="208" t="s">
        <v>258</v>
      </c>
      <c r="N291" s="186">
        <v>1</v>
      </c>
      <c r="O291" s="208" t="s">
        <v>332</v>
      </c>
      <c r="P291" s="208" t="s">
        <v>259</v>
      </c>
      <c r="Q291" s="208" t="s">
        <v>260</v>
      </c>
      <c r="R291" s="208" t="s">
        <v>254</v>
      </c>
      <c r="S291" s="208" t="s">
        <v>261</v>
      </c>
      <c r="T291" s="208"/>
      <c r="U291" s="208">
        <v>1.4</v>
      </c>
      <c r="V291" s="208" t="s">
        <v>284</v>
      </c>
      <c r="W291" s="208" t="s">
        <v>285</v>
      </c>
      <c r="X291" s="208" t="s">
        <v>286</v>
      </c>
      <c r="Y291" s="208">
        <v>0</v>
      </c>
      <c r="Z291" s="339">
        <v>35855</v>
      </c>
      <c r="AA291" s="208"/>
      <c r="AB291" s="208">
        <v>0</v>
      </c>
      <c r="AC291" s="208"/>
    </row>
    <row r="292" spans="1:29" ht="15" customHeight="1" x14ac:dyDescent="0.25">
      <c r="A292" s="208">
        <v>5826</v>
      </c>
      <c r="B292" s="208">
        <v>10200601</v>
      </c>
      <c r="C292" s="208" t="s">
        <v>389</v>
      </c>
      <c r="D292" s="208" t="s">
        <v>406</v>
      </c>
      <c r="E292" s="208" t="s">
        <v>254</v>
      </c>
      <c r="F292" s="208" t="s">
        <v>408</v>
      </c>
      <c r="G292" s="208"/>
      <c r="H292" s="208" t="s">
        <v>333</v>
      </c>
      <c r="I292" s="208" t="s">
        <v>334</v>
      </c>
      <c r="J292" s="208">
        <v>189</v>
      </c>
      <c r="K292" s="186">
        <v>0</v>
      </c>
      <c r="L292" s="186">
        <v>129</v>
      </c>
      <c r="M292" s="208" t="s">
        <v>258</v>
      </c>
      <c r="N292" s="186">
        <v>1</v>
      </c>
      <c r="O292" s="210">
        <v>3.1</v>
      </c>
      <c r="P292" s="208" t="s">
        <v>259</v>
      </c>
      <c r="Q292" s="208" t="s">
        <v>260</v>
      </c>
      <c r="R292" s="208" t="s">
        <v>254</v>
      </c>
      <c r="S292" s="208" t="s">
        <v>261</v>
      </c>
      <c r="T292" s="208"/>
      <c r="U292" s="208">
        <v>1.4</v>
      </c>
      <c r="V292" s="208"/>
      <c r="W292" s="208" t="s">
        <v>285</v>
      </c>
      <c r="X292" s="208" t="s">
        <v>286</v>
      </c>
      <c r="Y292" s="208">
        <v>0</v>
      </c>
      <c r="Z292" s="339">
        <v>35855</v>
      </c>
      <c r="AA292" s="208"/>
      <c r="AB292" s="208">
        <v>0</v>
      </c>
      <c r="AC292" s="208"/>
    </row>
    <row r="293" spans="1:29" ht="15" customHeight="1" x14ac:dyDescent="0.25">
      <c r="A293" s="208">
        <v>5827</v>
      </c>
      <c r="B293" s="208">
        <v>10200601</v>
      </c>
      <c r="C293" s="208" t="s">
        <v>389</v>
      </c>
      <c r="D293" s="208" t="s">
        <v>406</v>
      </c>
      <c r="E293" s="208" t="s">
        <v>254</v>
      </c>
      <c r="F293" s="208" t="s">
        <v>408</v>
      </c>
      <c r="G293" s="208">
        <v>206440</v>
      </c>
      <c r="H293" s="208" t="s">
        <v>335</v>
      </c>
      <c r="I293" s="208" t="s">
        <v>336</v>
      </c>
      <c r="J293" s="208">
        <v>204</v>
      </c>
      <c r="K293" s="186">
        <v>0</v>
      </c>
      <c r="L293" s="186">
        <v>129</v>
      </c>
      <c r="M293" s="208" t="s">
        <v>258</v>
      </c>
      <c r="N293" s="186">
        <v>1</v>
      </c>
      <c r="O293" s="210">
        <v>3.0000000000000001E-6</v>
      </c>
      <c r="P293" s="208" t="s">
        <v>259</v>
      </c>
      <c r="Q293" s="208" t="s">
        <v>260</v>
      </c>
      <c r="R293" s="208" t="s">
        <v>254</v>
      </c>
      <c r="S293" s="208" t="s">
        <v>261</v>
      </c>
      <c r="T293" s="208"/>
      <c r="U293" s="208">
        <v>1.4</v>
      </c>
      <c r="V293" s="208" t="s">
        <v>284</v>
      </c>
      <c r="W293" s="208" t="s">
        <v>285</v>
      </c>
      <c r="X293" s="208" t="s">
        <v>286</v>
      </c>
      <c r="Y293" s="208">
        <v>0</v>
      </c>
      <c r="Z293" s="339">
        <v>35855</v>
      </c>
      <c r="AA293" s="208"/>
      <c r="AB293" s="208">
        <v>0</v>
      </c>
      <c r="AC293" s="208"/>
    </row>
    <row r="294" spans="1:29" ht="15" customHeight="1" x14ac:dyDescent="0.25">
      <c r="A294" s="208">
        <v>5828</v>
      </c>
      <c r="B294" s="208">
        <v>10200601</v>
      </c>
      <c r="C294" s="208" t="s">
        <v>389</v>
      </c>
      <c r="D294" s="208" t="s">
        <v>406</v>
      </c>
      <c r="E294" s="208" t="s">
        <v>254</v>
      </c>
      <c r="F294" s="208" t="s">
        <v>408</v>
      </c>
      <c r="G294" s="208">
        <v>86737</v>
      </c>
      <c r="H294" s="208" t="s">
        <v>337</v>
      </c>
      <c r="I294" s="208" t="s">
        <v>338</v>
      </c>
      <c r="J294" s="208">
        <v>205</v>
      </c>
      <c r="K294" s="186">
        <v>0</v>
      </c>
      <c r="L294" s="186">
        <v>129</v>
      </c>
      <c r="M294" s="208" t="s">
        <v>258</v>
      </c>
      <c r="N294" s="186">
        <v>1</v>
      </c>
      <c r="O294" s="210">
        <v>2.7999999999999999E-6</v>
      </c>
      <c r="P294" s="208" t="s">
        <v>259</v>
      </c>
      <c r="Q294" s="208" t="s">
        <v>260</v>
      </c>
      <c r="R294" s="208" t="s">
        <v>254</v>
      </c>
      <c r="S294" s="208" t="s">
        <v>261</v>
      </c>
      <c r="T294" s="208"/>
      <c r="U294" s="208">
        <v>1.4</v>
      </c>
      <c r="V294" s="208" t="s">
        <v>284</v>
      </c>
      <c r="W294" s="208" t="s">
        <v>285</v>
      </c>
      <c r="X294" s="208" t="s">
        <v>286</v>
      </c>
      <c r="Y294" s="208">
        <v>0</v>
      </c>
      <c r="Z294" s="339">
        <v>35855</v>
      </c>
      <c r="AA294" s="208"/>
      <c r="AB294" s="208">
        <v>0</v>
      </c>
      <c r="AC294" s="208"/>
    </row>
    <row r="295" spans="1:29" ht="15" customHeight="1" x14ac:dyDescent="0.25">
      <c r="A295" s="208">
        <v>5829</v>
      </c>
      <c r="B295" s="208">
        <v>10200601</v>
      </c>
      <c r="C295" s="208" t="s">
        <v>389</v>
      </c>
      <c r="D295" s="208" t="s">
        <v>406</v>
      </c>
      <c r="E295" s="208" t="s">
        <v>254</v>
      </c>
      <c r="F295" s="208" t="s">
        <v>408</v>
      </c>
      <c r="G295" s="208">
        <v>50000</v>
      </c>
      <c r="H295" s="208" t="s">
        <v>339</v>
      </c>
      <c r="I295" s="208" t="s">
        <v>340</v>
      </c>
      <c r="J295" s="208">
        <v>210</v>
      </c>
      <c r="K295" s="186">
        <v>0</v>
      </c>
      <c r="L295" s="186">
        <v>129</v>
      </c>
      <c r="M295" s="208" t="s">
        <v>258</v>
      </c>
      <c r="N295" s="186">
        <v>1</v>
      </c>
      <c r="O295" s="210">
        <v>7.4999999999999997E-2</v>
      </c>
      <c r="P295" s="208" t="s">
        <v>259</v>
      </c>
      <c r="Q295" s="208" t="s">
        <v>260</v>
      </c>
      <c r="R295" s="208" t="s">
        <v>254</v>
      </c>
      <c r="S295" s="208" t="s">
        <v>261</v>
      </c>
      <c r="T295" s="208"/>
      <c r="U295" s="208">
        <v>1.4</v>
      </c>
      <c r="V295" s="208" t="s">
        <v>294</v>
      </c>
      <c r="W295" s="208" t="s">
        <v>285</v>
      </c>
      <c r="X295" s="208" t="s">
        <v>267</v>
      </c>
      <c r="Y295" s="208">
        <v>0</v>
      </c>
      <c r="Z295" s="339">
        <v>35855</v>
      </c>
      <c r="AA295" s="208"/>
      <c r="AB295" s="208">
        <v>0</v>
      </c>
      <c r="AC295" s="208"/>
    </row>
    <row r="296" spans="1:29" ht="15" customHeight="1" x14ac:dyDescent="0.25">
      <c r="A296" s="208">
        <v>5830</v>
      </c>
      <c r="B296" s="208">
        <v>10200601</v>
      </c>
      <c r="C296" s="208" t="s">
        <v>389</v>
      </c>
      <c r="D296" s="208" t="s">
        <v>406</v>
      </c>
      <c r="E296" s="208" t="s">
        <v>254</v>
      </c>
      <c r="F296" s="208" t="s">
        <v>408</v>
      </c>
      <c r="G296" s="208">
        <v>193395</v>
      </c>
      <c r="H296" s="208" t="s">
        <v>341</v>
      </c>
      <c r="I296" s="208" t="s">
        <v>342</v>
      </c>
      <c r="J296" s="208">
        <v>237</v>
      </c>
      <c r="K296" s="186">
        <v>0</v>
      </c>
      <c r="L296" s="186">
        <v>129</v>
      </c>
      <c r="M296" s="208" t="s">
        <v>258</v>
      </c>
      <c r="N296" s="186">
        <v>1</v>
      </c>
      <c r="O296" s="208" t="s">
        <v>283</v>
      </c>
      <c r="P296" s="208" t="s">
        <v>259</v>
      </c>
      <c r="Q296" s="208" t="s">
        <v>260</v>
      </c>
      <c r="R296" s="208" t="s">
        <v>254</v>
      </c>
      <c r="S296" s="208" t="s">
        <v>261</v>
      </c>
      <c r="T296" s="208"/>
      <c r="U296" s="208">
        <v>1.4</v>
      </c>
      <c r="V296" s="208" t="s">
        <v>284</v>
      </c>
      <c r="W296" s="208" t="s">
        <v>285</v>
      </c>
      <c r="X296" s="208" t="s">
        <v>286</v>
      </c>
      <c r="Y296" s="208">
        <v>0</v>
      </c>
      <c r="Z296" s="339">
        <v>35855</v>
      </c>
      <c r="AA296" s="208"/>
      <c r="AB296" s="208">
        <v>0</v>
      </c>
      <c r="AC296" s="208"/>
    </row>
    <row r="297" spans="1:29" ht="15" customHeight="1" x14ac:dyDescent="0.25">
      <c r="A297" s="208">
        <v>5831</v>
      </c>
      <c r="B297" s="208">
        <v>10200601</v>
      </c>
      <c r="C297" s="208" t="s">
        <v>389</v>
      </c>
      <c r="D297" s="208" t="s">
        <v>406</v>
      </c>
      <c r="E297" s="208" t="s">
        <v>254</v>
      </c>
      <c r="F297" s="208" t="s">
        <v>408</v>
      </c>
      <c r="G297" s="208">
        <v>7439921</v>
      </c>
      <c r="H297" s="208" t="s">
        <v>343</v>
      </c>
      <c r="I297" s="208" t="s">
        <v>344</v>
      </c>
      <c r="J297" s="208">
        <v>250</v>
      </c>
      <c r="K297" s="186">
        <v>0</v>
      </c>
      <c r="L297" s="186">
        <v>129</v>
      </c>
      <c r="M297" s="208" t="s">
        <v>258</v>
      </c>
      <c r="N297" s="186">
        <v>1</v>
      </c>
      <c r="O297" s="210">
        <v>5.0000000000000001E-4</v>
      </c>
      <c r="P297" s="208" t="s">
        <v>259</v>
      </c>
      <c r="Q297" s="208" t="s">
        <v>260</v>
      </c>
      <c r="R297" s="208" t="s">
        <v>254</v>
      </c>
      <c r="S297" s="208" t="s">
        <v>261</v>
      </c>
      <c r="T297" s="208"/>
      <c r="U297" s="208">
        <v>1.4</v>
      </c>
      <c r="V297" s="208" t="s">
        <v>294</v>
      </c>
      <c r="W297" s="208" t="s">
        <v>285</v>
      </c>
      <c r="X297" s="208" t="s">
        <v>263</v>
      </c>
      <c r="Y297" s="208">
        <v>0</v>
      </c>
      <c r="Z297" s="339">
        <v>35855</v>
      </c>
      <c r="AA297" s="208"/>
      <c r="AB297" s="208">
        <v>0</v>
      </c>
      <c r="AC297" s="208"/>
    </row>
    <row r="298" spans="1:29" ht="15" customHeight="1" x14ac:dyDescent="0.25">
      <c r="A298" s="208">
        <v>5832</v>
      </c>
      <c r="B298" s="208">
        <v>10200601</v>
      </c>
      <c r="C298" s="208" t="s">
        <v>389</v>
      </c>
      <c r="D298" s="208" t="s">
        <v>406</v>
      </c>
      <c r="E298" s="208" t="s">
        <v>254</v>
      </c>
      <c r="F298" s="208" t="s">
        <v>408</v>
      </c>
      <c r="G298" s="208">
        <v>7439965</v>
      </c>
      <c r="H298" s="208" t="s">
        <v>345</v>
      </c>
      <c r="I298" s="208" t="s">
        <v>346</v>
      </c>
      <c r="J298" s="208">
        <v>257</v>
      </c>
      <c r="K298" s="186">
        <v>0</v>
      </c>
      <c r="L298" s="186">
        <v>129</v>
      </c>
      <c r="M298" s="208" t="s">
        <v>258</v>
      </c>
      <c r="N298" s="186">
        <v>1</v>
      </c>
      <c r="O298" s="210">
        <v>3.8000000000000002E-4</v>
      </c>
      <c r="P298" s="208" t="s">
        <v>259</v>
      </c>
      <c r="Q298" s="208" t="s">
        <v>260</v>
      </c>
      <c r="R298" s="208" t="s">
        <v>254</v>
      </c>
      <c r="S298" s="208" t="s">
        <v>261</v>
      </c>
      <c r="T298" s="208"/>
      <c r="U298" s="208">
        <v>1.4</v>
      </c>
      <c r="V298" s="208" t="s">
        <v>294</v>
      </c>
      <c r="W298" s="208" t="s">
        <v>285</v>
      </c>
      <c r="X298" s="208" t="s">
        <v>263</v>
      </c>
      <c r="Y298" s="208">
        <v>0</v>
      </c>
      <c r="Z298" s="339">
        <v>35855</v>
      </c>
      <c r="AA298" s="208"/>
      <c r="AB298" s="208">
        <v>0</v>
      </c>
      <c r="AC298" s="208"/>
    </row>
    <row r="299" spans="1:29" ht="15" customHeight="1" x14ac:dyDescent="0.25">
      <c r="A299" s="208">
        <v>5833</v>
      </c>
      <c r="B299" s="208">
        <v>10200601</v>
      </c>
      <c r="C299" s="208" t="s">
        <v>389</v>
      </c>
      <c r="D299" s="208" t="s">
        <v>406</v>
      </c>
      <c r="E299" s="208" t="s">
        <v>254</v>
      </c>
      <c r="F299" s="208" t="s">
        <v>408</v>
      </c>
      <c r="G299" s="208">
        <v>7439976</v>
      </c>
      <c r="H299" s="208" t="s">
        <v>347</v>
      </c>
      <c r="I299" s="208" t="s">
        <v>348</v>
      </c>
      <c r="J299" s="208">
        <v>260</v>
      </c>
      <c r="K299" s="186">
        <v>0</v>
      </c>
      <c r="L299" s="186">
        <v>129</v>
      </c>
      <c r="M299" s="208" t="s">
        <v>258</v>
      </c>
      <c r="N299" s="186">
        <v>1</v>
      </c>
      <c r="O299" s="210">
        <v>2.5999999999999998E-4</v>
      </c>
      <c r="P299" s="208" t="s">
        <v>259</v>
      </c>
      <c r="Q299" s="208" t="s">
        <v>260</v>
      </c>
      <c r="R299" s="208" t="s">
        <v>254</v>
      </c>
      <c r="S299" s="208" t="s">
        <v>261</v>
      </c>
      <c r="T299" s="208"/>
      <c r="U299" s="208">
        <v>1.4</v>
      </c>
      <c r="V299" s="208" t="s">
        <v>294</v>
      </c>
      <c r="W299" s="208" t="s">
        <v>285</v>
      </c>
      <c r="X299" s="208" t="s">
        <v>263</v>
      </c>
      <c r="Y299" s="208">
        <v>0</v>
      </c>
      <c r="Z299" s="339">
        <v>35855</v>
      </c>
      <c r="AA299" s="208"/>
      <c r="AB299" s="208">
        <v>0</v>
      </c>
      <c r="AC299" s="208"/>
    </row>
    <row r="300" spans="1:29" ht="15" customHeight="1" x14ac:dyDescent="0.25">
      <c r="A300" s="208">
        <v>5834</v>
      </c>
      <c r="B300" s="208">
        <v>10200601</v>
      </c>
      <c r="C300" s="208" t="s">
        <v>389</v>
      </c>
      <c r="D300" s="208" t="s">
        <v>406</v>
      </c>
      <c r="E300" s="208" t="s">
        <v>254</v>
      </c>
      <c r="F300" s="208" t="s">
        <v>408</v>
      </c>
      <c r="G300" s="208"/>
      <c r="H300" s="208" t="s">
        <v>349</v>
      </c>
      <c r="I300" s="208" t="s">
        <v>350</v>
      </c>
      <c r="J300" s="208">
        <v>261</v>
      </c>
      <c r="K300" s="186">
        <v>0</v>
      </c>
      <c r="L300" s="186">
        <v>129</v>
      </c>
      <c r="M300" s="208" t="s">
        <v>258</v>
      </c>
      <c r="N300" s="186">
        <v>1</v>
      </c>
      <c r="O300" s="210">
        <v>2.2999999999999998</v>
      </c>
      <c r="P300" s="208" t="s">
        <v>259</v>
      </c>
      <c r="Q300" s="208" t="s">
        <v>260</v>
      </c>
      <c r="R300" s="208" t="s">
        <v>254</v>
      </c>
      <c r="S300" s="208" t="s">
        <v>261</v>
      </c>
      <c r="T300" s="208"/>
      <c r="U300" s="208">
        <v>1.4</v>
      </c>
      <c r="V300" s="208"/>
      <c r="W300" s="208" t="s">
        <v>285</v>
      </c>
      <c r="X300" s="208" t="s">
        <v>267</v>
      </c>
      <c r="Y300" s="208">
        <v>0</v>
      </c>
      <c r="Z300" s="339">
        <v>35855</v>
      </c>
      <c r="AA300" s="208"/>
      <c r="AB300" s="208">
        <v>0</v>
      </c>
      <c r="AC300" s="208"/>
    </row>
    <row r="301" spans="1:29" ht="15" customHeight="1" x14ac:dyDescent="0.25">
      <c r="A301" s="208">
        <v>5835</v>
      </c>
      <c r="B301" s="208">
        <v>10200601</v>
      </c>
      <c r="C301" s="208" t="s">
        <v>389</v>
      </c>
      <c r="D301" s="208" t="s">
        <v>406</v>
      </c>
      <c r="E301" s="208" t="s">
        <v>254</v>
      </c>
      <c r="F301" s="208" t="s">
        <v>408</v>
      </c>
      <c r="G301" s="208">
        <v>91576</v>
      </c>
      <c r="H301" s="208" t="s">
        <v>351</v>
      </c>
      <c r="I301" s="208" t="s">
        <v>352</v>
      </c>
      <c r="J301" s="208">
        <v>55</v>
      </c>
      <c r="K301" s="186">
        <v>0</v>
      </c>
      <c r="L301" s="186">
        <v>129</v>
      </c>
      <c r="M301" s="208" t="s">
        <v>258</v>
      </c>
      <c r="N301" s="186">
        <v>1</v>
      </c>
      <c r="O301" s="210">
        <v>2.4000000000000001E-5</v>
      </c>
      <c r="P301" s="208" t="s">
        <v>259</v>
      </c>
      <c r="Q301" s="208" t="s">
        <v>260</v>
      </c>
      <c r="R301" s="208" t="s">
        <v>254</v>
      </c>
      <c r="S301" s="208" t="s">
        <v>261</v>
      </c>
      <c r="T301" s="208"/>
      <c r="U301" s="208">
        <v>1.4</v>
      </c>
      <c r="V301" s="208" t="s">
        <v>284</v>
      </c>
      <c r="W301" s="208" t="s">
        <v>285</v>
      </c>
      <c r="X301" s="208" t="s">
        <v>263</v>
      </c>
      <c r="Y301" s="208">
        <v>0</v>
      </c>
      <c r="Z301" s="339">
        <v>35855</v>
      </c>
      <c r="AA301" s="208"/>
      <c r="AB301" s="208">
        <v>0</v>
      </c>
      <c r="AC301" s="208"/>
    </row>
    <row r="302" spans="1:29" ht="15" customHeight="1" x14ac:dyDescent="0.25">
      <c r="A302" s="208">
        <v>5836</v>
      </c>
      <c r="B302" s="208">
        <v>10200601</v>
      </c>
      <c r="C302" s="208" t="s">
        <v>389</v>
      </c>
      <c r="D302" s="208" t="s">
        <v>406</v>
      </c>
      <c r="E302" s="208" t="s">
        <v>254</v>
      </c>
      <c r="F302" s="208" t="s">
        <v>408</v>
      </c>
      <c r="G302" s="208">
        <v>56495</v>
      </c>
      <c r="H302" s="208" t="s">
        <v>353</v>
      </c>
      <c r="I302" s="208" t="s">
        <v>354</v>
      </c>
      <c r="J302" s="208">
        <v>61</v>
      </c>
      <c r="K302" s="186">
        <v>0</v>
      </c>
      <c r="L302" s="186">
        <v>129</v>
      </c>
      <c r="M302" s="208" t="s">
        <v>258</v>
      </c>
      <c r="N302" s="186">
        <v>1</v>
      </c>
      <c r="O302" s="208" t="s">
        <v>283</v>
      </c>
      <c r="P302" s="208" t="s">
        <v>259</v>
      </c>
      <c r="Q302" s="208" t="s">
        <v>260</v>
      </c>
      <c r="R302" s="208" t="s">
        <v>254</v>
      </c>
      <c r="S302" s="208" t="s">
        <v>261</v>
      </c>
      <c r="T302" s="208"/>
      <c r="U302" s="208">
        <v>1.4</v>
      </c>
      <c r="V302" s="208" t="s">
        <v>284</v>
      </c>
      <c r="W302" s="208" t="s">
        <v>285</v>
      </c>
      <c r="X302" s="208" t="s">
        <v>286</v>
      </c>
      <c r="Y302" s="208">
        <v>0</v>
      </c>
      <c r="Z302" s="339">
        <v>35855</v>
      </c>
      <c r="AA302" s="208"/>
      <c r="AB302" s="208">
        <v>0</v>
      </c>
      <c r="AC302" s="208"/>
    </row>
    <row r="303" spans="1:29" ht="15" customHeight="1" x14ac:dyDescent="0.25">
      <c r="A303" s="208">
        <v>5837</v>
      </c>
      <c r="B303" s="208">
        <v>10200601</v>
      </c>
      <c r="C303" s="208" t="s">
        <v>389</v>
      </c>
      <c r="D303" s="208" t="s">
        <v>406</v>
      </c>
      <c r="E303" s="208" t="s">
        <v>254</v>
      </c>
      <c r="F303" s="208" t="s">
        <v>408</v>
      </c>
      <c r="G303" s="208"/>
      <c r="H303" s="208" t="s">
        <v>355</v>
      </c>
      <c r="I303" s="208" t="s">
        <v>356</v>
      </c>
      <c r="J303" s="208">
        <v>287</v>
      </c>
      <c r="K303" s="186">
        <v>0</v>
      </c>
      <c r="L303" s="186">
        <v>129</v>
      </c>
      <c r="M303" s="208" t="s">
        <v>258</v>
      </c>
      <c r="N303" s="186">
        <v>1</v>
      </c>
      <c r="O303" s="210">
        <v>1.1000000000000001E-3</v>
      </c>
      <c r="P303" s="208" t="s">
        <v>259</v>
      </c>
      <c r="Q303" s="208" t="s">
        <v>260</v>
      </c>
      <c r="R303" s="208" t="s">
        <v>254</v>
      </c>
      <c r="S303" s="208" t="s">
        <v>261</v>
      </c>
      <c r="T303" s="208"/>
      <c r="U303" s="208">
        <v>1.4</v>
      </c>
      <c r="V303" s="208"/>
      <c r="W303" s="208" t="s">
        <v>285</v>
      </c>
      <c r="X303" s="208" t="s">
        <v>263</v>
      </c>
      <c r="Y303" s="208">
        <v>0</v>
      </c>
      <c r="Z303" s="339">
        <v>35855</v>
      </c>
      <c r="AA303" s="208"/>
      <c r="AB303" s="208">
        <v>0</v>
      </c>
      <c r="AC303" s="208"/>
    </row>
    <row r="304" spans="1:29" ht="15" customHeight="1" x14ac:dyDescent="0.25">
      <c r="A304" s="208">
        <v>5838</v>
      </c>
      <c r="B304" s="208">
        <v>10200601</v>
      </c>
      <c r="C304" s="208" t="s">
        <v>389</v>
      </c>
      <c r="D304" s="208" t="s">
        <v>406</v>
      </c>
      <c r="E304" s="208" t="s">
        <v>254</v>
      </c>
      <c r="F304" s="208" t="s">
        <v>408</v>
      </c>
      <c r="G304" s="208">
        <v>110543</v>
      </c>
      <c r="H304" s="208" t="s">
        <v>357</v>
      </c>
      <c r="I304" s="208" t="s">
        <v>358</v>
      </c>
      <c r="J304" s="208">
        <v>295</v>
      </c>
      <c r="K304" s="186">
        <v>0</v>
      </c>
      <c r="L304" s="186">
        <v>129</v>
      </c>
      <c r="M304" s="208" t="s">
        <v>258</v>
      </c>
      <c r="N304" s="186">
        <v>1</v>
      </c>
      <c r="O304" s="210">
        <v>1.8</v>
      </c>
      <c r="P304" s="208" t="s">
        <v>259</v>
      </c>
      <c r="Q304" s="208" t="s">
        <v>260</v>
      </c>
      <c r="R304" s="208" t="s">
        <v>254</v>
      </c>
      <c r="S304" s="208" t="s">
        <v>261</v>
      </c>
      <c r="T304" s="208"/>
      <c r="U304" s="208">
        <v>1.4</v>
      </c>
      <c r="V304" s="208" t="s">
        <v>294</v>
      </c>
      <c r="W304" s="208" t="s">
        <v>285</v>
      </c>
      <c r="X304" s="208" t="s">
        <v>286</v>
      </c>
      <c r="Y304" s="208">
        <v>0</v>
      </c>
      <c r="Z304" s="339">
        <v>35855</v>
      </c>
      <c r="AA304" s="208"/>
      <c r="AB304" s="208">
        <v>0</v>
      </c>
      <c r="AC304" s="208"/>
    </row>
    <row r="305" spans="1:29" ht="15" customHeight="1" x14ac:dyDescent="0.25">
      <c r="A305" s="208">
        <v>5839</v>
      </c>
      <c r="B305" s="208">
        <v>10200601</v>
      </c>
      <c r="C305" s="208" t="s">
        <v>389</v>
      </c>
      <c r="D305" s="208" t="s">
        <v>406</v>
      </c>
      <c r="E305" s="208" t="s">
        <v>254</v>
      </c>
      <c r="F305" s="208" t="s">
        <v>408</v>
      </c>
      <c r="G305" s="208"/>
      <c r="H305" s="208" t="s">
        <v>359</v>
      </c>
      <c r="I305" s="208" t="s">
        <v>360</v>
      </c>
      <c r="J305" s="208">
        <v>307</v>
      </c>
      <c r="K305" s="186">
        <v>0</v>
      </c>
      <c r="L305" s="186">
        <v>129</v>
      </c>
      <c r="M305" s="208" t="s">
        <v>258</v>
      </c>
      <c r="N305" s="186">
        <v>1</v>
      </c>
      <c r="O305" s="210">
        <v>2.6</v>
      </c>
      <c r="P305" s="208" t="s">
        <v>259</v>
      </c>
      <c r="Q305" s="208" t="s">
        <v>260</v>
      </c>
      <c r="R305" s="208" t="s">
        <v>254</v>
      </c>
      <c r="S305" s="208" t="s">
        <v>261</v>
      </c>
      <c r="T305" s="208"/>
      <c r="U305" s="208">
        <v>1.4</v>
      </c>
      <c r="V305" s="208"/>
      <c r="W305" s="208" t="s">
        <v>285</v>
      </c>
      <c r="X305" s="208" t="s">
        <v>286</v>
      </c>
      <c r="Y305" s="208">
        <v>0</v>
      </c>
      <c r="Z305" s="339">
        <v>35855</v>
      </c>
      <c r="AA305" s="208"/>
      <c r="AB305" s="208">
        <v>0</v>
      </c>
      <c r="AC305" s="208"/>
    </row>
    <row r="306" spans="1:29" ht="15" customHeight="1" x14ac:dyDescent="0.25">
      <c r="A306" s="208">
        <v>5840</v>
      </c>
      <c r="B306" s="208">
        <v>10200601</v>
      </c>
      <c r="C306" s="208" t="s">
        <v>389</v>
      </c>
      <c r="D306" s="208" t="s">
        <v>406</v>
      </c>
      <c r="E306" s="208" t="s">
        <v>254</v>
      </c>
      <c r="F306" s="208" t="s">
        <v>408</v>
      </c>
      <c r="G306" s="208">
        <v>91203</v>
      </c>
      <c r="H306" s="208" t="s">
        <v>361</v>
      </c>
      <c r="I306" s="208" t="s">
        <v>362</v>
      </c>
      <c r="J306" s="208">
        <v>291</v>
      </c>
      <c r="K306" s="186">
        <v>0</v>
      </c>
      <c r="L306" s="186">
        <v>129</v>
      </c>
      <c r="M306" s="208" t="s">
        <v>258</v>
      </c>
      <c r="N306" s="186">
        <v>1</v>
      </c>
      <c r="O306" s="210">
        <v>6.0999999999999997E-4</v>
      </c>
      <c r="P306" s="208" t="s">
        <v>259</v>
      </c>
      <c r="Q306" s="208" t="s">
        <v>260</v>
      </c>
      <c r="R306" s="208" t="s">
        <v>254</v>
      </c>
      <c r="S306" s="208" t="s">
        <v>261</v>
      </c>
      <c r="T306" s="208"/>
      <c r="U306" s="208">
        <v>1.4</v>
      </c>
      <c r="V306" s="208" t="s">
        <v>294</v>
      </c>
      <c r="W306" s="208" t="s">
        <v>285</v>
      </c>
      <c r="X306" s="208" t="s">
        <v>286</v>
      </c>
      <c r="Y306" s="208">
        <v>0</v>
      </c>
      <c r="Z306" s="339">
        <v>35855</v>
      </c>
      <c r="AA306" s="208"/>
      <c r="AB306" s="208">
        <v>0</v>
      </c>
      <c r="AC306" s="208"/>
    </row>
    <row r="307" spans="1:29" ht="15" customHeight="1" x14ac:dyDescent="0.25">
      <c r="A307" s="208">
        <v>5841</v>
      </c>
      <c r="B307" s="208">
        <v>10200601</v>
      </c>
      <c r="C307" s="208" t="s">
        <v>389</v>
      </c>
      <c r="D307" s="208" t="s">
        <v>406</v>
      </c>
      <c r="E307" s="208" t="s">
        <v>254</v>
      </c>
      <c r="F307" s="208" t="s">
        <v>408</v>
      </c>
      <c r="G307" s="208">
        <v>7440020</v>
      </c>
      <c r="H307" s="208" t="s">
        <v>363</v>
      </c>
      <c r="I307" s="208" t="s">
        <v>364</v>
      </c>
      <c r="J307" s="208">
        <v>296</v>
      </c>
      <c r="K307" s="186">
        <v>0</v>
      </c>
      <c r="L307" s="186">
        <v>129</v>
      </c>
      <c r="M307" s="208" t="s">
        <v>258</v>
      </c>
      <c r="N307" s="186">
        <v>1</v>
      </c>
      <c r="O307" s="210">
        <v>2.0999999999999999E-3</v>
      </c>
      <c r="P307" s="208" t="s">
        <v>259</v>
      </c>
      <c r="Q307" s="208" t="s">
        <v>260</v>
      </c>
      <c r="R307" s="208" t="s">
        <v>254</v>
      </c>
      <c r="S307" s="208" t="s">
        <v>261</v>
      </c>
      <c r="T307" s="208"/>
      <c r="U307" s="208">
        <v>1.4</v>
      </c>
      <c r="V307" s="208" t="s">
        <v>294</v>
      </c>
      <c r="W307" s="208" t="s">
        <v>285</v>
      </c>
      <c r="X307" s="208" t="s">
        <v>275</v>
      </c>
      <c r="Y307" s="208">
        <v>0</v>
      </c>
      <c r="Z307" s="339">
        <v>35855</v>
      </c>
      <c r="AA307" s="208"/>
      <c r="AB307" s="208">
        <v>0</v>
      </c>
      <c r="AC307" s="208"/>
    </row>
    <row r="308" spans="1:29" ht="15" customHeight="1" x14ac:dyDescent="0.25">
      <c r="A308" s="208">
        <v>5842</v>
      </c>
      <c r="B308" s="208">
        <v>10200601</v>
      </c>
      <c r="C308" s="208" t="s">
        <v>389</v>
      </c>
      <c r="D308" s="208" t="s">
        <v>406</v>
      </c>
      <c r="E308" s="208" t="s">
        <v>254</v>
      </c>
      <c r="F308" s="208" t="s">
        <v>408</v>
      </c>
      <c r="G308" s="208" t="s">
        <v>268</v>
      </c>
      <c r="H308" s="208"/>
      <c r="I308" s="208" t="s">
        <v>269</v>
      </c>
      <c r="J308" s="208">
        <v>303</v>
      </c>
      <c r="K308" s="186">
        <v>0</v>
      </c>
      <c r="L308" s="186">
        <v>129</v>
      </c>
      <c r="M308" s="208" t="s">
        <v>258</v>
      </c>
      <c r="N308" s="186">
        <v>1</v>
      </c>
      <c r="O308" s="210">
        <v>550</v>
      </c>
      <c r="P308" s="208" t="s">
        <v>259</v>
      </c>
      <c r="Q308" s="208" t="s">
        <v>260</v>
      </c>
      <c r="R308" s="208" t="s">
        <v>254</v>
      </c>
      <c r="S308" s="208" t="s">
        <v>261</v>
      </c>
      <c r="T308" s="208"/>
      <c r="U308" s="208">
        <v>1.4</v>
      </c>
      <c r="V308" s="208" t="s">
        <v>753</v>
      </c>
      <c r="W308" s="208" t="s">
        <v>262</v>
      </c>
      <c r="X308" s="208" t="s">
        <v>278</v>
      </c>
      <c r="Y308" s="208">
        <v>0</v>
      </c>
      <c r="Z308" s="208"/>
      <c r="AA308" s="339">
        <v>35855</v>
      </c>
      <c r="AB308" s="208">
        <v>0</v>
      </c>
      <c r="AC308" s="208"/>
    </row>
    <row r="309" spans="1:29" ht="15" customHeight="1" x14ac:dyDescent="0.25">
      <c r="A309" s="208">
        <v>5843</v>
      </c>
      <c r="B309" s="208">
        <v>10200601</v>
      </c>
      <c r="C309" s="208" t="s">
        <v>389</v>
      </c>
      <c r="D309" s="208" t="s">
        <v>406</v>
      </c>
      <c r="E309" s="208" t="s">
        <v>254</v>
      </c>
      <c r="F309" s="208" t="s">
        <v>408</v>
      </c>
      <c r="G309" s="208" t="s">
        <v>268</v>
      </c>
      <c r="H309" s="208"/>
      <c r="I309" s="208" t="s">
        <v>269</v>
      </c>
      <c r="J309" s="208">
        <v>303</v>
      </c>
      <c r="K309" s="186">
        <v>0</v>
      </c>
      <c r="L309" s="186">
        <v>129</v>
      </c>
      <c r="M309" s="208" t="s">
        <v>258</v>
      </c>
      <c r="N309" s="186">
        <v>1</v>
      </c>
      <c r="O309" s="210">
        <v>280</v>
      </c>
      <c r="P309" s="208" t="s">
        <v>259</v>
      </c>
      <c r="Q309" s="208" t="s">
        <v>260</v>
      </c>
      <c r="R309" s="208" t="s">
        <v>254</v>
      </c>
      <c r="S309" s="208" t="s">
        <v>261</v>
      </c>
      <c r="T309" s="208"/>
      <c r="U309" s="208">
        <v>1.4</v>
      </c>
      <c r="V309" s="208" t="s">
        <v>394</v>
      </c>
      <c r="W309" s="208" t="s">
        <v>285</v>
      </c>
      <c r="X309" s="208" t="s">
        <v>278</v>
      </c>
      <c r="Y309" s="208">
        <v>0</v>
      </c>
      <c r="Z309" s="339">
        <v>35855</v>
      </c>
      <c r="AA309" s="208"/>
      <c r="AB309" s="208">
        <v>2</v>
      </c>
      <c r="AC309" s="208" t="s">
        <v>395</v>
      </c>
    </row>
    <row r="310" spans="1:29" ht="15" customHeight="1" x14ac:dyDescent="0.25">
      <c r="A310" s="208">
        <v>5844</v>
      </c>
      <c r="B310" s="208">
        <v>10200601</v>
      </c>
      <c r="C310" s="208" t="s">
        <v>389</v>
      </c>
      <c r="D310" s="208" t="s">
        <v>406</v>
      </c>
      <c r="E310" s="208" t="s">
        <v>254</v>
      </c>
      <c r="F310" s="208" t="s">
        <v>408</v>
      </c>
      <c r="G310" s="208" t="s">
        <v>268</v>
      </c>
      <c r="H310" s="208"/>
      <c r="I310" s="208" t="s">
        <v>269</v>
      </c>
      <c r="J310" s="208">
        <v>303</v>
      </c>
      <c r="K310" s="186">
        <v>0</v>
      </c>
      <c r="L310" s="186">
        <v>129</v>
      </c>
      <c r="M310" s="208" t="s">
        <v>258</v>
      </c>
      <c r="N310" s="186">
        <v>1</v>
      </c>
      <c r="O310" s="210">
        <v>190</v>
      </c>
      <c r="P310" s="208" t="s">
        <v>259</v>
      </c>
      <c r="Q310" s="208" t="s">
        <v>260</v>
      </c>
      <c r="R310" s="208" t="s">
        <v>254</v>
      </c>
      <c r="S310" s="208" t="s">
        <v>261</v>
      </c>
      <c r="T310" s="208"/>
      <c r="U310" s="208">
        <v>1.4</v>
      </c>
      <c r="V310" s="208" t="s">
        <v>396</v>
      </c>
      <c r="W310" s="208" t="s">
        <v>285</v>
      </c>
      <c r="X310" s="208" t="s">
        <v>278</v>
      </c>
      <c r="Y310" s="208">
        <v>0</v>
      </c>
      <c r="Z310" s="339">
        <v>35855</v>
      </c>
      <c r="AA310" s="208"/>
      <c r="AB310" s="208">
        <v>2</v>
      </c>
      <c r="AC310" s="208" t="s">
        <v>397</v>
      </c>
    </row>
    <row r="311" spans="1:29" ht="15" customHeight="1" x14ac:dyDescent="0.25">
      <c r="A311" s="208">
        <v>5845</v>
      </c>
      <c r="B311" s="208">
        <v>10200601</v>
      </c>
      <c r="C311" s="208" t="s">
        <v>389</v>
      </c>
      <c r="D311" s="208" t="s">
        <v>406</v>
      </c>
      <c r="E311" s="208" t="s">
        <v>254</v>
      </c>
      <c r="F311" s="208" t="s">
        <v>408</v>
      </c>
      <c r="G311" s="208" t="s">
        <v>268</v>
      </c>
      <c r="H311" s="208"/>
      <c r="I311" s="208" t="s">
        <v>269</v>
      </c>
      <c r="J311" s="208">
        <v>303</v>
      </c>
      <c r="K311" s="186">
        <v>26</v>
      </c>
      <c r="L311" s="186">
        <v>144</v>
      </c>
      <c r="M311" s="208" t="s">
        <v>393</v>
      </c>
      <c r="N311" s="186">
        <v>1</v>
      </c>
      <c r="O311" s="210">
        <v>100</v>
      </c>
      <c r="P311" s="208" t="s">
        <v>259</v>
      </c>
      <c r="Q311" s="208" t="s">
        <v>260</v>
      </c>
      <c r="R311" s="208" t="s">
        <v>254</v>
      </c>
      <c r="S311" s="208" t="s">
        <v>261</v>
      </c>
      <c r="T311" s="208"/>
      <c r="U311" s="208">
        <v>1.4</v>
      </c>
      <c r="V311" s="208" t="s">
        <v>398</v>
      </c>
      <c r="W311" s="208" t="s">
        <v>285</v>
      </c>
      <c r="X311" s="208" t="s">
        <v>263</v>
      </c>
      <c r="Y311" s="208">
        <v>0</v>
      </c>
      <c r="Z311" s="339">
        <v>35855</v>
      </c>
      <c r="AA311" s="208"/>
      <c r="AB311" s="208">
        <v>0</v>
      </c>
      <c r="AC311" s="208"/>
    </row>
    <row r="312" spans="1:29" ht="15" customHeight="1" x14ac:dyDescent="0.25">
      <c r="A312" s="208">
        <v>5846</v>
      </c>
      <c r="B312" s="208">
        <v>10200601</v>
      </c>
      <c r="C312" s="208" t="s">
        <v>389</v>
      </c>
      <c r="D312" s="208" t="s">
        <v>406</v>
      </c>
      <c r="E312" s="208" t="s">
        <v>254</v>
      </c>
      <c r="F312" s="208" t="s">
        <v>408</v>
      </c>
      <c r="G312" s="208" t="s">
        <v>268</v>
      </c>
      <c r="H312" s="208"/>
      <c r="I312" s="208" t="s">
        <v>269</v>
      </c>
      <c r="J312" s="208">
        <v>303</v>
      </c>
      <c r="K312" s="186">
        <v>205</v>
      </c>
      <c r="L312" s="186">
        <v>220</v>
      </c>
      <c r="M312" s="208" t="s">
        <v>367</v>
      </c>
      <c r="N312" s="186">
        <v>1</v>
      </c>
      <c r="O312" s="210">
        <v>140</v>
      </c>
      <c r="P312" s="208" t="s">
        <v>259</v>
      </c>
      <c r="Q312" s="208" t="s">
        <v>260</v>
      </c>
      <c r="R312" s="208" t="s">
        <v>254</v>
      </c>
      <c r="S312" s="208" t="s">
        <v>261</v>
      </c>
      <c r="T312" s="208"/>
      <c r="U312" s="208">
        <v>1.4</v>
      </c>
      <c r="V312" s="208" t="s">
        <v>398</v>
      </c>
      <c r="W312" s="208" t="s">
        <v>285</v>
      </c>
      <c r="X312" s="208" t="s">
        <v>278</v>
      </c>
      <c r="Y312" s="208">
        <v>0</v>
      </c>
      <c r="Z312" s="339">
        <v>35855</v>
      </c>
      <c r="AA312" s="208"/>
      <c r="AB312" s="208">
        <v>0</v>
      </c>
      <c r="AC312" s="208"/>
    </row>
    <row r="313" spans="1:29" ht="15" customHeight="1" x14ac:dyDescent="0.25">
      <c r="A313" s="208">
        <v>5847</v>
      </c>
      <c r="B313" s="208">
        <v>10200601</v>
      </c>
      <c r="C313" s="208" t="s">
        <v>389</v>
      </c>
      <c r="D313" s="208" t="s">
        <v>406</v>
      </c>
      <c r="E313" s="208" t="s">
        <v>254</v>
      </c>
      <c r="F313" s="208" t="s">
        <v>408</v>
      </c>
      <c r="G313" s="208"/>
      <c r="H313" s="208" t="s">
        <v>365</v>
      </c>
      <c r="I313" s="208" t="s">
        <v>366</v>
      </c>
      <c r="J313" s="208">
        <v>304</v>
      </c>
      <c r="K313" s="186">
        <v>0</v>
      </c>
      <c r="L313" s="186">
        <v>129</v>
      </c>
      <c r="M313" s="208" t="s">
        <v>258</v>
      </c>
      <c r="N313" s="186">
        <v>1</v>
      </c>
      <c r="O313" s="210">
        <v>2.2000000000000002</v>
      </c>
      <c r="P313" s="208" t="s">
        <v>259</v>
      </c>
      <c r="Q313" s="208" t="s">
        <v>260</v>
      </c>
      <c r="R313" s="208" t="s">
        <v>254</v>
      </c>
      <c r="S313" s="208" t="s">
        <v>261</v>
      </c>
      <c r="T313" s="208"/>
      <c r="U313" s="208">
        <v>1.4</v>
      </c>
      <c r="V313" s="208"/>
      <c r="W313" s="208" t="s">
        <v>285</v>
      </c>
      <c r="X313" s="208" t="s">
        <v>286</v>
      </c>
      <c r="Y313" s="208">
        <v>0</v>
      </c>
      <c r="Z313" s="339">
        <v>35855</v>
      </c>
      <c r="AA313" s="208"/>
      <c r="AB313" s="208">
        <v>0</v>
      </c>
      <c r="AC313" s="208"/>
    </row>
    <row r="314" spans="1:29" ht="15" customHeight="1" x14ac:dyDescent="0.25">
      <c r="A314" s="208">
        <v>5848</v>
      </c>
      <c r="B314" s="208">
        <v>10200601</v>
      </c>
      <c r="C314" s="208" t="s">
        <v>389</v>
      </c>
      <c r="D314" s="208" t="s">
        <v>406</v>
      </c>
      <c r="E314" s="208" t="s">
        <v>254</v>
      </c>
      <c r="F314" s="208" t="s">
        <v>408</v>
      </c>
      <c r="G314" s="208"/>
      <c r="H314" s="208" t="s">
        <v>365</v>
      </c>
      <c r="I314" s="208" t="s">
        <v>366</v>
      </c>
      <c r="J314" s="208">
        <v>304</v>
      </c>
      <c r="K314" s="186">
        <v>205</v>
      </c>
      <c r="L314" s="186">
        <v>220</v>
      </c>
      <c r="M314" s="208" t="s">
        <v>367</v>
      </c>
      <c r="N314" s="186">
        <v>1</v>
      </c>
      <c r="O314" s="210">
        <v>0.64</v>
      </c>
      <c r="P314" s="208" t="s">
        <v>259</v>
      </c>
      <c r="Q314" s="208" t="s">
        <v>260</v>
      </c>
      <c r="R314" s="208" t="s">
        <v>254</v>
      </c>
      <c r="S314" s="208" t="s">
        <v>261</v>
      </c>
      <c r="T314" s="208"/>
      <c r="U314" s="208">
        <v>1.4</v>
      </c>
      <c r="V314" s="208"/>
      <c r="W314" s="208" t="s">
        <v>285</v>
      </c>
      <c r="X314" s="208" t="s">
        <v>286</v>
      </c>
      <c r="Y314" s="208">
        <v>0</v>
      </c>
      <c r="Z314" s="339">
        <v>35855</v>
      </c>
      <c r="AA314" s="208"/>
      <c r="AB314" s="208">
        <v>0</v>
      </c>
      <c r="AC314" s="208"/>
    </row>
    <row r="315" spans="1:29" ht="15" customHeight="1" x14ac:dyDescent="0.25">
      <c r="A315" s="208">
        <v>5849</v>
      </c>
      <c r="B315" s="208">
        <v>10200601</v>
      </c>
      <c r="C315" s="208" t="s">
        <v>389</v>
      </c>
      <c r="D315" s="208" t="s">
        <v>406</v>
      </c>
      <c r="E315" s="208" t="s">
        <v>254</v>
      </c>
      <c r="F315" s="208" t="s">
        <v>408</v>
      </c>
      <c r="G315" s="208">
        <v>85018</v>
      </c>
      <c r="H315" s="208" t="s">
        <v>368</v>
      </c>
      <c r="I315" s="208" t="s">
        <v>369</v>
      </c>
      <c r="J315" s="208">
        <v>325</v>
      </c>
      <c r="K315" s="186">
        <v>0</v>
      </c>
      <c r="L315" s="186">
        <v>129</v>
      </c>
      <c r="M315" s="208" t="s">
        <v>258</v>
      </c>
      <c r="N315" s="186">
        <v>1</v>
      </c>
      <c r="O315" s="210">
        <v>1.7E-5</v>
      </c>
      <c r="P315" s="208" t="s">
        <v>259</v>
      </c>
      <c r="Q315" s="208" t="s">
        <v>260</v>
      </c>
      <c r="R315" s="208" t="s">
        <v>254</v>
      </c>
      <c r="S315" s="208" t="s">
        <v>261</v>
      </c>
      <c r="T315" s="208"/>
      <c r="U315" s="208">
        <v>1.4</v>
      </c>
      <c r="V315" s="208" t="s">
        <v>284</v>
      </c>
      <c r="W315" s="208" t="s">
        <v>285</v>
      </c>
      <c r="X315" s="208" t="s">
        <v>263</v>
      </c>
      <c r="Y315" s="208">
        <v>0</v>
      </c>
      <c r="Z315" s="339">
        <v>35855</v>
      </c>
      <c r="AA315" s="208"/>
      <c r="AB315" s="208">
        <v>0</v>
      </c>
      <c r="AC315" s="208"/>
    </row>
    <row r="316" spans="1:29" ht="15" customHeight="1" x14ac:dyDescent="0.25">
      <c r="A316" s="208">
        <v>5850</v>
      </c>
      <c r="B316" s="208">
        <v>10200601</v>
      </c>
      <c r="C316" s="208" t="s">
        <v>389</v>
      </c>
      <c r="D316" s="208" t="s">
        <v>406</v>
      </c>
      <c r="E316" s="208" t="s">
        <v>254</v>
      </c>
      <c r="F316" s="208" t="s">
        <v>408</v>
      </c>
      <c r="G316" s="208" t="s">
        <v>271</v>
      </c>
      <c r="H316" s="208"/>
      <c r="I316" s="208" t="s">
        <v>272</v>
      </c>
      <c r="J316" s="208">
        <v>330</v>
      </c>
      <c r="K316" s="186">
        <v>0</v>
      </c>
      <c r="L316" s="186">
        <v>129</v>
      </c>
      <c r="M316" s="208" t="s">
        <v>258</v>
      </c>
      <c r="N316" s="186">
        <v>1</v>
      </c>
      <c r="O316" s="210">
        <v>5.7</v>
      </c>
      <c r="P316" s="208" t="s">
        <v>259</v>
      </c>
      <c r="Q316" s="208" t="s">
        <v>260</v>
      </c>
      <c r="R316" s="208" t="s">
        <v>254</v>
      </c>
      <c r="S316" s="208" t="s">
        <v>261</v>
      </c>
      <c r="T316" s="208"/>
      <c r="U316" s="208">
        <v>1.4</v>
      </c>
      <c r="V316" s="208" t="s">
        <v>370</v>
      </c>
      <c r="W316" s="208" t="s">
        <v>285</v>
      </c>
      <c r="X316" s="208" t="s">
        <v>263</v>
      </c>
      <c r="Y316" s="208">
        <v>0</v>
      </c>
      <c r="Z316" s="339">
        <v>35855</v>
      </c>
      <c r="AA316" s="208"/>
      <c r="AB316" s="208">
        <v>0</v>
      </c>
      <c r="AC316" s="208"/>
    </row>
    <row r="317" spans="1:29" ht="15" customHeight="1" x14ac:dyDescent="0.25">
      <c r="A317" s="208">
        <v>5851</v>
      </c>
      <c r="B317" s="208">
        <v>10200601</v>
      </c>
      <c r="C317" s="208" t="s">
        <v>389</v>
      </c>
      <c r="D317" s="208" t="s">
        <v>406</v>
      </c>
      <c r="E317" s="208" t="s">
        <v>254</v>
      </c>
      <c r="F317" s="208" t="s">
        <v>408</v>
      </c>
      <c r="G317" s="208" t="s">
        <v>273</v>
      </c>
      <c r="H317" s="208"/>
      <c r="I317" s="208" t="s">
        <v>274</v>
      </c>
      <c r="J317" s="208">
        <v>334</v>
      </c>
      <c r="K317" s="186">
        <v>0</v>
      </c>
      <c r="L317" s="186">
        <v>129</v>
      </c>
      <c r="M317" s="208" t="s">
        <v>258</v>
      </c>
      <c r="N317" s="186">
        <v>1</v>
      </c>
      <c r="O317" s="210">
        <v>3</v>
      </c>
      <c r="P317" s="208" t="s">
        <v>259</v>
      </c>
      <c r="Q317" s="208" t="s">
        <v>260</v>
      </c>
      <c r="R317" s="208" t="s">
        <v>254</v>
      </c>
      <c r="S317" s="208" t="s">
        <v>261</v>
      </c>
      <c r="T317" s="208"/>
      <c r="U317" s="208">
        <v>1.4</v>
      </c>
      <c r="V317" s="208"/>
      <c r="W317" s="208" t="s">
        <v>413</v>
      </c>
      <c r="X317" s="208" t="s">
        <v>267</v>
      </c>
      <c r="Y317" s="208">
        <v>0</v>
      </c>
      <c r="Z317" s="208"/>
      <c r="AA317" s="339">
        <v>35855</v>
      </c>
      <c r="AB317" s="208">
        <v>0</v>
      </c>
      <c r="AC317" s="208"/>
    </row>
    <row r="318" spans="1:29" ht="15" customHeight="1" x14ac:dyDescent="0.25">
      <c r="A318" s="208">
        <v>5852</v>
      </c>
      <c r="B318" s="208">
        <v>10200601</v>
      </c>
      <c r="C318" s="208" t="s">
        <v>389</v>
      </c>
      <c r="D318" s="208" t="s">
        <v>406</v>
      </c>
      <c r="E318" s="208" t="s">
        <v>254</v>
      </c>
      <c r="F318" s="208" t="s">
        <v>408</v>
      </c>
      <c r="G318" s="208" t="s">
        <v>273</v>
      </c>
      <c r="H318" s="208"/>
      <c r="I318" s="208" t="s">
        <v>274</v>
      </c>
      <c r="J318" s="208">
        <v>334</v>
      </c>
      <c r="K318" s="186">
        <v>0</v>
      </c>
      <c r="L318" s="186">
        <v>129</v>
      </c>
      <c r="M318" s="208" t="s">
        <v>258</v>
      </c>
      <c r="N318" s="186">
        <v>1</v>
      </c>
      <c r="O318" s="210">
        <v>1.9</v>
      </c>
      <c r="P318" s="208" t="s">
        <v>259</v>
      </c>
      <c r="Q318" s="208" t="s">
        <v>260</v>
      </c>
      <c r="R318" s="208" t="s">
        <v>254</v>
      </c>
      <c r="S318" s="208" t="s">
        <v>261</v>
      </c>
      <c r="T318" s="208"/>
      <c r="U318" s="208">
        <v>1.4</v>
      </c>
      <c r="V318" s="208" t="s">
        <v>370</v>
      </c>
      <c r="W318" s="208" t="s">
        <v>285</v>
      </c>
      <c r="X318" s="208" t="s">
        <v>267</v>
      </c>
      <c r="Y318" s="208">
        <v>0</v>
      </c>
      <c r="Z318" s="339">
        <v>35855</v>
      </c>
      <c r="AA318" s="208"/>
      <c r="AB318" s="208">
        <v>0</v>
      </c>
      <c r="AC318" s="208"/>
    </row>
    <row r="319" spans="1:29" ht="15" customHeight="1" x14ac:dyDescent="0.25">
      <c r="A319" s="208">
        <v>5853</v>
      </c>
      <c r="B319" s="208">
        <v>10200601</v>
      </c>
      <c r="C319" s="208" t="s">
        <v>389</v>
      </c>
      <c r="D319" s="208" t="s">
        <v>406</v>
      </c>
      <c r="E319" s="208" t="s">
        <v>254</v>
      </c>
      <c r="F319" s="208" t="s">
        <v>408</v>
      </c>
      <c r="G319" s="208" t="s">
        <v>371</v>
      </c>
      <c r="H319" s="208"/>
      <c r="I319" s="208" t="s">
        <v>372</v>
      </c>
      <c r="J319" s="208">
        <v>336</v>
      </c>
      <c r="K319" s="186">
        <v>0</v>
      </c>
      <c r="L319" s="186">
        <v>129</v>
      </c>
      <c r="M319" s="208" t="s">
        <v>258</v>
      </c>
      <c r="N319" s="186">
        <v>1</v>
      </c>
      <c r="O319" s="210">
        <v>7.6</v>
      </c>
      <c r="P319" s="208" t="s">
        <v>259</v>
      </c>
      <c r="Q319" s="208" t="s">
        <v>260</v>
      </c>
      <c r="R319" s="208" t="s">
        <v>254</v>
      </c>
      <c r="S319" s="208" t="s">
        <v>261</v>
      </c>
      <c r="T319" s="208"/>
      <c r="U319" s="208">
        <v>1.4</v>
      </c>
      <c r="V319" s="208" t="s">
        <v>370</v>
      </c>
      <c r="W319" s="208" t="s">
        <v>285</v>
      </c>
      <c r="X319" s="208" t="s">
        <v>263</v>
      </c>
      <c r="Y319" s="208">
        <v>0</v>
      </c>
      <c r="Z319" s="339">
        <v>35855</v>
      </c>
      <c r="AA319" s="208"/>
      <c r="AB319" s="208">
        <v>0</v>
      </c>
      <c r="AC319" s="208"/>
    </row>
    <row r="320" spans="1:29" ht="15" customHeight="1" x14ac:dyDescent="0.25">
      <c r="A320" s="208">
        <v>5854</v>
      </c>
      <c r="B320" s="208">
        <v>10200601</v>
      </c>
      <c r="C320" s="208" t="s">
        <v>389</v>
      </c>
      <c r="D320" s="208" t="s">
        <v>406</v>
      </c>
      <c r="E320" s="208" t="s">
        <v>254</v>
      </c>
      <c r="F320" s="208" t="s">
        <v>408</v>
      </c>
      <c r="G320" s="208" t="s">
        <v>400</v>
      </c>
      <c r="H320" s="208"/>
      <c r="I320" s="208" t="s">
        <v>401</v>
      </c>
      <c r="J320" s="208">
        <v>338</v>
      </c>
      <c r="K320" s="186">
        <v>0</v>
      </c>
      <c r="L320" s="186">
        <v>129</v>
      </c>
      <c r="M320" s="208" t="s">
        <v>258</v>
      </c>
      <c r="N320" s="186">
        <v>1</v>
      </c>
      <c r="O320" s="210">
        <v>3</v>
      </c>
      <c r="P320" s="208" t="s">
        <v>259</v>
      </c>
      <c r="Q320" s="208" t="s">
        <v>260</v>
      </c>
      <c r="R320" s="208" t="s">
        <v>254</v>
      </c>
      <c r="S320" s="208" t="s">
        <v>261</v>
      </c>
      <c r="T320" s="208"/>
      <c r="U320" s="208">
        <v>1.4</v>
      </c>
      <c r="V320" s="208"/>
      <c r="W320" s="208" t="s">
        <v>413</v>
      </c>
      <c r="X320" s="208" t="s">
        <v>267</v>
      </c>
      <c r="Y320" s="208">
        <v>0</v>
      </c>
      <c r="Z320" s="208"/>
      <c r="AA320" s="339">
        <v>35855</v>
      </c>
      <c r="AB320" s="208">
        <v>0</v>
      </c>
      <c r="AC320" s="208"/>
    </row>
    <row r="321" spans="1:29" ht="15" customHeight="1" x14ac:dyDescent="0.25">
      <c r="A321" s="208">
        <v>5855</v>
      </c>
      <c r="B321" s="208">
        <v>10200601</v>
      </c>
      <c r="C321" s="208" t="s">
        <v>389</v>
      </c>
      <c r="D321" s="208" t="s">
        <v>406</v>
      </c>
      <c r="E321" s="208" t="s">
        <v>254</v>
      </c>
      <c r="F321" s="208" t="s">
        <v>408</v>
      </c>
      <c r="G321" s="208" t="s">
        <v>400</v>
      </c>
      <c r="H321" s="208"/>
      <c r="I321" s="208" t="s">
        <v>401</v>
      </c>
      <c r="J321" s="208">
        <v>338</v>
      </c>
      <c r="K321" s="186">
        <v>0</v>
      </c>
      <c r="L321" s="186">
        <v>129</v>
      </c>
      <c r="M321" s="208" t="s">
        <v>258</v>
      </c>
      <c r="N321" s="186">
        <v>1</v>
      </c>
      <c r="O321" s="210">
        <v>1.9</v>
      </c>
      <c r="P321" s="208" t="s">
        <v>259</v>
      </c>
      <c r="Q321" s="208" t="s">
        <v>260</v>
      </c>
      <c r="R321" s="208" t="s">
        <v>254</v>
      </c>
      <c r="S321" s="208" t="s">
        <v>261</v>
      </c>
      <c r="T321" s="208"/>
      <c r="U321" s="208">
        <v>1.4</v>
      </c>
      <c r="V321" s="208" t="s">
        <v>370</v>
      </c>
      <c r="W321" s="208" t="s">
        <v>285</v>
      </c>
      <c r="X321" s="208" t="s">
        <v>267</v>
      </c>
      <c r="Y321" s="208">
        <v>0</v>
      </c>
      <c r="Z321" s="339">
        <v>38018</v>
      </c>
      <c r="AA321" s="208"/>
      <c r="AB321" s="208">
        <v>0</v>
      </c>
      <c r="AC321" s="208"/>
    </row>
    <row r="322" spans="1:29" ht="15" customHeight="1" x14ac:dyDescent="0.25">
      <c r="A322" s="208">
        <v>5856</v>
      </c>
      <c r="B322" s="208">
        <v>10200601</v>
      </c>
      <c r="C322" s="208" t="s">
        <v>389</v>
      </c>
      <c r="D322" s="208" t="s">
        <v>406</v>
      </c>
      <c r="E322" s="208" t="s">
        <v>254</v>
      </c>
      <c r="F322" s="208" t="s">
        <v>408</v>
      </c>
      <c r="G322" s="208" t="s">
        <v>531</v>
      </c>
      <c r="H322" s="208"/>
      <c r="I322" s="208" t="s">
        <v>532</v>
      </c>
      <c r="J322" s="208">
        <v>339</v>
      </c>
      <c r="K322" s="186">
        <v>0</v>
      </c>
      <c r="L322" s="186">
        <v>129</v>
      </c>
      <c r="M322" s="208" t="s">
        <v>258</v>
      </c>
      <c r="N322" s="186">
        <v>1</v>
      </c>
      <c r="O322" s="210">
        <v>7.6</v>
      </c>
      <c r="P322" s="208" t="s">
        <v>259</v>
      </c>
      <c r="Q322" s="208" t="s">
        <v>260</v>
      </c>
      <c r="R322" s="208" t="s">
        <v>254</v>
      </c>
      <c r="S322" s="208" t="s">
        <v>261</v>
      </c>
      <c r="T322" s="208"/>
      <c r="U322" s="208"/>
      <c r="V322" s="208" t="s">
        <v>533</v>
      </c>
      <c r="W322" s="208" t="s">
        <v>534</v>
      </c>
      <c r="X322" s="208" t="s">
        <v>263</v>
      </c>
      <c r="Y322" s="208">
        <v>0</v>
      </c>
      <c r="Z322" s="339">
        <v>38018</v>
      </c>
      <c r="AA322" s="208"/>
      <c r="AB322" s="208">
        <v>0</v>
      </c>
      <c r="AC322" s="208"/>
    </row>
    <row r="323" spans="1:29" ht="15" customHeight="1" x14ac:dyDescent="0.25">
      <c r="A323" s="208">
        <v>5857</v>
      </c>
      <c r="B323" s="208">
        <v>10200601</v>
      </c>
      <c r="C323" s="208" t="s">
        <v>389</v>
      </c>
      <c r="D323" s="208" t="s">
        <v>406</v>
      </c>
      <c r="E323" s="208" t="s">
        <v>254</v>
      </c>
      <c r="F323" s="208" t="s">
        <v>408</v>
      </c>
      <c r="G323" s="208" t="s">
        <v>402</v>
      </c>
      <c r="H323" s="208"/>
      <c r="I323" s="208" t="s">
        <v>403</v>
      </c>
      <c r="J323" s="208">
        <v>340</v>
      </c>
      <c r="K323" s="186">
        <v>0</v>
      </c>
      <c r="L323" s="186">
        <v>129</v>
      </c>
      <c r="M323" s="208" t="s">
        <v>258</v>
      </c>
      <c r="N323" s="186">
        <v>1</v>
      </c>
      <c r="O323" s="210">
        <v>1.9</v>
      </c>
      <c r="P323" s="208" t="s">
        <v>259</v>
      </c>
      <c r="Q323" s="208" t="s">
        <v>260</v>
      </c>
      <c r="R323" s="208" t="s">
        <v>254</v>
      </c>
      <c r="S323" s="208" t="s">
        <v>261</v>
      </c>
      <c r="T323" s="208"/>
      <c r="U323" s="208">
        <v>1.4</v>
      </c>
      <c r="V323" s="208" t="s">
        <v>370</v>
      </c>
      <c r="W323" s="208" t="s">
        <v>285</v>
      </c>
      <c r="X323" s="208" t="s">
        <v>267</v>
      </c>
      <c r="Y323" s="208">
        <v>0</v>
      </c>
      <c r="Z323" s="339">
        <v>38018</v>
      </c>
      <c r="AA323" s="208"/>
      <c r="AB323" s="208">
        <v>0</v>
      </c>
      <c r="AC323" s="208"/>
    </row>
    <row r="324" spans="1:29" ht="15" customHeight="1" x14ac:dyDescent="0.25">
      <c r="A324" s="208">
        <v>5858</v>
      </c>
      <c r="B324" s="208">
        <v>10200601</v>
      </c>
      <c r="C324" s="208" t="s">
        <v>389</v>
      </c>
      <c r="D324" s="208" t="s">
        <v>406</v>
      </c>
      <c r="E324" s="208" t="s">
        <v>254</v>
      </c>
      <c r="F324" s="208" t="s">
        <v>408</v>
      </c>
      <c r="G324" s="208" t="s">
        <v>535</v>
      </c>
      <c r="H324" s="208"/>
      <c r="I324" s="208" t="s">
        <v>536</v>
      </c>
      <c r="J324" s="208">
        <v>341</v>
      </c>
      <c r="K324" s="186">
        <v>0</v>
      </c>
      <c r="L324" s="186">
        <v>129</v>
      </c>
      <c r="M324" s="208" t="s">
        <v>258</v>
      </c>
      <c r="N324" s="186">
        <v>1</v>
      </c>
      <c r="O324" s="210">
        <v>7.6</v>
      </c>
      <c r="P324" s="208" t="s">
        <v>259</v>
      </c>
      <c r="Q324" s="208" t="s">
        <v>260</v>
      </c>
      <c r="R324" s="208" t="s">
        <v>254</v>
      </c>
      <c r="S324" s="208" t="s">
        <v>261</v>
      </c>
      <c r="T324" s="208"/>
      <c r="U324" s="208"/>
      <c r="V324" s="208" t="s">
        <v>537</v>
      </c>
      <c r="W324" s="208" t="s">
        <v>534</v>
      </c>
      <c r="X324" s="208" t="s">
        <v>263</v>
      </c>
      <c r="Y324" s="208">
        <v>0</v>
      </c>
      <c r="Z324" s="339">
        <v>38018</v>
      </c>
      <c r="AA324" s="208"/>
      <c r="AB324" s="208">
        <v>0</v>
      </c>
      <c r="AC324" s="208"/>
    </row>
    <row r="325" spans="1:29" ht="15" customHeight="1" x14ac:dyDescent="0.25">
      <c r="A325" s="208">
        <v>5859</v>
      </c>
      <c r="B325" s="208">
        <v>10200601</v>
      </c>
      <c r="C325" s="208" t="s">
        <v>389</v>
      </c>
      <c r="D325" s="208" t="s">
        <v>406</v>
      </c>
      <c r="E325" s="208" t="s">
        <v>254</v>
      </c>
      <c r="F325" s="208" t="s">
        <v>408</v>
      </c>
      <c r="G325" s="208">
        <v>246</v>
      </c>
      <c r="H325" s="208"/>
      <c r="I325" s="208" t="s">
        <v>760</v>
      </c>
      <c r="J325" s="208">
        <v>348</v>
      </c>
      <c r="K325" s="186">
        <v>0</v>
      </c>
      <c r="L325" s="186">
        <v>129</v>
      </c>
      <c r="M325" s="208" t="s">
        <v>258</v>
      </c>
      <c r="N325" s="186">
        <v>1</v>
      </c>
      <c r="O325" s="210">
        <v>6.4899999999999995E-7</v>
      </c>
      <c r="P325" s="208" t="s">
        <v>259</v>
      </c>
      <c r="Q325" s="208" t="s">
        <v>493</v>
      </c>
      <c r="R325" s="208" t="s">
        <v>513</v>
      </c>
      <c r="S325" s="208" t="s">
        <v>494</v>
      </c>
      <c r="T325" s="208"/>
      <c r="U325" s="208"/>
      <c r="V325" s="208" t="s">
        <v>759</v>
      </c>
      <c r="W325" s="208" t="s">
        <v>758</v>
      </c>
      <c r="X325" s="208" t="s">
        <v>516</v>
      </c>
      <c r="Y325" s="208">
        <v>0</v>
      </c>
      <c r="Z325" s="208"/>
      <c r="AA325" s="208"/>
      <c r="AB325" s="208">
        <v>0</v>
      </c>
      <c r="AC325" s="208"/>
    </row>
    <row r="326" spans="1:29" ht="15" customHeight="1" x14ac:dyDescent="0.25">
      <c r="A326" s="208">
        <v>5860</v>
      </c>
      <c r="B326" s="208">
        <v>10200601</v>
      </c>
      <c r="C326" s="208" t="s">
        <v>389</v>
      </c>
      <c r="D326" s="208" t="s">
        <v>406</v>
      </c>
      <c r="E326" s="208" t="s">
        <v>254</v>
      </c>
      <c r="F326" s="208" t="s">
        <v>408</v>
      </c>
      <c r="G326" s="208"/>
      <c r="H326" s="208" t="s">
        <v>373</v>
      </c>
      <c r="I326" s="208" t="s">
        <v>374</v>
      </c>
      <c r="J326" s="208">
        <v>351</v>
      </c>
      <c r="K326" s="186">
        <v>0</v>
      </c>
      <c r="L326" s="186">
        <v>129</v>
      </c>
      <c r="M326" s="208" t="s">
        <v>258</v>
      </c>
      <c r="N326" s="186">
        <v>1</v>
      </c>
      <c r="O326" s="210">
        <v>1.6</v>
      </c>
      <c r="P326" s="208" t="s">
        <v>259</v>
      </c>
      <c r="Q326" s="208" t="s">
        <v>260</v>
      </c>
      <c r="R326" s="208" t="s">
        <v>254</v>
      </c>
      <c r="S326" s="208" t="s">
        <v>261</v>
      </c>
      <c r="T326" s="208"/>
      <c r="U326" s="208">
        <v>1.4</v>
      </c>
      <c r="V326" s="208"/>
      <c r="W326" s="208" t="s">
        <v>285</v>
      </c>
      <c r="X326" s="208" t="s">
        <v>286</v>
      </c>
      <c r="Y326" s="208">
        <v>0</v>
      </c>
      <c r="Z326" s="339">
        <v>35855</v>
      </c>
      <c r="AA326" s="208"/>
      <c r="AB326" s="208">
        <v>0</v>
      </c>
      <c r="AC326" s="208"/>
    </row>
    <row r="327" spans="1:29" ht="15" customHeight="1" x14ac:dyDescent="0.25">
      <c r="A327" s="208">
        <v>5861</v>
      </c>
      <c r="B327" s="208">
        <v>10200601</v>
      </c>
      <c r="C327" s="208" t="s">
        <v>389</v>
      </c>
      <c r="D327" s="208" t="s">
        <v>406</v>
      </c>
      <c r="E327" s="208" t="s">
        <v>254</v>
      </c>
      <c r="F327" s="208" t="s">
        <v>408</v>
      </c>
      <c r="G327" s="208">
        <v>129000</v>
      </c>
      <c r="H327" s="208" t="s">
        <v>375</v>
      </c>
      <c r="I327" s="208" t="s">
        <v>376</v>
      </c>
      <c r="J327" s="208">
        <v>360</v>
      </c>
      <c r="K327" s="186">
        <v>0</v>
      </c>
      <c r="L327" s="186">
        <v>129</v>
      </c>
      <c r="M327" s="208" t="s">
        <v>258</v>
      </c>
      <c r="N327" s="186">
        <v>1</v>
      </c>
      <c r="O327" s="210">
        <v>5.0000000000000004E-6</v>
      </c>
      <c r="P327" s="208" t="s">
        <v>259</v>
      </c>
      <c r="Q327" s="208" t="s">
        <v>260</v>
      </c>
      <c r="R327" s="208" t="s">
        <v>254</v>
      </c>
      <c r="S327" s="208" t="s">
        <v>261</v>
      </c>
      <c r="T327" s="208"/>
      <c r="U327" s="208">
        <v>1.4</v>
      </c>
      <c r="V327" s="208" t="s">
        <v>284</v>
      </c>
      <c r="W327" s="208" t="s">
        <v>285</v>
      </c>
      <c r="X327" s="208" t="s">
        <v>286</v>
      </c>
      <c r="Y327" s="208">
        <v>0</v>
      </c>
      <c r="Z327" s="339">
        <v>35855</v>
      </c>
      <c r="AA327" s="208"/>
      <c r="AB327" s="208">
        <v>0</v>
      </c>
      <c r="AC327" s="208"/>
    </row>
    <row r="328" spans="1:29" ht="15" customHeight="1" x14ac:dyDescent="0.25">
      <c r="A328" s="208">
        <v>5862</v>
      </c>
      <c r="B328" s="208">
        <v>10200601</v>
      </c>
      <c r="C328" s="208" t="s">
        <v>389</v>
      </c>
      <c r="D328" s="208" t="s">
        <v>406</v>
      </c>
      <c r="E328" s="208" t="s">
        <v>254</v>
      </c>
      <c r="F328" s="208" t="s">
        <v>408</v>
      </c>
      <c r="G328" s="208">
        <v>7782492</v>
      </c>
      <c r="H328" s="208" t="s">
        <v>377</v>
      </c>
      <c r="I328" s="208" t="s">
        <v>378</v>
      </c>
      <c r="J328" s="208">
        <v>370</v>
      </c>
      <c r="K328" s="186">
        <v>0</v>
      </c>
      <c r="L328" s="186">
        <v>129</v>
      </c>
      <c r="M328" s="208" t="s">
        <v>258</v>
      </c>
      <c r="N328" s="186">
        <v>1</v>
      </c>
      <c r="O328" s="208" t="s">
        <v>379</v>
      </c>
      <c r="P328" s="208" t="s">
        <v>259</v>
      </c>
      <c r="Q328" s="208" t="s">
        <v>260</v>
      </c>
      <c r="R328" s="208" t="s">
        <v>254</v>
      </c>
      <c r="S328" s="208" t="s">
        <v>261</v>
      </c>
      <c r="T328" s="208"/>
      <c r="U328" s="208">
        <v>1.4</v>
      </c>
      <c r="V328" s="208" t="s">
        <v>294</v>
      </c>
      <c r="W328" s="208" t="s">
        <v>285</v>
      </c>
      <c r="X328" s="208" t="s">
        <v>286</v>
      </c>
      <c r="Y328" s="208">
        <v>0</v>
      </c>
      <c r="Z328" s="339">
        <v>35855</v>
      </c>
      <c r="AA328" s="208"/>
      <c r="AB328" s="208">
        <v>0</v>
      </c>
      <c r="AC328" s="208"/>
    </row>
    <row r="329" spans="1:29" ht="15" customHeight="1" x14ac:dyDescent="0.25">
      <c r="A329" s="208">
        <v>5863</v>
      </c>
      <c r="B329" s="208">
        <v>10200601</v>
      </c>
      <c r="C329" s="208" t="s">
        <v>389</v>
      </c>
      <c r="D329" s="208" t="s">
        <v>406</v>
      </c>
      <c r="E329" s="208" t="s">
        <v>254</v>
      </c>
      <c r="F329" s="208" t="s">
        <v>408</v>
      </c>
      <c r="G329" s="208" t="s">
        <v>276</v>
      </c>
      <c r="H329" s="339">
        <v>2025884</v>
      </c>
      <c r="I329" s="208" t="s">
        <v>277</v>
      </c>
      <c r="J329" s="208">
        <v>380</v>
      </c>
      <c r="K329" s="186">
        <v>0</v>
      </c>
      <c r="L329" s="186">
        <v>129</v>
      </c>
      <c r="M329" s="208" t="s">
        <v>258</v>
      </c>
      <c r="N329" s="186">
        <v>1</v>
      </c>
      <c r="O329" s="210">
        <v>0.6</v>
      </c>
      <c r="P329" s="208" t="s">
        <v>259</v>
      </c>
      <c r="Q329" s="208" t="s">
        <v>260</v>
      </c>
      <c r="R329" s="208" t="s">
        <v>254</v>
      </c>
      <c r="S329" s="208" t="s">
        <v>261</v>
      </c>
      <c r="T329" s="208"/>
      <c r="U329" s="208">
        <v>1.4</v>
      </c>
      <c r="V329" s="208" t="s">
        <v>380</v>
      </c>
      <c r="W329" s="208" t="s">
        <v>285</v>
      </c>
      <c r="X329" s="208" t="s">
        <v>278</v>
      </c>
      <c r="Y329" s="208">
        <v>0</v>
      </c>
      <c r="Z329" s="339">
        <v>35855</v>
      </c>
      <c r="AA329" s="208"/>
      <c r="AB329" s="208">
        <v>0</v>
      </c>
      <c r="AC329" s="208"/>
    </row>
    <row r="330" spans="1:29" ht="15" customHeight="1" x14ac:dyDescent="0.25">
      <c r="A330" s="208">
        <v>5864</v>
      </c>
      <c r="B330" s="208">
        <v>10200601</v>
      </c>
      <c r="C330" s="208" t="s">
        <v>389</v>
      </c>
      <c r="D330" s="208" t="s">
        <v>406</v>
      </c>
      <c r="E330" s="208" t="s">
        <v>254</v>
      </c>
      <c r="F330" s="208" t="s">
        <v>408</v>
      </c>
      <c r="G330" s="208"/>
      <c r="H330" s="208"/>
      <c r="I330" s="208" t="s">
        <v>412</v>
      </c>
      <c r="J330" s="208">
        <v>381</v>
      </c>
      <c r="K330" s="186">
        <v>0</v>
      </c>
      <c r="L330" s="186">
        <v>129</v>
      </c>
      <c r="M330" s="208" t="s">
        <v>258</v>
      </c>
      <c r="N330" s="186">
        <v>1</v>
      </c>
      <c r="O330" s="210">
        <v>0.6</v>
      </c>
      <c r="P330" s="208" t="s">
        <v>259</v>
      </c>
      <c r="Q330" s="208" t="s">
        <v>260</v>
      </c>
      <c r="R330" s="208" t="s">
        <v>254</v>
      </c>
      <c r="S330" s="208" t="s">
        <v>261</v>
      </c>
      <c r="T330" s="208"/>
      <c r="U330" s="208">
        <v>1.4</v>
      </c>
      <c r="V330" s="208"/>
      <c r="W330" s="208" t="s">
        <v>413</v>
      </c>
      <c r="X330" s="208" t="s">
        <v>278</v>
      </c>
      <c r="Y330" s="208">
        <v>0</v>
      </c>
      <c r="Z330" s="208"/>
      <c r="AA330" s="339">
        <v>35855</v>
      </c>
      <c r="AB330" s="208">
        <v>0</v>
      </c>
      <c r="AC330" s="208"/>
    </row>
    <row r="331" spans="1:29" ht="15" customHeight="1" x14ac:dyDescent="0.25">
      <c r="A331" s="208">
        <v>5865</v>
      </c>
      <c r="B331" s="208">
        <v>10200601</v>
      </c>
      <c r="C331" s="208" t="s">
        <v>389</v>
      </c>
      <c r="D331" s="208" t="s">
        <v>406</v>
      </c>
      <c r="E331" s="208" t="s">
        <v>254</v>
      </c>
      <c r="F331" s="208" t="s">
        <v>408</v>
      </c>
      <c r="G331" s="208">
        <v>108883</v>
      </c>
      <c r="H331" s="208" t="s">
        <v>381</v>
      </c>
      <c r="I331" s="208" t="s">
        <v>382</v>
      </c>
      <c r="J331" s="208">
        <v>397</v>
      </c>
      <c r="K331" s="186">
        <v>0</v>
      </c>
      <c r="L331" s="186">
        <v>129</v>
      </c>
      <c r="M331" s="208" t="s">
        <v>258</v>
      </c>
      <c r="N331" s="186">
        <v>1</v>
      </c>
      <c r="O331" s="210">
        <v>3.3999999999999998E-3</v>
      </c>
      <c r="P331" s="208" t="s">
        <v>259</v>
      </c>
      <c r="Q331" s="208" t="s">
        <v>260</v>
      </c>
      <c r="R331" s="208" t="s">
        <v>254</v>
      </c>
      <c r="S331" s="208" t="s">
        <v>261</v>
      </c>
      <c r="T331" s="208"/>
      <c r="U331" s="208">
        <v>1.4</v>
      </c>
      <c r="V331" s="208" t="s">
        <v>294</v>
      </c>
      <c r="W331" s="208" t="s">
        <v>285</v>
      </c>
      <c r="X331" s="208" t="s">
        <v>275</v>
      </c>
      <c r="Y331" s="208">
        <v>0</v>
      </c>
      <c r="Z331" s="339">
        <v>35855</v>
      </c>
      <c r="AA331" s="208"/>
      <c r="AB331" s="208">
        <v>0</v>
      </c>
      <c r="AC331" s="208"/>
    </row>
    <row r="332" spans="1:29" ht="15" customHeight="1" x14ac:dyDescent="0.25">
      <c r="A332" s="208">
        <v>5866</v>
      </c>
      <c r="B332" s="208">
        <v>10200601</v>
      </c>
      <c r="C332" s="208" t="s">
        <v>389</v>
      </c>
      <c r="D332" s="208" t="s">
        <v>406</v>
      </c>
      <c r="E332" s="208" t="s">
        <v>254</v>
      </c>
      <c r="F332" s="208" t="s">
        <v>408</v>
      </c>
      <c r="G332" s="208"/>
      <c r="H332" s="208"/>
      <c r="I332" s="208" t="s">
        <v>279</v>
      </c>
      <c r="J332" s="208">
        <v>399</v>
      </c>
      <c r="K332" s="186">
        <v>0</v>
      </c>
      <c r="L332" s="186">
        <v>129</v>
      </c>
      <c r="M332" s="208" t="s">
        <v>258</v>
      </c>
      <c r="N332" s="186">
        <v>1</v>
      </c>
      <c r="O332" s="210">
        <v>11</v>
      </c>
      <c r="P332" s="208" t="s">
        <v>259</v>
      </c>
      <c r="Q332" s="208" t="s">
        <v>260</v>
      </c>
      <c r="R332" s="208" t="s">
        <v>254</v>
      </c>
      <c r="S332" s="208" t="s">
        <v>261</v>
      </c>
      <c r="T332" s="208"/>
      <c r="U332" s="208">
        <v>1.4</v>
      </c>
      <c r="V332" s="208"/>
      <c r="W332" s="208" t="s">
        <v>285</v>
      </c>
      <c r="X332" s="208" t="s">
        <v>267</v>
      </c>
      <c r="Y332" s="208">
        <v>0</v>
      </c>
      <c r="Z332" s="339">
        <v>35855</v>
      </c>
      <c r="AA332" s="208"/>
      <c r="AB332" s="208">
        <v>0</v>
      </c>
      <c r="AC332" s="208"/>
    </row>
    <row r="333" spans="1:29" ht="15" customHeight="1" x14ac:dyDescent="0.25">
      <c r="A333" s="208">
        <v>5867</v>
      </c>
      <c r="B333" s="208">
        <v>10200601</v>
      </c>
      <c r="C333" s="208" t="s">
        <v>389</v>
      </c>
      <c r="D333" s="208" t="s">
        <v>406</v>
      </c>
      <c r="E333" s="208" t="s">
        <v>254</v>
      </c>
      <c r="F333" s="208" t="s">
        <v>408</v>
      </c>
      <c r="G333" s="208"/>
      <c r="H333" s="208" t="s">
        <v>383</v>
      </c>
      <c r="I333" s="208" t="s">
        <v>384</v>
      </c>
      <c r="J333" s="208">
        <v>413</v>
      </c>
      <c r="K333" s="186">
        <v>0</v>
      </c>
      <c r="L333" s="186">
        <v>129</v>
      </c>
      <c r="M333" s="208" t="s">
        <v>258</v>
      </c>
      <c r="N333" s="186">
        <v>1</v>
      </c>
      <c r="O333" s="210">
        <v>2.3E-3</v>
      </c>
      <c r="P333" s="208" t="s">
        <v>259</v>
      </c>
      <c r="Q333" s="208" t="s">
        <v>260</v>
      </c>
      <c r="R333" s="208" t="s">
        <v>254</v>
      </c>
      <c r="S333" s="208" t="s">
        <v>261</v>
      </c>
      <c r="T333" s="208"/>
      <c r="U333" s="208">
        <v>1.4</v>
      </c>
      <c r="V333" s="208"/>
      <c r="W333" s="208" t="s">
        <v>285</v>
      </c>
      <c r="X333" s="208" t="s">
        <v>263</v>
      </c>
      <c r="Y333" s="208">
        <v>0</v>
      </c>
      <c r="Z333" s="339">
        <v>35855</v>
      </c>
      <c r="AA333" s="208"/>
      <c r="AB333" s="208">
        <v>0</v>
      </c>
      <c r="AC333" s="208"/>
    </row>
    <row r="334" spans="1:29" ht="15" customHeight="1" x14ac:dyDescent="0.25">
      <c r="A334" s="208">
        <v>5868</v>
      </c>
      <c r="B334" s="208">
        <v>10200601</v>
      </c>
      <c r="C334" s="208" t="s">
        <v>389</v>
      </c>
      <c r="D334" s="208" t="s">
        <v>406</v>
      </c>
      <c r="E334" s="208" t="s">
        <v>254</v>
      </c>
      <c r="F334" s="208" t="s">
        <v>408</v>
      </c>
      <c r="G334" s="208" t="s">
        <v>385</v>
      </c>
      <c r="H334" s="208"/>
      <c r="I334" s="208" t="s">
        <v>386</v>
      </c>
      <c r="J334" s="208">
        <v>417</v>
      </c>
      <c r="K334" s="186">
        <v>0</v>
      </c>
      <c r="L334" s="186">
        <v>129</v>
      </c>
      <c r="M334" s="208" t="s">
        <v>258</v>
      </c>
      <c r="N334" s="186">
        <v>1</v>
      </c>
      <c r="O334" s="210">
        <v>1.4</v>
      </c>
      <c r="P334" s="208" t="s">
        <v>259</v>
      </c>
      <c r="Q334" s="208" t="s">
        <v>260</v>
      </c>
      <c r="R334" s="208" t="s">
        <v>254</v>
      </c>
      <c r="S334" s="208" t="s">
        <v>261</v>
      </c>
      <c r="T334" s="208"/>
      <c r="U334" s="208"/>
      <c r="V334" s="208"/>
      <c r="W334" s="208" t="s">
        <v>733</v>
      </c>
      <c r="X334" s="208" t="s">
        <v>275</v>
      </c>
      <c r="Y334" s="208">
        <v>0</v>
      </c>
      <c r="Z334" s="208"/>
      <c r="AA334" s="339">
        <v>35855</v>
      </c>
      <c r="AB334" s="208">
        <v>0</v>
      </c>
      <c r="AC334" s="208"/>
    </row>
    <row r="335" spans="1:29" ht="15" customHeight="1" x14ac:dyDescent="0.25">
      <c r="A335" s="208">
        <v>5869</v>
      </c>
      <c r="B335" s="208">
        <v>10200601</v>
      </c>
      <c r="C335" s="208" t="s">
        <v>389</v>
      </c>
      <c r="D335" s="208" t="s">
        <v>406</v>
      </c>
      <c r="E335" s="208" t="s">
        <v>254</v>
      </c>
      <c r="F335" s="208" t="s">
        <v>408</v>
      </c>
      <c r="G335" s="208" t="s">
        <v>385</v>
      </c>
      <c r="H335" s="208"/>
      <c r="I335" s="208" t="s">
        <v>386</v>
      </c>
      <c r="J335" s="208">
        <v>417</v>
      </c>
      <c r="K335" s="186">
        <v>0</v>
      </c>
      <c r="L335" s="186">
        <v>129</v>
      </c>
      <c r="M335" s="208" t="s">
        <v>258</v>
      </c>
      <c r="N335" s="186">
        <v>1</v>
      </c>
      <c r="O335" s="210">
        <v>5.5</v>
      </c>
      <c r="P335" s="208" t="s">
        <v>259</v>
      </c>
      <c r="Q335" s="208" t="s">
        <v>260</v>
      </c>
      <c r="R335" s="208" t="s">
        <v>254</v>
      </c>
      <c r="S335" s="208" t="s">
        <v>261</v>
      </c>
      <c r="T335" s="208"/>
      <c r="U335" s="208">
        <v>1.4</v>
      </c>
      <c r="V335" s="208"/>
      <c r="W335" s="208" t="s">
        <v>285</v>
      </c>
      <c r="X335" s="208" t="s">
        <v>275</v>
      </c>
      <c r="Y335" s="208">
        <v>0</v>
      </c>
      <c r="Z335" s="339">
        <v>35855</v>
      </c>
      <c r="AA335" s="208"/>
      <c r="AB335" s="208">
        <v>0</v>
      </c>
      <c r="AC335" s="208"/>
    </row>
    <row r="336" spans="1:29" ht="15" customHeight="1" x14ac:dyDescent="0.25">
      <c r="A336" s="208">
        <v>5870</v>
      </c>
      <c r="B336" s="208">
        <v>10200601</v>
      </c>
      <c r="C336" s="208" t="s">
        <v>389</v>
      </c>
      <c r="D336" s="208" t="s">
        <v>406</v>
      </c>
      <c r="E336" s="208" t="s">
        <v>254</v>
      </c>
      <c r="F336" s="208" t="s">
        <v>408</v>
      </c>
      <c r="G336" s="208"/>
      <c r="H336" s="208" t="s">
        <v>387</v>
      </c>
      <c r="I336" s="208" t="s">
        <v>388</v>
      </c>
      <c r="J336" s="208">
        <v>419</v>
      </c>
      <c r="K336" s="186">
        <v>0</v>
      </c>
      <c r="L336" s="186">
        <v>129</v>
      </c>
      <c r="M336" s="208" t="s">
        <v>258</v>
      </c>
      <c r="N336" s="186">
        <v>1</v>
      </c>
      <c r="O336" s="210">
        <v>2.9000000000000001E-2</v>
      </c>
      <c r="P336" s="208" t="s">
        <v>259</v>
      </c>
      <c r="Q336" s="208" t="s">
        <v>260</v>
      </c>
      <c r="R336" s="208" t="s">
        <v>254</v>
      </c>
      <c r="S336" s="208" t="s">
        <v>261</v>
      </c>
      <c r="T336" s="208"/>
      <c r="U336" s="208">
        <v>1.4</v>
      </c>
      <c r="V336" s="208"/>
      <c r="W336" s="208" t="s">
        <v>285</v>
      </c>
      <c r="X336" s="208" t="s">
        <v>286</v>
      </c>
      <c r="Y336" s="208">
        <v>0</v>
      </c>
      <c r="Z336" s="339">
        <v>35855</v>
      </c>
      <c r="AA336" s="208"/>
      <c r="AB336" s="208">
        <v>0</v>
      </c>
      <c r="AC336" s="208"/>
    </row>
    <row r="337" spans="1:29" ht="15" customHeight="1" x14ac:dyDescent="0.25">
      <c r="A337" s="208">
        <v>5871</v>
      </c>
      <c r="B337" s="208">
        <v>10200602</v>
      </c>
      <c r="C337" s="208" t="s">
        <v>389</v>
      </c>
      <c r="D337" s="208" t="s">
        <v>406</v>
      </c>
      <c r="E337" s="208" t="s">
        <v>254</v>
      </c>
      <c r="F337" s="208" t="s">
        <v>407</v>
      </c>
      <c r="G337" s="208">
        <v>83329</v>
      </c>
      <c r="H337" s="208" t="s">
        <v>281</v>
      </c>
      <c r="I337" s="208" t="s">
        <v>282</v>
      </c>
      <c r="J337" s="208">
        <v>69</v>
      </c>
      <c r="K337" s="186">
        <v>0</v>
      </c>
      <c r="L337" s="186">
        <v>129</v>
      </c>
      <c r="M337" s="208" t="s">
        <v>258</v>
      </c>
      <c r="N337" s="186">
        <v>1</v>
      </c>
      <c r="O337" s="208" t="s">
        <v>283</v>
      </c>
      <c r="P337" s="208" t="s">
        <v>259</v>
      </c>
      <c r="Q337" s="208" t="s">
        <v>260</v>
      </c>
      <c r="R337" s="208" t="s">
        <v>254</v>
      </c>
      <c r="S337" s="208" t="s">
        <v>261</v>
      </c>
      <c r="T337" s="208"/>
      <c r="U337" s="208">
        <v>1.4</v>
      </c>
      <c r="V337" s="208" t="s">
        <v>284</v>
      </c>
      <c r="W337" s="208" t="s">
        <v>285</v>
      </c>
      <c r="X337" s="208" t="s">
        <v>286</v>
      </c>
      <c r="Y337" s="208">
        <v>0</v>
      </c>
      <c r="Z337" s="339">
        <v>35855</v>
      </c>
      <c r="AA337" s="208"/>
      <c r="AB337" s="208">
        <v>0</v>
      </c>
      <c r="AC337" s="208"/>
    </row>
    <row r="338" spans="1:29" ht="15" customHeight="1" x14ac:dyDescent="0.25">
      <c r="A338" s="208">
        <v>5872</v>
      </c>
      <c r="B338" s="208">
        <v>10200602</v>
      </c>
      <c r="C338" s="208" t="s">
        <v>389</v>
      </c>
      <c r="D338" s="208" t="s">
        <v>406</v>
      </c>
      <c r="E338" s="208" t="s">
        <v>254</v>
      </c>
      <c r="F338" s="208" t="s">
        <v>407</v>
      </c>
      <c r="G338" s="208">
        <v>208968</v>
      </c>
      <c r="H338" s="208" t="s">
        <v>287</v>
      </c>
      <c r="I338" s="208" t="s">
        <v>288</v>
      </c>
      <c r="J338" s="208">
        <v>70</v>
      </c>
      <c r="K338" s="186">
        <v>0</v>
      </c>
      <c r="L338" s="186">
        <v>129</v>
      </c>
      <c r="M338" s="208" t="s">
        <v>258</v>
      </c>
      <c r="N338" s="186">
        <v>1</v>
      </c>
      <c r="O338" s="208" t="s">
        <v>283</v>
      </c>
      <c r="P338" s="208" t="s">
        <v>259</v>
      </c>
      <c r="Q338" s="208" t="s">
        <v>260</v>
      </c>
      <c r="R338" s="208" t="s">
        <v>254</v>
      </c>
      <c r="S338" s="208" t="s">
        <v>261</v>
      </c>
      <c r="T338" s="208"/>
      <c r="U338" s="208">
        <v>1.4</v>
      </c>
      <c r="V338" s="208" t="s">
        <v>284</v>
      </c>
      <c r="W338" s="208" t="s">
        <v>285</v>
      </c>
      <c r="X338" s="208" t="s">
        <v>286</v>
      </c>
      <c r="Y338" s="208">
        <v>0</v>
      </c>
      <c r="Z338" s="339">
        <v>35855</v>
      </c>
      <c r="AA338" s="208"/>
      <c r="AB338" s="208">
        <v>0</v>
      </c>
      <c r="AC338" s="208"/>
    </row>
    <row r="339" spans="1:29" ht="15" customHeight="1" x14ac:dyDescent="0.25">
      <c r="A339" s="208">
        <v>5873</v>
      </c>
      <c r="B339" s="208">
        <v>10200602</v>
      </c>
      <c r="C339" s="208" t="s">
        <v>389</v>
      </c>
      <c r="D339" s="208" t="s">
        <v>406</v>
      </c>
      <c r="E339" s="208" t="s">
        <v>254</v>
      </c>
      <c r="F339" s="208" t="s">
        <v>407</v>
      </c>
      <c r="G339" s="208" t="s">
        <v>565</v>
      </c>
      <c r="H339" s="208" t="s">
        <v>566</v>
      </c>
      <c r="I339" s="208" t="s">
        <v>567</v>
      </c>
      <c r="J339" s="208">
        <v>87</v>
      </c>
      <c r="K339" s="186">
        <v>0</v>
      </c>
      <c r="L339" s="186">
        <v>129</v>
      </c>
      <c r="M339" s="208" t="s">
        <v>258</v>
      </c>
      <c r="N339" s="186">
        <v>1</v>
      </c>
      <c r="O339" s="210">
        <v>3.2</v>
      </c>
      <c r="P339" s="208" t="s">
        <v>259</v>
      </c>
      <c r="Q339" s="208" t="s">
        <v>260</v>
      </c>
      <c r="R339" s="208" t="s">
        <v>254</v>
      </c>
      <c r="S339" s="208" t="s">
        <v>261</v>
      </c>
      <c r="T339" s="208"/>
      <c r="U339" s="208"/>
      <c r="V339" s="208"/>
      <c r="W339" s="208" t="s">
        <v>568</v>
      </c>
      <c r="X339" s="208" t="s">
        <v>275</v>
      </c>
      <c r="Y339" s="208">
        <v>0</v>
      </c>
      <c r="Z339" s="339">
        <v>36770</v>
      </c>
      <c r="AA339" s="208"/>
      <c r="AB339" s="208">
        <v>0</v>
      </c>
      <c r="AC339" s="208"/>
    </row>
    <row r="340" spans="1:29" ht="15" customHeight="1" x14ac:dyDescent="0.25">
      <c r="A340" s="208">
        <v>5874</v>
      </c>
      <c r="B340" s="208">
        <v>10200602</v>
      </c>
      <c r="C340" s="208" t="s">
        <v>389</v>
      </c>
      <c r="D340" s="208" t="s">
        <v>406</v>
      </c>
      <c r="E340" s="208" t="s">
        <v>254</v>
      </c>
      <c r="F340" s="208" t="s">
        <v>407</v>
      </c>
      <c r="G340" s="208" t="s">
        <v>565</v>
      </c>
      <c r="H340" s="208" t="s">
        <v>566</v>
      </c>
      <c r="I340" s="208" t="s">
        <v>567</v>
      </c>
      <c r="J340" s="208">
        <v>87</v>
      </c>
      <c r="K340" s="186">
        <v>107</v>
      </c>
      <c r="L340" s="186">
        <v>172</v>
      </c>
      <c r="M340" s="208" t="s">
        <v>615</v>
      </c>
      <c r="N340" s="186">
        <v>1</v>
      </c>
      <c r="O340" s="210">
        <v>18</v>
      </c>
      <c r="P340" s="208" t="s">
        <v>259</v>
      </c>
      <c r="Q340" s="208" t="s">
        <v>260</v>
      </c>
      <c r="R340" s="208" t="s">
        <v>254</v>
      </c>
      <c r="S340" s="208" t="s">
        <v>261</v>
      </c>
      <c r="T340" s="208"/>
      <c r="U340" s="208"/>
      <c r="V340" s="208"/>
      <c r="W340" s="208" t="s">
        <v>568</v>
      </c>
      <c r="X340" s="208" t="s">
        <v>275</v>
      </c>
      <c r="Y340" s="208">
        <v>0</v>
      </c>
      <c r="Z340" s="339">
        <v>36770</v>
      </c>
      <c r="AA340" s="208"/>
      <c r="AB340" s="208">
        <v>0</v>
      </c>
      <c r="AC340" s="208"/>
    </row>
    <row r="341" spans="1:29" ht="15" customHeight="1" x14ac:dyDescent="0.25">
      <c r="A341" s="208">
        <v>5875</v>
      </c>
      <c r="B341" s="208">
        <v>10200602</v>
      </c>
      <c r="C341" s="208" t="s">
        <v>389</v>
      </c>
      <c r="D341" s="208" t="s">
        <v>406</v>
      </c>
      <c r="E341" s="208" t="s">
        <v>254</v>
      </c>
      <c r="F341" s="208" t="s">
        <v>407</v>
      </c>
      <c r="G341" s="208" t="s">
        <v>565</v>
      </c>
      <c r="H341" s="208" t="s">
        <v>566</v>
      </c>
      <c r="I341" s="208" t="s">
        <v>567</v>
      </c>
      <c r="J341" s="208">
        <v>87</v>
      </c>
      <c r="K341" s="186">
        <v>139</v>
      </c>
      <c r="L341" s="186">
        <v>198</v>
      </c>
      <c r="M341" s="208" t="s">
        <v>551</v>
      </c>
      <c r="N341" s="186">
        <v>1</v>
      </c>
      <c r="O341" s="210">
        <v>9.1</v>
      </c>
      <c r="P341" s="208" t="s">
        <v>259</v>
      </c>
      <c r="Q341" s="208" t="s">
        <v>260</v>
      </c>
      <c r="R341" s="208" t="s">
        <v>254</v>
      </c>
      <c r="S341" s="208" t="s">
        <v>261</v>
      </c>
      <c r="T341" s="208"/>
      <c r="U341" s="208"/>
      <c r="V341" s="208"/>
      <c r="W341" s="208" t="s">
        <v>568</v>
      </c>
      <c r="X341" s="208" t="s">
        <v>275</v>
      </c>
      <c r="Y341" s="208">
        <v>0</v>
      </c>
      <c r="Z341" s="339">
        <v>36770</v>
      </c>
      <c r="AA341" s="208"/>
      <c r="AB341" s="208">
        <v>0</v>
      </c>
      <c r="AC341" s="208"/>
    </row>
    <row r="342" spans="1:29" ht="15" customHeight="1" x14ac:dyDescent="0.25">
      <c r="A342" s="208">
        <v>5876</v>
      </c>
      <c r="B342" s="208">
        <v>10200602</v>
      </c>
      <c r="C342" s="208" t="s">
        <v>389</v>
      </c>
      <c r="D342" s="208" t="s">
        <v>406</v>
      </c>
      <c r="E342" s="208" t="s">
        <v>254</v>
      </c>
      <c r="F342" s="208" t="s">
        <v>407</v>
      </c>
      <c r="G342" s="208">
        <v>120127</v>
      </c>
      <c r="H342" s="208" t="s">
        <v>289</v>
      </c>
      <c r="I342" s="208" t="s">
        <v>290</v>
      </c>
      <c r="J342" s="208">
        <v>91</v>
      </c>
      <c r="K342" s="186">
        <v>0</v>
      </c>
      <c r="L342" s="186">
        <v>129</v>
      </c>
      <c r="M342" s="208" t="s">
        <v>258</v>
      </c>
      <c r="N342" s="186">
        <v>1</v>
      </c>
      <c r="O342" s="208" t="s">
        <v>291</v>
      </c>
      <c r="P342" s="208" t="s">
        <v>259</v>
      </c>
      <c r="Q342" s="208" t="s">
        <v>260</v>
      </c>
      <c r="R342" s="208" t="s">
        <v>254</v>
      </c>
      <c r="S342" s="208" t="s">
        <v>261</v>
      </c>
      <c r="T342" s="208"/>
      <c r="U342" s="208">
        <v>1.4</v>
      </c>
      <c r="V342" s="208" t="s">
        <v>284</v>
      </c>
      <c r="W342" s="208" t="s">
        <v>285</v>
      </c>
      <c r="X342" s="208" t="s">
        <v>286</v>
      </c>
      <c r="Y342" s="208">
        <v>0</v>
      </c>
      <c r="Z342" s="339">
        <v>35855</v>
      </c>
      <c r="AA342" s="208"/>
      <c r="AB342" s="208">
        <v>0</v>
      </c>
      <c r="AC342" s="208"/>
    </row>
    <row r="343" spans="1:29" ht="15" customHeight="1" x14ac:dyDescent="0.25">
      <c r="A343" s="208">
        <v>5877</v>
      </c>
      <c r="B343" s="208">
        <v>10200602</v>
      </c>
      <c r="C343" s="208" t="s">
        <v>389</v>
      </c>
      <c r="D343" s="208" t="s">
        <v>406</v>
      </c>
      <c r="E343" s="208" t="s">
        <v>254</v>
      </c>
      <c r="F343" s="208" t="s">
        <v>407</v>
      </c>
      <c r="G343" s="208">
        <v>7440382</v>
      </c>
      <c r="H343" s="208" t="s">
        <v>292</v>
      </c>
      <c r="I343" s="208" t="s">
        <v>293</v>
      </c>
      <c r="J343" s="208">
        <v>93</v>
      </c>
      <c r="K343" s="186">
        <v>0</v>
      </c>
      <c r="L343" s="186">
        <v>129</v>
      </c>
      <c r="M343" s="208" t="s">
        <v>258</v>
      </c>
      <c r="N343" s="186">
        <v>1</v>
      </c>
      <c r="O343" s="210">
        <v>2.0000000000000001E-4</v>
      </c>
      <c r="P343" s="208" t="s">
        <v>259</v>
      </c>
      <c r="Q343" s="208" t="s">
        <v>260</v>
      </c>
      <c r="R343" s="208" t="s">
        <v>254</v>
      </c>
      <c r="S343" s="208" t="s">
        <v>261</v>
      </c>
      <c r="T343" s="208"/>
      <c r="U343" s="208">
        <v>1.4</v>
      </c>
      <c r="V343" s="208" t="s">
        <v>294</v>
      </c>
      <c r="W343" s="208" t="s">
        <v>285</v>
      </c>
      <c r="X343" s="208" t="s">
        <v>286</v>
      </c>
      <c r="Y343" s="208">
        <v>0</v>
      </c>
      <c r="Z343" s="339">
        <v>35855</v>
      </c>
      <c r="AA343" s="208"/>
      <c r="AB343" s="208">
        <v>0</v>
      </c>
      <c r="AC343" s="208"/>
    </row>
    <row r="344" spans="1:29" ht="15" customHeight="1" x14ac:dyDescent="0.25">
      <c r="A344" s="208">
        <v>5878</v>
      </c>
      <c r="B344" s="208">
        <v>10200602</v>
      </c>
      <c r="C344" s="208" t="s">
        <v>389</v>
      </c>
      <c r="D344" s="208" t="s">
        <v>406</v>
      </c>
      <c r="E344" s="208" t="s">
        <v>254</v>
      </c>
      <c r="F344" s="208" t="s">
        <v>407</v>
      </c>
      <c r="G344" s="208"/>
      <c r="H344" s="208" t="s">
        <v>295</v>
      </c>
      <c r="I344" s="208" t="s">
        <v>296</v>
      </c>
      <c r="J344" s="208">
        <v>96</v>
      </c>
      <c r="K344" s="186">
        <v>0</v>
      </c>
      <c r="L344" s="186">
        <v>129</v>
      </c>
      <c r="M344" s="208" t="s">
        <v>258</v>
      </c>
      <c r="N344" s="186">
        <v>1</v>
      </c>
      <c r="O344" s="210">
        <v>4.4000000000000003E-3</v>
      </c>
      <c r="P344" s="208" t="s">
        <v>259</v>
      </c>
      <c r="Q344" s="208" t="s">
        <v>260</v>
      </c>
      <c r="R344" s="208" t="s">
        <v>254</v>
      </c>
      <c r="S344" s="208" t="s">
        <v>261</v>
      </c>
      <c r="T344" s="208"/>
      <c r="U344" s="208">
        <v>1.4</v>
      </c>
      <c r="V344" s="208"/>
      <c r="W344" s="208" t="s">
        <v>285</v>
      </c>
      <c r="X344" s="208" t="s">
        <v>263</v>
      </c>
      <c r="Y344" s="208">
        <v>0</v>
      </c>
      <c r="Z344" s="339">
        <v>35855</v>
      </c>
      <c r="AA344" s="208"/>
      <c r="AB344" s="208">
        <v>0</v>
      </c>
      <c r="AC344" s="208"/>
    </row>
    <row r="345" spans="1:29" ht="15" customHeight="1" x14ac:dyDescent="0.25">
      <c r="A345" s="208">
        <v>5879</v>
      </c>
      <c r="B345" s="208">
        <v>10200602</v>
      </c>
      <c r="C345" s="208" t="s">
        <v>389</v>
      </c>
      <c r="D345" s="208" t="s">
        <v>406</v>
      </c>
      <c r="E345" s="208" t="s">
        <v>254</v>
      </c>
      <c r="F345" s="208" t="s">
        <v>407</v>
      </c>
      <c r="G345" s="208">
        <v>71432</v>
      </c>
      <c r="H345" s="208" t="s">
        <v>297</v>
      </c>
      <c r="I345" s="208" t="s">
        <v>298</v>
      </c>
      <c r="J345" s="208">
        <v>98</v>
      </c>
      <c r="K345" s="186">
        <v>0</v>
      </c>
      <c r="L345" s="186">
        <v>129</v>
      </c>
      <c r="M345" s="208" t="s">
        <v>258</v>
      </c>
      <c r="N345" s="186">
        <v>1</v>
      </c>
      <c r="O345" s="210">
        <v>2.0999999999999999E-3</v>
      </c>
      <c r="P345" s="208" t="s">
        <v>259</v>
      </c>
      <c r="Q345" s="208" t="s">
        <v>260</v>
      </c>
      <c r="R345" s="208" t="s">
        <v>254</v>
      </c>
      <c r="S345" s="208" t="s">
        <v>261</v>
      </c>
      <c r="T345" s="208"/>
      <c r="U345" s="208">
        <v>1.4</v>
      </c>
      <c r="V345" s="208" t="s">
        <v>294</v>
      </c>
      <c r="W345" s="208" t="s">
        <v>285</v>
      </c>
      <c r="X345" s="208" t="s">
        <v>267</v>
      </c>
      <c r="Y345" s="208">
        <v>0</v>
      </c>
      <c r="Z345" s="339">
        <v>35855</v>
      </c>
      <c r="AA345" s="208"/>
      <c r="AB345" s="208">
        <v>0</v>
      </c>
      <c r="AC345" s="208"/>
    </row>
    <row r="346" spans="1:29" ht="15" customHeight="1" x14ac:dyDescent="0.25">
      <c r="A346" s="208">
        <v>5880</v>
      </c>
      <c r="B346" s="208">
        <v>10200602</v>
      </c>
      <c r="C346" s="208" t="s">
        <v>389</v>
      </c>
      <c r="D346" s="208" t="s">
        <v>406</v>
      </c>
      <c r="E346" s="208" t="s">
        <v>254</v>
      </c>
      <c r="F346" s="208" t="s">
        <v>407</v>
      </c>
      <c r="G346" s="208">
        <v>56553</v>
      </c>
      <c r="H346" s="208" t="s">
        <v>299</v>
      </c>
      <c r="I346" s="208" t="s">
        <v>300</v>
      </c>
      <c r="J346" s="208">
        <v>102</v>
      </c>
      <c r="K346" s="186">
        <v>0</v>
      </c>
      <c r="L346" s="186">
        <v>129</v>
      </c>
      <c r="M346" s="208" t="s">
        <v>258</v>
      </c>
      <c r="N346" s="186">
        <v>1</v>
      </c>
      <c r="O346" s="208" t="s">
        <v>283</v>
      </c>
      <c r="P346" s="208" t="s">
        <v>259</v>
      </c>
      <c r="Q346" s="208" t="s">
        <v>260</v>
      </c>
      <c r="R346" s="208" t="s">
        <v>254</v>
      </c>
      <c r="S346" s="208" t="s">
        <v>261</v>
      </c>
      <c r="T346" s="208"/>
      <c r="U346" s="208">
        <v>1.4</v>
      </c>
      <c r="V346" s="208" t="s">
        <v>284</v>
      </c>
      <c r="W346" s="208" t="s">
        <v>285</v>
      </c>
      <c r="X346" s="208" t="s">
        <v>286</v>
      </c>
      <c r="Y346" s="208">
        <v>0</v>
      </c>
      <c r="Z346" s="339">
        <v>35855</v>
      </c>
      <c r="AA346" s="208"/>
      <c r="AB346" s="208">
        <v>0</v>
      </c>
      <c r="AC346" s="208"/>
    </row>
    <row r="347" spans="1:29" ht="15" customHeight="1" x14ac:dyDescent="0.25">
      <c r="A347" s="208">
        <v>5881</v>
      </c>
      <c r="B347" s="208">
        <v>10200602</v>
      </c>
      <c r="C347" s="208" t="s">
        <v>389</v>
      </c>
      <c r="D347" s="208" t="s">
        <v>406</v>
      </c>
      <c r="E347" s="208" t="s">
        <v>254</v>
      </c>
      <c r="F347" s="208" t="s">
        <v>407</v>
      </c>
      <c r="G347" s="208">
        <v>50328</v>
      </c>
      <c r="H347" s="208" t="s">
        <v>301</v>
      </c>
      <c r="I347" s="208" t="s">
        <v>302</v>
      </c>
      <c r="J347" s="208">
        <v>103</v>
      </c>
      <c r="K347" s="186">
        <v>0</v>
      </c>
      <c r="L347" s="186">
        <v>129</v>
      </c>
      <c r="M347" s="208" t="s">
        <v>258</v>
      </c>
      <c r="N347" s="186">
        <v>1</v>
      </c>
      <c r="O347" s="208" t="s">
        <v>303</v>
      </c>
      <c r="P347" s="208" t="s">
        <v>259</v>
      </c>
      <c r="Q347" s="208" t="s">
        <v>260</v>
      </c>
      <c r="R347" s="208" t="s">
        <v>254</v>
      </c>
      <c r="S347" s="208" t="s">
        <v>261</v>
      </c>
      <c r="T347" s="208"/>
      <c r="U347" s="208">
        <v>1.4</v>
      </c>
      <c r="V347" s="208" t="s">
        <v>284</v>
      </c>
      <c r="W347" s="208" t="s">
        <v>285</v>
      </c>
      <c r="X347" s="208" t="s">
        <v>286</v>
      </c>
      <c r="Y347" s="208">
        <v>0</v>
      </c>
      <c r="Z347" s="339">
        <v>35855</v>
      </c>
      <c r="AA347" s="208"/>
      <c r="AB347" s="208">
        <v>0</v>
      </c>
      <c r="AC347" s="208"/>
    </row>
    <row r="348" spans="1:29" ht="15" customHeight="1" x14ac:dyDescent="0.25">
      <c r="A348" s="208">
        <v>5882</v>
      </c>
      <c r="B348" s="208">
        <v>10200602</v>
      </c>
      <c r="C348" s="208" t="s">
        <v>389</v>
      </c>
      <c r="D348" s="208" t="s">
        <v>406</v>
      </c>
      <c r="E348" s="208" t="s">
        <v>254</v>
      </c>
      <c r="F348" s="208" t="s">
        <v>407</v>
      </c>
      <c r="G348" s="208">
        <v>205992</v>
      </c>
      <c r="H348" s="208" t="s">
        <v>304</v>
      </c>
      <c r="I348" s="208" t="s">
        <v>305</v>
      </c>
      <c r="J348" s="208">
        <v>104</v>
      </c>
      <c r="K348" s="186">
        <v>0</v>
      </c>
      <c r="L348" s="186">
        <v>129</v>
      </c>
      <c r="M348" s="208" t="s">
        <v>258</v>
      </c>
      <c r="N348" s="186">
        <v>1</v>
      </c>
      <c r="O348" s="208" t="s">
        <v>283</v>
      </c>
      <c r="P348" s="208" t="s">
        <v>259</v>
      </c>
      <c r="Q348" s="208" t="s">
        <v>260</v>
      </c>
      <c r="R348" s="208" t="s">
        <v>254</v>
      </c>
      <c r="S348" s="208" t="s">
        <v>261</v>
      </c>
      <c r="T348" s="208"/>
      <c r="U348" s="208">
        <v>1.4</v>
      </c>
      <c r="V348" s="208" t="s">
        <v>284</v>
      </c>
      <c r="W348" s="208" t="s">
        <v>285</v>
      </c>
      <c r="X348" s="208" t="s">
        <v>286</v>
      </c>
      <c r="Y348" s="208">
        <v>0</v>
      </c>
      <c r="Z348" s="339">
        <v>35855</v>
      </c>
      <c r="AA348" s="208"/>
      <c r="AB348" s="208">
        <v>0</v>
      </c>
      <c r="AC348" s="208"/>
    </row>
    <row r="349" spans="1:29" ht="15" customHeight="1" x14ac:dyDescent="0.25">
      <c r="A349" s="208">
        <v>5883</v>
      </c>
      <c r="B349" s="208">
        <v>10200602</v>
      </c>
      <c r="C349" s="208" t="s">
        <v>389</v>
      </c>
      <c r="D349" s="208" t="s">
        <v>406</v>
      </c>
      <c r="E349" s="208" t="s">
        <v>254</v>
      </c>
      <c r="F349" s="208" t="s">
        <v>407</v>
      </c>
      <c r="G349" s="208">
        <v>191242</v>
      </c>
      <c r="H349" s="208" t="s">
        <v>306</v>
      </c>
      <c r="I349" s="208" t="s">
        <v>307</v>
      </c>
      <c r="J349" s="208">
        <v>106</v>
      </c>
      <c r="K349" s="186">
        <v>0</v>
      </c>
      <c r="L349" s="186">
        <v>129</v>
      </c>
      <c r="M349" s="208" t="s">
        <v>258</v>
      </c>
      <c r="N349" s="186">
        <v>1</v>
      </c>
      <c r="O349" s="208" t="s">
        <v>303</v>
      </c>
      <c r="P349" s="208" t="s">
        <v>259</v>
      </c>
      <c r="Q349" s="208" t="s">
        <v>260</v>
      </c>
      <c r="R349" s="208" t="s">
        <v>254</v>
      </c>
      <c r="S349" s="208" t="s">
        <v>261</v>
      </c>
      <c r="T349" s="208"/>
      <c r="U349" s="208">
        <v>1.4</v>
      </c>
      <c r="V349" s="208" t="s">
        <v>284</v>
      </c>
      <c r="W349" s="208" t="s">
        <v>285</v>
      </c>
      <c r="X349" s="208" t="s">
        <v>286</v>
      </c>
      <c r="Y349" s="208">
        <v>0</v>
      </c>
      <c r="Z349" s="339">
        <v>35855</v>
      </c>
      <c r="AA349" s="208"/>
      <c r="AB349" s="208">
        <v>0</v>
      </c>
      <c r="AC349" s="208"/>
    </row>
    <row r="350" spans="1:29" ht="15" customHeight="1" x14ac:dyDescent="0.25">
      <c r="A350" s="208">
        <v>5884</v>
      </c>
      <c r="B350" s="208">
        <v>10200602</v>
      </c>
      <c r="C350" s="208" t="s">
        <v>389</v>
      </c>
      <c r="D350" s="208" t="s">
        <v>406</v>
      </c>
      <c r="E350" s="208" t="s">
        <v>254</v>
      </c>
      <c r="F350" s="208" t="s">
        <v>407</v>
      </c>
      <c r="G350" s="208">
        <v>207089</v>
      </c>
      <c r="H350" s="208" t="s">
        <v>308</v>
      </c>
      <c r="I350" s="208" t="s">
        <v>309</v>
      </c>
      <c r="J350" s="208">
        <v>107</v>
      </c>
      <c r="K350" s="186">
        <v>0</v>
      </c>
      <c r="L350" s="186">
        <v>129</v>
      </c>
      <c r="M350" s="208" t="s">
        <v>258</v>
      </c>
      <c r="N350" s="186">
        <v>1</v>
      </c>
      <c r="O350" s="208" t="s">
        <v>283</v>
      </c>
      <c r="P350" s="208" t="s">
        <v>259</v>
      </c>
      <c r="Q350" s="208" t="s">
        <v>260</v>
      </c>
      <c r="R350" s="208" t="s">
        <v>254</v>
      </c>
      <c r="S350" s="208" t="s">
        <v>261</v>
      </c>
      <c r="T350" s="208"/>
      <c r="U350" s="208">
        <v>1.4</v>
      </c>
      <c r="V350" s="208" t="s">
        <v>284</v>
      </c>
      <c r="W350" s="208" t="s">
        <v>285</v>
      </c>
      <c r="X350" s="208" t="s">
        <v>286</v>
      </c>
      <c r="Y350" s="208">
        <v>0</v>
      </c>
      <c r="Z350" s="339">
        <v>35855</v>
      </c>
      <c r="AA350" s="208"/>
      <c r="AB350" s="208">
        <v>0</v>
      </c>
      <c r="AC350" s="208"/>
    </row>
    <row r="351" spans="1:29" ht="15" customHeight="1" x14ac:dyDescent="0.25">
      <c r="A351" s="208">
        <v>5885</v>
      </c>
      <c r="B351" s="208">
        <v>10200602</v>
      </c>
      <c r="C351" s="208" t="s">
        <v>389</v>
      </c>
      <c r="D351" s="208" t="s">
        <v>406</v>
      </c>
      <c r="E351" s="208" t="s">
        <v>254</v>
      </c>
      <c r="F351" s="208" t="s">
        <v>407</v>
      </c>
      <c r="G351" s="208">
        <v>7440417</v>
      </c>
      <c r="H351" s="208" t="s">
        <v>310</v>
      </c>
      <c r="I351" s="208" t="s">
        <v>311</v>
      </c>
      <c r="J351" s="208">
        <v>119</v>
      </c>
      <c r="K351" s="186">
        <v>0</v>
      </c>
      <c r="L351" s="186">
        <v>129</v>
      </c>
      <c r="M351" s="208" t="s">
        <v>258</v>
      </c>
      <c r="N351" s="186">
        <v>1</v>
      </c>
      <c r="O351" s="208" t="s">
        <v>312</v>
      </c>
      <c r="P351" s="208" t="s">
        <v>259</v>
      </c>
      <c r="Q351" s="208" t="s">
        <v>260</v>
      </c>
      <c r="R351" s="208" t="s">
        <v>254</v>
      </c>
      <c r="S351" s="208" t="s">
        <v>261</v>
      </c>
      <c r="T351" s="208"/>
      <c r="U351" s="208">
        <v>1.4</v>
      </c>
      <c r="V351" s="208" t="s">
        <v>294</v>
      </c>
      <c r="W351" s="208" t="s">
        <v>285</v>
      </c>
      <c r="X351" s="208" t="s">
        <v>286</v>
      </c>
      <c r="Y351" s="208">
        <v>0</v>
      </c>
      <c r="Z351" s="339">
        <v>35855</v>
      </c>
      <c r="AA351" s="208"/>
      <c r="AB351" s="208">
        <v>0</v>
      </c>
      <c r="AC351" s="208"/>
    </row>
    <row r="352" spans="1:29" ht="15" customHeight="1" x14ac:dyDescent="0.25">
      <c r="A352" s="208">
        <v>5886</v>
      </c>
      <c r="B352" s="208">
        <v>10200602</v>
      </c>
      <c r="C352" s="208" t="s">
        <v>389</v>
      </c>
      <c r="D352" s="208" t="s">
        <v>406</v>
      </c>
      <c r="E352" s="208" t="s">
        <v>254</v>
      </c>
      <c r="F352" s="208" t="s">
        <v>407</v>
      </c>
      <c r="G352" s="208"/>
      <c r="H352" s="208" t="s">
        <v>313</v>
      </c>
      <c r="I352" s="208" t="s">
        <v>314</v>
      </c>
      <c r="J352" s="208">
        <v>292</v>
      </c>
      <c r="K352" s="186">
        <v>0</v>
      </c>
      <c r="L352" s="186">
        <v>129</v>
      </c>
      <c r="M352" s="208" t="s">
        <v>258</v>
      </c>
      <c r="N352" s="186">
        <v>1</v>
      </c>
      <c r="O352" s="210">
        <v>2.1</v>
      </c>
      <c r="P352" s="208" t="s">
        <v>259</v>
      </c>
      <c r="Q352" s="208" t="s">
        <v>260</v>
      </c>
      <c r="R352" s="208" t="s">
        <v>254</v>
      </c>
      <c r="S352" s="208" t="s">
        <v>261</v>
      </c>
      <c r="T352" s="208"/>
      <c r="U352" s="208">
        <v>1.4</v>
      </c>
      <c r="V352" s="208"/>
      <c r="W352" s="208" t="s">
        <v>285</v>
      </c>
      <c r="X352" s="208" t="s">
        <v>286</v>
      </c>
      <c r="Y352" s="208">
        <v>0</v>
      </c>
      <c r="Z352" s="339">
        <v>35855</v>
      </c>
      <c r="AA352" s="208"/>
      <c r="AB352" s="208">
        <v>0</v>
      </c>
      <c r="AC352" s="208"/>
    </row>
    <row r="353" spans="1:29" ht="15" customHeight="1" x14ac:dyDescent="0.25">
      <c r="A353" s="208">
        <v>5887</v>
      </c>
      <c r="B353" s="208">
        <v>10200602</v>
      </c>
      <c r="C353" s="208" t="s">
        <v>389</v>
      </c>
      <c r="D353" s="208" t="s">
        <v>406</v>
      </c>
      <c r="E353" s="208" t="s">
        <v>254</v>
      </c>
      <c r="F353" s="208" t="s">
        <v>407</v>
      </c>
      <c r="G353" s="208">
        <v>7440439</v>
      </c>
      <c r="H353" s="208" t="s">
        <v>315</v>
      </c>
      <c r="I353" s="208" t="s">
        <v>316</v>
      </c>
      <c r="J353" s="208">
        <v>130</v>
      </c>
      <c r="K353" s="186">
        <v>0</v>
      </c>
      <c r="L353" s="186">
        <v>129</v>
      </c>
      <c r="M353" s="208" t="s">
        <v>258</v>
      </c>
      <c r="N353" s="186">
        <v>1</v>
      </c>
      <c r="O353" s="210">
        <v>1.1000000000000001E-3</v>
      </c>
      <c r="P353" s="208" t="s">
        <v>259</v>
      </c>
      <c r="Q353" s="208" t="s">
        <v>260</v>
      </c>
      <c r="R353" s="208" t="s">
        <v>254</v>
      </c>
      <c r="S353" s="208" t="s">
        <v>261</v>
      </c>
      <c r="T353" s="208"/>
      <c r="U353" s="208">
        <v>1.4</v>
      </c>
      <c r="V353" s="208" t="s">
        <v>294</v>
      </c>
      <c r="W353" s="208" t="s">
        <v>285</v>
      </c>
      <c r="X353" s="208" t="s">
        <v>263</v>
      </c>
      <c r="Y353" s="208">
        <v>0</v>
      </c>
      <c r="Z353" s="339">
        <v>35855</v>
      </c>
      <c r="AA353" s="208"/>
      <c r="AB353" s="208">
        <v>0</v>
      </c>
      <c r="AC353" s="208"/>
    </row>
    <row r="354" spans="1:29" ht="15" customHeight="1" x14ac:dyDescent="0.25">
      <c r="A354" s="208">
        <v>5888</v>
      </c>
      <c r="B354" s="208">
        <v>10200602</v>
      </c>
      <c r="C354" s="208" t="s">
        <v>389</v>
      </c>
      <c r="D354" s="208" t="s">
        <v>406</v>
      </c>
      <c r="E354" s="208" t="s">
        <v>254</v>
      </c>
      <c r="F354" s="208" t="s">
        <v>407</v>
      </c>
      <c r="G354" s="208" t="s">
        <v>255</v>
      </c>
      <c r="H354" s="208" t="s">
        <v>256</v>
      </c>
      <c r="I354" s="208" t="s">
        <v>257</v>
      </c>
      <c r="J354" s="208">
        <v>136</v>
      </c>
      <c r="K354" s="186">
        <v>0</v>
      </c>
      <c r="L354" s="186">
        <v>129</v>
      </c>
      <c r="M354" s="208" t="s">
        <v>258</v>
      </c>
      <c r="N354" s="186">
        <v>1</v>
      </c>
      <c r="O354" s="210">
        <v>120000</v>
      </c>
      <c r="P354" s="208" t="s">
        <v>259</v>
      </c>
      <c r="Q354" s="208" t="s">
        <v>260</v>
      </c>
      <c r="R354" s="208" t="s">
        <v>254</v>
      </c>
      <c r="S354" s="208" t="s">
        <v>261</v>
      </c>
      <c r="T354" s="208"/>
      <c r="U354" s="208">
        <v>1.4</v>
      </c>
      <c r="V354" s="208"/>
      <c r="W354" s="208" t="s">
        <v>262</v>
      </c>
      <c r="X354" s="208" t="s">
        <v>263</v>
      </c>
      <c r="Y354" s="208">
        <v>0</v>
      </c>
      <c r="Z354" s="208"/>
      <c r="AA354" s="339">
        <v>35855</v>
      </c>
      <c r="AB354" s="208">
        <v>0</v>
      </c>
      <c r="AC354" s="208"/>
    </row>
    <row r="355" spans="1:29" ht="15" customHeight="1" x14ac:dyDescent="0.25">
      <c r="A355" s="208">
        <v>5889</v>
      </c>
      <c r="B355" s="208">
        <v>10200602</v>
      </c>
      <c r="C355" s="208" t="s">
        <v>389</v>
      </c>
      <c r="D355" s="208" t="s">
        <v>406</v>
      </c>
      <c r="E355" s="208" t="s">
        <v>254</v>
      </c>
      <c r="F355" s="208" t="s">
        <v>407</v>
      </c>
      <c r="G355" s="208" t="s">
        <v>255</v>
      </c>
      <c r="H355" s="208" t="s">
        <v>256</v>
      </c>
      <c r="I355" s="208" t="s">
        <v>257</v>
      </c>
      <c r="J355" s="208">
        <v>136</v>
      </c>
      <c r="K355" s="186">
        <v>0</v>
      </c>
      <c r="L355" s="186">
        <v>129</v>
      </c>
      <c r="M355" s="208" t="s">
        <v>258</v>
      </c>
      <c r="N355" s="186">
        <v>1</v>
      </c>
      <c r="O355" s="210">
        <v>120000</v>
      </c>
      <c r="P355" s="208" t="s">
        <v>259</v>
      </c>
      <c r="Q355" s="208" t="s">
        <v>260</v>
      </c>
      <c r="R355" s="208" t="s">
        <v>254</v>
      </c>
      <c r="S355" s="208" t="s">
        <v>261</v>
      </c>
      <c r="T355" s="208"/>
      <c r="U355" s="208">
        <v>1.4</v>
      </c>
      <c r="V355" s="208" t="s">
        <v>317</v>
      </c>
      <c r="W355" s="208" t="s">
        <v>285</v>
      </c>
      <c r="X355" s="208" t="s">
        <v>278</v>
      </c>
      <c r="Y355" s="208">
        <v>0</v>
      </c>
      <c r="Z355" s="339">
        <v>35855</v>
      </c>
      <c r="AA355" s="208"/>
      <c r="AB355" s="208">
        <v>0</v>
      </c>
      <c r="AC355" s="208"/>
    </row>
    <row r="356" spans="1:29" ht="15" customHeight="1" x14ac:dyDescent="0.25">
      <c r="A356" s="208">
        <v>5890</v>
      </c>
      <c r="B356" s="208">
        <v>10200602</v>
      </c>
      <c r="C356" s="208" t="s">
        <v>389</v>
      </c>
      <c r="D356" s="208" t="s">
        <v>406</v>
      </c>
      <c r="E356" s="208" t="s">
        <v>254</v>
      </c>
      <c r="F356" s="208" t="s">
        <v>407</v>
      </c>
      <c r="G356" s="208" t="s">
        <v>264</v>
      </c>
      <c r="H356" s="208" t="s">
        <v>265</v>
      </c>
      <c r="I356" s="208" t="s">
        <v>266</v>
      </c>
      <c r="J356" s="208">
        <v>137</v>
      </c>
      <c r="K356" s="186">
        <v>0</v>
      </c>
      <c r="L356" s="186">
        <v>129</v>
      </c>
      <c r="M356" s="208" t="s">
        <v>258</v>
      </c>
      <c r="N356" s="186">
        <v>1</v>
      </c>
      <c r="O356" s="210">
        <v>84</v>
      </c>
      <c r="P356" s="208" t="s">
        <v>259</v>
      </c>
      <c r="Q356" s="208" t="s">
        <v>260</v>
      </c>
      <c r="R356" s="208" t="s">
        <v>254</v>
      </c>
      <c r="S356" s="208" t="s">
        <v>261</v>
      </c>
      <c r="T356" s="208"/>
      <c r="U356" s="208">
        <v>1.4</v>
      </c>
      <c r="V356" s="208"/>
      <c r="W356" s="208" t="s">
        <v>285</v>
      </c>
      <c r="X356" s="208" t="s">
        <v>267</v>
      </c>
      <c r="Y356" s="208">
        <v>0</v>
      </c>
      <c r="Z356" s="339">
        <v>35855</v>
      </c>
      <c r="AA356" s="208"/>
      <c r="AB356" s="208">
        <v>0</v>
      </c>
      <c r="AC356" s="208"/>
    </row>
    <row r="357" spans="1:29" ht="15" customHeight="1" x14ac:dyDescent="0.25">
      <c r="A357" s="208">
        <v>5891</v>
      </c>
      <c r="B357" s="208">
        <v>10200602</v>
      </c>
      <c r="C357" s="208" t="s">
        <v>389</v>
      </c>
      <c r="D357" s="208" t="s">
        <v>406</v>
      </c>
      <c r="E357" s="208" t="s">
        <v>254</v>
      </c>
      <c r="F357" s="208" t="s">
        <v>407</v>
      </c>
      <c r="G357" s="208" t="s">
        <v>264</v>
      </c>
      <c r="H357" s="208" t="s">
        <v>265</v>
      </c>
      <c r="I357" s="208" t="s">
        <v>266</v>
      </c>
      <c r="J357" s="208">
        <v>137</v>
      </c>
      <c r="K357" s="186">
        <v>0</v>
      </c>
      <c r="L357" s="186">
        <v>129</v>
      </c>
      <c r="M357" s="208" t="s">
        <v>258</v>
      </c>
      <c r="N357" s="186">
        <v>1</v>
      </c>
      <c r="O357" s="210">
        <v>35</v>
      </c>
      <c r="P357" s="208" t="s">
        <v>259</v>
      </c>
      <c r="Q357" s="208" t="s">
        <v>260</v>
      </c>
      <c r="R357" s="208" t="s">
        <v>254</v>
      </c>
      <c r="S357" s="208" t="s">
        <v>261</v>
      </c>
      <c r="T357" s="208"/>
      <c r="U357" s="208">
        <v>1.4</v>
      </c>
      <c r="V357" s="208"/>
      <c r="W357" s="208" t="s">
        <v>262</v>
      </c>
      <c r="X357" s="208" t="s">
        <v>278</v>
      </c>
      <c r="Y357" s="208">
        <v>0</v>
      </c>
      <c r="Z357" s="208"/>
      <c r="AA357" s="339">
        <v>35855</v>
      </c>
      <c r="AB357" s="208">
        <v>0</v>
      </c>
      <c r="AC357" s="208"/>
    </row>
    <row r="358" spans="1:29" ht="15" customHeight="1" x14ac:dyDescent="0.25">
      <c r="A358" s="208">
        <v>5892</v>
      </c>
      <c r="B358" s="208">
        <v>10200602</v>
      </c>
      <c r="C358" s="208" t="s">
        <v>389</v>
      </c>
      <c r="D358" s="208" t="s">
        <v>406</v>
      </c>
      <c r="E358" s="208" t="s">
        <v>254</v>
      </c>
      <c r="F358" s="208" t="s">
        <v>407</v>
      </c>
      <c r="G358" s="208" t="s">
        <v>264</v>
      </c>
      <c r="H358" s="208" t="s">
        <v>265</v>
      </c>
      <c r="I358" s="208" t="s">
        <v>266</v>
      </c>
      <c r="J358" s="208">
        <v>137</v>
      </c>
      <c r="K358" s="186">
        <v>26</v>
      </c>
      <c r="L358" s="186">
        <v>144</v>
      </c>
      <c r="M358" s="208" t="s">
        <v>393</v>
      </c>
      <c r="N358" s="186">
        <v>1</v>
      </c>
      <c r="O358" s="210">
        <v>37</v>
      </c>
      <c r="P358" s="208" t="s">
        <v>259</v>
      </c>
      <c r="Q358" s="208" t="s">
        <v>260</v>
      </c>
      <c r="R358" s="208" t="s">
        <v>254</v>
      </c>
      <c r="S358" s="208" t="s">
        <v>261</v>
      </c>
      <c r="T358" s="208"/>
      <c r="U358" s="208">
        <v>1.4</v>
      </c>
      <c r="V358" s="208"/>
      <c r="W358" s="208" t="s">
        <v>262</v>
      </c>
      <c r="X358" s="208" t="s">
        <v>275</v>
      </c>
      <c r="Y358" s="208">
        <v>0</v>
      </c>
      <c r="Z358" s="208"/>
      <c r="AA358" s="339">
        <v>35855</v>
      </c>
      <c r="AB358" s="208">
        <v>0</v>
      </c>
      <c r="AC358" s="208"/>
    </row>
    <row r="359" spans="1:29" ht="15" customHeight="1" x14ac:dyDescent="0.25">
      <c r="A359" s="208">
        <v>5893</v>
      </c>
      <c r="B359" s="208">
        <v>10200602</v>
      </c>
      <c r="C359" s="208" t="s">
        <v>389</v>
      </c>
      <c r="D359" s="208" t="s">
        <v>406</v>
      </c>
      <c r="E359" s="208" t="s">
        <v>254</v>
      </c>
      <c r="F359" s="208" t="s">
        <v>407</v>
      </c>
      <c r="G359" s="208" t="s">
        <v>264</v>
      </c>
      <c r="H359" s="208" t="s">
        <v>265</v>
      </c>
      <c r="I359" s="208" t="s">
        <v>266</v>
      </c>
      <c r="J359" s="208">
        <v>137</v>
      </c>
      <c r="K359" s="186">
        <v>205</v>
      </c>
      <c r="L359" s="186">
        <v>220</v>
      </c>
      <c r="M359" s="208" t="s">
        <v>367</v>
      </c>
      <c r="N359" s="186">
        <v>1</v>
      </c>
      <c r="O359" s="210">
        <v>84</v>
      </c>
      <c r="P359" s="208" t="s">
        <v>259</v>
      </c>
      <c r="Q359" s="208" t="s">
        <v>260</v>
      </c>
      <c r="R359" s="208" t="s">
        <v>254</v>
      </c>
      <c r="S359" s="208" t="s">
        <v>261</v>
      </c>
      <c r="T359" s="208"/>
      <c r="U359" s="208">
        <v>1.4</v>
      </c>
      <c r="V359" s="208"/>
      <c r="W359" s="208" t="s">
        <v>285</v>
      </c>
      <c r="X359" s="208" t="s">
        <v>267</v>
      </c>
      <c r="Y359" s="208">
        <v>0</v>
      </c>
      <c r="Z359" s="339">
        <v>35855</v>
      </c>
      <c r="AA359" s="208"/>
      <c r="AB359" s="208">
        <v>0</v>
      </c>
      <c r="AC359" s="208"/>
    </row>
    <row r="360" spans="1:29" ht="15" customHeight="1" x14ac:dyDescent="0.25">
      <c r="A360" s="208">
        <v>5894</v>
      </c>
      <c r="B360" s="208">
        <v>10200602</v>
      </c>
      <c r="C360" s="208" t="s">
        <v>389</v>
      </c>
      <c r="D360" s="208" t="s">
        <v>406</v>
      </c>
      <c r="E360" s="208" t="s">
        <v>254</v>
      </c>
      <c r="F360" s="208" t="s">
        <v>407</v>
      </c>
      <c r="G360" s="208" t="s">
        <v>264</v>
      </c>
      <c r="H360" s="208" t="s">
        <v>265</v>
      </c>
      <c r="I360" s="208" t="s">
        <v>266</v>
      </c>
      <c r="J360" s="208">
        <v>137</v>
      </c>
      <c r="K360" s="186">
        <v>205</v>
      </c>
      <c r="L360" s="186">
        <v>220</v>
      </c>
      <c r="M360" s="208" t="s">
        <v>367</v>
      </c>
      <c r="N360" s="186">
        <v>1</v>
      </c>
      <c r="O360" s="210">
        <v>61</v>
      </c>
      <c r="P360" s="208" t="s">
        <v>259</v>
      </c>
      <c r="Q360" s="208" t="s">
        <v>260</v>
      </c>
      <c r="R360" s="208" t="s">
        <v>254</v>
      </c>
      <c r="S360" s="208" t="s">
        <v>261</v>
      </c>
      <c r="T360" s="208"/>
      <c r="U360" s="208">
        <v>1.4</v>
      </c>
      <c r="V360" s="208"/>
      <c r="W360" s="208" t="s">
        <v>262</v>
      </c>
      <c r="X360" s="208" t="s">
        <v>263</v>
      </c>
      <c r="Y360" s="208">
        <v>0</v>
      </c>
      <c r="Z360" s="208"/>
      <c r="AA360" s="339">
        <v>35855</v>
      </c>
      <c r="AB360" s="208">
        <v>0</v>
      </c>
      <c r="AC360" s="208"/>
    </row>
    <row r="361" spans="1:29" ht="15" customHeight="1" x14ac:dyDescent="0.25">
      <c r="A361" s="208">
        <v>5895</v>
      </c>
      <c r="B361" s="208">
        <v>10200602</v>
      </c>
      <c r="C361" s="208" t="s">
        <v>389</v>
      </c>
      <c r="D361" s="208" t="s">
        <v>406</v>
      </c>
      <c r="E361" s="208" t="s">
        <v>254</v>
      </c>
      <c r="F361" s="208" t="s">
        <v>407</v>
      </c>
      <c r="G361" s="208" t="s">
        <v>264</v>
      </c>
      <c r="H361" s="208" t="s">
        <v>265</v>
      </c>
      <c r="I361" s="208" t="s">
        <v>266</v>
      </c>
      <c r="J361" s="208">
        <v>137</v>
      </c>
      <c r="K361" s="186">
        <v>26</v>
      </c>
      <c r="L361" s="186">
        <v>144</v>
      </c>
      <c r="M361" s="208" t="s">
        <v>393</v>
      </c>
      <c r="O361" s="210">
        <v>84</v>
      </c>
      <c r="P361" s="208" t="s">
        <v>259</v>
      </c>
      <c r="Q361" s="208" t="s">
        <v>260</v>
      </c>
      <c r="R361" s="208" t="s">
        <v>254</v>
      </c>
      <c r="S361" s="208" t="s">
        <v>261</v>
      </c>
      <c r="T361" s="208"/>
      <c r="U361" s="208">
        <v>1.4</v>
      </c>
      <c r="V361" s="208"/>
      <c r="W361" s="208" t="s">
        <v>285</v>
      </c>
      <c r="X361" s="208" t="s">
        <v>267</v>
      </c>
      <c r="Y361" s="208">
        <v>0</v>
      </c>
      <c r="Z361" s="339">
        <v>35855</v>
      </c>
      <c r="AA361" s="208"/>
      <c r="AB361" s="208">
        <v>0</v>
      </c>
      <c r="AC361" s="208"/>
    </row>
    <row r="362" spans="1:29" ht="15" customHeight="1" x14ac:dyDescent="0.25">
      <c r="A362" s="208">
        <v>5895</v>
      </c>
      <c r="B362" s="208">
        <v>10200602</v>
      </c>
      <c r="C362" s="208" t="s">
        <v>389</v>
      </c>
      <c r="D362" s="208" t="s">
        <v>406</v>
      </c>
      <c r="E362" s="208" t="s">
        <v>254</v>
      </c>
      <c r="F362" s="208" t="s">
        <v>407</v>
      </c>
      <c r="G362" s="208" t="s">
        <v>264</v>
      </c>
      <c r="H362" s="208" t="s">
        <v>265</v>
      </c>
      <c r="I362" s="208" t="s">
        <v>266</v>
      </c>
      <c r="J362" s="208">
        <v>137</v>
      </c>
      <c r="K362" s="186">
        <v>205</v>
      </c>
      <c r="L362" s="186">
        <v>220</v>
      </c>
      <c r="M362" s="208" t="s">
        <v>367</v>
      </c>
      <c r="N362" s="186">
        <v>1</v>
      </c>
      <c r="O362" s="210">
        <v>84</v>
      </c>
      <c r="P362" s="208" t="s">
        <v>259</v>
      </c>
      <c r="Q362" s="208" t="s">
        <v>260</v>
      </c>
      <c r="R362" s="208" t="s">
        <v>254</v>
      </c>
      <c r="S362" s="208" t="s">
        <v>261</v>
      </c>
      <c r="T362" s="208"/>
      <c r="U362" s="208">
        <v>1.4</v>
      </c>
      <c r="V362" s="208"/>
      <c r="W362" s="208" t="s">
        <v>285</v>
      </c>
      <c r="X362" s="208" t="s">
        <v>267</v>
      </c>
      <c r="Y362" s="208">
        <v>0</v>
      </c>
      <c r="Z362" s="339">
        <v>35855</v>
      </c>
      <c r="AA362" s="208"/>
      <c r="AB362" s="208">
        <v>0</v>
      </c>
      <c r="AC362" s="208"/>
    </row>
    <row r="363" spans="1:29" ht="15" customHeight="1" x14ac:dyDescent="0.25">
      <c r="A363" s="208">
        <v>5896</v>
      </c>
      <c r="B363" s="208">
        <v>10200602</v>
      </c>
      <c r="C363" s="208" t="s">
        <v>389</v>
      </c>
      <c r="D363" s="208" t="s">
        <v>406</v>
      </c>
      <c r="E363" s="208" t="s">
        <v>254</v>
      </c>
      <c r="F363" s="208" t="s">
        <v>407</v>
      </c>
      <c r="G363" s="208">
        <v>7440473</v>
      </c>
      <c r="H363" s="208" t="s">
        <v>318</v>
      </c>
      <c r="I363" s="208" t="s">
        <v>319</v>
      </c>
      <c r="J363" s="208">
        <v>149</v>
      </c>
      <c r="K363" s="186">
        <v>0</v>
      </c>
      <c r="L363" s="186">
        <v>129</v>
      </c>
      <c r="M363" s="208" t="s">
        <v>258</v>
      </c>
      <c r="N363" s="186">
        <v>1</v>
      </c>
      <c r="O363" s="210">
        <v>1.4E-3</v>
      </c>
      <c r="P363" s="208" t="s">
        <v>259</v>
      </c>
      <c r="Q363" s="208" t="s">
        <v>260</v>
      </c>
      <c r="R363" s="208" t="s">
        <v>254</v>
      </c>
      <c r="S363" s="208" t="s">
        <v>261</v>
      </c>
      <c r="T363" s="208"/>
      <c r="U363" s="208">
        <v>1.4</v>
      </c>
      <c r="V363" s="208" t="s">
        <v>294</v>
      </c>
      <c r="W363" s="208" t="s">
        <v>285</v>
      </c>
      <c r="X363" s="208" t="s">
        <v>263</v>
      </c>
      <c r="Y363" s="208">
        <v>0</v>
      </c>
      <c r="Z363" s="339">
        <v>35855</v>
      </c>
      <c r="AA363" s="208"/>
      <c r="AB363" s="208">
        <v>0</v>
      </c>
      <c r="AC363" s="208"/>
    </row>
    <row r="364" spans="1:29" ht="15" customHeight="1" x14ac:dyDescent="0.25">
      <c r="A364" s="208">
        <v>5897</v>
      </c>
      <c r="B364" s="208">
        <v>10200602</v>
      </c>
      <c r="C364" s="208" t="s">
        <v>389</v>
      </c>
      <c r="D364" s="208" t="s">
        <v>406</v>
      </c>
      <c r="E364" s="208" t="s">
        <v>254</v>
      </c>
      <c r="F364" s="208" t="s">
        <v>407</v>
      </c>
      <c r="G364" s="208">
        <v>218019</v>
      </c>
      <c r="H364" s="208" t="s">
        <v>320</v>
      </c>
      <c r="I364" s="208" t="s">
        <v>321</v>
      </c>
      <c r="J364" s="208">
        <v>153</v>
      </c>
      <c r="K364" s="186">
        <v>0</v>
      </c>
      <c r="L364" s="186">
        <v>129</v>
      </c>
      <c r="M364" s="208" t="s">
        <v>258</v>
      </c>
      <c r="N364" s="186">
        <v>1</v>
      </c>
      <c r="O364" s="208" t="s">
        <v>283</v>
      </c>
      <c r="P364" s="208" t="s">
        <v>259</v>
      </c>
      <c r="Q364" s="208" t="s">
        <v>260</v>
      </c>
      <c r="R364" s="208" t="s">
        <v>254</v>
      </c>
      <c r="S364" s="208" t="s">
        <v>261</v>
      </c>
      <c r="T364" s="208"/>
      <c r="U364" s="208">
        <v>1.4</v>
      </c>
      <c r="V364" s="208" t="s">
        <v>284</v>
      </c>
      <c r="W364" s="208" t="s">
        <v>285</v>
      </c>
      <c r="X364" s="208" t="s">
        <v>286</v>
      </c>
      <c r="Y364" s="208">
        <v>0</v>
      </c>
      <c r="Z364" s="339">
        <v>35855</v>
      </c>
      <c r="AA364" s="208"/>
      <c r="AB364" s="208">
        <v>0</v>
      </c>
      <c r="AC364" s="208"/>
    </row>
    <row r="365" spans="1:29" ht="15" customHeight="1" x14ac:dyDescent="0.25">
      <c r="A365" s="208">
        <v>5898</v>
      </c>
      <c r="B365" s="208">
        <v>10200602</v>
      </c>
      <c r="C365" s="208" t="s">
        <v>389</v>
      </c>
      <c r="D365" s="208" t="s">
        <v>406</v>
      </c>
      <c r="E365" s="208" t="s">
        <v>254</v>
      </c>
      <c r="F365" s="208" t="s">
        <v>407</v>
      </c>
      <c r="G365" s="208">
        <v>7440484</v>
      </c>
      <c r="H365" s="208" t="s">
        <v>322</v>
      </c>
      <c r="I365" s="208" t="s">
        <v>323</v>
      </c>
      <c r="J365" s="208">
        <v>154</v>
      </c>
      <c r="K365" s="186">
        <v>0</v>
      </c>
      <c r="L365" s="186">
        <v>129</v>
      </c>
      <c r="M365" s="208" t="s">
        <v>258</v>
      </c>
      <c r="N365" s="186">
        <v>1</v>
      </c>
      <c r="O365" s="210">
        <v>8.3999999999999995E-5</v>
      </c>
      <c r="P365" s="208" t="s">
        <v>259</v>
      </c>
      <c r="Q365" s="208" t="s">
        <v>260</v>
      </c>
      <c r="R365" s="208" t="s">
        <v>254</v>
      </c>
      <c r="S365" s="208" t="s">
        <v>261</v>
      </c>
      <c r="T365" s="208"/>
      <c r="U365" s="208">
        <v>1.4</v>
      </c>
      <c r="V365" s="208" t="s">
        <v>294</v>
      </c>
      <c r="W365" s="208" t="s">
        <v>285</v>
      </c>
      <c r="X365" s="208" t="s">
        <v>263</v>
      </c>
      <c r="Y365" s="208">
        <v>0</v>
      </c>
      <c r="Z365" s="339">
        <v>35855</v>
      </c>
      <c r="AA365" s="208"/>
      <c r="AB365" s="208">
        <v>0</v>
      </c>
      <c r="AC365" s="208"/>
    </row>
    <row r="366" spans="1:29" ht="15" customHeight="1" x14ac:dyDescent="0.25">
      <c r="A366" s="208">
        <v>5899</v>
      </c>
      <c r="B366" s="208">
        <v>10200602</v>
      </c>
      <c r="C366" s="208" t="s">
        <v>389</v>
      </c>
      <c r="D366" s="208" t="s">
        <v>406</v>
      </c>
      <c r="E366" s="208" t="s">
        <v>254</v>
      </c>
      <c r="F366" s="208" t="s">
        <v>407</v>
      </c>
      <c r="G366" s="208"/>
      <c r="H366" s="208" t="s">
        <v>324</v>
      </c>
      <c r="I366" s="208" t="s">
        <v>325</v>
      </c>
      <c r="J366" s="208">
        <v>156</v>
      </c>
      <c r="K366" s="186">
        <v>0</v>
      </c>
      <c r="L366" s="186">
        <v>129</v>
      </c>
      <c r="M366" s="208" t="s">
        <v>258</v>
      </c>
      <c r="N366" s="186">
        <v>1</v>
      </c>
      <c r="O366" s="210">
        <v>8.4999999999999995E-4</v>
      </c>
      <c r="P366" s="208" t="s">
        <v>259</v>
      </c>
      <c r="Q366" s="208" t="s">
        <v>260</v>
      </c>
      <c r="R366" s="208" t="s">
        <v>254</v>
      </c>
      <c r="S366" s="208" t="s">
        <v>261</v>
      </c>
      <c r="T366" s="208"/>
      <c r="U366" s="208">
        <v>1.4</v>
      </c>
      <c r="V366" s="208"/>
      <c r="W366" s="208" t="s">
        <v>285</v>
      </c>
      <c r="X366" s="208" t="s">
        <v>275</v>
      </c>
      <c r="Y366" s="208">
        <v>0</v>
      </c>
      <c r="Z366" s="339">
        <v>35855</v>
      </c>
      <c r="AA366" s="208"/>
      <c r="AB366" s="208">
        <v>0</v>
      </c>
      <c r="AC366" s="208"/>
    </row>
    <row r="367" spans="1:29" ht="15" customHeight="1" x14ac:dyDescent="0.25">
      <c r="A367" s="208">
        <v>5900</v>
      </c>
      <c r="B367" s="208">
        <v>10200602</v>
      </c>
      <c r="C367" s="208" t="s">
        <v>389</v>
      </c>
      <c r="D367" s="208" t="s">
        <v>406</v>
      </c>
      <c r="E367" s="208" t="s">
        <v>254</v>
      </c>
      <c r="F367" s="208" t="s">
        <v>407</v>
      </c>
      <c r="G367" s="208">
        <v>53703</v>
      </c>
      <c r="H367" s="208" t="s">
        <v>326</v>
      </c>
      <c r="I367" s="208" t="s">
        <v>327</v>
      </c>
      <c r="J367" s="208">
        <v>166</v>
      </c>
      <c r="K367" s="186">
        <v>0</v>
      </c>
      <c r="L367" s="186">
        <v>129</v>
      </c>
      <c r="M367" s="208" t="s">
        <v>258</v>
      </c>
      <c r="N367" s="186">
        <v>1</v>
      </c>
      <c r="O367" s="208" t="s">
        <v>303</v>
      </c>
      <c r="P367" s="208" t="s">
        <v>259</v>
      </c>
      <c r="Q367" s="208" t="s">
        <v>260</v>
      </c>
      <c r="R367" s="208" t="s">
        <v>254</v>
      </c>
      <c r="S367" s="208" t="s">
        <v>261</v>
      </c>
      <c r="T367" s="208"/>
      <c r="U367" s="208">
        <v>1.4</v>
      </c>
      <c r="V367" s="208" t="s">
        <v>284</v>
      </c>
      <c r="W367" s="208" t="s">
        <v>285</v>
      </c>
      <c r="X367" s="208" t="s">
        <v>286</v>
      </c>
      <c r="Y367" s="208">
        <v>0</v>
      </c>
      <c r="Z367" s="339">
        <v>35855</v>
      </c>
      <c r="AA367" s="208"/>
      <c r="AB367" s="208">
        <v>0</v>
      </c>
      <c r="AC367" s="208"/>
    </row>
    <row r="368" spans="1:29" ht="15" customHeight="1" x14ac:dyDescent="0.25">
      <c r="A368" s="208">
        <v>5901</v>
      </c>
      <c r="B368" s="208">
        <v>10200602</v>
      </c>
      <c r="C368" s="208" t="s">
        <v>389</v>
      </c>
      <c r="D368" s="208" t="s">
        <v>406</v>
      </c>
      <c r="E368" s="208" t="s">
        <v>254</v>
      </c>
      <c r="F368" s="208" t="s">
        <v>407</v>
      </c>
      <c r="G368" s="208"/>
      <c r="H368" s="208" t="s">
        <v>328</v>
      </c>
      <c r="I368" s="208" t="s">
        <v>329</v>
      </c>
      <c r="J368" s="208">
        <v>169</v>
      </c>
      <c r="K368" s="186">
        <v>0</v>
      </c>
      <c r="L368" s="186">
        <v>129</v>
      </c>
      <c r="M368" s="208" t="s">
        <v>258</v>
      </c>
      <c r="N368" s="186">
        <v>1</v>
      </c>
      <c r="O368" s="210">
        <v>1.1999999999999999E-3</v>
      </c>
      <c r="P368" s="208" t="s">
        <v>259</v>
      </c>
      <c r="Q368" s="208" t="s">
        <v>260</v>
      </c>
      <c r="R368" s="208" t="s">
        <v>254</v>
      </c>
      <c r="S368" s="208" t="s">
        <v>261</v>
      </c>
      <c r="T368" s="208"/>
      <c r="U368" s="208">
        <v>1.4</v>
      </c>
      <c r="V368" s="208" t="s">
        <v>294</v>
      </c>
      <c r="W368" s="208" t="s">
        <v>285</v>
      </c>
      <c r="X368" s="208" t="s">
        <v>286</v>
      </c>
      <c r="Y368" s="208">
        <v>0</v>
      </c>
      <c r="Z368" s="339">
        <v>35855</v>
      </c>
      <c r="AA368" s="208"/>
      <c r="AB368" s="208">
        <v>0</v>
      </c>
      <c r="AC368" s="208"/>
    </row>
    <row r="369" spans="1:29" ht="15" customHeight="1" x14ac:dyDescent="0.25">
      <c r="A369" s="208">
        <v>5902</v>
      </c>
      <c r="B369" s="208">
        <v>10200602</v>
      </c>
      <c r="C369" s="208" t="s">
        <v>389</v>
      </c>
      <c r="D369" s="208" t="s">
        <v>406</v>
      </c>
      <c r="E369" s="208" t="s">
        <v>254</v>
      </c>
      <c r="F369" s="208" t="s">
        <v>407</v>
      </c>
      <c r="G369" s="208">
        <v>57976</v>
      </c>
      <c r="H369" s="208" t="s">
        <v>330</v>
      </c>
      <c r="I369" s="208" t="s">
        <v>331</v>
      </c>
      <c r="J369" s="208">
        <v>181</v>
      </c>
      <c r="K369" s="186">
        <v>0</v>
      </c>
      <c r="L369" s="186">
        <v>129</v>
      </c>
      <c r="M369" s="208" t="s">
        <v>258</v>
      </c>
      <c r="N369" s="186">
        <v>1</v>
      </c>
      <c r="O369" s="208" t="s">
        <v>332</v>
      </c>
      <c r="P369" s="208" t="s">
        <v>259</v>
      </c>
      <c r="Q369" s="208" t="s">
        <v>260</v>
      </c>
      <c r="R369" s="208" t="s">
        <v>254</v>
      </c>
      <c r="S369" s="208" t="s">
        <v>261</v>
      </c>
      <c r="T369" s="208"/>
      <c r="U369" s="208">
        <v>1.4</v>
      </c>
      <c r="V369" s="208" t="s">
        <v>284</v>
      </c>
      <c r="W369" s="208" t="s">
        <v>285</v>
      </c>
      <c r="X369" s="208" t="s">
        <v>286</v>
      </c>
      <c r="Y369" s="208">
        <v>0</v>
      </c>
      <c r="Z369" s="339">
        <v>35855</v>
      </c>
      <c r="AA369" s="208"/>
      <c r="AB369" s="208">
        <v>0</v>
      </c>
      <c r="AC369" s="208"/>
    </row>
    <row r="370" spans="1:29" ht="15" customHeight="1" x14ac:dyDescent="0.25">
      <c r="A370" s="208">
        <v>5903</v>
      </c>
      <c r="B370" s="208">
        <v>10200602</v>
      </c>
      <c r="C370" s="208" t="s">
        <v>389</v>
      </c>
      <c r="D370" s="208" t="s">
        <v>406</v>
      </c>
      <c r="E370" s="208" t="s">
        <v>254</v>
      </c>
      <c r="F370" s="208" t="s">
        <v>407</v>
      </c>
      <c r="G370" s="208"/>
      <c r="H370" s="208" t="s">
        <v>333</v>
      </c>
      <c r="I370" s="208" t="s">
        <v>334</v>
      </c>
      <c r="J370" s="208">
        <v>189</v>
      </c>
      <c r="K370" s="186">
        <v>0</v>
      </c>
      <c r="L370" s="186">
        <v>129</v>
      </c>
      <c r="M370" s="208" t="s">
        <v>258</v>
      </c>
      <c r="N370" s="186">
        <v>1</v>
      </c>
      <c r="O370" s="210">
        <v>3.1</v>
      </c>
      <c r="P370" s="208" t="s">
        <v>259</v>
      </c>
      <c r="Q370" s="208" t="s">
        <v>260</v>
      </c>
      <c r="R370" s="208" t="s">
        <v>254</v>
      </c>
      <c r="S370" s="208" t="s">
        <v>261</v>
      </c>
      <c r="T370" s="208"/>
      <c r="U370" s="208">
        <v>1.4</v>
      </c>
      <c r="V370" s="208"/>
      <c r="W370" s="208" t="s">
        <v>285</v>
      </c>
      <c r="X370" s="208" t="s">
        <v>286</v>
      </c>
      <c r="Y370" s="208">
        <v>0</v>
      </c>
      <c r="Z370" s="339">
        <v>35855</v>
      </c>
      <c r="AA370" s="208"/>
      <c r="AB370" s="208">
        <v>0</v>
      </c>
      <c r="AC370" s="208"/>
    </row>
    <row r="371" spans="1:29" ht="15" customHeight="1" x14ac:dyDescent="0.25">
      <c r="A371" s="208">
        <v>5904</v>
      </c>
      <c r="B371" s="208">
        <v>10200602</v>
      </c>
      <c r="C371" s="208" t="s">
        <v>389</v>
      </c>
      <c r="D371" s="208" t="s">
        <v>406</v>
      </c>
      <c r="E371" s="208" t="s">
        <v>254</v>
      </c>
      <c r="F371" s="208" t="s">
        <v>407</v>
      </c>
      <c r="G371" s="208">
        <v>206440</v>
      </c>
      <c r="H371" s="208" t="s">
        <v>335</v>
      </c>
      <c r="I371" s="208" t="s">
        <v>336</v>
      </c>
      <c r="J371" s="208">
        <v>204</v>
      </c>
      <c r="K371" s="186">
        <v>0</v>
      </c>
      <c r="L371" s="186">
        <v>129</v>
      </c>
      <c r="M371" s="208" t="s">
        <v>258</v>
      </c>
      <c r="N371" s="186">
        <v>1</v>
      </c>
      <c r="O371" s="210">
        <v>3.0000000000000001E-6</v>
      </c>
      <c r="P371" s="208" t="s">
        <v>259</v>
      </c>
      <c r="Q371" s="208" t="s">
        <v>260</v>
      </c>
      <c r="R371" s="208" t="s">
        <v>254</v>
      </c>
      <c r="S371" s="208" t="s">
        <v>261</v>
      </c>
      <c r="T371" s="208"/>
      <c r="U371" s="208">
        <v>1.4</v>
      </c>
      <c r="V371" s="208" t="s">
        <v>284</v>
      </c>
      <c r="W371" s="208" t="s">
        <v>285</v>
      </c>
      <c r="X371" s="208" t="s">
        <v>286</v>
      </c>
      <c r="Y371" s="208">
        <v>0</v>
      </c>
      <c r="Z371" s="339">
        <v>35855</v>
      </c>
      <c r="AA371" s="208"/>
      <c r="AB371" s="208">
        <v>0</v>
      </c>
      <c r="AC371" s="208"/>
    </row>
    <row r="372" spans="1:29" ht="15" customHeight="1" x14ac:dyDescent="0.25">
      <c r="A372" s="208">
        <v>5905</v>
      </c>
      <c r="B372" s="208">
        <v>10200602</v>
      </c>
      <c r="C372" s="208" t="s">
        <v>389</v>
      </c>
      <c r="D372" s="208" t="s">
        <v>406</v>
      </c>
      <c r="E372" s="208" t="s">
        <v>254</v>
      </c>
      <c r="F372" s="208" t="s">
        <v>407</v>
      </c>
      <c r="G372" s="208">
        <v>86737</v>
      </c>
      <c r="H372" s="208" t="s">
        <v>337</v>
      </c>
      <c r="I372" s="208" t="s">
        <v>338</v>
      </c>
      <c r="J372" s="208">
        <v>205</v>
      </c>
      <c r="K372" s="186">
        <v>0</v>
      </c>
      <c r="L372" s="186">
        <v>129</v>
      </c>
      <c r="M372" s="208" t="s">
        <v>258</v>
      </c>
      <c r="N372" s="186">
        <v>1</v>
      </c>
      <c r="O372" s="210">
        <v>2.7999999999999999E-6</v>
      </c>
      <c r="P372" s="208" t="s">
        <v>259</v>
      </c>
      <c r="Q372" s="208" t="s">
        <v>260</v>
      </c>
      <c r="R372" s="208" t="s">
        <v>254</v>
      </c>
      <c r="S372" s="208" t="s">
        <v>261</v>
      </c>
      <c r="T372" s="208"/>
      <c r="U372" s="208">
        <v>1.4</v>
      </c>
      <c r="V372" s="208" t="s">
        <v>284</v>
      </c>
      <c r="W372" s="208" t="s">
        <v>285</v>
      </c>
      <c r="X372" s="208" t="s">
        <v>286</v>
      </c>
      <c r="Y372" s="208">
        <v>0</v>
      </c>
      <c r="Z372" s="339">
        <v>35855</v>
      </c>
      <c r="AA372" s="208"/>
      <c r="AB372" s="208">
        <v>0</v>
      </c>
      <c r="AC372" s="208"/>
    </row>
    <row r="373" spans="1:29" ht="15" customHeight="1" x14ac:dyDescent="0.25">
      <c r="A373" s="208">
        <v>5906</v>
      </c>
      <c r="B373" s="208">
        <v>10200602</v>
      </c>
      <c r="C373" s="208" t="s">
        <v>389</v>
      </c>
      <c r="D373" s="208" t="s">
        <v>406</v>
      </c>
      <c r="E373" s="208" t="s">
        <v>254</v>
      </c>
      <c r="F373" s="208" t="s">
        <v>407</v>
      </c>
      <c r="G373" s="208">
        <v>50000</v>
      </c>
      <c r="H373" s="208" t="s">
        <v>339</v>
      </c>
      <c r="I373" s="208" t="s">
        <v>340</v>
      </c>
      <c r="J373" s="208">
        <v>210</v>
      </c>
      <c r="K373" s="186">
        <v>0</v>
      </c>
      <c r="L373" s="186">
        <v>129</v>
      </c>
      <c r="M373" s="208" t="s">
        <v>258</v>
      </c>
      <c r="N373" s="186">
        <v>1</v>
      </c>
      <c r="O373" s="210">
        <v>7.4999999999999997E-2</v>
      </c>
      <c r="P373" s="208" t="s">
        <v>259</v>
      </c>
      <c r="Q373" s="208" t="s">
        <v>260</v>
      </c>
      <c r="R373" s="208" t="s">
        <v>254</v>
      </c>
      <c r="S373" s="208" t="s">
        <v>261</v>
      </c>
      <c r="T373" s="208"/>
      <c r="U373" s="208">
        <v>1.4</v>
      </c>
      <c r="V373" s="208" t="s">
        <v>294</v>
      </c>
      <c r="W373" s="208" t="s">
        <v>285</v>
      </c>
      <c r="X373" s="208" t="s">
        <v>267</v>
      </c>
      <c r="Y373" s="208">
        <v>0</v>
      </c>
      <c r="Z373" s="339">
        <v>35855</v>
      </c>
      <c r="AA373" s="208"/>
      <c r="AB373" s="208">
        <v>0</v>
      </c>
      <c r="AC373" s="208"/>
    </row>
    <row r="374" spans="1:29" ht="15" customHeight="1" x14ac:dyDescent="0.25">
      <c r="A374" s="208">
        <v>5907</v>
      </c>
      <c r="B374" s="208">
        <v>10200602</v>
      </c>
      <c r="C374" s="208" t="s">
        <v>389</v>
      </c>
      <c r="D374" s="208" t="s">
        <v>406</v>
      </c>
      <c r="E374" s="208" t="s">
        <v>254</v>
      </c>
      <c r="F374" s="208" t="s">
        <v>407</v>
      </c>
      <c r="G374" s="208">
        <v>193395</v>
      </c>
      <c r="H374" s="208" t="s">
        <v>341</v>
      </c>
      <c r="I374" s="208" t="s">
        <v>342</v>
      </c>
      <c r="J374" s="208">
        <v>237</v>
      </c>
      <c r="K374" s="186">
        <v>0</v>
      </c>
      <c r="L374" s="186">
        <v>129</v>
      </c>
      <c r="M374" s="208" t="s">
        <v>258</v>
      </c>
      <c r="N374" s="186">
        <v>1</v>
      </c>
      <c r="O374" s="208" t="s">
        <v>283</v>
      </c>
      <c r="P374" s="208" t="s">
        <v>259</v>
      </c>
      <c r="Q374" s="208" t="s">
        <v>260</v>
      </c>
      <c r="R374" s="208" t="s">
        <v>254</v>
      </c>
      <c r="S374" s="208" t="s">
        <v>261</v>
      </c>
      <c r="T374" s="208"/>
      <c r="U374" s="208">
        <v>1.4</v>
      </c>
      <c r="V374" s="208" t="s">
        <v>284</v>
      </c>
      <c r="W374" s="208" t="s">
        <v>285</v>
      </c>
      <c r="X374" s="208" t="s">
        <v>286</v>
      </c>
      <c r="Y374" s="208">
        <v>0</v>
      </c>
      <c r="Z374" s="339">
        <v>35855</v>
      </c>
      <c r="AA374" s="208"/>
      <c r="AB374" s="208">
        <v>0</v>
      </c>
      <c r="AC374" s="208"/>
    </row>
    <row r="375" spans="1:29" ht="15" customHeight="1" x14ac:dyDescent="0.25">
      <c r="A375" s="208">
        <v>5908</v>
      </c>
      <c r="B375" s="208">
        <v>10200602</v>
      </c>
      <c r="C375" s="208" t="s">
        <v>389</v>
      </c>
      <c r="D375" s="208" t="s">
        <v>406</v>
      </c>
      <c r="E375" s="208" t="s">
        <v>254</v>
      </c>
      <c r="F375" s="208" t="s">
        <v>407</v>
      </c>
      <c r="G375" s="208">
        <v>7439921</v>
      </c>
      <c r="H375" s="208" t="s">
        <v>343</v>
      </c>
      <c r="I375" s="208" t="s">
        <v>344</v>
      </c>
      <c r="J375" s="208">
        <v>250</v>
      </c>
      <c r="K375" s="186">
        <v>0</v>
      </c>
      <c r="L375" s="186">
        <v>129</v>
      </c>
      <c r="M375" s="208" t="s">
        <v>258</v>
      </c>
      <c r="N375" s="186">
        <v>1</v>
      </c>
      <c r="O375" s="210">
        <v>5.0000000000000001E-4</v>
      </c>
      <c r="P375" s="208" t="s">
        <v>259</v>
      </c>
      <c r="Q375" s="208" t="s">
        <v>260</v>
      </c>
      <c r="R375" s="208" t="s">
        <v>254</v>
      </c>
      <c r="S375" s="208" t="s">
        <v>261</v>
      </c>
      <c r="T375" s="208"/>
      <c r="U375" s="208">
        <v>1.4</v>
      </c>
      <c r="V375" s="208" t="s">
        <v>284</v>
      </c>
      <c r="W375" s="208" t="s">
        <v>285</v>
      </c>
      <c r="X375" s="208" t="s">
        <v>263</v>
      </c>
      <c r="Y375" s="208">
        <v>0</v>
      </c>
      <c r="Z375" s="339">
        <v>35855</v>
      </c>
      <c r="AA375" s="208"/>
      <c r="AB375" s="208">
        <v>0</v>
      </c>
      <c r="AC375" s="208"/>
    </row>
    <row r="376" spans="1:29" ht="15" customHeight="1" x14ac:dyDescent="0.25">
      <c r="A376" s="208">
        <v>5909</v>
      </c>
      <c r="B376" s="208">
        <v>10200602</v>
      </c>
      <c r="C376" s="208" t="s">
        <v>389</v>
      </c>
      <c r="D376" s="208" t="s">
        <v>406</v>
      </c>
      <c r="E376" s="208" t="s">
        <v>254</v>
      </c>
      <c r="F376" s="208" t="s">
        <v>407</v>
      </c>
      <c r="G376" s="208">
        <v>7439965</v>
      </c>
      <c r="H376" s="208" t="s">
        <v>345</v>
      </c>
      <c r="I376" s="208" t="s">
        <v>346</v>
      </c>
      <c r="J376" s="208">
        <v>257</v>
      </c>
      <c r="K376" s="186">
        <v>0</v>
      </c>
      <c r="L376" s="186">
        <v>129</v>
      </c>
      <c r="M376" s="208" t="s">
        <v>258</v>
      </c>
      <c r="N376" s="186">
        <v>1</v>
      </c>
      <c r="O376" s="210">
        <v>3.8000000000000002E-4</v>
      </c>
      <c r="P376" s="208" t="s">
        <v>259</v>
      </c>
      <c r="Q376" s="208" t="s">
        <v>260</v>
      </c>
      <c r="R376" s="208" t="s">
        <v>254</v>
      </c>
      <c r="S376" s="208" t="s">
        <v>261</v>
      </c>
      <c r="T376" s="208"/>
      <c r="U376" s="208">
        <v>1.4</v>
      </c>
      <c r="V376" s="208" t="s">
        <v>294</v>
      </c>
      <c r="W376" s="208" t="s">
        <v>285</v>
      </c>
      <c r="X376" s="208" t="s">
        <v>263</v>
      </c>
      <c r="Y376" s="208">
        <v>0</v>
      </c>
      <c r="Z376" s="339">
        <v>35855</v>
      </c>
      <c r="AA376" s="208"/>
      <c r="AB376" s="208">
        <v>0</v>
      </c>
      <c r="AC376" s="208"/>
    </row>
    <row r="377" spans="1:29" ht="15" customHeight="1" x14ac:dyDescent="0.25">
      <c r="A377" s="208">
        <v>5910</v>
      </c>
      <c r="B377" s="208">
        <v>10200602</v>
      </c>
      <c r="C377" s="208" t="s">
        <v>389</v>
      </c>
      <c r="D377" s="208" t="s">
        <v>406</v>
      </c>
      <c r="E377" s="208" t="s">
        <v>254</v>
      </c>
      <c r="F377" s="208" t="s">
        <v>407</v>
      </c>
      <c r="G377" s="208">
        <v>7439976</v>
      </c>
      <c r="H377" s="208" t="s">
        <v>347</v>
      </c>
      <c r="I377" s="208" t="s">
        <v>348</v>
      </c>
      <c r="J377" s="208">
        <v>260</v>
      </c>
      <c r="K377" s="186">
        <v>0</v>
      </c>
      <c r="L377" s="186">
        <v>129</v>
      </c>
      <c r="M377" s="208" t="s">
        <v>258</v>
      </c>
      <c r="N377" s="186">
        <v>1</v>
      </c>
      <c r="O377" s="210">
        <v>2.5999999999999998E-4</v>
      </c>
      <c r="P377" s="208" t="s">
        <v>259</v>
      </c>
      <c r="Q377" s="208" t="s">
        <v>260</v>
      </c>
      <c r="R377" s="208" t="s">
        <v>254</v>
      </c>
      <c r="S377" s="208" t="s">
        <v>261</v>
      </c>
      <c r="T377" s="208"/>
      <c r="U377" s="208">
        <v>1.4</v>
      </c>
      <c r="V377" s="208" t="s">
        <v>294</v>
      </c>
      <c r="W377" s="208" t="s">
        <v>285</v>
      </c>
      <c r="X377" s="208" t="s">
        <v>263</v>
      </c>
      <c r="Y377" s="208">
        <v>0</v>
      </c>
      <c r="Z377" s="339">
        <v>35855</v>
      </c>
      <c r="AA377" s="208"/>
      <c r="AB377" s="208">
        <v>0</v>
      </c>
      <c r="AC377" s="208"/>
    </row>
    <row r="378" spans="1:29" ht="15" customHeight="1" x14ac:dyDescent="0.25">
      <c r="A378" s="208">
        <v>5911</v>
      </c>
      <c r="B378" s="208">
        <v>10200602</v>
      </c>
      <c r="C378" s="208" t="s">
        <v>389</v>
      </c>
      <c r="D378" s="208" t="s">
        <v>406</v>
      </c>
      <c r="E378" s="208" t="s">
        <v>254</v>
      </c>
      <c r="F378" s="208" t="s">
        <v>407</v>
      </c>
      <c r="G378" s="208"/>
      <c r="H378" s="208" t="s">
        <v>349</v>
      </c>
      <c r="I378" s="208" t="s">
        <v>350</v>
      </c>
      <c r="J378" s="208">
        <v>261</v>
      </c>
      <c r="K378" s="186">
        <v>0</v>
      </c>
      <c r="L378" s="186">
        <v>129</v>
      </c>
      <c r="M378" s="208" t="s">
        <v>258</v>
      </c>
      <c r="N378" s="186">
        <v>1</v>
      </c>
      <c r="O378" s="210">
        <v>2.2999999999999998</v>
      </c>
      <c r="P378" s="208" t="s">
        <v>259</v>
      </c>
      <c r="Q378" s="208" t="s">
        <v>260</v>
      </c>
      <c r="R378" s="208" t="s">
        <v>254</v>
      </c>
      <c r="S378" s="208" t="s">
        <v>261</v>
      </c>
      <c r="T378" s="208"/>
      <c r="U378" s="208">
        <v>1.4</v>
      </c>
      <c r="V378" s="208"/>
      <c r="W378" s="208" t="s">
        <v>285</v>
      </c>
      <c r="X378" s="208" t="s">
        <v>267</v>
      </c>
      <c r="Y378" s="208">
        <v>0</v>
      </c>
      <c r="Z378" s="339">
        <v>35855</v>
      </c>
      <c r="AA378" s="208"/>
      <c r="AB378" s="208">
        <v>0</v>
      </c>
      <c r="AC378" s="208"/>
    </row>
    <row r="379" spans="1:29" ht="15" customHeight="1" x14ac:dyDescent="0.25">
      <c r="A379" s="208">
        <v>5912</v>
      </c>
      <c r="B379" s="208">
        <v>10200602</v>
      </c>
      <c r="C379" s="208" t="s">
        <v>389</v>
      </c>
      <c r="D379" s="208" t="s">
        <v>406</v>
      </c>
      <c r="E379" s="208" t="s">
        <v>254</v>
      </c>
      <c r="F379" s="208" t="s">
        <v>407</v>
      </c>
      <c r="G379" s="208">
        <v>91576</v>
      </c>
      <c r="H379" s="208" t="s">
        <v>351</v>
      </c>
      <c r="I379" s="208" t="s">
        <v>352</v>
      </c>
      <c r="J379" s="208">
        <v>55</v>
      </c>
      <c r="K379" s="186">
        <v>0</v>
      </c>
      <c r="L379" s="186">
        <v>129</v>
      </c>
      <c r="M379" s="208" t="s">
        <v>258</v>
      </c>
      <c r="N379" s="186">
        <v>1</v>
      </c>
      <c r="O379" s="210">
        <v>2.4000000000000001E-5</v>
      </c>
      <c r="P379" s="208" t="s">
        <v>259</v>
      </c>
      <c r="Q379" s="208" t="s">
        <v>260</v>
      </c>
      <c r="R379" s="208" t="s">
        <v>254</v>
      </c>
      <c r="S379" s="208" t="s">
        <v>261</v>
      </c>
      <c r="T379" s="208"/>
      <c r="U379" s="208">
        <v>1.4</v>
      </c>
      <c r="V379" s="208" t="s">
        <v>284</v>
      </c>
      <c r="W379" s="208" t="s">
        <v>285</v>
      </c>
      <c r="X379" s="208" t="s">
        <v>263</v>
      </c>
      <c r="Y379" s="208">
        <v>0</v>
      </c>
      <c r="Z379" s="339">
        <v>35855</v>
      </c>
      <c r="AA379" s="208"/>
      <c r="AB379" s="208">
        <v>0</v>
      </c>
      <c r="AC379" s="208"/>
    </row>
    <row r="380" spans="1:29" ht="15" customHeight="1" x14ac:dyDescent="0.25">
      <c r="A380" s="208">
        <v>5913</v>
      </c>
      <c r="B380" s="208">
        <v>10200602</v>
      </c>
      <c r="C380" s="208" t="s">
        <v>389</v>
      </c>
      <c r="D380" s="208" t="s">
        <v>406</v>
      </c>
      <c r="E380" s="208" t="s">
        <v>254</v>
      </c>
      <c r="F380" s="208" t="s">
        <v>407</v>
      </c>
      <c r="G380" s="208">
        <v>56495</v>
      </c>
      <c r="H380" s="208" t="s">
        <v>353</v>
      </c>
      <c r="I380" s="208" t="s">
        <v>354</v>
      </c>
      <c r="J380" s="208">
        <v>61</v>
      </c>
      <c r="K380" s="186">
        <v>0</v>
      </c>
      <c r="L380" s="186">
        <v>129</v>
      </c>
      <c r="M380" s="208" t="s">
        <v>258</v>
      </c>
      <c r="N380" s="186">
        <v>1</v>
      </c>
      <c r="O380" s="208" t="s">
        <v>283</v>
      </c>
      <c r="P380" s="208" t="s">
        <v>259</v>
      </c>
      <c r="Q380" s="208" t="s">
        <v>260</v>
      </c>
      <c r="R380" s="208" t="s">
        <v>254</v>
      </c>
      <c r="S380" s="208" t="s">
        <v>261</v>
      </c>
      <c r="T380" s="208"/>
      <c r="U380" s="208">
        <v>1.4</v>
      </c>
      <c r="V380" s="208" t="s">
        <v>284</v>
      </c>
      <c r="W380" s="208" t="s">
        <v>285</v>
      </c>
      <c r="X380" s="208" t="s">
        <v>286</v>
      </c>
      <c r="Y380" s="208">
        <v>0</v>
      </c>
      <c r="Z380" s="339">
        <v>35855</v>
      </c>
      <c r="AA380" s="208"/>
      <c r="AB380" s="208">
        <v>0</v>
      </c>
      <c r="AC380" s="208"/>
    </row>
    <row r="381" spans="1:29" ht="15" customHeight="1" x14ac:dyDescent="0.25">
      <c r="A381" s="208">
        <v>5914</v>
      </c>
      <c r="B381" s="208">
        <v>10200602</v>
      </c>
      <c r="C381" s="208" t="s">
        <v>389</v>
      </c>
      <c r="D381" s="208" t="s">
        <v>406</v>
      </c>
      <c r="E381" s="208" t="s">
        <v>254</v>
      </c>
      <c r="F381" s="208" t="s">
        <v>407</v>
      </c>
      <c r="G381" s="208"/>
      <c r="H381" s="208" t="s">
        <v>355</v>
      </c>
      <c r="I381" s="208" t="s">
        <v>356</v>
      </c>
      <c r="J381" s="208">
        <v>287</v>
      </c>
      <c r="K381" s="186">
        <v>0</v>
      </c>
      <c r="L381" s="186">
        <v>129</v>
      </c>
      <c r="M381" s="208" t="s">
        <v>258</v>
      </c>
      <c r="N381" s="186">
        <v>1</v>
      </c>
      <c r="O381" s="210">
        <v>1.1000000000000001E-3</v>
      </c>
      <c r="P381" s="208" t="s">
        <v>259</v>
      </c>
      <c r="Q381" s="208" t="s">
        <v>260</v>
      </c>
      <c r="R381" s="208" t="s">
        <v>254</v>
      </c>
      <c r="S381" s="208" t="s">
        <v>261</v>
      </c>
      <c r="T381" s="208"/>
      <c r="U381" s="208">
        <v>1.4</v>
      </c>
      <c r="V381" s="208"/>
      <c r="W381" s="208" t="s">
        <v>285</v>
      </c>
      <c r="X381" s="208" t="s">
        <v>263</v>
      </c>
      <c r="Y381" s="208">
        <v>0</v>
      </c>
      <c r="Z381" s="339">
        <v>35855</v>
      </c>
      <c r="AA381" s="208"/>
      <c r="AB381" s="208">
        <v>0</v>
      </c>
      <c r="AC381" s="208"/>
    </row>
    <row r="382" spans="1:29" ht="15" customHeight="1" x14ac:dyDescent="0.25">
      <c r="A382" s="208">
        <v>5915</v>
      </c>
      <c r="B382" s="208">
        <v>10200602</v>
      </c>
      <c r="C382" s="208" t="s">
        <v>389</v>
      </c>
      <c r="D382" s="208" t="s">
        <v>406</v>
      </c>
      <c r="E382" s="208" t="s">
        <v>254</v>
      </c>
      <c r="F382" s="208" t="s">
        <v>407</v>
      </c>
      <c r="G382" s="208"/>
      <c r="H382" s="208" t="s">
        <v>365</v>
      </c>
      <c r="I382" s="208" t="s">
        <v>366</v>
      </c>
      <c r="J382" s="208">
        <v>304</v>
      </c>
      <c r="K382" s="186">
        <v>205</v>
      </c>
      <c r="L382" s="186">
        <v>220</v>
      </c>
      <c r="M382" s="208" t="s">
        <v>367</v>
      </c>
      <c r="N382" s="186">
        <v>1</v>
      </c>
      <c r="O382" s="210">
        <v>0.64</v>
      </c>
      <c r="P382" s="208" t="s">
        <v>259</v>
      </c>
      <c r="Q382" s="208" t="s">
        <v>260</v>
      </c>
      <c r="R382" s="208" t="s">
        <v>254</v>
      </c>
      <c r="S382" s="208" t="s">
        <v>261</v>
      </c>
      <c r="T382" s="208"/>
      <c r="U382" s="208">
        <v>1.4</v>
      </c>
      <c r="V382" s="208"/>
      <c r="W382" s="208" t="s">
        <v>285</v>
      </c>
      <c r="X382" s="208" t="s">
        <v>286</v>
      </c>
      <c r="Y382" s="208">
        <v>0</v>
      </c>
      <c r="Z382" s="339">
        <v>35855</v>
      </c>
      <c r="AA382" s="208"/>
      <c r="AB382" s="208">
        <v>0</v>
      </c>
      <c r="AC382" s="208"/>
    </row>
    <row r="383" spans="1:29" ht="15" customHeight="1" x14ac:dyDescent="0.25">
      <c r="A383" s="208">
        <v>5916</v>
      </c>
      <c r="B383" s="208">
        <v>10200602</v>
      </c>
      <c r="C383" s="208" t="s">
        <v>389</v>
      </c>
      <c r="D383" s="208" t="s">
        <v>406</v>
      </c>
      <c r="E383" s="208" t="s">
        <v>254</v>
      </c>
      <c r="F383" s="208" t="s">
        <v>407</v>
      </c>
      <c r="G383" s="208">
        <v>85018</v>
      </c>
      <c r="H383" s="208" t="s">
        <v>368</v>
      </c>
      <c r="I383" s="208" t="s">
        <v>369</v>
      </c>
      <c r="J383" s="208">
        <v>325</v>
      </c>
      <c r="K383" s="186">
        <v>0</v>
      </c>
      <c r="L383" s="186">
        <v>129</v>
      </c>
      <c r="M383" s="208" t="s">
        <v>258</v>
      </c>
      <c r="N383" s="186">
        <v>1</v>
      </c>
      <c r="O383" s="210">
        <v>1.7E-5</v>
      </c>
      <c r="P383" s="208" t="s">
        <v>259</v>
      </c>
      <c r="Q383" s="208" t="s">
        <v>260</v>
      </c>
      <c r="R383" s="208" t="s">
        <v>254</v>
      </c>
      <c r="S383" s="208" t="s">
        <v>261</v>
      </c>
      <c r="T383" s="208"/>
      <c r="U383" s="208">
        <v>1.4</v>
      </c>
      <c r="V383" s="208" t="s">
        <v>284</v>
      </c>
      <c r="W383" s="208" t="s">
        <v>285</v>
      </c>
      <c r="X383" s="208" t="s">
        <v>263</v>
      </c>
      <c r="Y383" s="208">
        <v>0</v>
      </c>
      <c r="Z383" s="339">
        <v>35855</v>
      </c>
      <c r="AA383" s="208"/>
      <c r="AB383" s="208">
        <v>0</v>
      </c>
      <c r="AC383" s="208"/>
    </row>
    <row r="384" spans="1:29" ht="15" customHeight="1" x14ac:dyDescent="0.25">
      <c r="A384" s="208">
        <v>5917</v>
      </c>
      <c r="B384" s="208">
        <v>10200602</v>
      </c>
      <c r="C384" s="208" t="s">
        <v>389</v>
      </c>
      <c r="D384" s="208" t="s">
        <v>406</v>
      </c>
      <c r="E384" s="208" t="s">
        <v>254</v>
      </c>
      <c r="F384" s="208" t="s">
        <v>407</v>
      </c>
      <c r="G384" s="208" t="s">
        <v>271</v>
      </c>
      <c r="H384" s="208"/>
      <c r="I384" s="208" t="s">
        <v>272</v>
      </c>
      <c r="J384" s="208">
        <v>330</v>
      </c>
      <c r="K384" s="186">
        <v>0</v>
      </c>
      <c r="L384" s="186">
        <v>129</v>
      </c>
      <c r="M384" s="208" t="s">
        <v>258</v>
      </c>
      <c r="N384" s="186">
        <v>1</v>
      </c>
      <c r="O384" s="210">
        <v>7.5</v>
      </c>
      <c r="P384" s="208" t="s">
        <v>259</v>
      </c>
      <c r="Q384" s="208" t="s">
        <v>260</v>
      </c>
      <c r="R384" s="208" t="s">
        <v>254</v>
      </c>
      <c r="S384" s="208" t="s">
        <v>261</v>
      </c>
      <c r="T384" s="208"/>
      <c r="U384" s="208">
        <v>1.4</v>
      </c>
      <c r="V384" s="208"/>
      <c r="W384" s="208" t="s">
        <v>262</v>
      </c>
      <c r="X384" s="208" t="s">
        <v>263</v>
      </c>
      <c r="Y384" s="208">
        <v>0</v>
      </c>
      <c r="Z384" s="208"/>
      <c r="AA384" s="339">
        <v>35855</v>
      </c>
      <c r="AB384" s="208">
        <v>0</v>
      </c>
      <c r="AC384" s="208"/>
    </row>
    <row r="385" spans="1:29" ht="15" customHeight="1" x14ac:dyDescent="0.25">
      <c r="A385" s="208">
        <v>5918</v>
      </c>
      <c r="B385" s="208">
        <v>10200602</v>
      </c>
      <c r="C385" s="208" t="s">
        <v>389</v>
      </c>
      <c r="D385" s="208" t="s">
        <v>406</v>
      </c>
      <c r="E385" s="208" t="s">
        <v>254</v>
      </c>
      <c r="F385" s="208" t="s">
        <v>407</v>
      </c>
      <c r="G385" s="208" t="s">
        <v>271</v>
      </c>
      <c r="H385" s="208"/>
      <c r="I385" s="208" t="s">
        <v>272</v>
      </c>
      <c r="J385" s="208">
        <v>330</v>
      </c>
      <c r="K385" s="186">
        <v>0</v>
      </c>
      <c r="L385" s="186">
        <v>129</v>
      </c>
      <c r="M385" s="208" t="s">
        <v>258</v>
      </c>
      <c r="N385" s="186">
        <v>1</v>
      </c>
      <c r="O385" s="210">
        <v>5.7</v>
      </c>
      <c r="P385" s="208" t="s">
        <v>259</v>
      </c>
      <c r="Q385" s="208" t="s">
        <v>260</v>
      </c>
      <c r="R385" s="208" t="s">
        <v>254</v>
      </c>
      <c r="S385" s="208" t="s">
        <v>261</v>
      </c>
      <c r="T385" s="208"/>
      <c r="U385" s="208">
        <v>1.4</v>
      </c>
      <c r="V385" s="208" t="s">
        <v>370</v>
      </c>
      <c r="W385" s="208" t="s">
        <v>285</v>
      </c>
      <c r="X385" s="208" t="s">
        <v>263</v>
      </c>
      <c r="Y385" s="208">
        <v>0</v>
      </c>
      <c r="Z385" s="339">
        <v>35855</v>
      </c>
      <c r="AA385" s="208"/>
      <c r="AB385" s="208">
        <v>0</v>
      </c>
      <c r="AC385" s="208"/>
    </row>
    <row r="386" spans="1:29" ht="15" customHeight="1" x14ac:dyDescent="0.25">
      <c r="A386" s="208">
        <v>5919</v>
      </c>
      <c r="B386" s="208">
        <v>10200602</v>
      </c>
      <c r="C386" s="208" t="s">
        <v>389</v>
      </c>
      <c r="D386" s="208" t="s">
        <v>406</v>
      </c>
      <c r="E386" s="208" t="s">
        <v>254</v>
      </c>
      <c r="F386" s="208" t="s">
        <v>407</v>
      </c>
      <c r="G386" s="208" t="s">
        <v>273</v>
      </c>
      <c r="H386" s="208"/>
      <c r="I386" s="208" t="s">
        <v>274</v>
      </c>
      <c r="J386" s="208">
        <v>334</v>
      </c>
      <c r="K386" s="186">
        <v>0</v>
      </c>
      <c r="L386" s="186">
        <v>129</v>
      </c>
      <c r="M386" s="208" t="s">
        <v>258</v>
      </c>
      <c r="N386" s="186">
        <v>1</v>
      </c>
      <c r="O386" s="210">
        <v>1.9</v>
      </c>
      <c r="P386" s="208" t="s">
        <v>259</v>
      </c>
      <c r="Q386" s="208" t="s">
        <v>260</v>
      </c>
      <c r="R386" s="208" t="s">
        <v>254</v>
      </c>
      <c r="S386" s="208" t="s">
        <v>261</v>
      </c>
      <c r="T386" s="208"/>
      <c r="U386" s="208">
        <v>1.4</v>
      </c>
      <c r="V386" s="208" t="s">
        <v>370</v>
      </c>
      <c r="W386" s="208" t="s">
        <v>285</v>
      </c>
      <c r="X386" s="208" t="s">
        <v>267</v>
      </c>
      <c r="Y386" s="208">
        <v>0</v>
      </c>
      <c r="Z386" s="339">
        <v>35855</v>
      </c>
      <c r="AA386" s="208"/>
      <c r="AB386" s="208">
        <v>0</v>
      </c>
      <c r="AC386" s="208"/>
    </row>
    <row r="387" spans="1:29" ht="15" customHeight="1" x14ac:dyDescent="0.25">
      <c r="A387" s="208">
        <v>5920</v>
      </c>
      <c r="B387" s="208">
        <v>10200602</v>
      </c>
      <c r="C387" s="208" t="s">
        <v>389</v>
      </c>
      <c r="D387" s="208" t="s">
        <v>406</v>
      </c>
      <c r="E387" s="208" t="s">
        <v>254</v>
      </c>
      <c r="F387" s="208" t="s">
        <v>407</v>
      </c>
      <c r="G387" s="208" t="s">
        <v>273</v>
      </c>
      <c r="H387" s="208"/>
      <c r="I387" s="208" t="s">
        <v>274</v>
      </c>
      <c r="J387" s="208">
        <v>334</v>
      </c>
      <c r="K387" s="186">
        <v>0</v>
      </c>
      <c r="L387" s="186">
        <v>129</v>
      </c>
      <c r="M387" s="208" t="s">
        <v>258</v>
      </c>
      <c r="N387" s="186">
        <v>1</v>
      </c>
      <c r="O387" s="210">
        <v>6.2</v>
      </c>
      <c r="P387" s="208" t="s">
        <v>259</v>
      </c>
      <c r="Q387" s="208" t="s">
        <v>260</v>
      </c>
      <c r="R387" s="208" t="s">
        <v>254</v>
      </c>
      <c r="S387" s="208" t="s">
        <v>261</v>
      </c>
      <c r="T387" s="208"/>
      <c r="U387" s="208">
        <v>1.4</v>
      </c>
      <c r="V387" s="208"/>
      <c r="W387" s="208" t="s">
        <v>262</v>
      </c>
      <c r="X387" s="208" t="s">
        <v>267</v>
      </c>
      <c r="Y387" s="208">
        <v>0</v>
      </c>
      <c r="Z387" s="208"/>
      <c r="AA387" s="339">
        <v>35855</v>
      </c>
      <c r="AB387" s="208">
        <v>0</v>
      </c>
      <c r="AC387" s="208"/>
    </row>
    <row r="388" spans="1:29" ht="15" customHeight="1" x14ac:dyDescent="0.25">
      <c r="A388" s="208">
        <v>5921</v>
      </c>
      <c r="B388" s="208">
        <v>10200602</v>
      </c>
      <c r="C388" s="208" t="s">
        <v>389</v>
      </c>
      <c r="D388" s="208" t="s">
        <v>406</v>
      </c>
      <c r="E388" s="208" t="s">
        <v>254</v>
      </c>
      <c r="F388" s="208" t="s">
        <v>407</v>
      </c>
      <c r="G388" s="208" t="s">
        <v>371</v>
      </c>
      <c r="H388" s="208"/>
      <c r="I388" s="208" t="s">
        <v>372</v>
      </c>
      <c r="J388" s="208">
        <v>336</v>
      </c>
      <c r="K388" s="186">
        <v>0</v>
      </c>
      <c r="L388" s="186">
        <v>129</v>
      </c>
      <c r="M388" s="208" t="s">
        <v>258</v>
      </c>
      <c r="N388" s="186">
        <v>1</v>
      </c>
      <c r="O388" s="210">
        <v>13.7</v>
      </c>
      <c r="P388" s="208" t="s">
        <v>259</v>
      </c>
      <c r="Q388" s="208" t="s">
        <v>260</v>
      </c>
      <c r="R388" s="208" t="s">
        <v>254</v>
      </c>
      <c r="S388" s="208" t="s">
        <v>261</v>
      </c>
      <c r="T388" s="208"/>
      <c r="U388" s="208">
        <v>1.4</v>
      </c>
      <c r="V388" s="208" t="s">
        <v>756</v>
      </c>
      <c r="W388" s="208" t="s">
        <v>262</v>
      </c>
      <c r="X388" s="208" t="s">
        <v>263</v>
      </c>
      <c r="Y388" s="208">
        <v>0</v>
      </c>
      <c r="Z388" s="208"/>
      <c r="AA388" s="339">
        <v>35855</v>
      </c>
      <c r="AB388" s="208">
        <v>0</v>
      </c>
      <c r="AC388" s="208"/>
    </row>
    <row r="389" spans="1:29" ht="15" customHeight="1" x14ac:dyDescent="0.25">
      <c r="A389" s="208">
        <v>5922</v>
      </c>
      <c r="B389" s="208">
        <v>10200602</v>
      </c>
      <c r="C389" s="208" t="s">
        <v>389</v>
      </c>
      <c r="D389" s="208" t="s">
        <v>406</v>
      </c>
      <c r="E389" s="208" t="s">
        <v>254</v>
      </c>
      <c r="F389" s="208" t="s">
        <v>407</v>
      </c>
      <c r="G389" s="208" t="s">
        <v>371</v>
      </c>
      <c r="H389" s="208"/>
      <c r="I389" s="208" t="s">
        <v>372</v>
      </c>
      <c r="J389" s="208">
        <v>336</v>
      </c>
      <c r="K389" s="186">
        <v>0</v>
      </c>
      <c r="L389" s="186">
        <v>129</v>
      </c>
      <c r="M389" s="208" t="s">
        <v>258</v>
      </c>
      <c r="N389" s="186">
        <v>1</v>
      </c>
      <c r="O389" s="210">
        <v>7.6</v>
      </c>
      <c r="P389" s="208" t="s">
        <v>259</v>
      </c>
      <c r="Q389" s="208" t="s">
        <v>260</v>
      </c>
      <c r="R389" s="208" t="s">
        <v>254</v>
      </c>
      <c r="S389" s="208" t="s">
        <v>261</v>
      </c>
      <c r="T389" s="208"/>
      <c r="U389" s="208">
        <v>1.4</v>
      </c>
      <c r="V389" s="208" t="s">
        <v>370</v>
      </c>
      <c r="W389" s="208" t="s">
        <v>285</v>
      </c>
      <c r="X389" s="208" t="s">
        <v>263</v>
      </c>
      <c r="Y389" s="208">
        <v>0</v>
      </c>
      <c r="Z389" s="339">
        <v>35855</v>
      </c>
      <c r="AA389" s="208"/>
      <c r="AB389" s="208">
        <v>0</v>
      </c>
      <c r="AC389" s="208"/>
    </row>
    <row r="390" spans="1:29" ht="15" customHeight="1" x14ac:dyDescent="0.25">
      <c r="A390" s="208">
        <v>5923</v>
      </c>
      <c r="B390" s="208">
        <v>10200602</v>
      </c>
      <c r="C390" s="208" t="s">
        <v>389</v>
      </c>
      <c r="D390" s="208" t="s">
        <v>406</v>
      </c>
      <c r="E390" s="208" t="s">
        <v>254</v>
      </c>
      <c r="F390" s="208" t="s">
        <v>407</v>
      </c>
      <c r="G390" s="208" t="s">
        <v>400</v>
      </c>
      <c r="H390" s="208"/>
      <c r="I390" s="208" t="s">
        <v>401</v>
      </c>
      <c r="J390" s="208">
        <v>338</v>
      </c>
      <c r="K390" s="186">
        <v>0</v>
      </c>
      <c r="L390" s="186">
        <v>129</v>
      </c>
      <c r="M390" s="208" t="s">
        <v>258</v>
      </c>
      <c r="N390" s="186">
        <v>1</v>
      </c>
      <c r="O390" s="210">
        <v>1.9</v>
      </c>
      <c r="P390" s="208" t="s">
        <v>259</v>
      </c>
      <c r="Q390" s="208" t="s">
        <v>260</v>
      </c>
      <c r="R390" s="208" t="s">
        <v>254</v>
      </c>
      <c r="S390" s="208" t="s">
        <v>261</v>
      </c>
      <c r="T390" s="208"/>
      <c r="U390" s="208">
        <v>1.4</v>
      </c>
      <c r="V390" s="208" t="s">
        <v>370</v>
      </c>
      <c r="W390" s="208" t="s">
        <v>285</v>
      </c>
      <c r="X390" s="208" t="s">
        <v>267</v>
      </c>
      <c r="Y390" s="208">
        <v>0</v>
      </c>
      <c r="Z390" s="339">
        <v>38018</v>
      </c>
      <c r="AA390" s="208"/>
      <c r="AB390" s="208">
        <v>0</v>
      </c>
      <c r="AC390" s="208"/>
    </row>
    <row r="391" spans="1:29" ht="15" customHeight="1" x14ac:dyDescent="0.25">
      <c r="A391" s="208">
        <v>5924</v>
      </c>
      <c r="B391" s="208">
        <v>10200602</v>
      </c>
      <c r="C391" s="208" t="s">
        <v>389</v>
      </c>
      <c r="D391" s="208" t="s">
        <v>406</v>
      </c>
      <c r="E391" s="208" t="s">
        <v>254</v>
      </c>
      <c r="F391" s="208" t="s">
        <v>407</v>
      </c>
      <c r="G391" s="208" t="s">
        <v>531</v>
      </c>
      <c r="H391" s="208"/>
      <c r="I391" s="208" t="s">
        <v>532</v>
      </c>
      <c r="J391" s="208">
        <v>339</v>
      </c>
      <c r="K391" s="186">
        <v>0</v>
      </c>
      <c r="L391" s="186">
        <v>129</v>
      </c>
      <c r="M391" s="208" t="s">
        <v>258</v>
      </c>
      <c r="N391" s="186">
        <v>1</v>
      </c>
      <c r="O391" s="210">
        <v>13.7</v>
      </c>
      <c r="P391" s="208" t="s">
        <v>259</v>
      </c>
      <c r="Q391" s="208" t="s">
        <v>260</v>
      </c>
      <c r="R391" s="208" t="s">
        <v>254</v>
      </c>
      <c r="S391" s="208" t="s">
        <v>261</v>
      </c>
      <c r="T391" s="208"/>
      <c r="U391" s="208">
        <v>1.4</v>
      </c>
      <c r="V391" s="208" t="s">
        <v>755</v>
      </c>
      <c r="W391" s="208" t="s">
        <v>262</v>
      </c>
      <c r="X391" s="208" t="s">
        <v>263</v>
      </c>
      <c r="Y391" s="208">
        <v>0</v>
      </c>
      <c r="Z391" s="208"/>
      <c r="AA391" s="339">
        <v>35855</v>
      </c>
      <c r="AB391" s="208">
        <v>0</v>
      </c>
      <c r="AC391" s="208"/>
    </row>
    <row r="392" spans="1:29" ht="15" customHeight="1" x14ac:dyDescent="0.25">
      <c r="A392" s="208">
        <v>5925</v>
      </c>
      <c r="B392" s="208">
        <v>10200602</v>
      </c>
      <c r="C392" s="208" t="s">
        <v>389</v>
      </c>
      <c r="D392" s="208" t="s">
        <v>406</v>
      </c>
      <c r="E392" s="208" t="s">
        <v>254</v>
      </c>
      <c r="F392" s="208" t="s">
        <v>407</v>
      </c>
      <c r="G392" s="208" t="s">
        <v>531</v>
      </c>
      <c r="H392" s="208"/>
      <c r="I392" s="208" t="s">
        <v>532</v>
      </c>
      <c r="J392" s="208">
        <v>339</v>
      </c>
      <c r="K392" s="186">
        <v>0</v>
      </c>
      <c r="L392" s="186">
        <v>129</v>
      </c>
      <c r="M392" s="208" t="s">
        <v>258</v>
      </c>
      <c r="N392" s="186">
        <v>1</v>
      </c>
      <c r="O392" s="210">
        <v>7.6</v>
      </c>
      <c r="P392" s="208" t="s">
        <v>259</v>
      </c>
      <c r="Q392" s="208" t="s">
        <v>260</v>
      </c>
      <c r="R392" s="208" t="s">
        <v>254</v>
      </c>
      <c r="S392" s="208" t="s">
        <v>261</v>
      </c>
      <c r="T392" s="208"/>
      <c r="U392" s="208"/>
      <c r="V392" s="208" t="s">
        <v>533</v>
      </c>
      <c r="W392" s="208" t="s">
        <v>534</v>
      </c>
      <c r="X392" s="208" t="s">
        <v>263</v>
      </c>
      <c r="Y392" s="208">
        <v>0</v>
      </c>
      <c r="Z392" s="339">
        <v>38018</v>
      </c>
      <c r="AA392" s="208"/>
      <c r="AB392" s="208">
        <v>0</v>
      </c>
      <c r="AC392" s="208"/>
    </row>
    <row r="393" spans="1:29" ht="15" customHeight="1" x14ac:dyDescent="0.25">
      <c r="A393" s="208">
        <v>5926</v>
      </c>
      <c r="B393" s="208">
        <v>10200602</v>
      </c>
      <c r="C393" s="208" t="s">
        <v>389</v>
      </c>
      <c r="D393" s="208" t="s">
        <v>406</v>
      </c>
      <c r="E393" s="208" t="s">
        <v>254</v>
      </c>
      <c r="F393" s="208" t="s">
        <v>407</v>
      </c>
      <c r="G393" s="208" t="s">
        <v>402</v>
      </c>
      <c r="H393" s="208"/>
      <c r="I393" s="208" t="s">
        <v>403</v>
      </c>
      <c r="J393" s="208">
        <v>340</v>
      </c>
      <c r="K393" s="186">
        <v>0</v>
      </c>
      <c r="L393" s="186">
        <v>129</v>
      </c>
      <c r="M393" s="208" t="s">
        <v>258</v>
      </c>
      <c r="N393" s="186">
        <v>1</v>
      </c>
      <c r="O393" s="210">
        <v>1.9</v>
      </c>
      <c r="P393" s="208" t="s">
        <v>259</v>
      </c>
      <c r="Q393" s="208" t="s">
        <v>260</v>
      </c>
      <c r="R393" s="208" t="s">
        <v>254</v>
      </c>
      <c r="S393" s="208" t="s">
        <v>261</v>
      </c>
      <c r="T393" s="208"/>
      <c r="U393" s="208">
        <v>1.4</v>
      </c>
      <c r="V393" s="208" t="s">
        <v>370</v>
      </c>
      <c r="W393" s="208" t="s">
        <v>285</v>
      </c>
      <c r="X393" s="208" t="s">
        <v>267</v>
      </c>
      <c r="Y393" s="208">
        <v>0</v>
      </c>
      <c r="Z393" s="339">
        <v>38018</v>
      </c>
      <c r="AA393" s="208"/>
      <c r="AB393" s="208">
        <v>0</v>
      </c>
      <c r="AC393" s="208"/>
    </row>
    <row r="394" spans="1:29" ht="15" customHeight="1" x14ac:dyDescent="0.25">
      <c r="A394" s="208">
        <v>5927</v>
      </c>
      <c r="B394" s="208">
        <v>10200602</v>
      </c>
      <c r="C394" s="208" t="s">
        <v>389</v>
      </c>
      <c r="D394" s="208" t="s">
        <v>406</v>
      </c>
      <c r="E394" s="208" t="s">
        <v>254</v>
      </c>
      <c r="F394" s="208" t="s">
        <v>407</v>
      </c>
      <c r="G394" s="208"/>
      <c r="H394" s="208" t="s">
        <v>383</v>
      </c>
      <c r="I394" s="208" t="s">
        <v>384</v>
      </c>
      <c r="J394" s="208">
        <v>413</v>
      </c>
      <c r="K394" s="186">
        <v>0</v>
      </c>
      <c r="L394" s="186">
        <v>129</v>
      </c>
      <c r="M394" s="208" t="s">
        <v>258</v>
      </c>
      <c r="N394" s="186">
        <v>1</v>
      </c>
      <c r="O394" s="210">
        <v>2.3E-3</v>
      </c>
      <c r="P394" s="208" t="s">
        <v>259</v>
      </c>
      <c r="Q394" s="208" t="s">
        <v>260</v>
      </c>
      <c r="R394" s="208" t="s">
        <v>254</v>
      </c>
      <c r="S394" s="208" t="s">
        <v>261</v>
      </c>
      <c r="T394" s="208"/>
      <c r="U394" s="208">
        <v>1.4</v>
      </c>
      <c r="V394" s="208"/>
      <c r="W394" s="208" t="s">
        <v>285</v>
      </c>
      <c r="X394" s="208" t="s">
        <v>263</v>
      </c>
      <c r="Y394" s="208">
        <v>0</v>
      </c>
      <c r="Z394" s="339">
        <v>35855</v>
      </c>
      <c r="AA394" s="208"/>
      <c r="AB394" s="208">
        <v>0</v>
      </c>
      <c r="AC394" s="208"/>
    </row>
    <row r="395" spans="1:29" ht="15" customHeight="1" x14ac:dyDescent="0.25">
      <c r="A395" s="208">
        <v>5928</v>
      </c>
      <c r="B395" s="208">
        <v>10200602</v>
      </c>
      <c r="C395" s="208" t="s">
        <v>389</v>
      </c>
      <c r="D395" s="208" t="s">
        <v>406</v>
      </c>
      <c r="E395" s="208" t="s">
        <v>254</v>
      </c>
      <c r="F395" s="208" t="s">
        <v>407</v>
      </c>
      <c r="G395" s="208" t="s">
        <v>385</v>
      </c>
      <c r="H395" s="208"/>
      <c r="I395" s="208" t="s">
        <v>386</v>
      </c>
      <c r="J395" s="208">
        <v>417</v>
      </c>
      <c r="K395" s="186">
        <v>0</v>
      </c>
      <c r="L395" s="186">
        <v>129</v>
      </c>
      <c r="M395" s="208" t="s">
        <v>258</v>
      </c>
      <c r="N395" s="186">
        <v>1</v>
      </c>
      <c r="O395" s="210">
        <v>2.8</v>
      </c>
      <c r="P395" s="208" t="s">
        <v>259</v>
      </c>
      <c r="Q395" s="208" t="s">
        <v>260</v>
      </c>
      <c r="R395" s="208" t="s">
        <v>254</v>
      </c>
      <c r="S395" s="208" t="s">
        <v>261</v>
      </c>
      <c r="T395" s="208"/>
      <c r="U395" s="208"/>
      <c r="V395" s="208"/>
      <c r="W395" s="208" t="s">
        <v>733</v>
      </c>
      <c r="X395" s="208" t="s">
        <v>275</v>
      </c>
      <c r="Y395" s="208">
        <v>0</v>
      </c>
      <c r="Z395" s="208"/>
      <c r="AA395" s="339">
        <v>35855</v>
      </c>
      <c r="AB395" s="208">
        <v>0</v>
      </c>
      <c r="AC395" s="208"/>
    </row>
    <row r="396" spans="1:29" ht="15" customHeight="1" x14ac:dyDescent="0.25">
      <c r="A396" s="208">
        <v>5929</v>
      </c>
      <c r="B396" s="208">
        <v>10200602</v>
      </c>
      <c r="C396" s="208" t="s">
        <v>389</v>
      </c>
      <c r="D396" s="208" t="s">
        <v>406</v>
      </c>
      <c r="E396" s="208" t="s">
        <v>254</v>
      </c>
      <c r="F396" s="208" t="s">
        <v>407</v>
      </c>
      <c r="G396" s="208" t="s">
        <v>385</v>
      </c>
      <c r="H396" s="208"/>
      <c r="I396" s="208" t="s">
        <v>386</v>
      </c>
      <c r="J396" s="208">
        <v>417</v>
      </c>
      <c r="K396" s="186">
        <v>0</v>
      </c>
      <c r="L396" s="186">
        <v>129</v>
      </c>
      <c r="M396" s="208" t="s">
        <v>258</v>
      </c>
      <c r="N396" s="186">
        <v>1</v>
      </c>
      <c r="O396" s="210">
        <v>5.5</v>
      </c>
      <c r="P396" s="208" t="s">
        <v>259</v>
      </c>
      <c r="Q396" s="208" t="s">
        <v>260</v>
      </c>
      <c r="R396" s="208" t="s">
        <v>254</v>
      </c>
      <c r="S396" s="208" t="s">
        <v>261</v>
      </c>
      <c r="T396" s="208"/>
      <c r="U396" s="208">
        <v>1.4</v>
      </c>
      <c r="V396" s="208"/>
      <c r="W396" s="208" t="s">
        <v>285</v>
      </c>
      <c r="X396" s="208" t="s">
        <v>275</v>
      </c>
      <c r="Y396" s="208">
        <v>0</v>
      </c>
      <c r="Z396" s="339">
        <v>35855</v>
      </c>
      <c r="AA396" s="208"/>
      <c r="AB396" s="208">
        <v>0</v>
      </c>
      <c r="AC396" s="208"/>
    </row>
    <row r="397" spans="1:29" ht="15" customHeight="1" x14ac:dyDescent="0.25">
      <c r="A397" s="208">
        <v>5930</v>
      </c>
      <c r="B397" s="208">
        <v>10200602</v>
      </c>
      <c r="C397" s="208" t="s">
        <v>389</v>
      </c>
      <c r="D397" s="208" t="s">
        <v>406</v>
      </c>
      <c r="E397" s="208" t="s">
        <v>254</v>
      </c>
      <c r="F397" s="208" t="s">
        <v>407</v>
      </c>
      <c r="G397" s="208"/>
      <c r="H397" s="208" t="s">
        <v>387</v>
      </c>
      <c r="I397" s="208" t="s">
        <v>388</v>
      </c>
      <c r="J397" s="208">
        <v>419</v>
      </c>
      <c r="K397" s="186">
        <v>0</v>
      </c>
      <c r="L397" s="186">
        <v>129</v>
      </c>
      <c r="M397" s="208" t="s">
        <v>258</v>
      </c>
      <c r="N397" s="186">
        <v>1</v>
      </c>
      <c r="O397" s="210">
        <v>2.9000000000000001E-2</v>
      </c>
      <c r="P397" s="208" t="s">
        <v>259</v>
      </c>
      <c r="Q397" s="208" t="s">
        <v>260</v>
      </c>
      <c r="R397" s="208" t="s">
        <v>254</v>
      </c>
      <c r="S397" s="208" t="s">
        <v>261</v>
      </c>
      <c r="T397" s="208"/>
      <c r="U397" s="208">
        <v>1.4</v>
      </c>
      <c r="V397" s="208"/>
      <c r="W397" s="208" t="s">
        <v>285</v>
      </c>
      <c r="X397" s="208" t="s">
        <v>286</v>
      </c>
      <c r="Y397" s="208">
        <v>0</v>
      </c>
      <c r="Z397" s="339">
        <v>35855</v>
      </c>
      <c r="AA397" s="208"/>
      <c r="AB397" s="208">
        <v>0</v>
      </c>
      <c r="AC397" s="208"/>
    </row>
    <row r="398" spans="1:29" ht="15" customHeight="1" x14ac:dyDescent="0.25">
      <c r="A398" s="208">
        <v>5931</v>
      </c>
      <c r="B398" s="208">
        <v>10200603</v>
      </c>
      <c r="C398" s="208" t="s">
        <v>389</v>
      </c>
      <c r="D398" s="208" t="s">
        <v>406</v>
      </c>
      <c r="E398" s="208" t="s">
        <v>254</v>
      </c>
      <c r="F398" s="208" t="s">
        <v>410</v>
      </c>
      <c r="G398" s="208" t="s">
        <v>565</v>
      </c>
      <c r="H398" s="208" t="s">
        <v>566</v>
      </c>
      <c r="I398" s="208" t="s">
        <v>567</v>
      </c>
      <c r="J398" s="208">
        <v>87</v>
      </c>
      <c r="K398" s="186">
        <v>0</v>
      </c>
      <c r="L398" s="186">
        <v>129</v>
      </c>
      <c r="M398" s="208" t="s">
        <v>258</v>
      </c>
      <c r="N398" s="186">
        <v>1</v>
      </c>
      <c r="O398" s="210">
        <v>3.2</v>
      </c>
      <c r="P398" s="208" t="s">
        <v>259</v>
      </c>
      <c r="Q398" s="208" t="s">
        <v>260</v>
      </c>
      <c r="R398" s="208" t="s">
        <v>254</v>
      </c>
      <c r="S398" s="208" t="s">
        <v>261</v>
      </c>
      <c r="T398" s="208"/>
      <c r="U398" s="208"/>
      <c r="V398" s="208"/>
      <c r="W398" s="208" t="s">
        <v>568</v>
      </c>
      <c r="X398" s="208" t="s">
        <v>275</v>
      </c>
      <c r="Y398" s="208">
        <v>0</v>
      </c>
      <c r="Z398" s="339">
        <v>36770</v>
      </c>
      <c r="AA398" s="208"/>
      <c r="AB398" s="208">
        <v>0</v>
      </c>
      <c r="AC398" s="208"/>
    </row>
    <row r="399" spans="1:29" ht="15" customHeight="1" x14ac:dyDescent="0.25">
      <c r="A399" s="208">
        <v>5932</v>
      </c>
      <c r="B399" s="208">
        <v>10200603</v>
      </c>
      <c r="C399" s="208" t="s">
        <v>389</v>
      </c>
      <c r="D399" s="208" t="s">
        <v>406</v>
      </c>
      <c r="E399" s="208" t="s">
        <v>254</v>
      </c>
      <c r="F399" s="208" t="s">
        <v>410</v>
      </c>
      <c r="G399" s="208" t="s">
        <v>565</v>
      </c>
      <c r="H399" s="208" t="s">
        <v>566</v>
      </c>
      <c r="I399" s="208" t="s">
        <v>567</v>
      </c>
      <c r="J399" s="208">
        <v>87</v>
      </c>
      <c r="K399" s="186">
        <v>107</v>
      </c>
      <c r="L399" s="186">
        <v>172</v>
      </c>
      <c r="M399" s="208" t="s">
        <v>615</v>
      </c>
      <c r="N399" s="186">
        <v>1</v>
      </c>
      <c r="O399" s="210">
        <v>18</v>
      </c>
      <c r="P399" s="208" t="s">
        <v>259</v>
      </c>
      <c r="Q399" s="208" t="s">
        <v>260</v>
      </c>
      <c r="R399" s="208" t="s">
        <v>254</v>
      </c>
      <c r="S399" s="208" t="s">
        <v>261</v>
      </c>
      <c r="T399" s="208"/>
      <c r="U399" s="208"/>
      <c r="V399" s="208"/>
      <c r="W399" s="208" t="s">
        <v>568</v>
      </c>
      <c r="X399" s="208" t="s">
        <v>275</v>
      </c>
      <c r="Y399" s="208">
        <v>0</v>
      </c>
      <c r="Z399" s="339">
        <v>36770</v>
      </c>
      <c r="AA399" s="208"/>
      <c r="AB399" s="208">
        <v>0</v>
      </c>
      <c r="AC399" s="208"/>
    </row>
    <row r="400" spans="1:29" ht="15" customHeight="1" x14ac:dyDescent="0.25">
      <c r="A400" s="208">
        <v>5933</v>
      </c>
      <c r="B400" s="208">
        <v>10200603</v>
      </c>
      <c r="C400" s="208" t="s">
        <v>389</v>
      </c>
      <c r="D400" s="208" t="s">
        <v>406</v>
      </c>
      <c r="E400" s="208" t="s">
        <v>254</v>
      </c>
      <c r="F400" s="208" t="s">
        <v>410</v>
      </c>
      <c r="G400" s="208" t="s">
        <v>565</v>
      </c>
      <c r="H400" s="208" t="s">
        <v>566</v>
      </c>
      <c r="I400" s="208" t="s">
        <v>567</v>
      </c>
      <c r="J400" s="208">
        <v>87</v>
      </c>
      <c r="K400" s="186">
        <v>139</v>
      </c>
      <c r="L400" s="186">
        <v>198</v>
      </c>
      <c r="M400" s="208" t="s">
        <v>551</v>
      </c>
      <c r="N400" s="186">
        <v>1</v>
      </c>
      <c r="O400" s="210">
        <v>9.1</v>
      </c>
      <c r="P400" s="208" t="s">
        <v>259</v>
      </c>
      <c r="Q400" s="208" t="s">
        <v>260</v>
      </c>
      <c r="R400" s="208" t="s">
        <v>254</v>
      </c>
      <c r="S400" s="208" t="s">
        <v>261</v>
      </c>
      <c r="T400" s="208"/>
      <c r="U400" s="208"/>
      <c r="V400" s="208"/>
      <c r="W400" s="208" t="s">
        <v>568</v>
      </c>
      <c r="X400" s="208" t="s">
        <v>275</v>
      </c>
      <c r="Y400" s="208">
        <v>0</v>
      </c>
      <c r="Z400" s="339">
        <v>36770</v>
      </c>
      <c r="AA400" s="208"/>
      <c r="AB400" s="208">
        <v>0</v>
      </c>
      <c r="AC400" s="208"/>
    </row>
    <row r="401" spans="1:29" ht="15" customHeight="1" x14ac:dyDescent="0.25">
      <c r="A401" s="208">
        <v>5934</v>
      </c>
      <c r="B401" s="208">
        <v>10200603</v>
      </c>
      <c r="C401" s="208" t="s">
        <v>389</v>
      </c>
      <c r="D401" s="208" t="s">
        <v>406</v>
      </c>
      <c r="E401" s="208" t="s">
        <v>254</v>
      </c>
      <c r="F401" s="208" t="s">
        <v>410</v>
      </c>
      <c r="G401" s="208" t="s">
        <v>264</v>
      </c>
      <c r="H401" s="208" t="s">
        <v>265</v>
      </c>
      <c r="I401" s="208" t="s">
        <v>266</v>
      </c>
      <c r="J401" s="208">
        <v>137</v>
      </c>
      <c r="K401" s="186">
        <v>0</v>
      </c>
      <c r="L401" s="186">
        <v>129</v>
      </c>
      <c r="M401" s="208" t="s">
        <v>258</v>
      </c>
      <c r="N401" s="186">
        <v>1</v>
      </c>
      <c r="O401" s="210">
        <v>21</v>
      </c>
      <c r="P401" s="208" t="s">
        <v>259</v>
      </c>
      <c r="Q401" s="208" t="s">
        <v>260</v>
      </c>
      <c r="R401" s="208" t="s">
        <v>254</v>
      </c>
      <c r="S401" s="208" t="s">
        <v>261</v>
      </c>
      <c r="T401" s="208"/>
      <c r="U401" s="208">
        <v>1.4</v>
      </c>
      <c r="V401" s="208"/>
      <c r="W401" s="208" t="s">
        <v>413</v>
      </c>
      <c r="X401" s="208" t="s">
        <v>278</v>
      </c>
      <c r="Y401" s="208">
        <v>0</v>
      </c>
      <c r="Z401" s="208"/>
      <c r="AA401" s="339">
        <v>35855</v>
      </c>
      <c r="AB401" s="208">
        <v>0</v>
      </c>
      <c r="AC401" s="208"/>
    </row>
    <row r="402" spans="1:29" ht="15" customHeight="1" x14ac:dyDescent="0.25">
      <c r="A402" s="208">
        <v>5935</v>
      </c>
      <c r="B402" s="208">
        <v>10200603</v>
      </c>
      <c r="C402" s="208" t="s">
        <v>389</v>
      </c>
      <c r="D402" s="208" t="s">
        <v>406</v>
      </c>
      <c r="E402" s="208" t="s">
        <v>254</v>
      </c>
      <c r="F402" s="208" t="s">
        <v>410</v>
      </c>
      <c r="G402" s="208" t="s">
        <v>264</v>
      </c>
      <c r="H402" s="208" t="s">
        <v>265</v>
      </c>
      <c r="I402" s="208" t="s">
        <v>266</v>
      </c>
      <c r="J402" s="208">
        <v>137</v>
      </c>
      <c r="K402" s="186">
        <v>0</v>
      </c>
      <c r="L402" s="186">
        <v>129</v>
      </c>
      <c r="M402" s="208" t="s">
        <v>258</v>
      </c>
      <c r="N402" s="186">
        <v>1</v>
      </c>
      <c r="O402" s="210">
        <v>84</v>
      </c>
      <c r="P402" s="208" t="s">
        <v>259</v>
      </c>
      <c r="Q402" s="208" t="s">
        <v>260</v>
      </c>
      <c r="R402" s="208" t="s">
        <v>254</v>
      </c>
      <c r="S402" s="208" t="s">
        <v>261</v>
      </c>
      <c r="T402" s="208"/>
      <c r="U402" s="208">
        <v>1.4</v>
      </c>
      <c r="V402" s="208"/>
      <c r="W402" s="208" t="s">
        <v>285</v>
      </c>
      <c r="X402" s="208" t="s">
        <v>267</v>
      </c>
      <c r="Y402" s="208">
        <v>0</v>
      </c>
      <c r="Z402" s="339">
        <v>35855</v>
      </c>
      <c r="AA402" s="208"/>
      <c r="AB402" s="208">
        <v>0</v>
      </c>
      <c r="AC402" s="208"/>
    </row>
    <row r="403" spans="1:29" ht="15" customHeight="1" x14ac:dyDescent="0.25">
      <c r="A403" s="208">
        <v>5936</v>
      </c>
      <c r="B403" s="208">
        <v>10200603</v>
      </c>
      <c r="C403" s="208" t="s">
        <v>389</v>
      </c>
      <c r="D403" s="208" t="s">
        <v>406</v>
      </c>
      <c r="E403" s="208" t="s">
        <v>254</v>
      </c>
      <c r="F403" s="208" t="s">
        <v>410</v>
      </c>
      <c r="G403" s="208" t="s">
        <v>268</v>
      </c>
      <c r="H403" s="208"/>
      <c r="I403" s="208" t="s">
        <v>269</v>
      </c>
      <c r="J403" s="208">
        <v>303</v>
      </c>
      <c r="K403" s="186">
        <v>0</v>
      </c>
      <c r="L403" s="186">
        <v>129</v>
      </c>
      <c r="M403" s="208" t="s">
        <v>258</v>
      </c>
      <c r="N403" s="186">
        <v>1</v>
      </c>
      <c r="O403" s="210">
        <v>100</v>
      </c>
      <c r="P403" s="208" t="s">
        <v>259</v>
      </c>
      <c r="Q403" s="208" t="s">
        <v>260</v>
      </c>
      <c r="R403" s="208" t="s">
        <v>254</v>
      </c>
      <c r="S403" s="208" t="s">
        <v>261</v>
      </c>
      <c r="T403" s="208"/>
      <c r="U403" s="208">
        <v>1.4</v>
      </c>
      <c r="V403" s="208" t="s">
        <v>411</v>
      </c>
      <c r="W403" s="208" t="s">
        <v>285</v>
      </c>
      <c r="X403" s="208" t="s">
        <v>278</v>
      </c>
      <c r="Y403" s="208">
        <v>0</v>
      </c>
      <c r="Z403" s="208"/>
      <c r="AA403" s="208"/>
      <c r="AB403" s="208">
        <v>0</v>
      </c>
      <c r="AC403" s="208"/>
    </row>
    <row r="404" spans="1:29" ht="15" customHeight="1" x14ac:dyDescent="0.25">
      <c r="A404" s="208">
        <v>5937</v>
      </c>
      <c r="B404" s="208">
        <v>10200603</v>
      </c>
      <c r="C404" s="208" t="s">
        <v>389</v>
      </c>
      <c r="D404" s="208" t="s">
        <v>406</v>
      </c>
      <c r="E404" s="208" t="s">
        <v>254</v>
      </c>
      <c r="F404" s="208" t="s">
        <v>410</v>
      </c>
      <c r="G404" s="208" t="s">
        <v>271</v>
      </c>
      <c r="H404" s="208"/>
      <c r="I404" s="208" t="s">
        <v>272</v>
      </c>
      <c r="J404" s="208">
        <v>330</v>
      </c>
      <c r="K404" s="186">
        <v>0</v>
      </c>
      <c r="L404" s="186">
        <v>129</v>
      </c>
      <c r="M404" s="208" t="s">
        <v>258</v>
      </c>
      <c r="N404" s="186">
        <v>1</v>
      </c>
      <c r="O404" s="210">
        <v>5.7</v>
      </c>
      <c r="P404" s="208" t="s">
        <v>259</v>
      </c>
      <c r="Q404" s="208" t="s">
        <v>260</v>
      </c>
      <c r="R404" s="208" t="s">
        <v>254</v>
      </c>
      <c r="S404" s="208" t="s">
        <v>261</v>
      </c>
      <c r="T404" s="208"/>
      <c r="U404" s="208">
        <v>1.4</v>
      </c>
      <c r="V404" s="208" t="s">
        <v>370</v>
      </c>
      <c r="W404" s="208" t="s">
        <v>285</v>
      </c>
      <c r="X404" s="208" t="s">
        <v>263</v>
      </c>
      <c r="Y404" s="208">
        <v>0</v>
      </c>
      <c r="Z404" s="339">
        <v>35855</v>
      </c>
      <c r="AA404" s="208"/>
      <c r="AB404" s="208">
        <v>0</v>
      </c>
      <c r="AC404" s="208"/>
    </row>
    <row r="405" spans="1:29" ht="15" customHeight="1" x14ac:dyDescent="0.25">
      <c r="A405" s="208">
        <v>5938</v>
      </c>
      <c r="B405" s="208">
        <v>10200603</v>
      </c>
      <c r="C405" s="208" t="s">
        <v>389</v>
      </c>
      <c r="D405" s="208" t="s">
        <v>406</v>
      </c>
      <c r="E405" s="208" t="s">
        <v>254</v>
      </c>
      <c r="F405" s="208" t="s">
        <v>410</v>
      </c>
      <c r="G405" s="208" t="s">
        <v>273</v>
      </c>
      <c r="H405" s="208"/>
      <c r="I405" s="208" t="s">
        <v>274</v>
      </c>
      <c r="J405" s="208">
        <v>334</v>
      </c>
      <c r="K405" s="186">
        <v>0</v>
      </c>
      <c r="L405" s="186">
        <v>129</v>
      </c>
      <c r="M405" s="208" t="s">
        <v>258</v>
      </c>
      <c r="N405" s="186">
        <v>1</v>
      </c>
      <c r="O405" s="210">
        <v>1.9</v>
      </c>
      <c r="P405" s="208" t="s">
        <v>259</v>
      </c>
      <c r="Q405" s="208" t="s">
        <v>260</v>
      </c>
      <c r="R405" s="208" t="s">
        <v>254</v>
      </c>
      <c r="S405" s="208" t="s">
        <v>261</v>
      </c>
      <c r="T405" s="208"/>
      <c r="U405" s="208">
        <v>1.4</v>
      </c>
      <c r="V405" s="208" t="s">
        <v>370</v>
      </c>
      <c r="W405" s="208" t="s">
        <v>285</v>
      </c>
      <c r="X405" s="208" t="s">
        <v>267</v>
      </c>
      <c r="Y405" s="208">
        <v>0</v>
      </c>
      <c r="Z405" s="339">
        <v>35855</v>
      </c>
      <c r="AA405" s="208"/>
      <c r="AB405" s="208">
        <v>0</v>
      </c>
      <c r="AC405" s="208"/>
    </row>
    <row r="406" spans="1:29" ht="15" customHeight="1" x14ac:dyDescent="0.25">
      <c r="A406" s="208">
        <v>5939</v>
      </c>
      <c r="B406" s="208">
        <v>10200603</v>
      </c>
      <c r="C406" s="208" t="s">
        <v>389</v>
      </c>
      <c r="D406" s="208" t="s">
        <v>406</v>
      </c>
      <c r="E406" s="208" t="s">
        <v>254</v>
      </c>
      <c r="F406" s="208" t="s">
        <v>410</v>
      </c>
      <c r="G406" s="208" t="s">
        <v>371</v>
      </c>
      <c r="H406" s="208"/>
      <c r="I406" s="208" t="s">
        <v>372</v>
      </c>
      <c r="J406" s="208">
        <v>336</v>
      </c>
      <c r="K406" s="186">
        <v>0</v>
      </c>
      <c r="L406" s="186">
        <v>129</v>
      </c>
      <c r="M406" s="208" t="s">
        <v>258</v>
      </c>
      <c r="N406" s="186">
        <v>1</v>
      </c>
      <c r="O406" s="210">
        <v>12</v>
      </c>
      <c r="P406" s="208" t="s">
        <v>259</v>
      </c>
      <c r="Q406" s="208" t="s">
        <v>260</v>
      </c>
      <c r="R406" s="208" t="s">
        <v>254</v>
      </c>
      <c r="S406" s="208" t="s">
        <v>261</v>
      </c>
      <c r="T406" s="208"/>
      <c r="U406" s="208">
        <v>1.4</v>
      </c>
      <c r="V406" s="208"/>
      <c r="W406" s="208" t="s">
        <v>262</v>
      </c>
      <c r="X406" s="208" t="s">
        <v>275</v>
      </c>
      <c r="Y406" s="208">
        <v>0</v>
      </c>
      <c r="Z406" s="208"/>
      <c r="AA406" s="339">
        <v>35855</v>
      </c>
      <c r="AB406" s="208">
        <v>0</v>
      </c>
      <c r="AC406" s="208"/>
    </row>
    <row r="407" spans="1:29" ht="15" customHeight="1" x14ac:dyDescent="0.25">
      <c r="A407" s="208">
        <v>5940</v>
      </c>
      <c r="B407" s="208">
        <v>10200603</v>
      </c>
      <c r="C407" s="208" t="s">
        <v>389</v>
      </c>
      <c r="D407" s="208" t="s">
        <v>406</v>
      </c>
      <c r="E407" s="208" t="s">
        <v>254</v>
      </c>
      <c r="F407" s="208" t="s">
        <v>410</v>
      </c>
      <c r="G407" s="208" t="s">
        <v>371</v>
      </c>
      <c r="H407" s="208"/>
      <c r="I407" s="208" t="s">
        <v>372</v>
      </c>
      <c r="J407" s="208">
        <v>336</v>
      </c>
      <c r="K407" s="186">
        <v>0</v>
      </c>
      <c r="L407" s="186">
        <v>129</v>
      </c>
      <c r="M407" s="208" t="s">
        <v>258</v>
      </c>
      <c r="N407" s="186">
        <v>1</v>
      </c>
      <c r="O407" s="210">
        <v>7.6</v>
      </c>
      <c r="P407" s="208" t="s">
        <v>259</v>
      </c>
      <c r="Q407" s="208" t="s">
        <v>260</v>
      </c>
      <c r="R407" s="208" t="s">
        <v>254</v>
      </c>
      <c r="S407" s="208" t="s">
        <v>261</v>
      </c>
      <c r="T407" s="208"/>
      <c r="U407" s="208">
        <v>1.4</v>
      </c>
      <c r="V407" s="208" t="s">
        <v>370</v>
      </c>
      <c r="W407" s="208" t="s">
        <v>285</v>
      </c>
      <c r="X407" s="208" t="s">
        <v>263</v>
      </c>
      <c r="Y407" s="208">
        <v>0</v>
      </c>
      <c r="Z407" s="339">
        <v>35855</v>
      </c>
      <c r="AA407" s="208"/>
      <c r="AB407" s="208">
        <v>0</v>
      </c>
      <c r="AC407" s="208"/>
    </row>
    <row r="408" spans="1:29" ht="15" customHeight="1" x14ac:dyDescent="0.25">
      <c r="A408" s="208">
        <v>5941</v>
      </c>
      <c r="B408" s="208">
        <v>10200603</v>
      </c>
      <c r="C408" s="208" t="s">
        <v>389</v>
      </c>
      <c r="D408" s="208" t="s">
        <v>406</v>
      </c>
      <c r="E408" s="208" t="s">
        <v>254</v>
      </c>
      <c r="F408" s="208" t="s">
        <v>410</v>
      </c>
      <c r="G408" s="208" t="s">
        <v>400</v>
      </c>
      <c r="H408" s="208"/>
      <c r="I408" s="208" t="s">
        <v>401</v>
      </c>
      <c r="J408" s="208">
        <v>338</v>
      </c>
      <c r="K408" s="186">
        <v>0</v>
      </c>
      <c r="L408" s="186">
        <v>129</v>
      </c>
      <c r="M408" s="208" t="s">
        <v>258</v>
      </c>
      <c r="N408" s="186">
        <v>1</v>
      </c>
      <c r="O408" s="210">
        <v>1.9</v>
      </c>
      <c r="P408" s="208" t="s">
        <v>259</v>
      </c>
      <c r="Q408" s="208" t="s">
        <v>260</v>
      </c>
      <c r="R408" s="208" t="s">
        <v>254</v>
      </c>
      <c r="S408" s="208" t="s">
        <v>261</v>
      </c>
      <c r="T408" s="208"/>
      <c r="U408" s="208">
        <v>1.4</v>
      </c>
      <c r="V408" s="208" t="s">
        <v>370</v>
      </c>
      <c r="W408" s="208" t="s">
        <v>285</v>
      </c>
      <c r="X408" s="208" t="s">
        <v>267</v>
      </c>
      <c r="Y408" s="208">
        <v>0</v>
      </c>
      <c r="Z408" s="339">
        <v>38018</v>
      </c>
      <c r="AA408" s="208"/>
      <c r="AB408" s="208">
        <v>0</v>
      </c>
      <c r="AC408" s="208"/>
    </row>
    <row r="409" spans="1:29" ht="15" customHeight="1" x14ac:dyDescent="0.25">
      <c r="A409" s="208">
        <v>5942</v>
      </c>
      <c r="B409" s="208">
        <v>10200603</v>
      </c>
      <c r="C409" s="208" t="s">
        <v>389</v>
      </c>
      <c r="D409" s="208" t="s">
        <v>406</v>
      </c>
      <c r="E409" s="208" t="s">
        <v>254</v>
      </c>
      <c r="F409" s="208" t="s">
        <v>410</v>
      </c>
      <c r="G409" s="208" t="s">
        <v>531</v>
      </c>
      <c r="H409" s="208"/>
      <c r="I409" s="208" t="s">
        <v>532</v>
      </c>
      <c r="J409" s="208">
        <v>339</v>
      </c>
      <c r="K409" s="186">
        <v>0</v>
      </c>
      <c r="L409" s="186">
        <v>129</v>
      </c>
      <c r="M409" s="208" t="s">
        <v>258</v>
      </c>
      <c r="N409" s="186">
        <v>1</v>
      </c>
      <c r="O409" s="210">
        <v>12</v>
      </c>
      <c r="P409" s="208" t="s">
        <v>259</v>
      </c>
      <c r="Q409" s="208" t="s">
        <v>260</v>
      </c>
      <c r="R409" s="208" t="s">
        <v>254</v>
      </c>
      <c r="S409" s="208" t="s">
        <v>261</v>
      </c>
      <c r="T409" s="208"/>
      <c r="U409" s="208">
        <v>1.4</v>
      </c>
      <c r="V409" s="208"/>
      <c r="W409" s="208" t="s">
        <v>262</v>
      </c>
      <c r="X409" s="208" t="s">
        <v>275</v>
      </c>
      <c r="Y409" s="208">
        <v>0</v>
      </c>
      <c r="Z409" s="208"/>
      <c r="AA409" s="339">
        <v>35855</v>
      </c>
      <c r="AB409" s="208">
        <v>0</v>
      </c>
      <c r="AC409" s="208"/>
    </row>
    <row r="410" spans="1:29" ht="15" customHeight="1" x14ac:dyDescent="0.25">
      <c r="A410" s="208">
        <v>5943</v>
      </c>
      <c r="B410" s="208">
        <v>10200603</v>
      </c>
      <c r="C410" s="208" t="s">
        <v>389</v>
      </c>
      <c r="D410" s="208" t="s">
        <v>406</v>
      </c>
      <c r="E410" s="208" t="s">
        <v>254</v>
      </c>
      <c r="F410" s="208" t="s">
        <v>410</v>
      </c>
      <c r="G410" s="208" t="s">
        <v>531</v>
      </c>
      <c r="H410" s="208"/>
      <c r="I410" s="208" t="s">
        <v>532</v>
      </c>
      <c r="J410" s="208">
        <v>339</v>
      </c>
      <c r="K410" s="186">
        <v>0</v>
      </c>
      <c r="L410" s="186">
        <v>129</v>
      </c>
      <c r="M410" s="208" t="s">
        <v>258</v>
      </c>
      <c r="N410" s="186">
        <v>1</v>
      </c>
      <c r="O410" s="210">
        <v>7.6</v>
      </c>
      <c r="P410" s="208" t="s">
        <v>259</v>
      </c>
      <c r="Q410" s="208" t="s">
        <v>260</v>
      </c>
      <c r="R410" s="208" t="s">
        <v>254</v>
      </c>
      <c r="S410" s="208" t="s">
        <v>261</v>
      </c>
      <c r="T410" s="208"/>
      <c r="U410" s="208"/>
      <c r="V410" s="208" t="s">
        <v>533</v>
      </c>
      <c r="W410" s="208" t="s">
        <v>534</v>
      </c>
      <c r="X410" s="208" t="s">
        <v>263</v>
      </c>
      <c r="Y410" s="208">
        <v>0</v>
      </c>
      <c r="Z410" s="339">
        <v>38018</v>
      </c>
      <c r="AA410" s="208"/>
      <c r="AB410" s="208">
        <v>0</v>
      </c>
      <c r="AC410" s="208"/>
    </row>
    <row r="411" spans="1:29" ht="15" customHeight="1" x14ac:dyDescent="0.25">
      <c r="A411" s="208">
        <v>5944</v>
      </c>
      <c r="B411" s="208">
        <v>10200603</v>
      </c>
      <c r="C411" s="208" t="s">
        <v>389</v>
      </c>
      <c r="D411" s="208" t="s">
        <v>406</v>
      </c>
      <c r="E411" s="208" t="s">
        <v>254</v>
      </c>
      <c r="F411" s="208" t="s">
        <v>410</v>
      </c>
      <c r="G411" s="208" t="s">
        <v>402</v>
      </c>
      <c r="H411" s="208"/>
      <c r="I411" s="208" t="s">
        <v>403</v>
      </c>
      <c r="J411" s="208">
        <v>340</v>
      </c>
      <c r="K411" s="186">
        <v>0</v>
      </c>
      <c r="L411" s="186">
        <v>129</v>
      </c>
      <c r="M411" s="208" t="s">
        <v>258</v>
      </c>
      <c r="N411" s="186">
        <v>1</v>
      </c>
      <c r="O411" s="210">
        <v>1.9</v>
      </c>
      <c r="P411" s="208" t="s">
        <v>259</v>
      </c>
      <c r="Q411" s="208" t="s">
        <v>260</v>
      </c>
      <c r="R411" s="208" t="s">
        <v>254</v>
      </c>
      <c r="S411" s="208" t="s">
        <v>261</v>
      </c>
      <c r="T411" s="208"/>
      <c r="U411" s="208">
        <v>1.4</v>
      </c>
      <c r="V411" s="208" t="s">
        <v>370</v>
      </c>
      <c r="W411" s="208" t="s">
        <v>285</v>
      </c>
      <c r="X411" s="208" t="s">
        <v>267</v>
      </c>
      <c r="Y411" s="208">
        <v>0</v>
      </c>
      <c r="Z411" s="339">
        <v>38018</v>
      </c>
      <c r="AA411" s="208"/>
      <c r="AB411" s="208">
        <v>0</v>
      </c>
      <c r="AC411" s="208"/>
    </row>
    <row r="412" spans="1:29" ht="15" customHeight="1" x14ac:dyDescent="0.25">
      <c r="A412" s="208">
        <v>5945</v>
      </c>
      <c r="B412" s="208">
        <v>10200603</v>
      </c>
      <c r="C412" s="208" t="s">
        <v>389</v>
      </c>
      <c r="D412" s="208" t="s">
        <v>406</v>
      </c>
      <c r="E412" s="208" t="s">
        <v>254</v>
      </c>
      <c r="F412" s="208" t="s">
        <v>410</v>
      </c>
      <c r="G412" s="208" t="s">
        <v>535</v>
      </c>
      <c r="H412" s="208"/>
      <c r="I412" s="208" t="s">
        <v>536</v>
      </c>
      <c r="J412" s="208">
        <v>341</v>
      </c>
      <c r="K412" s="186">
        <v>0</v>
      </c>
      <c r="L412" s="186">
        <v>129</v>
      </c>
      <c r="M412" s="208" t="s">
        <v>258</v>
      </c>
      <c r="N412" s="186">
        <v>1</v>
      </c>
      <c r="O412" s="210">
        <v>7.6</v>
      </c>
      <c r="P412" s="208" t="s">
        <v>259</v>
      </c>
      <c r="Q412" s="208" t="s">
        <v>260</v>
      </c>
      <c r="R412" s="208" t="s">
        <v>254</v>
      </c>
      <c r="S412" s="208" t="s">
        <v>261</v>
      </c>
      <c r="T412" s="208"/>
      <c r="U412" s="208"/>
      <c r="V412" s="208" t="s">
        <v>537</v>
      </c>
      <c r="W412" s="208" t="s">
        <v>534</v>
      </c>
      <c r="X412" s="208" t="s">
        <v>263</v>
      </c>
      <c r="Y412" s="208">
        <v>0</v>
      </c>
      <c r="Z412" s="339">
        <v>38018</v>
      </c>
      <c r="AA412" s="208"/>
      <c r="AB412" s="208">
        <v>0</v>
      </c>
      <c r="AC412" s="208"/>
    </row>
    <row r="413" spans="1:29" ht="15" customHeight="1" x14ac:dyDescent="0.25">
      <c r="A413" s="208">
        <v>5946</v>
      </c>
      <c r="B413" s="208">
        <v>10200603</v>
      </c>
      <c r="C413" s="208" t="s">
        <v>389</v>
      </c>
      <c r="D413" s="208" t="s">
        <v>406</v>
      </c>
      <c r="E413" s="208" t="s">
        <v>254</v>
      </c>
      <c r="F413" s="208" t="s">
        <v>410</v>
      </c>
      <c r="G413" s="208"/>
      <c r="H413" s="208"/>
      <c r="I413" s="208" t="s">
        <v>412</v>
      </c>
      <c r="J413" s="208">
        <v>381</v>
      </c>
      <c r="K413" s="186">
        <v>0</v>
      </c>
      <c r="L413" s="186">
        <v>129</v>
      </c>
      <c r="M413" s="208" t="s">
        <v>258</v>
      </c>
      <c r="N413" s="186">
        <v>1</v>
      </c>
      <c r="O413" s="210">
        <v>0.6</v>
      </c>
      <c r="P413" s="208" t="s">
        <v>259</v>
      </c>
      <c r="Q413" s="208" t="s">
        <v>260</v>
      </c>
      <c r="R413" s="208" t="s">
        <v>254</v>
      </c>
      <c r="S413" s="208" t="s">
        <v>261</v>
      </c>
      <c r="T413" s="208"/>
      <c r="U413" s="208">
        <v>1.4</v>
      </c>
      <c r="V413" s="208"/>
      <c r="W413" s="208" t="s">
        <v>413</v>
      </c>
      <c r="X413" s="208" t="s">
        <v>278</v>
      </c>
      <c r="Y413" s="208">
        <v>0</v>
      </c>
      <c r="Z413" s="208"/>
      <c r="AA413" s="208"/>
      <c r="AB413" s="208">
        <v>0</v>
      </c>
      <c r="AC413" s="208"/>
    </row>
    <row r="414" spans="1:29" ht="15" customHeight="1" x14ac:dyDescent="0.25">
      <c r="A414" s="208">
        <v>5947</v>
      </c>
      <c r="B414" s="208">
        <v>10200603</v>
      </c>
      <c r="C414" s="208" t="s">
        <v>389</v>
      </c>
      <c r="D414" s="208" t="s">
        <v>406</v>
      </c>
      <c r="E414" s="208" t="s">
        <v>254</v>
      </c>
      <c r="F414" s="208" t="s">
        <v>410</v>
      </c>
      <c r="G414" s="208"/>
      <c r="H414" s="208"/>
      <c r="I414" s="208" t="s">
        <v>279</v>
      </c>
      <c r="J414" s="208">
        <v>399</v>
      </c>
      <c r="K414" s="186">
        <v>0</v>
      </c>
      <c r="L414" s="186">
        <v>129</v>
      </c>
      <c r="M414" s="208" t="s">
        <v>258</v>
      </c>
      <c r="N414" s="186">
        <v>1</v>
      </c>
      <c r="O414" s="210">
        <v>11</v>
      </c>
      <c r="P414" s="208" t="s">
        <v>259</v>
      </c>
      <c r="Q414" s="208" t="s">
        <v>260</v>
      </c>
      <c r="R414" s="208" t="s">
        <v>254</v>
      </c>
      <c r="S414" s="208" t="s">
        <v>261</v>
      </c>
      <c r="T414" s="208"/>
      <c r="U414" s="208">
        <v>1.4</v>
      </c>
      <c r="V414" s="208"/>
      <c r="W414" s="208" t="s">
        <v>285</v>
      </c>
      <c r="X414" s="208" t="s">
        <v>267</v>
      </c>
      <c r="Y414" s="208">
        <v>0</v>
      </c>
      <c r="Z414" s="339">
        <v>35855</v>
      </c>
      <c r="AA414" s="208"/>
      <c r="AB414" s="208">
        <v>0</v>
      </c>
      <c r="AC414" s="208"/>
    </row>
    <row r="415" spans="1:29" ht="15" customHeight="1" x14ac:dyDescent="0.25">
      <c r="A415" s="208">
        <v>5948</v>
      </c>
      <c r="B415" s="208">
        <v>10200603</v>
      </c>
      <c r="C415" s="208" t="s">
        <v>389</v>
      </c>
      <c r="D415" s="208" t="s">
        <v>406</v>
      </c>
      <c r="E415" s="208" t="s">
        <v>254</v>
      </c>
      <c r="F415" s="208" t="s">
        <v>410</v>
      </c>
      <c r="G415" s="208" t="s">
        <v>385</v>
      </c>
      <c r="H415" s="208"/>
      <c r="I415" s="208" t="s">
        <v>386</v>
      </c>
      <c r="J415" s="208">
        <v>417</v>
      </c>
      <c r="K415" s="186">
        <v>0</v>
      </c>
      <c r="L415" s="186">
        <v>129</v>
      </c>
      <c r="M415" s="208" t="s">
        <v>258</v>
      </c>
      <c r="N415" s="186">
        <v>1</v>
      </c>
      <c r="O415" s="210">
        <v>5.3</v>
      </c>
      <c r="P415" s="208" t="s">
        <v>259</v>
      </c>
      <c r="Q415" s="208" t="s">
        <v>260</v>
      </c>
      <c r="R415" s="208" t="s">
        <v>254</v>
      </c>
      <c r="S415" s="208" t="s">
        <v>261</v>
      </c>
      <c r="T415" s="208"/>
      <c r="U415" s="208"/>
      <c r="V415" s="208"/>
      <c r="W415" s="208" t="s">
        <v>733</v>
      </c>
      <c r="X415" s="208" t="s">
        <v>263</v>
      </c>
      <c r="Y415" s="208">
        <v>0</v>
      </c>
      <c r="Z415" s="208"/>
      <c r="AA415" s="339">
        <v>35855</v>
      </c>
      <c r="AB415" s="208">
        <v>0</v>
      </c>
      <c r="AC415" s="208"/>
    </row>
    <row r="416" spans="1:29" ht="15" customHeight="1" x14ac:dyDescent="0.25">
      <c r="A416" s="208">
        <v>5949</v>
      </c>
      <c r="B416" s="208">
        <v>10200603</v>
      </c>
      <c r="C416" s="208" t="s">
        <v>389</v>
      </c>
      <c r="D416" s="208" t="s">
        <v>406</v>
      </c>
      <c r="E416" s="208" t="s">
        <v>254</v>
      </c>
      <c r="F416" s="208" t="s">
        <v>410</v>
      </c>
      <c r="G416" s="208" t="s">
        <v>385</v>
      </c>
      <c r="H416" s="208"/>
      <c r="I416" s="208" t="s">
        <v>386</v>
      </c>
      <c r="J416" s="208">
        <v>417</v>
      </c>
      <c r="K416" s="186">
        <v>0</v>
      </c>
      <c r="L416" s="186">
        <v>129</v>
      </c>
      <c r="M416" s="208" t="s">
        <v>258</v>
      </c>
      <c r="N416" s="186">
        <v>1</v>
      </c>
      <c r="O416" s="210">
        <v>5.5</v>
      </c>
      <c r="P416" s="208" t="s">
        <v>259</v>
      </c>
      <c r="Q416" s="208" t="s">
        <v>260</v>
      </c>
      <c r="R416" s="208" t="s">
        <v>254</v>
      </c>
      <c r="S416" s="208" t="s">
        <v>261</v>
      </c>
      <c r="T416" s="208"/>
      <c r="U416" s="208">
        <v>1.4</v>
      </c>
      <c r="V416" s="208"/>
      <c r="W416" s="208" t="s">
        <v>285</v>
      </c>
      <c r="X416" s="208" t="s">
        <v>275</v>
      </c>
      <c r="Y416" s="208">
        <v>0</v>
      </c>
      <c r="Z416" s="339">
        <v>35855</v>
      </c>
      <c r="AA416" s="208"/>
      <c r="AB416" s="208">
        <v>0</v>
      </c>
      <c r="AC416" s="208"/>
    </row>
    <row r="417" spans="1:29" ht="15" customHeight="1" x14ac:dyDescent="0.25">
      <c r="A417" s="208">
        <v>5950</v>
      </c>
      <c r="B417" s="208">
        <v>10200604</v>
      </c>
      <c r="C417" s="208" t="s">
        <v>389</v>
      </c>
      <c r="D417" s="208" t="s">
        <v>406</v>
      </c>
      <c r="E417" s="208" t="s">
        <v>254</v>
      </c>
      <c r="F417" s="208" t="s">
        <v>414</v>
      </c>
      <c r="G417" s="208" t="s">
        <v>565</v>
      </c>
      <c r="H417" s="208" t="s">
        <v>566</v>
      </c>
      <c r="I417" s="208" t="s">
        <v>567</v>
      </c>
      <c r="J417" s="208">
        <v>87</v>
      </c>
      <c r="K417" s="186">
        <v>0</v>
      </c>
      <c r="L417" s="186">
        <v>129</v>
      </c>
      <c r="M417" s="208" t="s">
        <v>258</v>
      </c>
      <c r="N417" s="186">
        <v>1</v>
      </c>
      <c r="O417" s="210">
        <v>3.2</v>
      </c>
      <c r="P417" s="208" t="s">
        <v>259</v>
      </c>
      <c r="Q417" s="208" t="s">
        <v>260</v>
      </c>
      <c r="R417" s="208" t="s">
        <v>254</v>
      </c>
      <c r="S417" s="208" t="s">
        <v>261</v>
      </c>
      <c r="T417" s="208"/>
      <c r="U417" s="208"/>
      <c r="V417" s="208"/>
      <c r="W417" s="208" t="s">
        <v>568</v>
      </c>
      <c r="X417" s="208" t="s">
        <v>275</v>
      </c>
      <c r="Y417" s="208">
        <v>0</v>
      </c>
      <c r="Z417" s="339">
        <v>36770</v>
      </c>
      <c r="AA417" s="208"/>
      <c r="AB417" s="208">
        <v>0</v>
      </c>
      <c r="AC417" s="208"/>
    </row>
    <row r="418" spans="1:29" ht="15" customHeight="1" x14ac:dyDescent="0.25">
      <c r="A418" s="208">
        <v>5951</v>
      </c>
      <c r="B418" s="208">
        <v>10200604</v>
      </c>
      <c r="C418" s="208" t="s">
        <v>389</v>
      </c>
      <c r="D418" s="208" t="s">
        <v>406</v>
      </c>
      <c r="E418" s="208" t="s">
        <v>254</v>
      </c>
      <c r="F418" s="208" t="s">
        <v>414</v>
      </c>
      <c r="G418" s="208" t="s">
        <v>565</v>
      </c>
      <c r="H418" s="208" t="s">
        <v>566</v>
      </c>
      <c r="I418" s="208" t="s">
        <v>567</v>
      </c>
      <c r="J418" s="208">
        <v>87</v>
      </c>
      <c r="K418" s="186">
        <v>107</v>
      </c>
      <c r="L418" s="186">
        <v>172</v>
      </c>
      <c r="M418" s="208" t="s">
        <v>615</v>
      </c>
      <c r="N418" s="186">
        <v>1</v>
      </c>
      <c r="O418" s="210">
        <v>18</v>
      </c>
      <c r="P418" s="208" t="s">
        <v>259</v>
      </c>
      <c r="Q418" s="208" t="s">
        <v>260</v>
      </c>
      <c r="R418" s="208" t="s">
        <v>254</v>
      </c>
      <c r="S418" s="208" t="s">
        <v>261</v>
      </c>
      <c r="T418" s="208"/>
      <c r="U418" s="208"/>
      <c r="V418" s="208"/>
      <c r="W418" s="208" t="s">
        <v>568</v>
      </c>
      <c r="X418" s="208" t="s">
        <v>275</v>
      </c>
      <c r="Y418" s="208">
        <v>0</v>
      </c>
      <c r="Z418" s="339">
        <v>36770</v>
      </c>
      <c r="AA418" s="208"/>
      <c r="AB418" s="208">
        <v>0</v>
      </c>
      <c r="AC418" s="208"/>
    </row>
    <row r="419" spans="1:29" ht="15" customHeight="1" x14ac:dyDescent="0.25">
      <c r="A419" s="208">
        <v>5952</v>
      </c>
      <c r="B419" s="208">
        <v>10200604</v>
      </c>
      <c r="C419" s="208" t="s">
        <v>389</v>
      </c>
      <c r="D419" s="208" t="s">
        <v>406</v>
      </c>
      <c r="E419" s="208" t="s">
        <v>254</v>
      </c>
      <c r="F419" s="208" t="s">
        <v>414</v>
      </c>
      <c r="G419" s="208" t="s">
        <v>565</v>
      </c>
      <c r="H419" s="208" t="s">
        <v>566</v>
      </c>
      <c r="I419" s="208" t="s">
        <v>567</v>
      </c>
      <c r="J419" s="208">
        <v>87</v>
      </c>
      <c r="K419" s="186">
        <v>139</v>
      </c>
      <c r="L419" s="186">
        <v>198</v>
      </c>
      <c r="M419" s="208" t="s">
        <v>551</v>
      </c>
      <c r="N419" s="186">
        <v>1</v>
      </c>
      <c r="O419" s="210">
        <v>9.1</v>
      </c>
      <c r="P419" s="208" t="s">
        <v>259</v>
      </c>
      <c r="Q419" s="208" t="s">
        <v>260</v>
      </c>
      <c r="R419" s="208" t="s">
        <v>254</v>
      </c>
      <c r="S419" s="208" t="s">
        <v>261</v>
      </c>
      <c r="T419" s="208"/>
      <c r="U419" s="208"/>
      <c r="V419" s="208"/>
      <c r="W419" s="208" t="s">
        <v>568</v>
      </c>
      <c r="X419" s="208" t="s">
        <v>275</v>
      </c>
      <c r="Y419" s="208">
        <v>0</v>
      </c>
      <c r="Z419" s="339">
        <v>36770</v>
      </c>
      <c r="AA419" s="208"/>
      <c r="AB419" s="208">
        <v>0</v>
      </c>
      <c r="AC419" s="208"/>
    </row>
    <row r="420" spans="1:29" ht="15" customHeight="1" x14ac:dyDescent="0.25">
      <c r="A420" s="208">
        <v>5953</v>
      </c>
      <c r="B420" s="208">
        <v>10200604</v>
      </c>
      <c r="C420" s="208" t="s">
        <v>389</v>
      </c>
      <c r="D420" s="208" t="s">
        <v>406</v>
      </c>
      <c r="E420" s="208" t="s">
        <v>254</v>
      </c>
      <c r="F420" s="208" t="s">
        <v>414</v>
      </c>
      <c r="G420" s="208" t="s">
        <v>264</v>
      </c>
      <c r="H420" s="208" t="s">
        <v>265</v>
      </c>
      <c r="I420" s="208" t="s">
        <v>266</v>
      </c>
      <c r="J420" s="208">
        <v>137</v>
      </c>
      <c r="K420" s="186">
        <v>0</v>
      </c>
      <c r="L420" s="186">
        <v>129</v>
      </c>
      <c r="M420" s="208" t="s">
        <v>258</v>
      </c>
      <c r="N420" s="186">
        <v>1</v>
      </c>
      <c r="O420" s="210">
        <v>40</v>
      </c>
      <c r="P420" s="208" t="s">
        <v>259</v>
      </c>
      <c r="Q420" s="208" t="s">
        <v>260</v>
      </c>
      <c r="R420" s="208" t="s">
        <v>254</v>
      </c>
      <c r="S420" s="208" t="s">
        <v>261</v>
      </c>
      <c r="T420" s="208"/>
      <c r="U420" s="208"/>
      <c r="V420" s="208"/>
      <c r="W420" s="208" t="s">
        <v>754</v>
      </c>
      <c r="X420" s="208" t="s">
        <v>278</v>
      </c>
      <c r="Y420" s="208">
        <v>0</v>
      </c>
      <c r="Z420" s="208"/>
      <c r="AA420" s="339">
        <v>35855</v>
      </c>
      <c r="AB420" s="208">
        <v>0</v>
      </c>
      <c r="AC420" s="208"/>
    </row>
    <row r="421" spans="1:29" ht="15" customHeight="1" x14ac:dyDescent="0.25">
      <c r="A421" s="208">
        <v>5954</v>
      </c>
      <c r="B421" s="208">
        <v>10200604</v>
      </c>
      <c r="C421" s="208" t="s">
        <v>389</v>
      </c>
      <c r="D421" s="208" t="s">
        <v>406</v>
      </c>
      <c r="E421" s="208" t="s">
        <v>254</v>
      </c>
      <c r="F421" s="208" t="s">
        <v>414</v>
      </c>
      <c r="G421" s="208" t="s">
        <v>264</v>
      </c>
      <c r="H421" s="208" t="s">
        <v>265</v>
      </c>
      <c r="I421" s="208" t="s">
        <v>266</v>
      </c>
      <c r="J421" s="208">
        <v>137</v>
      </c>
      <c r="K421" s="186">
        <v>0</v>
      </c>
      <c r="L421" s="186">
        <v>129</v>
      </c>
      <c r="M421" s="208" t="s">
        <v>258</v>
      </c>
      <c r="N421" s="186">
        <v>1</v>
      </c>
      <c r="O421" s="210">
        <v>24</v>
      </c>
      <c r="P421" s="208" t="s">
        <v>259</v>
      </c>
      <c r="Q421" s="208" t="s">
        <v>260</v>
      </c>
      <c r="R421" s="208" t="s">
        <v>254</v>
      </c>
      <c r="S421" s="208" t="s">
        <v>261</v>
      </c>
      <c r="T421" s="208"/>
      <c r="U421" s="208">
        <v>1.4</v>
      </c>
      <c r="V421" s="208" t="s">
        <v>415</v>
      </c>
      <c r="W421" s="208" t="s">
        <v>285</v>
      </c>
      <c r="X421" s="208" t="s">
        <v>275</v>
      </c>
      <c r="Y421" s="208">
        <v>0</v>
      </c>
      <c r="Z421" s="339">
        <v>35855</v>
      </c>
      <c r="AA421" s="208"/>
      <c r="AB421" s="208">
        <v>0</v>
      </c>
      <c r="AC421" s="208"/>
    </row>
    <row r="422" spans="1:29" ht="15" customHeight="1" x14ac:dyDescent="0.25">
      <c r="A422" s="208">
        <v>5955</v>
      </c>
      <c r="B422" s="208">
        <v>10200604</v>
      </c>
      <c r="C422" s="208" t="s">
        <v>389</v>
      </c>
      <c r="D422" s="208" t="s">
        <v>406</v>
      </c>
      <c r="E422" s="208" t="s">
        <v>254</v>
      </c>
      <c r="F422" s="208" t="s">
        <v>414</v>
      </c>
      <c r="G422" s="208" t="s">
        <v>268</v>
      </c>
      <c r="H422" s="208"/>
      <c r="I422" s="208" t="s">
        <v>269</v>
      </c>
      <c r="J422" s="208">
        <v>303</v>
      </c>
      <c r="K422" s="186">
        <v>0</v>
      </c>
      <c r="L422" s="186">
        <v>129</v>
      </c>
      <c r="M422" s="208" t="s">
        <v>258</v>
      </c>
      <c r="N422" s="186">
        <v>1</v>
      </c>
      <c r="O422" s="210">
        <v>275</v>
      </c>
      <c r="P422" s="208" t="s">
        <v>259</v>
      </c>
      <c r="Q422" s="208" t="s">
        <v>260</v>
      </c>
      <c r="R422" s="208" t="s">
        <v>254</v>
      </c>
      <c r="S422" s="208" t="s">
        <v>261</v>
      </c>
      <c r="T422" s="208"/>
      <c r="U422" s="208"/>
      <c r="V422" s="208"/>
      <c r="W422" s="208" t="s">
        <v>754</v>
      </c>
      <c r="X422" s="208" t="s">
        <v>278</v>
      </c>
      <c r="Y422" s="208">
        <v>0</v>
      </c>
      <c r="Z422" s="208"/>
      <c r="AA422" s="339">
        <v>35855</v>
      </c>
      <c r="AB422" s="208">
        <v>0</v>
      </c>
      <c r="AC422" s="208"/>
    </row>
    <row r="423" spans="1:29" ht="15" customHeight="1" x14ac:dyDescent="0.25">
      <c r="A423" s="208">
        <v>5956</v>
      </c>
      <c r="B423" s="208">
        <v>10200604</v>
      </c>
      <c r="C423" s="208" t="s">
        <v>389</v>
      </c>
      <c r="D423" s="208" t="s">
        <v>406</v>
      </c>
      <c r="E423" s="208" t="s">
        <v>254</v>
      </c>
      <c r="F423" s="208" t="s">
        <v>414</v>
      </c>
      <c r="G423" s="208" t="s">
        <v>268</v>
      </c>
      <c r="H423" s="208"/>
      <c r="I423" s="208" t="s">
        <v>269</v>
      </c>
      <c r="J423" s="208">
        <v>303</v>
      </c>
      <c r="K423" s="186">
        <v>0</v>
      </c>
      <c r="L423" s="186">
        <v>129</v>
      </c>
      <c r="M423" s="208" t="s">
        <v>258</v>
      </c>
      <c r="N423" s="186">
        <v>1</v>
      </c>
      <c r="O423" s="210">
        <v>170</v>
      </c>
      <c r="P423" s="208" t="s">
        <v>259</v>
      </c>
      <c r="Q423" s="208" t="s">
        <v>260</v>
      </c>
      <c r="R423" s="208" t="s">
        <v>254</v>
      </c>
      <c r="S423" s="208" t="s">
        <v>261</v>
      </c>
      <c r="T423" s="208"/>
      <c r="U423" s="208">
        <v>1.4</v>
      </c>
      <c r="V423" s="208" t="s">
        <v>415</v>
      </c>
      <c r="W423" s="208" t="s">
        <v>285</v>
      </c>
      <c r="X423" s="208" t="s">
        <v>278</v>
      </c>
      <c r="Y423" s="208">
        <v>0</v>
      </c>
      <c r="Z423" s="339">
        <v>35855</v>
      </c>
      <c r="AA423" s="208"/>
      <c r="AB423" s="208">
        <v>0</v>
      </c>
      <c r="AC423" s="208"/>
    </row>
    <row r="424" spans="1:29" ht="15" customHeight="1" x14ac:dyDescent="0.25">
      <c r="A424" s="208">
        <v>5957</v>
      </c>
      <c r="B424" s="208">
        <v>10200604</v>
      </c>
      <c r="C424" s="208" t="s">
        <v>389</v>
      </c>
      <c r="D424" s="208" t="s">
        <v>406</v>
      </c>
      <c r="E424" s="208" t="s">
        <v>254</v>
      </c>
      <c r="F424" s="208" t="s">
        <v>414</v>
      </c>
      <c r="G424" s="208" t="s">
        <v>271</v>
      </c>
      <c r="H424" s="208"/>
      <c r="I424" s="208" t="s">
        <v>272</v>
      </c>
      <c r="J424" s="208">
        <v>330</v>
      </c>
      <c r="K424" s="186">
        <v>0</v>
      </c>
      <c r="L424" s="186">
        <v>129</v>
      </c>
      <c r="M424" s="208" t="s">
        <v>258</v>
      </c>
      <c r="N424" s="186">
        <v>1</v>
      </c>
      <c r="O424" s="210">
        <v>5.7</v>
      </c>
      <c r="P424" s="208" t="s">
        <v>259</v>
      </c>
      <c r="Q424" s="208" t="s">
        <v>260</v>
      </c>
      <c r="R424" s="208" t="s">
        <v>254</v>
      </c>
      <c r="S424" s="208" t="s">
        <v>261</v>
      </c>
      <c r="T424" s="208"/>
      <c r="U424" s="208">
        <v>1.4</v>
      </c>
      <c r="V424" s="208" t="s">
        <v>415</v>
      </c>
      <c r="W424" s="208" t="s">
        <v>285</v>
      </c>
      <c r="X424" s="208" t="s">
        <v>263</v>
      </c>
      <c r="Y424" s="208">
        <v>0</v>
      </c>
      <c r="Z424" s="339">
        <v>36494</v>
      </c>
      <c r="AA424" s="208"/>
      <c r="AB424" s="208">
        <v>0</v>
      </c>
      <c r="AC424" s="208"/>
    </row>
    <row r="425" spans="1:29" ht="15" customHeight="1" x14ac:dyDescent="0.25">
      <c r="A425" s="208">
        <v>5958</v>
      </c>
      <c r="B425" s="208">
        <v>10200604</v>
      </c>
      <c r="C425" s="208" t="s">
        <v>389</v>
      </c>
      <c r="D425" s="208" t="s">
        <v>406</v>
      </c>
      <c r="E425" s="208" t="s">
        <v>254</v>
      </c>
      <c r="F425" s="208" t="s">
        <v>414</v>
      </c>
      <c r="G425" s="208" t="s">
        <v>273</v>
      </c>
      <c r="H425" s="208"/>
      <c r="I425" s="208" t="s">
        <v>274</v>
      </c>
      <c r="J425" s="208">
        <v>334</v>
      </c>
      <c r="K425" s="186">
        <v>0</v>
      </c>
      <c r="L425" s="186">
        <v>129</v>
      </c>
      <c r="M425" s="208" t="s">
        <v>258</v>
      </c>
      <c r="N425" s="186">
        <v>1</v>
      </c>
      <c r="O425" s="210">
        <v>3</v>
      </c>
      <c r="P425" s="208" t="s">
        <v>259</v>
      </c>
      <c r="Q425" s="208" t="s">
        <v>260</v>
      </c>
      <c r="R425" s="208" t="s">
        <v>254</v>
      </c>
      <c r="S425" s="208" t="s">
        <v>261</v>
      </c>
      <c r="T425" s="208"/>
      <c r="U425" s="208"/>
      <c r="V425" s="208"/>
      <c r="W425" s="208" t="s">
        <v>733</v>
      </c>
      <c r="X425" s="208" t="s">
        <v>516</v>
      </c>
      <c r="Y425" s="208">
        <v>0</v>
      </c>
      <c r="Z425" s="208"/>
      <c r="AA425" s="339">
        <v>35855</v>
      </c>
      <c r="AB425" s="208">
        <v>0</v>
      </c>
      <c r="AC425" s="208"/>
    </row>
    <row r="426" spans="1:29" ht="15" customHeight="1" x14ac:dyDescent="0.25">
      <c r="A426" s="208">
        <v>5959</v>
      </c>
      <c r="B426" s="208">
        <v>10200604</v>
      </c>
      <c r="C426" s="208" t="s">
        <v>389</v>
      </c>
      <c r="D426" s="208" t="s">
        <v>406</v>
      </c>
      <c r="E426" s="208" t="s">
        <v>254</v>
      </c>
      <c r="F426" s="208" t="s">
        <v>414</v>
      </c>
      <c r="G426" s="208" t="s">
        <v>273</v>
      </c>
      <c r="H426" s="208"/>
      <c r="I426" s="208" t="s">
        <v>274</v>
      </c>
      <c r="J426" s="208">
        <v>334</v>
      </c>
      <c r="K426" s="186">
        <v>0</v>
      </c>
      <c r="L426" s="186">
        <v>129</v>
      </c>
      <c r="M426" s="208" t="s">
        <v>258</v>
      </c>
      <c r="N426" s="186">
        <v>1</v>
      </c>
      <c r="O426" s="210">
        <v>1.9</v>
      </c>
      <c r="P426" s="208" t="s">
        <v>259</v>
      </c>
      <c r="Q426" s="208" t="s">
        <v>260</v>
      </c>
      <c r="R426" s="208" t="s">
        <v>254</v>
      </c>
      <c r="S426" s="208" t="s">
        <v>261</v>
      </c>
      <c r="T426" s="208"/>
      <c r="U426" s="208">
        <v>1.4</v>
      </c>
      <c r="V426" s="208" t="s">
        <v>415</v>
      </c>
      <c r="W426" s="208" t="s">
        <v>285</v>
      </c>
      <c r="X426" s="208" t="s">
        <v>267</v>
      </c>
      <c r="Y426" s="208">
        <v>0</v>
      </c>
      <c r="Z426" s="339">
        <v>36526</v>
      </c>
      <c r="AA426" s="208"/>
      <c r="AB426" s="208">
        <v>0</v>
      </c>
      <c r="AC426" s="208"/>
    </row>
    <row r="427" spans="1:29" ht="15" customHeight="1" x14ac:dyDescent="0.25">
      <c r="A427" s="208">
        <v>5960</v>
      </c>
      <c r="B427" s="208">
        <v>10200604</v>
      </c>
      <c r="C427" s="208" t="s">
        <v>389</v>
      </c>
      <c r="D427" s="208" t="s">
        <v>406</v>
      </c>
      <c r="E427" s="208" t="s">
        <v>254</v>
      </c>
      <c r="F427" s="208" t="s">
        <v>414</v>
      </c>
      <c r="G427" s="208" t="s">
        <v>371</v>
      </c>
      <c r="H427" s="208"/>
      <c r="I427" s="208" t="s">
        <v>372</v>
      </c>
      <c r="J427" s="208">
        <v>336</v>
      </c>
      <c r="K427" s="186">
        <v>0</v>
      </c>
      <c r="L427" s="186">
        <v>129</v>
      </c>
      <c r="M427" s="208" t="s">
        <v>258</v>
      </c>
      <c r="N427" s="186">
        <v>1</v>
      </c>
      <c r="O427" s="210">
        <v>7.6</v>
      </c>
      <c r="P427" s="208" t="s">
        <v>259</v>
      </c>
      <c r="Q427" s="208" t="s">
        <v>260</v>
      </c>
      <c r="R427" s="208" t="s">
        <v>254</v>
      </c>
      <c r="S427" s="208" t="s">
        <v>261</v>
      </c>
      <c r="T427" s="208"/>
      <c r="U427" s="208">
        <v>1.4</v>
      </c>
      <c r="V427" s="208" t="s">
        <v>415</v>
      </c>
      <c r="W427" s="208" t="s">
        <v>285</v>
      </c>
      <c r="X427" s="208" t="s">
        <v>263</v>
      </c>
      <c r="Y427" s="208">
        <v>0</v>
      </c>
      <c r="Z427" s="339">
        <v>35855</v>
      </c>
      <c r="AA427" s="208"/>
      <c r="AB427" s="208">
        <v>0</v>
      </c>
      <c r="AC427" s="208"/>
    </row>
    <row r="428" spans="1:29" ht="15" customHeight="1" x14ac:dyDescent="0.25">
      <c r="A428" s="208">
        <v>5961</v>
      </c>
      <c r="B428" s="208">
        <v>10200604</v>
      </c>
      <c r="C428" s="208" t="s">
        <v>389</v>
      </c>
      <c r="D428" s="208" t="s">
        <v>406</v>
      </c>
      <c r="E428" s="208" t="s">
        <v>254</v>
      </c>
      <c r="F428" s="208" t="s">
        <v>414</v>
      </c>
      <c r="G428" s="208" t="s">
        <v>400</v>
      </c>
      <c r="H428" s="208"/>
      <c r="I428" s="208" t="s">
        <v>401</v>
      </c>
      <c r="J428" s="208">
        <v>338</v>
      </c>
      <c r="K428" s="186">
        <v>0</v>
      </c>
      <c r="L428" s="186">
        <v>129</v>
      </c>
      <c r="M428" s="208" t="s">
        <v>258</v>
      </c>
      <c r="N428" s="186">
        <v>1</v>
      </c>
      <c r="O428" s="210">
        <v>3</v>
      </c>
      <c r="P428" s="208" t="s">
        <v>259</v>
      </c>
      <c r="Q428" s="208" t="s">
        <v>260</v>
      </c>
      <c r="R428" s="208" t="s">
        <v>254</v>
      </c>
      <c r="S428" s="208" t="s">
        <v>261</v>
      </c>
      <c r="T428" s="208"/>
      <c r="U428" s="208"/>
      <c r="V428" s="208"/>
      <c r="W428" s="208" t="s">
        <v>733</v>
      </c>
      <c r="X428" s="208" t="s">
        <v>516</v>
      </c>
      <c r="Y428" s="208">
        <v>0</v>
      </c>
      <c r="Z428" s="208"/>
      <c r="AA428" s="339">
        <v>35855</v>
      </c>
      <c r="AB428" s="208">
        <v>0</v>
      </c>
      <c r="AC428" s="208"/>
    </row>
    <row r="429" spans="1:29" ht="15" customHeight="1" x14ac:dyDescent="0.25">
      <c r="A429" s="208">
        <v>5962</v>
      </c>
      <c r="B429" s="208">
        <v>10200604</v>
      </c>
      <c r="C429" s="208" t="s">
        <v>389</v>
      </c>
      <c r="D429" s="208" t="s">
        <v>406</v>
      </c>
      <c r="E429" s="208" t="s">
        <v>254</v>
      </c>
      <c r="F429" s="208" t="s">
        <v>414</v>
      </c>
      <c r="G429" s="208" t="s">
        <v>400</v>
      </c>
      <c r="H429" s="208"/>
      <c r="I429" s="208" t="s">
        <v>401</v>
      </c>
      <c r="J429" s="208">
        <v>338</v>
      </c>
      <c r="K429" s="186">
        <v>0</v>
      </c>
      <c r="L429" s="186">
        <v>129</v>
      </c>
      <c r="M429" s="208" t="s">
        <v>258</v>
      </c>
      <c r="N429" s="186">
        <v>1</v>
      </c>
      <c r="O429" s="210">
        <v>1.9</v>
      </c>
      <c r="P429" s="208" t="s">
        <v>259</v>
      </c>
      <c r="Q429" s="208" t="s">
        <v>260</v>
      </c>
      <c r="R429" s="208" t="s">
        <v>254</v>
      </c>
      <c r="S429" s="208" t="s">
        <v>261</v>
      </c>
      <c r="T429" s="208"/>
      <c r="U429" s="208">
        <v>1.4</v>
      </c>
      <c r="V429" s="208" t="s">
        <v>415</v>
      </c>
      <c r="W429" s="208" t="s">
        <v>285</v>
      </c>
      <c r="X429" s="208" t="s">
        <v>267</v>
      </c>
      <c r="Y429" s="208">
        <v>0</v>
      </c>
      <c r="Z429" s="339">
        <v>38018</v>
      </c>
      <c r="AA429" s="208"/>
      <c r="AB429" s="208">
        <v>0</v>
      </c>
      <c r="AC429" s="208"/>
    </row>
    <row r="430" spans="1:29" ht="15" customHeight="1" x14ac:dyDescent="0.25">
      <c r="A430" s="208">
        <v>5963</v>
      </c>
      <c r="B430" s="208">
        <v>10200604</v>
      </c>
      <c r="C430" s="208" t="s">
        <v>389</v>
      </c>
      <c r="D430" s="208" t="s">
        <v>406</v>
      </c>
      <c r="E430" s="208" t="s">
        <v>254</v>
      </c>
      <c r="F430" s="208" t="s">
        <v>414</v>
      </c>
      <c r="G430" s="208" t="s">
        <v>531</v>
      </c>
      <c r="H430" s="208"/>
      <c r="I430" s="208" t="s">
        <v>532</v>
      </c>
      <c r="J430" s="208">
        <v>339</v>
      </c>
      <c r="K430" s="186">
        <v>0</v>
      </c>
      <c r="L430" s="186">
        <v>129</v>
      </c>
      <c r="M430" s="208" t="s">
        <v>258</v>
      </c>
      <c r="N430" s="186">
        <v>1</v>
      </c>
      <c r="O430" s="210">
        <v>7.6</v>
      </c>
      <c r="P430" s="208" t="s">
        <v>259</v>
      </c>
      <c r="Q430" s="208" t="s">
        <v>260</v>
      </c>
      <c r="R430" s="208" t="s">
        <v>254</v>
      </c>
      <c r="S430" s="208" t="s">
        <v>261</v>
      </c>
      <c r="T430" s="208"/>
      <c r="U430" s="208"/>
      <c r="V430" s="208" t="s">
        <v>533</v>
      </c>
      <c r="W430" s="208" t="s">
        <v>534</v>
      </c>
      <c r="X430" s="208" t="s">
        <v>263</v>
      </c>
      <c r="Y430" s="208">
        <v>0</v>
      </c>
      <c r="Z430" s="339">
        <v>38018</v>
      </c>
      <c r="AA430" s="208"/>
      <c r="AB430" s="208">
        <v>0</v>
      </c>
      <c r="AC430" s="208"/>
    </row>
    <row r="431" spans="1:29" ht="15" customHeight="1" x14ac:dyDescent="0.25">
      <c r="A431" s="208">
        <v>5964</v>
      </c>
      <c r="B431" s="208">
        <v>10200604</v>
      </c>
      <c r="C431" s="208" t="s">
        <v>389</v>
      </c>
      <c r="D431" s="208" t="s">
        <v>406</v>
      </c>
      <c r="E431" s="208" t="s">
        <v>254</v>
      </c>
      <c r="F431" s="208" t="s">
        <v>414</v>
      </c>
      <c r="G431" s="208" t="s">
        <v>402</v>
      </c>
      <c r="H431" s="208"/>
      <c r="I431" s="208" t="s">
        <v>403</v>
      </c>
      <c r="J431" s="208">
        <v>340</v>
      </c>
      <c r="K431" s="186">
        <v>0</v>
      </c>
      <c r="L431" s="186">
        <v>129</v>
      </c>
      <c r="M431" s="208" t="s">
        <v>258</v>
      </c>
      <c r="N431" s="186">
        <v>1</v>
      </c>
      <c r="O431" s="210">
        <v>1.9</v>
      </c>
      <c r="P431" s="208" t="s">
        <v>259</v>
      </c>
      <c r="Q431" s="208" t="s">
        <v>260</v>
      </c>
      <c r="R431" s="208" t="s">
        <v>254</v>
      </c>
      <c r="S431" s="208" t="s">
        <v>261</v>
      </c>
      <c r="T431" s="208"/>
      <c r="U431" s="208">
        <v>1.4</v>
      </c>
      <c r="V431" s="208" t="s">
        <v>416</v>
      </c>
      <c r="W431" s="208" t="s">
        <v>285</v>
      </c>
      <c r="X431" s="208" t="s">
        <v>267</v>
      </c>
      <c r="Y431" s="208">
        <v>0</v>
      </c>
      <c r="Z431" s="339">
        <v>38018</v>
      </c>
      <c r="AA431" s="208"/>
      <c r="AB431" s="208">
        <v>0</v>
      </c>
      <c r="AC431" s="208"/>
    </row>
    <row r="432" spans="1:29" ht="15" customHeight="1" x14ac:dyDescent="0.25">
      <c r="A432" s="208">
        <v>5965</v>
      </c>
      <c r="B432" s="208">
        <v>10200604</v>
      </c>
      <c r="C432" s="208" t="s">
        <v>389</v>
      </c>
      <c r="D432" s="208" t="s">
        <v>406</v>
      </c>
      <c r="E432" s="208" t="s">
        <v>254</v>
      </c>
      <c r="F432" s="208" t="s">
        <v>414</v>
      </c>
      <c r="G432" s="208" t="s">
        <v>535</v>
      </c>
      <c r="H432" s="208"/>
      <c r="I432" s="208" t="s">
        <v>536</v>
      </c>
      <c r="J432" s="208">
        <v>341</v>
      </c>
      <c r="K432" s="186">
        <v>0</v>
      </c>
      <c r="L432" s="186">
        <v>129</v>
      </c>
      <c r="M432" s="208" t="s">
        <v>258</v>
      </c>
      <c r="N432" s="186">
        <v>1</v>
      </c>
      <c r="O432" s="210">
        <v>7.6</v>
      </c>
      <c r="P432" s="208" t="s">
        <v>259</v>
      </c>
      <c r="Q432" s="208" t="s">
        <v>260</v>
      </c>
      <c r="R432" s="208" t="s">
        <v>254</v>
      </c>
      <c r="S432" s="208" t="s">
        <v>261</v>
      </c>
      <c r="T432" s="208"/>
      <c r="U432" s="208"/>
      <c r="V432" s="208" t="s">
        <v>537</v>
      </c>
      <c r="W432" s="208" t="s">
        <v>534</v>
      </c>
      <c r="X432" s="208" t="s">
        <v>263</v>
      </c>
      <c r="Y432" s="208">
        <v>0</v>
      </c>
      <c r="Z432" s="339">
        <v>38018</v>
      </c>
      <c r="AA432" s="208"/>
      <c r="AB432" s="208">
        <v>0</v>
      </c>
      <c r="AC432" s="208"/>
    </row>
    <row r="433" spans="1:29" ht="15" customHeight="1" x14ac:dyDescent="0.25">
      <c r="A433" s="208">
        <v>5966</v>
      </c>
      <c r="B433" s="208">
        <v>10200604</v>
      </c>
      <c r="C433" s="208" t="s">
        <v>389</v>
      </c>
      <c r="D433" s="208" t="s">
        <v>406</v>
      </c>
      <c r="E433" s="208" t="s">
        <v>254</v>
      </c>
      <c r="F433" s="208" t="s">
        <v>414</v>
      </c>
      <c r="G433" s="208" t="s">
        <v>276</v>
      </c>
      <c r="H433" s="339">
        <v>2025884</v>
      </c>
      <c r="I433" s="208" t="s">
        <v>277</v>
      </c>
      <c r="J433" s="208">
        <v>380</v>
      </c>
      <c r="K433" s="186">
        <v>0</v>
      </c>
      <c r="L433" s="186">
        <v>129</v>
      </c>
      <c r="M433" s="208" t="s">
        <v>258</v>
      </c>
      <c r="N433" s="186">
        <v>1</v>
      </c>
      <c r="O433" s="210">
        <v>0.6</v>
      </c>
      <c r="P433" s="208" t="s">
        <v>259</v>
      </c>
      <c r="Q433" s="208" t="s">
        <v>260</v>
      </c>
      <c r="R433" s="208" t="s">
        <v>254</v>
      </c>
      <c r="S433" s="208" t="s">
        <v>261</v>
      </c>
      <c r="T433" s="208"/>
      <c r="U433" s="208">
        <v>1.4</v>
      </c>
      <c r="V433" s="208" t="s">
        <v>415</v>
      </c>
      <c r="W433" s="208" t="s">
        <v>285</v>
      </c>
      <c r="X433" s="208" t="s">
        <v>278</v>
      </c>
      <c r="Y433" s="208">
        <v>0</v>
      </c>
      <c r="Z433" s="339">
        <v>35855</v>
      </c>
      <c r="AA433" s="208"/>
      <c r="AB433" s="208">
        <v>0</v>
      </c>
      <c r="AC433" s="208"/>
    </row>
    <row r="434" spans="1:29" ht="15" customHeight="1" x14ac:dyDescent="0.25">
      <c r="A434" s="208">
        <v>5967</v>
      </c>
      <c r="B434" s="208">
        <v>10200604</v>
      </c>
      <c r="C434" s="208" t="s">
        <v>389</v>
      </c>
      <c r="D434" s="208" t="s">
        <v>406</v>
      </c>
      <c r="E434" s="208" t="s">
        <v>254</v>
      </c>
      <c r="F434" s="208" t="s">
        <v>414</v>
      </c>
      <c r="G434" s="208"/>
      <c r="H434" s="208"/>
      <c r="I434" s="208" t="s">
        <v>412</v>
      </c>
      <c r="J434" s="208">
        <v>381</v>
      </c>
      <c r="K434" s="186">
        <v>0</v>
      </c>
      <c r="L434" s="186">
        <v>129</v>
      </c>
      <c r="M434" s="208" t="s">
        <v>258</v>
      </c>
      <c r="N434" s="186">
        <v>1</v>
      </c>
      <c r="O434" s="210">
        <v>0.6</v>
      </c>
      <c r="P434" s="208" t="s">
        <v>259</v>
      </c>
      <c r="Q434" s="208" t="s">
        <v>260</v>
      </c>
      <c r="R434" s="208" t="s">
        <v>254</v>
      </c>
      <c r="S434" s="208" t="s">
        <v>261</v>
      </c>
      <c r="T434" s="208"/>
      <c r="U434" s="208"/>
      <c r="V434" s="208"/>
      <c r="W434" s="208" t="s">
        <v>733</v>
      </c>
      <c r="X434" s="208" t="s">
        <v>516</v>
      </c>
      <c r="Y434" s="208">
        <v>0</v>
      </c>
      <c r="Z434" s="208"/>
      <c r="AA434" s="339">
        <v>35855</v>
      </c>
      <c r="AB434" s="208">
        <v>0</v>
      </c>
      <c r="AC434" s="208"/>
    </row>
    <row r="435" spans="1:29" ht="15" customHeight="1" x14ac:dyDescent="0.25">
      <c r="A435" s="208">
        <v>5968</v>
      </c>
      <c r="B435" s="208">
        <v>10200604</v>
      </c>
      <c r="C435" s="208" t="s">
        <v>389</v>
      </c>
      <c r="D435" s="208" t="s">
        <v>406</v>
      </c>
      <c r="E435" s="208" t="s">
        <v>254</v>
      </c>
      <c r="F435" s="208" t="s">
        <v>414</v>
      </c>
      <c r="G435" s="208" t="s">
        <v>385</v>
      </c>
      <c r="H435" s="208"/>
      <c r="I435" s="208" t="s">
        <v>386</v>
      </c>
      <c r="J435" s="208">
        <v>417</v>
      </c>
      <c r="K435" s="186">
        <v>0</v>
      </c>
      <c r="L435" s="186">
        <v>129</v>
      </c>
      <c r="M435" s="208" t="s">
        <v>258</v>
      </c>
      <c r="N435" s="186">
        <v>1</v>
      </c>
      <c r="O435" s="210">
        <v>1.4</v>
      </c>
      <c r="P435" s="208" t="s">
        <v>259</v>
      </c>
      <c r="Q435" s="208" t="s">
        <v>260</v>
      </c>
      <c r="R435" s="208" t="s">
        <v>254</v>
      </c>
      <c r="S435" s="208" t="s">
        <v>261</v>
      </c>
      <c r="T435" s="208"/>
      <c r="U435" s="208"/>
      <c r="V435" s="208"/>
      <c r="W435" s="208" t="s">
        <v>754</v>
      </c>
      <c r="X435" s="208" t="s">
        <v>275</v>
      </c>
      <c r="Y435" s="208">
        <v>0</v>
      </c>
      <c r="Z435" s="208"/>
      <c r="AA435" s="339">
        <v>35855</v>
      </c>
      <c r="AB435" s="208">
        <v>0</v>
      </c>
      <c r="AC435" s="208"/>
    </row>
    <row r="436" spans="1:29" ht="15" customHeight="1" x14ac:dyDescent="0.25">
      <c r="A436" s="208">
        <v>5969</v>
      </c>
      <c r="B436" s="208">
        <v>10200604</v>
      </c>
      <c r="C436" s="208" t="s">
        <v>389</v>
      </c>
      <c r="D436" s="208" t="s">
        <v>406</v>
      </c>
      <c r="E436" s="208" t="s">
        <v>254</v>
      </c>
      <c r="F436" s="208" t="s">
        <v>414</v>
      </c>
      <c r="G436" s="208" t="s">
        <v>385</v>
      </c>
      <c r="H436" s="208"/>
      <c r="I436" s="208" t="s">
        <v>386</v>
      </c>
      <c r="J436" s="208">
        <v>417</v>
      </c>
      <c r="K436" s="186">
        <v>0</v>
      </c>
      <c r="L436" s="186">
        <v>129</v>
      </c>
      <c r="M436" s="208" t="s">
        <v>258</v>
      </c>
      <c r="N436" s="186">
        <v>1</v>
      </c>
      <c r="O436" s="210">
        <v>5.5</v>
      </c>
      <c r="P436" s="208" t="s">
        <v>259</v>
      </c>
      <c r="Q436" s="208" t="s">
        <v>260</v>
      </c>
      <c r="R436" s="208" t="s">
        <v>254</v>
      </c>
      <c r="S436" s="208" t="s">
        <v>261</v>
      </c>
      <c r="T436" s="208"/>
      <c r="U436" s="208">
        <v>1.4</v>
      </c>
      <c r="V436" s="208" t="s">
        <v>415</v>
      </c>
      <c r="W436" s="208" t="s">
        <v>285</v>
      </c>
      <c r="X436" s="208" t="s">
        <v>275</v>
      </c>
      <c r="Y436" s="208">
        <v>0</v>
      </c>
      <c r="Z436" s="339">
        <v>35855</v>
      </c>
      <c r="AA436" s="208"/>
      <c r="AB436" s="208">
        <v>0</v>
      </c>
      <c r="AC436" s="208"/>
    </row>
    <row r="437" spans="1:29" ht="15" customHeight="1" x14ac:dyDescent="0.25">
      <c r="A437" s="208">
        <v>7932</v>
      </c>
      <c r="B437" s="208">
        <v>10300602</v>
      </c>
      <c r="C437" s="208" t="s">
        <v>389</v>
      </c>
      <c r="D437" s="208" t="s">
        <v>417</v>
      </c>
      <c r="E437" s="208" t="s">
        <v>254</v>
      </c>
      <c r="F437" s="208" t="s">
        <v>407</v>
      </c>
      <c r="G437" s="208"/>
      <c r="H437" s="208" t="s">
        <v>328</v>
      </c>
      <c r="I437" s="208" t="s">
        <v>329</v>
      </c>
      <c r="J437" s="208">
        <v>169</v>
      </c>
      <c r="K437" s="186">
        <v>0</v>
      </c>
      <c r="L437" s="186">
        <v>129</v>
      </c>
      <c r="M437" s="208" t="s">
        <v>258</v>
      </c>
      <c r="N437" s="186">
        <v>1</v>
      </c>
      <c r="O437" s="210">
        <v>1.1999999999999999E-3</v>
      </c>
      <c r="P437" s="208" t="s">
        <v>259</v>
      </c>
      <c r="Q437" s="208" t="s">
        <v>260</v>
      </c>
      <c r="R437" s="208" t="s">
        <v>254</v>
      </c>
      <c r="S437" s="208" t="s">
        <v>261</v>
      </c>
      <c r="T437" s="208"/>
      <c r="U437" s="208">
        <v>1.4</v>
      </c>
      <c r="V437" s="208" t="s">
        <v>294</v>
      </c>
      <c r="W437" s="208" t="s">
        <v>285</v>
      </c>
      <c r="X437" s="208" t="s">
        <v>286</v>
      </c>
      <c r="Y437" s="208">
        <v>0</v>
      </c>
      <c r="Z437" s="339">
        <v>35855</v>
      </c>
      <c r="AA437" s="208"/>
      <c r="AB437" s="208">
        <v>0</v>
      </c>
      <c r="AC437" s="208"/>
    </row>
    <row r="438" spans="1:29" ht="15" customHeight="1" x14ac:dyDescent="0.25">
      <c r="A438" s="208">
        <v>7933</v>
      </c>
      <c r="B438" s="208">
        <v>10300602</v>
      </c>
      <c r="C438" s="208" t="s">
        <v>389</v>
      </c>
      <c r="D438" s="208" t="s">
        <v>417</v>
      </c>
      <c r="E438" s="208" t="s">
        <v>254</v>
      </c>
      <c r="F438" s="208" t="s">
        <v>407</v>
      </c>
      <c r="G438" s="208">
        <v>57976</v>
      </c>
      <c r="H438" s="208" t="s">
        <v>330</v>
      </c>
      <c r="I438" s="208" t="s">
        <v>331</v>
      </c>
      <c r="J438" s="208">
        <v>181</v>
      </c>
      <c r="K438" s="186">
        <v>0</v>
      </c>
      <c r="L438" s="186">
        <v>129</v>
      </c>
      <c r="M438" s="208" t="s">
        <v>258</v>
      </c>
      <c r="N438" s="186">
        <v>1</v>
      </c>
      <c r="O438" s="208" t="s">
        <v>332</v>
      </c>
      <c r="P438" s="208" t="s">
        <v>259</v>
      </c>
      <c r="Q438" s="208" t="s">
        <v>260</v>
      </c>
      <c r="R438" s="208" t="s">
        <v>254</v>
      </c>
      <c r="S438" s="208" t="s">
        <v>261</v>
      </c>
      <c r="T438" s="208"/>
      <c r="U438" s="208">
        <v>1.4</v>
      </c>
      <c r="V438" s="208" t="s">
        <v>284</v>
      </c>
      <c r="W438" s="208" t="s">
        <v>285</v>
      </c>
      <c r="X438" s="208" t="s">
        <v>286</v>
      </c>
      <c r="Y438" s="208">
        <v>0</v>
      </c>
      <c r="Z438" s="339">
        <v>35855</v>
      </c>
      <c r="AA438" s="208"/>
      <c r="AB438" s="208">
        <v>0</v>
      </c>
      <c r="AC438" s="208"/>
    </row>
    <row r="439" spans="1:29" ht="15" customHeight="1" x14ac:dyDescent="0.25">
      <c r="A439" s="208">
        <v>7934</v>
      </c>
      <c r="B439" s="208">
        <v>10300602</v>
      </c>
      <c r="C439" s="208" t="s">
        <v>389</v>
      </c>
      <c r="D439" s="208" t="s">
        <v>417</v>
      </c>
      <c r="E439" s="208" t="s">
        <v>254</v>
      </c>
      <c r="F439" s="208" t="s">
        <v>407</v>
      </c>
      <c r="G439" s="208"/>
      <c r="H439" s="208" t="s">
        <v>333</v>
      </c>
      <c r="I439" s="208" t="s">
        <v>334</v>
      </c>
      <c r="J439" s="208">
        <v>189</v>
      </c>
      <c r="K439" s="186">
        <v>0</v>
      </c>
      <c r="L439" s="186">
        <v>129</v>
      </c>
      <c r="M439" s="208" t="s">
        <v>258</v>
      </c>
      <c r="N439" s="186">
        <v>1</v>
      </c>
      <c r="O439" s="210">
        <v>3.1</v>
      </c>
      <c r="P439" s="208" t="s">
        <v>259</v>
      </c>
      <c r="Q439" s="208" t="s">
        <v>260</v>
      </c>
      <c r="R439" s="208" t="s">
        <v>254</v>
      </c>
      <c r="S439" s="208" t="s">
        <v>261</v>
      </c>
      <c r="T439" s="208"/>
      <c r="U439" s="208">
        <v>1.4</v>
      </c>
      <c r="V439" s="208"/>
      <c r="W439" s="208" t="s">
        <v>285</v>
      </c>
      <c r="X439" s="208" t="s">
        <v>286</v>
      </c>
      <c r="Y439" s="208">
        <v>0</v>
      </c>
      <c r="Z439" s="339">
        <v>35855</v>
      </c>
      <c r="AA439" s="208"/>
      <c r="AB439" s="208">
        <v>0</v>
      </c>
      <c r="AC439" s="208"/>
    </row>
    <row r="440" spans="1:29" ht="15" customHeight="1" x14ac:dyDescent="0.25">
      <c r="A440" s="208">
        <v>7935</v>
      </c>
      <c r="B440" s="208">
        <v>10300602</v>
      </c>
      <c r="C440" s="208" t="s">
        <v>389</v>
      </c>
      <c r="D440" s="208" t="s">
        <v>417</v>
      </c>
      <c r="E440" s="208" t="s">
        <v>254</v>
      </c>
      <c r="F440" s="208" t="s">
        <v>407</v>
      </c>
      <c r="G440" s="208">
        <v>206440</v>
      </c>
      <c r="H440" s="208" t="s">
        <v>335</v>
      </c>
      <c r="I440" s="208" t="s">
        <v>336</v>
      </c>
      <c r="J440" s="208">
        <v>204</v>
      </c>
      <c r="K440" s="186">
        <v>0</v>
      </c>
      <c r="L440" s="186">
        <v>129</v>
      </c>
      <c r="M440" s="208" t="s">
        <v>258</v>
      </c>
      <c r="N440" s="186">
        <v>1</v>
      </c>
      <c r="O440" s="210">
        <v>3.0000000000000001E-6</v>
      </c>
      <c r="P440" s="208" t="s">
        <v>259</v>
      </c>
      <c r="Q440" s="208" t="s">
        <v>260</v>
      </c>
      <c r="R440" s="208" t="s">
        <v>254</v>
      </c>
      <c r="S440" s="208" t="s">
        <v>261</v>
      </c>
      <c r="T440" s="208"/>
      <c r="U440" s="208">
        <v>1.4</v>
      </c>
      <c r="V440" s="208" t="s">
        <v>284</v>
      </c>
      <c r="W440" s="208" t="s">
        <v>285</v>
      </c>
      <c r="X440" s="208" t="s">
        <v>286</v>
      </c>
      <c r="Y440" s="208">
        <v>0</v>
      </c>
      <c r="Z440" s="339">
        <v>35855</v>
      </c>
      <c r="AA440" s="208"/>
      <c r="AB440" s="208">
        <v>0</v>
      </c>
      <c r="AC440" s="208"/>
    </row>
    <row r="441" spans="1:29" ht="15" customHeight="1" x14ac:dyDescent="0.25">
      <c r="A441" s="208">
        <v>7936</v>
      </c>
      <c r="B441" s="208">
        <v>10300602</v>
      </c>
      <c r="C441" s="208" t="s">
        <v>389</v>
      </c>
      <c r="D441" s="208" t="s">
        <v>417</v>
      </c>
      <c r="E441" s="208" t="s">
        <v>254</v>
      </c>
      <c r="F441" s="208" t="s">
        <v>407</v>
      </c>
      <c r="G441" s="208">
        <v>86737</v>
      </c>
      <c r="H441" s="208" t="s">
        <v>337</v>
      </c>
      <c r="I441" s="208" t="s">
        <v>338</v>
      </c>
      <c r="J441" s="208">
        <v>205</v>
      </c>
      <c r="K441" s="186">
        <v>0</v>
      </c>
      <c r="L441" s="186">
        <v>129</v>
      </c>
      <c r="M441" s="208" t="s">
        <v>258</v>
      </c>
      <c r="N441" s="186">
        <v>1</v>
      </c>
      <c r="O441" s="210">
        <v>2.7999999999999999E-6</v>
      </c>
      <c r="P441" s="208" t="s">
        <v>259</v>
      </c>
      <c r="Q441" s="208" t="s">
        <v>260</v>
      </c>
      <c r="R441" s="208" t="s">
        <v>254</v>
      </c>
      <c r="S441" s="208" t="s">
        <v>261</v>
      </c>
      <c r="T441" s="208"/>
      <c r="U441" s="208">
        <v>1.4</v>
      </c>
      <c r="V441" s="208" t="s">
        <v>284</v>
      </c>
      <c r="W441" s="208" t="s">
        <v>285</v>
      </c>
      <c r="X441" s="208" t="s">
        <v>286</v>
      </c>
      <c r="Y441" s="208">
        <v>0</v>
      </c>
      <c r="Z441" s="339">
        <v>35855</v>
      </c>
      <c r="AA441" s="208"/>
      <c r="AB441" s="208">
        <v>0</v>
      </c>
      <c r="AC441" s="208"/>
    </row>
    <row r="442" spans="1:29" ht="15" customHeight="1" x14ac:dyDescent="0.25">
      <c r="A442" s="208">
        <v>7937</v>
      </c>
      <c r="B442" s="208">
        <v>10300602</v>
      </c>
      <c r="C442" s="208" t="s">
        <v>389</v>
      </c>
      <c r="D442" s="208" t="s">
        <v>417</v>
      </c>
      <c r="E442" s="208" t="s">
        <v>254</v>
      </c>
      <c r="F442" s="208" t="s">
        <v>407</v>
      </c>
      <c r="G442" s="208">
        <v>50000</v>
      </c>
      <c r="H442" s="208" t="s">
        <v>339</v>
      </c>
      <c r="I442" s="208" t="s">
        <v>340</v>
      </c>
      <c r="J442" s="208">
        <v>210</v>
      </c>
      <c r="K442" s="186">
        <v>0</v>
      </c>
      <c r="L442" s="186">
        <v>129</v>
      </c>
      <c r="M442" s="208" t="s">
        <v>258</v>
      </c>
      <c r="N442" s="186">
        <v>1</v>
      </c>
      <c r="O442" s="210">
        <v>7.4999999999999997E-2</v>
      </c>
      <c r="P442" s="208" t="s">
        <v>259</v>
      </c>
      <c r="Q442" s="208" t="s">
        <v>260</v>
      </c>
      <c r="R442" s="208" t="s">
        <v>254</v>
      </c>
      <c r="S442" s="208" t="s">
        <v>261</v>
      </c>
      <c r="T442" s="208"/>
      <c r="U442" s="208">
        <v>1.4</v>
      </c>
      <c r="V442" s="208" t="s">
        <v>294</v>
      </c>
      <c r="W442" s="208" t="s">
        <v>285</v>
      </c>
      <c r="X442" s="208" t="s">
        <v>267</v>
      </c>
      <c r="Y442" s="208">
        <v>0</v>
      </c>
      <c r="Z442" s="339">
        <v>35855</v>
      </c>
      <c r="AA442" s="208"/>
      <c r="AB442" s="208">
        <v>0</v>
      </c>
      <c r="AC442" s="208"/>
    </row>
    <row r="443" spans="1:29" ht="15" customHeight="1" x14ac:dyDescent="0.25">
      <c r="A443" s="208">
        <v>7938</v>
      </c>
      <c r="B443" s="208">
        <v>10300602</v>
      </c>
      <c r="C443" s="208" t="s">
        <v>389</v>
      </c>
      <c r="D443" s="208" t="s">
        <v>417</v>
      </c>
      <c r="E443" s="208" t="s">
        <v>254</v>
      </c>
      <c r="F443" s="208" t="s">
        <v>407</v>
      </c>
      <c r="G443" s="208">
        <v>193395</v>
      </c>
      <c r="H443" s="208" t="s">
        <v>341</v>
      </c>
      <c r="I443" s="208" t="s">
        <v>342</v>
      </c>
      <c r="J443" s="208">
        <v>237</v>
      </c>
      <c r="K443" s="186">
        <v>0</v>
      </c>
      <c r="L443" s="186">
        <v>129</v>
      </c>
      <c r="M443" s="208" t="s">
        <v>258</v>
      </c>
      <c r="N443" s="186">
        <v>1</v>
      </c>
      <c r="O443" s="208" t="s">
        <v>283</v>
      </c>
      <c r="P443" s="208" t="s">
        <v>259</v>
      </c>
      <c r="Q443" s="208" t="s">
        <v>260</v>
      </c>
      <c r="R443" s="208" t="s">
        <v>254</v>
      </c>
      <c r="S443" s="208" t="s">
        <v>261</v>
      </c>
      <c r="T443" s="208"/>
      <c r="U443" s="208">
        <v>1.4</v>
      </c>
      <c r="V443" s="208" t="s">
        <v>284</v>
      </c>
      <c r="W443" s="208" t="s">
        <v>285</v>
      </c>
      <c r="X443" s="208" t="s">
        <v>286</v>
      </c>
      <c r="Y443" s="208">
        <v>0</v>
      </c>
      <c r="Z443" s="339">
        <v>35855</v>
      </c>
      <c r="AA443" s="208"/>
      <c r="AB443" s="208">
        <v>0</v>
      </c>
      <c r="AC443" s="208"/>
    </row>
    <row r="444" spans="1:29" ht="15" customHeight="1" x14ac:dyDescent="0.25">
      <c r="A444" s="208">
        <v>7939</v>
      </c>
      <c r="B444" s="208">
        <v>10300602</v>
      </c>
      <c r="C444" s="208" t="s">
        <v>389</v>
      </c>
      <c r="D444" s="208" t="s">
        <v>417</v>
      </c>
      <c r="E444" s="208" t="s">
        <v>254</v>
      </c>
      <c r="F444" s="208" t="s">
        <v>407</v>
      </c>
      <c r="G444" s="208">
        <v>7439921</v>
      </c>
      <c r="H444" s="208" t="s">
        <v>343</v>
      </c>
      <c r="I444" s="208" t="s">
        <v>344</v>
      </c>
      <c r="J444" s="208">
        <v>250</v>
      </c>
      <c r="K444" s="186">
        <v>0</v>
      </c>
      <c r="L444" s="186">
        <v>129</v>
      </c>
      <c r="M444" s="208" t="s">
        <v>258</v>
      </c>
      <c r="N444" s="186">
        <v>1</v>
      </c>
      <c r="O444" s="210">
        <v>5.0000000000000001E-4</v>
      </c>
      <c r="P444" s="208" t="s">
        <v>259</v>
      </c>
      <c r="Q444" s="208" t="s">
        <v>260</v>
      </c>
      <c r="R444" s="208" t="s">
        <v>254</v>
      </c>
      <c r="S444" s="208" t="s">
        <v>261</v>
      </c>
      <c r="T444" s="208"/>
      <c r="U444" s="208">
        <v>1.4</v>
      </c>
      <c r="V444" s="208" t="s">
        <v>284</v>
      </c>
      <c r="W444" s="208" t="s">
        <v>285</v>
      </c>
      <c r="X444" s="208" t="s">
        <v>263</v>
      </c>
      <c r="Y444" s="208">
        <v>0</v>
      </c>
      <c r="Z444" s="339">
        <v>35855</v>
      </c>
      <c r="AA444" s="208"/>
      <c r="AB444" s="208">
        <v>0</v>
      </c>
      <c r="AC444" s="208"/>
    </row>
    <row r="445" spans="1:29" ht="15" customHeight="1" x14ac:dyDescent="0.25">
      <c r="A445" s="208">
        <v>7940</v>
      </c>
      <c r="B445" s="208">
        <v>10300602</v>
      </c>
      <c r="C445" s="208" t="s">
        <v>389</v>
      </c>
      <c r="D445" s="208" t="s">
        <v>417</v>
      </c>
      <c r="E445" s="208" t="s">
        <v>254</v>
      </c>
      <c r="F445" s="208" t="s">
        <v>407</v>
      </c>
      <c r="G445" s="208">
        <v>7439965</v>
      </c>
      <c r="H445" s="208" t="s">
        <v>345</v>
      </c>
      <c r="I445" s="208" t="s">
        <v>346</v>
      </c>
      <c r="J445" s="208">
        <v>257</v>
      </c>
      <c r="K445" s="186">
        <v>0</v>
      </c>
      <c r="L445" s="186">
        <v>129</v>
      </c>
      <c r="M445" s="208" t="s">
        <v>258</v>
      </c>
      <c r="N445" s="186">
        <v>1</v>
      </c>
      <c r="O445" s="210">
        <v>3.8000000000000002E-4</v>
      </c>
      <c r="P445" s="208" t="s">
        <v>259</v>
      </c>
      <c r="Q445" s="208" t="s">
        <v>260</v>
      </c>
      <c r="R445" s="208" t="s">
        <v>254</v>
      </c>
      <c r="S445" s="208" t="s">
        <v>261</v>
      </c>
      <c r="T445" s="208"/>
      <c r="U445" s="208">
        <v>1.4</v>
      </c>
      <c r="V445" s="208" t="s">
        <v>294</v>
      </c>
      <c r="W445" s="208" t="s">
        <v>285</v>
      </c>
      <c r="X445" s="208" t="s">
        <v>263</v>
      </c>
      <c r="Y445" s="208">
        <v>0</v>
      </c>
      <c r="Z445" s="339">
        <v>35855</v>
      </c>
      <c r="AA445" s="208"/>
      <c r="AB445" s="208">
        <v>0</v>
      </c>
      <c r="AC445" s="208"/>
    </row>
    <row r="446" spans="1:29" ht="15" customHeight="1" x14ac:dyDescent="0.25">
      <c r="A446" s="208">
        <v>7941</v>
      </c>
      <c r="B446" s="208">
        <v>10300602</v>
      </c>
      <c r="C446" s="208" t="s">
        <v>389</v>
      </c>
      <c r="D446" s="208" t="s">
        <v>417</v>
      </c>
      <c r="E446" s="208" t="s">
        <v>254</v>
      </c>
      <c r="F446" s="208" t="s">
        <v>407</v>
      </c>
      <c r="G446" s="208">
        <v>7439976</v>
      </c>
      <c r="H446" s="208" t="s">
        <v>347</v>
      </c>
      <c r="I446" s="208" t="s">
        <v>348</v>
      </c>
      <c r="J446" s="208">
        <v>260</v>
      </c>
      <c r="K446" s="186">
        <v>0</v>
      </c>
      <c r="L446" s="186">
        <v>129</v>
      </c>
      <c r="M446" s="208" t="s">
        <v>258</v>
      </c>
      <c r="N446" s="186">
        <v>1</v>
      </c>
      <c r="O446" s="210">
        <v>2.5999999999999998E-4</v>
      </c>
      <c r="P446" s="208" t="s">
        <v>259</v>
      </c>
      <c r="Q446" s="208" t="s">
        <v>260</v>
      </c>
      <c r="R446" s="208" t="s">
        <v>254</v>
      </c>
      <c r="S446" s="208" t="s">
        <v>261</v>
      </c>
      <c r="T446" s="208"/>
      <c r="U446" s="208">
        <v>1.4</v>
      </c>
      <c r="V446" s="208" t="s">
        <v>294</v>
      </c>
      <c r="W446" s="208" t="s">
        <v>285</v>
      </c>
      <c r="X446" s="208" t="s">
        <v>263</v>
      </c>
      <c r="Y446" s="208">
        <v>0</v>
      </c>
      <c r="Z446" s="339">
        <v>35855</v>
      </c>
      <c r="AA446" s="208"/>
      <c r="AB446" s="208">
        <v>0</v>
      </c>
      <c r="AC446" s="208"/>
    </row>
    <row r="447" spans="1:29" ht="15" customHeight="1" x14ac:dyDescent="0.25">
      <c r="A447" s="208">
        <v>7942</v>
      </c>
      <c r="B447" s="208">
        <v>10300602</v>
      </c>
      <c r="C447" s="208" t="s">
        <v>389</v>
      </c>
      <c r="D447" s="208" t="s">
        <v>417</v>
      </c>
      <c r="E447" s="208" t="s">
        <v>254</v>
      </c>
      <c r="F447" s="208" t="s">
        <v>407</v>
      </c>
      <c r="G447" s="208"/>
      <c r="H447" s="208" t="s">
        <v>349</v>
      </c>
      <c r="I447" s="208" t="s">
        <v>350</v>
      </c>
      <c r="J447" s="208">
        <v>261</v>
      </c>
      <c r="K447" s="186">
        <v>0</v>
      </c>
      <c r="L447" s="186">
        <v>129</v>
      </c>
      <c r="M447" s="208" t="s">
        <v>258</v>
      </c>
      <c r="N447" s="186">
        <v>1</v>
      </c>
      <c r="O447" s="210">
        <v>2.2999999999999998</v>
      </c>
      <c r="P447" s="208" t="s">
        <v>259</v>
      </c>
      <c r="Q447" s="208" t="s">
        <v>260</v>
      </c>
      <c r="R447" s="208" t="s">
        <v>254</v>
      </c>
      <c r="S447" s="208" t="s">
        <v>261</v>
      </c>
      <c r="T447" s="208"/>
      <c r="U447" s="208">
        <v>1.4</v>
      </c>
      <c r="V447" s="208"/>
      <c r="W447" s="208" t="s">
        <v>285</v>
      </c>
      <c r="X447" s="208" t="s">
        <v>267</v>
      </c>
      <c r="Y447" s="208">
        <v>0</v>
      </c>
      <c r="Z447" s="339">
        <v>35855</v>
      </c>
      <c r="AA447" s="208"/>
      <c r="AB447" s="208">
        <v>0</v>
      </c>
      <c r="AC447" s="208"/>
    </row>
    <row r="448" spans="1:29" ht="15" customHeight="1" x14ac:dyDescent="0.25">
      <c r="A448" s="208">
        <v>8800</v>
      </c>
      <c r="B448" s="208">
        <v>20200252</v>
      </c>
      <c r="C448" s="208" t="s">
        <v>489</v>
      </c>
      <c r="D448" s="208" t="s">
        <v>406</v>
      </c>
      <c r="E448" s="208" t="s">
        <v>254</v>
      </c>
      <c r="F448" s="208" t="s">
        <v>544</v>
      </c>
      <c r="G448" s="208" t="s">
        <v>385</v>
      </c>
      <c r="H448" s="208"/>
      <c r="I448" s="208" t="s">
        <v>386</v>
      </c>
      <c r="J448" s="208">
        <v>417</v>
      </c>
      <c r="K448" s="186">
        <v>0</v>
      </c>
      <c r="L448" s="186">
        <v>129</v>
      </c>
      <c r="M448" s="208" t="s">
        <v>258</v>
      </c>
      <c r="N448" s="186">
        <v>1</v>
      </c>
      <c r="O448" s="210">
        <v>0.12</v>
      </c>
      <c r="P448" s="208" t="s">
        <v>259</v>
      </c>
      <c r="Q448" s="208" t="s">
        <v>493</v>
      </c>
      <c r="R448" s="208" t="s">
        <v>453</v>
      </c>
      <c r="S448" s="208" t="s">
        <v>494</v>
      </c>
      <c r="T448" s="208"/>
      <c r="U448" s="208">
        <v>3.2</v>
      </c>
      <c r="V448" s="208" t="s">
        <v>627</v>
      </c>
      <c r="W448" s="208" t="s">
        <v>546</v>
      </c>
      <c r="X448" s="208" t="s">
        <v>275</v>
      </c>
      <c r="Y448" s="208">
        <v>0</v>
      </c>
      <c r="Z448" s="339">
        <v>36708</v>
      </c>
      <c r="AA448" s="208"/>
      <c r="AB448" s="208">
        <v>0</v>
      </c>
      <c r="AC448" s="208"/>
    </row>
    <row r="449" spans="1:29" ht="15" customHeight="1" x14ac:dyDescent="0.25">
      <c r="A449" s="208">
        <v>8801</v>
      </c>
      <c r="B449" s="208">
        <v>20200252</v>
      </c>
      <c r="C449" s="208" t="s">
        <v>489</v>
      </c>
      <c r="D449" s="208" t="s">
        <v>406</v>
      </c>
      <c r="E449" s="208" t="s">
        <v>254</v>
      </c>
      <c r="F449" s="208" t="s">
        <v>544</v>
      </c>
      <c r="G449" s="208" t="s">
        <v>385</v>
      </c>
      <c r="H449" s="208"/>
      <c r="I449" s="208" t="s">
        <v>386</v>
      </c>
      <c r="J449" s="208">
        <v>417</v>
      </c>
      <c r="K449" s="186">
        <v>147</v>
      </c>
      <c r="L449" s="186">
        <v>204</v>
      </c>
      <c r="M449" s="208" t="s">
        <v>720</v>
      </c>
      <c r="N449" s="186">
        <v>1</v>
      </c>
      <c r="O449" s="210">
        <v>1890</v>
      </c>
      <c r="P449" s="208" t="s">
        <v>259</v>
      </c>
      <c r="Q449" s="208" t="s">
        <v>260</v>
      </c>
      <c r="R449" s="208" t="s">
        <v>254</v>
      </c>
      <c r="S449" s="208" t="s">
        <v>261</v>
      </c>
      <c r="T449" s="208"/>
      <c r="U449" s="208">
        <v>3.2</v>
      </c>
      <c r="V449" s="208"/>
      <c r="W449" s="208" t="s">
        <v>528</v>
      </c>
      <c r="X449" s="208" t="s">
        <v>286</v>
      </c>
      <c r="Y449" s="208">
        <v>0</v>
      </c>
      <c r="Z449" s="208"/>
      <c r="AA449" s="339">
        <v>36708</v>
      </c>
      <c r="AB449" s="208">
        <v>0</v>
      </c>
      <c r="AC449" s="208"/>
    </row>
    <row r="450" spans="1:29" ht="15" customHeight="1" x14ac:dyDescent="0.25">
      <c r="A450" s="208">
        <v>8802</v>
      </c>
      <c r="B450" s="208">
        <v>20200252</v>
      </c>
      <c r="C450" s="208" t="s">
        <v>489</v>
      </c>
      <c r="D450" s="208" t="s">
        <v>406</v>
      </c>
      <c r="E450" s="208" t="s">
        <v>254</v>
      </c>
      <c r="F450" s="208" t="s">
        <v>544</v>
      </c>
      <c r="G450" s="208" t="s">
        <v>385</v>
      </c>
      <c r="H450" s="208"/>
      <c r="I450" s="208" t="s">
        <v>386</v>
      </c>
      <c r="J450" s="208">
        <v>417</v>
      </c>
      <c r="K450" s="186">
        <v>148</v>
      </c>
      <c r="L450" s="186">
        <v>205</v>
      </c>
      <c r="M450" s="208" t="s">
        <v>719</v>
      </c>
      <c r="N450" s="186">
        <v>1</v>
      </c>
      <c r="O450" s="210">
        <v>158</v>
      </c>
      <c r="P450" s="208" t="s">
        <v>259</v>
      </c>
      <c r="Q450" s="208" t="s">
        <v>260</v>
      </c>
      <c r="R450" s="208" t="s">
        <v>254</v>
      </c>
      <c r="S450" s="208" t="s">
        <v>261</v>
      </c>
      <c r="T450" s="208"/>
      <c r="U450" s="208">
        <v>3.2</v>
      </c>
      <c r="V450" s="208"/>
      <c r="W450" s="208" t="s">
        <v>528</v>
      </c>
      <c r="X450" s="208" t="s">
        <v>275</v>
      </c>
      <c r="Y450" s="208">
        <v>0</v>
      </c>
      <c r="Z450" s="208"/>
      <c r="AA450" s="339">
        <v>36708</v>
      </c>
      <c r="AB450" s="208">
        <v>0</v>
      </c>
      <c r="AC450" s="208"/>
    </row>
    <row r="451" spans="1:29" ht="15" customHeight="1" x14ac:dyDescent="0.25">
      <c r="A451" s="208">
        <v>8803</v>
      </c>
      <c r="B451" s="208">
        <v>20200252</v>
      </c>
      <c r="C451" s="208" t="s">
        <v>489</v>
      </c>
      <c r="D451" s="208" t="s">
        <v>406</v>
      </c>
      <c r="E451" s="208" t="s">
        <v>254</v>
      </c>
      <c r="F451" s="208" t="s">
        <v>544</v>
      </c>
      <c r="G451" s="208" t="s">
        <v>385</v>
      </c>
      <c r="H451" s="208"/>
      <c r="I451" s="208" t="s">
        <v>386</v>
      </c>
      <c r="J451" s="208">
        <v>417</v>
      </c>
      <c r="K451" s="186">
        <v>149</v>
      </c>
      <c r="L451" s="186">
        <v>206</v>
      </c>
      <c r="M451" s="208" t="s">
        <v>507</v>
      </c>
      <c r="N451" s="186">
        <v>1</v>
      </c>
      <c r="O451" s="210">
        <v>263</v>
      </c>
      <c r="P451" s="208" t="s">
        <v>259</v>
      </c>
      <c r="Q451" s="208" t="s">
        <v>260</v>
      </c>
      <c r="R451" s="208" t="s">
        <v>254</v>
      </c>
      <c r="S451" s="208" t="s">
        <v>261</v>
      </c>
      <c r="T451" s="208"/>
      <c r="U451" s="208">
        <v>3.2</v>
      </c>
      <c r="V451" s="208"/>
      <c r="W451" s="208" t="s">
        <v>528</v>
      </c>
      <c r="X451" s="208" t="s">
        <v>275</v>
      </c>
      <c r="Y451" s="208">
        <v>0</v>
      </c>
      <c r="Z451" s="208"/>
      <c r="AA451" s="339">
        <v>36708</v>
      </c>
      <c r="AB451" s="208">
        <v>0</v>
      </c>
      <c r="AC451" s="208"/>
    </row>
    <row r="452" spans="1:29" ht="15" customHeight="1" x14ac:dyDescent="0.25">
      <c r="A452" s="208">
        <v>8804</v>
      </c>
      <c r="B452" s="208">
        <v>20200253</v>
      </c>
      <c r="C452" s="208" t="s">
        <v>489</v>
      </c>
      <c r="D452" s="208" t="s">
        <v>406</v>
      </c>
      <c r="E452" s="208" t="s">
        <v>254</v>
      </c>
      <c r="F452" s="208" t="s">
        <v>547</v>
      </c>
      <c r="G452" s="208">
        <v>75070</v>
      </c>
      <c r="H452" s="208" t="s">
        <v>491</v>
      </c>
      <c r="I452" s="208" t="s">
        <v>492</v>
      </c>
      <c r="J452" s="208">
        <v>71</v>
      </c>
      <c r="K452" s="186">
        <v>0</v>
      </c>
      <c r="L452" s="186">
        <v>129</v>
      </c>
      <c r="M452" s="208" t="s">
        <v>258</v>
      </c>
      <c r="N452" s="186">
        <v>1</v>
      </c>
      <c r="O452" s="210">
        <v>2.7899999999999999E-3</v>
      </c>
      <c r="P452" s="208" t="s">
        <v>259</v>
      </c>
      <c r="Q452" s="208" t="s">
        <v>493</v>
      </c>
      <c r="R452" s="208" t="s">
        <v>453</v>
      </c>
      <c r="S452" s="208" t="s">
        <v>494</v>
      </c>
      <c r="T452" s="208"/>
      <c r="U452" s="208">
        <v>3.2</v>
      </c>
      <c r="V452" s="208" t="s">
        <v>627</v>
      </c>
      <c r="W452" s="208" t="s">
        <v>546</v>
      </c>
      <c r="X452" s="208" t="s">
        <v>275</v>
      </c>
      <c r="Y452" s="208">
        <v>0</v>
      </c>
      <c r="Z452" s="339">
        <v>36708</v>
      </c>
      <c r="AA452" s="208"/>
      <c r="AB452" s="208">
        <v>0</v>
      </c>
      <c r="AC452" s="208"/>
    </row>
    <row r="453" spans="1:29" ht="15" customHeight="1" x14ac:dyDescent="0.25">
      <c r="A453" s="208">
        <v>8805</v>
      </c>
      <c r="B453" s="208">
        <v>20200253</v>
      </c>
      <c r="C453" s="208" t="s">
        <v>489</v>
      </c>
      <c r="D453" s="208" t="s">
        <v>406</v>
      </c>
      <c r="E453" s="208" t="s">
        <v>254</v>
      </c>
      <c r="F453" s="208" t="s">
        <v>547</v>
      </c>
      <c r="G453" s="208">
        <v>75070</v>
      </c>
      <c r="H453" s="208" t="s">
        <v>491</v>
      </c>
      <c r="I453" s="208" t="s">
        <v>492</v>
      </c>
      <c r="J453" s="208">
        <v>71</v>
      </c>
      <c r="K453" s="186">
        <v>140</v>
      </c>
      <c r="L453" s="186">
        <v>199</v>
      </c>
      <c r="M453" s="208" t="s">
        <v>698</v>
      </c>
      <c r="N453" s="186">
        <v>1</v>
      </c>
      <c r="O453" s="208" t="s">
        <v>706</v>
      </c>
      <c r="P453" s="208" t="s">
        <v>259</v>
      </c>
      <c r="Q453" s="208" t="s">
        <v>493</v>
      </c>
      <c r="R453" s="208" t="s">
        <v>513</v>
      </c>
      <c r="S453" s="208" t="s">
        <v>494</v>
      </c>
      <c r="T453" s="208"/>
      <c r="U453" s="208">
        <v>3.2</v>
      </c>
      <c r="V453" s="208"/>
      <c r="W453" s="208" t="s">
        <v>528</v>
      </c>
      <c r="X453" s="208" t="s">
        <v>286</v>
      </c>
      <c r="Y453" s="208">
        <v>0</v>
      </c>
      <c r="Z453" s="208"/>
      <c r="AA453" s="339">
        <v>36708</v>
      </c>
      <c r="AB453" s="208">
        <v>0</v>
      </c>
      <c r="AC453" s="208"/>
    </row>
    <row r="454" spans="1:29" ht="15" customHeight="1" x14ac:dyDescent="0.25">
      <c r="A454" s="208">
        <v>8806</v>
      </c>
      <c r="B454" s="208">
        <v>20200253</v>
      </c>
      <c r="C454" s="208" t="s">
        <v>489</v>
      </c>
      <c r="D454" s="208" t="s">
        <v>406</v>
      </c>
      <c r="E454" s="208" t="s">
        <v>254</v>
      </c>
      <c r="F454" s="208" t="s">
        <v>547</v>
      </c>
      <c r="G454" s="208">
        <v>107028</v>
      </c>
      <c r="H454" s="208" t="s">
        <v>497</v>
      </c>
      <c r="I454" s="208" t="s">
        <v>498</v>
      </c>
      <c r="J454" s="208">
        <v>79</v>
      </c>
      <c r="K454" s="186">
        <v>0</v>
      </c>
      <c r="L454" s="186">
        <v>129</v>
      </c>
      <c r="M454" s="208" t="s">
        <v>258</v>
      </c>
      <c r="N454" s="186">
        <v>1</v>
      </c>
      <c r="O454" s="210">
        <v>2.63E-3</v>
      </c>
      <c r="P454" s="208" t="s">
        <v>259</v>
      </c>
      <c r="Q454" s="208" t="s">
        <v>493</v>
      </c>
      <c r="R454" s="208" t="s">
        <v>453</v>
      </c>
      <c r="S454" s="208" t="s">
        <v>494</v>
      </c>
      <c r="T454" s="208"/>
      <c r="U454" s="208">
        <v>3.2</v>
      </c>
      <c r="V454" s="208" t="s">
        <v>627</v>
      </c>
      <c r="W454" s="208" t="s">
        <v>546</v>
      </c>
      <c r="X454" s="208" t="s">
        <v>275</v>
      </c>
      <c r="Y454" s="208">
        <v>0</v>
      </c>
      <c r="Z454" s="339">
        <v>36708</v>
      </c>
      <c r="AA454" s="208"/>
      <c r="AB454" s="208">
        <v>0</v>
      </c>
      <c r="AC454" s="208"/>
    </row>
    <row r="455" spans="1:29" ht="15" customHeight="1" x14ac:dyDescent="0.25">
      <c r="A455" s="208">
        <v>8807</v>
      </c>
      <c r="B455" s="208">
        <v>20200253</v>
      </c>
      <c r="C455" s="208" t="s">
        <v>489</v>
      </c>
      <c r="D455" s="208" t="s">
        <v>406</v>
      </c>
      <c r="E455" s="208" t="s">
        <v>254</v>
      </c>
      <c r="F455" s="208" t="s">
        <v>547</v>
      </c>
      <c r="G455" s="208">
        <v>107028</v>
      </c>
      <c r="H455" s="208" t="s">
        <v>497</v>
      </c>
      <c r="I455" s="208" t="s">
        <v>498</v>
      </c>
      <c r="J455" s="208">
        <v>79</v>
      </c>
      <c r="K455" s="186">
        <v>140</v>
      </c>
      <c r="L455" s="186">
        <v>199</v>
      </c>
      <c r="M455" s="208" t="s">
        <v>698</v>
      </c>
      <c r="N455" s="186">
        <v>1</v>
      </c>
      <c r="O455" s="208" t="s">
        <v>705</v>
      </c>
      <c r="P455" s="208" t="s">
        <v>259</v>
      </c>
      <c r="Q455" s="208" t="s">
        <v>493</v>
      </c>
      <c r="R455" s="208" t="s">
        <v>513</v>
      </c>
      <c r="S455" s="208" t="s">
        <v>494</v>
      </c>
      <c r="T455" s="208"/>
      <c r="U455" s="208">
        <v>3.2</v>
      </c>
      <c r="V455" s="208"/>
      <c r="W455" s="208" t="s">
        <v>528</v>
      </c>
      <c r="X455" s="208" t="s">
        <v>286</v>
      </c>
      <c r="Y455" s="208">
        <v>0</v>
      </c>
      <c r="Z455" s="208"/>
      <c r="AA455" s="339">
        <v>36708</v>
      </c>
      <c r="AB455" s="208">
        <v>0</v>
      </c>
      <c r="AC455" s="208"/>
    </row>
    <row r="456" spans="1:29" ht="15" customHeight="1" x14ac:dyDescent="0.25">
      <c r="A456" s="208">
        <v>8808</v>
      </c>
      <c r="B456" s="208">
        <v>20200253</v>
      </c>
      <c r="C456" s="208" t="s">
        <v>489</v>
      </c>
      <c r="D456" s="208" t="s">
        <v>406</v>
      </c>
      <c r="E456" s="208" t="s">
        <v>254</v>
      </c>
      <c r="F456" s="208" t="s">
        <v>547</v>
      </c>
      <c r="G456" s="208" t="s">
        <v>565</v>
      </c>
      <c r="H456" s="208" t="s">
        <v>566</v>
      </c>
      <c r="I456" s="208" t="s">
        <v>567</v>
      </c>
      <c r="J456" s="208">
        <v>87</v>
      </c>
      <c r="K456" s="186">
        <v>107</v>
      </c>
      <c r="L456" s="186">
        <v>172</v>
      </c>
      <c r="M456" s="208" t="s">
        <v>615</v>
      </c>
      <c r="N456" s="186">
        <v>1</v>
      </c>
      <c r="O456" s="210">
        <v>18</v>
      </c>
      <c r="P456" s="208" t="s">
        <v>259</v>
      </c>
      <c r="Q456" s="208" t="s">
        <v>260</v>
      </c>
      <c r="R456" s="208" t="s">
        <v>254</v>
      </c>
      <c r="S456" s="208" t="s">
        <v>261</v>
      </c>
      <c r="T456" s="208"/>
      <c r="U456" s="208"/>
      <c r="V456" s="208"/>
      <c r="W456" s="208" t="s">
        <v>568</v>
      </c>
      <c r="X456" s="208" t="s">
        <v>275</v>
      </c>
      <c r="Y456" s="208">
        <v>0</v>
      </c>
      <c r="Z456" s="339">
        <v>36770</v>
      </c>
      <c r="AA456" s="208"/>
      <c r="AB456" s="208">
        <v>0</v>
      </c>
      <c r="AC456" s="208"/>
    </row>
    <row r="457" spans="1:29" ht="15" customHeight="1" x14ac:dyDescent="0.25">
      <c r="A457" s="208">
        <v>8809</v>
      </c>
      <c r="B457" s="208">
        <v>20200253</v>
      </c>
      <c r="C457" s="208" t="s">
        <v>489</v>
      </c>
      <c r="D457" s="208" t="s">
        <v>406</v>
      </c>
      <c r="E457" s="208" t="s">
        <v>254</v>
      </c>
      <c r="F457" s="208" t="s">
        <v>547</v>
      </c>
      <c r="G457" s="208" t="s">
        <v>565</v>
      </c>
      <c r="H457" s="208" t="s">
        <v>566</v>
      </c>
      <c r="I457" s="208" t="s">
        <v>567</v>
      </c>
      <c r="J457" s="208">
        <v>87</v>
      </c>
      <c r="K457" s="186">
        <v>139</v>
      </c>
      <c r="L457" s="186">
        <v>198</v>
      </c>
      <c r="M457" s="208" t="s">
        <v>551</v>
      </c>
      <c r="N457" s="186">
        <v>1</v>
      </c>
      <c r="O457" s="210">
        <v>9.1</v>
      </c>
      <c r="P457" s="208" t="s">
        <v>259</v>
      </c>
      <c r="Q457" s="208" t="s">
        <v>260</v>
      </c>
      <c r="R457" s="208" t="s">
        <v>254</v>
      </c>
      <c r="S457" s="208" t="s">
        <v>261</v>
      </c>
      <c r="T457" s="208"/>
      <c r="U457" s="208"/>
      <c r="V457" s="208"/>
      <c r="W457" s="208" t="s">
        <v>568</v>
      </c>
      <c r="X457" s="208" t="s">
        <v>275</v>
      </c>
      <c r="Y457" s="208">
        <v>0</v>
      </c>
      <c r="Z457" s="339">
        <v>36770</v>
      </c>
      <c r="AA457" s="208"/>
      <c r="AB457" s="208">
        <v>0</v>
      </c>
      <c r="AC457" s="208"/>
    </row>
    <row r="458" spans="1:29" ht="15" customHeight="1" x14ac:dyDescent="0.25">
      <c r="A458" s="208">
        <v>9822</v>
      </c>
      <c r="B458" s="208">
        <v>10300601</v>
      </c>
      <c r="C458" s="208" t="s">
        <v>389</v>
      </c>
      <c r="D458" s="208" t="s">
        <v>417</v>
      </c>
      <c r="E458" s="208" t="s">
        <v>254</v>
      </c>
      <c r="F458" s="208" t="s">
        <v>408</v>
      </c>
      <c r="G458" s="208">
        <v>83329</v>
      </c>
      <c r="H458" s="208" t="s">
        <v>281</v>
      </c>
      <c r="I458" s="208" t="s">
        <v>282</v>
      </c>
      <c r="J458" s="208">
        <v>69</v>
      </c>
      <c r="K458" s="186">
        <v>0</v>
      </c>
      <c r="L458" s="186">
        <v>129</v>
      </c>
      <c r="M458" s="208" t="s">
        <v>258</v>
      </c>
      <c r="N458" s="186">
        <v>1</v>
      </c>
      <c r="O458" s="208" t="s">
        <v>283</v>
      </c>
      <c r="P458" s="208" t="s">
        <v>259</v>
      </c>
      <c r="Q458" s="208" t="s">
        <v>260</v>
      </c>
      <c r="R458" s="208" t="s">
        <v>254</v>
      </c>
      <c r="S458" s="208" t="s">
        <v>261</v>
      </c>
      <c r="T458" s="208"/>
      <c r="U458" s="208">
        <v>1.4</v>
      </c>
      <c r="V458" s="208" t="s">
        <v>284</v>
      </c>
      <c r="W458" s="208" t="s">
        <v>285</v>
      </c>
      <c r="X458" s="208" t="s">
        <v>286</v>
      </c>
      <c r="Y458" s="208">
        <v>0</v>
      </c>
      <c r="Z458" s="339">
        <v>35855</v>
      </c>
      <c r="AA458" s="208"/>
      <c r="AB458" s="208">
        <v>0</v>
      </c>
      <c r="AC458" s="208"/>
    </row>
    <row r="459" spans="1:29" ht="15" customHeight="1" x14ac:dyDescent="0.25">
      <c r="A459" s="208">
        <v>9823</v>
      </c>
      <c r="B459" s="208">
        <v>10300601</v>
      </c>
      <c r="C459" s="208" t="s">
        <v>389</v>
      </c>
      <c r="D459" s="208" t="s">
        <v>417</v>
      </c>
      <c r="E459" s="208" t="s">
        <v>254</v>
      </c>
      <c r="F459" s="208" t="s">
        <v>408</v>
      </c>
      <c r="G459" s="208">
        <v>208968</v>
      </c>
      <c r="H459" s="208" t="s">
        <v>287</v>
      </c>
      <c r="I459" s="208" t="s">
        <v>288</v>
      </c>
      <c r="J459" s="208">
        <v>70</v>
      </c>
      <c r="K459" s="186">
        <v>0</v>
      </c>
      <c r="L459" s="186">
        <v>129</v>
      </c>
      <c r="M459" s="208" t="s">
        <v>258</v>
      </c>
      <c r="N459" s="186">
        <v>1</v>
      </c>
      <c r="O459" s="208" t="s">
        <v>283</v>
      </c>
      <c r="P459" s="208" t="s">
        <v>259</v>
      </c>
      <c r="Q459" s="208" t="s">
        <v>260</v>
      </c>
      <c r="R459" s="208" t="s">
        <v>254</v>
      </c>
      <c r="S459" s="208" t="s">
        <v>261</v>
      </c>
      <c r="T459" s="208"/>
      <c r="U459" s="208">
        <v>1.4</v>
      </c>
      <c r="V459" s="208" t="s">
        <v>284</v>
      </c>
      <c r="W459" s="208" t="s">
        <v>285</v>
      </c>
      <c r="X459" s="208" t="s">
        <v>286</v>
      </c>
      <c r="Y459" s="208">
        <v>0</v>
      </c>
      <c r="Z459" s="339">
        <v>35855</v>
      </c>
      <c r="AA459" s="208"/>
      <c r="AB459" s="208">
        <v>0</v>
      </c>
      <c r="AC459" s="208"/>
    </row>
    <row r="460" spans="1:29" ht="15" customHeight="1" x14ac:dyDescent="0.25">
      <c r="A460" s="208">
        <v>9824</v>
      </c>
      <c r="B460" s="208">
        <v>10300601</v>
      </c>
      <c r="C460" s="208" t="s">
        <v>389</v>
      </c>
      <c r="D460" s="208" t="s">
        <v>417</v>
      </c>
      <c r="E460" s="208" t="s">
        <v>254</v>
      </c>
      <c r="F460" s="208" t="s">
        <v>408</v>
      </c>
      <c r="G460" s="208" t="s">
        <v>565</v>
      </c>
      <c r="H460" s="208" t="s">
        <v>566</v>
      </c>
      <c r="I460" s="208" t="s">
        <v>567</v>
      </c>
      <c r="J460" s="208">
        <v>87</v>
      </c>
      <c r="K460" s="186">
        <v>0</v>
      </c>
      <c r="L460" s="186">
        <v>129</v>
      </c>
      <c r="M460" s="208" t="s">
        <v>258</v>
      </c>
      <c r="N460" s="186">
        <v>1</v>
      </c>
      <c r="O460" s="210">
        <v>0.49</v>
      </c>
      <c r="P460" s="208" t="s">
        <v>259</v>
      </c>
      <c r="Q460" s="208" t="s">
        <v>260</v>
      </c>
      <c r="R460" s="208" t="s">
        <v>254</v>
      </c>
      <c r="S460" s="208" t="s">
        <v>261</v>
      </c>
      <c r="T460" s="208"/>
      <c r="U460" s="208"/>
      <c r="V460" s="208"/>
      <c r="W460" s="208" t="s">
        <v>568</v>
      </c>
      <c r="X460" s="208" t="s">
        <v>275</v>
      </c>
      <c r="Y460" s="208">
        <v>0</v>
      </c>
      <c r="Z460" s="339">
        <v>36770</v>
      </c>
      <c r="AA460" s="208"/>
      <c r="AB460" s="208">
        <v>0</v>
      </c>
      <c r="AC460" s="208"/>
    </row>
    <row r="461" spans="1:29" ht="15" customHeight="1" x14ac:dyDescent="0.25">
      <c r="A461" s="208">
        <v>9825</v>
      </c>
      <c r="B461" s="208">
        <v>10300601</v>
      </c>
      <c r="C461" s="208" t="s">
        <v>389</v>
      </c>
      <c r="D461" s="208" t="s">
        <v>417</v>
      </c>
      <c r="E461" s="208" t="s">
        <v>254</v>
      </c>
      <c r="F461" s="208" t="s">
        <v>408</v>
      </c>
      <c r="G461" s="208" t="s">
        <v>565</v>
      </c>
      <c r="H461" s="208" t="s">
        <v>566</v>
      </c>
      <c r="I461" s="208" t="s">
        <v>567</v>
      </c>
      <c r="J461" s="208">
        <v>87</v>
      </c>
      <c r="K461" s="186">
        <v>107</v>
      </c>
      <c r="L461" s="186">
        <v>172</v>
      </c>
      <c r="M461" s="208" t="s">
        <v>615</v>
      </c>
      <c r="N461" s="186">
        <v>1</v>
      </c>
      <c r="O461" s="210">
        <v>18</v>
      </c>
      <c r="P461" s="208" t="s">
        <v>259</v>
      </c>
      <c r="Q461" s="208" t="s">
        <v>260</v>
      </c>
      <c r="R461" s="208" t="s">
        <v>254</v>
      </c>
      <c r="S461" s="208" t="s">
        <v>261</v>
      </c>
      <c r="T461" s="208"/>
      <c r="U461" s="208"/>
      <c r="V461" s="208"/>
      <c r="W461" s="208" t="s">
        <v>568</v>
      </c>
      <c r="X461" s="208" t="s">
        <v>275</v>
      </c>
      <c r="Y461" s="208">
        <v>0</v>
      </c>
      <c r="Z461" s="339">
        <v>36770</v>
      </c>
      <c r="AA461" s="208"/>
      <c r="AB461" s="208">
        <v>0</v>
      </c>
      <c r="AC461" s="208"/>
    </row>
    <row r="462" spans="1:29" ht="15" customHeight="1" x14ac:dyDescent="0.25">
      <c r="A462" s="208">
        <v>9826</v>
      </c>
      <c r="B462" s="208">
        <v>10300601</v>
      </c>
      <c r="C462" s="208" t="s">
        <v>389</v>
      </c>
      <c r="D462" s="208" t="s">
        <v>417</v>
      </c>
      <c r="E462" s="208" t="s">
        <v>254</v>
      </c>
      <c r="F462" s="208" t="s">
        <v>408</v>
      </c>
      <c r="G462" s="208" t="s">
        <v>565</v>
      </c>
      <c r="H462" s="208" t="s">
        <v>566</v>
      </c>
      <c r="I462" s="208" t="s">
        <v>567</v>
      </c>
      <c r="J462" s="208">
        <v>87</v>
      </c>
      <c r="K462" s="186">
        <v>139</v>
      </c>
      <c r="L462" s="186">
        <v>198</v>
      </c>
      <c r="M462" s="208" t="s">
        <v>551</v>
      </c>
      <c r="N462" s="186">
        <v>1</v>
      </c>
      <c r="O462" s="210">
        <v>9.1</v>
      </c>
      <c r="P462" s="208" t="s">
        <v>259</v>
      </c>
      <c r="Q462" s="208" t="s">
        <v>260</v>
      </c>
      <c r="R462" s="208" t="s">
        <v>254</v>
      </c>
      <c r="S462" s="208" t="s">
        <v>261</v>
      </c>
      <c r="T462" s="208"/>
      <c r="U462" s="208"/>
      <c r="V462" s="208"/>
      <c r="W462" s="208" t="s">
        <v>568</v>
      </c>
      <c r="X462" s="208" t="s">
        <v>275</v>
      </c>
      <c r="Y462" s="208">
        <v>0</v>
      </c>
      <c r="Z462" s="339">
        <v>36770</v>
      </c>
      <c r="AA462" s="208"/>
      <c r="AB462" s="208">
        <v>0</v>
      </c>
      <c r="AC462" s="208"/>
    </row>
    <row r="463" spans="1:29" ht="15" customHeight="1" x14ac:dyDescent="0.25">
      <c r="A463" s="208">
        <v>9827</v>
      </c>
      <c r="B463" s="208">
        <v>10300601</v>
      </c>
      <c r="C463" s="208" t="s">
        <v>389</v>
      </c>
      <c r="D463" s="208" t="s">
        <v>417</v>
      </c>
      <c r="E463" s="208" t="s">
        <v>254</v>
      </c>
      <c r="F463" s="208" t="s">
        <v>408</v>
      </c>
      <c r="G463" s="208">
        <v>120127</v>
      </c>
      <c r="H463" s="208" t="s">
        <v>289</v>
      </c>
      <c r="I463" s="208" t="s">
        <v>290</v>
      </c>
      <c r="J463" s="208">
        <v>91</v>
      </c>
      <c r="K463" s="186">
        <v>0</v>
      </c>
      <c r="L463" s="186">
        <v>129</v>
      </c>
      <c r="M463" s="208" t="s">
        <v>258</v>
      </c>
      <c r="N463" s="186">
        <v>1</v>
      </c>
      <c r="O463" s="208" t="s">
        <v>291</v>
      </c>
      <c r="P463" s="208" t="s">
        <v>259</v>
      </c>
      <c r="Q463" s="208" t="s">
        <v>260</v>
      </c>
      <c r="R463" s="208" t="s">
        <v>254</v>
      </c>
      <c r="S463" s="208" t="s">
        <v>261</v>
      </c>
      <c r="T463" s="208"/>
      <c r="U463" s="208">
        <v>1.4</v>
      </c>
      <c r="V463" s="208" t="s">
        <v>284</v>
      </c>
      <c r="W463" s="208" t="s">
        <v>285</v>
      </c>
      <c r="X463" s="208" t="s">
        <v>286</v>
      </c>
      <c r="Y463" s="208">
        <v>0</v>
      </c>
      <c r="Z463" s="339">
        <v>35855</v>
      </c>
      <c r="AA463" s="208"/>
      <c r="AB463" s="208">
        <v>0</v>
      </c>
      <c r="AC463" s="208"/>
    </row>
    <row r="464" spans="1:29" ht="15" customHeight="1" x14ac:dyDescent="0.25">
      <c r="A464" s="208">
        <v>9828</v>
      </c>
      <c r="B464" s="208">
        <v>10300601</v>
      </c>
      <c r="C464" s="208" t="s">
        <v>389</v>
      </c>
      <c r="D464" s="208" t="s">
        <v>417</v>
      </c>
      <c r="E464" s="208" t="s">
        <v>254</v>
      </c>
      <c r="F464" s="208" t="s">
        <v>408</v>
      </c>
      <c r="G464" s="208">
        <v>7440382</v>
      </c>
      <c r="H464" s="208" t="s">
        <v>292</v>
      </c>
      <c r="I464" s="208" t="s">
        <v>293</v>
      </c>
      <c r="J464" s="208">
        <v>93</v>
      </c>
      <c r="K464" s="186">
        <v>0</v>
      </c>
      <c r="L464" s="186">
        <v>129</v>
      </c>
      <c r="M464" s="208" t="s">
        <v>258</v>
      </c>
      <c r="N464" s="186">
        <v>1</v>
      </c>
      <c r="O464" s="210">
        <v>2.0000000000000001E-4</v>
      </c>
      <c r="P464" s="208" t="s">
        <v>259</v>
      </c>
      <c r="Q464" s="208" t="s">
        <v>260</v>
      </c>
      <c r="R464" s="208" t="s">
        <v>254</v>
      </c>
      <c r="S464" s="208" t="s">
        <v>261</v>
      </c>
      <c r="T464" s="208"/>
      <c r="U464" s="208">
        <v>1.4</v>
      </c>
      <c r="V464" s="208" t="s">
        <v>294</v>
      </c>
      <c r="W464" s="208" t="s">
        <v>285</v>
      </c>
      <c r="X464" s="208" t="s">
        <v>286</v>
      </c>
      <c r="Y464" s="208">
        <v>0</v>
      </c>
      <c r="Z464" s="339">
        <v>35855</v>
      </c>
      <c r="AA464" s="208"/>
      <c r="AB464" s="208">
        <v>0</v>
      </c>
      <c r="AC464" s="208"/>
    </row>
    <row r="465" spans="1:29" ht="15" customHeight="1" x14ac:dyDescent="0.25">
      <c r="A465" s="208">
        <v>9829</v>
      </c>
      <c r="B465" s="208">
        <v>10300601</v>
      </c>
      <c r="C465" s="208" t="s">
        <v>389</v>
      </c>
      <c r="D465" s="208" t="s">
        <v>417</v>
      </c>
      <c r="E465" s="208" t="s">
        <v>254</v>
      </c>
      <c r="F465" s="208" t="s">
        <v>408</v>
      </c>
      <c r="G465" s="208"/>
      <c r="H465" s="208" t="s">
        <v>295</v>
      </c>
      <c r="I465" s="208" t="s">
        <v>296</v>
      </c>
      <c r="J465" s="208">
        <v>96</v>
      </c>
      <c r="K465" s="186">
        <v>0</v>
      </c>
      <c r="L465" s="186">
        <v>129</v>
      </c>
      <c r="M465" s="208" t="s">
        <v>258</v>
      </c>
      <c r="N465" s="186">
        <v>1</v>
      </c>
      <c r="O465" s="210">
        <v>4.4000000000000003E-3</v>
      </c>
      <c r="P465" s="208" t="s">
        <v>259</v>
      </c>
      <c r="Q465" s="208" t="s">
        <v>260</v>
      </c>
      <c r="R465" s="208" t="s">
        <v>254</v>
      </c>
      <c r="S465" s="208" t="s">
        <v>261</v>
      </c>
      <c r="T465" s="208"/>
      <c r="U465" s="208">
        <v>1.4</v>
      </c>
      <c r="V465" s="208"/>
      <c r="W465" s="208" t="s">
        <v>285</v>
      </c>
      <c r="X465" s="208" t="s">
        <v>263</v>
      </c>
      <c r="Y465" s="208">
        <v>0</v>
      </c>
      <c r="Z465" s="339">
        <v>35855</v>
      </c>
      <c r="AA465" s="208"/>
      <c r="AB465" s="208">
        <v>0</v>
      </c>
      <c r="AC465" s="208"/>
    </row>
    <row r="466" spans="1:29" ht="15" customHeight="1" x14ac:dyDescent="0.25">
      <c r="A466" s="208">
        <v>9830</v>
      </c>
      <c r="B466" s="208">
        <v>10300601</v>
      </c>
      <c r="C466" s="208" t="s">
        <v>389</v>
      </c>
      <c r="D466" s="208" t="s">
        <v>417</v>
      </c>
      <c r="E466" s="208" t="s">
        <v>254</v>
      </c>
      <c r="F466" s="208" t="s">
        <v>408</v>
      </c>
      <c r="G466" s="208">
        <v>71432</v>
      </c>
      <c r="H466" s="208" t="s">
        <v>297</v>
      </c>
      <c r="I466" s="208" t="s">
        <v>298</v>
      </c>
      <c r="J466" s="208">
        <v>98</v>
      </c>
      <c r="K466" s="186">
        <v>0</v>
      </c>
      <c r="L466" s="186">
        <v>129</v>
      </c>
      <c r="M466" s="208" t="s">
        <v>258</v>
      </c>
      <c r="N466" s="186">
        <v>1</v>
      </c>
      <c r="O466" s="210">
        <v>2.0999999999999999E-3</v>
      </c>
      <c r="P466" s="208" t="s">
        <v>259</v>
      </c>
      <c r="Q466" s="208" t="s">
        <v>260</v>
      </c>
      <c r="R466" s="208" t="s">
        <v>254</v>
      </c>
      <c r="S466" s="208" t="s">
        <v>261</v>
      </c>
      <c r="T466" s="208"/>
      <c r="U466" s="208">
        <v>1.4</v>
      </c>
      <c r="V466" s="208" t="s">
        <v>294</v>
      </c>
      <c r="W466" s="208" t="s">
        <v>285</v>
      </c>
      <c r="X466" s="208" t="s">
        <v>267</v>
      </c>
      <c r="Y466" s="208">
        <v>0</v>
      </c>
      <c r="Z466" s="339">
        <v>35855</v>
      </c>
      <c r="AA466" s="208"/>
      <c r="AB466" s="208">
        <v>0</v>
      </c>
      <c r="AC466" s="208"/>
    </row>
    <row r="467" spans="1:29" ht="15" customHeight="1" x14ac:dyDescent="0.25">
      <c r="A467" s="208">
        <v>9831</v>
      </c>
      <c r="B467" s="208">
        <v>10300601</v>
      </c>
      <c r="C467" s="208" t="s">
        <v>389</v>
      </c>
      <c r="D467" s="208" t="s">
        <v>417</v>
      </c>
      <c r="E467" s="208" t="s">
        <v>254</v>
      </c>
      <c r="F467" s="208" t="s">
        <v>408</v>
      </c>
      <c r="G467" s="208">
        <v>56553</v>
      </c>
      <c r="H467" s="208" t="s">
        <v>299</v>
      </c>
      <c r="I467" s="208" t="s">
        <v>300</v>
      </c>
      <c r="J467" s="208">
        <v>102</v>
      </c>
      <c r="K467" s="186">
        <v>0</v>
      </c>
      <c r="L467" s="186">
        <v>129</v>
      </c>
      <c r="M467" s="208" t="s">
        <v>258</v>
      </c>
      <c r="N467" s="186">
        <v>1</v>
      </c>
      <c r="O467" s="208" t="s">
        <v>283</v>
      </c>
      <c r="P467" s="208" t="s">
        <v>259</v>
      </c>
      <c r="Q467" s="208" t="s">
        <v>260</v>
      </c>
      <c r="R467" s="208" t="s">
        <v>254</v>
      </c>
      <c r="S467" s="208" t="s">
        <v>261</v>
      </c>
      <c r="T467" s="208"/>
      <c r="U467" s="208">
        <v>1.4</v>
      </c>
      <c r="V467" s="208" t="s">
        <v>284</v>
      </c>
      <c r="W467" s="208" t="s">
        <v>285</v>
      </c>
      <c r="X467" s="208" t="s">
        <v>286</v>
      </c>
      <c r="Y467" s="208">
        <v>0</v>
      </c>
      <c r="Z467" s="339">
        <v>35855</v>
      </c>
      <c r="AA467" s="208"/>
      <c r="AB467" s="208">
        <v>0</v>
      </c>
      <c r="AC467" s="208"/>
    </row>
    <row r="468" spans="1:29" ht="15" customHeight="1" x14ac:dyDescent="0.25">
      <c r="A468" s="208">
        <v>9832</v>
      </c>
      <c r="B468" s="208">
        <v>10300601</v>
      </c>
      <c r="C468" s="208" t="s">
        <v>389</v>
      </c>
      <c r="D468" s="208" t="s">
        <v>417</v>
      </c>
      <c r="E468" s="208" t="s">
        <v>254</v>
      </c>
      <c r="F468" s="208" t="s">
        <v>408</v>
      </c>
      <c r="G468" s="208">
        <v>50328</v>
      </c>
      <c r="H468" s="208" t="s">
        <v>301</v>
      </c>
      <c r="I468" s="208" t="s">
        <v>302</v>
      </c>
      <c r="J468" s="208">
        <v>103</v>
      </c>
      <c r="K468" s="186">
        <v>0</v>
      </c>
      <c r="L468" s="186">
        <v>129</v>
      </c>
      <c r="M468" s="208" t="s">
        <v>258</v>
      </c>
      <c r="N468" s="186">
        <v>1</v>
      </c>
      <c r="O468" s="208" t="s">
        <v>303</v>
      </c>
      <c r="P468" s="208" t="s">
        <v>259</v>
      </c>
      <c r="Q468" s="208" t="s">
        <v>260</v>
      </c>
      <c r="R468" s="208" t="s">
        <v>254</v>
      </c>
      <c r="S468" s="208" t="s">
        <v>261</v>
      </c>
      <c r="T468" s="208"/>
      <c r="U468" s="208">
        <v>1.4</v>
      </c>
      <c r="V468" s="208" t="s">
        <v>284</v>
      </c>
      <c r="W468" s="208" t="s">
        <v>285</v>
      </c>
      <c r="X468" s="208" t="s">
        <v>286</v>
      </c>
      <c r="Y468" s="208">
        <v>0</v>
      </c>
      <c r="Z468" s="339">
        <v>35855</v>
      </c>
      <c r="AA468" s="208"/>
      <c r="AB468" s="208">
        <v>0</v>
      </c>
      <c r="AC468" s="208"/>
    </row>
    <row r="469" spans="1:29" ht="15" customHeight="1" x14ac:dyDescent="0.25">
      <c r="A469" s="208">
        <v>9833</v>
      </c>
      <c r="B469" s="208">
        <v>10300601</v>
      </c>
      <c r="C469" s="208" t="s">
        <v>389</v>
      </c>
      <c r="D469" s="208" t="s">
        <v>417</v>
      </c>
      <c r="E469" s="208" t="s">
        <v>254</v>
      </c>
      <c r="F469" s="208" t="s">
        <v>408</v>
      </c>
      <c r="G469" s="208">
        <v>205992</v>
      </c>
      <c r="H469" s="208" t="s">
        <v>304</v>
      </c>
      <c r="I469" s="208" t="s">
        <v>305</v>
      </c>
      <c r="J469" s="208">
        <v>104</v>
      </c>
      <c r="K469" s="186">
        <v>0</v>
      </c>
      <c r="L469" s="186">
        <v>129</v>
      </c>
      <c r="M469" s="208" t="s">
        <v>258</v>
      </c>
      <c r="N469" s="186">
        <v>1</v>
      </c>
      <c r="O469" s="208" t="s">
        <v>283</v>
      </c>
      <c r="P469" s="208" t="s">
        <v>259</v>
      </c>
      <c r="Q469" s="208" t="s">
        <v>260</v>
      </c>
      <c r="R469" s="208" t="s">
        <v>254</v>
      </c>
      <c r="S469" s="208" t="s">
        <v>261</v>
      </c>
      <c r="T469" s="208"/>
      <c r="U469" s="208">
        <v>1.4</v>
      </c>
      <c r="V469" s="208" t="s">
        <v>284</v>
      </c>
      <c r="W469" s="208" t="s">
        <v>285</v>
      </c>
      <c r="X469" s="208" t="s">
        <v>286</v>
      </c>
      <c r="Y469" s="208">
        <v>0</v>
      </c>
      <c r="Z469" s="339">
        <v>35855</v>
      </c>
      <c r="AA469" s="208"/>
      <c r="AB469" s="208">
        <v>0</v>
      </c>
      <c r="AC469" s="208"/>
    </row>
    <row r="470" spans="1:29" ht="15" customHeight="1" x14ac:dyDescent="0.25">
      <c r="A470" s="208">
        <v>9834</v>
      </c>
      <c r="B470" s="208">
        <v>10300601</v>
      </c>
      <c r="C470" s="208" t="s">
        <v>389</v>
      </c>
      <c r="D470" s="208" t="s">
        <v>417</v>
      </c>
      <c r="E470" s="208" t="s">
        <v>254</v>
      </c>
      <c r="F470" s="208" t="s">
        <v>408</v>
      </c>
      <c r="G470" s="208">
        <v>191242</v>
      </c>
      <c r="H470" s="208" t="s">
        <v>306</v>
      </c>
      <c r="I470" s="208" t="s">
        <v>307</v>
      </c>
      <c r="J470" s="208">
        <v>106</v>
      </c>
      <c r="K470" s="186">
        <v>0</v>
      </c>
      <c r="L470" s="186">
        <v>129</v>
      </c>
      <c r="M470" s="208" t="s">
        <v>258</v>
      </c>
      <c r="N470" s="186">
        <v>1</v>
      </c>
      <c r="O470" s="208" t="s">
        <v>303</v>
      </c>
      <c r="P470" s="208" t="s">
        <v>259</v>
      </c>
      <c r="Q470" s="208" t="s">
        <v>260</v>
      </c>
      <c r="R470" s="208" t="s">
        <v>254</v>
      </c>
      <c r="S470" s="208" t="s">
        <v>261</v>
      </c>
      <c r="T470" s="208"/>
      <c r="U470" s="208">
        <v>1.4</v>
      </c>
      <c r="V470" s="208" t="s">
        <v>284</v>
      </c>
      <c r="W470" s="208" t="s">
        <v>285</v>
      </c>
      <c r="X470" s="208" t="s">
        <v>286</v>
      </c>
      <c r="Y470" s="208">
        <v>0</v>
      </c>
      <c r="Z470" s="339">
        <v>35855</v>
      </c>
      <c r="AA470" s="208"/>
      <c r="AB470" s="208">
        <v>0</v>
      </c>
      <c r="AC470" s="208"/>
    </row>
    <row r="471" spans="1:29" ht="15" customHeight="1" x14ac:dyDescent="0.25">
      <c r="A471" s="208">
        <v>9835</v>
      </c>
      <c r="B471" s="208">
        <v>10300601</v>
      </c>
      <c r="C471" s="208" t="s">
        <v>389</v>
      </c>
      <c r="D471" s="208" t="s">
        <v>417</v>
      </c>
      <c r="E471" s="208" t="s">
        <v>254</v>
      </c>
      <c r="F471" s="208" t="s">
        <v>408</v>
      </c>
      <c r="G471" s="208">
        <v>207089</v>
      </c>
      <c r="H471" s="208" t="s">
        <v>308</v>
      </c>
      <c r="I471" s="208" t="s">
        <v>309</v>
      </c>
      <c r="J471" s="208">
        <v>107</v>
      </c>
      <c r="K471" s="186">
        <v>0</v>
      </c>
      <c r="L471" s="186">
        <v>129</v>
      </c>
      <c r="M471" s="208" t="s">
        <v>258</v>
      </c>
      <c r="N471" s="186">
        <v>1</v>
      </c>
      <c r="O471" s="208" t="s">
        <v>283</v>
      </c>
      <c r="P471" s="208" t="s">
        <v>259</v>
      </c>
      <c r="Q471" s="208" t="s">
        <v>260</v>
      </c>
      <c r="R471" s="208" t="s">
        <v>254</v>
      </c>
      <c r="S471" s="208" t="s">
        <v>261</v>
      </c>
      <c r="T471" s="208"/>
      <c r="U471" s="208">
        <v>1.4</v>
      </c>
      <c r="V471" s="208" t="s">
        <v>284</v>
      </c>
      <c r="W471" s="208" t="s">
        <v>285</v>
      </c>
      <c r="X471" s="208" t="s">
        <v>286</v>
      </c>
      <c r="Y471" s="208">
        <v>0</v>
      </c>
      <c r="Z471" s="339">
        <v>35855</v>
      </c>
      <c r="AA471" s="208"/>
      <c r="AB471" s="208">
        <v>0</v>
      </c>
      <c r="AC471" s="208"/>
    </row>
    <row r="472" spans="1:29" ht="15" customHeight="1" x14ac:dyDescent="0.25">
      <c r="A472" s="208">
        <v>9836</v>
      </c>
      <c r="B472" s="208">
        <v>10300601</v>
      </c>
      <c r="C472" s="208" t="s">
        <v>389</v>
      </c>
      <c r="D472" s="208" t="s">
        <v>417</v>
      </c>
      <c r="E472" s="208" t="s">
        <v>254</v>
      </c>
      <c r="F472" s="208" t="s">
        <v>408</v>
      </c>
      <c r="G472" s="208">
        <v>7440417</v>
      </c>
      <c r="H472" s="208" t="s">
        <v>310</v>
      </c>
      <c r="I472" s="208" t="s">
        <v>311</v>
      </c>
      <c r="J472" s="208">
        <v>119</v>
      </c>
      <c r="K472" s="186">
        <v>0</v>
      </c>
      <c r="L472" s="186">
        <v>129</v>
      </c>
      <c r="M472" s="208" t="s">
        <v>258</v>
      </c>
      <c r="N472" s="186">
        <v>1</v>
      </c>
      <c r="O472" s="208" t="s">
        <v>312</v>
      </c>
      <c r="P472" s="208" t="s">
        <v>259</v>
      </c>
      <c r="Q472" s="208" t="s">
        <v>260</v>
      </c>
      <c r="R472" s="208" t="s">
        <v>254</v>
      </c>
      <c r="S472" s="208" t="s">
        <v>261</v>
      </c>
      <c r="T472" s="208"/>
      <c r="U472" s="208">
        <v>1.4</v>
      </c>
      <c r="V472" s="208" t="s">
        <v>294</v>
      </c>
      <c r="W472" s="208" t="s">
        <v>285</v>
      </c>
      <c r="X472" s="208" t="s">
        <v>286</v>
      </c>
      <c r="Y472" s="208">
        <v>0</v>
      </c>
      <c r="Z472" s="339">
        <v>35855</v>
      </c>
      <c r="AA472" s="208"/>
      <c r="AB472" s="208">
        <v>0</v>
      </c>
      <c r="AC472" s="208"/>
    </row>
    <row r="473" spans="1:29" ht="15" customHeight="1" x14ac:dyDescent="0.25">
      <c r="A473" s="208">
        <v>9837</v>
      </c>
      <c r="B473" s="208">
        <v>10300601</v>
      </c>
      <c r="C473" s="208" t="s">
        <v>389</v>
      </c>
      <c r="D473" s="208" t="s">
        <v>417</v>
      </c>
      <c r="E473" s="208" t="s">
        <v>254</v>
      </c>
      <c r="F473" s="208" t="s">
        <v>408</v>
      </c>
      <c r="G473" s="208"/>
      <c r="H473" s="208" t="s">
        <v>313</v>
      </c>
      <c r="I473" s="208" t="s">
        <v>314</v>
      </c>
      <c r="J473" s="208">
        <v>292</v>
      </c>
      <c r="K473" s="186">
        <v>0</v>
      </c>
      <c r="L473" s="186">
        <v>129</v>
      </c>
      <c r="M473" s="208" t="s">
        <v>258</v>
      </c>
      <c r="N473" s="186">
        <v>1</v>
      </c>
      <c r="O473" s="210">
        <v>2.1</v>
      </c>
      <c r="P473" s="208" t="s">
        <v>259</v>
      </c>
      <c r="Q473" s="208" t="s">
        <v>260</v>
      </c>
      <c r="R473" s="208" t="s">
        <v>254</v>
      </c>
      <c r="S473" s="208" t="s">
        <v>261</v>
      </c>
      <c r="T473" s="208"/>
      <c r="U473" s="208">
        <v>1.4</v>
      </c>
      <c r="V473" s="208"/>
      <c r="W473" s="208" t="s">
        <v>285</v>
      </c>
      <c r="X473" s="208" t="s">
        <v>286</v>
      </c>
      <c r="Y473" s="208">
        <v>0</v>
      </c>
      <c r="Z473" s="339">
        <v>35855</v>
      </c>
      <c r="AA473" s="208"/>
      <c r="AB473" s="208">
        <v>0</v>
      </c>
      <c r="AC473" s="208"/>
    </row>
    <row r="474" spans="1:29" ht="15" customHeight="1" x14ac:dyDescent="0.25">
      <c r="A474" s="208">
        <v>9838</v>
      </c>
      <c r="B474" s="208">
        <v>10300601</v>
      </c>
      <c r="C474" s="208" t="s">
        <v>389</v>
      </c>
      <c r="D474" s="208" t="s">
        <v>417</v>
      </c>
      <c r="E474" s="208" t="s">
        <v>254</v>
      </c>
      <c r="F474" s="208" t="s">
        <v>408</v>
      </c>
      <c r="G474" s="208">
        <v>7440439</v>
      </c>
      <c r="H474" s="208" t="s">
        <v>315</v>
      </c>
      <c r="I474" s="208" t="s">
        <v>316</v>
      </c>
      <c r="J474" s="208">
        <v>130</v>
      </c>
      <c r="K474" s="186">
        <v>0</v>
      </c>
      <c r="L474" s="186">
        <v>129</v>
      </c>
      <c r="M474" s="208" t="s">
        <v>258</v>
      </c>
      <c r="N474" s="186">
        <v>1</v>
      </c>
      <c r="O474" s="210">
        <v>1.1000000000000001E-3</v>
      </c>
      <c r="P474" s="208" t="s">
        <v>259</v>
      </c>
      <c r="Q474" s="208" t="s">
        <v>260</v>
      </c>
      <c r="R474" s="208" t="s">
        <v>254</v>
      </c>
      <c r="S474" s="208" t="s">
        <v>261</v>
      </c>
      <c r="T474" s="208"/>
      <c r="U474" s="208">
        <v>1.4</v>
      </c>
      <c r="V474" s="208" t="s">
        <v>294</v>
      </c>
      <c r="W474" s="208" t="s">
        <v>285</v>
      </c>
      <c r="X474" s="208" t="s">
        <v>263</v>
      </c>
      <c r="Y474" s="208">
        <v>0</v>
      </c>
      <c r="Z474" s="339">
        <v>35855</v>
      </c>
      <c r="AA474" s="208"/>
      <c r="AB474" s="208">
        <v>0</v>
      </c>
      <c r="AC474" s="208"/>
    </row>
    <row r="475" spans="1:29" ht="15" customHeight="1" x14ac:dyDescent="0.25">
      <c r="A475" s="208">
        <v>9839</v>
      </c>
      <c r="B475" s="208">
        <v>10300601</v>
      </c>
      <c r="C475" s="208" t="s">
        <v>389</v>
      </c>
      <c r="D475" s="208" t="s">
        <v>417</v>
      </c>
      <c r="E475" s="208" t="s">
        <v>254</v>
      </c>
      <c r="F475" s="208" t="s">
        <v>408</v>
      </c>
      <c r="G475" s="208" t="s">
        <v>255</v>
      </c>
      <c r="H475" s="208" t="s">
        <v>256</v>
      </c>
      <c r="I475" s="208" t="s">
        <v>257</v>
      </c>
      <c r="J475" s="208">
        <v>136</v>
      </c>
      <c r="K475" s="186">
        <v>0</v>
      </c>
      <c r="L475" s="186">
        <v>129</v>
      </c>
      <c r="M475" s="208" t="s">
        <v>258</v>
      </c>
      <c r="N475" s="186">
        <v>1</v>
      </c>
      <c r="O475" s="210">
        <v>120000</v>
      </c>
      <c r="P475" s="208" t="s">
        <v>259</v>
      </c>
      <c r="Q475" s="208" t="s">
        <v>260</v>
      </c>
      <c r="R475" s="208" t="s">
        <v>254</v>
      </c>
      <c r="S475" s="208" t="s">
        <v>261</v>
      </c>
      <c r="T475" s="208"/>
      <c r="U475" s="208">
        <v>1.4</v>
      </c>
      <c r="V475" s="208" t="s">
        <v>317</v>
      </c>
      <c r="W475" s="208" t="s">
        <v>285</v>
      </c>
      <c r="X475" s="208" t="s">
        <v>278</v>
      </c>
      <c r="Y475" s="208">
        <v>0</v>
      </c>
      <c r="Z475" s="339">
        <v>35855</v>
      </c>
      <c r="AA475" s="208"/>
      <c r="AB475" s="208">
        <v>0</v>
      </c>
      <c r="AC475" s="208"/>
    </row>
    <row r="476" spans="1:29" ht="15" customHeight="1" x14ac:dyDescent="0.25">
      <c r="A476" s="208">
        <v>9840</v>
      </c>
      <c r="B476" s="208">
        <v>10300601</v>
      </c>
      <c r="C476" s="208" t="s">
        <v>389</v>
      </c>
      <c r="D476" s="208" t="s">
        <v>417</v>
      </c>
      <c r="E476" s="208" t="s">
        <v>254</v>
      </c>
      <c r="F476" s="208" t="s">
        <v>408</v>
      </c>
      <c r="G476" s="208" t="s">
        <v>264</v>
      </c>
      <c r="H476" s="208" t="s">
        <v>265</v>
      </c>
      <c r="I476" s="208" t="s">
        <v>266</v>
      </c>
      <c r="J476" s="208">
        <v>137</v>
      </c>
      <c r="K476" s="186">
        <v>0</v>
      </c>
      <c r="L476" s="186">
        <v>129</v>
      </c>
      <c r="M476" s="208" t="s">
        <v>258</v>
      </c>
      <c r="N476" s="186">
        <v>1</v>
      </c>
      <c r="O476" s="210">
        <v>84</v>
      </c>
      <c r="P476" s="208" t="s">
        <v>259</v>
      </c>
      <c r="Q476" s="208" t="s">
        <v>260</v>
      </c>
      <c r="R476" s="208" t="s">
        <v>254</v>
      </c>
      <c r="S476" s="208" t="s">
        <v>261</v>
      </c>
      <c r="T476" s="208"/>
      <c r="U476" s="208">
        <v>1.4</v>
      </c>
      <c r="V476" s="208" t="s">
        <v>409</v>
      </c>
      <c r="W476" s="208" t="s">
        <v>285</v>
      </c>
      <c r="X476" s="208" t="s">
        <v>267</v>
      </c>
      <c r="Y476" s="208">
        <v>0</v>
      </c>
      <c r="Z476" s="339">
        <v>35855</v>
      </c>
      <c r="AA476" s="208"/>
      <c r="AB476" s="208">
        <v>0</v>
      </c>
      <c r="AC476" s="208"/>
    </row>
    <row r="477" spans="1:29" s="340" customFormat="1" ht="15" customHeight="1" x14ac:dyDescent="0.25">
      <c r="A477" s="208">
        <v>9841</v>
      </c>
      <c r="B477" s="208">
        <v>10300601</v>
      </c>
      <c r="C477" s="208" t="s">
        <v>389</v>
      </c>
      <c r="D477" s="208" t="s">
        <v>417</v>
      </c>
      <c r="E477" s="208" t="s">
        <v>254</v>
      </c>
      <c r="F477" s="208" t="s">
        <v>408</v>
      </c>
      <c r="G477" s="208" t="s">
        <v>264</v>
      </c>
      <c r="H477" s="208" t="s">
        <v>265</v>
      </c>
      <c r="I477" s="208" t="s">
        <v>266</v>
      </c>
      <c r="J477" s="208">
        <v>137</v>
      </c>
      <c r="K477" s="340">
        <v>0</v>
      </c>
      <c r="L477" s="340">
        <v>129</v>
      </c>
      <c r="M477" s="208" t="s">
        <v>258</v>
      </c>
      <c r="N477" s="340">
        <v>1</v>
      </c>
      <c r="O477" s="210">
        <v>40</v>
      </c>
      <c r="P477" s="208" t="s">
        <v>259</v>
      </c>
      <c r="Q477" s="208" t="s">
        <v>260</v>
      </c>
      <c r="R477" s="208" t="s">
        <v>254</v>
      </c>
      <c r="S477" s="208" t="s">
        <v>261</v>
      </c>
      <c r="T477" s="208"/>
      <c r="U477" s="208">
        <v>1.4</v>
      </c>
      <c r="V477" s="208"/>
      <c r="W477" s="208" t="s">
        <v>413</v>
      </c>
      <c r="X477" s="208" t="s">
        <v>278</v>
      </c>
      <c r="Y477" s="208">
        <v>0</v>
      </c>
      <c r="Z477" s="208"/>
      <c r="AA477" s="339">
        <v>35855</v>
      </c>
      <c r="AB477" s="208">
        <v>0</v>
      </c>
      <c r="AC477" s="208"/>
    </row>
    <row r="478" spans="1:29" ht="15" customHeight="1" x14ac:dyDescent="0.25">
      <c r="A478" s="208">
        <v>9842</v>
      </c>
      <c r="B478" s="208">
        <v>10300601</v>
      </c>
      <c r="C478" s="208" t="s">
        <v>389</v>
      </c>
      <c r="D478" s="208" t="s">
        <v>417</v>
      </c>
      <c r="E478" s="208" t="s">
        <v>254</v>
      </c>
      <c r="F478" s="208" t="s">
        <v>408</v>
      </c>
      <c r="G478" s="208" t="s">
        <v>264</v>
      </c>
      <c r="H478" s="208" t="s">
        <v>265</v>
      </c>
      <c r="I478" s="208" t="s">
        <v>266</v>
      </c>
      <c r="J478" s="208">
        <v>137</v>
      </c>
      <c r="K478" s="186">
        <v>26</v>
      </c>
      <c r="L478" s="186">
        <v>144</v>
      </c>
      <c r="M478" s="208" t="s">
        <v>393</v>
      </c>
      <c r="N478" s="186">
        <v>1</v>
      </c>
      <c r="O478" s="210">
        <v>84</v>
      </c>
      <c r="P478" s="208" t="s">
        <v>259</v>
      </c>
      <c r="Q478" s="208" t="s">
        <v>260</v>
      </c>
      <c r="R478" s="208" t="s">
        <v>254</v>
      </c>
      <c r="S478" s="208" t="s">
        <v>261</v>
      </c>
      <c r="T478" s="208"/>
      <c r="U478" s="208">
        <v>1.4</v>
      </c>
      <c r="V478" s="208"/>
      <c r="W478" s="208" t="s">
        <v>285</v>
      </c>
      <c r="X478" s="208" t="s">
        <v>267</v>
      </c>
      <c r="Y478" s="208">
        <v>0</v>
      </c>
      <c r="Z478" s="339">
        <v>35855</v>
      </c>
      <c r="AA478" s="208"/>
      <c r="AB478" s="208">
        <v>0</v>
      </c>
      <c r="AC478" s="208"/>
    </row>
    <row r="479" spans="1:29" ht="15" customHeight="1" x14ac:dyDescent="0.25">
      <c r="A479" s="208">
        <v>9843</v>
      </c>
      <c r="B479" s="208">
        <v>10300601</v>
      </c>
      <c r="C479" s="208" t="s">
        <v>389</v>
      </c>
      <c r="D479" s="208" t="s">
        <v>417</v>
      </c>
      <c r="E479" s="208" t="s">
        <v>254</v>
      </c>
      <c r="F479" s="208" t="s">
        <v>408</v>
      </c>
      <c r="G479" s="208" t="s">
        <v>264</v>
      </c>
      <c r="H479" s="208" t="s">
        <v>265</v>
      </c>
      <c r="I479" s="208" t="s">
        <v>266</v>
      </c>
      <c r="J479" s="208">
        <v>137</v>
      </c>
      <c r="K479" s="186">
        <v>205</v>
      </c>
      <c r="L479" s="186">
        <v>220</v>
      </c>
      <c r="M479" s="208" t="s">
        <v>367</v>
      </c>
      <c r="N479" s="186">
        <v>1</v>
      </c>
      <c r="O479" s="210">
        <v>84</v>
      </c>
      <c r="P479" s="208" t="s">
        <v>259</v>
      </c>
      <c r="Q479" s="208" t="s">
        <v>260</v>
      </c>
      <c r="R479" s="208" t="s">
        <v>254</v>
      </c>
      <c r="S479" s="208" t="s">
        <v>261</v>
      </c>
      <c r="T479" s="208"/>
      <c r="U479" s="208">
        <v>1.4</v>
      </c>
      <c r="V479" s="208"/>
      <c r="W479" s="208" t="s">
        <v>285</v>
      </c>
      <c r="X479" s="208" t="s">
        <v>267</v>
      </c>
      <c r="Y479" s="208">
        <v>0</v>
      </c>
      <c r="Z479" s="339">
        <v>35855</v>
      </c>
      <c r="AA479" s="208"/>
      <c r="AB479" s="208">
        <v>0</v>
      </c>
      <c r="AC479" s="208"/>
    </row>
    <row r="480" spans="1:29" ht="15" customHeight="1" x14ac:dyDescent="0.25">
      <c r="A480" s="208">
        <v>9844</v>
      </c>
      <c r="B480" s="208">
        <v>10300601</v>
      </c>
      <c r="C480" s="208" t="s">
        <v>389</v>
      </c>
      <c r="D480" s="208" t="s">
        <v>417</v>
      </c>
      <c r="E480" s="208" t="s">
        <v>254</v>
      </c>
      <c r="F480" s="208" t="s">
        <v>408</v>
      </c>
      <c r="G480" s="208">
        <v>7440473</v>
      </c>
      <c r="H480" s="208" t="s">
        <v>318</v>
      </c>
      <c r="I480" s="208" t="s">
        <v>319</v>
      </c>
      <c r="J480" s="208">
        <v>149</v>
      </c>
      <c r="K480" s="186">
        <v>0</v>
      </c>
      <c r="L480" s="186">
        <v>129</v>
      </c>
      <c r="M480" s="208" t="s">
        <v>258</v>
      </c>
      <c r="N480" s="186">
        <v>1</v>
      </c>
      <c r="O480" s="210">
        <v>1.4E-3</v>
      </c>
      <c r="P480" s="208" t="s">
        <v>259</v>
      </c>
      <c r="Q480" s="208" t="s">
        <v>260</v>
      </c>
      <c r="R480" s="208" t="s">
        <v>254</v>
      </c>
      <c r="S480" s="208" t="s">
        <v>261</v>
      </c>
      <c r="T480" s="208"/>
      <c r="U480" s="208">
        <v>1.4</v>
      </c>
      <c r="V480" s="208" t="s">
        <v>294</v>
      </c>
      <c r="W480" s="208" t="s">
        <v>285</v>
      </c>
      <c r="X480" s="208" t="s">
        <v>263</v>
      </c>
      <c r="Y480" s="208">
        <v>0</v>
      </c>
      <c r="Z480" s="339">
        <v>35855</v>
      </c>
      <c r="AA480" s="208"/>
      <c r="AB480" s="208">
        <v>0</v>
      </c>
      <c r="AC480" s="208"/>
    </row>
    <row r="481" spans="1:29" ht="15" customHeight="1" x14ac:dyDescent="0.25">
      <c r="A481" s="208">
        <v>9845</v>
      </c>
      <c r="B481" s="208">
        <v>10300601</v>
      </c>
      <c r="C481" s="208" t="s">
        <v>389</v>
      </c>
      <c r="D481" s="208" t="s">
        <v>417</v>
      </c>
      <c r="E481" s="208" t="s">
        <v>254</v>
      </c>
      <c r="F481" s="208" t="s">
        <v>408</v>
      </c>
      <c r="G481" s="208">
        <v>218019</v>
      </c>
      <c r="H481" s="208" t="s">
        <v>320</v>
      </c>
      <c r="I481" s="208" t="s">
        <v>321</v>
      </c>
      <c r="J481" s="208">
        <v>153</v>
      </c>
      <c r="K481" s="186">
        <v>0</v>
      </c>
      <c r="L481" s="186">
        <v>129</v>
      </c>
      <c r="M481" s="208" t="s">
        <v>258</v>
      </c>
      <c r="N481" s="186">
        <v>1</v>
      </c>
      <c r="O481" s="208" t="s">
        <v>283</v>
      </c>
      <c r="P481" s="208" t="s">
        <v>259</v>
      </c>
      <c r="Q481" s="208" t="s">
        <v>260</v>
      </c>
      <c r="R481" s="208" t="s">
        <v>254</v>
      </c>
      <c r="S481" s="208" t="s">
        <v>261</v>
      </c>
      <c r="T481" s="208"/>
      <c r="U481" s="208">
        <v>1.4</v>
      </c>
      <c r="V481" s="208" t="s">
        <v>284</v>
      </c>
      <c r="W481" s="208" t="s">
        <v>285</v>
      </c>
      <c r="X481" s="208" t="s">
        <v>286</v>
      </c>
      <c r="Y481" s="208">
        <v>0</v>
      </c>
      <c r="Z481" s="339">
        <v>35855</v>
      </c>
      <c r="AA481" s="208"/>
      <c r="AB481" s="208">
        <v>0</v>
      </c>
      <c r="AC481" s="208"/>
    </row>
    <row r="482" spans="1:29" ht="15" customHeight="1" x14ac:dyDescent="0.25">
      <c r="A482" s="208">
        <v>9846</v>
      </c>
      <c r="B482" s="208">
        <v>10300601</v>
      </c>
      <c r="C482" s="208" t="s">
        <v>389</v>
      </c>
      <c r="D482" s="208" t="s">
        <v>417</v>
      </c>
      <c r="E482" s="208" t="s">
        <v>254</v>
      </c>
      <c r="F482" s="208" t="s">
        <v>408</v>
      </c>
      <c r="G482" s="208">
        <v>7440484</v>
      </c>
      <c r="H482" s="208" t="s">
        <v>322</v>
      </c>
      <c r="I482" s="208" t="s">
        <v>323</v>
      </c>
      <c r="J482" s="208">
        <v>154</v>
      </c>
      <c r="K482" s="186">
        <v>0</v>
      </c>
      <c r="L482" s="186">
        <v>129</v>
      </c>
      <c r="M482" s="208" t="s">
        <v>258</v>
      </c>
      <c r="N482" s="186">
        <v>1</v>
      </c>
      <c r="O482" s="210">
        <v>8.3999999999999995E-5</v>
      </c>
      <c r="P482" s="208" t="s">
        <v>259</v>
      </c>
      <c r="Q482" s="208" t="s">
        <v>260</v>
      </c>
      <c r="R482" s="208" t="s">
        <v>254</v>
      </c>
      <c r="S482" s="208" t="s">
        <v>261</v>
      </c>
      <c r="T482" s="208"/>
      <c r="U482" s="208">
        <v>1.4</v>
      </c>
      <c r="V482" s="208" t="s">
        <v>294</v>
      </c>
      <c r="W482" s="208" t="s">
        <v>285</v>
      </c>
      <c r="X482" s="208" t="s">
        <v>263</v>
      </c>
      <c r="Y482" s="208">
        <v>0</v>
      </c>
      <c r="Z482" s="339">
        <v>35855</v>
      </c>
      <c r="AA482" s="208"/>
      <c r="AB482" s="208">
        <v>0</v>
      </c>
      <c r="AC482" s="208"/>
    </row>
    <row r="483" spans="1:29" ht="15" customHeight="1" x14ac:dyDescent="0.25">
      <c r="A483" s="208">
        <v>9847</v>
      </c>
      <c r="B483" s="208">
        <v>10300601</v>
      </c>
      <c r="C483" s="208" t="s">
        <v>389</v>
      </c>
      <c r="D483" s="208" t="s">
        <v>417</v>
      </c>
      <c r="E483" s="208" t="s">
        <v>254</v>
      </c>
      <c r="F483" s="208" t="s">
        <v>408</v>
      </c>
      <c r="G483" s="208"/>
      <c r="H483" s="208" t="s">
        <v>324</v>
      </c>
      <c r="I483" s="208" t="s">
        <v>325</v>
      </c>
      <c r="J483" s="208">
        <v>156</v>
      </c>
      <c r="K483" s="186">
        <v>0</v>
      </c>
      <c r="L483" s="186">
        <v>129</v>
      </c>
      <c r="M483" s="208" t="s">
        <v>258</v>
      </c>
      <c r="N483" s="186">
        <v>1</v>
      </c>
      <c r="O483" s="210">
        <v>8.4999999999999995E-4</v>
      </c>
      <c r="P483" s="208" t="s">
        <v>259</v>
      </c>
      <c r="Q483" s="208" t="s">
        <v>260</v>
      </c>
      <c r="R483" s="208" t="s">
        <v>254</v>
      </c>
      <c r="S483" s="208" t="s">
        <v>261</v>
      </c>
      <c r="T483" s="208"/>
      <c r="U483" s="208">
        <v>1.4</v>
      </c>
      <c r="V483" s="208"/>
      <c r="W483" s="208" t="s">
        <v>285</v>
      </c>
      <c r="X483" s="208" t="s">
        <v>275</v>
      </c>
      <c r="Y483" s="208">
        <v>0</v>
      </c>
      <c r="Z483" s="339">
        <v>35855</v>
      </c>
      <c r="AA483" s="208"/>
      <c r="AB483" s="208">
        <v>0</v>
      </c>
      <c r="AC483" s="208"/>
    </row>
    <row r="484" spans="1:29" ht="15" customHeight="1" x14ac:dyDescent="0.25">
      <c r="A484" s="208">
        <v>9848</v>
      </c>
      <c r="B484" s="208">
        <v>10300601</v>
      </c>
      <c r="C484" s="208" t="s">
        <v>389</v>
      </c>
      <c r="D484" s="208" t="s">
        <v>417</v>
      </c>
      <c r="E484" s="208" t="s">
        <v>254</v>
      </c>
      <c r="F484" s="208" t="s">
        <v>408</v>
      </c>
      <c r="G484" s="208">
        <v>53703</v>
      </c>
      <c r="H484" s="208" t="s">
        <v>326</v>
      </c>
      <c r="I484" s="208" t="s">
        <v>327</v>
      </c>
      <c r="J484" s="208">
        <v>166</v>
      </c>
      <c r="K484" s="186">
        <v>0</v>
      </c>
      <c r="L484" s="186">
        <v>129</v>
      </c>
      <c r="M484" s="208" t="s">
        <v>258</v>
      </c>
      <c r="N484" s="186">
        <v>1</v>
      </c>
      <c r="O484" s="208" t="s">
        <v>303</v>
      </c>
      <c r="P484" s="208" t="s">
        <v>259</v>
      </c>
      <c r="Q484" s="208" t="s">
        <v>260</v>
      </c>
      <c r="R484" s="208" t="s">
        <v>254</v>
      </c>
      <c r="S484" s="208" t="s">
        <v>261</v>
      </c>
      <c r="T484" s="208"/>
      <c r="U484" s="208">
        <v>1.4</v>
      </c>
      <c r="V484" s="208" t="s">
        <v>284</v>
      </c>
      <c r="W484" s="208" t="s">
        <v>285</v>
      </c>
      <c r="X484" s="208" t="s">
        <v>286</v>
      </c>
      <c r="Y484" s="208">
        <v>0</v>
      </c>
      <c r="Z484" s="339">
        <v>35855</v>
      </c>
      <c r="AA484" s="208"/>
      <c r="AB484" s="208">
        <v>0</v>
      </c>
      <c r="AC484" s="208"/>
    </row>
    <row r="485" spans="1:29" ht="15" customHeight="1" x14ac:dyDescent="0.25">
      <c r="A485" s="208">
        <v>9849</v>
      </c>
      <c r="B485" s="208">
        <v>10300601</v>
      </c>
      <c r="C485" s="208" t="s">
        <v>389</v>
      </c>
      <c r="D485" s="208" t="s">
        <v>417</v>
      </c>
      <c r="E485" s="208" t="s">
        <v>254</v>
      </c>
      <c r="F485" s="208" t="s">
        <v>408</v>
      </c>
      <c r="G485" s="208"/>
      <c r="H485" s="208" t="s">
        <v>328</v>
      </c>
      <c r="I485" s="208" t="s">
        <v>329</v>
      </c>
      <c r="J485" s="208">
        <v>169</v>
      </c>
      <c r="K485" s="186">
        <v>0</v>
      </c>
      <c r="L485" s="186">
        <v>129</v>
      </c>
      <c r="M485" s="208" t="s">
        <v>258</v>
      </c>
      <c r="N485" s="186">
        <v>1</v>
      </c>
      <c r="O485" s="210">
        <v>1.1999999999999999E-3</v>
      </c>
      <c r="P485" s="208" t="s">
        <v>259</v>
      </c>
      <c r="Q485" s="208" t="s">
        <v>260</v>
      </c>
      <c r="R485" s="208" t="s">
        <v>254</v>
      </c>
      <c r="S485" s="208" t="s">
        <v>261</v>
      </c>
      <c r="T485" s="208"/>
      <c r="U485" s="208">
        <v>1.4</v>
      </c>
      <c r="V485" s="208" t="s">
        <v>294</v>
      </c>
      <c r="W485" s="208" t="s">
        <v>285</v>
      </c>
      <c r="X485" s="208" t="s">
        <v>286</v>
      </c>
      <c r="Y485" s="208">
        <v>0</v>
      </c>
      <c r="Z485" s="339">
        <v>35855</v>
      </c>
      <c r="AA485" s="208"/>
      <c r="AB485" s="208">
        <v>0</v>
      </c>
      <c r="AC485" s="208"/>
    </row>
    <row r="486" spans="1:29" ht="15" customHeight="1" x14ac:dyDescent="0.25">
      <c r="A486" s="208">
        <v>9850</v>
      </c>
      <c r="B486" s="208">
        <v>10300601</v>
      </c>
      <c r="C486" s="208" t="s">
        <v>389</v>
      </c>
      <c r="D486" s="208" t="s">
        <v>417</v>
      </c>
      <c r="E486" s="208" t="s">
        <v>254</v>
      </c>
      <c r="F486" s="208" t="s">
        <v>408</v>
      </c>
      <c r="G486" s="208">
        <v>57976</v>
      </c>
      <c r="H486" s="208" t="s">
        <v>330</v>
      </c>
      <c r="I486" s="208" t="s">
        <v>331</v>
      </c>
      <c r="J486" s="208">
        <v>181</v>
      </c>
      <c r="K486" s="186">
        <v>0</v>
      </c>
      <c r="L486" s="186">
        <v>129</v>
      </c>
      <c r="M486" s="208" t="s">
        <v>258</v>
      </c>
      <c r="N486" s="186">
        <v>1</v>
      </c>
      <c r="O486" s="208" t="s">
        <v>332</v>
      </c>
      <c r="P486" s="208" t="s">
        <v>259</v>
      </c>
      <c r="Q486" s="208" t="s">
        <v>260</v>
      </c>
      <c r="R486" s="208" t="s">
        <v>254</v>
      </c>
      <c r="S486" s="208" t="s">
        <v>261</v>
      </c>
      <c r="T486" s="208"/>
      <c r="U486" s="208">
        <v>1.4</v>
      </c>
      <c r="V486" s="208" t="s">
        <v>284</v>
      </c>
      <c r="W486" s="208" t="s">
        <v>285</v>
      </c>
      <c r="X486" s="208" t="s">
        <v>286</v>
      </c>
      <c r="Y486" s="208">
        <v>0</v>
      </c>
      <c r="Z486" s="339">
        <v>35855</v>
      </c>
      <c r="AA486" s="208"/>
      <c r="AB486" s="208">
        <v>0</v>
      </c>
      <c r="AC486" s="208"/>
    </row>
    <row r="487" spans="1:29" ht="15" customHeight="1" x14ac:dyDescent="0.25">
      <c r="A487" s="208">
        <v>9851</v>
      </c>
      <c r="B487" s="208">
        <v>10300601</v>
      </c>
      <c r="C487" s="208" t="s">
        <v>389</v>
      </c>
      <c r="D487" s="208" t="s">
        <v>417</v>
      </c>
      <c r="E487" s="208" t="s">
        <v>254</v>
      </c>
      <c r="F487" s="208" t="s">
        <v>408</v>
      </c>
      <c r="G487" s="208"/>
      <c r="H487" s="208" t="s">
        <v>333</v>
      </c>
      <c r="I487" s="208" t="s">
        <v>334</v>
      </c>
      <c r="J487" s="208">
        <v>189</v>
      </c>
      <c r="K487" s="186">
        <v>0</v>
      </c>
      <c r="L487" s="186">
        <v>129</v>
      </c>
      <c r="M487" s="208" t="s">
        <v>258</v>
      </c>
      <c r="N487" s="186">
        <v>1</v>
      </c>
      <c r="O487" s="210">
        <v>3.1</v>
      </c>
      <c r="P487" s="208" t="s">
        <v>259</v>
      </c>
      <c r="Q487" s="208" t="s">
        <v>260</v>
      </c>
      <c r="R487" s="208" t="s">
        <v>254</v>
      </c>
      <c r="S487" s="208" t="s">
        <v>261</v>
      </c>
      <c r="T487" s="208"/>
      <c r="U487" s="208">
        <v>1.4</v>
      </c>
      <c r="V487" s="208"/>
      <c r="W487" s="208" t="s">
        <v>285</v>
      </c>
      <c r="X487" s="208" t="s">
        <v>286</v>
      </c>
      <c r="Y487" s="208">
        <v>0</v>
      </c>
      <c r="Z487" s="339">
        <v>35855</v>
      </c>
      <c r="AA487" s="208"/>
      <c r="AB487" s="208">
        <v>0</v>
      </c>
      <c r="AC487" s="208"/>
    </row>
    <row r="488" spans="1:29" ht="15" customHeight="1" x14ac:dyDescent="0.25">
      <c r="A488" s="208">
        <v>9852</v>
      </c>
      <c r="B488" s="208">
        <v>10300601</v>
      </c>
      <c r="C488" s="208" t="s">
        <v>389</v>
      </c>
      <c r="D488" s="208" t="s">
        <v>417</v>
      </c>
      <c r="E488" s="208" t="s">
        <v>254</v>
      </c>
      <c r="F488" s="208" t="s">
        <v>408</v>
      </c>
      <c r="G488" s="208">
        <v>206440</v>
      </c>
      <c r="H488" s="208" t="s">
        <v>335</v>
      </c>
      <c r="I488" s="208" t="s">
        <v>336</v>
      </c>
      <c r="J488" s="208">
        <v>204</v>
      </c>
      <c r="K488" s="186">
        <v>0</v>
      </c>
      <c r="L488" s="186">
        <v>129</v>
      </c>
      <c r="M488" s="208" t="s">
        <v>258</v>
      </c>
      <c r="N488" s="186">
        <v>1</v>
      </c>
      <c r="O488" s="210">
        <v>3.0000000000000001E-6</v>
      </c>
      <c r="P488" s="208" t="s">
        <v>259</v>
      </c>
      <c r="Q488" s="208" t="s">
        <v>260</v>
      </c>
      <c r="R488" s="208" t="s">
        <v>254</v>
      </c>
      <c r="S488" s="208" t="s">
        <v>261</v>
      </c>
      <c r="T488" s="208"/>
      <c r="U488" s="208">
        <v>1.4</v>
      </c>
      <c r="V488" s="208" t="s">
        <v>284</v>
      </c>
      <c r="W488" s="208" t="s">
        <v>285</v>
      </c>
      <c r="X488" s="208" t="s">
        <v>286</v>
      </c>
      <c r="Y488" s="208">
        <v>0</v>
      </c>
      <c r="Z488" s="339">
        <v>35855</v>
      </c>
      <c r="AA488" s="208"/>
      <c r="AB488" s="208">
        <v>0</v>
      </c>
      <c r="AC488" s="208"/>
    </row>
    <row r="489" spans="1:29" ht="15" customHeight="1" x14ac:dyDescent="0.25">
      <c r="A489" s="208">
        <v>9853</v>
      </c>
      <c r="B489" s="208">
        <v>10300601</v>
      </c>
      <c r="C489" s="208" t="s">
        <v>389</v>
      </c>
      <c r="D489" s="208" t="s">
        <v>417</v>
      </c>
      <c r="E489" s="208" t="s">
        <v>254</v>
      </c>
      <c r="F489" s="208" t="s">
        <v>408</v>
      </c>
      <c r="G489" s="208">
        <v>86737</v>
      </c>
      <c r="H489" s="208" t="s">
        <v>337</v>
      </c>
      <c r="I489" s="208" t="s">
        <v>338</v>
      </c>
      <c r="J489" s="208">
        <v>205</v>
      </c>
      <c r="K489" s="186">
        <v>0</v>
      </c>
      <c r="L489" s="186">
        <v>129</v>
      </c>
      <c r="M489" s="208" t="s">
        <v>258</v>
      </c>
      <c r="N489" s="186">
        <v>1</v>
      </c>
      <c r="O489" s="210">
        <v>2.7999999999999999E-6</v>
      </c>
      <c r="P489" s="208" t="s">
        <v>259</v>
      </c>
      <c r="Q489" s="208" t="s">
        <v>260</v>
      </c>
      <c r="R489" s="208" t="s">
        <v>254</v>
      </c>
      <c r="S489" s="208" t="s">
        <v>261</v>
      </c>
      <c r="T489" s="208"/>
      <c r="U489" s="208">
        <v>1.4</v>
      </c>
      <c r="V489" s="208" t="s">
        <v>284</v>
      </c>
      <c r="W489" s="208" t="s">
        <v>285</v>
      </c>
      <c r="X489" s="208" t="s">
        <v>286</v>
      </c>
      <c r="Y489" s="208">
        <v>0</v>
      </c>
      <c r="Z489" s="339">
        <v>35855</v>
      </c>
      <c r="AA489" s="208"/>
      <c r="AB489" s="208">
        <v>0</v>
      </c>
      <c r="AC489" s="208"/>
    </row>
    <row r="490" spans="1:29" ht="15" customHeight="1" x14ac:dyDescent="0.25">
      <c r="A490" s="208">
        <v>9854</v>
      </c>
      <c r="B490" s="208">
        <v>10300601</v>
      </c>
      <c r="C490" s="208" t="s">
        <v>389</v>
      </c>
      <c r="D490" s="208" t="s">
        <v>417</v>
      </c>
      <c r="E490" s="208" t="s">
        <v>254</v>
      </c>
      <c r="F490" s="208" t="s">
        <v>408</v>
      </c>
      <c r="G490" s="208">
        <v>50000</v>
      </c>
      <c r="H490" s="208" t="s">
        <v>339</v>
      </c>
      <c r="I490" s="208" t="s">
        <v>340</v>
      </c>
      <c r="J490" s="208">
        <v>210</v>
      </c>
      <c r="K490" s="186">
        <v>0</v>
      </c>
      <c r="L490" s="186">
        <v>129</v>
      </c>
      <c r="M490" s="208" t="s">
        <v>258</v>
      </c>
      <c r="N490" s="186">
        <v>1</v>
      </c>
      <c r="O490" s="210">
        <v>7.4999999999999997E-2</v>
      </c>
      <c r="P490" s="208" t="s">
        <v>259</v>
      </c>
      <c r="Q490" s="208" t="s">
        <v>260</v>
      </c>
      <c r="R490" s="208" t="s">
        <v>254</v>
      </c>
      <c r="S490" s="208" t="s">
        <v>261</v>
      </c>
      <c r="T490" s="208"/>
      <c r="U490" s="208">
        <v>1.4</v>
      </c>
      <c r="V490" s="208" t="s">
        <v>294</v>
      </c>
      <c r="W490" s="208" t="s">
        <v>285</v>
      </c>
      <c r="X490" s="208" t="s">
        <v>267</v>
      </c>
      <c r="Y490" s="208">
        <v>0</v>
      </c>
      <c r="Z490" s="339">
        <v>35855</v>
      </c>
      <c r="AA490" s="208"/>
      <c r="AB490" s="208">
        <v>0</v>
      </c>
      <c r="AC490" s="208"/>
    </row>
    <row r="491" spans="1:29" ht="15" customHeight="1" x14ac:dyDescent="0.25">
      <c r="A491" s="208">
        <v>9855</v>
      </c>
      <c r="B491" s="208">
        <v>10300601</v>
      </c>
      <c r="C491" s="208" t="s">
        <v>389</v>
      </c>
      <c r="D491" s="208" t="s">
        <v>417</v>
      </c>
      <c r="E491" s="208" t="s">
        <v>254</v>
      </c>
      <c r="F491" s="208" t="s">
        <v>408</v>
      </c>
      <c r="G491" s="208">
        <v>193395</v>
      </c>
      <c r="H491" s="208" t="s">
        <v>341</v>
      </c>
      <c r="I491" s="208" t="s">
        <v>342</v>
      </c>
      <c r="J491" s="208">
        <v>237</v>
      </c>
      <c r="K491" s="186">
        <v>0</v>
      </c>
      <c r="L491" s="186">
        <v>129</v>
      </c>
      <c r="M491" s="208" t="s">
        <v>258</v>
      </c>
      <c r="N491" s="186">
        <v>1</v>
      </c>
      <c r="O491" s="208" t="s">
        <v>283</v>
      </c>
      <c r="P491" s="208" t="s">
        <v>259</v>
      </c>
      <c r="Q491" s="208" t="s">
        <v>260</v>
      </c>
      <c r="R491" s="208" t="s">
        <v>254</v>
      </c>
      <c r="S491" s="208" t="s">
        <v>261</v>
      </c>
      <c r="T491" s="208"/>
      <c r="U491" s="208">
        <v>1.4</v>
      </c>
      <c r="V491" s="208" t="s">
        <v>284</v>
      </c>
      <c r="W491" s="208" t="s">
        <v>285</v>
      </c>
      <c r="X491" s="208" t="s">
        <v>286</v>
      </c>
      <c r="Y491" s="208">
        <v>0</v>
      </c>
      <c r="Z491" s="339">
        <v>35855</v>
      </c>
      <c r="AA491" s="208"/>
      <c r="AB491" s="208">
        <v>0</v>
      </c>
      <c r="AC491" s="208"/>
    </row>
    <row r="492" spans="1:29" ht="15" customHeight="1" x14ac:dyDescent="0.25">
      <c r="A492" s="208">
        <v>9856</v>
      </c>
      <c r="B492" s="208">
        <v>10300601</v>
      </c>
      <c r="C492" s="208" t="s">
        <v>389</v>
      </c>
      <c r="D492" s="208" t="s">
        <v>417</v>
      </c>
      <c r="E492" s="208" t="s">
        <v>254</v>
      </c>
      <c r="F492" s="208" t="s">
        <v>408</v>
      </c>
      <c r="G492" s="208">
        <v>7439921</v>
      </c>
      <c r="H492" s="208" t="s">
        <v>343</v>
      </c>
      <c r="I492" s="208" t="s">
        <v>344</v>
      </c>
      <c r="J492" s="208">
        <v>250</v>
      </c>
      <c r="K492" s="186">
        <v>0</v>
      </c>
      <c r="L492" s="186">
        <v>129</v>
      </c>
      <c r="M492" s="208" t="s">
        <v>258</v>
      </c>
      <c r="N492" s="186">
        <v>1</v>
      </c>
      <c r="O492" s="210">
        <v>5.0000000000000001E-4</v>
      </c>
      <c r="P492" s="208" t="s">
        <v>259</v>
      </c>
      <c r="Q492" s="208" t="s">
        <v>260</v>
      </c>
      <c r="R492" s="208" t="s">
        <v>254</v>
      </c>
      <c r="S492" s="208" t="s">
        <v>261</v>
      </c>
      <c r="T492" s="208"/>
      <c r="U492" s="208">
        <v>1.4</v>
      </c>
      <c r="V492" s="208" t="s">
        <v>284</v>
      </c>
      <c r="W492" s="208" t="s">
        <v>285</v>
      </c>
      <c r="X492" s="208" t="s">
        <v>263</v>
      </c>
      <c r="Y492" s="208">
        <v>0</v>
      </c>
      <c r="Z492" s="339">
        <v>35855</v>
      </c>
      <c r="AA492" s="208"/>
      <c r="AB492" s="208">
        <v>0</v>
      </c>
      <c r="AC492" s="208"/>
    </row>
    <row r="493" spans="1:29" ht="15" customHeight="1" x14ac:dyDescent="0.25">
      <c r="A493" s="208">
        <v>9857</v>
      </c>
      <c r="B493" s="208">
        <v>10300601</v>
      </c>
      <c r="C493" s="208" t="s">
        <v>389</v>
      </c>
      <c r="D493" s="208" t="s">
        <v>417</v>
      </c>
      <c r="E493" s="208" t="s">
        <v>254</v>
      </c>
      <c r="F493" s="208" t="s">
        <v>408</v>
      </c>
      <c r="G493" s="208">
        <v>7439965</v>
      </c>
      <c r="H493" s="208" t="s">
        <v>345</v>
      </c>
      <c r="I493" s="208" t="s">
        <v>346</v>
      </c>
      <c r="J493" s="208">
        <v>257</v>
      </c>
      <c r="K493" s="186">
        <v>0</v>
      </c>
      <c r="L493" s="186">
        <v>129</v>
      </c>
      <c r="M493" s="208" t="s">
        <v>258</v>
      </c>
      <c r="N493" s="186">
        <v>1</v>
      </c>
      <c r="O493" s="210">
        <v>3.8000000000000002E-4</v>
      </c>
      <c r="P493" s="208" t="s">
        <v>259</v>
      </c>
      <c r="Q493" s="208" t="s">
        <v>260</v>
      </c>
      <c r="R493" s="208" t="s">
        <v>254</v>
      </c>
      <c r="S493" s="208" t="s">
        <v>261</v>
      </c>
      <c r="T493" s="208"/>
      <c r="U493" s="208">
        <v>1.4</v>
      </c>
      <c r="V493" s="208" t="s">
        <v>294</v>
      </c>
      <c r="W493" s="208" t="s">
        <v>285</v>
      </c>
      <c r="X493" s="208" t="s">
        <v>263</v>
      </c>
      <c r="Y493" s="208">
        <v>0</v>
      </c>
      <c r="Z493" s="339">
        <v>35855</v>
      </c>
      <c r="AA493" s="208"/>
      <c r="AB493" s="208">
        <v>0</v>
      </c>
      <c r="AC493" s="208"/>
    </row>
    <row r="494" spans="1:29" ht="15" customHeight="1" x14ac:dyDescent="0.25">
      <c r="A494" s="208">
        <v>9858</v>
      </c>
      <c r="B494" s="208">
        <v>10300601</v>
      </c>
      <c r="C494" s="208" t="s">
        <v>389</v>
      </c>
      <c r="D494" s="208" t="s">
        <v>417</v>
      </c>
      <c r="E494" s="208" t="s">
        <v>254</v>
      </c>
      <c r="F494" s="208" t="s">
        <v>408</v>
      </c>
      <c r="G494" s="208">
        <v>7439976</v>
      </c>
      <c r="H494" s="208" t="s">
        <v>347</v>
      </c>
      <c r="I494" s="208" t="s">
        <v>348</v>
      </c>
      <c r="J494" s="208">
        <v>260</v>
      </c>
      <c r="K494" s="186">
        <v>0</v>
      </c>
      <c r="L494" s="186">
        <v>129</v>
      </c>
      <c r="M494" s="208" t="s">
        <v>258</v>
      </c>
      <c r="N494" s="186">
        <v>1</v>
      </c>
      <c r="O494" s="210">
        <v>2.5999999999999998E-4</v>
      </c>
      <c r="P494" s="208" t="s">
        <v>259</v>
      </c>
      <c r="Q494" s="208" t="s">
        <v>260</v>
      </c>
      <c r="R494" s="208" t="s">
        <v>254</v>
      </c>
      <c r="S494" s="208" t="s">
        <v>261</v>
      </c>
      <c r="T494" s="208"/>
      <c r="U494" s="208">
        <v>1.4</v>
      </c>
      <c r="V494" s="208" t="s">
        <v>294</v>
      </c>
      <c r="W494" s="208" t="s">
        <v>285</v>
      </c>
      <c r="X494" s="208" t="s">
        <v>263</v>
      </c>
      <c r="Y494" s="208">
        <v>0</v>
      </c>
      <c r="Z494" s="339">
        <v>35855</v>
      </c>
      <c r="AA494" s="208"/>
      <c r="AB494" s="208">
        <v>0</v>
      </c>
      <c r="AC494" s="208"/>
    </row>
    <row r="495" spans="1:29" ht="15" customHeight="1" x14ac:dyDescent="0.25">
      <c r="A495" s="208">
        <v>9859</v>
      </c>
      <c r="B495" s="208">
        <v>10300601</v>
      </c>
      <c r="C495" s="208" t="s">
        <v>389</v>
      </c>
      <c r="D495" s="208" t="s">
        <v>417</v>
      </c>
      <c r="E495" s="208" t="s">
        <v>254</v>
      </c>
      <c r="F495" s="208" t="s">
        <v>408</v>
      </c>
      <c r="G495" s="208"/>
      <c r="H495" s="208" t="s">
        <v>349</v>
      </c>
      <c r="I495" s="208" t="s">
        <v>350</v>
      </c>
      <c r="J495" s="208">
        <v>261</v>
      </c>
      <c r="K495" s="186">
        <v>0</v>
      </c>
      <c r="L495" s="186">
        <v>129</v>
      </c>
      <c r="M495" s="208" t="s">
        <v>258</v>
      </c>
      <c r="N495" s="186">
        <v>1</v>
      </c>
      <c r="O495" s="210">
        <v>2.2999999999999998</v>
      </c>
      <c r="P495" s="208" t="s">
        <v>259</v>
      </c>
      <c r="Q495" s="208" t="s">
        <v>260</v>
      </c>
      <c r="R495" s="208" t="s">
        <v>254</v>
      </c>
      <c r="S495" s="208" t="s">
        <v>261</v>
      </c>
      <c r="T495" s="208"/>
      <c r="U495" s="208">
        <v>1.4</v>
      </c>
      <c r="V495" s="208"/>
      <c r="W495" s="208" t="s">
        <v>285</v>
      </c>
      <c r="X495" s="208" t="s">
        <v>267</v>
      </c>
      <c r="Y495" s="208">
        <v>0</v>
      </c>
      <c r="Z495" s="339">
        <v>35855</v>
      </c>
      <c r="AA495" s="208"/>
      <c r="AB495" s="208">
        <v>0</v>
      </c>
      <c r="AC495" s="208"/>
    </row>
    <row r="496" spans="1:29" ht="15" customHeight="1" x14ac:dyDescent="0.25">
      <c r="A496" s="208">
        <v>9860</v>
      </c>
      <c r="B496" s="208">
        <v>10300601</v>
      </c>
      <c r="C496" s="208" t="s">
        <v>389</v>
      </c>
      <c r="D496" s="208" t="s">
        <v>417</v>
      </c>
      <c r="E496" s="208" t="s">
        <v>254</v>
      </c>
      <c r="F496" s="208" t="s">
        <v>408</v>
      </c>
      <c r="G496" s="208">
        <v>91576</v>
      </c>
      <c r="H496" s="208" t="s">
        <v>351</v>
      </c>
      <c r="I496" s="208" t="s">
        <v>352</v>
      </c>
      <c r="J496" s="208">
        <v>55</v>
      </c>
      <c r="K496" s="186">
        <v>0</v>
      </c>
      <c r="L496" s="186">
        <v>129</v>
      </c>
      <c r="M496" s="208" t="s">
        <v>258</v>
      </c>
      <c r="N496" s="186">
        <v>1</v>
      </c>
      <c r="O496" s="210">
        <v>2.4000000000000001E-5</v>
      </c>
      <c r="P496" s="208" t="s">
        <v>259</v>
      </c>
      <c r="Q496" s="208" t="s">
        <v>260</v>
      </c>
      <c r="R496" s="208" t="s">
        <v>254</v>
      </c>
      <c r="S496" s="208" t="s">
        <v>261</v>
      </c>
      <c r="T496" s="208"/>
      <c r="U496" s="208">
        <v>1.4</v>
      </c>
      <c r="V496" s="208" t="s">
        <v>284</v>
      </c>
      <c r="W496" s="208" t="s">
        <v>285</v>
      </c>
      <c r="X496" s="208" t="s">
        <v>263</v>
      </c>
      <c r="Y496" s="208">
        <v>0</v>
      </c>
      <c r="Z496" s="339">
        <v>35855</v>
      </c>
      <c r="AA496" s="208"/>
      <c r="AB496" s="208">
        <v>0</v>
      </c>
      <c r="AC496" s="208"/>
    </row>
    <row r="497" spans="1:29" ht="15" customHeight="1" x14ac:dyDescent="0.25">
      <c r="A497" s="208">
        <v>9861</v>
      </c>
      <c r="B497" s="208">
        <v>10300601</v>
      </c>
      <c r="C497" s="208" t="s">
        <v>389</v>
      </c>
      <c r="D497" s="208" t="s">
        <v>417</v>
      </c>
      <c r="E497" s="208" t="s">
        <v>254</v>
      </c>
      <c r="F497" s="208" t="s">
        <v>408</v>
      </c>
      <c r="G497" s="208">
        <v>56495</v>
      </c>
      <c r="H497" s="208" t="s">
        <v>353</v>
      </c>
      <c r="I497" s="208" t="s">
        <v>354</v>
      </c>
      <c r="J497" s="208">
        <v>61</v>
      </c>
      <c r="K497" s="186">
        <v>0</v>
      </c>
      <c r="L497" s="186">
        <v>129</v>
      </c>
      <c r="M497" s="208" t="s">
        <v>258</v>
      </c>
      <c r="N497" s="186">
        <v>1</v>
      </c>
      <c r="O497" s="208" t="s">
        <v>283</v>
      </c>
      <c r="P497" s="208" t="s">
        <v>259</v>
      </c>
      <c r="Q497" s="208" t="s">
        <v>260</v>
      </c>
      <c r="R497" s="208" t="s">
        <v>254</v>
      </c>
      <c r="S497" s="208" t="s">
        <v>261</v>
      </c>
      <c r="T497" s="208"/>
      <c r="U497" s="208">
        <v>1.4</v>
      </c>
      <c r="V497" s="208" t="s">
        <v>284</v>
      </c>
      <c r="W497" s="208" t="s">
        <v>285</v>
      </c>
      <c r="X497" s="208" t="s">
        <v>286</v>
      </c>
      <c r="Y497" s="208">
        <v>0</v>
      </c>
      <c r="Z497" s="339">
        <v>35855</v>
      </c>
      <c r="AA497" s="208"/>
      <c r="AB497" s="208">
        <v>0</v>
      </c>
      <c r="AC497" s="208"/>
    </row>
    <row r="498" spans="1:29" ht="15" customHeight="1" x14ac:dyDescent="0.25">
      <c r="A498" s="208">
        <v>9862</v>
      </c>
      <c r="B498" s="208">
        <v>10300601</v>
      </c>
      <c r="C498" s="208" t="s">
        <v>389</v>
      </c>
      <c r="D498" s="208" t="s">
        <v>417</v>
      </c>
      <c r="E498" s="208" t="s">
        <v>254</v>
      </c>
      <c r="F498" s="208" t="s">
        <v>408</v>
      </c>
      <c r="G498" s="208"/>
      <c r="H498" s="208" t="s">
        <v>355</v>
      </c>
      <c r="I498" s="208" t="s">
        <v>356</v>
      </c>
      <c r="J498" s="208">
        <v>287</v>
      </c>
      <c r="K498" s="186">
        <v>0</v>
      </c>
      <c r="L498" s="186">
        <v>129</v>
      </c>
      <c r="M498" s="208" t="s">
        <v>258</v>
      </c>
      <c r="N498" s="186">
        <v>1</v>
      </c>
      <c r="O498" s="210">
        <v>1.1000000000000001E-3</v>
      </c>
      <c r="P498" s="208" t="s">
        <v>259</v>
      </c>
      <c r="Q498" s="208" t="s">
        <v>260</v>
      </c>
      <c r="R498" s="208" t="s">
        <v>254</v>
      </c>
      <c r="S498" s="208" t="s">
        <v>261</v>
      </c>
      <c r="T498" s="208"/>
      <c r="U498" s="208">
        <v>1.4</v>
      </c>
      <c r="V498" s="208"/>
      <c r="W498" s="208" t="s">
        <v>285</v>
      </c>
      <c r="X498" s="208" t="s">
        <v>263</v>
      </c>
      <c r="Y498" s="208">
        <v>0</v>
      </c>
      <c r="Z498" s="339">
        <v>35855</v>
      </c>
      <c r="AA498" s="208"/>
      <c r="AB498" s="208">
        <v>0</v>
      </c>
      <c r="AC498" s="208"/>
    </row>
    <row r="499" spans="1:29" ht="15" customHeight="1" x14ac:dyDescent="0.25">
      <c r="A499" s="208">
        <v>9863</v>
      </c>
      <c r="B499" s="208">
        <v>10300601</v>
      </c>
      <c r="C499" s="208" t="s">
        <v>389</v>
      </c>
      <c r="D499" s="208" t="s">
        <v>417</v>
      </c>
      <c r="E499" s="208" t="s">
        <v>254</v>
      </c>
      <c r="F499" s="208" t="s">
        <v>408</v>
      </c>
      <c r="G499" s="208">
        <v>110543</v>
      </c>
      <c r="H499" s="208" t="s">
        <v>357</v>
      </c>
      <c r="I499" s="208" t="s">
        <v>358</v>
      </c>
      <c r="J499" s="208">
        <v>295</v>
      </c>
      <c r="K499" s="186">
        <v>0</v>
      </c>
      <c r="L499" s="186">
        <v>129</v>
      </c>
      <c r="M499" s="208" t="s">
        <v>258</v>
      </c>
      <c r="N499" s="186">
        <v>1</v>
      </c>
      <c r="O499" s="210">
        <v>1.8</v>
      </c>
      <c r="P499" s="208" t="s">
        <v>259</v>
      </c>
      <c r="Q499" s="208" t="s">
        <v>260</v>
      </c>
      <c r="R499" s="208" t="s">
        <v>254</v>
      </c>
      <c r="S499" s="208" t="s">
        <v>261</v>
      </c>
      <c r="T499" s="208"/>
      <c r="U499" s="208">
        <v>1.4</v>
      </c>
      <c r="V499" s="208" t="s">
        <v>284</v>
      </c>
      <c r="W499" s="208" t="s">
        <v>285</v>
      </c>
      <c r="X499" s="208" t="s">
        <v>286</v>
      </c>
      <c r="Y499" s="208">
        <v>0</v>
      </c>
      <c r="Z499" s="339">
        <v>35855</v>
      </c>
      <c r="AA499" s="208"/>
      <c r="AB499" s="208">
        <v>0</v>
      </c>
      <c r="AC499" s="208"/>
    </row>
    <row r="500" spans="1:29" ht="15" customHeight="1" x14ac:dyDescent="0.25">
      <c r="A500" s="208">
        <v>9864</v>
      </c>
      <c r="B500" s="208">
        <v>10300601</v>
      </c>
      <c r="C500" s="208" t="s">
        <v>389</v>
      </c>
      <c r="D500" s="208" t="s">
        <v>417</v>
      </c>
      <c r="E500" s="208" t="s">
        <v>254</v>
      </c>
      <c r="F500" s="208" t="s">
        <v>408</v>
      </c>
      <c r="G500" s="208"/>
      <c r="H500" s="208" t="s">
        <v>359</v>
      </c>
      <c r="I500" s="208" t="s">
        <v>360</v>
      </c>
      <c r="J500" s="208">
        <v>307</v>
      </c>
      <c r="K500" s="186">
        <v>0</v>
      </c>
      <c r="L500" s="186">
        <v>129</v>
      </c>
      <c r="M500" s="208" t="s">
        <v>258</v>
      </c>
      <c r="N500" s="186">
        <v>1</v>
      </c>
      <c r="O500" s="210">
        <v>2.6</v>
      </c>
      <c r="P500" s="208" t="s">
        <v>259</v>
      </c>
      <c r="Q500" s="208" t="s">
        <v>260</v>
      </c>
      <c r="R500" s="208" t="s">
        <v>254</v>
      </c>
      <c r="S500" s="208" t="s">
        <v>261</v>
      </c>
      <c r="T500" s="208"/>
      <c r="U500" s="208">
        <v>1.4</v>
      </c>
      <c r="V500" s="208"/>
      <c r="W500" s="208" t="s">
        <v>285</v>
      </c>
      <c r="X500" s="208" t="s">
        <v>286</v>
      </c>
      <c r="Y500" s="208">
        <v>0</v>
      </c>
      <c r="Z500" s="339">
        <v>35855</v>
      </c>
      <c r="AA500" s="208"/>
      <c r="AB500" s="208">
        <v>0</v>
      </c>
      <c r="AC500" s="208"/>
    </row>
    <row r="501" spans="1:29" ht="15" customHeight="1" x14ac:dyDescent="0.25">
      <c r="A501" s="208">
        <v>9865</v>
      </c>
      <c r="B501" s="208">
        <v>10300601</v>
      </c>
      <c r="C501" s="208" t="s">
        <v>389</v>
      </c>
      <c r="D501" s="208" t="s">
        <v>417</v>
      </c>
      <c r="E501" s="208" t="s">
        <v>254</v>
      </c>
      <c r="F501" s="208" t="s">
        <v>408</v>
      </c>
      <c r="G501" s="208">
        <v>91203</v>
      </c>
      <c r="H501" s="208" t="s">
        <v>361</v>
      </c>
      <c r="I501" s="208" t="s">
        <v>362</v>
      </c>
      <c r="J501" s="208">
        <v>291</v>
      </c>
      <c r="K501" s="186">
        <v>0</v>
      </c>
      <c r="L501" s="186">
        <v>129</v>
      </c>
      <c r="M501" s="208" t="s">
        <v>258</v>
      </c>
      <c r="N501" s="186">
        <v>1</v>
      </c>
      <c r="O501" s="210">
        <v>6.0999999999999997E-4</v>
      </c>
      <c r="P501" s="208" t="s">
        <v>259</v>
      </c>
      <c r="Q501" s="208" t="s">
        <v>260</v>
      </c>
      <c r="R501" s="208" t="s">
        <v>254</v>
      </c>
      <c r="S501" s="208" t="s">
        <v>261</v>
      </c>
      <c r="T501" s="208"/>
      <c r="U501" s="208">
        <v>1.4</v>
      </c>
      <c r="V501" s="208" t="s">
        <v>294</v>
      </c>
      <c r="W501" s="208" t="s">
        <v>285</v>
      </c>
      <c r="X501" s="208" t="s">
        <v>286</v>
      </c>
      <c r="Y501" s="208">
        <v>0</v>
      </c>
      <c r="Z501" s="339">
        <v>35855</v>
      </c>
      <c r="AA501" s="208"/>
      <c r="AB501" s="208">
        <v>0</v>
      </c>
      <c r="AC501" s="208"/>
    </row>
    <row r="502" spans="1:29" ht="15" customHeight="1" x14ac:dyDescent="0.25">
      <c r="A502" s="208">
        <v>9866</v>
      </c>
      <c r="B502" s="208">
        <v>10300601</v>
      </c>
      <c r="C502" s="208" t="s">
        <v>389</v>
      </c>
      <c r="D502" s="208" t="s">
        <v>417</v>
      </c>
      <c r="E502" s="208" t="s">
        <v>254</v>
      </c>
      <c r="F502" s="208" t="s">
        <v>408</v>
      </c>
      <c r="G502" s="208">
        <v>7440020</v>
      </c>
      <c r="H502" s="208" t="s">
        <v>363</v>
      </c>
      <c r="I502" s="208" t="s">
        <v>364</v>
      </c>
      <c r="J502" s="208">
        <v>296</v>
      </c>
      <c r="K502" s="186">
        <v>0</v>
      </c>
      <c r="L502" s="186">
        <v>129</v>
      </c>
      <c r="M502" s="208" t="s">
        <v>258</v>
      </c>
      <c r="N502" s="186">
        <v>1</v>
      </c>
      <c r="O502" s="210">
        <v>2.0999999999999999E-3</v>
      </c>
      <c r="P502" s="208" t="s">
        <v>259</v>
      </c>
      <c r="Q502" s="208" t="s">
        <v>260</v>
      </c>
      <c r="R502" s="208" t="s">
        <v>254</v>
      </c>
      <c r="S502" s="208" t="s">
        <v>261</v>
      </c>
      <c r="T502" s="208"/>
      <c r="U502" s="208">
        <v>1.4</v>
      </c>
      <c r="V502" s="208" t="s">
        <v>294</v>
      </c>
      <c r="W502" s="208" t="s">
        <v>285</v>
      </c>
      <c r="X502" s="208" t="s">
        <v>275</v>
      </c>
      <c r="Y502" s="208">
        <v>0</v>
      </c>
      <c r="Z502" s="339">
        <v>35855</v>
      </c>
      <c r="AA502" s="208"/>
      <c r="AB502" s="208">
        <v>0</v>
      </c>
      <c r="AC502" s="208"/>
    </row>
    <row r="503" spans="1:29" s="340" customFormat="1" ht="15" customHeight="1" x14ac:dyDescent="0.25">
      <c r="A503" s="208">
        <v>9867</v>
      </c>
      <c r="B503" s="208">
        <v>10300601</v>
      </c>
      <c r="C503" s="208" t="s">
        <v>389</v>
      </c>
      <c r="D503" s="208" t="s">
        <v>417</v>
      </c>
      <c r="E503" s="208" t="s">
        <v>254</v>
      </c>
      <c r="F503" s="208" t="s">
        <v>408</v>
      </c>
      <c r="G503" s="208" t="s">
        <v>268</v>
      </c>
      <c r="H503" s="208"/>
      <c r="I503" s="208" t="s">
        <v>269</v>
      </c>
      <c r="J503" s="208">
        <v>303</v>
      </c>
      <c r="K503" s="340">
        <v>0</v>
      </c>
      <c r="L503" s="340">
        <v>129</v>
      </c>
      <c r="M503" s="208" t="s">
        <v>258</v>
      </c>
      <c r="N503" s="340">
        <v>1</v>
      </c>
      <c r="O503" s="210">
        <v>550</v>
      </c>
      <c r="P503" s="208" t="s">
        <v>259</v>
      </c>
      <c r="Q503" s="208" t="s">
        <v>260</v>
      </c>
      <c r="R503" s="208" t="s">
        <v>254</v>
      </c>
      <c r="S503" s="208" t="s">
        <v>261</v>
      </c>
      <c r="T503" s="208"/>
      <c r="U503" s="208">
        <v>1.4</v>
      </c>
      <c r="V503" s="208" t="s">
        <v>753</v>
      </c>
      <c r="W503" s="208" t="s">
        <v>262</v>
      </c>
      <c r="X503" s="208" t="s">
        <v>278</v>
      </c>
      <c r="Y503" s="208">
        <v>0</v>
      </c>
      <c r="Z503" s="208"/>
      <c r="AA503" s="339">
        <v>35855</v>
      </c>
      <c r="AB503" s="208">
        <v>0</v>
      </c>
      <c r="AC503" s="208"/>
    </row>
    <row r="504" spans="1:29" ht="15" customHeight="1" x14ac:dyDescent="0.25">
      <c r="A504" s="208">
        <v>9868</v>
      </c>
      <c r="B504" s="208">
        <v>10300601</v>
      </c>
      <c r="C504" s="208" t="s">
        <v>389</v>
      </c>
      <c r="D504" s="208" t="s">
        <v>417</v>
      </c>
      <c r="E504" s="208" t="s">
        <v>254</v>
      </c>
      <c r="F504" s="208" t="s">
        <v>408</v>
      </c>
      <c r="G504" s="208" t="s">
        <v>268</v>
      </c>
      <c r="H504" s="208"/>
      <c r="I504" s="208" t="s">
        <v>269</v>
      </c>
      <c r="J504" s="208">
        <v>303</v>
      </c>
      <c r="K504" s="186">
        <v>0</v>
      </c>
      <c r="L504" s="186">
        <v>129</v>
      </c>
      <c r="M504" s="208" t="s">
        <v>778</v>
      </c>
      <c r="N504" s="186">
        <v>1</v>
      </c>
      <c r="O504" s="210">
        <v>280</v>
      </c>
      <c r="P504" s="208" t="s">
        <v>259</v>
      </c>
      <c r="Q504" s="208" t="s">
        <v>260</v>
      </c>
      <c r="R504" s="208" t="s">
        <v>254</v>
      </c>
      <c r="S504" s="208" t="s">
        <v>261</v>
      </c>
      <c r="T504" s="208"/>
      <c r="U504" s="208">
        <v>1.4</v>
      </c>
      <c r="V504" s="208" t="s">
        <v>394</v>
      </c>
      <c r="W504" s="208" t="s">
        <v>285</v>
      </c>
      <c r="X504" s="208" t="s">
        <v>278</v>
      </c>
      <c r="Y504" s="208">
        <v>0</v>
      </c>
      <c r="Z504" s="339">
        <v>35855</v>
      </c>
      <c r="AA504" s="208"/>
      <c r="AB504" s="208">
        <v>2</v>
      </c>
      <c r="AC504" s="208" t="s">
        <v>395</v>
      </c>
    </row>
    <row r="505" spans="1:29" ht="15" customHeight="1" x14ac:dyDescent="0.25">
      <c r="A505" s="208">
        <v>9869</v>
      </c>
      <c r="B505" s="208">
        <v>10300601</v>
      </c>
      <c r="C505" s="208" t="s">
        <v>389</v>
      </c>
      <c r="D505" s="208" t="s">
        <v>417</v>
      </c>
      <c r="E505" s="208" t="s">
        <v>254</v>
      </c>
      <c r="F505" s="208" t="s">
        <v>408</v>
      </c>
      <c r="G505" s="208" t="s">
        <v>268</v>
      </c>
      <c r="H505" s="208"/>
      <c r="I505" s="208" t="s">
        <v>269</v>
      </c>
      <c r="J505" s="208">
        <v>303</v>
      </c>
      <c r="K505" s="186">
        <v>0</v>
      </c>
      <c r="L505" s="186">
        <v>129</v>
      </c>
      <c r="M505" s="208" t="s">
        <v>258</v>
      </c>
      <c r="N505" s="186">
        <v>1</v>
      </c>
      <c r="O505" s="210">
        <v>190</v>
      </c>
      <c r="P505" s="208" t="s">
        <v>259</v>
      </c>
      <c r="Q505" s="208" t="s">
        <v>260</v>
      </c>
      <c r="R505" s="208" t="s">
        <v>254</v>
      </c>
      <c r="S505" s="208" t="s">
        <v>261</v>
      </c>
      <c r="T505" s="208"/>
      <c r="U505" s="208">
        <v>1.4</v>
      </c>
      <c r="V505" s="208" t="s">
        <v>396</v>
      </c>
      <c r="W505" s="208" t="s">
        <v>285</v>
      </c>
      <c r="X505" s="208" t="s">
        <v>278</v>
      </c>
      <c r="Y505" s="208">
        <v>0</v>
      </c>
      <c r="Z505" s="339">
        <v>35855</v>
      </c>
      <c r="AA505" s="208"/>
      <c r="AB505" s="208">
        <v>2</v>
      </c>
      <c r="AC505" s="208" t="s">
        <v>397</v>
      </c>
    </row>
    <row r="506" spans="1:29" ht="15" customHeight="1" x14ac:dyDescent="0.25">
      <c r="A506" s="208">
        <v>9870</v>
      </c>
      <c r="B506" s="208">
        <v>10300601</v>
      </c>
      <c r="C506" s="208" t="s">
        <v>389</v>
      </c>
      <c r="D506" s="208" t="s">
        <v>417</v>
      </c>
      <c r="E506" s="208" t="s">
        <v>254</v>
      </c>
      <c r="F506" s="208" t="s">
        <v>408</v>
      </c>
      <c r="G506" s="208" t="s">
        <v>268</v>
      </c>
      <c r="H506" s="208"/>
      <c r="I506" s="208" t="s">
        <v>269</v>
      </c>
      <c r="J506" s="208">
        <v>303</v>
      </c>
      <c r="K506" s="186">
        <v>26</v>
      </c>
      <c r="L506" s="186">
        <v>144</v>
      </c>
      <c r="M506" s="208" t="s">
        <v>393</v>
      </c>
      <c r="N506" s="186">
        <v>1</v>
      </c>
      <c r="O506" s="210">
        <v>100</v>
      </c>
      <c r="P506" s="208" t="s">
        <v>259</v>
      </c>
      <c r="Q506" s="208" t="s">
        <v>260</v>
      </c>
      <c r="R506" s="208" t="s">
        <v>254</v>
      </c>
      <c r="S506" s="208" t="s">
        <v>261</v>
      </c>
      <c r="T506" s="208"/>
      <c r="U506" s="208">
        <v>1.4</v>
      </c>
      <c r="V506" s="208" t="s">
        <v>398</v>
      </c>
      <c r="W506" s="208" t="s">
        <v>285</v>
      </c>
      <c r="X506" s="208" t="s">
        <v>263</v>
      </c>
      <c r="Y506" s="208">
        <v>0</v>
      </c>
      <c r="Z506" s="339">
        <v>35855</v>
      </c>
      <c r="AA506" s="208"/>
      <c r="AB506" s="208">
        <v>0</v>
      </c>
      <c r="AC506" s="208"/>
    </row>
    <row r="507" spans="1:29" ht="15" customHeight="1" x14ac:dyDescent="0.25">
      <c r="A507" s="208">
        <v>9871</v>
      </c>
      <c r="B507" s="208">
        <v>10300601</v>
      </c>
      <c r="C507" s="208" t="s">
        <v>389</v>
      </c>
      <c r="D507" s="208" t="s">
        <v>417</v>
      </c>
      <c r="E507" s="208" t="s">
        <v>254</v>
      </c>
      <c r="F507" s="208" t="s">
        <v>408</v>
      </c>
      <c r="G507" s="208" t="s">
        <v>268</v>
      </c>
      <c r="H507" s="208"/>
      <c r="I507" s="208" t="s">
        <v>269</v>
      </c>
      <c r="J507" s="208">
        <v>303</v>
      </c>
      <c r="K507" s="186">
        <v>205</v>
      </c>
      <c r="L507" s="186">
        <v>220</v>
      </c>
      <c r="M507" s="208" t="s">
        <v>367</v>
      </c>
      <c r="N507" s="186">
        <v>1</v>
      </c>
      <c r="O507" s="210">
        <v>140</v>
      </c>
      <c r="P507" s="208" t="s">
        <v>259</v>
      </c>
      <c r="Q507" s="208" t="s">
        <v>260</v>
      </c>
      <c r="R507" s="208" t="s">
        <v>254</v>
      </c>
      <c r="S507" s="208" t="s">
        <v>261</v>
      </c>
      <c r="T507" s="208"/>
      <c r="U507" s="208">
        <v>1.4</v>
      </c>
      <c r="V507" s="208" t="s">
        <v>398</v>
      </c>
      <c r="W507" s="208" t="s">
        <v>285</v>
      </c>
      <c r="X507" s="208" t="s">
        <v>278</v>
      </c>
      <c r="Y507" s="208">
        <v>0</v>
      </c>
      <c r="Z507" s="339">
        <v>35855</v>
      </c>
      <c r="AA507" s="208"/>
      <c r="AB507" s="208">
        <v>0</v>
      </c>
      <c r="AC507" s="208"/>
    </row>
    <row r="508" spans="1:29" ht="15" customHeight="1" x14ac:dyDescent="0.25">
      <c r="A508" s="208">
        <v>9872</v>
      </c>
      <c r="B508" s="208">
        <v>10300601</v>
      </c>
      <c r="C508" s="208" t="s">
        <v>389</v>
      </c>
      <c r="D508" s="208" t="s">
        <v>417</v>
      </c>
      <c r="E508" s="208" t="s">
        <v>254</v>
      </c>
      <c r="F508" s="208" t="s">
        <v>408</v>
      </c>
      <c r="G508" s="208"/>
      <c r="H508" s="208" t="s">
        <v>365</v>
      </c>
      <c r="I508" s="208" t="s">
        <v>366</v>
      </c>
      <c r="J508" s="208">
        <v>304</v>
      </c>
      <c r="K508" s="186">
        <v>0</v>
      </c>
      <c r="L508" s="186">
        <v>129</v>
      </c>
      <c r="M508" s="208" t="s">
        <v>258</v>
      </c>
      <c r="N508" s="186">
        <v>1</v>
      </c>
      <c r="O508" s="210">
        <v>2.2000000000000002</v>
      </c>
      <c r="P508" s="208" t="s">
        <v>259</v>
      </c>
      <c r="Q508" s="208" t="s">
        <v>260</v>
      </c>
      <c r="R508" s="208" t="s">
        <v>254</v>
      </c>
      <c r="S508" s="208" t="s">
        <v>261</v>
      </c>
      <c r="T508" s="208"/>
      <c r="U508" s="208">
        <v>1.4</v>
      </c>
      <c r="V508" s="208"/>
      <c r="W508" s="208" t="s">
        <v>285</v>
      </c>
      <c r="X508" s="208" t="s">
        <v>286</v>
      </c>
      <c r="Y508" s="208">
        <v>0</v>
      </c>
      <c r="Z508" s="339">
        <v>35855</v>
      </c>
      <c r="AA508" s="208"/>
      <c r="AB508" s="208">
        <v>0</v>
      </c>
      <c r="AC508" s="208"/>
    </row>
    <row r="509" spans="1:29" ht="15" customHeight="1" x14ac:dyDescent="0.25">
      <c r="A509" s="208">
        <v>9873</v>
      </c>
      <c r="B509" s="208">
        <v>10300601</v>
      </c>
      <c r="C509" s="208" t="s">
        <v>389</v>
      </c>
      <c r="D509" s="208" t="s">
        <v>417</v>
      </c>
      <c r="E509" s="208" t="s">
        <v>254</v>
      </c>
      <c r="F509" s="208" t="s">
        <v>408</v>
      </c>
      <c r="G509" s="208"/>
      <c r="H509" s="208" t="s">
        <v>365</v>
      </c>
      <c r="I509" s="208" t="s">
        <v>366</v>
      </c>
      <c r="J509" s="208">
        <v>304</v>
      </c>
      <c r="K509" s="186">
        <v>205</v>
      </c>
      <c r="L509" s="186">
        <v>220</v>
      </c>
      <c r="M509" s="208" t="s">
        <v>367</v>
      </c>
      <c r="N509" s="186">
        <v>1</v>
      </c>
      <c r="O509" s="210">
        <v>0.64</v>
      </c>
      <c r="P509" s="208" t="s">
        <v>259</v>
      </c>
      <c r="Q509" s="208" t="s">
        <v>260</v>
      </c>
      <c r="R509" s="208" t="s">
        <v>254</v>
      </c>
      <c r="S509" s="208" t="s">
        <v>261</v>
      </c>
      <c r="T509" s="208"/>
      <c r="U509" s="208">
        <v>1.4</v>
      </c>
      <c r="V509" s="208"/>
      <c r="W509" s="208" t="s">
        <v>285</v>
      </c>
      <c r="X509" s="208" t="s">
        <v>286</v>
      </c>
      <c r="Y509" s="208">
        <v>0</v>
      </c>
      <c r="Z509" s="339">
        <v>35855</v>
      </c>
      <c r="AA509" s="208"/>
      <c r="AB509" s="208">
        <v>0</v>
      </c>
      <c r="AC509" s="208"/>
    </row>
    <row r="510" spans="1:29" ht="15" customHeight="1" x14ac:dyDescent="0.25">
      <c r="A510" s="208">
        <v>9874</v>
      </c>
      <c r="B510" s="208">
        <v>10300601</v>
      </c>
      <c r="C510" s="208" t="s">
        <v>389</v>
      </c>
      <c r="D510" s="208" t="s">
        <v>417</v>
      </c>
      <c r="E510" s="208" t="s">
        <v>254</v>
      </c>
      <c r="F510" s="208" t="s">
        <v>408</v>
      </c>
      <c r="G510" s="208">
        <v>85018</v>
      </c>
      <c r="H510" s="208" t="s">
        <v>368</v>
      </c>
      <c r="I510" s="208" t="s">
        <v>369</v>
      </c>
      <c r="J510" s="208">
        <v>325</v>
      </c>
      <c r="K510" s="186">
        <v>0</v>
      </c>
      <c r="L510" s="186">
        <v>129</v>
      </c>
      <c r="M510" s="208" t="s">
        <v>258</v>
      </c>
      <c r="N510" s="186">
        <v>1</v>
      </c>
      <c r="O510" s="210">
        <v>1.7E-5</v>
      </c>
      <c r="P510" s="208" t="s">
        <v>259</v>
      </c>
      <c r="Q510" s="208" t="s">
        <v>260</v>
      </c>
      <c r="R510" s="208" t="s">
        <v>254</v>
      </c>
      <c r="S510" s="208" t="s">
        <v>261</v>
      </c>
      <c r="T510" s="208"/>
      <c r="U510" s="208">
        <v>1.4</v>
      </c>
      <c r="V510" s="208" t="s">
        <v>284</v>
      </c>
      <c r="W510" s="208" t="s">
        <v>285</v>
      </c>
      <c r="X510" s="208" t="s">
        <v>263</v>
      </c>
      <c r="Y510" s="208">
        <v>0</v>
      </c>
      <c r="Z510" s="339">
        <v>35855</v>
      </c>
      <c r="AA510" s="208"/>
      <c r="AB510" s="208">
        <v>0</v>
      </c>
      <c r="AC510" s="208"/>
    </row>
    <row r="511" spans="1:29" ht="15" customHeight="1" x14ac:dyDescent="0.25">
      <c r="A511" s="208">
        <v>9875</v>
      </c>
      <c r="B511" s="208">
        <v>10300601</v>
      </c>
      <c r="C511" s="208" t="s">
        <v>389</v>
      </c>
      <c r="D511" s="208" t="s">
        <v>417</v>
      </c>
      <c r="E511" s="208" t="s">
        <v>254</v>
      </c>
      <c r="F511" s="208" t="s">
        <v>408</v>
      </c>
      <c r="G511" s="208" t="s">
        <v>271</v>
      </c>
      <c r="H511" s="208"/>
      <c r="I511" s="208" t="s">
        <v>272</v>
      </c>
      <c r="J511" s="208">
        <v>330</v>
      </c>
      <c r="K511" s="186">
        <v>0</v>
      </c>
      <c r="L511" s="186">
        <v>129</v>
      </c>
      <c r="M511" s="208" t="s">
        <v>258</v>
      </c>
      <c r="N511" s="186">
        <v>1</v>
      </c>
      <c r="O511" s="210">
        <v>5.7</v>
      </c>
      <c r="P511" s="208" t="s">
        <v>259</v>
      </c>
      <c r="Q511" s="208" t="s">
        <v>260</v>
      </c>
      <c r="R511" s="208" t="s">
        <v>254</v>
      </c>
      <c r="S511" s="208" t="s">
        <v>261</v>
      </c>
      <c r="T511" s="208"/>
      <c r="U511" s="208">
        <v>1.4</v>
      </c>
      <c r="V511" s="208" t="s">
        <v>370</v>
      </c>
      <c r="W511" s="208" t="s">
        <v>285</v>
      </c>
      <c r="X511" s="208" t="s">
        <v>263</v>
      </c>
      <c r="Y511" s="208">
        <v>0</v>
      </c>
      <c r="Z511" s="339">
        <v>35855</v>
      </c>
      <c r="AA511" s="208"/>
      <c r="AB511" s="208">
        <v>0</v>
      </c>
      <c r="AC511" s="208"/>
    </row>
    <row r="512" spans="1:29" s="340" customFormat="1" ht="15" customHeight="1" x14ac:dyDescent="0.25">
      <c r="A512" s="208">
        <v>9876</v>
      </c>
      <c r="B512" s="208">
        <v>10300601</v>
      </c>
      <c r="C512" s="208" t="s">
        <v>389</v>
      </c>
      <c r="D512" s="208" t="s">
        <v>417</v>
      </c>
      <c r="E512" s="208" t="s">
        <v>254</v>
      </c>
      <c r="F512" s="208" t="s">
        <v>408</v>
      </c>
      <c r="G512" s="208" t="s">
        <v>273</v>
      </c>
      <c r="H512" s="208"/>
      <c r="I512" s="208" t="s">
        <v>274</v>
      </c>
      <c r="J512" s="208">
        <v>334</v>
      </c>
      <c r="K512" s="340">
        <v>0</v>
      </c>
      <c r="L512" s="340">
        <v>129</v>
      </c>
      <c r="M512" s="208" t="s">
        <v>258</v>
      </c>
      <c r="N512" s="340">
        <v>1</v>
      </c>
      <c r="O512" s="210">
        <v>3</v>
      </c>
      <c r="P512" s="208" t="s">
        <v>259</v>
      </c>
      <c r="Q512" s="208" t="s">
        <v>260</v>
      </c>
      <c r="R512" s="208" t="s">
        <v>254</v>
      </c>
      <c r="S512" s="208" t="s">
        <v>261</v>
      </c>
      <c r="T512" s="208"/>
      <c r="U512" s="208">
        <v>1.4</v>
      </c>
      <c r="V512" s="208"/>
      <c r="W512" s="208" t="s">
        <v>413</v>
      </c>
      <c r="X512" s="208" t="s">
        <v>267</v>
      </c>
      <c r="Y512" s="208">
        <v>0</v>
      </c>
      <c r="Z512" s="208"/>
      <c r="AA512" s="339">
        <v>35855</v>
      </c>
      <c r="AB512" s="208">
        <v>0</v>
      </c>
      <c r="AC512" s="208"/>
    </row>
    <row r="513" spans="1:29" ht="15" customHeight="1" x14ac:dyDescent="0.25">
      <c r="A513" s="208">
        <v>9877</v>
      </c>
      <c r="B513" s="208">
        <v>10300601</v>
      </c>
      <c r="C513" s="208" t="s">
        <v>389</v>
      </c>
      <c r="D513" s="208" t="s">
        <v>417</v>
      </c>
      <c r="E513" s="208" t="s">
        <v>254</v>
      </c>
      <c r="F513" s="208" t="s">
        <v>408</v>
      </c>
      <c r="G513" s="208" t="s">
        <v>273</v>
      </c>
      <c r="H513" s="208"/>
      <c r="I513" s="208" t="s">
        <v>274</v>
      </c>
      <c r="J513" s="208">
        <v>334</v>
      </c>
      <c r="K513" s="186">
        <v>0</v>
      </c>
      <c r="L513" s="186">
        <v>129</v>
      </c>
      <c r="M513" s="208" t="s">
        <v>258</v>
      </c>
      <c r="N513" s="186">
        <v>1</v>
      </c>
      <c r="O513" s="210">
        <v>1.9</v>
      </c>
      <c r="P513" s="208" t="s">
        <v>259</v>
      </c>
      <c r="Q513" s="208" t="s">
        <v>260</v>
      </c>
      <c r="R513" s="208" t="s">
        <v>254</v>
      </c>
      <c r="S513" s="208" t="s">
        <v>261</v>
      </c>
      <c r="T513" s="208"/>
      <c r="U513" s="208">
        <v>1.4</v>
      </c>
      <c r="V513" s="208" t="s">
        <v>370</v>
      </c>
      <c r="W513" s="208" t="s">
        <v>285</v>
      </c>
      <c r="X513" s="208" t="s">
        <v>267</v>
      </c>
      <c r="Y513" s="208">
        <v>0</v>
      </c>
      <c r="Z513" s="339">
        <v>35855</v>
      </c>
      <c r="AA513" s="208"/>
      <c r="AB513" s="208">
        <v>0</v>
      </c>
      <c r="AC513" s="208"/>
    </row>
    <row r="514" spans="1:29" ht="15" customHeight="1" x14ac:dyDescent="0.25">
      <c r="A514" s="208">
        <v>9878</v>
      </c>
      <c r="B514" s="208">
        <v>10300601</v>
      </c>
      <c r="C514" s="208" t="s">
        <v>389</v>
      </c>
      <c r="D514" s="208" t="s">
        <v>417</v>
      </c>
      <c r="E514" s="208" t="s">
        <v>254</v>
      </c>
      <c r="F514" s="208" t="s">
        <v>408</v>
      </c>
      <c r="G514" s="208" t="s">
        <v>371</v>
      </c>
      <c r="H514" s="208"/>
      <c r="I514" s="208" t="s">
        <v>372</v>
      </c>
      <c r="J514" s="208">
        <v>336</v>
      </c>
      <c r="K514" s="186">
        <v>0</v>
      </c>
      <c r="L514" s="186">
        <v>129</v>
      </c>
      <c r="M514" s="208" t="s">
        <v>258</v>
      </c>
      <c r="N514" s="186">
        <v>1</v>
      </c>
      <c r="O514" s="210">
        <v>7.6</v>
      </c>
      <c r="P514" s="208" t="s">
        <v>259</v>
      </c>
      <c r="Q514" s="208" t="s">
        <v>260</v>
      </c>
      <c r="R514" s="208" t="s">
        <v>254</v>
      </c>
      <c r="S514" s="208" t="s">
        <v>261</v>
      </c>
      <c r="T514" s="208"/>
      <c r="U514" s="208">
        <v>1.4</v>
      </c>
      <c r="V514" s="208" t="s">
        <v>370</v>
      </c>
      <c r="W514" s="208" t="s">
        <v>285</v>
      </c>
      <c r="X514" s="208" t="s">
        <v>263</v>
      </c>
      <c r="Y514" s="208">
        <v>0</v>
      </c>
      <c r="Z514" s="339">
        <v>35855</v>
      </c>
      <c r="AA514" s="208"/>
      <c r="AB514" s="208">
        <v>0</v>
      </c>
      <c r="AC514" s="208"/>
    </row>
    <row r="515" spans="1:29" s="340" customFormat="1" ht="15" customHeight="1" x14ac:dyDescent="0.25">
      <c r="A515" s="208">
        <v>9879</v>
      </c>
      <c r="B515" s="208">
        <v>10300601</v>
      </c>
      <c r="C515" s="208" t="s">
        <v>389</v>
      </c>
      <c r="D515" s="208" t="s">
        <v>417</v>
      </c>
      <c r="E515" s="208" t="s">
        <v>254</v>
      </c>
      <c r="F515" s="208" t="s">
        <v>408</v>
      </c>
      <c r="G515" s="208" t="s">
        <v>400</v>
      </c>
      <c r="H515" s="208"/>
      <c r="I515" s="208" t="s">
        <v>401</v>
      </c>
      <c r="J515" s="208">
        <v>338</v>
      </c>
      <c r="K515" s="340">
        <v>0</v>
      </c>
      <c r="L515" s="340">
        <v>129</v>
      </c>
      <c r="M515" s="208" t="s">
        <v>258</v>
      </c>
      <c r="N515" s="340">
        <v>1</v>
      </c>
      <c r="O515" s="210">
        <v>3</v>
      </c>
      <c r="P515" s="208" t="s">
        <v>259</v>
      </c>
      <c r="Q515" s="208" t="s">
        <v>260</v>
      </c>
      <c r="R515" s="208" t="s">
        <v>254</v>
      </c>
      <c r="S515" s="208" t="s">
        <v>261</v>
      </c>
      <c r="T515" s="208"/>
      <c r="U515" s="208"/>
      <c r="V515" s="208"/>
      <c r="W515" s="208" t="s">
        <v>733</v>
      </c>
      <c r="X515" s="208" t="s">
        <v>267</v>
      </c>
      <c r="Y515" s="208">
        <v>0</v>
      </c>
      <c r="Z515" s="208"/>
      <c r="AA515" s="339">
        <v>35855</v>
      </c>
      <c r="AB515" s="208">
        <v>0</v>
      </c>
      <c r="AC515" s="208"/>
    </row>
    <row r="516" spans="1:29" ht="15" customHeight="1" x14ac:dyDescent="0.25">
      <c r="A516" s="208">
        <v>9880</v>
      </c>
      <c r="B516" s="208">
        <v>10300601</v>
      </c>
      <c r="C516" s="208" t="s">
        <v>389</v>
      </c>
      <c r="D516" s="208" t="s">
        <v>417</v>
      </c>
      <c r="E516" s="208" t="s">
        <v>254</v>
      </c>
      <c r="F516" s="208" t="s">
        <v>408</v>
      </c>
      <c r="G516" s="208" t="s">
        <v>400</v>
      </c>
      <c r="H516" s="208"/>
      <c r="I516" s="208" t="s">
        <v>401</v>
      </c>
      <c r="J516" s="208">
        <v>338</v>
      </c>
      <c r="K516" s="186">
        <v>0</v>
      </c>
      <c r="L516" s="186">
        <v>129</v>
      </c>
      <c r="M516" s="208" t="s">
        <v>258</v>
      </c>
      <c r="N516" s="186">
        <v>1</v>
      </c>
      <c r="O516" s="210">
        <v>1.9</v>
      </c>
      <c r="P516" s="208" t="s">
        <v>259</v>
      </c>
      <c r="Q516" s="208" t="s">
        <v>260</v>
      </c>
      <c r="R516" s="208" t="s">
        <v>254</v>
      </c>
      <c r="S516" s="208" t="s">
        <v>261</v>
      </c>
      <c r="T516" s="208"/>
      <c r="U516" s="208">
        <v>1.4</v>
      </c>
      <c r="V516" s="208" t="s">
        <v>370</v>
      </c>
      <c r="W516" s="208" t="s">
        <v>285</v>
      </c>
      <c r="X516" s="208" t="s">
        <v>267</v>
      </c>
      <c r="Y516" s="208">
        <v>0</v>
      </c>
      <c r="Z516" s="339">
        <v>38018</v>
      </c>
      <c r="AA516" s="208"/>
      <c r="AB516" s="208">
        <v>0</v>
      </c>
      <c r="AC516" s="208"/>
    </row>
    <row r="517" spans="1:29" ht="15" customHeight="1" x14ac:dyDescent="0.25">
      <c r="A517" s="208">
        <v>9881</v>
      </c>
      <c r="B517" s="208">
        <v>10300601</v>
      </c>
      <c r="C517" s="208" t="s">
        <v>389</v>
      </c>
      <c r="D517" s="208" t="s">
        <v>417</v>
      </c>
      <c r="E517" s="208" t="s">
        <v>254</v>
      </c>
      <c r="F517" s="208" t="s">
        <v>408</v>
      </c>
      <c r="G517" s="208" t="s">
        <v>531</v>
      </c>
      <c r="H517" s="208"/>
      <c r="I517" s="208" t="s">
        <v>532</v>
      </c>
      <c r="J517" s="208">
        <v>339</v>
      </c>
      <c r="K517" s="186">
        <v>0</v>
      </c>
      <c r="L517" s="186">
        <v>129</v>
      </c>
      <c r="M517" s="208" t="s">
        <v>258</v>
      </c>
      <c r="N517" s="186">
        <v>1</v>
      </c>
      <c r="O517" s="210">
        <v>7.6</v>
      </c>
      <c r="P517" s="208" t="s">
        <v>259</v>
      </c>
      <c r="Q517" s="208" t="s">
        <v>260</v>
      </c>
      <c r="R517" s="208" t="s">
        <v>254</v>
      </c>
      <c r="S517" s="208" t="s">
        <v>261</v>
      </c>
      <c r="T517" s="208"/>
      <c r="U517" s="208"/>
      <c r="V517" s="208" t="s">
        <v>533</v>
      </c>
      <c r="W517" s="208" t="s">
        <v>534</v>
      </c>
      <c r="X517" s="208" t="s">
        <v>263</v>
      </c>
      <c r="Y517" s="208">
        <v>0</v>
      </c>
      <c r="Z517" s="339">
        <v>38018</v>
      </c>
      <c r="AA517" s="208"/>
      <c r="AB517" s="208">
        <v>0</v>
      </c>
      <c r="AC517" s="208"/>
    </row>
    <row r="518" spans="1:29" ht="15" customHeight="1" x14ac:dyDescent="0.25">
      <c r="A518" s="208">
        <v>9882</v>
      </c>
      <c r="B518" s="208">
        <v>10300601</v>
      </c>
      <c r="C518" s="208" t="s">
        <v>389</v>
      </c>
      <c r="D518" s="208" t="s">
        <v>417</v>
      </c>
      <c r="E518" s="208" t="s">
        <v>254</v>
      </c>
      <c r="F518" s="208" t="s">
        <v>408</v>
      </c>
      <c r="G518" s="208" t="s">
        <v>402</v>
      </c>
      <c r="H518" s="208"/>
      <c r="I518" s="208" t="s">
        <v>403</v>
      </c>
      <c r="J518" s="208">
        <v>340</v>
      </c>
      <c r="K518" s="186">
        <v>0</v>
      </c>
      <c r="L518" s="186">
        <v>129</v>
      </c>
      <c r="M518" s="208" t="s">
        <v>258</v>
      </c>
      <c r="N518" s="186">
        <v>1</v>
      </c>
      <c r="O518" s="210">
        <v>1.9</v>
      </c>
      <c r="P518" s="208" t="s">
        <v>259</v>
      </c>
      <c r="Q518" s="208" t="s">
        <v>260</v>
      </c>
      <c r="R518" s="208" t="s">
        <v>254</v>
      </c>
      <c r="S518" s="208" t="s">
        <v>261</v>
      </c>
      <c r="T518" s="208"/>
      <c r="U518" s="208">
        <v>1.4</v>
      </c>
      <c r="V518" s="208" t="s">
        <v>370</v>
      </c>
      <c r="W518" s="208" t="s">
        <v>285</v>
      </c>
      <c r="X518" s="208" t="s">
        <v>267</v>
      </c>
      <c r="Y518" s="208">
        <v>0</v>
      </c>
      <c r="Z518" s="339">
        <v>38018</v>
      </c>
      <c r="AA518" s="208"/>
      <c r="AB518" s="208">
        <v>0</v>
      </c>
      <c r="AC518" s="208"/>
    </row>
    <row r="519" spans="1:29" ht="15" customHeight="1" x14ac:dyDescent="0.25">
      <c r="A519" s="208">
        <v>9883</v>
      </c>
      <c r="B519" s="208">
        <v>10300601</v>
      </c>
      <c r="C519" s="208" t="s">
        <v>389</v>
      </c>
      <c r="D519" s="208" t="s">
        <v>417</v>
      </c>
      <c r="E519" s="208" t="s">
        <v>254</v>
      </c>
      <c r="F519" s="208" t="s">
        <v>408</v>
      </c>
      <c r="G519" s="208" t="s">
        <v>535</v>
      </c>
      <c r="H519" s="208"/>
      <c r="I519" s="208" t="s">
        <v>536</v>
      </c>
      <c r="J519" s="208">
        <v>341</v>
      </c>
      <c r="K519" s="186">
        <v>0</v>
      </c>
      <c r="L519" s="186">
        <v>129</v>
      </c>
      <c r="M519" s="208" t="s">
        <v>258</v>
      </c>
      <c r="N519" s="186">
        <v>1</v>
      </c>
      <c r="O519" s="210">
        <v>7.6</v>
      </c>
      <c r="P519" s="208" t="s">
        <v>259</v>
      </c>
      <c r="Q519" s="208" t="s">
        <v>260</v>
      </c>
      <c r="R519" s="208" t="s">
        <v>254</v>
      </c>
      <c r="S519" s="208" t="s">
        <v>261</v>
      </c>
      <c r="T519" s="208"/>
      <c r="U519" s="208"/>
      <c r="V519" s="208" t="s">
        <v>537</v>
      </c>
      <c r="W519" s="208" t="s">
        <v>534</v>
      </c>
      <c r="X519" s="208" t="s">
        <v>263</v>
      </c>
      <c r="Y519" s="208">
        <v>0</v>
      </c>
      <c r="Z519" s="339">
        <v>38018</v>
      </c>
      <c r="AA519" s="208"/>
      <c r="AB519" s="208">
        <v>0</v>
      </c>
      <c r="AC519" s="208"/>
    </row>
    <row r="520" spans="1:29" ht="15" customHeight="1" x14ac:dyDescent="0.25">
      <c r="A520" s="208">
        <v>9884</v>
      </c>
      <c r="B520" s="208">
        <v>10300601</v>
      </c>
      <c r="C520" s="208" t="s">
        <v>389</v>
      </c>
      <c r="D520" s="208" t="s">
        <v>417</v>
      </c>
      <c r="E520" s="208" t="s">
        <v>254</v>
      </c>
      <c r="F520" s="208" t="s">
        <v>408</v>
      </c>
      <c r="G520" s="208"/>
      <c r="H520" s="208" t="s">
        <v>373</v>
      </c>
      <c r="I520" s="208" t="s">
        <v>374</v>
      </c>
      <c r="J520" s="208">
        <v>351</v>
      </c>
      <c r="K520" s="186">
        <v>0</v>
      </c>
      <c r="L520" s="186">
        <v>129</v>
      </c>
      <c r="M520" s="208" t="s">
        <v>258</v>
      </c>
      <c r="N520" s="186">
        <v>1</v>
      </c>
      <c r="O520" s="210">
        <v>1.6</v>
      </c>
      <c r="P520" s="208" t="s">
        <v>259</v>
      </c>
      <c r="Q520" s="208" t="s">
        <v>260</v>
      </c>
      <c r="R520" s="208" t="s">
        <v>254</v>
      </c>
      <c r="S520" s="208" t="s">
        <v>261</v>
      </c>
      <c r="T520" s="208"/>
      <c r="U520" s="208">
        <v>1.4</v>
      </c>
      <c r="V520" s="208"/>
      <c r="W520" s="208" t="s">
        <v>285</v>
      </c>
      <c r="X520" s="208" t="s">
        <v>286</v>
      </c>
      <c r="Y520" s="208">
        <v>0</v>
      </c>
      <c r="Z520" s="339">
        <v>35855</v>
      </c>
      <c r="AA520" s="208"/>
      <c r="AB520" s="208">
        <v>0</v>
      </c>
      <c r="AC520" s="208"/>
    </row>
    <row r="521" spans="1:29" ht="15" customHeight="1" x14ac:dyDescent="0.25">
      <c r="A521" s="208">
        <v>9885</v>
      </c>
      <c r="B521" s="208">
        <v>10300601</v>
      </c>
      <c r="C521" s="208" t="s">
        <v>389</v>
      </c>
      <c r="D521" s="208" t="s">
        <v>417</v>
      </c>
      <c r="E521" s="208" t="s">
        <v>254</v>
      </c>
      <c r="F521" s="208" t="s">
        <v>408</v>
      </c>
      <c r="G521" s="208">
        <v>129000</v>
      </c>
      <c r="H521" s="208" t="s">
        <v>375</v>
      </c>
      <c r="I521" s="208" t="s">
        <v>376</v>
      </c>
      <c r="J521" s="208">
        <v>360</v>
      </c>
      <c r="K521" s="186">
        <v>0</v>
      </c>
      <c r="L521" s="186">
        <v>129</v>
      </c>
      <c r="M521" s="208" t="s">
        <v>258</v>
      </c>
      <c r="N521" s="186">
        <v>1</v>
      </c>
      <c r="O521" s="210">
        <v>5.0000000000000004E-6</v>
      </c>
      <c r="P521" s="208" t="s">
        <v>259</v>
      </c>
      <c r="Q521" s="208" t="s">
        <v>260</v>
      </c>
      <c r="R521" s="208" t="s">
        <v>254</v>
      </c>
      <c r="S521" s="208" t="s">
        <v>261</v>
      </c>
      <c r="T521" s="208"/>
      <c r="U521" s="208">
        <v>1.4</v>
      </c>
      <c r="V521" s="208" t="s">
        <v>284</v>
      </c>
      <c r="W521" s="208" t="s">
        <v>285</v>
      </c>
      <c r="X521" s="208" t="s">
        <v>286</v>
      </c>
      <c r="Y521" s="208">
        <v>0</v>
      </c>
      <c r="Z521" s="339">
        <v>35855</v>
      </c>
      <c r="AA521" s="208"/>
      <c r="AB521" s="208">
        <v>0</v>
      </c>
      <c r="AC521" s="208"/>
    </row>
    <row r="522" spans="1:29" ht="15" customHeight="1" x14ac:dyDescent="0.25">
      <c r="A522" s="208">
        <v>9886</v>
      </c>
      <c r="B522" s="208">
        <v>10300601</v>
      </c>
      <c r="C522" s="208" t="s">
        <v>389</v>
      </c>
      <c r="D522" s="208" t="s">
        <v>417</v>
      </c>
      <c r="E522" s="208" t="s">
        <v>254</v>
      </c>
      <c r="F522" s="208" t="s">
        <v>408</v>
      </c>
      <c r="G522" s="208">
        <v>7782492</v>
      </c>
      <c r="H522" s="208" t="s">
        <v>377</v>
      </c>
      <c r="I522" s="208" t="s">
        <v>378</v>
      </c>
      <c r="J522" s="208">
        <v>370</v>
      </c>
      <c r="K522" s="186">
        <v>0</v>
      </c>
      <c r="L522" s="186">
        <v>129</v>
      </c>
      <c r="M522" s="208" t="s">
        <v>258</v>
      </c>
      <c r="N522" s="186">
        <v>1</v>
      </c>
      <c r="O522" s="208" t="s">
        <v>379</v>
      </c>
      <c r="P522" s="208" t="s">
        <v>259</v>
      </c>
      <c r="Q522" s="208" t="s">
        <v>260</v>
      </c>
      <c r="R522" s="208" t="s">
        <v>254</v>
      </c>
      <c r="S522" s="208" t="s">
        <v>261</v>
      </c>
      <c r="T522" s="208"/>
      <c r="U522" s="208">
        <v>1.4</v>
      </c>
      <c r="V522" s="208" t="s">
        <v>294</v>
      </c>
      <c r="W522" s="208" t="s">
        <v>285</v>
      </c>
      <c r="X522" s="208" t="s">
        <v>286</v>
      </c>
      <c r="Y522" s="208">
        <v>0</v>
      </c>
      <c r="Z522" s="339">
        <v>35855</v>
      </c>
      <c r="AA522" s="208"/>
      <c r="AB522" s="208">
        <v>0</v>
      </c>
      <c r="AC522" s="208"/>
    </row>
    <row r="523" spans="1:29" ht="15" customHeight="1" x14ac:dyDescent="0.25">
      <c r="A523" s="208">
        <v>9887</v>
      </c>
      <c r="B523" s="208">
        <v>10300601</v>
      </c>
      <c r="C523" s="208" t="s">
        <v>389</v>
      </c>
      <c r="D523" s="208" t="s">
        <v>417</v>
      </c>
      <c r="E523" s="208" t="s">
        <v>254</v>
      </c>
      <c r="F523" s="208" t="s">
        <v>408</v>
      </c>
      <c r="G523" s="208" t="s">
        <v>276</v>
      </c>
      <c r="H523" s="339">
        <v>2025884</v>
      </c>
      <c r="I523" s="208" t="s">
        <v>277</v>
      </c>
      <c r="J523" s="208">
        <v>380</v>
      </c>
      <c r="K523" s="186">
        <v>0</v>
      </c>
      <c r="L523" s="186">
        <v>129</v>
      </c>
      <c r="M523" s="208" t="s">
        <v>258</v>
      </c>
      <c r="N523" s="186">
        <v>1</v>
      </c>
      <c r="O523" s="210">
        <v>0.6</v>
      </c>
      <c r="P523" s="208" t="s">
        <v>259</v>
      </c>
      <c r="Q523" s="208" t="s">
        <v>260</v>
      </c>
      <c r="R523" s="208" t="s">
        <v>254</v>
      </c>
      <c r="S523" s="208" t="s">
        <v>261</v>
      </c>
      <c r="T523" s="208"/>
      <c r="U523" s="208">
        <v>1.4</v>
      </c>
      <c r="V523" s="208" t="s">
        <v>380</v>
      </c>
      <c r="W523" s="208" t="s">
        <v>285</v>
      </c>
      <c r="X523" s="208" t="s">
        <v>278</v>
      </c>
      <c r="Y523" s="208">
        <v>0</v>
      </c>
      <c r="Z523" s="339">
        <v>35855</v>
      </c>
      <c r="AA523" s="208"/>
      <c r="AB523" s="208">
        <v>0</v>
      </c>
      <c r="AC523" s="208"/>
    </row>
    <row r="524" spans="1:29" s="340" customFormat="1" ht="15" customHeight="1" x14ac:dyDescent="0.25">
      <c r="A524" s="208">
        <v>9888</v>
      </c>
      <c r="B524" s="208">
        <v>10300601</v>
      </c>
      <c r="C524" s="208" t="s">
        <v>389</v>
      </c>
      <c r="D524" s="208" t="s">
        <v>417</v>
      </c>
      <c r="E524" s="208" t="s">
        <v>254</v>
      </c>
      <c r="F524" s="208" t="s">
        <v>408</v>
      </c>
      <c r="G524" s="208"/>
      <c r="H524" s="208"/>
      <c r="I524" s="208" t="s">
        <v>412</v>
      </c>
      <c r="J524" s="208">
        <v>381</v>
      </c>
      <c r="K524" s="340">
        <v>0</v>
      </c>
      <c r="L524" s="340">
        <v>129</v>
      </c>
      <c r="M524" s="208" t="s">
        <v>258</v>
      </c>
      <c r="N524" s="340">
        <v>1</v>
      </c>
      <c r="O524" s="210">
        <v>0.6</v>
      </c>
      <c r="P524" s="208" t="s">
        <v>259</v>
      </c>
      <c r="Q524" s="208" t="s">
        <v>260</v>
      </c>
      <c r="R524" s="208" t="s">
        <v>254</v>
      </c>
      <c r="S524" s="208" t="s">
        <v>261</v>
      </c>
      <c r="T524" s="208"/>
      <c r="U524" s="208">
        <v>1.4</v>
      </c>
      <c r="V524" s="208"/>
      <c r="W524" s="208" t="s">
        <v>413</v>
      </c>
      <c r="X524" s="208" t="s">
        <v>278</v>
      </c>
      <c r="Y524" s="208">
        <v>0</v>
      </c>
      <c r="Z524" s="208"/>
      <c r="AA524" s="339">
        <v>35855</v>
      </c>
      <c r="AB524" s="208">
        <v>0</v>
      </c>
      <c r="AC524" s="208"/>
    </row>
    <row r="525" spans="1:29" ht="15" customHeight="1" x14ac:dyDescent="0.25">
      <c r="A525" s="208">
        <v>9889</v>
      </c>
      <c r="B525" s="208">
        <v>10300601</v>
      </c>
      <c r="C525" s="208" t="s">
        <v>389</v>
      </c>
      <c r="D525" s="208" t="s">
        <v>417</v>
      </c>
      <c r="E525" s="208" t="s">
        <v>254</v>
      </c>
      <c r="F525" s="208" t="s">
        <v>408</v>
      </c>
      <c r="G525" s="208">
        <v>108883</v>
      </c>
      <c r="H525" s="208" t="s">
        <v>381</v>
      </c>
      <c r="I525" s="208" t="s">
        <v>382</v>
      </c>
      <c r="J525" s="208">
        <v>397</v>
      </c>
      <c r="K525" s="186">
        <v>0</v>
      </c>
      <c r="L525" s="186">
        <v>129</v>
      </c>
      <c r="M525" s="208" t="s">
        <v>258</v>
      </c>
      <c r="N525" s="186">
        <v>1</v>
      </c>
      <c r="O525" s="210">
        <v>3.3999999999999998E-3</v>
      </c>
      <c r="P525" s="208" t="s">
        <v>259</v>
      </c>
      <c r="Q525" s="208" t="s">
        <v>260</v>
      </c>
      <c r="R525" s="208" t="s">
        <v>254</v>
      </c>
      <c r="S525" s="208" t="s">
        <v>261</v>
      </c>
      <c r="T525" s="208"/>
      <c r="U525" s="208">
        <v>1.4</v>
      </c>
      <c r="V525" s="208" t="s">
        <v>294</v>
      </c>
      <c r="W525" s="208" t="s">
        <v>285</v>
      </c>
      <c r="X525" s="208" t="s">
        <v>275</v>
      </c>
      <c r="Y525" s="208">
        <v>0</v>
      </c>
      <c r="Z525" s="339">
        <v>35855</v>
      </c>
      <c r="AA525" s="208"/>
      <c r="AB525" s="208">
        <v>0</v>
      </c>
      <c r="AC525" s="208"/>
    </row>
    <row r="526" spans="1:29" ht="15" customHeight="1" x14ac:dyDescent="0.25">
      <c r="A526" s="208">
        <v>9890</v>
      </c>
      <c r="B526" s="208">
        <v>10300601</v>
      </c>
      <c r="C526" s="208" t="s">
        <v>389</v>
      </c>
      <c r="D526" s="208" t="s">
        <v>417</v>
      </c>
      <c r="E526" s="208" t="s">
        <v>254</v>
      </c>
      <c r="F526" s="208" t="s">
        <v>408</v>
      </c>
      <c r="G526" s="208"/>
      <c r="H526" s="208"/>
      <c r="I526" s="208" t="s">
        <v>279</v>
      </c>
      <c r="J526" s="208">
        <v>399</v>
      </c>
      <c r="K526" s="186">
        <v>0</v>
      </c>
      <c r="L526" s="186">
        <v>129</v>
      </c>
      <c r="M526" s="208" t="s">
        <v>258</v>
      </c>
      <c r="N526" s="186">
        <v>1</v>
      </c>
      <c r="O526" s="210">
        <v>11</v>
      </c>
      <c r="P526" s="208" t="s">
        <v>259</v>
      </c>
      <c r="Q526" s="208" t="s">
        <v>260</v>
      </c>
      <c r="R526" s="208" t="s">
        <v>254</v>
      </c>
      <c r="S526" s="208" t="s">
        <v>261</v>
      </c>
      <c r="T526" s="208"/>
      <c r="U526" s="208">
        <v>1.4</v>
      </c>
      <c r="V526" s="208"/>
      <c r="W526" s="208" t="s">
        <v>285</v>
      </c>
      <c r="X526" s="208" t="s">
        <v>267</v>
      </c>
      <c r="Y526" s="208">
        <v>0</v>
      </c>
      <c r="Z526" s="339">
        <v>35855</v>
      </c>
      <c r="AA526" s="208"/>
      <c r="AB526" s="208">
        <v>0</v>
      </c>
      <c r="AC526" s="208"/>
    </row>
    <row r="527" spans="1:29" ht="15" customHeight="1" x14ac:dyDescent="0.25">
      <c r="A527" s="208">
        <v>9891</v>
      </c>
      <c r="B527" s="208">
        <v>10300601</v>
      </c>
      <c r="C527" s="208" t="s">
        <v>389</v>
      </c>
      <c r="D527" s="208" t="s">
        <v>417</v>
      </c>
      <c r="E527" s="208" t="s">
        <v>254</v>
      </c>
      <c r="F527" s="208" t="s">
        <v>408</v>
      </c>
      <c r="G527" s="208"/>
      <c r="H527" s="208" t="s">
        <v>383</v>
      </c>
      <c r="I527" s="208" t="s">
        <v>384</v>
      </c>
      <c r="J527" s="208">
        <v>413</v>
      </c>
      <c r="K527" s="186">
        <v>0</v>
      </c>
      <c r="L527" s="186">
        <v>129</v>
      </c>
      <c r="M527" s="208" t="s">
        <v>258</v>
      </c>
      <c r="N527" s="186">
        <v>1</v>
      </c>
      <c r="O527" s="210">
        <v>2.3E-3</v>
      </c>
      <c r="P527" s="208" t="s">
        <v>259</v>
      </c>
      <c r="Q527" s="208" t="s">
        <v>260</v>
      </c>
      <c r="R527" s="208" t="s">
        <v>254</v>
      </c>
      <c r="S527" s="208" t="s">
        <v>261</v>
      </c>
      <c r="T527" s="208"/>
      <c r="U527" s="208">
        <v>1.4</v>
      </c>
      <c r="V527" s="208"/>
      <c r="W527" s="208" t="s">
        <v>285</v>
      </c>
      <c r="X527" s="208" t="s">
        <v>263</v>
      </c>
      <c r="Y527" s="208">
        <v>0</v>
      </c>
      <c r="Z527" s="339">
        <v>35855</v>
      </c>
      <c r="AA527" s="208"/>
      <c r="AB527" s="208">
        <v>0</v>
      </c>
      <c r="AC527" s="208"/>
    </row>
    <row r="528" spans="1:29" s="340" customFormat="1" ht="15" customHeight="1" x14ac:dyDescent="0.25">
      <c r="A528" s="208">
        <v>9892</v>
      </c>
      <c r="B528" s="208">
        <v>10300601</v>
      </c>
      <c r="C528" s="208" t="s">
        <v>389</v>
      </c>
      <c r="D528" s="208" t="s">
        <v>417</v>
      </c>
      <c r="E528" s="208" t="s">
        <v>254</v>
      </c>
      <c r="F528" s="208" t="s">
        <v>408</v>
      </c>
      <c r="G528" s="208" t="s">
        <v>385</v>
      </c>
      <c r="H528" s="208"/>
      <c r="I528" s="208" t="s">
        <v>386</v>
      </c>
      <c r="J528" s="208">
        <v>417</v>
      </c>
      <c r="K528" s="340">
        <v>0</v>
      </c>
      <c r="L528" s="340">
        <v>129</v>
      </c>
      <c r="M528" s="208" t="s">
        <v>258</v>
      </c>
      <c r="N528" s="340">
        <v>1</v>
      </c>
      <c r="O528" s="210">
        <v>1.4</v>
      </c>
      <c r="P528" s="208" t="s">
        <v>259</v>
      </c>
      <c r="Q528" s="208" t="s">
        <v>260</v>
      </c>
      <c r="R528" s="208" t="s">
        <v>254</v>
      </c>
      <c r="S528" s="208" t="s">
        <v>261</v>
      </c>
      <c r="T528" s="208"/>
      <c r="U528" s="208"/>
      <c r="V528" s="208"/>
      <c r="W528" s="208" t="s">
        <v>733</v>
      </c>
      <c r="X528" s="208" t="s">
        <v>275</v>
      </c>
      <c r="Y528" s="208">
        <v>0</v>
      </c>
      <c r="Z528" s="208"/>
      <c r="AA528" s="339">
        <v>35855</v>
      </c>
      <c r="AB528" s="208">
        <v>0</v>
      </c>
      <c r="AC528" s="208"/>
    </row>
    <row r="529" spans="1:29" ht="15" customHeight="1" x14ac:dyDescent="0.25">
      <c r="A529" s="208">
        <v>9893</v>
      </c>
      <c r="B529" s="208">
        <v>10300601</v>
      </c>
      <c r="C529" s="208" t="s">
        <v>389</v>
      </c>
      <c r="D529" s="208" t="s">
        <v>417</v>
      </c>
      <c r="E529" s="208" t="s">
        <v>254</v>
      </c>
      <c r="F529" s="208" t="s">
        <v>408</v>
      </c>
      <c r="G529" s="208" t="s">
        <v>385</v>
      </c>
      <c r="H529" s="208"/>
      <c r="I529" s="208" t="s">
        <v>386</v>
      </c>
      <c r="J529" s="208">
        <v>417</v>
      </c>
      <c r="K529" s="186">
        <v>0</v>
      </c>
      <c r="L529" s="186">
        <v>129</v>
      </c>
      <c r="M529" s="208" t="s">
        <v>258</v>
      </c>
      <c r="N529" s="186">
        <v>1</v>
      </c>
      <c r="O529" s="210">
        <v>5.5</v>
      </c>
      <c r="P529" s="208" t="s">
        <v>259</v>
      </c>
      <c r="Q529" s="208" t="s">
        <v>260</v>
      </c>
      <c r="R529" s="208" t="s">
        <v>254</v>
      </c>
      <c r="S529" s="208" t="s">
        <v>261</v>
      </c>
      <c r="T529" s="208"/>
      <c r="U529" s="208">
        <v>1.4</v>
      </c>
      <c r="V529" s="208"/>
      <c r="W529" s="208" t="s">
        <v>285</v>
      </c>
      <c r="X529" s="208" t="s">
        <v>275</v>
      </c>
      <c r="Y529" s="208">
        <v>0</v>
      </c>
      <c r="Z529" s="339">
        <v>35855</v>
      </c>
      <c r="AA529" s="208"/>
      <c r="AB529" s="208">
        <v>0</v>
      </c>
      <c r="AC529" s="208"/>
    </row>
    <row r="530" spans="1:29" ht="15" customHeight="1" x14ac:dyDescent="0.25">
      <c r="A530" s="208">
        <v>9894</v>
      </c>
      <c r="B530" s="208">
        <v>10300601</v>
      </c>
      <c r="C530" s="208" t="s">
        <v>389</v>
      </c>
      <c r="D530" s="208" t="s">
        <v>417</v>
      </c>
      <c r="E530" s="208" t="s">
        <v>254</v>
      </c>
      <c r="F530" s="208" t="s">
        <v>408</v>
      </c>
      <c r="G530" s="208"/>
      <c r="H530" s="208" t="s">
        <v>387</v>
      </c>
      <c r="I530" s="208" t="s">
        <v>388</v>
      </c>
      <c r="J530" s="208">
        <v>419</v>
      </c>
      <c r="K530" s="186">
        <v>0</v>
      </c>
      <c r="L530" s="186">
        <v>129</v>
      </c>
      <c r="M530" s="208" t="s">
        <v>258</v>
      </c>
      <c r="N530" s="186">
        <v>1</v>
      </c>
      <c r="O530" s="210">
        <v>2.9000000000000001E-2</v>
      </c>
      <c r="P530" s="208" t="s">
        <v>259</v>
      </c>
      <c r="Q530" s="208" t="s">
        <v>260</v>
      </c>
      <c r="R530" s="208" t="s">
        <v>254</v>
      </c>
      <c r="S530" s="208" t="s">
        <v>261</v>
      </c>
      <c r="T530" s="208"/>
      <c r="U530" s="208">
        <v>1.4</v>
      </c>
      <c r="V530" s="208"/>
      <c r="W530" s="208" t="s">
        <v>285</v>
      </c>
      <c r="X530" s="208" t="s">
        <v>286</v>
      </c>
      <c r="Y530" s="208">
        <v>0</v>
      </c>
      <c r="Z530" s="339">
        <v>35855</v>
      </c>
      <c r="AA530" s="208"/>
      <c r="AB530" s="208">
        <v>0</v>
      </c>
      <c r="AC530" s="208"/>
    </row>
    <row r="531" spans="1:29" ht="15" customHeight="1" x14ac:dyDescent="0.25">
      <c r="A531" s="208">
        <v>9895</v>
      </c>
      <c r="B531" s="208">
        <v>10300602</v>
      </c>
      <c r="C531" s="208" t="s">
        <v>389</v>
      </c>
      <c r="D531" s="208" t="s">
        <v>417</v>
      </c>
      <c r="E531" s="208" t="s">
        <v>254</v>
      </c>
      <c r="F531" s="208" t="s">
        <v>407</v>
      </c>
      <c r="G531" s="208">
        <v>83329</v>
      </c>
      <c r="H531" s="208" t="s">
        <v>281</v>
      </c>
      <c r="I531" s="208" t="s">
        <v>282</v>
      </c>
      <c r="J531" s="208">
        <v>69</v>
      </c>
      <c r="K531" s="186">
        <v>0</v>
      </c>
      <c r="L531" s="186">
        <v>129</v>
      </c>
      <c r="M531" s="208" t="s">
        <v>258</v>
      </c>
      <c r="N531" s="186">
        <v>1</v>
      </c>
      <c r="O531" s="208" t="s">
        <v>283</v>
      </c>
      <c r="P531" s="208" t="s">
        <v>259</v>
      </c>
      <c r="Q531" s="208" t="s">
        <v>260</v>
      </c>
      <c r="R531" s="208" t="s">
        <v>254</v>
      </c>
      <c r="S531" s="208" t="s">
        <v>261</v>
      </c>
      <c r="T531" s="208"/>
      <c r="U531" s="208">
        <v>1.4</v>
      </c>
      <c r="V531" s="208" t="s">
        <v>284</v>
      </c>
      <c r="W531" s="208" t="s">
        <v>285</v>
      </c>
      <c r="X531" s="208" t="s">
        <v>286</v>
      </c>
      <c r="Y531" s="208">
        <v>0</v>
      </c>
      <c r="Z531" s="339">
        <v>35855</v>
      </c>
      <c r="AA531" s="208"/>
      <c r="AB531" s="208">
        <v>0</v>
      </c>
      <c r="AC531" s="208"/>
    </row>
    <row r="532" spans="1:29" ht="15" customHeight="1" x14ac:dyDescent="0.25">
      <c r="A532" s="208">
        <v>9896</v>
      </c>
      <c r="B532" s="208">
        <v>10300602</v>
      </c>
      <c r="C532" s="208" t="s">
        <v>389</v>
      </c>
      <c r="D532" s="208" t="s">
        <v>417</v>
      </c>
      <c r="E532" s="208" t="s">
        <v>254</v>
      </c>
      <c r="F532" s="208" t="s">
        <v>407</v>
      </c>
      <c r="G532" s="208">
        <v>208968</v>
      </c>
      <c r="H532" s="208" t="s">
        <v>287</v>
      </c>
      <c r="I532" s="208" t="s">
        <v>288</v>
      </c>
      <c r="J532" s="208">
        <v>70</v>
      </c>
      <c r="K532" s="186">
        <v>0</v>
      </c>
      <c r="L532" s="186">
        <v>129</v>
      </c>
      <c r="M532" s="208" t="s">
        <v>258</v>
      </c>
      <c r="N532" s="186">
        <v>1</v>
      </c>
      <c r="O532" s="208" t="s">
        <v>283</v>
      </c>
      <c r="P532" s="208" t="s">
        <v>259</v>
      </c>
      <c r="Q532" s="208" t="s">
        <v>260</v>
      </c>
      <c r="R532" s="208" t="s">
        <v>254</v>
      </c>
      <c r="S532" s="208" t="s">
        <v>261</v>
      </c>
      <c r="T532" s="208"/>
      <c r="U532" s="208">
        <v>1.4</v>
      </c>
      <c r="V532" s="208" t="s">
        <v>284</v>
      </c>
      <c r="W532" s="208" t="s">
        <v>285</v>
      </c>
      <c r="X532" s="208" t="s">
        <v>286</v>
      </c>
      <c r="Y532" s="208">
        <v>0</v>
      </c>
      <c r="Z532" s="339">
        <v>35855</v>
      </c>
      <c r="AA532" s="208"/>
      <c r="AB532" s="208">
        <v>0</v>
      </c>
      <c r="AC532" s="208"/>
    </row>
    <row r="533" spans="1:29" ht="15" customHeight="1" x14ac:dyDescent="0.25">
      <c r="A533" s="208">
        <v>9897</v>
      </c>
      <c r="B533" s="208">
        <v>10300602</v>
      </c>
      <c r="C533" s="208" t="s">
        <v>389</v>
      </c>
      <c r="D533" s="208" t="s">
        <v>417</v>
      </c>
      <c r="E533" s="208" t="s">
        <v>254</v>
      </c>
      <c r="F533" s="208" t="s">
        <v>407</v>
      </c>
      <c r="G533" s="208" t="s">
        <v>565</v>
      </c>
      <c r="H533" s="208" t="s">
        <v>566</v>
      </c>
      <c r="I533" s="208" t="s">
        <v>567</v>
      </c>
      <c r="J533" s="208">
        <v>87</v>
      </c>
      <c r="K533" s="186">
        <v>0</v>
      </c>
      <c r="L533" s="186">
        <v>129</v>
      </c>
      <c r="M533" s="208" t="s">
        <v>258</v>
      </c>
      <c r="N533" s="186">
        <v>1</v>
      </c>
      <c r="O533" s="210">
        <v>0.49</v>
      </c>
      <c r="P533" s="208" t="s">
        <v>259</v>
      </c>
      <c r="Q533" s="208" t="s">
        <v>260</v>
      </c>
      <c r="R533" s="208" t="s">
        <v>254</v>
      </c>
      <c r="S533" s="208" t="s">
        <v>261</v>
      </c>
      <c r="T533" s="208"/>
      <c r="U533" s="208"/>
      <c r="V533" s="208"/>
      <c r="W533" s="208" t="s">
        <v>568</v>
      </c>
      <c r="X533" s="208" t="s">
        <v>275</v>
      </c>
      <c r="Y533" s="208">
        <v>0</v>
      </c>
      <c r="Z533" s="339">
        <v>36770</v>
      </c>
      <c r="AA533" s="208"/>
      <c r="AB533" s="208">
        <v>0</v>
      </c>
      <c r="AC533" s="208"/>
    </row>
    <row r="534" spans="1:29" ht="15" customHeight="1" x14ac:dyDescent="0.25">
      <c r="A534" s="208">
        <v>9898</v>
      </c>
      <c r="B534" s="208">
        <v>10300602</v>
      </c>
      <c r="C534" s="208" t="s">
        <v>389</v>
      </c>
      <c r="D534" s="208" t="s">
        <v>417</v>
      </c>
      <c r="E534" s="208" t="s">
        <v>254</v>
      </c>
      <c r="F534" s="208" t="s">
        <v>407</v>
      </c>
      <c r="G534" s="208" t="s">
        <v>565</v>
      </c>
      <c r="H534" s="208" t="s">
        <v>566</v>
      </c>
      <c r="I534" s="208" t="s">
        <v>567</v>
      </c>
      <c r="J534" s="208">
        <v>87</v>
      </c>
      <c r="K534" s="186">
        <v>107</v>
      </c>
      <c r="L534" s="186">
        <v>172</v>
      </c>
      <c r="M534" s="208" t="s">
        <v>615</v>
      </c>
      <c r="N534" s="186">
        <v>1</v>
      </c>
      <c r="O534" s="210">
        <v>18</v>
      </c>
      <c r="P534" s="208" t="s">
        <v>259</v>
      </c>
      <c r="Q534" s="208" t="s">
        <v>260</v>
      </c>
      <c r="R534" s="208" t="s">
        <v>254</v>
      </c>
      <c r="S534" s="208" t="s">
        <v>261</v>
      </c>
      <c r="T534" s="208"/>
      <c r="U534" s="208"/>
      <c r="V534" s="208"/>
      <c r="W534" s="208" t="s">
        <v>568</v>
      </c>
      <c r="X534" s="208" t="s">
        <v>275</v>
      </c>
      <c r="Y534" s="208">
        <v>0</v>
      </c>
      <c r="Z534" s="339">
        <v>36770</v>
      </c>
      <c r="AA534" s="208"/>
      <c r="AB534" s="208">
        <v>0</v>
      </c>
      <c r="AC534" s="208"/>
    </row>
    <row r="535" spans="1:29" ht="15" customHeight="1" x14ac:dyDescent="0.25">
      <c r="A535" s="208">
        <v>9899</v>
      </c>
      <c r="B535" s="208">
        <v>10300602</v>
      </c>
      <c r="C535" s="208" t="s">
        <v>389</v>
      </c>
      <c r="D535" s="208" t="s">
        <v>417</v>
      </c>
      <c r="E535" s="208" t="s">
        <v>254</v>
      </c>
      <c r="F535" s="208" t="s">
        <v>407</v>
      </c>
      <c r="G535" s="208" t="s">
        <v>565</v>
      </c>
      <c r="H535" s="208" t="s">
        <v>566</v>
      </c>
      <c r="I535" s="208" t="s">
        <v>567</v>
      </c>
      <c r="J535" s="208">
        <v>87</v>
      </c>
      <c r="K535" s="186">
        <v>139</v>
      </c>
      <c r="L535" s="186">
        <v>198</v>
      </c>
      <c r="M535" s="208" t="s">
        <v>551</v>
      </c>
      <c r="N535" s="186">
        <v>1</v>
      </c>
      <c r="O535" s="210">
        <v>9.1</v>
      </c>
      <c r="P535" s="208" t="s">
        <v>259</v>
      </c>
      <c r="Q535" s="208" t="s">
        <v>260</v>
      </c>
      <c r="R535" s="208" t="s">
        <v>254</v>
      </c>
      <c r="S535" s="208" t="s">
        <v>261</v>
      </c>
      <c r="T535" s="208"/>
      <c r="U535" s="208"/>
      <c r="V535" s="208"/>
      <c r="W535" s="208" t="s">
        <v>568</v>
      </c>
      <c r="X535" s="208" t="s">
        <v>275</v>
      </c>
      <c r="Y535" s="208">
        <v>0</v>
      </c>
      <c r="Z535" s="339">
        <v>36770</v>
      </c>
      <c r="AA535" s="208"/>
      <c r="AB535" s="208">
        <v>0</v>
      </c>
      <c r="AC535" s="208"/>
    </row>
    <row r="536" spans="1:29" ht="15" customHeight="1" x14ac:dyDescent="0.25">
      <c r="A536" s="208">
        <v>9900</v>
      </c>
      <c r="B536" s="208">
        <v>10300602</v>
      </c>
      <c r="C536" s="208" t="s">
        <v>389</v>
      </c>
      <c r="D536" s="208" t="s">
        <v>417</v>
      </c>
      <c r="E536" s="208" t="s">
        <v>254</v>
      </c>
      <c r="F536" s="208" t="s">
        <v>407</v>
      </c>
      <c r="G536" s="208">
        <v>120127</v>
      </c>
      <c r="H536" s="208" t="s">
        <v>289</v>
      </c>
      <c r="I536" s="208" t="s">
        <v>290</v>
      </c>
      <c r="J536" s="208">
        <v>91</v>
      </c>
      <c r="K536" s="186">
        <v>0</v>
      </c>
      <c r="L536" s="186">
        <v>129</v>
      </c>
      <c r="M536" s="208" t="s">
        <v>258</v>
      </c>
      <c r="N536" s="186">
        <v>1</v>
      </c>
      <c r="O536" s="208" t="s">
        <v>291</v>
      </c>
      <c r="P536" s="208" t="s">
        <v>259</v>
      </c>
      <c r="Q536" s="208" t="s">
        <v>260</v>
      </c>
      <c r="R536" s="208" t="s">
        <v>254</v>
      </c>
      <c r="S536" s="208" t="s">
        <v>261</v>
      </c>
      <c r="T536" s="208"/>
      <c r="U536" s="208">
        <v>1.4</v>
      </c>
      <c r="V536" s="208" t="s">
        <v>284</v>
      </c>
      <c r="W536" s="208" t="s">
        <v>285</v>
      </c>
      <c r="X536" s="208" t="s">
        <v>286</v>
      </c>
      <c r="Y536" s="208">
        <v>0</v>
      </c>
      <c r="Z536" s="339">
        <v>35855</v>
      </c>
      <c r="AA536" s="208"/>
      <c r="AB536" s="208">
        <v>0</v>
      </c>
      <c r="AC536" s="208"/>
    </row>
    <row r="537" spans="1:29" ht="15" customHeight="1" x14ac:dyDescent="0.25">
      <c r="A537" s="208">
        <v>9901</v>
      </c>
      <c r="B537" s="208">
        <v>10300602</v>
      </c>
      <c r="C537" s="208" t="s">
        <v>389</v>
      </c>
      <c r="D537" s="208" t="s">
        <v>417</v>
      </c>
      <c r="E537" s="208" t="s">
        <v>254</v>
      </c>
      <c r="F537" s="208" t="s">
        <v>407</v>
      </c>
      <c r="G537" s="208">
        <v>7440382</v>
      </c>
      <c r="H537" s="208" t="s">
        <v>292</v>
      </c>
      <c r="I537" s="208" t="s">
        <v>293</v>
      </c>
      <c r="J537" s="208">
        <v>93</v>
      </c>
      <c r="K537" s="186">
        <v>0</v>
      </c>
      <c r="L537" s="186">
        <v>129</v>
      </c>
      <c r="M537" s="208" t="s">
        <v>258</v>
      </c>
      <c r="N537" s="186">
        <v>1</v>
      </c>
      <c r="O537" s="210">
        <v>2.0000000000000001E-4</v>
      </c>
      <c r="P537" s="208" t="s">
        <v>259</v>
      </c>
      <c r="Q537" s="208" t="s">
        <v>260</v>
      </c>
      <c r="R537" s="208" t="s">
        <v>254</v>
      </c>
      <c r="S537" s="208" t="s">
        <v>261</v>
      </c>
      <c r="T537" s="208"/>
      <c r="U537" s="208">
        <v>1.4</v>
      </c>
      <c r="V537" s="208" t="s">
        <v>294</v>
      </c>
      <c r="W537" s="208" t="s">
        <v>285</v>
      </c>
      <c r="X537" s="208" t="s">
        <v>286</v>
      </c>
      <c r="Y537" s="208">
        <v>0</v>
      </c>
      <c r="Z537" s="339">
        <v>35855</v>
      </c>
      <c r="AA537" s="208"/>
      <c r="AB537" s="208">
        <v>0</v>
      </c>
      <c r="AC537" s="208"/>
    </row>
    <row r="538" spans="1:29" ht="15" customHeight="1" x14ac:dyDescent="0.25">
      <c r="A538" s="208">
        <v>9902</v>
      </c>
      <c r="B538" s="208">
        <v>10300602</v>
      </c>
      <c r="C538" s="208" t="s">
        <v>389</v>
      </c>
      <c r="D538" s="208" t="s">
        <v>417</v>
      </c>
      <c r="E538" s="208" t="s">
        <v>254</v>
      </c>
      <c r="F538" s="208" t="s">
        <v>407</v>
      </c>
      <c r="G538" s="208"/>
      <c r="H538" s="208" t="s">
        <v>295</v>
      </c>
      <c r="I538" s="208" t="s">
        <v>296</v>
      </c>
      <c r="J538" s="208">
        <v>96</v>
      </c>
      <c r="K538" s="186">
        <v>0</v>
      </c>
      <c r="L538" s="186">
        <v>129</v>
      </c>
      <c r="M538" s="208" t="s">
        <v>258</v>
      </c>
      <c r="N538" s="186">
        <v>1</v>
      </c>
      <c r="O538" s="210">
        <v>4.4000000000000003E-3</v>
      </c>
      <c r="P538" s="208" t="s">
        <v>259</v>
      </c>
      <c r="Q538" s="208" t="s">
        <v>260</v>
      </c>
      <c r="R538" s="208" t="s">
        <v>254</v>
      </c>
      <c r="S538" s="208" t="s">
        <v>261</v>
      </c>
      <c r="T538" s="208"/>
      <c r="U538" s="208">
        <v>1.4</v>
      </c>
      <c r="V538" s="208"/>
      <c r="W538" s="208" t="s">
        <v>285</v>
      </c>
      <c r="X538" s="208" t="s">
        <v>263</v>
      </c>
      <c r="Y538" s="208">
        <v>0</v>
      </c>
      <c r="Z538" s="339">
        <v>35855</v>
      </c>
      <c r="AA538" s="208"/>
      <c r="AB538" s="208">
        <v>0</v>
      </c>
      <c r="AC538" s="208"/>
    </row>
    <row r="539" spans="1:29" ht="15" customHeight="1" x14ac:dyDescent="0.25">
      <c r="A539" s="208">
        <v>9903</v>
      </c>
      <c r="B539" s="208">
        <v>10300602</v>
      </c>
      <c r="C539" s="208" t="s">
        <v>389</v>
      </c>
      <c r="D539" s="208" t="s">
        <v>417</v>
      </c>
      <c r="E539" s="208" t="s">
        <v>254</v>
      </c>
      <c r="F539" s="208" t="s">
        <v>407</v>
      </c>
      <c r="G539" s="208">
        <v>71432</v>
      </c>
      <c r="H539" s="208" t="s">
        <v>297</v>
      </c>
      <c r="I539" s="208" t="s">
        <v>298</v>
      </c>
      <c r="J539" s="208">
        <v>98</v>
      </c>
      <c r="K539" s="186">
        <v>0</v>
      </c>
      <c r="L539" s="186">
        <v>129</v>
      </c>
      <c r="M539" s="208" t="s">
        <v>258</v>
      </c>
      <c r="N539" s="186">
        <v>1</v>
      </c>
      <c r="O539" s="210">
        <v>2.0999999999999999E-3</v>
      </c>
      <c r="P539" s="208" t="s">
        <v>259</v>
      </c>
      <c r="Q539" s="208" t="s">
        <v>260</v>
      </c>
      <c r="R539" s="208" t="s">
        <v>254</v>
      </c>
      <c r="S539" s="208" t="s">
        <v>261</v>
      </c>
      <c r="T539" s="208"/>
      <c r="U539" s="208">
        <v>1.4</v>
      </c>
      <c r="V539" s="208" t="s">
        <v>294</v>
      </c>
      <c r="W539" s="208" t="s">
        <v>285</v>
      </c>
      <c r="X539" s="208" t="s">
        <v>267</v>
      </c>
      <c r="Y539" s="208">
        <v>0</v>
      </c>
      <c r="Z539" s="339">
        <v>35855</v>
      </c>
      <c r="AA539" s="208"/>
      <c r="AB539" s="208">
        <v>0</v>
      </c>
      <c r="AC539" s="208"/>
    </row>
    <row r="540" spans="1:29" ht="15" customHeight="1" x14ac:dyDescent="0.25">
      <c r="A540" s="208">
        <v>9904</v>
      </c>
      <c r="B540" s="208">
        <v>10300602</v>
      </c>
      <c r="C540" s="208" t="s">
        <v>389</v>
      </c>
      <c r="D540" s="208" t="s">
        <v>417</v>
      </c>
      <c r="E540" s="208" t="s">
        <v>254</v>
      </c>
      <c r="F540" s="208" t="s">
        <v>407</v>
      </c>
      <c r="G540" s="208">
        <v>56553</v>
      </c>
      <c r="H540" s="208" t="s">
        <v>299</v>
      </c>
      <c r="I540" s="208" t="s">
        <v>300</v>
      </c>
      <c r="J540" s="208">
        <v>102</v>
      </c>
      <c r="K540" s="186">
        <v>0</v>
      </c>
      <c r="L540" s="186">
        <v>129</v>
      </c>
      <c r="M540" s="208" t="s">
        <v>258</v>
      </c>
      <c r="N540" s="186">
        <v>1</v>
      </c>
      <c r="O540" s="208" t="s">
        <v>283</v>
      </c>
      <c r="P540" s="208" t="s">
        <v>259</v>
      </c>
      <c r="Q540" s="208" t="s">
        <v>260</v>
      </c>
      <c r="R540" s="208" t="s">
        <v>254</v>
      </c>
      <c r="S540" s="208" t="s">
        <v>261</v>
      </c>
      <c r="T540" s="208"/>
      <c r="U540" s="208">
        <v>1.4</v>
      </c>
      <c r="V540" s="208" t="s">
        <v>284</v>
      </c>
      <c r="W540" s="208" t="s">
        <v>285</v>
      </c>
      <c r="X540" s="208" t="s">
        <v>286</v>
      </c>
      <c r="Y540" s="208">
        <v>0</v>
      </c>
      <c r="Z540" s="339">
        <v>35855</v>
      </c>
      <c r="AA540" s="208"/>
      <c r="AB540" s="208">
        <v>0</v>
      </c>
      <c r="AC540" s="208"/>
    </row>
    <row r="541" spans="1:29" ht="15" customHeight="1" x14ac:dyDescent="0.25">
      <c r="A541" s="208">
        <v>9905</v>
      </c>
      <c r="B541" s="208">
        <v>10300602</v>
      </c>
      <c r="C541" s="208" t="s">
        <v>389</v>
      </c>
      <c r="D541" s="208" t="s">
        <v>417</v>
      </c>
      <c r="E541" s="208" t="s">
        <v>254</v>
      </c>
      <c r="F541" s="208" t="s">
        <v>407</v>
      </c>
      <c r="G541" s="208">
        <v>50328</v>
      </c>
      <c r="H541" s="208" t="s">
        <v>301</v>
      </c>
      <c r="I541" s="208" t="s">
        <v>302</v>
      </c>
      <c r="J541" s="208">
        <v>103</v>
      </c>
      <c r="K541" s="186">
        <v>0</v>
      </c>
      <c r="L541" s="186">
        <v>129</v>
      </c>
      <c r="M541" s="208" t="s">
        <v>258</v>
      </c>
      <c r="N541" s="186">
        <v>1</v>
      </c>
      <c r="O541" s="208" t="s">
        <v>303</v>
      </c>
      <c r="P541" s="208" t="s">
        <v>259</v>
      </c>
      <c r="Q541" s="208" t="s">
        <v>260</v>
      </c>
      <c r="R541" s="208" t="s">
        <v>254</v>
      </c>
      <c r="S541" s="208" t="s">
        <v>261</v>
      </c>
      <c r="T541" s="208"/>
      <c r="U541" s="208">
        <v>1.4</v>
      </c>
      <c r="V541" s="208" t="s">
        <v>284</v>
      </c>
      <c r="W541" s="208" t="s">
        <v>285</v>
      </c>
      <c r="X541" s="208" t="s">
        <v>286</v>
      </c>
      <c r="Y541" s="208">
        <v>0</v>
      </c>
      <c r="Z541" s="339">
        <v>35855</v>
      </c>
      <c r="AA541" s="208"/>
      <c r="AB541" s="208">
        <v>0</v>
      </c>
      <c r="AC541" s="208"/>
    </row>
    <row r="542" spans="1:29" ht="15" customHeight="1" x14ac:dyDescent="0.25">
      <c r="A542" s="208">
        <v>9906</v>
      </c>
      <c r="B542" s="208">
        <v>10300602</v>
      </c>
      <c r="C542" s="208" t="s">
        <v>389</v>
      </c>
      <c r="D542" s="208" t="s">
        <v>417</v>
      </c>
      <c r="E542" s="208" t="s">
        <v>254</v>
      </c>
      <c r="F542" s="208" t="s">
        <v>407</v>
      </c>
      <c r="G542" s="208">
        <v>205992</v>
      </c>
      <c r="H542" s="208" t="s">
        <v>304</v>
      </c>
      <c r="I542" s="208" t="s">
        <v>305</v>
      </c>
      <c r="J542" s="208">
        <v>104</v>
      </c>
      <c r="K542" s="186">
        <v>0</v>
      </c>
      <c r="L542" s="186">
        <v>129</v>
      </c>
      <c r="M542" s="208" t="s">
        <v>258</v>
      </c>
      <c r="N542" s="186">
        <v>1</v>
      </c>
      <c r="O542" s="208" t="s">
        <v>283</v>
      </c>
      <c r="P542" s="208" t="s">
        <v>259</v>
      </c>
      <c r="Q542" s="208" t="s">
        <v>260</v>
      </c>
      <c r="R542" s="208" t="s">
        <v>254</v>
      </c>
      <c r="S542" s="208" t="s">
        <v>261</v>
      </c>
      <c r="T542" s="208"/>
      <c r="U542" s="208">
        <v>1.4</v>
      </c>
      <c r="V542" s="208" t="s">
        <v>284</v>
      </c>
      <c r="W542" s="208" t="s">
        <v>285</v>
      </c>
      <c r="X542" s="208" t="s">
        <v>286</v>
      </c>
      <c r="Y542" s="208">
        <v>0</v>
      </c>
      <c r="Z542" s="339">
        <v>35855</v>
      </c>
      <c r="AA542" s="208"/>
      <c r="AB542" s="208">
        <v>0</v>
      </c>
      <c r="AC542" s="208"/>
    </row>
    <row r="543" spans="1:29" ht="15" customHeight="1" x14ac:dyDescent="0.25">
      <c r="A543" s="208">
        <v>9907</v>
      </c>
      <c r="B543" s="208">
        <v>10300602</v>
      </c>
      <c r="C543" s="208" t="s">
        <v>389</v>
      </c>
      <c r="D543" s="208" t="s">
        <v>417</v>
      </c>
      <c r="E543" s="208" t="s">
        <v>254</v>
      </c>
      <c r="F543" s="208" t="s">
        <v>407</v>
      </c>
      <c r="G543" s="208">
        <v>191242</v>
      </c>
      <c r="H543" s="208" t="s">
        <v>306</v>
      </c>
      <c r="I543" s="208" t="s">
        <v>307</v>
      </c>
      <c r="J543" s="208">
        <v>106</v>
      </c>
      <c r="K543" s="186">
        <v>0</v>
      </c>
      <c r="L543" s="186">
        <v>129</v>
      </c>
      <c r="M543" s="208" t="s">
        <v>258</v>
      </c>
      <c r="N543" s="186">
        <v>1</v>
      </c>
      <c r="O543" s="208" t="s">
        <v>303</v>
      </c>
      <c r="P543" s="208" t="s">
        <v>259</v>
      </c>
      <c r="Q543" s="208" t="s">
        <v>260</v>
      </c>
      <c r="R543" s="208" t="s">
        <v>254</v>
      </c>
      <c r="S543" s="208" t="s">
        <v>261</v>
      </c>
      <c r="T543" s="208"/>
      <c r="U543" s="208">
        <v>1.4</v>
      </c>
      <c r="V543" s="208" t="s">
        <v>284</v>
      </c>
      <c r="W543" s="208" t="s">
        <v>285</v>
      </c>
      <c r="X543" s="208" t="s">
        <v>286</v>
      </c>
      <c r="Y543" s="208">
        <v>0</v>
      </c>
      <c r="Z543" s="339">
        <v>35855</v>
      </c>
      <c r="AA543" s="208"/>
      <c r="AB543" s="208">
        <v>0</v>
      </c>
      <c r="AC543" s="208"/>
    </row>
    <row r="544" spans="1:29" ht="15" customHeight="1" x14ac:dyDescent="0.25">
      <c r="A544" s="208">
        <v>9908</v>
      </c>
      <c r="B544" s="208">
        <v>10300602</v>
      </c>
      <c r="C544" s="208" t="s">
        <v>389</v>
      </c>
      <c r="D544" s="208" t="s">
        <v>417</v>
      </c>
      <c r="E544" s="208" t="s">
        <v>254</v>
      </c>
      <c r="F544" s="208" t="s">
        <v>407</v>
      </c>
      <c r="G544" s="208">
        <v>207089</v>
      </c>
      <c r="H544" s="208" t="s">
        <v>308</v>
      </c>
      <c r="I544" s="208" t="s">
        <v>309</v>
      </c>
      <c r="J544" s="208">
        <v>107</v>
      </c>
      <c r="K544" s="186">
        <v>0</v>
      </c>
      <c r="L544" s="186">
        <v>129</v>
      </c>
      <c r="M544" s="208" t="s">
        <v>258</v>
      </c>
      <c r="N544" s="186">
        <v>1</v>
      </c>
      <c r="O544" s="208" t="s">
        <v>283</v>
      </c>
      <c r="P544" s="208" t="s">
        <v>259</v>
      </c>
      <c r="Q544" s="208" t="s">
        <v>260</v>
      </c>
      <c r="R544" s="208" t="s">
        <v>254</v>
      </c>
      <c r="S544" s="208" t="s">
        <v>261</v>
      </c>
      <c r="T544" s="208"/>
      <c r="U544" s="208">
        <v>1.4</v>
      </c>
      <c r="V544" s="208" t="s">
        <v>284</v>
      </c>
      <c r="W544" s="208" t="s">
        <v>285</v>
      </c>
      <c r="X544" s="208" t="s">
        <v>286</v>
      </c>
      <c r="Y544" s="208">
        <v>0</v>
      </c>
      <c r="Z544" s="339">
        <v>35855</v>
      </c>
      <c r="AA544" s="208"/>
      <c r="AB544" s="208">
        <v>0</v>
      </c>
      <c r="AC544" s="208"/>
    </row>
    <row r="545" spans="1:29" ht="15" customHeight="1" x14ac:dyDescent="0.25">
      <c r="A545" s="208">
        <v>9909</v>
      </c>
      <c r="B545" s="208">
        <v>10300602</v>
      </c>
      <c r="C545" s="208" t="s">
        <v>389</v>
      </c>
      <c r="D545" s="208" t="s">
        <v>417</v>
      </c>
      <c r="E545" s="208" t="s">
        <v>254</v>
      </c>
      <c r="F545" s="208" t="s">
        <v>407</v>
      </c>
      <c r="G545" s="208">
        <v>7440417</v>
      </c>
      <c r="H545" s="208" t="s">
        <v>310</v>
      </c>
      <c r="I545" s="208" t="s">
        <v>311</v>
      </c>
      <c r="J545" s="208">
        <v>119</v>
      </c>
      <c r="K545" s="186">
        <v>0</v>
      </c>
      <c r="L545" s="186">
        <v>129</v>
      </c>
      <c r="M545" s="208" t="s">
        <v>258</v>
      </c>
      <c r="N545" s="186">
        <v>1</v>
      </c>
      <c r="O545" s="208" t="s">
        <v>312</v>
      </c>
      <c r="P545" s="208" t="s">
        <v>259</v>
      </c>
      <c r="Q545" s="208" t="s">
        <v>260</v>
      </c>
      <c r="R545" s="208" t="s">
        <v>254</v>
      </c>
      <c r="S545" s="208" t="s">
        <v>261</v>
      </c>
      <c r="T545" s="208"/>
      <c r="U545" s="208">
        <v>1.4</v>
      </c>
      <c r="V545" s="208" t="s">
        <v>294</v>
      </c>
      <c r="W545" s="208" t="s">
        <v>285</v>
      </c>
      <c r="X545" s="208" t="s">
        <v>286</v>
      </c>
      <c r="Y545" s="208">
        <v>0</v>
      </c>
      <c r="Z545" s="339">
        <v>35855</v>
      </c>
      <c r="AA545" s="208"/>
      <c r="AB545" s="208">
        <v>0</v>
      </c>
      <c r="AC545" s="208"/>
    </row>
    <row r="546" spans="1:29" ht="15" customHeight="1" x14ac:dyDescent="0.25">
      <c r="A546" s="208">
        <v>9910</v>
      </c>
      <c r="B546" s="208">
        <v>10300602</v>
      </c>
      <c r="C546" s="208" t="s">
        <v>389</v>
      </c>
      <c r="D546" s="208" t="s">
        <v>417</v>
      </c>
      <c r="E546" s="208" t="s">
        <v>254</v>
      </c>
      <c r="F546" s="208" t="s">
        <v>407</v>
      </c>
      <c r="G546" s="208"/>
      <c r="H546" s="208" t="s">
        <v>313</v>
      </c>
      <c r="I546" s="208" t="s">
        <v>314</v>
      </c>
      <c r="J546" s="208">
        <v>292</v>
      </c>
      <c r="K546" s="186">
        <v>0</v>
      </c>
      <c r="L546" s="186">
        <v>129</v>
      </c>
      <c r="M546" s="208" t="s">
        <v>258</v>
      </c>
      <c r="N546" s="186">
        <v>1</v>
      </c>
      <c r="O546" s="210">
        <v>2.1</v>
      </c>
      <c r="P546" s="208" t="s">
        <v>259</v>
      </c>
      <c r="Q546" s="208" t="s">
        <v>260</v>
      </c>
      <c r="R546" s="208" t="s">
        <v>254</v>
      </c>
      <c r="S546" s="208" t="s">
        <v>261</v>
      </c>
      <c r="T546" s="208"/>
      <c r="U546" s="208">
        <v>1.4</v>
      </c>
      <c r="V546" s="208"/>
      <c r="W546" s="208" t="s">
        <v>285</v>
      </c>
      <c r="X546" s="208" t="s">
        <v>286</v>
      </c>
      <c r="Y546" s="208">
        <v>0</v>
      </c>
      <c r="Z546" s="339">
        <v>35855</v>
      </c>
      <c r="AA546" s="208"/>
      <c r="AB546" s="208">
        <v>0</v>
      </c>
      <c r="AC546" s="208"/>
    </row>
    <row r="547" spans="1:29" ht="15" customHeight="1" x14ac:dyDescent="0.25">
      <c r="A547" s="208">
        <v>9911</v>
      </c>
      <c r="B547" s="208">
        <v>10300602</v>
      </c>
      <c r="C547" s="208" t="s">
        <v>389</v>
      </c>
      <c r="D547" s="208" t="s">
        <v>417</v>
      </c>
      <c r="E547" s="208" t="s">
        <v>254</v>
      </c>
      <c r="F547" s="208" t="s">
        <v>407</v>
      </c>
      <c r="G547" s="208">
        <v>7440439</v>
      </c>
      <c r="H547" s="208" t="s">
        <v>315</v>
      </c>
      <c r="I547" s="208" t="s">
        <v>316</v>
      </c>
      <c r="J547" s="208">
        <v>130</v>
      </c>
      <c r="K547" s="186">
        <v>0</v>
      </c>
      <c r="L547" s="186">
        <v>129</v>
      </c>
      <c r="M547" s="208" t="s">
        <v>258</v>
      </c>
      <c r="N547" s="186">
        <v>1</v>
      </c>
      <c r="O547" s="210">
        <v>1.1000000000000001E-3</v>
      </c>
      <c r="P547" s="208" t="s">
        <v>259</v>
      </c>
      <c r="Q547" s="208" t="s">
        <v>260</v>
      </c>
      <c r="R547" s="208" t="s">
        <v>254</v>
      </c>
      <c r="S547" s="208" t="s">
        <v>261</v>
      </c>
      <c r="T547" s="208"/>
      <c r="U547" s="208">
        <v>1.4</v>
      </c>
      <c r="V547" s="208" t="s">
        <v>294</v>
      </c>
      <c r="W547" s="208" t="s">
        <v>285</v>
      </c>
      <c r="X547" s="208" t="s">
        <v>263</v>
      </c>
      <c r="Y547" s="208">
        <v>0</v>
      </c>
      <c r="Z547" s="339">
        <v>35855</v>
      </c>
      <c r="AA547" s="208"/>
      <c r="AB547" s="208">
        <v>0</v>
      </c>
      <c r="AC547" s="208"/>
    </row>
    <row r="548" spans="1:29" ht="15" customHeight="1" x14ac:dyDescent="0.25">
      <c r="A548" s="208">
        <v>9912</v>
      </c>
      <c r="B548" s="208">
        <v>10300602</v>
      </c>
      <c r="C548" s="208" t="s">
        <v>389</v>
      </c>
      <c r="D548" s="208" t="s">
        <v>417</v>
      </c>
      <c r="E548" s="208" t="s">
        <v>254</v>
      </c>
      <c r="F548" s="208" t="s">
        <v>407</v>
      </c>
      <c r="G548" s="208" t="s">
        <v>255</v>
      </c>
      <c r="H548" s="208" t="s">
        <v>256</v>
      </c>
      <c r="I548" s="208" t="s">
        <v>257</v>
      </c>
      <c r="J548" s="208">
        <v>136</v>
      </c>
      <c r="K548" s="186">
        <v>0</v>
      </c>
      <c r="L548" s="186">
        <v>129</v>
      </c>
      <c r="M548" s="208" t="s">
        <v>258</v>
      </c>
      <c r="N548" s="186">
        <v>1</v>
      </c>
      <c r="O548" s="210">
        <v>120000</v>
      </c>
      <c r="P548" s="208" t="s">
        <v>259</v>
      </c>
      <c r="Q548" s="208" t="s">
        <v>260</v>
      </c>
      <c r="R548" s="208" t="s">
        <v>254</v>
      </c>
      <c r="S548" s="208" t="s">
        <v>261</v>
      </c>
      <c r="T548" s="208"/>
      <c r="U548" s="208">
        <v>1.4</v>
      </c>
      <c r="V548" s="208" t="s">
        <v>317</v>
      </c>
      <c r="W548" s="208" t="s">
        <v>285</v>
      </c>
      <c r="X548" s="208" t="s">
        <v>278</v>
      </c>
      <c r="Y548" s="208">
        <v>0</v>
      </c>
      <c r="Z548" s="339">
        <v>35855</v>
      </c>
      <c r="AA548" s="208"/>
      <c r="AB548" s="208">
        <v>0</v>
      </c>
      <c r="AC548" s="208"/>
    </row>
    <row r="549" spans="1:29" ht="15" customHeight="1" x14ac:dyDescent="0.25">
      <c r="A549" s="208">
        <v>9913</v>
      </c>
      <c r="B549" s="208">
        <v>10300602</v>
      </c>
      <c r="C549" s="208" t="s">
        <v>389</v>
      </c>
      <c r="D549" s="208" t="s">
        <v>417</v>
      </c>
      <c r="E549" s="208" t="s">
        <v>254</v>
      </c>
      <c r="F549" s="208" t="s">
        <v>407</v>
      </c>
      <c r="G549" s="208" t="s">
        <v>264</v>
      </c>
      <c r="H549" s="208" t="s">
        <v>265</v>
      </c>
      <c r="I549" s="208" t="s">
        <v>266</v>
      </c>
      <c r="J549" s="208">
        <v>137</v>
      </c>
      <c r="K549" s="186">
        <v>0</v>
      </c>
      <c r="L549" s="186">
        <v>129</v>
      </c>
      <c r="M549" s="208" t="s">
        <v>258</v>
      </c>
      <c r="N549" s="186">
        <v>1</v>
      </c>
      <c r="O549" s="210">
        <v>84</v>
      </c>
      <c r="P549" s="208" t="s">
        <v>259</v>
      </c>
      <c r="Q549" s="208" t="s">
        <v>260</v>
      </c>
      <c r="R549" s="208" t="s">
        <v>254</v>
      </c>
      <c r="S549" s="208" t="s">
        <v>261</v>
      </c>
      <c r="T549" s="208"/>
      <c r="U549" s="208">
        <v>1.4</v>
      </c>
      <c r="V549" s="208"/>
      <c r="W549" s="208" t="s">
        <v>285</v>
      </c>
      <c r="X549" s="208" t="s">
        <v>267</v>
      </c>
      <c r="Y549" s="208">
        <v>0</v>
      </c>
      <c r="Z549" s="339">
        <v>35855</v>
      </c>
      <c r="AA549" s="208"/>
      <c r="AB549" s="208">
        <v>0</v>
      </c>
      <c r="AC549" s="208"/>
    </row>
    <row r="550" spans="1:29" ht="15" customHeight="1" x14ac:dyDescent="0.25">
      <c r="A550" s="208">
        <v>9914</v>
      </c>
      <c r="B550" s="208">
        <v>10300602</v>
      </c>
      <c r="C550" s="208" t="s">
        <v>389</v>
      </c>
      <c r="D550" s="208" t="s">
        <v>417</v>
      </c>
      <c r="E550" s="208" t="s">
        <v>254</v>
      </c>
      <c r="F550" s="208" t="s">
        <v>407</v>
      </c>
      <c r="G550" s="208" t="s">
        <v>264</v>
      </c>
      <c r="H550" s="208" t="s">
        <v>265</v>
      </c>
      <c r="I550" s="208" t="s">
        <v>266</v>
      </c>
      <c r="J550" s="208">
        <v>137</v>
      </c>
      <c r="K550" s="186">
        <v>0</v>
      </c>
      <c r="L550" s="186">
        <v>129</v>
      </c>
      <c r="M550" s="208" t="s">
        <v>258</v>
      </c>
      <c r="N550" s="186">
        <v>1</v>
      </c>
      <c r="O550" s="210">
        <v>35</v>
      </c>
      <c r="P550" s="208" t="s">
        <v>259</v>
      </c>
      <c r="Q550" s="208" t="s">
        <v>260</v>
      </c>
      <c r="R550" s="208" t="s">
        <v>254</v>
      </c>
      <c r="S550" s="208" t="s">
        <v>261</v>
      </c>
      <c r="T550" s="208"/>
      <c r="U550" s="208">
        <v>1.4</v>
      </c>
      <c r="V550" s="208"/>
      <c r="W550" s="208" t="s">
        <v>413</v>
      </c>
      <c r="X550" s="208" t="s">
        <v>278</v>
      </c>
      <c r="Y550" s="208">
        <v>0</v>
      </c>
      <c r="Z550" s="208"/>
      <c r="AA550" s="339">
        <v>35855</v>
      </c>
      <c r="AB550" s="208">
        <v>0</v>
      </c>
      <c r="AC550" s="208"/>
    </row>
    <row r="551" spans="1:29" ht="15" customHeight="1" x14ac:dyDescent="0.25">
      <c r="A551" s="208">
        <v>9915</v>
      </c>
      <c r="B551" s="208">
        <v>10300602</v>
      </c>
      <c r="C551" s="208" t="s">
        <v>389</v>
      </c>
      <c r="D551" s="208" t="s">
        <v>417</v>
      </c>
      <c r="E551" s="208" t="s">
        <v>254</v>
      </c>
      <c r="F551" s="208" t="s">
        <v>407</v>
      </c>
      <c r="G551" s="208" t="s">
        <v>264</v>
      </c>
      <c r="H551" s="208" t="s">
        <v>265</v>
      </c>
      <c r="I551" s="208" t="s">
        <v>266</v>
      </c>
      <c r="J551" s="208">
        <v>137</v>
      </c>
      <c r="K551" s="186">
        <v>205</v>
      </c>
      <c r="L551" s="186">
        <v>220</v>
      </c>
      <c r="M551" s="208" t="s">
        <v>367</v>
      </c>
      <c r="N551" s="186">
        <v>1</v>
      </c>
      <c r="O551" s="210">
        <v>84</v>
      </c>
      <c r="P551" s="208" t="s">
        <v>259</v>
      </c>
      <c r="Q551" s="208" t="s">
        <v>260</v>
      </c>
      <c r="R551" s="208" t="s">
        <v>254</v>
      </c>
      <c r="S551" s="208" t="s">
        <v>261</v>
      </c>
      <c r="T551" s="208"/>
      <c r="U551" s="208">
        <v>1.4</v>
      </c>
      <c r="V551" s="208"/>
      <c r="W551" s="208" t="s">
        <v>285</v>
      </c>
      <c r="X551" s="208" t="s">
        <v>267</v>
      </c>
      <c r="Y551" s="208">
        <v>0</v>
      </c>
      <c r="Z551" s="339">
        <v>35855</v>
      </c>
      <c r="AA551" s="208"/>
      <c r="AB551" s="208">
        <v>0</v>
      </c>
      <c r="AC551" s="208"/>
    </row>
    <row r="552" spans="1:29" ht="15" customHeight="1" x14ac:dyDescent="0.25">
      <c r="A552" s="208">
        <v>9916</v>
      </c>
      <c r="B552" s="208">
        <v>10300602</v>
      </c>
      <c r="C552" s="208" t="s">
        <v>389</v>
      </c>
      <c r="D552" s="208" t="s">
        <v>417</v>
      </c>
      <c r="E552" s="208" t="s">
        <v>254</v>
      </c>
      <c r="F552" s="208" t="s">
        <v>407</v>
      </c>
      <c r="G552" s="208" t="s">
        <v>264</v>
      </c>
      <c r="H552" s="208" t="s">
        <v>265</v>
      </c>
      <c r="I552" s="208" t="s">
        <v>266</v>
      </c>
      <c r="J552" s="208">
        <v>137</v>
      </c>
      <c r="K552" s="186">
        <v>26</v>
      </c>
      <c r="L552" s="186">
        <v>144</v>
      </c>
      <c r="M552" s="208" t="s">
        <v>393</v>
      </c>
      <c r="O552" s="210">
        <v>84</v>
      </c>
      <c r="P552" s="208" t="s">
        <v>259</v>
      </c>
      <c r="Q552" s="208" t="s">
        <v>260</v>
      </c>
      <c r="R552" s="208" t="s">
        <v>254</v>
      </c>
      <c r="S552" s="208" t="s">
        <v>261</v>
      </c>
      <c r="T552" s="208"/>
      <c r="U552" s="208">
        <v>1.4</v>
      </c>
      <c r="V552" s="208"/>
      <c r="W552" s="208" t="s">
        <v>285</v>
      </c>
      <c r="X552" s="208" t="s">
        <v>267</v>
      </c>
      <c r="Y552" s="208">
        <v>0</v>
      </c>
      <c r="Z552" s="339">
        <v>35855</v>
      </c>
      <c r="AA552" s="208"/>
      <c r="AB552" s="208">
        <v>0</v>
      </c>
      <c r="AC552" s="208"/>
    </row>
    <row r="553" spans="1:29" ht="15" customHeight="1" x14ac:dyDescent="0.25">
      <c r="A553" s="208">
        <v>9916</v>
      </c>
      <c r="B553" s="208">
        <v>10300602</v>
      </c>
      <c r="C553" s="208" t="s">
        <v>389</v>
      </c>
      <c r="D553" s="208" t="s">
        <v>417</v>
      </c>
      <c r="E553" s="208" t="s">
        <v>254</v>
      </c>
      <c r="F553" s="208" t="s">
        <v>407</v>
      </c>
      <c r="G553" s="208" t="s">
        <v>264</v>
      </c>
      <c r="H553" s="208" t="s">
        <v>265</v>
      </c>
      <c r="I553" s="208" t="s">
        <v>266</v>
      </c>
      <c r="J553" s="208">
        <v>137</v>
      </c>
      <c r="K553" s="186">
        <v>205</v>
      </c>
      <c r="L553" s="186">
        <v>220</v>
      </c>
      <c r="M553" s="208" t="s">
        <v>367</v>
      </c>
      <c r="N553" s="186">
        <v>1</v>
      </c>
      <c r="O553" s="210">
        <v>84</v>
      </c>
      <c r="P553" s="208" t="s">
        <v>259</v>
      </c>
      <c r="Q553" s="208" t="s">
        <v>260</v>
      </c>
      <c r="R553" s="208" t="s">
        <v>254</v>
      </c>
      <c r="S553" s="208" t="s">
        <v>261</v>
      </c>
      <c r="T553" s="208"/>
      <c r="U553" s="208">
        <v>1.4</v>
      </c>
      <c r="V553" s="208"/>
      <c r="W553" s="208" t="s">
        <v>285</v>
      </c>
      <c r="X553" s="208" t="s">
        <v>267</v>
      </c>
      <c r="Y553" s="208">
        <v>0</v>
      </c>
      <c r="Z553" s="339">
        <v>35855</v>
      </c>
      <c r="AA553" s="208"/>
      <c r="AB553" s="208">
        <v>0</v>
      </c>
      <c r="AC553" s="208"/>
    </row>
    <row r="554" spans="1:29" ht="15" customHeight="1" x14ac:dyDescent="0.25">
      <c r="A554" s="208">
        <v>9917</v>
      </c>
      <c r="B554" s="208">
        <v>10300602</v>
      </c>
      <c r="C554" s="208" t="s">
        <v>389</v>
      </c>
      <c r="D554" s="208" t="s">
        <v>417</v>
      </c>
      <c r="E554" s="208" t="s">
        <v>254</v>
      </c>
      <c r="F554" s="208" t="s">
        <v>407</v>
      </c>
      <c r="G554" s="208">
        <v>7440473</v>
      </c>
      <c r="H554" s="208" t="s">
        <v>318</v>
      </c>
      <c r="I554" s="208" t="s">
        <v>319</v>
      </c>
      <c r="J554" s="208">
        <v>149</v>
      </c>
      <c r="K554" s="186">
        <v>0</v>
      </c>
      <c r="L554" s="186">
        <v>129</v>
      </c>
      <c r="M554" s="208" t="s">
        <v>258</v>
      </c>
      <c r="N554" s="186">
        <v>1</v>
      </c>
      <c r="O554" s="210">
        <v>1.4E-3</v>
      </c>
      <c r="P554" s="208" t="s">
        <v>259</v>
      </c>
      <c r="Q554" s="208" t="s">
        <v>260</v>
      </c>
      <c r="R554" s="208" t="s">
        <v>254</v>
      </c>
      <c r="S554" s="208" t="s">
        <v>261</v>
      </c>
      <c r="T554" s="208"/>
      <c r="U554" s="208">
        <v>1.4</v>
      </c>
      <c r="V554" s="208" t="s">
        <v>294</v>
      </c>
      <c r="W554" s="208" t="s">
        <v>285</v>
      </c>
      <c r="X554" s="208" t="s">
        <v>263</v>
      </c>
      <c r="Y554" s="208">
        <v>0</v>
      </c>
      <c r="Z554" s="339">
        <v>35855</v>
      </c>
      <c r="AA554" s="208"/>
      <c r="AB554" s="208">
        <v>0</v>
      </c>
      <c r="AC554" s="208"/>
    </row>
    <row r="555" spans="1:29" ht="15" customHeight="1" x14ac:dyDescent="0.25">
      <c r="A555" s="208">
        <v>9918</v>
      </c>
      <c r="B555" s="208">
        <v>10300602</v>
      </c>
      <c r="C555" s="208" t="s">
        <v>389</v>
      </c>
      <c r="D555" s="208" t="s">
        <v>417</v>
      </c>
      <c r="E555" s="208" t="s">
        <v>254</v>
      </c>
      <c r="F555" s="208" t="s">
        <v>407</v>
      </c>
      <c r="G555" s="208">
        <v>218019</v>
      </c>
      <c r="H555" s="208" t="s">
        <v>320</v>
      </c>
      <c r="I555" s="208" t="s">
        <v>321</v>
      </c>
      <c r="J555" s="208">
        <v>153</v>
      </c>
      <c r="K555" s="186">
        <v>0</v>
      </c>
      <c r="L555" s="186">
        <v>129</v>
      </c>
      <c r="M555" s="208" t="s">
        <v>258</v>
      </c>
      <c r="N555" s="186">
        <v>1</v>
      </c>
      <c r="O555" s="208" t="s">
        <v>283</v>
      </c>
      <c r="P555" s="208" t="s">
        <v>259</v>
      </c>
      <c r="Q555" s="208" t="s">
        <v>260</v>
      </c>
      <c r="R555" s="208" t="s">
        <v>254</v>
      </c>
      <c r="S555" s="208" t="s">
        <v>261</v>
      </c>
      <c r="T555" s="208"/>
      <c r="U555" s="208">
        <v>1.4</v>
      </c>
      <c r="V555" s="208" t="s">
        <v>284</v>
      </c>
      <c r="W555" s="208" t="s">
        <v>285</v>
      </c>
      <c r="X555" s="208" t="s">
        <v>286</v>
      </c>
      <c r="Y555" s="208">
        <v>0</v>
      </c>
      <c r="Z555" s="339">
        <v>35855</v>
      </c>
      <c r="AA555" s="208"/>
      <c r="AB555" s="208">
        <v>0</v>
      </c>
      <c r="AC555" s="208"/>
    </row>
    <row r="556" spans="1:29" ht="15" customHeight="1" x14ac:dyDescent="0.25">
      <c r="A556" s="208">
        <v>9919</v>
      </c>
      <c r="B556" s="208">
        <v>10300602</v>
      </c>
      <c r="C556" s="208" t="s">
        <v>389</v>
      </c>
      <c r="D556" s="208" t="s">
        <v>417</v>
      </c>
      <c r="E556" s="208" t="s">
        <v>254</v>
      </c>
      <c r="F556" s="208" t="s">
        <v>407</v>
      </c>
      <c r="G556" s="208">
        <v>7440484</v>
      </c>
      <c r="H556" s="208" t="s">
        <v>322</v>
      </c>
      <c r="I556" s="208" t="s">
        <v>323</v>
      </c>
      <c r="J556" s="208">
        <v>154</v>
      </c>
      <c r="K556" s="186">
        <v>0</v>
      </c>
      <c r="L556" s="186">
        <v>129</v>
      </c>
      <c r="M556" s="208" t="s">
        <v>258</v>
      </c>
      <c r="N556" s="186">
        <v>1</v>
      </c>
      <c r="O556" s="210">
        <v>8.3999999999999995E-5</v>
      </c>
      <c r="P556" s="208" t="s">
        <v>259</v>
      </c>
      <c r="Q556" s="208" t="s">
        <v>260</v>
      </c>
      <c r="R556" s="208" t="s">
        <v>254</v>
      </c>
      <c r="S556" s="208" t="s">
        <v>261</v>
      </c>
      <c r="T556" s="208"/>
      <c r="U556" s="208">
        <v>1.4</v>
      </c>
      <c r="V556" s="208" t="s">
        <v>294</v>
      </c>
      <c r="W556" s="208" t="s">
        <v>285</v>
      </c>
      <c r="X556" s="208" t="s">
        <v>263</v>
      </c>
      <c r="Y556" s="208">
        <v>0</v>
      </c>
      <c r="Z556" s="339">
        <v>35855</v>
      </c>
      <c r="AA556" s="208"/>
      <c r="AB556" s="208">
        <v>0</v>
      </c>
      <c r="AC556" s="208"/>
    </row>
    <row r="557" spans="1:29" ht="15" customHeight="1" x14ac:dyDescent="0.25">
      <c r="A557" s="208">
        <v>9920</v>
      </c>
      <c r="B557" s="208">
        <v>10300602</v>
      </c>
      <c r="C557" s="208" t="s">
        <v>389</v>
      </c>
      <c r="D557" s="208" t="s">
        <v>417</v>
      </c>
      <c r="E557" s="208" t="s">
        <v>254</v>
      </c>
      <c r="F557" s="208" t="s">
        <v>407</v>
      </c>
      <c r="G557" s="208"/>
      <c r="H557" s="208" t="s">
        <v>324</v>
      </c>
      <c r="I557" s="208" t="s">
        <v>325</v>
      </c>
      <c r="J557" s="208">
        <v>156</v>
      </c>
      <c r="K557" s="186">
        <v>0</v>
      </c>
      <c r="L557" s="186">
        <v>129</v>
      </c>
      <c r="M557" s="208" t="s">
        <v>258</v>
      </c>
      <c r="N557" s="186">
        <v>1</v>
      </c>
      <c r="O557" s="210">
        <v>8.4999999999999995E-4</v>
      </c>
      <c r="P557" s="208" t="s">
        <v>259</v>
      </c>
      <c r="Q557" s="208" t="s">
        <v>260</v>
      </c>
      <c r="R557" s="208" t="s">
        <v>254</v>
      </c>
      <c r="S557" s="208" t="s">
        <v>261</v>
      </c>
      <c r="T557" s="208"/>
      <c r="U557" s="208">
        <v>1.4</v>
      </c>
      <c r="V557" s="208"/>
      <c r="W557" s="208" t="s">
        <v>285</v>
      </c>
      <c r="X557" s="208" t="s">
        <v>275</v>
      </c>
      <c r="Y557" s="208">
        <v>0</v>
      </c>
      <c r="Z557" s="339">
        <v>35855</v>
      </c>
      <c r="AA557" s="208"/>
      <c r="AB557" s="208">
        <v>0</v>
      </c>
      <c r="AC557" s="208"/>
    </row>
    <row r="558" spans="1:29" ht="15" customHeight="1" x14ac:dyDescent="0.25">
      <c r="A558" s="208">
        <v>9921</v>
      </c>
      <c r="B558" s="208">
        <v>10300602</v>
      </c>
      <c r="C558" s="208" t="s">
        <v>389</v>
      </c>
      <c r="D558" s="208" t="s">
        <v>417</v>
      </c>
      <c r="E558" s="208" t="s">
        <v>254</v>
      </c>
      <c r="F558" s="208" t="s">
        <v>407</v>
      </c>
      <c r="G558" s="208">
        <v>53703</v>
      </c>
      <c r="H558" s="208" t="s">
        <v>326</v>
      </c>
      <c r="I558" s="208" t="s">
        <v>327</v>
      </c>
      <c r="J558" s="208">
        <v>166</v>
      </c>
      <c r="K558" s="186">
        <v>0</v>
      </c>
      <c r="L558" s="186">
        <v>129</v>
      </c>
      <c r="M558" s="208" t="s">
        <v>258</v>
      </c>
      <c r="N558" s="186">
        <v>1</v>
      </c>
      <c r="O558" s="208" t="s">
        <v>303</v>
      </c>
      <c r="P558" s="208" t="s">
        <v>259</v>
      </c>
      <c r="Q558" s="208" t="s">
        <v>260</v>
      </c>
      <c r="R558" s="208" t="s">
        <v>254</v>
      </c>
      <c r="S558" s="208" t="s">
        <v>261</v>
      </c>
      <c r="T558" s="208"/>
      <c r="U558" s="208">
        <v>1.4</v>
      </c>
      <c r="V558" s="208" t="s">
        <v>284</v>
      </c>
      <c r="W558" s="208" t="s">
        <v>285</v>
      </c>
      <c r="X558" s="208" t="s">
        <v>286</v>
      </c>
      <c r="Y558" s="208">
        <v>0</v>
      </c>
      <c r="Z558" s="339">
        <v>35855</v>
      </c>
      <c r="AA558" s="208"/>
      <c r="AB558" s="208">
        <v>0</v>
      </c>
      <c r="AC558" s="208"/>
    </row>
    <row r="559" spans="1:29" ht="15" customHeight="1" x14ac:dyDescent="0.25">
      <c r="A559" s="208">
        <v>9922</v>
      </c>
      <c r="B559" s="208">
        <v>10300602</v>
      </c>
      <c r="C559" s="208" t="s">
        <v>389</v>
      </c>
      <c r="D559" s="208" t="s">
        <v>417</v>
      </c>
      <c r="E559" s="208" t="s">
        <v>254</v>
      </c>
      <c r="F559" s="208" t="s">
        <v>407</v>
      </c>
      <c r="G559" s="208">
        <v>91576</v>
      </c>
      <c r="H559" s="208" t="s">
        <v>351</v>
      </c>
      <c r="I559" s="208" t="s">
        <v>352</v>
      </c>
      <c r="J559" s="208">
        <v>55</v>
      </c>
      <c r="K559" s="186">
        <v>0</v>
      </c>
      <c r="L559" s="186">
        <v>129</v>
      </c>
      <c r="M559" s="208" t="s">
        <v>258</v>
      </c>
      <c r="N559" s="186">
        <v>1</v>
      </c>
      <c r="O559" s="210">
        <v>2.4000000000000001E-5</v>
      </c>
      <c r="P559" s="208" t="s">
        <v>259</v>
      </c>
      <c r="Q559" s="208" t="s">
        <v>260</v>
      </c>
      <c r="R559" s="208" t="s">
        <v>254</v>
      </c>
      <c r="S559" s="208" t="s">
        <v>261</v>
      </c>
      <c r="T559" s="208"/>
      <c r="U559" s="208">
        <v>1.4</v>
      </c>
      <c r="V559" s="208" t="s">
        <v>284</v>
      </c>
      <c r="W559" s="208" t="s">
        <v>285</v>
      </c>
      <c r="X559" s="208" t="s">
        <v>263</v>
      </c>
      <c r="Y559" s="208">
        <v>0</v>
      </c>
      <c r="Z559" s="339">
        <v>35855</v>
      </c>
      <c r="AA559" s="208"/>
      <c r="AB559" s="208">
        <v>0</v>
      </c>
      <c r="AC559" s="208"/>
    </row>
    <row r="560" spans="1:29" ht="15" customHeight="1" x14ac:dyDescent="0.25">
      <c r="A560" s="208">
        <v>9923</v>
      </c>
      <c r="B560" s="208">
        <v>10300602</v>
      </c>
      <c r="C560" s="208" t="s">
        <v>389</v>
      </c>
      <c r="D560" s="208" t="s">
        <v>417</v>
      </c>
      <c r="E560" s="208" t="s">
        <v>254</v>
      </c>
      <c r="F560" s="208" t="s">
        <v>407</v>
      </c>
      <c r="G560" s="208">
        <v>56495</v>
      </c>
      <c r="H560" s="208" t="s">
        <v>353</v>
      </c>
      <c r="I560" s="208" t="s">
        <v>354</v>
      </c>
      <c r="J560" s="208">
        <v>61</v>
      </c>
      <c r="K560" s="186">
        <v>0</v>
      </c>
      <c r="L560" s="186">
        <v>129</v>
      </c>
      <c r="M560" s="208" t="s">
        <v>258</v>
      </c>
      <c r="N560" s="186">
        <v>1</v>
      </c>
      <c r="O560" s="208" t="s">
        <v>283</v>
      </c>
      <c r="P560" s="208" t="s">
        <v>259</v>
      </c>
      <c r="Q560" s="208" t="s">
        <v>260</v>
      </c>
      <c r="R560" s="208" t="s">
        <v>254</v>
      </c>
      <c r="S560" s="208" t="s">
        <v>261</v>
      </c>
      <c r="T560" s="208"/>
      <c r="U560" s="208">
        <v>1.4</v>
      </c>
      <c r="V560" s="208" t="s">
        <v>284</v>
      </c>
      <c r="W560" s="208" t="s">
        <v>285</v>
      </c>
      <c r="X560" s="208" t="s">
        <v>286</v>
      </c>
      <c r="Y560" s="208">
        <v>0</v>
      </c>
      <c r="Z560" s="339">
        <v>35855</v>
      </c>
      <c r="AA560" s="208"/>
      <c r="AB560" s="208">
        <v>0</v>
      </c>
      <c r="AC560" s="208"/>
    </row>
    <row r="561" spans="1:29" ht="15" customHeight="1" x14ac:dyDescent="0.25">
      <c r="A561" s="208">
        <v>9924</v>
      </c>
      <c r="B561" s="208">
        <v>10300602</v>
      </c>
      <c r="C561" s="208" t="s">
        <v>389</v>
      </c>
      <c r="D561" s="208" t="s">
        <v>417</v>
      </c>
      <c r="E561" s="208" t="s">
        <v>254</v>
      </c>
      <c r="F561" s="208" t="s">
        <v>407</v>
      </c>
      <c r="G561" s="208"/>
      <c r="H561" s="208" t="s">
        <v>355</v>
      </c>
      <c r="I561" s="208" t="s">
        <v>356</v>
      </c>
      <c r="J561" s="208">
        <v>287</v>
      </c>
      <c r="K561" s="186">
        <v>0</v>
      </c>
      <c r="L561" s="186">
        <v>129</v>
      </c>
      <c r="M561" s="208" t="s">
        <v>258</v>
      </c>
      <c r="N561" s="186">
        <v>1</v>
      </c>
      <c r="O561" s="210">
        <v>1.1000000000000001E-3</v>
      </c>
      <c r="P561" s="208" t="s">
        <v>259</v>
      </c>
      <c r="Q561" s="208" t="s">
        <v>260</v>
      </c>
      <c r="R561" s="208" t="s">
        <v>254</v>
      </c>
      <c r="S561" s="208" t="s">
        <v>261</v>
      </c>
      <c r="T561" s="208"/>
      <c r="U561" s="208">
        <v>1.4</v>
      </c>
      <c r="V561" s="208"/>
      <c r="W561" s="208" t="s">
        <v>285</v>
      </c>
      <c r="X561" s="208" t="s">
        <v>263</v>
      </c>
      <c r="Y561" s="208">
        <v>0</v>
      </c>
      <c r="Z561" s="339">
        <v>35855</v>
      </c>
      <c r="AA561" s="208"/>
      <c r="AB561" s="208">
        <v>0</v>
      </c>
      <c r="AC561" s="208"/>
    </row>
    <row r="562" spans="1:29" ht="15" customHeight="1" x14ac:dyDescent="0.25">
      <c r="A562" s="208">
        <v>9925</v>
      </c>
      <c r="B562" s="208">
        <v>10300602</v>
      </c>
      <c r="C562" s="208" t="s">
        <v>389</v>
      </c>
      <c r="D562" s="208" t="s">
        <v>417</v>
      </c>
      <c r="E562" s="208" t="s">
        <v>254</v>
      </c>
      <c r="F562" s="208" t="s">
        <v>407</v>
      </c>
      <c r="G562" s="208">
        <v>110543</v>
      </c>
      <c r="H562" s="208" t="s">
        <v>357</v>
      </c>
      <c r="I562" s="208" t="s">
        <v>358</v>
      </c>
      <c r="J562" s="208">
        <v>295</v>
      </c>
      <c r="K562" s="186">
        <v>0</v>
      </c>
      <c r="L562" s="186">
        <v>129</v>
      </c>
      <c r="M562" s="208" t="s">
        <v>258</v>
      </c>
      <c r="N562" s="186">
        <v>1</v>
      </c>
      <c r="O562" s="210">
        <v>1.8</v>
      </c>
      <c r="P562" s="208" t="s">
        <v>259</v>
      </c>
      <c r="Q562" s="208" t="s">
        <v>260</v>
      </c>
      <c r="R562" s="208" t="s">
        <v>254</v>
      </c>
      <c r="S562" s="208" t="s">
        <v>261</v>
      </c>
      <c r="T562" s="208"/>
      <c r="U562" s="208">
        <v>1.4</v>
      </c>
      <c r="V562" s="208" t="s">
        <v>284</v>
      </c>
      <c r="W562" s="208" t="s">
        <v>285</v>
      </c>
      <c r="X562" s="208" t="s">
        <v>286</v>
      </c>
      <c r="Y562" s="208">
        <v>0</v>
      </c>
      <c r="Z562" s="339">
        <v>35855</v>
      </c>
      <c r="AA562" s="208"/>
      <c r="AB562" s="208">
        <v>0</v>
      </c>
      <c r="AC562" s="208"/>
    </row>
    <row r="563" spans="1:29" ht="15" customHeight="1" x14ac:dyDescent="0.25">
      <c r="A563" s="208">
        <v>9926</v>
      </c>
      <c r="B563" s="208">
        <v>10300602</v>
      </c>
      <c r="C563" s="208" t="s">
        <v>389</v>
      </c>
      <c r="D563" s="208" t="s">
        <v>417</v>
      </c>
      <c r="E563" s="208" t="s">
        <v>254</v>
      </c>
      <c r="F563" s="208" t="s">
        <v>407</v>
      </c>
      <c r="G563" s="208"/>
      <c r="H563" s="208" t="s">
        <v>359</v>
      </c>
      <c r="I563" s="208" t="s">
        <v>360</v>
      </c>
      <c r="J563" s="208">
        <v>307</v>
      </c>
      <c r="K563" s="186">
        <v>0</v>
      </c>
      <c r="L563" s="186">
        <v>129</v>
      </c>
      <c r="M563" s="208" t="s">
        <v>258</v>
      </c>
      <c r="N563" s="186">
        <v>1</v>
      </c>
      <c r="O563" s="210">
        <v>2.6</v>
      </c>
      <c r="P563" s="208" t="s">
        <v>259</v>
      </c>
      <c r="Q563" s="208" t="s">
        <v>260</v>
      </c>
      <c r="R563" s="208" t="s">
        <v>254</v>
      </c>
      <c r="S563" s="208" t="s">
        <v>261</v>
      </c>
      <c r="T563" s="208"/>
      <c r="U563" s="208">
        <v>1.4</v>
      </c>
      <c r="V563" s="208"/>
      <c r="W563" s="208" t="s">
        <v>285</v>
      </c>
      <c r="X563" s="208" t="s">
        <v>286</v>
      </c>
      <c r="Y563" s="208">
        <v>0</v>
      </c>
      <c r="Z563" s="339">
        <v>35855</v>
      </c>
      <c r="AA563" s="208"/>
      <c r="AB563" s="208">
        <v>0</v>
      </c>
      <c r="AC563" s="208"/>
    </row>
    <row r="564" spans="1:29" ht="15" customHeight="1" x14ac:dyDescent="0.25">
      <c r="A564" s="208">
        <v>9927</v>
      </c>
      <c r="B564" s="208">
        <v>10300602</v>
      </c>
      <c r="C564" s="208" t="s">
        <v>389</v>
      </c>
      <c r="D564" s="208" t="s">
        <v>417</v>
      </c>
      <c r="E564" s="208" t="s">
        <v>254</v>
      </c>
      <c r="F564" s="208" t="s">
        <v>407</v>
      </c>
      <c r="G564" s="208">
        <v>91203</v>
      </c>
      <c r="H564" s="208" t="s">
        <v>361</v>
      </c>
      <c r="I564" s="208" t="s">
        <v>362</v>
      </c>
      <c r="J564" s="208">
        <v>291</v>
      </c>
      <c r="K564" s="186">
        <v>0</v>
      </c>
      <c r="L564" s="186">
        <v>129</v>
      </c>
      <c r="M564" s="208" t="s">
        <v>258</v>
      </c>
      <c r="N564" s="186">
        <v>1</v>
      </c>
      <c r="O564" s="210">
        <v>6.0999999999999997E-4</v>
      </c>
      <c r="P564" s="208" t="s">
        <v>259</v>
      </c>
      <c r="Q564" s="208" t="s">
        <v>260</v>
      </c>
      <c r="R564" s="208" t="s">
        <v>254</v>
      </c>
      <c r="S564" s="208" t="s">
        <v>261</v>
      </c>
      <c r="T564" s="208"/>
      <c r="U564" s="208">
        <v>1.4</v>
      </c>
      <c r="V564" s="208" t="s">
        <v>294</v>
      </c>
      <c r="W564" s="208" t="s">
        <v>285</v>
      </c>
      <c r="X564" s="208" t="s">
        <v>286</v>
      </c>
      <c r="Y564" s="208">
        <v>0</v>
      </c>
      <c r="Z564" s="339">
        <v>35855</v>
      </c>
      <c r="AA564" s="208"/>
      <c r="AB564" s="208">
        <v>0</v>
      </c>
      <c r="AC564" s="208"/>
    </row>
    <row r="565" spans="1:29" ht="15" customHeight="1" x14ac:dyDescent="0.25">
      <c r="A565" s="208">
        <v>9928</v>
      </c>
      <c r="B565" s="208">
        <v>10300602</v>
      </c>
      <c r="C565" s="208" t="s">
        <v>389</v>
      </c>
      <c r="D565" s="208" t="s">
        <v>417</v>
      </c>
      <c r="E565" s="208" t="s">
        <v>254</v>
      </c>
      <c r="F565" s="208" t="s">
        <v>407</v>
      </c>
      <c r="G565" s="208">
        <v>7440020</v>
      </c>
      <c r="H565" s="208" t="s">
        <v>363</v>
      </c>
      <c r="I565" s="208" t="s">
        <v>364</v>
      </c>
      <c r="J565" s="208">
        <v>296</v>
      </c>
      <c r="K565" s="186">
        <v>0</v>
      </c>
      <c r="L565" s="186">
        <v>129</v>
      </c>
      <c r="M565" s="208" t="s">
        <v>258</v>
      </c>
      <c r="N565" s="186">
        <v>1</v>
      </c>
      <c r="O565" s="210">
        <v>2.0999999999999999E-3</v>
      </c>
      <c r="P565" s="208" t="s">
        <v>259</v>
      </c>
      <c r="Q565" s="208" t="s">
        <v>260</v>
      </c>
      <c r="R565" s="208" t="s">
        <v>254</v>
      </c>
      <c r="S565" s="208" t="s">
        <v>261</v>
      </c>
      <c r="T565" s="208"/>
      <c r="U565" s="208">
        <v>1.4</v>
      </c>
      <c r="V565" s="208" t="s">
        <v>294</v>
      </c>
      <c r="W565" s="208" t="s">
        <v>285</v>
      </c>
      <c r="X565" s="208" t="s">
        <v>275</v>
      </c>
      <c r="Y565" s="208">
        <v>0</v>
      </c>
      <c r="Z565" s="339">
        <v>35855</v>
      </c>
      <c r="AA565" s="208"/>
      <c r="AB565" s="208">
        <v>0</v>
      </c>
      <c r="AC565" s="208"/>
    </row>
    <row r="566" spans="1:29" ht="15" customHeight="1" x14ac:dyDescent="0.25">
      <c r="A566" s="208">
        <v>9929</v>
      </c>
      <c r="B566" s="208">
        <v>10300602</v>
      </c>
      <c r="C566" s="208" t="s">
        <v>389</v>
      </c>
      <c r="D566" s="208" t="s">
        <v>417</v>
      </c>
      <c r="E566" s="208" t="s">
        <v>254</v>
      </c>
      <c r="F566" s="208" t="s">
        <v>407</v>
      </c>
      <c r="G566" s="208" t="s">
        <v>268</v>
      </c>
      <c r="H566" s="208"/>
      <c r="I566" s="208" t="s">
        <v>269</v>
      </c>
      <c r="J566" s="208">
        <v>303</v>
      </c>
      <c r="K566" s="186">
        <v>0</v>
      </c>
      <c r="L566" s="186">
        <v>129</v>
      </c>
      <c r="M566" s="208" t="s">
        <v>258</v>
      </c>
      <c r="N566" s="186">
        <v>1</v>
      </c>
      <c r="O566" s="210">
        <v>140</v>
      </c>
      <c r="P566" s="208" t="s">
        <v>259</v>
      </c>
      <c r="Q566" s="208" t="s">
        <v>260</v>
      </c>
      <c r="R566" s="208" t="s">
        <v>254</v>
      </c>
      <c r="S566" s="208" t="s">
        <v>261</v>
      </c>
      <c r="T566" s="208"/>
      <c r="U566" s="208">
        <v>1.4</v>
      </c>
      <c r="V566" s="208" t="s">
        <v>418</v>
      </c>
      <c r="W566" s="208" t="s">
        <v>262</v>
      </c>
      <c r="X566" s="208" t="s">
        <v>278</v>
      </c>
      <c r="Y566" s="208">
        <v>0</v>
      </c>
      <c r="Z566" s="208"/>
      <c r="AA566" s="339">
        <v>35855</v>
      </c>
      <c r="AB566" s="208">
        <v>0</v>
      </c>
      <c r="AC566" s="208"/>
    </row>
    <row r="567" spans="1:29" ht="15" customHeight="1" x14ac:dyDescent="0.25">
      <c r="A567" s="208">
        <v>9930</v>
      </c>
      <c r="B567" s="208">
        <v>10300602</v>
      </c>
      <c r="C567" s="208" t="s">
        <v>389</v>
      </c>
      <c r="D567" s="208" t="s">
        <v>417</v>
      </c>
      <c r="E567" s="208" t="s">
        <v>254</v>
      </c>
      <c r="F567" s="208" t="s">
        <v>407</v>
      </c>
      <c r="G567" s="208" t="s">
        <v>268</v>
      </c>
      <c r="H567" s="208"/>
      <c r="I567" s="208" t="s">
        <v>269</v>
      </c>
      <c r="J567" s="208">
        <v>303</v>
      </c>
      <c r="K567" s="186">
        <v>0</v>
      </c>
      <c r="L567" s="186">
        <v>129</v>
      </c>
      <c r="M567" s="208" t="s">
        <v>258</v>
      </c>
      <c r="N567" s="186">
        <v>1</v>
      </c>
      <c r="O567" s="210">
        <v>100</v>
      </c>
      <c r="P567" s="208" t="s">
        <v>259</v>
      </c>
      <c r="Q567" s="208" t="s">
        <v>260</v>
      </c>
      <c r="R567" s="208" t="s">
        <v>254</v>
      </c>
      <c r="S567" s="208" t="s">
        <v>261</v>
      </c>
      <c r="T567" s="208"/>
      <c r="U567" s="208">
        <v>1.4</v>
      </c>
      <c r="V567" s="208" t="s">
        <v>418</v>
      </c>
      <c r="W567" s="208" t="s">
        <v>285</v>
      </c>
      <c r="X567" s="208" t="s">
        <v>267</v>
      </c>
      <c r="Y567" s="208">
        <v>0</v>
      </c>
      <c r="Z567" s="339">
        <v>35855</v>
      </c>
      <c r="AA567" s="208"/>
      <c r="AB567" s="208">
        <v>0</v>
      </c>
      <c r="AC567" s="208"/>
    </row>
    <row r="568" spans="1:29" ht="15" customHeight="1" x14ac:dyDescent="0.25">
      <c r="A568" s="208">
        <v>9931</v>
      </c>
      <c r="B568" s="208">
        <v>10300602</v>
      </c>
      <c r="C568" s="208" t="s">
        <v>389</v>
      </c>
      <c r="D568" s="208" t="s">
        <v>417</v>
      </c>
      <c r="E568" s="208" t="s">
        <v>254</v>
      </c>
      <c r="F568" s="208" t="s">
        <v>407</v>
      </c>
      <c r="G568" s="208" t="s">
        <v>268</v>
      </c>
      <c r="H568" s="208"/>
      <c r="I568" s="208" t="s">
        <v>269</v>
      </c>
      <c r="J568" s="208">
        <v>303</v>
      </c>
      <c r="K568" s="186">
        <v>205</v>
      </c>
      <c r="L568" s="186">
        <v>220</v>
      </c>
      <c r="M568" s="208" t="s">
        <v>367</v>
      </c>
      <c r="N568" s="186">
        <v>1</v>
      </c>
      <c r="O568" s="210">
        <v>50</v>
      </c>
      <c r="P568" s="208" t="s">
        <v>259</v>
      </c>
      <c r="Q568" s="208" t="s">
        <v>260</v>
      </c>
      <c r="R568" s="208" t="s">
        <v>254</v>
      </c>
      <c r="S568" s="208" t="s">
        <v>261</v>
      </c>
      <c r="T568" s="208"/>
      <c r="U568" s="208">
        <v>1.4</v>
      </c>
      <c r="V568" s="208" t="s">
        <v>398</v>
      </c>
      <c r="W568" s="208" t="s">
        <v>285</v>
      </c>
      <c r="X568" s="208" t="s">
        <v>263</v>
      </c>
      <c r="Y568" s="208">
        <v>0</v>
      </c>
      <c r="Z568" s="339">
        <v>35855</v>
      </c>
      <c r="AA568" s="208"/>
      <c r="AB568" s="208">
        <v>0</v>
      </c>
      <c r="AC568" s="208"/>
    </row>
    <row r="569" spans="1:29" ht="15" customHeight="1" x14ac:dyDescent="0.25">
      <c r="A569" s="208">
        <v>9932</v>
      </c>
      <c r="B569" s="208">
        <v>10300602</v>
      </c>
      <c r="C569" s="208" t="s">
        <v>389</v>
      </c>
      <c r="D569" s="208" t="s">
        <v>417</v>
      </c>
      <c r="E569" s="208" t="s">
        <v>254</v>
      </c>
      <c r="F569" s="208" t="s">
        <v>407</v>
      </c>
      <c r="G569" s="208" t="s">
        <v>268</v>
      </c>
      <c r="H569" s="208"/>
      <c r="I569" s="208" t="s">
        <v>269</v>
      </c>
      <c r="J569" s="208">
        <v>303</v>
      </c>
      <c r="K569" s="186">
        <v>26</v>
      </c>
      <c r="L569" s="186">
        <v>144</v>
      </c>
      <c r="M569" s="208" t="s">
        <v>393</v>
      </c>
      <c r="O569" s="210">
        <v>32</v>
      </c>
      <c r="P569" s="208" t="s">
        <v>259</v>
      </c>
      <c r="Q569" s="208" t="s">
        <v>260</v>
      </c>
      <c r="R569" s="208" t="s">
        <v>254</v>
      </c>
      <c r="S569" s="208" t="s">
        <v>261</v>
      </c>
      <c r="T569" s="208"/>
      <c r="U569" s="208">
        <v>1.4</v>
      </c>
      <c r="V569" s="208" t="s">
        <v>398</v>
      </c>
      <c r="W569" s="208" t="s">
        <v>285</v>
      </c>
      <c r="X569" s="208" t="s">
        <v>275</v>
      </c>
      <c r="Y569" s="208">
        <v>0</v>
      </c>
      <c r="Z569" s="339">
        <v>35855</v>
      </c>
      <c r="AA569" s="208"/>
      <c r="AB569" s="208">
        <v>0</v>
      </c>
      <c r="AC569" s="208"/>
    </row>
    <row r="570" spans="1:29" ht="15" customHeight="1" x14ac:dyDescent="0.25">
      <c r="A570" s="208">
        <v>9932</v>
      </c>
      <c r="B570" s="208">
        <v>10300602</v>
      </c>
      <c r="C570" s="208" t="s">
        <v>389</v>
      </c>
      <c r="D570" s="208" t="s">
        <v>417</v>
      </c>
      <c r="E570" s="208" t="s">
        <v>254</v>
      </c>
      <c r="F570" s="208" t="s">
        <v>407</v>
      </c>
      <c r="G570" s="208" t="s">
        <v>268</v>
      </c>
      <c r="H570" s="208"/>
      <c r="I570" s="208" t="s">
        <v>269</v>
      </c>
      <c r="J570" s="208">
        <v>303</v>
      </c>
      <c r="K570" s="186">
        <v>205</v>
      </c>
      <c r="L570" s="186">
        <v>220</v>
      </c>
      <c r="M570" s="208" t="s">
        <v>367</v>
      </c>
      <c r="N570" s="186">
        <v>1</v>
      </c>
      <c r="O570" s="210">
        <v>32</v>
      </c>
      <c r="P570" s="208" t="s">
        <v>259</v>
      </c>
      <c r="Q570" s="208" t="s">
        <v>260</v>
      </c>
      <c r="R570" s="208" t="s">
        <v>254</v>
      </c>
      <c r="S570" s="208" t="s">
        <v>261</v>
      </c>
      <c r="T570" s="208"/>
      <c r="U570" s="208">
        <v>1.4</v>
      </c>
      <c r="V570" s="208" t="s">
        <v>398</v>
      </c>
      <c r="W570" s="208" t="s">
        <v>285</v>
      </c>
      <c r="X570" s="208" t="s">
        <v>275</v>
      </c>
      <c r="Y570" s="208">
        <v>0</v>
      </c>
      <c r="Z570" s="339">
        <v>35855</v>
      </c>
      <c r="AA570" s="208"/>
      <c r="AB570" s="208">
        <v>0</v>
      </c>
      <c r="AC570" s="208"/>
    </row>
    <row r="571" spans="1:29" ht="15" customHeight="1" x14ac:dyDescent="0.25">
      <c r="A571" s="208">
        <v>9933</v>
      </c>
      <c r="B571" s="208">
        <v>10300602</v>
      </c>
      <c r="C571" s="208" t="s">
        <v>389</v>
      </c>
      <c r="D571" s="208" t="s">
        <v>417</v>
      </c>
      <c r="E571" s="208" t="s">
        <v>254</v>
      </c>
      <c r="F571" s="208" t="s">
        <v>407</v>
      </c>
      <c r="G571" s="208"/>
      <c r="H571" s="208" t="s">
        <v>365</v>
      </c>
      <c r="I571" s="208" t="s">
        <v>366</v>
      </c>
      <c r="J571" s="208">
        <v>304</v>
      </c>
      <c r="K571" s="186">
        <v>0</v>
      </c>
      <c r="L571" s="186">
        <v>129</v>
      </c>
      <c r="M571" s="208" t="s">
        <v>258</v>
      </c>
      <c r="N571" s="186">
        <v>1</v>
      </c>
      <c r="O571" s="210">
        <v>2.2000000000000002</v>
      </c>
      <c r="P571" s="208" t="s">
        <v>259</v>
      </c>
      <c r="Q571" s="208" t="s">
        <v>260</v>
      </c>
      <c r="R571" s="208" t="s">
        <v>254</v>
      </c>
      <c r="S571" s="208" t="s">
        <v>261</v>
      </c>
      <c r="T571" s="208"/>
      <c r="U571" s="208">
        <v>1.4</v>
      </c>
      <c r="V571" s="208"/>
      <c r="W571" s="208" t="s">
        <v>285</v>
      </c>
      <c r="X571" s="208" t="s">
        <v>286</v>
      </c>
      <c r="Y571" s="208">
        <v>0</v>
      </c>
      <c r="Z571" s="339">
        <v>35855</v>
      </c>
      <c r="AA571" s="208"/>
      <c r="AB571" s="208">
        <v>0</v>
      </c>
      <c r="AC571" s="208"/>
    </row>
    <row r="572" spans="1:29" ht="15" customHeight="1" x14ac:dyDescent="0.25">
      <c r="A572" s="208">
        <v>9934</v>
      </c>
      <c r="B572" s="208">
        <v>10300602</v>
      </c>
      <c r="C572" s="208" t="s">
        <v>389</v>
      </c>
      <c r="D572" s="208" t="s">
        <v>417</v>
      </c>
      <c r="E572" s="208" t="s">
        <v>254</v>
      </c>
      <c r="F572" s="208" t="s">
        <v>407</v>
      </c>
      <c r="G572" s="208"/>
      <c r="H572" s="208" t="s">
        <v>365</v>
      </c>
      <c r="I572" s="208" t="s">
        <v>366</v>
      </c>
      <c r="J572" s="208">
        <v>304</v>
      </c>
      <c r="K572" s="186">
        <v>205</v>
      </c>
      <c r="L572" s="186">
        <v>220</v>
      </c>
      <c r="M572" s="208" t="s">
        <v>367</v>
      </c>
      <c r="N572" s="186">
        <v>1</v>
      </c>
      <c r="O572" s="210">
        <v>0.64</v>
      </c>
      <c r="P572" s="208" t="s">
        <v>259</v>
      </c>
      <c r="Q572" s="208" t="s">
        <v>260</v>
      </c>
      <c r="R572" s="208" t="s">
        <v>254</v>
      </c>
      <c r="S572" s="208" t="s">
        <v>261</v>
      </c>
      <c r="T572" s="208"/>
      <c r="U572" s="208">
        <v>1.4</v>
      </c>
      <c r="V572" s="208"/>
      <c r="W572" s="208" t="s">
        <v>285</v>
      </c>
      <c r="X572" s="208" t="s">
        <v>286</v>
      </c>
      <c r="Y572" s="208">
        <v>0</v>
      </c>
      <c r="Z572" s="339">
        <v>35855</v>
      </c>
      <c r="AA572" s="208"/>
      <c r="AB572" s="208">
        <v>0</v>
      </c>
      <c r="AC572" s="208"/>
    </row>
    <row r="573" spans="1:29" ht="15" customHeight="1" x14ac:dyDescent="0.25">
      <c r="A573" s="208">
        <v>9935</v>
      </c>
      <c r="B573" s="208">
        <v>10300602</v>
      </c>
      <c r="C573" s="208" t="s">
        <v>389</v>
      </c>
      <c r="D573" s="208" t="s">
        <v>417</v>
      </c>
      <c r="E573" s="208" t="s">
        <v>254</v>
      </c>
      <c r="F573" s="208" t="s">
        <v>407</v>
      </c>
      <c r="G573" s="208">
        <v>85018</v>
      </c>
      <c r="H573" s="208" t="s">
        <v>368</v>
      </c>
      <c r="I573" s="208" t="s">
        <v>369</v>
      </c>
      <c r="J573" s="208">
        <v>325</v>
      </c>
      <c r="K573" s="186">
        <v>0</v>
      </c>
      <c r="L573" s="186">
        <v>129</v>
      </c>
      <c r="M573" s="208" t="s">
        <v>258</v>
      </c>
      <c r="N573" s="186">
        <v>1</v>
      </c>
      <c r="O573" s="210">
        <v>1.7E-5</v>
      </c>
      <c r="P573" s="208" t="s">
        <v>259</v>
      </c>
      <c r="Q573" s="208" t="s">
        <v>260</v>
      </c>
      <c r="R573" s="208" t="s">
        <v>254</v>
      </c>
      <c r="S573" s="208" t="s">
        <v>261</v>
      </c>
      <c r="T573" s="208"/>
      <c r="U573" s="208">
        <v>1.4</v>
      </c>
      <c r="V573" s="208" t="s">
        <v>284</v>
      </c>
      <c r="W573" s="208" t="s">
        <v>285</v>
      </c>
      <c r="X573" s="208" t="s">
        <v>263</v>
      </c>
      <c r="Y573" s="208">
        <v>0</v>
      </c>
      <c r="Z573" s="339">
        <v>35855</v>
      </c>
      <c r="AA573" s="208"/>
      <c r="AB573" s="208">
        <v>0</v>
      </c>
      <c r="AC573" s="208"/>
    </row>
    <row r="574" spans="1:29" ht="15" customHeight="1" x14ac:dyDescent="0.25">
      <c r="A574" s="208">
        <v>9936</v>
      </c>
      <c r="B574" s="208">
        <v>10300602</v>
      </c>
      <c r="C574" s="208" t="s">
        <v>389</v>
      </c>
      <c r="D574" s="208" t="s">
        <v>417</v>
      </c>
      <c r="E574" s="208" t="s">
        <v>254</v>
      </c>
      <c r="F574" s="208" t="s">
        <v>407</v>
      </c>
      <c r="G574" s="208" t="s">
        <v>271</v>
      </c>
      <c r="H574" s="208"/>
      <c r="I574" s="208" t="s">
        <v>272</v>
      </c>
      <c r="J574" s="208">
        <v>330</v>
      </c>
      <c r="K574" s="186">
        <v>0</v>
      </c>
      <c r="L574" s="186">
        <v>129</v>
      </c>
      <c r="M574" s="208" t="s">
        <v>258</v>
      </c>
      <c r="N574" s="186">
        <v>1</v>
      </c>
      <c r="O574" s="210">
        <v>5.7</v>
      </c>
      <c r="P574" s="208" t="s">
        <v>259</v>
      </c>
      <c r="Q574" s="208" t="s">
        <v>260</v>
      </c>
      <c r="R574" s="208" t="s">
        <v>254</v>
      </c>
      <c r="S574" s="208" t="s">
        <v>261</v>
      </c>
      <c r="T574" s="208"/>
      <c r="U574" s="208">
        <v>1.4</v>
      </c>
      <c r="V574" s="208" t="s">
        <v>370</v>
      </c>
      <c r="W574" s="208" t="s">
        <v>285</v>
      </c>
      <c r="X574" s="208" t="s">
        <v>263</v>
      </c>
      <c r="Y574" s="208">
        <v>0</v>
      </c>
      <c r="Z574" s="339">
        <v>35855</v>
      </c>
      <c r="AA574" s="208"/>
      <c r="AB574" s="208">
        <v>0</v>
      </c>
      <c r="AC574" s="208"/>
    </row>
    <row r="575" spans="1:29" ht="15" customHeight="1" x14ac:dyDescent="0.25">
      <c r="A575" s="208">
        <v>9937</v>
      </c>
      <c r="B575" s="208">
        <v>10300602</v>
      </c>
      <c r="C575" s="208" t="s">
        <v>389</v>
      </c>
      <c r="D575" s="208" t="s">
        <v>417</v>
      </c>
      <c r="E575" s="208" t="s">
        <v>254</v>
      </c>
      <c r="F575" s="208" t="s">
        <v>407</v>
      </c>
      <c r="G575" s="208" t="s">
        <v>273</v>
      </c>
      <c r="H575" s="208"/>
      <c r="I575" s="208" t="s">
        <v>274</v>
      </c>
      <c r="J575" s="208">
        <v>334</v>
      </c>
      <c r="K575" s="186">
        <v>0</v>
      </c>
      <c r="L575" s="186">
        <v>129</v>
      </c>
      <c r="M575" s="208" t="s">
        <v>258</v>
      </c>
      <c r="N575" s="186">
        <v>1</v>
      </c>
      <c r="O575" s="210">
        <v>1.9</v>
      </c>
      <c r="P575" s="208" t="s">
        <v>259</v>
      </c>
      <c r="Q575" s="208" t="s">
        <v>260</v>
      </c>
      <c r="R575" s="208" t="s">
        <v>254</v>
      </c>
      <c r="S575" s="208" t="s">
        <v>261</v>
      </c>
      <c r="T575" s="208"/>
      <c r="U575" s="208">
        <v>1.4</v>
      </c>
      <c r="V575" s="208" t="s">
        <v>370</v>
      </c>
      <c r="W575" s="208" t="s">
        <v>285</v>
      </c>
      <c r="X575" s="208" t="s">
        <v>267</v>
      </c>
      <c r="Y575" s="208">
        <v>0</v>
      </c>
      <c r="Z575" s="339">
        <v>35855</v>
      </c>
      <c r="AA575" s="208"/>
      <c r="AB575" s="208">
        <v>0</v>
      </c>
      <c r="AC575" s="208"/>
    </row>
    <row r="576" spans="1:29" ht="15" customHeight="1" x14ac:dyDescent="0.25">
      <c r="A576" s="208">
        <v>9938</v>
      </c>
      <c r="B576" s="208">
        <v>10300602</v>
      </c>
      <c r="C576" s="208" t="s">
        <v>389</v>
      </c>
      <c r="D576" s="208" t="s">
        <v>417</v>
      </c>
      <c r="E576" s="208" t="s">
        <v>254</v>
      </c>
      <c r="F576" s="208" t="s">
        <v>407</v>
      </c>
      <c r="G576" s="208" t="s">
        <v>371</v>
      </c>
      <c r="H576" s="208"/>
      <c r="I576" s="208" t="s">
        <v>372</v>
      </c>
      <c r="J576" s="208">
        <v>336</v>
      </c>
      <c r="K576" s="186">
        <v>0</v>
      </c>
      <c r="L576" s="186">
        <v>129</v>
      </c>
      <c r="M576" s="208" t="s">
        <v>258</v>
      </c>
      <c r="N576" s="186">
        <v>1</v>
      </c>
      <c r="O576" s="210">
        <v>13.7</v>
      </c>
      <c r="P576" s="208" t="s">
        <v>259</v>
      </c>
      <c r="Q576" s="208" t="s">
        <v>260</v>
      </c>
      <c r="R576" s="208" t="s">
        <v>254</v>
      </c>
      <c r="S576" s="208" t="s">
        <v>261</v>
      </c>
      <c r="T576" s="208"/>
      <c r="U576" s="208">
        <v>1.4</v>
      </c>
      <c r="V576" s="208" t="s">
        <v>752</v>
      </c>
      <c r="W576" s="208" t="s">
        <v>262</v>
      </c>
      <c r="X576" s="208" t="s">
        <v>263</v>
      </c>
      <c r="Y576" s="208">
        <v>0</v>
      </c>
      <c r="Z576" s="208"/>
      <c r="AA576" s="339">
        <v>35855</v>
      </c>
      <c r="AB576" s="208">
        <v>0</v>
      </c>
      <c r="AC576" s="208"/>
    </row>
    <row r="577" spans="1:29" ht="15" customHeight="1" x14ac:dyDescent="0.25">
      <c r="A577" s="208">
        <v>9939</v>
      </c>
      <c r="B577" s="208">
        <v>10300602</v>
      </c>
      <c r="C577" s="208" t="s">
        <v>389</v>
      </c>
      <c r="D577" s="208" t="s">
        <v>417</v>
      </c>
      <c r="E577" s="208" t="s">
        <v>254</v>
      </c>
      <c r="F577" s="208" t="s">
        <v>407</v>
      </c>
      <c r="G577" s="208" t="s">
        <v>371</v>
      </c>
      <c r="H577" s="208"/>
      <c r="I577" s="208" t="s">
        <v>372</v>
      </c>
      <c r="J577" s="208">
        <v>336</v>
      </c>
      <c r="K577" s="186">
        <v>0</v>
      </c>
      <c r="L577" s="186">
        <v>129</v>
      </c>
      <c r="M577" s="208" t="s">
        <v>258</v>
      </c>
      <c r="N577" s="186">
        <v>1</v>
      </c>
      <c r="O577" s="210">
        <v>7.6</v>
      </c>
      <c r="P577" s="208" t="s">
        <v>259</v>
      </c>
      <c r="Q577" s="208" t="s">
        <v>260</v>
      </c>
      <c r="R577" s="208" t="s">
        <v>254</v>
      </c>
      <c r="S577" s="208" t="s">
        <v>261</v>
      </c>
      <c r="T577" s="208"/>
      <c r="U577" s="208">
        <v>1.4</v>
      </c>
      <c r="V577" s="208" t="s">
        <v>370</v>
      </c>
      <c r="W577" s="208" t="s">
        <v>285</v>
      </c>
      <c r="X577" s="208" t="s">
        <v>263</v>
      </c>
      <c r="Y577" s="208">
        <v>0</v>
      </c>
      <c r="Z577" s="339">
        <v>35855</v>
      </c>
      <c r="AA577" s="208"/>
      <c r="AB577" s="208">
        <v>0</v>
      </c>
      <c r="AC577" s="208"/>
    </row>
    <row r="578" spans="1:29" ht="15" customHeight="1" x14ac:dyDescent="0.25">
      <c r="A578" s="208">
        <v>9940</v>
      </c>
      <c r="B578" s="208">
        <v>10300602</v>
      </c>
      <c r="C578" s="208" t="s">
        <v>389</v>
      </c>
      <c r="D578" s="208" t="s">
        <v>417</v>
      </c>
      <c r="E578" s="208" t="s">
        <v>254</v>
      </c>
      <c r="F578" s="208" t="s">
        <v>407</v>
      </c>
      <c r="G578" s="208" t="s">
        <v>400</v>
      </c>
      <c r="H578" s="208"/>
      <c r="I578" s="208" t="s">
        <v>401</v>
      </c>
      <c r="J578" s="208">
        <v>338</v>
      </c>
      <c r="K578" s="186">
        <v>0</v>
      </c>
      <c r="L578" s="186">
        <v>129</v>
      </c>
      <c r="M578" s="208" t="s">
        <v>258</v>
      </c>
      <c r="N578" s="186">
        <v>1</v>
      </c>
      <c r="O578" s="210">
        <v>1.9</v>
      </c>
      <c r="P578" s="208" t="s">
        <v>259</v>
      </c>
      <c r="Q578" s="208" t="s">
        <v>260</v>
      </c>
      <c r="R578" s="208" t="s">
        <v>254</v>
      </c>
      <c r="S578" s="208" t="s">
        <v>261</v>
      </c>
      <c r="T578" s="208"/>
      <c r="U578" s="208">
        <v>1.4</v>
      </c>
      <c r="V578" s="208" t="s">
        <v>370</v>
      </c>
      <c r="W578" s="208" t="s">
        <v>285</v>
      </c>
      <c r="X578" s="208" t="s">
        <v>267</v>
      </c>
      <c r="Y578" s="208">
        <v>0</v>
      </c>
      <c r="Z578" s="339">
        <v>38018</v>
      </c>
      <c r="AA578" s="208"/>
      <c r="AB578" s="208">
        <v>0</v>
      </c>
      <c r="AC578" s="208"/>
    </row>
    <row r="579" spans="1:29" ht="15" customHeight="1" x14ac:dyDescent="0.25">
      <c r="A579" s="208">
        <v>9941</v>
      </c>
      <c r="B579" s="208">
        <v>10300602</v>
      </c>
      <c r="C579" s="208" t="s">
        <v>389</v>
      </c>
      <c r="D579" s="208" t="s">
        <v>417</v>
      </c>
      <c r="E579" s="208" t="s">
        <v>254</v>
      </c>
      <c r="F579" s="208" t="s">
        <v>407</v>
      </c>
      <c r="G579" s="208" t="s">
        <v>531</v>
      </c>
      <c r="H579" s="208"/>
      <c r="I579" s="208" t="s">
        <v>532</v>
      </c>
      <c r="J579" s="208">
        <v>339</v>
      </c>
      <c r="K579" s="186">
        <v>0</v>
      </c>
      <c r="L579" s="186">
        <v>129</v>
      </c>
      <c r="M579" s="208" t="s">
        <v>258</v>
      </c>
      <c r="N579" s="186">
        <v>1</v>
      </c>
      <c r="O579" s="210">
        <v>13.7</v>
      </c>
      <c r="P579" s="208" t="s">
        <v>259</v>
      </c>
      <c r="Q579" s="208" t="s">
        <v>260</v>
      </c>
      <c r="R579" s="208" t="s">
        <v>254</v>
      </c>
      <c r="S579" s="208" t="s">
        <v>261</v>
      </c>
      <c r="T579" s="208"/>
      <c r="U579" s="208">
        <v>1.4</v>
      </c>
      <c r="V579" s="208" t="s">
        <v>752</v>
      </c>
      <c r="W579" s="208" t="s">
        <v>262</v>
      </c>
      <c r="X579" s="208" t="s">
        <v>263</v>
      </c>
      <c r="Y579" s="208">
        <v>0</v>
      </c>
      <c r="Z579" s="208"/>
      <c r="AA579" s="339">
        <v>35855</v>
      </c>
      <c r="AB579" s="208">
        <v>0</v>
      </c>
      <c r="AC579" s="208"/>
    </row>
    <row r="580" spans="1:29" ht="15" customHeight="1" x14ac:dyDescent="0.25">
      <c r="A580" s="208">
        <v>9942</v>
      </c>
      <c r="B580" s="208">
        <v>10300602</v>
      </c>
      <c r="C580" s="208" t="s">
        <v>389</v>
      </c>
      <c r="D580" s="208" t="s">
        <v>417</v>
      </c>
      <c r="E580" s="208" t="s">
        <v>254</v>
      </c>
      <c r="F580" s="208" t="s">
        <v>407</v>
      </c>
      <c r="G580" s="208" t="s">
        <v>531</v>
      </c>
      <c r="H580" s="208"/>
      <c r="I580" s="208" t="s">
        <v>532</v>
      </c>
      <c r="J580" s="208">
        <v>339</v>
      </c>
      <c r="K580" s="186">
        <v>0</v>
      </c>
      <c r="L580" s="186">
        <v>129</v>
      </c>
      <c r="M580" s="208" t="s">
        <v>258</v>
      </c>
      <c r="N580" s="186">
        <v>1</v>
      </c>
      <c r="O580" s="210">
        <v>7.6</v>
      </c>
      <c r="P580" s="208" t="s">
        <v>259</v>
      </c>
      <c r="Q580" s="208" t="s">
        <v>260</v>
      </c>
      <c r="R580" s="208" t="s">
        <v>254</v>
      </c>
      <c r="S580" s="208" t="s">
        <v>261</v>
      </c>
      <c r="T580" s="208"/>
      <c r="U580" s="208"/>
      <c r="V580" s="208" t="s">
        <v>533</v>
      </c>
      <c r="W580" s="208" t="s">
        <v>534</v>
      </c>
      <c r="X580" s="208" t="s">
        <v>263</v>
      </c>
      <c r="Y580" s="208">
        <v>0</v>
      </c>
      <c r="Z580" s="339">
        <v>38018</v>
      </c>
      <c r="AA580" s="208"/>
      <c r="AB580" s="208">
        <v>0</v>
      </c>
      <c r="AC580" s="208"/>
    </row>
    <row r="581" spans="1:29" ht="15" customHeight="1" x14ac:dyDescent="0.25">
      <c r="A581" s="208">
        <v>9943</v>
      </c>
      <c r="B581" s="208">
        <v>10300602</v>
      </c>
      <c r="C581" s="208" t="s">
        <v>389</v>
      </c>
      <c r="D581" s="208" t="s">
        <v>417</v>
      </c>
      <c r="E581" s="208" t="s">
        <v>254</v>
      </c>
      <c r="F581" s="208" t="s">
        <v>407</v>
      </c>
      <c r="G581" s="208" t="s">
        <v>402</v>
      </c>
      <c r="H581" s="208"/>
      <c r="I581" s="208" t="s">
        <v>403</v>
      </c>
      <c r="J581" s="208">
        <v>340</v>
      </c>
      <c r="K581" s="186">
        <v>0</v>
      </c>
      <c r="L581" s="186">
        <v>129</v>
      </c>
      <c r="M581" s="208" t="s">
        <v>258</v>
      </c>
      <c r="N581" s="186">
        <v>1</v>
      </c>
      <c r="O581" s="210">
        <v>1.9</v>
      </c>
      <c r="P581" s="208" t="s">
        <v>259</v>
      </c>
      <c r="Q581" s="208" t="s">
        <v>260</v>
      </c>
      <c r="R581" s="208" t="s">
        <v>254</v>
      </c>
      <c r="S581" s="208" t="s">
        <v>261</v>
      </c>
      <c r="T581" s="208"/>
      <c r="U581" s="208">
        <v>1.4</v>
      </c>
      <c r="V581" s="208" t="s">
        <v>370</v>
      </c>
      <c r="W581" s="208" t="s">
        <v>285</v>
      </c>
      <c r="X581" s="208" t="s">
        <v>267</v>
      </c>
      <c r="Y581" s="208">
        <v>0</v>
      </c>
      <c r="Z581" s="339">
        <v>38018</v>
      </c>
      <c r="AA581" s="208"/>
      <c r="AB581" s="208">
        <v>0</v>
      </c>
      <c r="AC581" s="208"/>
    </row>
    <row r="582" spans="1:29" ht="15" customHeight="1" x14ac:dyDescent="0.25">
      <c r="A582" s="208">
        <v>9944</v>
      </c>
      <c r="B582" s="208">
        <v>10300602</v>
      </c>
      <c r="C582" s="208" t="s">
        <v>389</v>
      </c>
      <c r="D582" s="208" t="s">
        <v>417</v>
      </c>
      <c r="E582" s="208" t="s">
        <v>254</v>
      </c>
      <c r="F582" s="208" t="s">
        <v>407</v>
      </c>
      <c r="G582" s="208" t="s">
        <v>535</v>
      </c>
      <c r="H582" s="208"/>
      <c r="I582" s="208" t="s">
        <v>536</v>
      </c>
      <c r="J582" s="208">
        <v>341</v>
      </c>
      <c r="K582" s="186">
        <v>0</v>
      </c>
      <c r="L582" s="186">
        <v>129</v>
      </c>
      <c r="M582" s="208" t="s">
        <v>258</v>
      </c>
      <c r="N582" s="186">
        <v>1</v>
      </c>
      <c r="O582" s="210">
        <v>7.6</v>
      </c>
      <c r="P582" s="208" t="s">
        <v>259</v>
      </c>
      <c r="Q582" s="208" t="s">
        <v>260</v>
      </c>
      <c r="R582" s="208" t="s">
        <v>254</v>
      </c>
      <c r="S582" s="208" t="s">
        <v>261</v>
      </c>
      <c r="T582" s="208"/>
      <c r="U582" s="208"/>
      <c r="V582" s="208" t="s">
        <v>537</v>
      </c>
      <c r="W582" s="208" t="s">
        <v>534</v>
      </c>
      <c r="X582" s="208" t="s">
        <v>263</v>
      </c>
      <c r="Y582" s="208">
        <v>0</v>
      </c>
      <c r="Z582" s="339">
        <v>38018</v>
      </c>
      <c r="AA582" s="208"/>
      <c r="AB582" s="208">
        <v>0</v>
      </c>
      <c r="AC582" s="208"/>
    </row>
    <row r="583" spans="1:29" ht="15" customHeight="1" x14ac:dyDescent="0.25">
      <c r="A583" s="208">
        <v>9945</v>
      </c>
      <c r="B583" s="208">
        <v>10300602</v>
      </c>
      <c r="C583" s="208" t="s">
        <v>389</v>
      </c>
      <c r="D583" s="208" t="s">
        <v>417</v>
      </c>
      <c r="E583" s="208" t="s">
        <v>254</v>
      </c>
      <c r="F583" s="208" t="s">
        <v>407</v>
      </c>
      <c r="G583" s="208"/>
      <c r="H583" s="208" t="s">
        <v>373</v>
      </c>
      <c r="I583" s="208" t="s">
        <v>374</v>
      </c>
      <c r="J583" s="208">
        <v>351</v>
      </c>
      <c r="K583" s="186">
        <v>0</v>
      </c>
      <c r="L583" s="186">
        <v>129</v>
      </c>
      <c r="M583" s="208" t="s">
        <v>258</v>
      </c>
      <c r="N583" s="186">
        <v>1</v>
      </c>
      <c r="O583" s="210">
        <v>1.6</v>
      </c>
      <c r="P583" s="208" t="s">
        <v>259</v>
      </c>
      <c r="Q583" s="208" t="s">
        <v>260</v>
      </c>
      <c r="R583" s="208" t="s">
        <v>254</v>
      </c>
      <c r="S583" s="208" t="s">
        <v>261</v>
      </c>
      <c r="T583" s="208"/>
      <c r="U583" s="208">
        <v>1.4</v>
      </c>
      <c r="V583" s="208"/>
      <c r="W583" s="208" t="s">
        <v>285</v>
      </c>
      <c r="X583" s="208" t="s">
        <v>286</v>
      </c>
      <c r="Y583" s="208">
        <v>0</v>
      </c>
      <c r="Z583" s="339">
        <v>35855</v>
      </c>
      <c r="AA583" s="208"/>
      <c r="AB583" s="208">
        <v>0</v>
      </c>
      <c r="AC583" s="208"/>
    </row>
    <row r="584" spans="1:29" ht="15" customHeight="1" x14ac:dyDescent="0.25">
      <c r="A584" s="208">
        <v>9946</v>
      </c>
      <c r="B584" s="208">
        <v>10300602</v>
      </c>
      <c r="C584" s="208" t="s">
        <v>389</v>
      </c>
      <c r="D584" s="208" t="s">
        <v>417</v>
      </c>
      <c r="E584" s="208" t="s">
        <v>254</v>
      </c>
      <c r="F584" s="208" t="s">
        <v>407</v>
      </c>
      <c r="G584" s="208">
        <v>129000</v>
      </c>
      <c r="H584" s="208" t="s">
        <v>375</v>
      </c>
      <c r="I584" s="208" t="s">
        <v>376</v>
      </c>
      <c r="J584" s="208">
        <v>360</v>
      </c>
      <c r="K584" s="186">
        <v>0</v>
      </c>
      <c r="L584" s="186">
        <v>129</v>
      </c>
      <c r="M584" s="208" t="s">
        <v>258</v>
      </c>
      <c r="N584" s="186">
        <v>1</v>
      </c>
      <c r="O584" s="210">
        <v>5.0000000000000004E-6</v>
      </c>
      <c r="P584" s="208" t="s">
        <v>259</v>
      </c>
      <c r="Q584" s="208" t="s">
        <v>260</v>
      </c>
      <c r="R584" s="208" t="s">
        <v>254</v>
      </c>
      <c r="S584" s="208" t="s">
        <v>261</v>
      </c>
      <c r="T584" s="208"/>
      <c r="U584" s="208">
        <v>1.4</v>
      </c>
      <c r="V584" s="208" t="s">
        <v>284</v>
      </c>
      <c r="W584" s="208" t="s">
        <v>285</v>
      </c>
      <c r="X584" s="208" t="s">
        <v>286</v>
      </c>
      <c r="Y584" s="208">
        <v>0</v>
      </c>
      <c r="Z584" s="339">
        <v>35855</v>
      </c>
      <c r="AA584" s="208"/>
      <c r="AB584" s="208">
        <v>0</v>
      </c>
      <c r="AC584" s="208"/>
    </row>
    <row r="585" spans="1:29" ht="15" customHeight="1" x14ac:dyDescent="0.25">
      <c r="A585" s="208">
        <v>9947</v>
      </c>
      <c r="B585" s="208">
        <v>10300602</v>
      </c>
      <c r="C585" s="208" t="s">
        <v>389</v>
      </c>
      <c r="D585" s="208" t="s">
        <v>417</v>
      </c>
      <c r="E585" s="208" t="s">
        <v>254</v>
      </c>
      <c r="F585" s="208" t="s">
        <v>407</v>
      </c>
      <c r="G585" s="208">
        <v>7782492</v>
      </c>
      <c r="H585" s="208" t="s">
        <v>377</v>
      </c>
      <c r="I585" s="208" t="s">
        <v>378</v>
      </c>
      <c r="J585" s="208">
        <v>370</v>
      </c>
      <c r="K585" s="186">
        <v>0</v>
      </c>
      <c r="L585" s="186">
        <v>129</v>
      </c>
      <c r="M585" s="208" t="s">
        <v>258</v>
      </c>
      <c r="N585" s="186">
        <v>1</v>
      </c>
      <c r="O585" s="208" t="s">
        <v>379</v>
      </c>
      <c r="P585" s="208" t="s">
        <v>259</v>
      </c>
      <c r="Q585" s="208" t="s">
        <v>260</v>
      </c>
      <c r="R585" s="208" t="s">
        <v>254</v>
      </c>
      <c r="S585" s="208" t="s">
        <v>261</v>
      </c>
      <c r="T585" s="208"/>
      <c r="U585" s="208">
        <v>1.4</v>
      </c>
      <c r="V585" s="208" t="s">
        <v>294</v>
      </c>
      <c r="W585" s="208" t="s">
        <v>285</v>
      </c>
      <c r="X585" s="208" t="s">
        <v>286</v>
      </c>
      <c r="Y585" s="208">
        <v>0</v>
      </c>
      <c r="Z585" s="339">
        <v>35855</v>
      </c>
      <c r="AA585" s="208"/>
      <c r="AB585" s="208">
        <v>0</v>
      </c>
      <c r="AC585" s="208"/>
    </row>
    <row r="586" spans="1:29" ht="15" customHeight="1" x14ac:dyDescent="0.25">
      <c r="A586" s="208">
        <v>9948</v>
      </c>
      <c r="B586" s="208">
        <v>10300602</v>
      </c>
      <c r="C586" s="208" t="s">
        <v>389</v>
      </c>
      <c r="D586" s="208" t="s">
        <v>417</v>
      </c>
      <c r="E586" s="208" t="s">
        <v>254</v>
      </c>
      <c r="F586" s="208" t="s">
        <v>407</v>
      </c>
      <c r="G586" s="208" t="s">
        <v>276</v>
      </c>
      <c r="H586" s="339">
        <v>2025884</v>
      </c>
      <c r="I586" s="208" t="s">
        <v>277</v>
      </c>
      <c r="J586" s="208">
        <v>380</v>
      </c>
      <c r="K586" s="186">
        <v>0</v>
      </c>
      <c r="L586" s="186">
        <v>129</v>
      </c>
      <c r="M586" s="208" t="s">
        <v>258</v>
      </c>
      <c r="N586" s="186">
        <v>1</v>
      </c>
      <c r="O586" s="210">
        <v>0.6</v>
      </c>
      <c r="P586" s="208" t="s">
        <v>259</v>
      </c>
      <c r="Q586" s="208" t="s">
        <v>260</v>
      </c>
      <c r="R586" s="208" t="s">
        <v>254</v>
      </c>
      <c r="S586" s="208" t="s">
        <v>261</v>
      </c>
      <c r="T586" s="208"/>
      <c r="U586" s="208">
        <v>1.4</v>
      </c>
      <c r="V586" s="208" t="s">
        <v>380</v>
      </c>
      <c r="W586" s="208" t="s">
        <v>285</v>
      </c>
      <c r="X586" s="208" t="s">
        <v>278</v>
      </c>
      <c r="Y586" s="208">
        <v>0</v>
      </c>
      <c r="Z586" s="339">
        <v>35855</v>
      </c>
      <c r="AA586" s="208"/>
      <c r="AB586" s="208">
        <v>0</v>
      </c>
      <c r="AC586" s="208"/>
    </row>
    <row r="587" spans="1:29" ht="15" customHeight="1" x14ac:dyDescent="0.25">
      <c r="A587" s="208">
        <v>9949</v>
      </c>
      <c r="B587" s="208">
        <v>10300602</v>
      </c>
      <c r="C587" s="208" t="s">
        <v>389</v>
      </c>
      <c r="D587" s="208" t="s">
        <v>417</v>
      </c>
      <c r="E587" s="208" t="s">
        <v>254</v>
      </c>
      <c r="F587" s="208" t="s">
        <v>407</v>
      </c>
      <c r="G587" s="208"/>
      <c r="H587" s="208"/>
      <c r="I587" s="208" t="s">
        <v>412</v>
      </c>
      <c r="J587" s="208">
        <v>381</v>
      </c>
      <c r="K587" s="186">
        <v>0</v>
      </c>
      <c r="L587" s="186">
        <v>129</v>
      </c>
      <c r="M587" s="208" t="s">
        <v>258</v>
      </c>
      <c r="N587" s="186">
        <v>1</v>
      </c>
      <c r="O587" s="210">
        <v>0.6</v>
      </c>
      <c r="P587" s="208" t="s">
        <v>259</v>
      </c>
      <c r="Q587" s="208" t="s">
        <v>260</v>
      </c>
      <c r="R587" s="208" t="s">
        <v>254</v>
      </c>
      <c r="S587" s="208" t="s">
        <v>261</v>
      </c>
      <c r="T587" s="208"/>
      <c r="U587" s="208">
        <v>1.4</v>
      </c>
      <c r="V587" s="208"/>
      <c r="W587" s="208" t="s">
        <v>413</v>
      </c>
      <c r="X587" s="208" t="s">
        <v>278</v>
      </c>
      <c r="Y587" s="208">
        <v>0</v>
      </c>
      <c r="Z587" s="208"/>
      <c r="AA587" s="339">
        <v>35855</v>
      </c>
      <c r="AB587" s="208">
        <v>0</v>
      </c>
      <c r="AC587" s="208"/>
    </row>
    <row r="588" spans="1:29" ht="15" customHeight="1" x14ac:dyDescent="0.25">
      <c r="A588" s="208">
        <v>9950</v>
      </c>
      <c r="B588" s="208">
        <v>10300602</v>
      </c>
      <c r="C588" s="208" t="s">
        <v>389</v>
      </c>
      <c r="D588" s="208" t="s">
        <v>417</v>
      </c>
      <c r="E588" s="208" t="s">
        <v>254</v>
      </c>
      <c r="F588" s="208" t="s">
        <v>407</v>
      </c>
      <c r="G588" s="208">
        <v>108883</v>
      </c>
      <c r="H588" s="208" t="s">
        <v>381</v>
      </c>
      <c r="I588" s="208" t="s">
        <v>382</v>
      </c>
      <c r="J588" s="208">
        <v>397</v>
      </c>
      <c r="K588" s="186">
        <v>0</v>
      </c>
      <c r="L588" s="186">
        <v>129</v>
      </c>
      <c r="M588" s="208" t="s">
        <v>258</v>
      </c>
      <c r="N588" s="186">
        <v>1</v>
      </c>
      <c r="O588" s="210">
        <v>3.3999999999999998E-3</v>
      </c>
      <c r="P588" s="208" t="s">
        <v>259</v>
      </c>
      <c r="Q588" s="208" t="s">
        <v>260</v>
      </c>
      <c r="R588" s="208" t="s">
        <v>254</v>
      </c>
      <c r="S588" s="208" t="s">
        <v>261</v>
      </c>
      <c r="T588" s="208"/>
      <c r="U588" s="208">
        <v>1.4</v>
      </c>
      <c r="V588" s="208" t="s">
        <v>294</v>
      </c>
      <c r="W588" s="208" t="s">
        <v>285</v>
      </c>
      <c r="X588" s="208" t="s">
        <v>275</v>
      </c>
      <c r="Y588" s="208">
        <v>0</v>
      </c>
      <c r="Z588" s="339">
        <v>35855</v>
      </c>
      <c r="AA588" s="208"/>
      <c r="AB588" s="208">
        <v>0</v>
      </c>
      <c r="AC588" s="208"/>
    </row>
    <row r="589" spans="1:29" ht="15" customHeight="1" x14ac:dyDescent="0.25">
      <c r="A589" s="208">
        <v>9951</v>
      </c>
      <c r="B589" s="208">
        <v>10300602</v>
      </c>
      <c r="C589" s="208" t="s">
        <v>389</v>
      </c>
      <c r="D589" s="208" t="s">
        <v>417</v>
      </c>
      <c r="E589" s="208" t="s">
        <v>254</v>
      </c>
      <c r="F589" s="208" t="s">
        <v>407</v>
      </c>
      <c r="G589" s="208"/>
      <c r="H589" s="208"/>
      <c r="I589" s="208" t="s">
        <v>279</v>
      </c>
      <c r="J589" s="208">
        <v>399</v>
      </c>
      <c r="K589" s="186">
        <v>0</v>
      </c>
      <c r="L589" s="186">
        <v>129</v>
      </c>
      <c r="M589" s="208" t="s">
        <v>258</v>
      </c>
      <c r="N589" s="186">
        <v>1</v>
      </c>
      <c r="O589" s="210">
        <v>11</v>
      </c>
      <c r="P589" s="208" t="s">
        <v>259</v>
      </c>
      <c r="Q589" s="208" t="s">
        <v>260</v>
      </c>
      <c r="R589" s="208" t="s">
        <v>254</v>
      </c>
      <c r="S589" s="208" t="s">
        <v>261</v>
      </c>
      <c r="T589" s="208"/>
      <c r="U589" s="208">
        <v>1.4</v>
      </c>
      <c r="V589" s="208"/>
      <c r="W589" s="208" t="s">
        <v>285</v>
      </c>
      <c r="X589" s="208" t="s">
        <v>267</v>
      </c>
      <c r="Y589" s="208">
        <v>0</v>
      </c>
      <c r="Z589" s="339">
        <v>35855</v>
      </c>
      <c r="AA589" s="208"/>
      <c r="AB589" s="208">
        <v>0</v>
      </c>
      <c r="AC589" s="208"/>
    </row>
    <row r="590" spans="1:29" ht="15" customHeight="1" x14ac:dyDescent="0.25">
      <c r="A590" s="208">
        <v>9952</v>
      </c>
      <c r="B590" s="208">
        <v>10300602</v>
      </c>
      <c r="C590" s="208" t="s">
        <v>389</v>
      </c>
      <c r="D590" s="208" t="s">
        <v>417</v>
      </c>
      <c r="E590" s="208" t="s">
        <v>254</v>
      </c>
      <c r="F590" s="208" t="s">
        <v>407</v>
      </c>
      <c r="G590" s="208"/>
      <c r="H590" s="208" t="s">
        <v>383</v>
      </c>
      <c r="I590" s="208" t="s">
        <v>384</v>
      </c>
      <c r="J590" s="208">
        <v>413</v>
      </c>
      <c r="K590" s="186">
        <v>0</v>
      </c>
      <c r="L590" s="186">
        <v>129</v>
      </c>
      <c r="M590" s="208" t="s">
        <v>258</v>
      </c>
      <c r="N590" s="186">
        <v>1</v>
      </c>
      <c r="O590" s="210">
        <v>2.3E-3</v>
      </c>
      <c r="P590" s="208" t="s">
        <v>259</v>
      </c>
      <c r="Q590" s="208" t="s">
        <v>260</v>
      </c>
      <c r="R590" s="208" t="s">
        <v>254</v>
      </c>
      <c r="S590" s="208" t="s">
        <v>261</v>
      </c>
      <c r="T590" s="208"/>
      <c r="U590" s="208">
        <v>1.4</v>
      </c>
      <c r="V590" s="208"/>
      <c r="W590" s="208" t="s">
        <v>285</v>
      </c>
      <c r="X590" s="208" t="s">
        <v>263</v>
      </c>
      <c r="Y590" s="208">
        <v>0</v>
      </c>
      <c r="Z590" s="339">
        <v>35855</v>
      </c>
      <c r="AA590" s="208"/>
      <c r="AB590" s="208">
        <v>0</v>
      </c>
      <c r="AC590" s="208"/>
    </row>
    <row r="591" spans="1:29" ht="15" customHeight="1" x14ac:dyDescent="0.25">
      <c r="A591" s="208">
        <v>9953</v>
      </c>
      <c r="B591" s="208">
        <v>10300602</v>
      </c>
      <c r="C591" s="208" t="s">
        <v>389</v>
      </c>
      <c r="D591" s="208" t="s">
        <v>417</v>
      </c>
      <c r="E591" s="208" t="s">
        <v>254</v>
      </c>
      <c r="F591" s="208" t="s">
        <v>407</v>
      </c>
      <c r="G591" s="208" t="s">
        <v>385</v>
      </c>
      <c r="H591" s="208"/>
      <c r="I591" s="208" t="s">
        <v>386</v>
      </c>
      <c r="J591" s="208">
        <v>417</v>
      </c>
      <c r="K591" s="186">
        <v>0</v>
      </c>
      <c r="L591" s="186">
        <v>129</v>
      </c>
      <c r="M591" s="208" t="s">
        <v>258</v>
      </c>
      <c r="N591" s="186">
        <v>1</v>
      </c>
      <c r="O591" s="210">
        <v>2.8</v>
      </c>
      <c r="P591" s="208" t="s">
        <v>259</v>
      </c>
      <c r="Q591" s="208" t="s">
        <v>260</v>
      </c>
      <c r="R591" s="208" t="s">
        <v>254</v>
      </c>
      <c r="S591" s="208" t="s">
        <v>261</v>
      </c>
      <c r="T591" s="208"/>
      <c r="U591" s="208"/>
      <c r="V591" s="208"/>
      <c r="W591" s="208" t="s">
        <v>733</v>
      </c>
      <c r="X591" s="208" t="s">
        <v>275</v>
      </c>
      <c r="Y591" s="208">
        <v>0</v>
      </c>
      <c r="Z591" s="208"/>
      <c r="AA591" s="339">
        <v>35855</v>
      </c>
      <c r="AB591" s="208">
        <v>0</v>
      </c>
      <c r="AC591" s="208"/>
    </row>
    <row r="592" spans="1:29" ht="15" customHeight="1" x14ac:dyDescent="0.25">
      <c r="A592" s="208">
        <v>9954</v>
      </c>
      <c r="B592" s="208">
        <v>10300602</v>
      </c>
      <c r="C592" s="208" t="s">
        <v>389</v>
      </c>
      <c r="D592" s="208" t="s">
        <v>417</v>
      </c>
      <c r="E592" s="208" t="s">
        <v>254</v>
      </c>
      <c r="F592" s="208" t="s">
        <v>407</v>
      </c>
      <c r="G592" s="208" t="s">
        <v>385</v>
      </c>
      <c r="H592" s="208"/>
      <c r="I592" s="208" t="s">
        <v>386</v>
      </c>
      <c r="J592" s="208">
        <v>417</v>
      </c>
      <c r="K592" s="186">
        <v>0</v>
      </c>
      <c r="L592" s="186">
        <v>129</v>
      </c>
      <c r="M592" s="208" t="s">
        <v>258</v>
      </c>
      <c r="N592" s="186">
        <v>1</v>
      </c>
      <c r="O592" s="210">
        <v>5.5</v>
      </c>
      <c r="P592" s="208" t="s">
        <v>259</v>
      </c>
      <c r="Q592" s="208" t="s">
        <v>260</v>
      </c>
      <c r="R592" s="208" t="s">
        <v>254</v>
      </c>
      <c r="S592" s="208" t="s">
        <v>261</v>
      </c>
      <c r="T592" s="208"/>
      <c r="U592" s="208">
        <v>1.4</v>
      </c>
      <c r="V592" s="208"/>
      <c r="W592" s="208" t="s">
        <v>285</v>
      </c>
      <c r="X592" s="208" t="s">
        <v>275</v>
      </c>
      <c r="Y592" s="208">
        <v>0</v>
      </c>
      <c r="Z592" s="339">
        <v>35855</v>
      </c>
      <c r="AA592" s="208"/>
      <c r="AB592" s="208">
        <v>0</v>
      </c>
      <c r="AC592" s="208"/>
    </row>
    <row r="593" spans="1:29" ht="15" customHeight="1" x14ac:dyDescent="0.25">
      <c r="A593" s="208">
        <v>9955</v>
      </c>
      <c r="B593" s="208">
        <v>10300602</v>
      </c>
      <c r="C593" s="208" t="s">
        <v>389</v>
      </c>
      <c r="D593" s="208" t="s">
        <v>417</v>
      </c>
      <c r="E593" s="208" t="s">
        <v>254</v>
      </c>
      <c r="F593" s="208" t="s">
        <v>407</v>
      </c>
      <c r="G593" s="208"/>
      <c r="H593" s="208" t="s">
        <v>387</v>
      </c>
      <c r="I593" s="208" t="s">
        <v>388</v>
      </c>
      <c r="J593" s="208">
        <v>419</v>
      </c>
      <c r="K593" s="186">
        <v>0</v>
      </c>
      <c r="L593" s="186">
        <v>129</v>
      </c>
      <c r="M593" s="208" t="s">
        <v>258</v>
      </c>
      <c r="N593" s="186">
        <v>1</v>
      </c>
      <c r="O593" s="210">
        <v>2.9000000000000001E-2</v>
      </c>
      <c r="P593" s="208" t="s">
        <v>259</v>
      </c>
      <c r="Q593" s="208" t="s">
        <v>260</v>
      </c>
      <c r="R593" s="208" t="s">
        <v>254</v>
      </c>
      <c r="S593" s="208" t="s">
        <v>261</v>
      </c>
      <c r="T593" s="208"/>
      <c r="U593" s="208">
        <v>1.4</v>
      </c>
      <c r="V593" s="208"/>
      <c r="W593" s="208" t="s">
        <v>285</v>
      </c>
      <c r="X593" s="208" t="s">
        <v>286</v>
      </c>
      <c r="Y593" s="208">
        <v>0</v>
      </c>
      <c r="Z593" s="339">
        <v>35855</v>
      </c>
      <c r="AA593" s="208"/>
      <c r="AB593" s="208">
        <v>0</v>
      </c>
      <c r="AC593" s="208"/>
    </row>
    <row r="594" spans="1:29" s="341" customFormat="1" ht="15" customHeight="1" x14ac:dyDescent="0.25">
      <c r="A594" s="208">
        <v>9956</v>
      </c>
      <c r="B594" s="208">
        <v>10300603</v>
      </c>
      <c r="C594" s="208" t="s">
        <v>389</v>
      </c>
      <c r="D594" s="208" t="s">
        <v>417</v>
      </c>
      <c r="E594" s="208" t="s">
        <v>254</v>
      </c>
      <c r="F594" s="208" t="s">
        <v>410</v>
      </c>
      <c r="G594" s="208">
        <v>83329</v>
      </c>
      <c r="H594" s="208" t="s">
        <v>281</v>
      </c>
      <c r="I594" s="208" t="s">
        <v>282</v>
      </c>
      <c r="J594" s="208">
        <v>69</v>
      </c>
      <c r="K594" s="341">
        <v>0</v>
      </c>
      <c r="L594" s="341">
        <v>129</v>
      </c>
      <c r="M594" s="208" t="s">
        <v>258</v>
      </c>
      <c r="N594" s="341">
        <v>1</v>
      </c>
      <c r="O594" s="208" t="s">
        <v>283</v>
      </c>
      <c r="P594" s="208" t="s">
        <v>259</v>
      </c>
      <c r="Q594" s="208" t="s">
        <v>260</v>
      </c>
      <c r="R594" s="208" t="s">
        <v>254</v>
      </c>
      <c r="S594" s="208" t="s">
        <v>261</v>
      </c>
      <c r="T594" s="208"/>
      <c r="U594" s="208">
        <v>1.4</v>
      </c>
      <c r="V594" s="208" t="s">
        <v>284</v>
      </c>
      <c r="W594" s="208" t="s">
        <v>285</v>
      </c>
      <c r="X594" s="208" t="s">
        <v>286</v>
      </c>
      <c r="Y594" s="208">
        <v>0</v>
      </c>
      <c r="Z594" s="339">
        <v>35855</v>
      </c>
      <c r="AA594" s="208"/>
      <c r="AB594" s="208">
        <v>0</v>
      </c>
      <c r="AC594" s="208"/>
    </row>
    <row r="595" spans="1:29" s="341" customFormat="1" ht="15" customHeight="1" x14ac:dyDescent="0.25">
      <c r="A595" s="208">
        <v>9957</v>
      </c>
      <c r="B595" s="208">
        <v>10300603</v>
      </c>
      <c r="C595" s="208" t="s">
        <v>389</v>
      </c>
      <c r="D595" s="208" t="s">
        <v>417</v>
      </c>
      <c r="E595" s="208" t="s">
        <v>254</v>
      </c>
      <c r="F595" s="208" t="s">
        <v>410</v>
      </c>
      <c r="G595" s="208">
        <v>208968</v>
      </c>
      <c r="H595" s="208" t="s">
        <v>287</v>
      </c>
      <c r="I595" s="208" t="s">
        <v>288</v>
      </c>
      <c r="J595" s="208">
        <v>70</v>
      </c>
      <c r="K595" s="341">
        <v>0</v>
      </c>
      <c r="L595" s="341">
        <v>129</v>
      </c>
      <c r="M595" s="208" t="s">
        <v>258</v>
      </c>
      <c r="N595" s="341">
        <v>1</v>
      </c>
      <c r="O595" s="208" t="s">
        <v>283</v>
      </c>
      <c r="P595" s="208" t="s">
        <v>259</v>
      </c>
      <c r="Q595" s="208" t="s">
        <v>260</v>
      </c>
      <c r="R595" s="208" t="s">
        <v>254</v>
      </c>
      <c r="S595" s="208" t="s">
        <v>261</v>
      </c>
      <c r="T595" s="208"/>
      <c r="U595" s="208">
        <v>1.4</v>
      </c>
      <c r="V595" s="208" t="s">
        <v>284</v>
      </c>
      <c r="W595" s="208" t="s">
        <v>285</v>
      </c>
      <c r="X595" s="208" t="s">
        <v>286</v>
      </c>
      <c r="Y595" s="208">
        <v>0</v>
      </c>
      <c r="Z595" s="339">
        <v>35855</v>
      </c>
      <c r="AA595" s="208"/>
      <c r="AB595" s="208">
        <v>0</v>
      </c>
      <c r="AC595" s="208"/>
    </row>
    <row r="596" spans="1:29" s="341" customFormat="1" ht="15" customHeight="1" x14ac:dyDescent="0.25">
      <c r="A596" s="208">
        <v>9958</v>
      </c>
      <c r="B596" s="208">
        <v>10300603</v>
      </c>
      <c r="C596" s="208" t="s">
        <v>389</v>
      </c>
      <c r="D596" s="208" t="s">
        <v>417</v>
      </c>
      <c r="E596" s="208" t="s">
        <v>254</v>
      </c>
      <c r="F596" s="208" t="s">
        <v>410</v>
      </c>
      <c r="G596" s="208" t="s">
        <v>565</v>
      </c>
      <c r="H596" s="208" t="s">
        <v>566</v>
      </c>
      <c r="I596" s="208" t="s">
        <v>567</v>
      </c>
      <c r="J596" s="208">
        <v>87</v>
      </c>
      <c r="K596" s="341">
        <v>0</v>
      </c>
      <c r="L596" s="341">
        <v>129</v>
      </c>
      <c r="M596" s="208" t="s">
        <v>258</v>
      </c>
      <c r="N596" s="341">
        <v>1</v>
      </c>
      <c r="O596" s="210">
        <v>0.49</v>
      </c>
      <c r="P596" s="208" t="s">
        <v>259</v>
      </c>
      <c r="Q596" s="208" t="s">
        <v>260</v>
      </c>
      <c r="R596" s="208" t="s">
        <v>254</v>
      </c>
      <c r="S596" s="208" t="s">
        <v>261</v>
      </c>
      <c r="T596" s="208"/>
      <c r="U596" s="208"/>
      <c r="V596" s="208"/>
      <c r="W596" s="208" t="s">
        <v>568</v>
      </c>
      <c r="X596" s="208" t="s">
        <v>275</v>
      </c>
      <c r="Y596" s="208">
        <v>0</v>
      </c>
      <c r="Z596" s="339">
        <v>36770</v>
      </c>
      <c r="AA596" s="208"/>
      <c r="AB596" s="208">
        <v>0</v>
      </c>
      <c r="AC596" s="208"/>
    </row>
    <row r="597" spans="1:29" s="341" customFormat="1" ht="15" customHeight="1" x14ac:dyDescent="0.25">
      <c r="A597" s="208">
        <v>9959</v>
      </c>
      <c r="B597" s="208">
        <v>10300603</v>
      </c>
      <c r="C597" s="208" t="s">
        <v>389</v>
      </c>
      <c r="D597" s="208" t="s">
        <v>417</v>
      </c>
      <c r="E597" s="208" t="s">
        <v>254</v>
      </c>
      <c r="F597" s="208" t="s">
        <v>410</v>
      </c>
      <c r="G597" s="208" t="s">
        <v>565</v>
      </c>
      <c r="H597" s="208" t="s">
        <v>566</v>
      </c>
      <c r="I597" s="208" t="s">
        <v>567</v>
      </c>
      <c r="J597" s="208">
        <v>87</v>
      </c>
      <c r="K597" s="341">
        <v>107</v>
      </c>
      <c r="L597" s="341">
        <v>172</v>
      </c>
      <c r="M597" s="208" t="s">
        <v>615</v>
      </c>
      <c r="N597" s="341">
        <v>1</v>
      </c>
      <c r="O597" s="210">
        <v>18</v>
      </c>
      <c r="P597" s="208" t="s">
        <v>259</v>
      </c>
      <c r="Q597" s="208" t="s">
        <v>260</v>
      </c>
      <c r="R597" s="208" t="s">
        <v>254</v>
      </c>
      <c r="S597" s="208" t="s">
        <v>261</v>
      </c>
      <c r="T597" s="208"/>
      <c r="U597" s="208"/>
      <c r="V597" s="208"/>
      <c r="W597" s="208" t="s">
        <v>568</v>
      </c>
      <c r="X597" s="208" t="s">
        <v>275</v>
      </c>
      <c r="Y597" s="208">
        <v>0</v>
      </c>
      <c r="Z597" s="339">
        <v>36770</v>
      </c>
      <c r="AA597" s="208"/>
      <c r="AB597" s="208">
        <v>0</v>
      </c>
      <c r="AC597" s="208"/>
    </row>
    <row r="598" spans="1:29" s="341" customFormat="1" ht="15" customHeight="1" x14ac:dyDescent="0.25">
      <c r="A598" s="208">
        <v>9960</v>
      </c>
      <c r="B598" s="208">
        <v>10300603</v>
      </c>
      <c r="C598" s="208" t="s">
        <v>389</v>
      </c>
      <c r="D598" s="208" t="s">
        <v>417</v>
      </c>
      <c r="E598" s="208" t="s">
        <v>254</v>
      </c>
      <c r="F598" s="208" t="s">
        <v>410</v>
      </c>
      <c r="G598" s="208" t="s">
        <v>565</v>
      </c>
      <c r="H598" s="208" t="s">
        <v>566</v>
      </c>
      <c r="I598" s="208" t="s">
        <v>567</v>
      </c>
      <c r="J598" s="208">
        <v>87</v>
      </c>
      <c r="K598" s="341">
        <v>139</v>
      </c>
      <c r="L598" s="341">
        <v>198</v>
      </c>
      <c r="M598" s="208" t="s">
        <v>551</v>
      </c>
      <c r="N598" s="341">
        <v>1</v>
      </c>
      <c r="O598" s="210">
        <v>9.1</v>
      </c>
      <c r="P598" s="208" t="s">
        <v>259</v>
      </c>
      <c r="Q598" s="208" t="s">
        <v>260</v>
      </c>
      <c r="R598" s="208" t="s">
        <v>254</v>
      </c>
      <c r="S598" s="208" t="s">
        <v>261</v>
      </c>
      <c r="T598" s="208"/>
      <c r="U598" s="208"/>
      <c r="V598" s="208"/>
      <c r="W598" s="208" t="s">
        <v>568</v>
      </c>
      <c r="X598" s="208" t="s">
        <v>275</v>
      </c>
      <c r="Y598" s="208">
        <v>0</v>
      </c>
      <c r="Z598" s="339">
        <v>36770</v>
      </c>
      <c r="AA598" s="208"/>
      <c r="AB598" s="208">
        <v>0</v>
      </c>
      <c r="AC598" s="208"/>
    </row>
    <row r="599" spans="1:29" s="341" customFormat="1" ht="15" customHeight="1" x14ac:dyDescent="0.25">
      <c r="A599" s="208">
        <v>9961</v>
      </c>
      <c r="B599" s="208">
        <v>10300603</v>
      </c>
      <c r="C599" s="208" t="s">
        <v>389</v>
      </c>
      <c r="D599" s="208" t="s">
        <v>417</v>
      </c>
      <c r="E599" s="208" t="s">
        <v>254</v>
      </c>
      <c r="F599" s="208" t="s">
        <v>410</v>
      </c>
      <c r="G599" s="208">
        <v>120127</v>
      </c>
      <c r="H599" s="208" t="s">
        <v>289</v>
      </c>
      <c r="I599" s="208" t="s">
        <v>290</v>
      </c>
      <c r="J599" s="208">
        <v>91</v>
      </c>
      <c r="K599" s="341">
        <v>0</v>
      </c>
      <c r="L599" s="341">
        <v>129</v>
      </c>
      <c r="M599" s="208" t="s">
        <v>258</v>
      </c>
      <c r="N599" s="341">
        <v>1</v>
      </c>
      <c r="O599" s="208" t="s">
        <v>291</v>
      </c>
      <c r="P599" s="208" t="s">
        <v>259</v>
      </c>
      <c r="Q599" s="208" t="s">
        <v>260</v>
      </c>
      <c r="R599" s="208" t="s">
        <v>254</v>
      </c>
      <c r="S599" s="208" t="s">
        <v>261</v>
      </c>
      <c r="T599" s="208"/>
      <c r="U599" s="208">
        <v>1.4</v>
      </c>
      <c r="V599" s="208" t="s">
        <v>284</v>
      </c>
      <c r="W599" s="208" t="s">
        <v>285</v>
      </c>
      <c r="X599" s="208" t="s">
        <v>286</v>
      </c>
      <c r="Y599" s="208">
        <v>0</v>
      </c>
      <c r="Z599" s="339">
        <v>35855</v>
      </c>
      <c r="AA599" s="208"/>
      <c r="AB599" s="208">
        <v>0</v>
      </c>
      <c r="AC599" s="208"/>
    </row>
    <row r="600" spans="1:29" s="341" customFormat="1" ht="15" customHeight="1" x14ac:dyDescent="0.25">
      <c r="A600" s="208">
        <v>9962</v>
      </c>
      <c r="B600" s="208">
        <v>10300603</v>
      </c>
      <c r="C600" s="208" t="s">
        <v>389</v>
      </c>
      <c r="D600" s="208" t="s">
        <v>417</v>
      </c>
      <c r="E600" s="208" t="s">
        <v>254</v>
      </c>
      <c r="F600" s="208" t="s">
        <v>410</v>
      </c>
      <c r="G600" s="208">
        <v>7440382</v>
      </c>
      <c r="H600" s="208" t="s">
        <v>292</v>
      </c>
      <c r="I600" s="208" t="s">
        <v>293</v>
      </c>
      <c r="J600" s="208">
        <v>93</v>
      </c>
      <c r="K600" s="341">
        <v>0</v>
      </c>
      <c r="L600" s="341">
        <v>129</v>
      </c>
      <c r="M600" s="208" t="s">
        <v>258</v>
      </c>
      <c r="N600" s="341">
        <v>1</v>
      </c>
      <c r="O600" s="210">
        <v>2.0000000000000001E-4</v>
      </c>
      <c r="P600" s="208" t="s">
        <v>259</v>
      </c>
      <c r="Q600" s="208" t="s">
        <v>260</v>
      </c>
      <c r="R600" s="208" t="s">
        <v>254</v>
      </c>
      <c r="S600" s="208" t="s">
        <v>261</v>
      </c>
      <c r="T600" s="208"/>
      <c r="U600" s="208">
        <v>1.4</v>
      </c>
      <c r="V600" s="208" t="s">
        <v>294</v>
      </c>
      <c r="W600" s="208" t="s">
        <v>285</v>
      </c>
      <c r="X600" s="208" t="s">
        <v>286</v>
      </c>
      <c r="Y600" s="208">
        <v>0</v>
      </c>
      <c r="Z600" s="339">
        <v>35855</v>
      </c>
      <c r="AA600" s="208"/>
      <c r="AB600" s="208">
        <v>0</v>
      </c>
      <c r="AC600" s="208"/>
    </row>
    <row r="601" spans="1:29" s="341" customFormat="1" ht="15" customHeight="1" x14ac:dyDescent="0.25">
      <c r="A601" s="208">
        <v>9963</v>
      </c>
      <c r="B601" s="208">
        <v>10300603</v>
      </c>
      <c r="C601" s="208" t="s">
        <v>389</v>
      </c>
      <c r="D601" s="208" t="s">
        <v>417</v>
      </c>
      <c r="E601" s="208" t="s">
        <v>254</v>
      </c>
      <c r="F601" s="208" t="s">
        <v>410</v>
      </c>
      <c r="G601" s="208"/>
      <c r="H601" s="208" t="s">
        <v>295</v>
      </c>
      <c r="I601" s="208" t="s">
        <v>296</v>
      </c>
      <c r="J601" s="208">
        <v>96</v>
      </c>
      <c r="K601" s="341">
        <v>0</v>
      </c>
      <c r="L601" s="341">
        <v>129</v>
      </c>
      <c r="M601" s="208" t="s">
        <v>258</v>
      </c>
      <c r="N601" s="341">
        <v>1</v>
      </c>
      <c r="O601" s="210">
        <v>4.4000000000000003E-3</v>
      </c>
      <c r="P601" s="208" t="s">
        <v>259</v>
      </c>
      <c r="Q601" s="208" t="s">
        <v>260</v>
      </c>
      <c r="R601" s="208" t="s">
        <v>254</v>
      </c>
      <c r="S601" s="208" t="s">
        <v>261</v>
      </c>
      <c r="T601" s="208"/>
      <c r="U601" s="208">
        <v>1.4</v>
      </c>
      <c r="V601" s="208"/>
      <c r="W601" s="208" t="s">
        <v>285</v>
      </c>
      <c r="X601" s="208" t="s">
        <v>263</v>
      </c>
      <c r="Y601" s="208">
        <v>0</v>
      </c>
      <c r="Z601" s="339">
        <v>35855</v>
      </c>
      <c r="AA601" s="208"/>
      <c r="AB601" s="208">
        <v>0</v>
      </c>
      <c r="AC601" s="208"/>
    </row>
    <row r="602" spans="1:29" s="341" customFormat="1" ht="15" customHeight="1" x14ac:dyDescent="0.25">
      <c r="A602" s="208">
        <v>9964</v>
      </c>
      <c r="B602" s="208">
        <v>10300603</v>
      </c>
      <c r="C602" s="208" t="s">
        <v>389</v>
      </c>
      <c r="D602" s="208" t="s">
        <v>417</v>
      </c>
      <c r="E602" s="208" t="s">
        <v>254</v>
      </c>
      <c r="F602" s="208" t="s">
        <v>410</v>
      </c>
      <c r="G602" s="208">
        <v>71432</v>
      </c>
      <c r="H602" s="208" t="s">
        <v>297</v>
      </c>
      <c r="I602" s="208" t="s">
        <v>298</v>
      </c>
      <c r="J602" s="208">
        <v>98</v>
      </c>
      <c r="K602" s="341">
        <v>0</v>
      </c>
      <c r="L602" s="341">
        <v>129</v>
      </c>
      <c r="M602" s="208" t="s">
        <v>258</v>
      </c>
      <c r="N602" s="341">
        <v>1</v>
      </c>
      <c r="O602" s="210">
        <v>2.0999999999999999E-3</v>
      </c>
      <c r="P602" s="208" t="s">
        <v>259</v>
      </c>
      <c r="Q602" s="208" t="s">
        <v>260</v>
      </c>
      <c r="R602" s="208" t="s">
        <v>254</v>
      </c>
      <c r="S602" s="208" t="s">
        <v>261</v>
      </c>
      <c r="T602" s="208"/>
      <c r="U602" s="208">
        <v>1.4</v>
      </c>
      <c r="V602" s="208" t="s">
        <v>294</v>
      </c>
      <c r="W602" s="208" t="s">
        <v>285</v>
      </c>
      <c r="X602" s="208" t="s">
        <v>267</v>
      </c>
      <c r="Y602" s="208">
        <v>0</v>
      </c>
      <c r="Z602" s="339">
        <v>35855</v>
      </c>
      <c r="AA602" s="208"/>
      <c r="AB602" s="208">
        <v>0</v>
      </c>
      <c r="AC602" s="208"/>
    </row>
    <row r="603" spans="1:29" s="341" customFormat="1" ht="15" customHeight="1" x14ac:dyDescent="0.25">
      <c r="A603" s="208">
        <v>9965</v>
      </c>
      <c r="B603" s="208">
        <v>10300603</v>
      </c>
      <c r="C603" s="208" t="s">
        <v>389</v>
      </c>
      <c r="D603" s="208" t="s">
        <v>417</v>
      </c>
      <c r="E603" s="208" t="s">
        <v>254</v>
      </c>
      <c r="F603" s="208" t="s">
        <v>410</v>
      </c>
      <c r="G603" s="208">
        <v>56553</v>
      </c>
      <c r="H603" s="208" t="s">
        <v>299</v>
      </c>
      <c r="I603" s="208" t="s">
        <v>300</v>
      </c>
      <c r="J603" s="208">
        <v>102</v>
      </c>
      <c r="K603" s="341">
        <v>0</v>
      </c>
      <c r="L603" s="341">
        <v>129</v>
      </c>
      <c r="M603" s="208" t="s">
        <v>258</v>
      </c>
      <c r="N603" s="341">
        <v>1</v>
      </c>
      <c r="O603" s="208" t="s">
        <v>283</v>
      </c>
      <c r="P603" s="208" t="s">
        <v>259</v>
      </c>
      <c r="Q603" s="208" t="s">
        <v>260</v>
      </c>
      <c r="R603" s="208" t="s">
        <v>254</v>
      </c>
      <c r="S603" s="208" t="s">
        <v>261</v>
      </c>
      <c r="T603" s="208"/>
      <c r="U603" s="208">
        <v>1.4</v>
      </c>
      <c r="V603" s="208" t="s">
        <v>284</v>
      </c>
      <c r="W603" s="208" t="s">
        <v>285</v>
      </c>
      <c r="X603" s="208" t="s">
        <v>286</v>
      </c>
      <c r="Y603" s="208">
        <v>0</v>
      </c>
      <c r="Z603" s="339">
        <v>35855</v>
      </c>
      <c r="AA603" s="208"/>
      <c r="AB603" s="208">
        <v>0</v>
      </c>
      <c r="AC603" s="208"/>
    </row>
    <row r="604" spans="1:29" s="341" customFormat="1" ht="15" customHeight="1" x14ac:dyDescent="0.25">
      <c r="A604" s="208">
        <v>9966</v>
      </c>
      <c r="B604" s="208">
        <v>10300603</v>
      </c>
      <c r="C604" s="208" t="s">
        <v>389</v>
      </c>
      <c r="D604" s="208" t="s">
        <v>417</v>
      </c>
      <c r="E604" s="208" t="s">
        <v>254</v>
      </c>
      <c r="F604" s="208" t="s">
        <v>410</v>
      </c>
      <c r="G604" s="208">
        <v>50328</v>
      </c>
      <c r="H604" s="208" t="s">
        <v>301</v>
      </c>
      <c r="I604" s="208" t="s">
        <v>302</v>
      </c>
      <c r="J604" s="208">
        <v>103</v>
      </c>
      <c r="K604" s="341">
        <v>0</v>
      </c>
      <c r="L604" s="341">
        <v>129</v>
      </c>
      <c r="M604" s="208" t="s">
        <v>258</v>
      </c>
      <c r="N604" s="341">
        <v>1</v>
      </c>
      <c r="O604" s="208" t="s">
        <v>303</v>
      </c>
      <c r="P604" s="208" t="s">
        <v>259</v>
      </c>
      <c r="Q604" s="208" t="s">
        <v>260</v>
      </c>
      <c r="R604" s="208" t="s">
        <v>254</v>
      </c>
      <c r="S604" s="208" t="s">
        <v>261</v>
      </c>
      <c r="T604" s="208"/>
      <c r="U604" s="208">
        <v>1.4</v>
      </c>
      <c r="V604" s="208" t="s">
        <v>284</v>
      </c>
      <c r="W604" s="208" t="s">
        <v>285</v>
      </c>
      <c r="X604" s="208" t="s">
        <v>286</v>
      </c>
      <c r="Y604" s="208">
        <v>0</v>
      </c>
      <c r="Z604" s="339">
        <v>35855</v>
      </c>
      <c r="AA604" s="208"/>
      <c r="AB604" s="208">
        <v>0</v>
      </c>
      <c r="AC604" s="208"/>
    </row>
    <row r="605" spans="1:29" s="341" customFormat="1" ht="15" customHeight="1" x14ac:dyDescent="0.25">
      <c r="A605" s="208">
        <v>9967</v>
      </c>
      <c r="B605" s="208">
        <v>10300603</v>
      </c>
      <c r="C605" s="208" t="s">
        <v>389</v>
      </c>
      <c r="D605" s="208" t="s">
        <v>417</v>
      </c>
      <c r="E605" s="208" t="s">
        <v>254</v>
      </c>
      <c r="F605" s="208" t="s">
        <v>410</v>
      </c>
      <c r="G605" s="208">
        <v>205992</v>
      </c>
      <c r="H605" s="208" t="s">
        <v>304</v>
      </c>
      <c r="I605" s="208" t="s">
        <v>305</v>
      </c>
      <c r="J605" s="208">
        <v>104</v>
      </c>
      <c r="K605" s="341">
        <v>0</v>
      </c>
      <c r="L605" s="341">
        <v>129</v>
      </c>
      <c r="M605" s="208" t="s">
        <v>258</v>
      </c>
      <c r="N605" s="341">
        <v>1</v>
      </c>
      <c r="O605" s="208" t="s">
        <v>283</v>
      </c>
      <c r="P605" s="208" t="s">
        <v>259</v>
      </c>
      <c r="Q605" s="208" t="s">
        <v>260</v>
      </c>
      <c r="R605" s="208" t="s">
        <v>254</v>
      </c>
      <c r="S605" s="208" t="s">
        <v>261</v>
      </c>
      <c r="T605" s="208"/>
      <c r="U605" s="208">
        <v>1.4</v>
      </c>
      <c r="V605" s="208" t="s">
        <v>284</v>
      </c>
      <c r="W605" s="208" t="s">
        <v>285</v>
      </c>
      <c r="X605" s="208" t="s">
        <v>286</v>
      </c>
      <c r="Y605" s="208">
        <v>0</v>
      </c>
      <c r="Z605" s="339">
        <v>35855</v>
      </c>
      <c r="AA605" s="208"/>
      <c r="AB605" s="208">
        <v>0</v>
      </c>
      <c r="AC605" s="208"/>
    </row>
    <row r="606" spans="1:29" s="341" customFormat="1" ht="15" customHeight="1" x14ac:dyDescent="0.25">
      <c r="A606" s="208">
        <v>9968</v>
      </c>
      <c r="B606" s="208">
        <v>10300603</v>
      </c>
      <c r="C606" s="208" t="s">
        <v>389</v>
      </c>
      <c r="D606" s="208" t="s">
        <v>417</v>
      </c>
      <c r="E606" s="208" t="s">
        <v>254</v>
      </c>
      <c r="F606" s="208" t="s">
        <v>410</v>
      </c>
      <c r="G606" s="208">
        <v>191242</v>
      </c>
      <c r="H606" s="208" t="s">
        <v>306</v>
      </c>
      <c r="I606" s="208" t="s">
        <v>307</v>
      </c>
      <c r="J606" s="208">
        <v>106</v>
      </c>
      <c r="K606" s="341">
        <v>0</v>
      </c>
      <c r="L606" s="341">
        <v>129</v>
      </c>
      <c r="M606" s="208" t="s">
        <v>258</v>
      </c>
      <c r="N606" s="341">
        <v>1</v>
      </c>
      <c r="O606" s="208" t="s">
        <v>303</v>
      </c>
      <c r="P606" s="208" t="s">
        <v>259</v>
      </c>
      <c r="Q606" s="208" t="s">
        <v>260</v>
      </c>
      <c r="R606" s="208" t="s">
        <v>254</v>
      </c>
      <c r="S606" s="208" t="s">
        <v>261</v>
      </c>
      <c r="T606" s="208"/>
      <c r="U606" s="208">
        <v>1.4</v>
      </c>
      <c r="V606" s="208" t="s">
        <v>284</v>
      </c>
      <c r="W606" s="208" t="s">
        <v>285</v>
      </c>
      <c r="X606" s="208" t="s">
        <v>286</v>
      </c>
      <c r="Y606" s="208">
        <v>0</v>
      </c>
      <c r="Z606" s="339">
        <v>35855</v>
      </c>
      <c r="AA606" s="208"/>
      <c r="AB606" s="208">
        <v>0</v>
      </c>
      <c r="AC606" s="208"/>
    </row>
    <row r="607" spans="1:29" s="341" customFormat="1" ht="15" customHeight="1" x14ac:dyDescent="0.25">
      <c r="A607" s="208">
        <v>9969</v>
      </c>
      <c r="B607" s="208">
        <v>10300603</v>
      </c>
      <c r="C607" s="208" t="s">
        <v>389</v>
      </c>
      <c r="D607" s="208" t="s">
        <v>417</v>
      </c>
      <c r="E607" s="208" t="s">
        <v>254</v>
      </c>
      <c r="F607" s="208" t="s">
        <v>410</v>
      </c>
      <c r="G607" s="208">
        <v>207089</v>
      </c>
      <c r="H607" s="208" t="s">
        <v>308</v>
      </c>
      <c r="I607" s="208" t="s">
        <v>309</v>
      </c>
      <c r="J607" s="208">
        <v>107</v>
      </c>
      <c r="K607" s="341">
        <v>0</v>
      </c>
      <c r="L607" s="341">
        <v>129</v>
      </c>
      <c r="M607" s="208" t="s">
        <v>258</v>
      </c>
      <c r="N607" s="341">
        <v>1</v>
      </c>
      <c r="O607" s="208" t="s">
        <v>283</v>
      </c>
      <c r="P607" s="208" t="s">
        <v>259</v>
      </c>
      <c r="Q607" s="208" t="s">
        <v>260</v>
      </c>
      <c r="R607" s="208" t="s">
        <v>254</v>
      </c>
      <c r="S607" s="208" t="s">
        <v>261</v>
      </c>
      <c r="T607" s="208"/>
      <c r="U607" s="208">
        <v>1.4</v>
      </c>
      <c r="V607" s="208" t="s">
        <v>284</v>
      </c>
      <c r="W607" s="208" t="s">
        <v>285</v>
      </c>
      <c r="X607" s="208" t="s">
        <v>286</v>
      </c>
      <c r="Y607" s="208">
        <v>0</v>
      </c>
      <c r="Z607" s="339">
        <v>35855</v>
      </c>
      <c r="AA607" s="208"/>
      <c r="AB607" s="208">
        <v>0</v>
      </c>
      <c r="AC607" s="208"/>
    </row>
    <row r="608" spans="1:29" s="341" customFormat="1" ht="15" customHeight="1" x14ac:dyDescent="0.25">
      <c r="A608" s="208">
        <v>9970</v>
      </c>
      <c r="B608" s="208">
        <v>10300603</v>
      </c>
      <c r="C608" s="208" t="s">
        <v>389</v>
      </c>
      <c r="D608" s="208" t="s">
        <v>417</v>
      </c>
      <c r="E608" s="208" t="s">
        <v>254</v>
      </c>
      <c r="F608" s="208" t="s">
        <v>410</v>
      </c>
      <c r="G608" s="208">
        <v>7440417</v>
      </c>
      <c r="H608" s="208" t="s">
        <v>310</v>
      </c>
      <c r="I608" s="208" t="s">
        <v>311</v>
      </c>
      <c r="J608" s="208">
        <v>119</v>
      </c>
      <c r="K608" s="341">
        <v>0</v>
      </c>
      <c r="L608" s="341">
        <v>129</v>
      </c>
      <c r="M608" s="208" t="s">
        <v>258</v>
      </c>
      <c r="N608" s="341">
        <v>1</v>
      </c>
      <c r="O608" s="208" t="s">
        <v>312</v>
      </c>
      <c r="P608" s="208" t="s">
        <v>259</v>
      </c>
      <c r="Q608" s="208" t="s">
        <v>260</v>
      </c>
      <c r="R608" s="208" t="s">
        <v>254</v>
      </c>
      <c r="S608" s="208" t="s">
        <v>261</v>
      </c>
      <c r="T608" s="208"/>
      <c r="U608" s="208">
        <v>1.4</v>
      </c>
      <c r="V608" s="208" t="s">
        <v>294</v>
      </c>
      <c r="W608" s="208" t="s">
        <v>285</v>
      </c>
      <c r="X608" s="208" t="s">
        <v>286</v>
      </c>
      <c r="Y608" s="208">
        <v>0</v>
      </c>
      <c r="Z608" s="339">
        <v>35855</v>
      </c>
      <c r="AA608" s="208"/>
      <c r="AB608" s="208">
        <v>0</v>
      </c>
      <c r="AC608" s="208"/>
    </row>
    <row r="609" spans="1:29" s="341" customFormat="1" ht="15" customHeight="1" x14ac:dyDescent="0.25">
      <c r="A609" s="208">
        <v>9971</v>
      </c>
      <c r="B609" s="208">
        <v>10300603</v>
      </c>
      <c r="C609" s="208" t="s">
        <v>389</v>
      </c>
      <c r="D609" s="208" t="s">
        <v>417</v>
      </c>
      <c r="E609" s="208" t="s">
        <v>254</v>
      </c>
      <c r="F609" s="208" t="s">
        <v>410</v>
      </c>
      <c r="G609" s="208"/>
      <c r="H609" s="208" t="s">
        <v>313</v>
      </c>
      <c r="I609" s="208" t="s">
        <v>314</v>
      </c>
      <c r="J609" s="208">
        <v>292</v>
      </c>
      <c r="K609" s="341">
        <v>0</v>
      </c>
      <c r="L609" s="341">
        <v>129</v>
      </c>
      <c r="M609" s="208" t="s">
        <v>258</v>
      </c>
      <c r="N609" s="341">
        <v>1</v>
      </c>
      <c r="O609" s="210">
        <v>2.1</v>
      </c>
      <c r="P609" s="208" t="s">
        <v>259</v>
      </c>
      <c r="Q609" s="208" t="s">
        <v>260</v>
      </c>
      <c r="R609" s="208" t="s">
        <v>254</v>
      </c>
      <c r="S609" s="208" t="s">
        <v>261</v>
      </c>
      <c r="T609" s="208"/>
      <c r="U609" s="208">
        <v>1.4</v>
      </c>
      <c r="V609" s="208"/>
      <c r="W609" s="208" t="s">
        <v>285</v>
      </c>
      <c r="X609" s="208" t="s">
        <v>286</v>
      </c>
      <c r="Y609" s="208">
        <v>0</v>
      </c>
      <c r="Z609" s="339">
        <v>35855</v>
      </c>
      <c r="AA609" s="208"/>
      <c r="AB609" s="208">
        <v>0</v>
      </c>
      <c r="AC609" s="208"/>
    </row>
    <row r="610" spans="1:29" s="341" customFormat="1" ht="15" customHeight="1" x14ac:dyDescent="0.25">
      <c r="A610" s="208">
        <v>9972</v>
      </c>
      <c r="B610" s="208">
        <v>10300603</v>
      </c>
      <c r="C610" s="208" t="s">
        <v>389</v>
      </c>
      <c r="D610" s="208" t="s">
        <v>417</v>
      </c>
      <c r="E610" s="208" t="s">
        <v>254</v>
      </c>
      <c r="F610" s="208" t="s">
        <v>410</v>
      </c>
      <c r="G610" s="208">
        <v>7440439</v>
      </c>
      <c r="H610" s="208" t="s">
        <v>315</v>
      </c>
      <c r="I610" s="208" t="s">
        <v>316</v>
      </c>
      <c r="J610" s="208">
        <v>130</v>
      </c>
      <c r="K610" s="341">
        <v>0</v>
      </c>
      <c r="L610" s="341">
        <v>129</v>
      </c>
      <c r="M610" s="208" t="s">
        <v>258</v>
      </c>
      <c r="N610" s="341">
        <v>1</v>
      </c>
      <c r="O610" s="210">
        <v>1.1000000000000001E-3</v>
      </c>
      <c r="P610" s="208" t="s">
        <v>259</v>
      </c>
      <c r="Q610" s="208" t="s">
        <v>260</v>
      </c>
      <c r="R610" s="208" t="s">
        <v>254</v>
      </c>
      <c r="S610" s="208" t="s">
        <v>261</v>
      </c>
      <c r="T610" s="208"/>
      <c r="U610" s="208">
        <v>1.4</v>
      </c>
      <c r="V610" s="208" t="s">
        <v>294</v>
      </c>
      <c r="W610" s="208" t="s">
        <v>285</v>
      </c>
      <c r="X610" s="208" t="s">
        <v>263</v>
      </c>
      <c r="Y610" s="208">
        <v>0</v>
      </c>
      <c r="Z610" s="339">
        <v>35855</v>
      </c>
      <c r="AA610" s="208"/>
      <c r="AB610" s="208">
        <v>0</v>
      </c>
      <c r="AC610" s="208"/>
    </row>
    <row r="611" spans="1:29" s="341" customFormat="1" ht="15" customHeight="1" x14ac:dyDescent="0.25">
      <c r="A611" s="208">
        <v>9973</v>
      </c>
      <c r="B611" s="208">
        <v>10300603</v>
      </c>
      <c r="C611" s="208" t="s">
        <v>389</v>
      </c>
      <c r="D611" s="208" t="s">
        <v>417</v>
      </c>
      <c r="E611" s="208" t="s">
        <v>254</v>
      </c>
      <c r="F611" s="208" t="s">
        <v>410</v>
      </c>
      <c r="G611" s="208" t="s">
        <v>255</v>
      </c>
      <c r="H611" s="208" t="s">
        <v>256</v>
      </c>
      <c r="I611" s="208" t="s">
        <v>257</v>
      </c>
      <c r="J611" s="208">
        <v>136</v>
      </c>
      <c r="K611" s="341">
        <v>0</v>
      </c>
      <c r="L611" s="341">
        <v>129</v>
      </c>
      <c r="M611" s="208" t="s">
        <v>258</v>
      </c>
      <c r="N611" s="341">
        <v>1</v>
      </c>
      <c r="O611" s="210">
        <v>120000</v>
      </c>
      <c r="P611" s="208" t="s">
        <v>259</v>
      </c>
      <c r="Q611" s="208" t="s">
        <v>260</v>
      </c>
      <c r="R611" s="208" t="s">
        <v>254</v>
      </c>
      <c r="S611" s="208" t="s">
        <v>261</v>
      </c>
      <c r="T611" s="208"/>
      <c r="U611" s="208">
        <v>1.4</v>
      </c>
      <c r="V611" s="208"/>
      <c r="W611" s="208" t="s">
        <v>262</v>
      </c>
      <c r="X611" s="208" t="s">
        <v>275</v>
      </c>
      <c r="Y611" s="208">
        <v>0</v>
      </c>
      <c r="Z611" s="208"/>
      <c r="AA611" s="339">
        <v>35855</v>
      </c>
      <c r="AB611" s="208">
        <v>0</v>
      </c>
      <c r="AC611" s="208"/>
    </row>
    <row r="612" spans="1:29" s="341" customFormat="1" ht="15" customHeight="1" x14ac:dyDescent="0.25">
      <c r="A612" s="208">
        <v>9974</v>
      </c>
      <c r="B612" s="208">
        <v>10300603</v>
      </c>
      <c r="C612" s="208" t="s">
        <v>389</v>
      </c>
      <c r="D612" s="208" t="s">
        <v>417</v>
      </c>
      <c r="E612" s="208" t="s">
        <v>254</v>
      </c>
      <c r="F612" s="208" t="s">
        <v>410</v>
      </c>
      <c r="G612" s="208" t="s">
        <v>255</v>
      </c>
      <c r="H612" s="208" t="s">
        <v>256</v>
      </c>
      <c r="I612" s="208" t="s">
        <v>257</v>
      </c>
      <c r="J612" s="208">
        <v>136</v>
      </c>
      <c r="K612" s="341">
        <v>0</v>
      </c>
      <c r="L612" s="341">
        <v>129</v>
      </c>
      <c r="M612" s="208" t="s">
        <v>258</v>
      </c>
      <c r="N612" s="341">
        <v>1</v>
      </c>
      <c r="O612" s="210">
        <v>120000</v>
      </c>
      <c r="P612" s="208" t="s">
        <v>259</v>
      </c>
      <c r="Q612" s="208" t="s">
        <v>260</v>
      </c>
      <c r="R612" s="208" t="s">
        <v>254</v>
      </c>
      <c r="S612" s="208" t="s">
        <v>261</v>
      </c>
      <c r="T612" s="208"/>
      <c r="U612" s="208">
        <v>1.4</v>
      </c>
      <c r="V612" s="208" t="s">
        <v>317</v>
      </c>
      <c r="W612" s="208" t="s">
        <v>285</v>
      </c>
      <c r="X612" s="208" t="s">
        <v>278</v>
      </c>
      <c r="Y612" s="208">
        <v>0</v>
      </c>
      <c r="Z612" s="339">
        <v>35855</v>
      </c>
      <c r="AA612" s="208"/>
      <c r="AB612" s="208">
        <v>0</v>
      </c>
      <c r="AC612" s="208"/>
    </row>
    <row r="613" spans="1:29" s="341" customFormat="1" ht="15" customHeight="1" x14ac:dyDescent="0.25">
      <c r="A613" s="208">
        <v>9975</v>
      </c>
      <c r="B613" s="208">
        <v>10300603</v>
      </c>
      <c r="C613" s="208" t="s">
        <v>389</v>
      </c>
      <c r="D613" s="208" t="s">
        <v>417</v>
      </c>
      <c r="E613" s="208" t="s">
        <v>254</v>
      </c>
      <c r="F613" s="208" t="s">
        <v>410</v>
      </c>
      <c r="G613" s="208" t="s">
        <v>264</v>
      </c>
      <c r="H613" s="208" t="s">
        <v>265</v>
      </c>
      <c r="I613" s="208" t="s">
        <v>266</v>
      </c>
      <c r="J613" s="208">
        <v>137</v>
      </c>
      <c r="K613" s="341">
        <v>0</v>
      </c>
      <c r="L613" s="341">
        <v>129</v>
      </c>
      <c r="M613" s="208" t="s">
        <v>258</v>
      </c>
      <c r="N613" s="341">
        <v>1</v>
      </c>
      <c r="O613" s="210">
        <v>84</v>
      </c>
      <c r="P613" s="208" t="s">
        <v>259</v>
      </c>
      <c r="Q613" s="208" t="s">
        <v>260</v>
      </c>
      <c r="R613" s="208" t="s">
        <v>254</v>
      </c>
      <c r="S613" s="208" t="s">
        <v>261</v>
      </c>
      <c r="T613" s="208"/>
      <c r="U613" s="208">
        <v>1.4</v>
      </c>
      <c r="V613" s="208"/>
      <c r="W613" s="208" t="s">
        <v>285</v>
      </c>
      <c r="X613" s="208" t="s">
        <v>267</v>
      </c>
      <c r="Y613" s="208">
        <v>0</v>
      </c>
      <c r="Z613" s="339">
        <v>35855</v>
      </c>
      <c r="AA613" s="208"/>
      <c r="AB613" s="208">
        <v>0</v>
      </c>
      <c r="AC613" s="208"/>
    </row>
    <row r="614" spans="1:29" s="341" customFormat="1" ht="15" customHeight="1" x14ac:dyDescent="0.25">
      <c r="A614" s="208">
        <v>9976</v>
      </c>
      <c r="B614" s="208">
        <v>10300603</v>
      </c>
      <c r="C614" s="208" t="s">
        <v>389</v>
      </c>
      <c r="D614" s="208" t="s">
        <v>417</v>
      </c>
      <c r="E614" s="208" t="s">
        <v>254</v>
      </c>
      <c r="F614" s="208" t="s">
        <v>410</v>
      </c>
      <c r="G614" s="208" t="s">
        <v>264</v>
      </c>
      <c r="H614" s="208" t="s">
        <v>265</v>
      </c>
      <c r="I614" s="208" t="s">
        <v>266</v>
      </c>
      <c r="J614" s="208">
        <v>137</v>
      </c>
      <c r="K614" s="341">
        <v>0</v>
      </c>
      <c r="L614" s="341">
        <v>129</v>
      </c>
      <c r="M614" s="208" t="s">
        <v>258</v>
      </c>
      <c r="N614" s="341">
        <v>1</v>
      </c>
      <c r="O614" s="210">
        <v>21</v>
      </c>
      <c r="P614" s="208" t="s">
        <v>259</v>
      </c>
      <c r="Q614" s="208" t="s">
        <v>260</v>
      </c>
      <c r="R614" s="208" t="s">
        <v>254</v>
      </c>
      <c r="S614" s="208" t="s">
        <v>261</v>
      </c>
      <c r="T614" s="208"/>
      <c r="U614" s="208">
        <v>1.4</v>
      </c>
      <c r="V614" s="208"/>
      <c r="W614" s="208" t="s">
        <v>262</v>
      </c>
      <c r="X614" s="208" t="s">
        <v>275</v>
      </c>
      <c r="Y614" s="208">
        <v>0</v>
      </c>
      <c r="Z614" s="208"/>
      <c r="AA614" s="339">
        <v>35855</v>
      </c>
      <c r="AB614" s="208">
        <v>0</v>
      </c>
      <c r="AC614" s="208"/>
    </row>
    <row r="615" spans="1:29" s="341" customFormat="1" ht="15" customHeight="1" x14ac:dyDescent="0.25">
      <c r="A615" s="208">
        <v>9977</v>
      </c>
      <c r="B615" s="208">
        <v>10300603</v>
      </c>
      <c r="C615" s="208" t="s">
        <v>389</v>
      </c>
      <c r="D615" s="208" t="s">
        <v>417</v>
      </c>
      <c r="E615" s="208" t="s">
        <v>254</v>
      </c>
      <c r="F615" s="208" t="s">
        <v>410</v>
      </c>
      <c r="G615" s="208" t="s">
        <v>264</v>
      </c>
      <c r="H615" s="208" t="s">
        <v>265</v>
      </c>
      <c r="I615" s="208" t="s">
        <v>266</v>
      </c>
      <c r="J615" s="208">
        <v>137</v>
      </c>
      <c r="K615" s="341">
        <v>205</v>
      </c>
      <c r="L615" s="341">
        <v>220</v>
      </c>
      <c r="M615" s="208" t="s">
        <v>367</v>
      </c>
      <c r="N615" s="341">
        <v>1</v>
      </c>
      <c r="O615" s="210">
        <v>84</v>
      </c>
      <c r="P615" s="208" t="s">
        <v>259</v>
      </c>
      <c r="Q615" s="208" t="s">
        <v>260</v>
      </c>
      <c r="R615" s="208" t="s">
        <v>254</v>
      </c>
      <c r="S615" s="208" t="s">
        <v>261</v>
      </c>
      <c r="T615" s="208"/>
      <c r="U615" s="208">
        <v>1.4</v>
      </c>
      <c r="V615" s="208"/>
      <c r="W615" s="208" t="s">
        <v>285</v>
      </c>
      <c r="X615" s="208" t="s">
        <v>267</v>
      </c>
      <c r="Y615" s="208">
        <v>0</v>
      </c>
      <c r="Z615" s="339">
        <v>35855</v>
      </c>
      <c r="AA615" s="208"/>
      <c r="AB615" s="208">
        <v>0</v>
      </c>
      <c r="AC615" s="208"/>
    </row>
    <row r="616" spans="1:29" s="341" customFormat="1" ht="15" customHeight="1" x14ac:dyDescent="0.25">
      <c r="A616" s="208">
        <v>9978</v>
      </c>
      <c r="B616" s="208">
        <v>10300603</v>
      </c>
      <c r="C616" s="208" t="s">
        <v>389</v>
      </c>
      <c r="D616" s="208" t="s">
        <v>417</v>
      </c>
      <c r="E616" s="208" t="s">
        <v>254</v>
      </c>
      <c r="F616" s="208" t="s">
        <v>410</v>
      </c>
      <c r="G616" s="208" t="s">
        <v>264</v>
      </c>
      <c r="H616" s="208" t="s">
        <v>265</v>
      </c>
      <c r="I616" s="208" t="s">
        <v>266</v>
      </c>
      <c r="J616" s="208">
        <v>137</v>
      </c>
      <c r="K616" s="341">
        <v>205</v>
      </c>
      <c r="L616" s="341">
        <v>220</v>
      </c>
      <c r="M616" s="208" t="s">
        <v>367</v>
      </c>
      <c r="N616" s="341">
        <v>1</v>
      </c>
      <c r="O616" s="210">
        <v>15</v>
      </c>
      <c r="P616" s="208" t="s">
        <v>259</v>
      </c>
      <c r="Q616" s="208" t="s">
        <v>260</v>
      </c>
      <c r="R616" s="208" t="s">
        <v>254</v>
      </c>
      <c r="S616" s="208" t="s">
        <v>261</v>
      </c>
      <c r="T616" s="208"/>
      <c r="U616" s="208">
        <v>1.4</v>
      </c>
      <c r="V616" s="208"/>
      <c r="W616" s="208" t="s">
        <v>262</v>
      </c>
      <c r="X616" s="208" t="s">
        <v>275</v>
      </c>
      <c r="Y616" s="208">
        <v>0</v>
      </c>
      <c r="Z616" s="208"/>
      <c r="AA616" s="339">
        <v>35855</v>
      </c>
      <c r="AB616" s="208">
        <v>0</v>
      </c>
      <c r="AC616" s="208"/>
    </row>
    <row r="617" spans="1:29" s="341" customFormat="1" ht="15" customHeight="1" x14ac:dyDescent="0.25">
      <c r="A617" s="208">
        <v>9979</v>
      </c>
      <c r="B617" s="208">
        <v>10300603</v>
      </c>
      <c r="C617" s="208" t="s">
        <v>389</v>
      </c>
      <c r="D617" s="208" t="s">
        <v>417</v>
      </c>
      <c r="E617" s="208" t="s">
        <v>254</v>
      </c>
      <c r="F617" s="208" t="s">
        <v>410</v>
      </c>
      <c r="G617" s="208" t="s">
        <v>264</v>
      </c>
      <c r="H617" s="208" t="s">
        <v>265</v>
      </c>
      <c r="I617" s="208" t="s">
        <v>266</v>
      </c>
      <c r="J617" s="208">
        <v>137</v>
      </c>
      <c r="K617" s="341">
        <v>26</v>
      </c>
      <c r="L617" s="341">
        <v>144</v>
      </c>
      <c r="M617" s="208" t="s">
        <v>393</v>
      </c>
      <c r="O617" s="210">
        <v>84</v>
      </c>
      <c r="P617" s="208" t="s">
        <v>259</v>
      </c>
      <c r="Q617" s="208" t="s">
        <v>260</v>
      </c>
      <c r="R617" s="208" t="s">
        <v>254</v>
      </c>
      <c r="S617" s="208" t="s">
        <v>261</v>
      </c>
      <c r="T617" s="208"/>
      <c r="U617" s="208">
        <v>1.4</v>
      </c>
      <c r="V617" s="208"/>
      <c r="W617" s="208" t="s">
        <v>285</v>
      </c>
      <c r="X617" s="208" t="s">
        <v>267</v>
      </c>
      <c r="Y617" s="208">
        <v>0</v>
      </c>
      <c r="Z617" s="339">
        <v>35855</v>
      </c>
      <c r="AA617" s="208"/>
      <c r="AB617" s="208">
        <v>0</v>
      </c>
      <c r="AC617" s="208"/>
    </row>
    <row r="618" spans="1:29" s="341" customFormat="1" ht="15" customHeight="1" x14ac:dyDescent="0.25">
      <c r="A618" s="208">
        <v>9979</v>
      </c>
      <c r="B618" s="208">
        <v>10300603</v>
      </c>
      <c r="C618" s="208" t="s">
        <v>389</v>
      </c>
      <c r="D618" s="208" t="s">
        <v>417</v>
      </c>
      <c r="E618" s="208" t="s">
        <v>254</v>
      </c>
      <c r="F618" s="208" t="s">
        <v>410</v>
      </c>
      <c r="G618" s="208" t="s">
        <v>264</v>
      </c>
      <c r="H618" s="208" t="s">
        <v>265</v>
      </c>
      <c r="I618" s="208" t="s">
        <v>266</v>
      </c>
      <c r="J618" s="208">
        <v>137</v>
      </c>
      <c r="K618" s="341">
        <v>205</v>
      </c>
      <c r="L618" s="341">
        <v>220</v>
      </c>
      <c r="M618" s="208" t="s">
        <v>367</v>
      </c>
      <c r="N618" s="341">
        <v>1</v>
      </c>
      <c r="O618" s="210">
        <v>84</v>
      </c>
      <c r="P618" s="208" t="s">
        <v>259</v>
      </c>
      <c r="Q618" s="208" t="s">
        <v>260</v>
      </c>
      <c r="R618" s="208" t="s">
        <v>254</v>
      </c>
      <c r="S618" s="208" t="s">
        <v>261</v>
      </c>
      <c r="T618" s="208"/>
      <c r="U618" s="208">
        <v>1.4</v>
      </c>
      <c r="V618" s="208"/>
      <c r="W618" s="208" t="s">
        <v>285</v>
      </c>
      <c r="X618" s="208" t="s">
        <v>267</v>
      </c>
      <c r="Y618" s="208">
        <v>0</v>
      </c>
      <c r="Z618" s="339">
        <v>35855</v>
      </c>
      <c r="AA618" s="208"/>
      <c r="AB618" s="208">
        <v>0</v>
      </c>
      <c r="AC618" s="208"/>
    </row>
    <row r="619" spans="1:29" s="341" customFormat="1" ht="15" customHeight="1" x14ac:dyDescent="0.25">
      <c r="A619" s="208">
        <v>9980</v>
      </c>
      <c r="B619" s="208">
        <v>10300603</v>
      </c>
      <c r="C619" s="208" t="s">
        <v>389</v>
      </c>
      <c r="D619" s="208" t="s">
        <v>417</v>
      </c>
      <c r="E619" s="208" t="s">
        <v>254</v>
      </c>
      <c r="F619" s="208" t="s">
        <v>410</v>
      </c>
      <c r="G619" s="208">
        <v>7440473</v>
      </c>
      <c r="H619" s="208" t="s">
        <v>318</v>
      </c>
      <c r="I619" s="208" t="s">
        <v>319</v>
      </c>
      <c r="J619" s="208">
        <v>149</v>
      </c>
      <c r="K619" s="341">
        <v>0</v>
      </c>
      <c r="L619" s="341">
        <v>129</v>
      </c>
      <c r="M619" s="208" t="s">
        <v>258</v>
      </c>
      <c r="N619" s="341">
        <v>1</v>
      </c>
      <c r="O619" s="210">
        <v>1.4E-3</v>
      </c>
      <c r="P619" s="208" t="s">
        <v>259</v>
      </c>
      <c r="Q619" s="208" t="s">
        <v>260</v>
      </c>
      <c r="R619" s="208" t="s">
        <v>254</v>
      </c>
      <c r="S619" s="208" t="s">
        <v>261</v>
      </c>
      <c r="T619" s="208"/>
      <c r="U619" s="208">
        <v>1.4</v>
      </c>
      <c r="V619" s="208" t="s">
        <v>294</v>
      </c>
      <c r="W619" s="208" t="s">
        <v>285</v>
      </c>
      <c r="X619" s="208" t="s">
        <v>263</v>
      </c>
      <c r="Y619" s="208">
        <v>0</v>
      </c>
      <c r="Z619" s="339">
        <v>35855</v>
      </c>
      <c r="AA619" s="208"/>
      <c r="AB619" s="208">
        <v>0</v>
      </c>
      <c r="AC619" s="208"/>
    </row>
    <row r="620" spans="1:29" s="341" customFormat="1" ht="15" customHeight="1" x14ac:dyDescent="0.25">
      <c r="A620" s="208">
        <v>9981</v>
      </c>
      <c r="B620" s="208">
        <v>10300603</v>
      </c>
      <c r="C620" s="208" t="s">
        <v>389</v>
      </c>
      <c r="D620" s="208" t="s">
        <v>417</v>
      </c>
      <c r="E620" s="208" t="s">
        <v>254</v>
      </c>
      <c r="F620" s="208" t="s">
        <v>410</v>
      </c>
      <c r="G620" s="208">
        <v>218019</v>
      </c>
      <c r="H620" s="208" t="s">
        <v>320</v>
      </c>
      <c r="I620" s="208" t="s">
        <v>321</v>
      </c>
      <c r="J620" s="208">
        <v>153</v>
      </c>
      <c r="K620" s="341">
        <v>0</v>
      </c>
      <c r="L620" s="341">
        <v>129</v>
      </c>
      <c r="M620" s="208" t="s">
        <v>258</v>
      </c>
      <c r="N620" s="341">
        <v>1</v>
      </c>
      <c r="O620" s="208" t="s">
        <v>283</v>
      </c>
      <c r="P620" s="208" t="s">
        <v>259</v>
      </c>
      <c r="Q620" s="208" t="s">
        <v>260</v>
      </c>
      <c r="R620" s="208" t="s">
        <v>254</v>
      </c>
      <c r="S620" s="208" t="s">
        <v>261</v>
      </c>
      <c r="T620" s="208"/>
      <c r="U620" s="208">
        <v>1.4</v>
      </c>
      <c r="V620" s="208" t="s">
        <v>284</v>
      </c>
      <c r="W620" s="208" t="s">
        <v>285</v>
      </c>
      <c r="X620" s="208" t="s">
        <v>286</v>
      </c>
      <c r="Y620" s="208">
        <v>0</v>
      </c>
      <c r="Z620" s="339">
        <v>35855</v>
      </c>
      <c r="AA620" s="208"/>
      <c r="AB620" s="208">
        <v>0</v>
      </c>
      <c r="AC620" s="208"/>
    </row>
    <row r="621" spans="1:29" s="341" customFormat="1" ht="15" customHeight="1" x14ac:dyDescent="0.25">
      <c r="A621" s="208">
        <v>9982</v>
      </c>
      <c r="B621" s="208">
        <v>10300603</v>
      </c>
      <c r="C621" s="208" t="s">
        <v>389</v>
      </c>
      <c r="D621" s="208" t="s">
        <v>417</v>
      </c>
      <c r="E621" s="208" t="s">
        <v>254</v>
      </c>
      <c r="F621" s="208" t="s">
        <v>410</v>
      </c>
      <c r="G621" s="208">
        <v>7440484</v>
      </c>
      <c r="H621" s="208" t="s">
        <v>322</v>
      </c>
      <c r="I621" s="208" t="s">
        <v>323</v>
      </c>
      <c r="J621" s="208">
        <v>154</v>
      </c>
      <c r="K621" s="341">
        <v>0</v>
      </c>
      <c r="L621" s="341">
        <v>129</v>
      </c>
      <c r="M621" s="208" t="s">
        <v>258</v>
      </c>
      <c r="N621" s="341">
        <v>1</v>
      </c>
      <c r="O621" s="210">
        <v>8.3999999999999995E-5</v>
      </c>
      <c r="P621" s="208" t="s">
        <v>259</v>
      </c>
      <c r="Q621" s="208" t="s">
        <v>260</v>
      </c>
      <c r="R621" s="208" t="s">
        <v>254</v>
      </c>
      <c r="S621" s="208" t="s">
        <v>261</v>
      </c>
      <c r="T621" s="208"/>
      <c r="U621" s="208">
        <v>1.4</v>
      </c>
      <c r="V621" s="208" t="s">
        <v>294</v>
      </c>
      <c r="W621" s="208" t="s">
        <v>285</v>
      </c>
      <c r="X621" s="208" t="s">
        <v>263</v>
      </c>
      <c r="Y621" s="208">
        <v>0</v>
      </c>
      <c r="Z621" s="339">
        <v>35855</v>
      </c>
      <c r="AA621" s="208"/>
      <c r="AB621" s="208">
        <v>0</v>
      </c>
      <c r="AC621" s="208"/>
    </row>
    <row r="622" spans="1:29" s="341" customFormat="1" ht="15" customHeight="1" x14ac:dyDescent="0.25">
      <c r="A622" s="208">
        <v>9983</v>
      </c>
      <c r="B622" s="208">
        <v>10300603</v>
      </c>
      <c r="C622" s="208" t="s">
        <v>389</v>
      </c>
      <c r="D622" s="208" t="s">
        <v>417</v>
      </c>
      <c r="E622" s="208" t="s">
        <v>254</v>
      </c>
      <c r="F622" s="208" t="s">
        <v>410</v>
      </c>
      <c r="G622" s="208"/>
      <c r="H622" s="208" t="s">
        <v>324</v>
      </c>
      <c r="I622" s="208" t="s">
        <v>325</v>
      </c>
      <c r="J622" s="208">
        <v>156</v>
      </c>
      <c r="K622" s="341">
        <v>0</v>
      </c>
      <c r="L622" s="341">
        <v>129</v>
      </c>
      <c r="M622" s="208" t="s">
        <v>258</v>
      </c>
      <c r="N622" s="341">
        <v>1</v>
      </c>
      <c r="O622" s="210">
        <v>8.4999999999999995E-4</v>
      </c>
      <c r="P622" s="208" t="s">
        <v>259</v>
      </c>
      <c r="Q622" s="208" t="s">
        <v>260</v>
      </c>
      <c r="R622" s="208" t="s">
        <v>254</v>
      </c>
      <c r="S622" s="208" t="s">
        <v>261</v>
      </c>
      <c r="T622" s="208"/>
      <c r="U622" s="208">
        <v>1.4</v>
      </c>
      <c r="V622" s="208"/>
      <c r="W622" s="208" t="s">
        <v>285</v>
      </c>
      <c r="X622" s="208" t="s">
        <v>275</v>
      </c>
      <c r="Y622" s="208">
        <v>0</v>
      </c>
      <c r="Z622" s="339">
        <v>35855</v>
      </c>
      <c r="AA622" s="208"/>
      <c r="AB622" s="208">
        <v>0</v>
      </c>
      <c r="AC622" s="208"/>
    </row>
    <row r="623" spans="1:29" s="341" customFormat="1" ht="15" customHeight="1" x14ac:dyDescent="0.25">
      <c r="A623" s="208">
        <v>9984</v>
      </c>
      <c r="B623" s="208">
        <v>10300603</v>
      </c>
      <c r="C623" s="208" t="s">
        <v>389</v>
      </c>
      <c r="D623" s="208" t="s">
        <v>417</v>
      </c>
      <c r="E623" s="208" t="s">
        <v>254</v>
      </c>
      <c r="F623" s="208" t="s">
        <v>410</v>
      </c>
      <c r="G623" s="208">
        <v>53703</v>
      </c>
      <c r="H623" s="208" t="s">
        <v>326</v>
      </c>
      <c r="I623" s="208" t="s">
        <v>327</v>
      </c>
      <c r="J623" s="208">
        <v>166</v>
      </c>
      <c r="K623" s="341">
        <v>0</v>
      </c>
      <c r="L623" s="341">
        <v>129</v>
      </c>
      <c r="M623" s="208" t="s">
        <v>258</v>
      </c>
      <c r="N623" s="341">
        <v>1</v>
      </c>
      <c r="O623" s="208" t="s">
        <v>303</v>
      </c>
      <c r="P623" s="208" t="s">
        <v>259</v>
      </c>
      <c r="Q623" s="208" t="s">
        <v>260</v>
      </c>
      <c r="R623" s="208" t="s">
        <v>254</v>
      </c>
      <c r="S623" s="208" t="s">
        <v>261</v>
      </c>
      <c r="T623" s="208"/>
      <c r="U623" s="208">
        <v>1.4</v>
      </c>
      <c r="V623" s="208" t="s">
        <v>284</v>
      </c>
      <c r="W623" s="208" t="s">
        <v>285</v>
      </c>
      <c r="X623" s="208" t="s">
        <v>286</v>
      </c>
      <c r="Y623" s="208">
        <v>0</v>
      </c>
      <c r="Z623" s="339">
        <v>35855</v>
      </c>
      <c r="AA623" s="208"/>
      <c r="AB623" s="208">
        <v>0</v>
      </c>
      <c r="AC623" s="208"/>
    </row>
    <row r="624" spans="1:29" s="341" customFormat="1" ht="15" customHeight="1" x14ac:dyDescent="0.25">
      <c r="A624" s="208">
        <v>9985</v>
      </c>
      <c r="B624" s="208">
        <v>10300603</v>
      </c>
      <c r="C624" s="208" t="s">
        <v>389</v>
      </c>
      <c r="D624" s="208" t="s">
        <v>417</v>
      </c>
      <c r="E624" s="208" t="s">
        <v>254</v>
      </c>
      <c r="F624" s="208" t="s">
        <v>410</v>
      </c>
      <c r="G624" s="208"/>
      <c r="H624" s="208" t="s">
        <v>328</v>
      </c>
      <c r="I624" s="208" t="s">
        <v>329</v>
      </c>
      <c r="J624" s="208">
        <v>169</v>
      </c>
      <c r="K624" s="341">
        <v>0</v>
      </c>
      <c r="L624" s="341">
        <v>129</v>
      </c>
      <c r="M624" s="208" t="s">
        <v>258</v>
      </c>
      <c r="N624" s="341">
        <v>1</v>
      </c>
      <c r="O624" s="210">
        <v>1.1999999999999999E-3</v>
      </c>
      <c r="P624" s="208" t="s">
        <v>259</v>
      </c>
      <c r="Q624" s="208" t="s">
        <v>260</v>
      </c>
      <c r="R624" s="208" t="s">
        <v>254</v>
      </c>
      <c r="S624" s="208" t="s">
        <v>261</v>
      </c>
      <c r="T624" s="208"/>
      <c r="U624" s="208">
        <v>1.4</v>
      </c>
      <c r="V624" s="208" t="s">
        <v>294</v>
      </c>
      <c r="W624" s="208" t="s">
        <v>285</v>
      </c>
      <c r="X624" s="208" t="s">
        <v>286</v>
      </c>
      <c r="Y624" s="208">
        <v>0</v>
      </c>
      <c r="Z624" s="339">
        <v>35855</v>
      </c>
      <c r="AA624" s="208"/>
      <c r="AB624" s="208">
        <v>0</v>
      </c>
      <c r="AC624" s="208"/>
    </row>
    <row r="625" spans="1:29" s="341" customFormat="1" ht="15" customHeight="1" x14ac:dyDescent="0.25">
      <c r="A625" s="208">
        <v>9986</v>
      </c>
      <c r="B625" s="208">
        <v>10300603</v>
      </c>
      <c r="C625" s="208" t="s">
        <v>389</v>
      </c>
      <c r="D625" s="208" t="s">
        <v>417</v>
      </c>
      <c r="E625" s="208" t="s">
        <v>254</v>
      </c>
      <c r="F625" s="208" t="s">
        <v>410</v>
      </c>
      <c r="G625" s="208">
        <v>57976</v>
      </c>
      <c r="H625" s="208" t="s">
        <v>330</v>
      </c>
      <c r="I625" s="208" t="s">
        <v>331</v>
      </c>
      <c r="J625" s="208">
        <v>181</v>
      </c>
      <c r="K625" s="341">
        <v>0</v>
      </c>
      <c r="L625" s="341">
        <v>129</v>
      </c>
      <c r="M625" s="208" t="s">
        <v>258</v>
      </c>
      <c r="N625" s="341">
        <v>1</v>
      </c>
      <c r="O625" s="208" t="s">
        <v>332</v>
      </c>
      <c r="P625" s="208" t="s">
        <v>259</v>
      </c>
      <c r="Q625" s="208" t="s">
        <v>260</v>
      </c>
      <c r="R625" s="208" t="s">
        <v>254</v>
      </c>
      <c r="S625" s="208" t="s">
        <v>261</v>
      </c>
      <c r="T625" s="208"/>
      <c r="U625" s="208">
        <v>1.4</v>
      </c>
      <c r="V625" s="208" t="s">
        <v>284</v>
      </c>
      <c r="W625" s="208" t="s">
        <v>285</v>
      </c>
      <c r="X625" s="208" t="s">
        <v>286</v>
      </c>
      <c r="Y625" s="208">
        <v>0</v>
      </c>
      <c r="Z625" s="339">
        <v>35855</v>
      </c>
      <c r="AA625" s="208"/>
      <c r="AB625" s="208">
        <v>0</v>
      </c>
      <c r="AC625" s="208"/>
    </row>
    <row r="626" spans="1:29" s="341" customFormat="1" ht="15" customHeight="1" x14ac:dyDescent="0.25">
      <c r="A626" s="208">
        <v>9987</v>
      </c>
      <c r="B626" s="208">
        <v>10300603</v>
      </c>
      <c r="C626" s="208" t="s">
        <v>389</v>
      </c>
      <c r="D626" s="208" t="s">
        <v>417</v>
      </c>
      <c r="E626" s="208" t="s">
        <v>254</v>
      </c>
      <c r="F626" s="208" t="s">
        <v>410</v>
      </c>
      <c r="G626" s="208"/>
      <c r="H626" s="208" t="s">
        <v>333</v>
      </c>
      <c r="I626" s="208" t="s">
        <v>334</v>
      </c>
      <c r="J626" s="208">
        <v>189</v>
      </c>
      <c r="K626" s="341">
        <v>0</v>
      </c>
      <c r="L626" s="341">
        <v>129</v>
      </c>
      <c r="M626" s="208" t="s">
        <v>258</v>
      </c>
      <c r="N626" s="341">
        <v>1</v>
      </c>
      <c r="O626" s="210">
        <v>3.1</v>
      </c>
      <c r="P626" s="208" t="s">
        <v>259</v>
      </c>
      <c r="Q626" s="208" t="s">
        <v>260</v>
      </c>
      <c r="R626" s="208" t="s">
        <v>254</v>
      </c>
      <c r="S626" s="208" t="s">
        <v>261</v>
      </c>
      <c r="T626" s="208"/>
      <c r="U626" s="208">
        <v>1.4</v>
      </c>
      <c r="V626" s="208"/>
      <c r="W626" s="208" t="s">
        <v>285</v>
      </c>
      <c r="X626" s="208" t="s">
        <v>286</v>
      </c>
      <c r="Y626" s="208">
        <v>0</v>
      </c>
      <c r="Z626" s="339">
        <v>35855</v>
      </c>
      <c r="AA626" s="208"/>
      <c r="AB626" s="208">
        <v>0</v>
      </c>
      <c r="AC626" s="208"/>
    </row>
    <row r="627" spans="1:29" s="341" customFormat="1" ht="15" customHeight="1" x14ac:dyDescent="0.25">
      <c r="A627" s="208">
        <v>9988</v>
      </c>
      <c r="B627" s="208">
        <v>10300603</v>
      </c>
      <c r="C627" s="208" t="s">
        <v>389</v>
      </c>
      <c r="D627" s="208" t="s">
        <v>417</v>
      </c>
      <c r="E627" s="208" t="s">
        <v>254</v>
      </c>
      <c r="F627" s="208" t="s">
        <v>410</v>
      </c>
      <c r="G627" s="208">
        <v>206440</v>
      </c>
      <c r="H627" s="208" t="s">
        <v>335</v>
      </c>
      <c r="I627" s="208" t="s">
        <v>336</v>
      </c>
      <c r="J627" s="208">
        <v>204</v>
      </c>
      <c r="K627" s="341">
        <v>0</v>
      </c>
      <c r="L627" s="341">
        <v>129</v>
      </c>
      <c r="M627" s="208" t="s">
        <v>258</v>
      </c>
      <c r="N627" s="341">
        <v>1</v>
      </c>
      <c r="O627" s="210">
        <v>3.0000000000000001E-6</v>
      </c>
      <c r="P627" s="208" t="s">
        <v>259</v>
      </c>
      <c r="Q627" s="208" t="s">
        <v>260</v>
      </c>
      <c r="R627" s="208" t="s">
        <v>254</v>
      </c>
      <c r="S627" s="208" t="s">
        <v>261</v>
      </c>
      <c r="T627" s="208"/>
      <c r="U627" s="208">
        <v>1.4</v>
      </c>
      <c r="V627" s="208" t="s">
        <v>284</v>
      </c>
      <c r="W627" s="208" t="s">
        <v>285</v>
      </c>
      <c r="X627" s="208" t="s">
        <v>286</v>
      </c>
      <c r="Y627" s="208">
        <v>0</v>
      </c>
      <c r="Z627" s="339">
        <v>35855</v>
      </c>
      <c r="AA627" s="208"/>
      <c r="AB627" s="208">
        <v>0</v>
      </c>
      <c r="AC627" s="208"/>
    </row>
    <row r="628" spans="1:29" s="341" customFormat="1" ht="15" customHeight="1" x14ac:dyDescent="0.25">
      <c r="A628" s="208">
        <v>9989</v>
      </c>
      <c r="B628" s="208">
        <v>10300603</v>
      </c>
      <c r="C628" s="208" t="s">
        <v>389</v>
      </c>
      <c r="D628" s="208" t="s">
        <v>417</v>
      </c>
      <c r="E628" s="208" t="s">
        <v>254</v>
      </c>
      <c r="F628" s="208" t="s">
        <v>410</v>
      </c>
      <c r="G628" s="208">
        <v>86737</v>
      </c>
      <c r="H628" s="208" t="s">
        <v>337</v>
      </c>
      <c r="I628" s="208" t="s">
        <v>338</v>
      </c>
      <c r="J628" s="208">
        <v>205</v>
      </c>
      <c r="K628" s="341">
        <v>0</v>
      </c>
      <c r="L628" s="341">
        <v>129</v>
      </c>
      <c r="M628" s="208" t="s">
        <v>258</v>
      </c>
      <c r="N628" s="341">
        <v>1</v>
      </c>
      <c r="O628" s="210">
        <v>2.7999999999999999E-6</v>
      </c>
      <c r="P628" s="208" t="s">
        <v>259</v>
      </c>
      <c r="Q628" s="208" t="s">
        <v>260</v>
      </c>
      <c r="R628" s="208" t="s">
        <v>254</v>
      </c>
      <c r="S628" s="208" t="s">
        <v>261</v>
      </c>
      <c r="T628" s="208"/>
      <c r="U628" s="208">
        <v>1.4</v>
      </c>
      <c r="V628" s="208" t="s">
        <v>284</v>
      </c>
      <c r="W628" s="208" t="s">
        <v>285</v>
      </c>
      <c r="X628" s="208" t="s">
        <v>286</v>
      </c>
      <c r="Y628" s="208">
        <v>0</v>
      </c>
      <c r="Z628" s="339">
        <v>35855</v>
      </c>
      <c r="AA628" s="208"/>
      <c r="AB628" s="208">
        <v>0</v>
      </c>
      <c r="AC628" s="208"/>
    </row>
    <row r="629" spans="1:29" s="341" customFormat="1" ht="15" customHeight="1" x14ac:dyDescent="0.25">
      <c r="A629" s="208">
        <v>9990</v>
      </c>
      <c r="B629" s="208">
        <v>10300603</v>
      </c>
      <c r="C629" s="208" t="s">
        <v>389</v>
      </c>
      <c r="D629" s="208" t="s">
        <v>417</v>
      </c>
      <c r="E629" s="208" t="s">
        <v>254</v>
      </c>
      <c r="F629" s="208" t="s">
        <v>410</v>
      </c>
      <c r="G629" s="208">
        <v>50000</v>
      </c>
      <c r="H629" s="208" t="s">
        <v>339</v>
      </c>
      <c r="I629" s="208" t="s">
        <v>340</v>
      </c>
      <c r="J629" s="208">
        <v>210</v>
      </c>
      <c r="K629" s="341">
        <v>0</v>
      </c>
      <c r="L629" s="341">
        <v>129</v>
      </c>
      <c r="M629" s="208" t="s">
        <v>258</v>
      </c>
      <c r="N629" s="341">
        <v>1</v>
      </c>
      <c r="O629" s="210">
        <v>7.4999999999999997E-2</v>
      </c>
      <c r="P629" s="208" t="s">
        <v>259</v>
      </c>
      <c r="Q629" s="208" t="s">
        <v>260</v>
      </c>
      <c r="R629" s="208" t="s">
        <v>254</v>
      </c>
      <c r="S629" s="208" t="s">
        <v>261</v>
      </c>
      <c r="T629" s="208"/>
      <c r="U629" s="208">
        <v>1.4</v>
      </c>
      <c r="V629" s="208" t="s">
        <v>294</v>
      </c>
      <c r="W629" s="208" t="s">
        <v>285</v>
      </c>
      <c r="X629" s="208" t="s">
        <v>267</v>
      </c>
      <c r="Y629" s="208">
        <v>0</v>
      </c>
      <c r="Z629" s="339">
        <v>35855</v>
      </c>
      <c r="AA629" s="208"/>
      <c r="AB629" s="208">
        <v>0</v>
      </c>
      <c r="AC629" s="208"/>
    </row>
    <row r="630" spans="1:29" s="341" customFormat="1" ht="15" customHeight="1" x14ac:dyDescent="0.25">
      <c r="A630" s="208">
        <v>9991</v>
      </c>
      <c r="B630" s="208">
        <v>10300603</v>
      </c>
      <c r="C630" s="208" t="s">
        <v>389</v>
      </c>
      <c r="D630" s="208" t="s">
        <v>417</v>
      </c>
      <c r="E630" s="208" t="s">
        <v>254</v>
      </c>
      <c r="F630" s="208" t="s">
        <v>410</v>
      </c>
      <c r="G630" s="208">
        <v>193395</v>
      </c>
      <c r="H630" s="208" t="s">
        <v>341</v>
      </c>
      <c r="I630" s="208" t="s">
        <v>342</v>
      </c>
      <c r="J630" s="208">
        <v>237</v>
      </c>
      <c r="K630" s="341">
        <v>0</v>
      </c>
      <c r="L630" s="341">
        <v>129</v>
      </c>
      <c r="M630" s="208" t="s">
        <v>258</v>
      </c>
      <c r="N630" s="341">
        <v>1</v>
      </c>
      <c r="O630" s="208" t="s">
        <v>283</v>
      </c>
      <c r="P630" s="208" t="s">
        <v>259</v>
      </c>
      <c r="Q630" s="208" t="s">
        <v>260</v>
      </c>
      <c r="R630" s="208" t="s">
        <v>254</v>
      </c>
      <c r="S630" s="208" t="s">
        <v>261</v>
      </c>
      <c r="T630" s="208"/>
      <c r="U630" s="208">
        <v>1.4</v>
      </c>
      <c r="V630" s="208" t="s">
        <v>284</v>
      </c>
      <c r="W630" s="208" t="s">
        <v>285</v>
      </c>
      <c r="X630" s="208" t="s">
        <v>286</v>
      </c>
      <c r="Y630" s="208">
        <v>0</v>
      </c>
      <c r="Z630" s="339">
        <v>35855</v>
      </c>
      <c r="AA630" s="208"/>
      <c r="AB630" s="208">
        <v>0</v>
      </c>
      <c r="AC630" s="208"/>
    </row>
    <row r="631" spans="1:29" s="341" customFormat="1" ht="15" customHeight="1" x14ac:dyDescent="0.25">
      <c r="A631" s="208">
        <v>9992</v>
      </c>
      <c r="B631" s="208">
        <v>10300603</v>
      </c>
      <c r="C631" s="208" t="s">
        <v>389</v>
      </c>
      <c r="D631" s="208" t="s">
        <v>417</v>
      </c>
      <c r="E631" s="208" t="s">
        <v>254</v>
      </c>
      <c r="F631" s="208" t="s">
        <v>410</v>
      </c>
      <c r="G631" s="208">
        <v>7439921</v>
      </c>
      <c r="H631" s="208" t="s">
        <v>343</v>
      </c>
      <c r="I631" s="208" t="s">
        <v>344</v>
      </c>
      <c r="J631" s="208">
        <v>250</v>
      </c>
      <c r="K631" s="341">
        <v>0</v>
      </c>
      <c r="L631" s="341">
        <v>129</v>
      </c>
      <c r="M631" s="208" t="s">
        <v>258</v>
      </c>
      <c r="N631" s="341">
        <v>1</v>
      </c>
      <c r="O631" s="210">
        <v>5.0000000000000001E-4</v>
      </c>
      <c r="P631" s="208" t="s">
        <v>259</v>
      </c>
      <c r="Q631" s="208" t="s">
        <v>260</v>
      </c>
      <c r="R631" s="208" t="s">
        <v>254</v>
      </c>
      <c r="S631" s="208" t="s">
        <v>261</v>
      </c>
      <c r="T631" s="208"/>
      <c r="U631" s="208">
        <v>1.4</v>
      </c>
      <c r="V631" s="208" t="s">
        <v>284</v>
      </c>
      <c r="W631" s="208" t="s">
        <v>285</v>
      </c>
      <c r="X631" s="208" t="s">
        <v>263</v>
      </c>
      <c r="Y631" s="208">
        <v>0</v>
      </c>
      <c r="Z631" s="339">
        <v>35855</v>
      </c>
      <c r="AA631" s="208"/>
      <c r="AB631" s="208">
        <v>0</v>
      </c>
      <c r="AC631" s="208"/>
    </row>
    <row r="632" spans="1:29" s="341" customFormat="1" ht="15" customHeight="1" x14ac:dyDescent="0.25">
      <c r="A632" s="208">
        <v>9993</v>
      </c>
      <c r="B632" s="208">
        <v>10300603</v>
      </c>
      <c r="C632" s="208" t="s">
        <v>389</v>
      </c>
      <c r="D632" s="208" t="s">
        <v>417</v>
      </c>
      <c r="E632" s="208" t="s">
        <v>254</v>
      </c>
      <c r="F632" s="208" t="s">
        <v>410</v>
      </c>
      <c r="G632" s="208">
        <v>7439965</v>
      </c>
      <c r="H632" s="208" t="s">
        <v>345</v>
      </c>
      <c r="I632" s="208" t="s">
        <v>346</v>
      </c>
      <c r="J632" s="208">
        <v>257</v>
      </c>
      <c r="K632" s="341">
        <v>0</v>
      </c>
      <c r="L632" s="341">
        <v>129</v>
      </c>
      <c r="M632" s="208" t="s">
        <v>258</v>
      </c>
      <c r="N632" s="341">
        <v>1</v>
      </c>
      <c r="O632" s="210">
        <v>3.8000000000000002E-4</v>
      </c>
      <c r="P632" s="208" t="s">
        <v>259</v>
      </c>
      <c r="Q632" s="208" t="s">
        <v>260</v>
      </c>
      <c r="R632" s="208" t="s">
        <v>254</v>
      </c>
      <c r="S632" s="208" t="s">
        <v>261</v>
      </c>
      <c r="T632" s="208"/>
      <c r="U632" s="208">
        <v>1.4</v>
      </c>
      <c r="V632" s="208" t="s">
        <v>294</v>
      </c>
      <c r="W632" s="208" t="s">
        <v>285</v>
      </c>
      <c r="X632" s="208" t="s">
        <v>263</v>
      </c>
      <c r="Y632" s="208">
        <v>0</v>
      </c>
      <c r="Z632" s="339">
        <v>35855</v>
      </c>
      <c r="AA632" s="208"/>
      <c r="AB632" s="208">
        <v>0</v>
      </c>
      <c r="AC632" s="208"/>
    </row>
    <row r="633" spans="1:29" s="341" customFormat="1" ht="15" customHeight="1" x14ac:dyDescent="0.25">
      <c r="A633" s="208">
        <v>9994</v>
      </c>
      <c r="B633" s="208">
        <v>10300603</v>
      </c>
      <c r="C633" s="208" t="s">
        <v>389</v>
      </c>
      <c r="D633" s="208" t="s">
        <v>417</v>
      </c>
      <c r="E633" s="208" t="s">
        <v>254</v>
      </c>
      <c r="F633" s="208" t="s">
        <v>410</v>
      </c>
      <c r="G633" s="208">
        <v>7439976</v>
      </c>
      <c r="H633" s="208" t="s">
        <v>347</v>
      </c>
      <c r="I633" s="208" t="s">
        <v>348</v>
      </c>
      <c r="J633" s="208">
        <v>260</v>
      </c>
      <c r="K633" s="341">
        <v>0</v>
      </c>
      <c r="L633" s="341">
        <v>129</v>
      </c>
      <c r="M633" s="208" t="s">
        <v>258</v>
      </c>
      <c r="N633" s="341">
        <v>1</v>
      </c>
      <c r="O633" s="210">
        <v>2.5999999999999998E-4</v>
      </c>
      <c r="P633" s="208" t="s">
        <v>259</v>
      </c>
      <c r="Q633" s="208" t="s">
        <v>260</v>
      </c>
      <c r="R633" s="208" t="s">
        <v>254</v>
      </c>
      <c r="S633" s="208" t="s">
        <v>261</v>
      </c>
      <c r="T633" s="208"/>
      <c r="U633" s="208">
        <v>1.4</v>
      </c>
      <c r="V633" s="208" t="s">
        <v>294</v>
      </c>
      <c r="W633" s="208" t="s">
        <v>285</v>
      </c>
      <c r="X633" s="208" t="s">
        <v>263</v>
      </c>
      <c r="Y633" s="208">
        <v>0</v>
      </c>
      <c r="Z633" s="339">
        <v>35855</v>
      </c>
      <c r="AA633" s="208"/>
      <c r="AB633" s="208">
        <v>0</v>
      </c>
      <c r="AC633" s="208"/>
    </row>
    <row r="634" spans="1:29" s="341" customFormat="1" ht="15" customHeight="1" x14ac:dyDescent="0.25">
      <c r="A634" s="208">
        <v>9995</v>
      </c>
      <c r="B634" s="208">
        <v>10300603</v>
      </c>
      <c r="C634" s="208" t="s">
        <v>389</v>
      </c>
      <c r="D634" s="208" t="s">
        <v>417</v>
      </c>
      <c r="E634" s="208" t="s">
        <v>254</v>
      </c>
      <c r="F634" s="208" t="s">
        <v>410</v>
      </c>
      <c r="G634" s="208"/>
      <c r="H634" s="208" t="s">
        <v>349</v>
      </c>
      <c r="I634" s="208" t="s">
        <v>350</v>
      </c>
      <c r="J634" s="208">
        <v>261</v>
      </c>
      <c r="K634" s="341">
        <v>0</v>
      </c>
      <c r="L634" s="341">
        <v>129</v>
      </c>
      <c r="M634" s="208" t="s">
        <v>258</v>
      </c>
      <c r="N634" s="341">
        <v>1</v>
      </c>
      <c r="O634" s="210">
        <v>2.2999999999999998</v>
      </c>
      <c r="P634" s="208" t="s">
        <v>259</v>
      </c>
      <c r="Q634" s="208" t="s">
        <v>260</v>
      </c>
      <c r="R634" s="208" t="s">
        <v>254</v>
      </c>
      <c r="S634" s="208" t="s">
        <v>261</v>
      </c>
      <c r="T634" s="208"/>
      <c r="U634" s="208">
        <v>1.4</v>
      </c>
      <c r="V634" s="208"/>
      <c r="W634" s="208" t="s">
        <v>285</v>
      </c>
      <c r="X634" s="208" t="s">
        <v>267</v>
      </c>
      <c r="Y634" s="208">
        <v>0</v>
      </c>
      <c r="Z634" s="339">
        <v>35855</v>
      </c>
      <c r="AA634" s="208"/>
      <c r="AB634" s="208">
        <v>0</v>
      </c>
      <c r="AC634" s="208"/>
    </row>
    <row r="635" spans="1:29" s="341" customFormat="1" ht="15" customHeight="1" x14ac:dyDescent="0.25">
      <c r="A635" s="208">
        <v>9996</v>
      </c>
      <c r="B635" s="208">
        <v>10300603</v>
      </c>
      <c r="C635" s="208" t="s">
        <v>389</v>
      </c>
      <c r="D635" s="208" t="s">
        <v>417</v>
      </c>
      <c r="E635" s="208" t="s">
        <v>254</v>
      </c>
      <c r="F635" s="208" t="s">
        <v>410</v>
      </c>
      <c r="G635" s="208">
        <v>91576</v>
      </c>
      <c r="H635" s="208" t="s">
        <v>351</v>
      </c>
      <c r="I635" s="208" t="s">
        <v>352</v>
      </c>
      <c r="J635" s="208">
        <v>55</v>
      </c>
      <c r="K635" s="341">
        <v>0</v>
      </c>
      <c r="L635" s="341">
        <v>129</v>
      </c>
      <c r="M635" s="208" t="s">
        <v>258</v>
      </c>
      <c r="N635" s="341">
        <v>1</v>
      </c>
      <c r="O635" s="210">
        <v>2.4000000000000001E-5</v>
      </c>
      <c r="P635" s="208" t="s">
        <v>259</v>
      </c>
      <c r="Q635" s="208" t="s">
        <v>260</v>
      </c>
      <c r="R635" s="208" t="s">
        <v>254</v>
      </c>
      <c r="S635" s="208" t="s">
        <v>261</v>
      </c>
      <c r="T635" s="208"/>
      <c r="U635" s="208">
        <v>1.4</v>
      </c>
      <c r="V635" s="208" t="s">
        <v>284</v>
      </c>
      <c r="W635" s="208" t="s">
        <v>285</v>
      </c>
      <c r="X635" s="208" t="s">
        <v>263</v>
      </c>
      <c r="Y635" s="208">
        <v>0</v>
      </c>
      <c r="Z635" s="339">
        <v>35855</v>
      </c>
      <c r="AA635" s="208"/>
      <c r="AB635" s="208">
        <v>0</v>
      </c>
      <c r="AC635" s="208"/>
    </row>
    <row r="636" spans="1:29" s="341" customFormat="1" ht="15" customHeight="1" x14ac:dyDescent="0.25">
      <c r="A636" s="208">
        <v>9997</v>
      </c>
      <c r="B636" s="208">
        <v>10300603</v>
      </c>
      <c r="C636" s="208" t="s">
        <v>389</v>
      </c>
      <c r="D636" s="208" t="s">
        <v>417</v>
      </c>
      <c r="E636" s="208" t="s">
        <v>254</v>
      </c>
      <c r="F636" s="208" t="s">
        <v>410</v>
      </c>
      <c r="G636" s="208">
        <v>56495</v>
      </c>
      <c r="H636" s="208" t="s">
        <v>353</v>
      </c>
      <c r="I636" s="208" t="s">
        <v>354</v>
      </c>
      <c r="J636" s="208">
        <v>61</v>
      </c>
      <c r="K636" s="341">
        <v>0</v>
      </c>
      <c r="L636" s="341">
        <v>129</v>
      </c>
      <c r="M636" s="208" t="s">
        <v>258</v>
      </c>
      <c r="N636" s="341">
        <v>1</v>
      </c>
      <c r="O636" s="208" t="s">
        <v>283</v>
      </c>
      <c r="P636" s="208" t="s">
        <v>259</v>
      </c>
      <c r="Q636" s="208" t="s">
        <v>260</v>
      </c>
      <c r="R636" s="208" t="s">
        <v>254</v>
      </c>
      <c r="S636" s="208" t="s">
        <v>261</v>
      </c>
      <c r="T636" s="208"/>
      <c r="U636" s="208">
        <v>1.4</v>
      </c>
      <c r="V636" s="208" t="s">
        <v>284</v>
      </c>
      <c r="W636" s="208" t="s">
        <v>285</v>
      </c>
      <c r="X636" s="208" t="s">
        <v>286</v>
      </c>
      <c r="Y636" s="208">
        <v>0</v>
      </c>
      <c r="Z636" s="339">
        <v>35855</v>
      </c>
      <c r="AA636" s="208"/>
      <c r="AB636" s="208">
        <v>0</v>
      </c>
      <c r="AC636" s="208"/>
    </row>
    <row r="637" spans="1:29" s="341" customFormat="1" ht="15" customHeight="1" x14ac:dyDescent="0.25">
      <c r="A637" s="208">
        <v>9998</v>
      </c>
      <c r="B637" s="208">
        <v>10300603</v>
      </c>
      <c r="C637" s="208" t="s">
        <v>389</v>
      </c>
      <c r="D637" s="208" t="s">
        <v>417</v>
      </c>
      <c r="E637" s="208" t="s">
        <v>254</v>
      </c>
      <c r="F637" s="208" t="s">
        <v>410</v>
      </c>
      <c r="G637" s="208"/>
      <c r="H637" s="208" t="s">
        <v>355</v>
      </c>
      <c r="I637" s="208" t="s">
        <v>356</v>
      </c>
      <c r="J637" s="208">
        <v>287</v>
      </c>
      <c r="K637" s="341">
        <v>0</v>
      </c>
      <c r="L637" s="341">
        <v>129</v>
      </c>
      <c r="M637" s="208" t="s">
        <v>258</v>
      </c>
      <c r="N637" s="341">
        <v>1</v>
      </c>
      <c r="O637" s="210">
        <v>1.1000000000000001E-3</v>
      </c>
      <c r="P637" s="208" t="s">
        <v>259</v>
      </c>
      <c r="Q637" s="208" t="s">
        <v>260</v>
      </c>
      <c r="R637" s="208" t="s">
        <v>254</v>
      </c>
      <c r="S637" s="208" t="s">
        <v>261</v>
      </c>
      <c r="T637" s="208"/>
      <c r="U637" s="208">
        <v>1.4</v>
      </c>
      <c r="V637" s="208"/>
      <c r="W637" s="208" t="s">
        <v>285</v>
      </c>
      <c r="X637" s="208" t="s">
        <v>263</v>
      </c>
      <c r="Y637" s="208">
        <v>0</v>
      </c>
      <c r="Z637" s="339">
        <v>35855</v>
      </c>
      <c r="AA637" s="208"/>
      <c r="AB637" s="208">
        <v>0</v>
      </c>
      <c r="AC637" s="208"/>
    </row>
    <row r="638" spans="1:29" s="341" customFormat="1" ht="15" customHeight="1" x14ac:dyDescent="0.25">
      <c r="A638" s="208">
        <v>9999</v>
      </c>
      <c r="B638" s="208">
        <v>10300603</v>
      </c>
      <c r="C638" s="208" t="s">
        <v>389</v>
      </c>
      <c r="D638" s="208" t="s">
        <v>417</v>
      </c>
      <c r="E638" s="208" t="s">
        <v>254</v>
      </c>
      <c r="F638" s="208" t="s">
        <v>410</v>
      </c>
      <c r="G638" s="208">
        <v>110543</v>
      </c>
      <c r="H638" s="208" t="s">
        <v>357</v>
      </c>
      <c r="I638" s="208" t="s">
        <v>358</v>
      </c>
      <c r="J638" s="208">
        <v>295</v>
      </c>
      <c r="K638" s="341">
        <v>0</v>
      </c>
      <c r="L638" s="341">
        <v>129</v>
      </c>
      <c r="M638" s="208" t="s">
        <v>258</v>
      </c>
      <c r="N638" s="341">
        <v>1</v>
      </c>
      <c r="O638" s="210">
        <v>1.8</v>
      </c>
      <c r="P638" s="208" t="s">
        <v>259</v>
      </c>
      <c r="Q638" s="208" t="s">
        <v>260</v>
      </c>
      <c r="R638" s="208" t="s">
        <v>254</v>
      </c>
      <c r="S638" s="208" t="s">
        <v>261</v>
      </c>
      <c r="T638" s="208"/>
      <c r="U638" s="208">
        <v>1.4</v>
      </c>
      <c r="V638" s="208" t="s">
        <v>284</v>
      </c>
      <c r="W638" s="208" t="s">
        <v>285</v>
      </c>
      <c r="X638" s="208" t="s">
        <v>286</v>
      </c>
      <c r="Y638" s="208">
        <v>0</v>
      </c>
      <c r="Z638" s="339">
        <v>35855</v>
      </c>
      <c r="AA638" s="208"/>
      <c r="AB638" s="208">
        <v>0</v>
      </c>
      <c r="AC638" s="208"/>
    </row>
    <row r="639" spans="1:29" s="341" customFormat="1" ht="15" customHeight="1" x14ac:dyDescent="0.25">
      <c r="A639" s="208">
        <v>10000</v>
      </c>
      <c r="B639" s="208">
        <v>10300603</v>
      </c>
      <c r="C639" s="208" t="s">
        <v>389</v>
      </c>
      <c r="D639" s="208" t="s">
        <v>417</v>
      </c>
      <c r="E639" s="208" t="s">
        <v>254</v>
      </c>
      <c r="F639" s="208" t="s">
        <v>410</v>
      </c>
      <c r="G639" s="208"/>
      <c r="H639" s="208" t="s">
        <v>359</v>
      </c>
      <c r="I639" s="208" t="s">
        <v>360</v>
      </c>
      <c r="J639" s="208">
        <v>307</v>
      </c>
      <c r="K639" s="341">
        <v>0</v>
      </c>
      <c r="L639" s="341">
        <v>129</v>
      </c>
      <c r="M639" s="208" t="s">
        <v>258</v>
      </c>
      <c r="N639" s="341">
        <v>1</v>
      </c>
      <c r="O639" s="210">
        <v>2.6</v>
      </c>
      <c r="P639" s="208" t="s">
        <v>259</v>
      </c>
      <c r="Q639" s="208" t="s">
        <v>260</v>
      </c>
      <c r="R639" s="208" t="s">
        <v>254</v>
      </c>
      <c r="S639" s="208" t="s">
        <v>261</v>
      </c>
      <c r="T639" s="208"/>
      <c r="U639" s="208">
        <v>1.4</v>
      </c>
      <c r="V639" s="208"/>
      <c r="W639" s="208" t="s">
        <v>285</v>
      </c>
      <c r="X639" s="208" t="s">
        <v>286</v>
      </c>
      <c r="Y639" s="208">
        <v>0</v>
      </c>
      <c r="Z639" s="339">
        <v>35855</v>
      </c>
      <c r="AA639" s="208"/>
      <c r="AB639" s="208">
        <v>0</v>
      </c>
      <c r="AC639" s="208"/>
    </row>
    <row r="640" spans="1:29" s="341" customFormat="1" ht="15" customHeight="1" x14ac:dyDescent="0.25">
      <c r="A640" s="208">
        <v>10001</v>
      </c>
      <c r="B640" s="208">
        <v>10300603</v>
      </c>
      <c r="C640" s="208" t="s">
        <v>389</v>
      </c>
      <c r="D640" s="208" t="s">
        <v>417</v>
      </c>
      <c r="E640" s="208" t="s">
        <v>254</v>
      </c>
      <c r="F640" s="208" t="s">
        <v>410</v>
      </c>
      <c r="G640" s="208">
        <v>91203</v>
      </c>
      <c r="H640" s="208" t="s">
        <v>361</v>
      </c>
      <c r="I640" s="208" t="s">
        <v>362</v>
      </c>
      <c r="J640" s="208">
        <v>291</v>
      </c>
      <c r="K640" s="341">
        <v>0</v>
      </c>
      <c r="L640" s="341">
        <v>129</v>
      </c>
      <c r="M640" s="208" t="s">
        <v>258</v>
      </c>
      <c r="N640" s="341">
        <v>1</v>
      </c>
      <c r="O640" s="210">
        <v>6.0999999999999997E-4</v>
      </c>
      <c r="P640" s="208" t="s">
        <v>259</v>
      </c>
      <c r="Q640" s="208" t="s">
        <v>260</v>
      </c>
      <c r="R640" s="208" t="s">
        <v>254</v>
      </c>
      <c r="S640" s="208" t="s">
        <v>261</v>
      </c>
      <c r="T640" s="208"/>
      <c r="U640" s="208">
        <v>1.4</v>
      </c>
      <c r="V640" s="208" t="s">
        <v>294</v>
      </c>
      <c r="W640" s="208" t="s">
        <v>285</v>
      </c>
      <c r="X640" s="208" t="s">
        <v>286</v>
      </c>
      <c r="Y640" s="208">
        <v>0</v>
      </c>
      <c r="Z640" s="339">
        <v>35855</v>
      </c>
      <c r="AA640" s="208"/>
      <c r="AB640" s="208">
        <v>0</v>
      </c>
      <c r="AC640" s="208"/>
    </row>
    <row r="641" spans="1:29" s="341" customFormat="1" ht="15" customHeight="1" x14ac:dyDescent="0.25">
      <c r="A641" s="208">
        <v>10002</v>
      </c>
      <c r="B641" s="208">
        <v>10300603</v>
      </c>
      <c r="C641" s="208" t="s">
        <v>389</v>
      </c>
      <c r="D641" s="208" t="s">
        <v>417</v>
      </c>
      <c r="E641" s="208" t="s">
        <v>254</v>
      </c>
      <c r="F641" s="208" t="s">
        <v>410</v>
      </c>
      <c r="G641" s="208">
        <v>7440020</v>
      </c>
      <c r="H641" s="208" t="s">
        <v>363</v>
      </c>
      <c r="I641" s="208" t="s">
        <v>364</v>
      </c>
      <c r="J641" s="208">
        <v>296</v>
      </c>
      <c r="K641" s="341">
        <v>0</v>
      </c>
      <c r="L641" s="341">
        <v>129</v>
      </c>
      <c r="M641" s="208" t="s">
        <v>258</v>
      </c>
      <c r="N641" s="341">
        <v>1</v>
      </c>
      <c r="O641" s="210">
        <v>2.0999999999999999E-3</v>
      </c>
      <c r="P641" s="208" t="s">
        <v>259</v>
      </c>
      <c r="Q641" s="208" t="s">
        <v>260</v>
      </c>
      <c r="R641" s="208" t="s">
        <v>254</v>
      </c>
      <c r="S641" s="208" t="s">
        <v>261</v>
      </c>
      <c r="T641" s="208"/>
      <c r="U641" s="208">
        <v>1.4</v>
      </c>
      <c r="V641" s="208" t="s">
        <v>294</v>
      </c>
      <c r="W641" s="208" t="s">
        <v>285</v>
      </c>
      <c r="X641" s="208" t="s">
        <v>275</v>
      </c>
      <c r="Y641" s="208">
        <v>0</v>
      </c>
      <c r="Z641" s="339">
        <v>35855</v>
      </c>
      <c r="AA641" s="208"/>
      <c r="AB641" s="208">
        <v>0</v>
      </c>
      <c r="AC641" s="208"/>
    </row>
    <row r="642" spans="1:29" s="341" customFormat="1" ht="15" customHeight="1" x14ac:dyDescent="0.25">
      <c r="A642" s="208">
        <v>10003</v>
      </c>
      <c r="B642" s="208">
        <v>10300603</v>
      </c>
      <c r="C642" s="208" t="s">
        <v>389</v>
      </c>
      <c r="D642" s="208" t="s">
        <v>417</v>
      </c>
      <c r="E642" s="208" t="s">
        <v>254</v>
      </c>
      <c r="F642" s="208" t="s">
        <v>410</v>
      </c>
      <c r="G642" s="208" t="s">
        <v>268</v>
      </c>
      <c r="H642" s="208"/>
      <c r="I642" s="208" t="s">
        <v>269</v>
      </c>
      <c r="J642" s="208">
        <v>303</v>
      </c>
      <c r="K642" s="341">
        <v>0</v>
      </c>
      <c r="L642" s="341">
        <v>129</v>
      </c>
      <c r="M642" s="208" t="s">
        <v>258</v>
      </c>
      <c r="N642" s="341">
        <v>1</v>
      </c>
      <c r="O642" s="210">
        <v>100</v>
      </c>
      <c r="P642" s="208" t="s">
        <v>259</v>
      </c>
      <c r="Q642" s="208" t="s">
        <v>260</v>
      </c>
      <c r="R642" s="208" t="s">
        <v>254</v>
      </c>
      <c r="S642" s="208" t="s">
        <v>261</v>
      </c>
      <c r="T642" s="208"/>
      <c r="U642" s="208">
        <v>1.4</v>
      </c>
      <c r="V642" s="208" t="s">
        <v>398</v>
      </c>
      <c r="W642" s="208" t="s">
        <v>285</v>
      </c>
      <c r="X642" s="208" t="s">
        <v>267</v>
      </c>
      <c r="Y642" s="208">
        <v>0</v>
      </c>
      <c r="Z642" s="208"/>
      <c r="AA642" s="208"/>
      <c r="AB642" s="208">
        <v>0</v>
      </c>
      <c r="AC642" s="208"/>
    </row>
    <row r="643" spans="1:29" s="341" customFormat="1" ht="15" customHeight="1" x14ac:dyDescent="0.25">
      <c r="A643" s="208">
        <v>10004</v>
      </c>
      <c r="B643" s="208">
        <v>10300603</v>
      </c>
      <c r="C643" s="208" t="s">
        <v>389</v>
      </c>
      <c r="D643" s="208" t="s">
        <v>417</v>
      </c>
      <c r="E643" s="208" t="s">
        <v>254</v>
      </c>
      <c r="F643" s="208" t="s">
        <v>410</v>
      </c>
      <c r="G643" s="208" t="s">
        <v>268</v>
      </c>
      <c r="H643" s="208"/>
      <c r="I643" s="208" t="s">
        <v>269</v>
      </c>
      <c r="J643" s="208">
        <v>303</v>
      </c>
      <c r="K643" s="341">
        <v>26</v>
      </c>
      <c r="L643" s="341">
        <v>144</v>
      </c>
      <c r="M643" s="208" t="s">
        <v>393</v>
      </c>
      <c r="N643" s="341">
        <v>1</v>
      </c>
      <c r="O643" s="210">
        <v>36</v>
      </c>
      <c r="P643" s="208" t="s">
        <v>259</v>
      </c>
      <c r="Q643" s="208" t="s">
        <v>260</v>
      </c>
      <c r="R643" s="208" t="s">
        <v>254</v>
      </c>
      <c r="S643" s="208" t="s">
        <v>261</v>
      </c>
      <c r="T643" s="208"/>
      <c r="U643" s="208">
        <v>1.4</v>
      </c>
      <c r="V643" s="208" t="s">
        <v>270</v>
      </c>
      <c r="W643" s="208" t="s">
        <v>262</v>
      </c>
      <c r="X643" s="208" t="s">
        <v>263</v>
      </c>
      <c r="Y643" s="208">
        <v>0</v>
      </c>
      <c r="Z643" s="208"/>
      <c r="AA643" s="339">
        <v>35855</v>
      </c>
      <c r="AB643" s="208">
        <v>0</v>
      </c>
      <c r="AC643" s="208"/>
    </row>
    <row r="644" spans="1:29" s="341" customFormat="1" ht="15" customHeight="1" x14ac:dyDescent="0.25">
      <c r="A644" s="208">
        <v>10005</v>
      </c>
      <c r="B644" s="208">
        <v>10300603</v>
      </c>
      <c r="C644" s="208" t="s">
        <v>389</v>
      </c>
      <c r="D644" s="208" t="s">
        <v>417</v>
      </c>
      <c r="E644" s="208" t="s">
        <v>254</v>
      </c>
      <c r="F644" s="208" t="s">
        <v>410</v>
      </c>
      <c r="G644" s="208" t="s">
        <v>268</v>
      </c>
      <c r="H644" s="208"/>
      <c r="I644" s="208" t="s">
        <v>269</v>
      </c>
      <c r="J644" s="208">
        <v>303</v>
      </c>
      <c r="K644" s="341">
        <v>205</v>
      </c>
      <c r="L644" s="341">
        <v>220</v>
      </c>
      <c r="M644" s="208" t="s">
        <v>367</v>
      </c>
      <c r="N644" s="341">
        <v>1</v>
      </c>
      <c r="O644" s="210">
        <v>17</v>
      </c>
      <c r="P644" s="208" t="s">
        <v>259</v>
      </c>
      <c r="Q644" s="208" t="s">
        <v>260</v>
      </c>
      <c r="R644" s="208" t="s">
        <v>254</v>
      </c>
      <c r="S644" s="208" t="s">
        <v>261</v>
      </c>
      <c r="T644" s="208"/>
      <c r="U644" s="208">
        <v>1.4</v>
      </c>
      <c r="V644" s="208" t="s">
        <v>270</v>
      </c>
      <c r="W644" s="208" t="s">
        <v>262</v>
      </c>
      <c r="X644" s="208" t="s">
        <v>275</v>
      </c>
      <c r="Y644" s="208">
        <v>0</v>
      </c>
      <c r="Z644" s="208"/>
      <c r="AA644" s="339">
        <v>35855</v>
      </c>
      <c r="AB644" s="208">
        <v>0</v>
      </c>
      <c r="AC644" s="208"/>
    </row>
    <row r="645" spans="1:29" s="341" customFormat="1" ht="15" customHeight="1" x14ac:dyDescent="0.25">
      <c r="A645" s="208">
        <v>10006</v>
      </c>
      <c r="B645" s="208">
        <v>10300603</v>
      </c>
      <c r="C645" s="208" t="s">
        <v>389</v>
      </c>
      <c r="D645" s="208" t="s">
        <v>417</v>
      </c>
      <c r="E645" s="208" t="s">
        <v>254</v>
      </c>
      <c r="F645" s="208" t="s">
        <v>410</v>
      </c>
      <c r="G645" s="208" t="s">
        <v>268</v>
      </c>
      <c r="H645" s="208"/>
      <c r="I645" s="208" t="s">
        <v>269</v>
      </c>
      <c r="J645" s="208">
        <v>303</v>
      </c>
      <c r="K645" s="341">
        <v>205</v>
      </c>
      <c r="L645" s="341">
        <v>220</v>
      </c>
      <c r="M645" s="208" t="s">
        <v>367</v>
      </c>
      <c r="N645" s="341">
        <v>1</v>
      </c>
      <c r="O645" s="210">
        <v>50</v>
      </c>
      <c r="P645" s="208" t="s">
        <v>259</v>
      </c>
      <c r="Q645" s="208" t="s">
        <v>260</v>
      </c>
      <c r="R645" s="208" t="s">
        <v>254</v>
      </c>
      <c r="S645" s="208" t="s">
        <v>261</v>
      </c>
      <c r="T645" s="208"/>
      <c r="U645" s="208">
        <v>1.4</v>
      </c>
      <c r="V645" s="208" t="s">
        <v>398</v>
      </c>
      <c r="W645" s="208" t="s">
        <v>285</v>
      </c>
      <c r="X645" s="208" t="s">
        <v>263</v>
      </c>
      <c r="Y645" s="208">
        <v>0</v>
      </c>
      <c r="Z645" s="339">
        <v>35855</v>
      </c>
      <c r="AA645" s="208"/>
      <c r="AB645" s="208">
        <v>0</v>
      </c>
      <c r="AC645" s="208"/>
    </row>
    <row r="646" spans="1:29" s="341" customFormat="1" ht="15" customHeight="1" x14ac:dyDescent="0.25">
      <c r="A646" s="208">
        <v>10007</v>
      </c>
      <c r="B646" s="208">
        <v>10300603</v>
      </c>
      <c r="C646" s="208" t="s">
        <v>389</v>
      </c>
      <c r="D646" s="208" t="s">
        <v>417</v>
      </c>
      <c r="E646" s="208" t="s">
        <v>254</v>
      </c>
      <c r="F646" s="208" t="s">
        <v>410</v>
      </c>
      <c r="G646" s="208" t="s">
        <v>268</v>
      </c>
      <c r="H646" s="208"/>
      <c r="I646" s="208" t="s">
        <v>269</v>
      </c>
      <c r="J646" s="208">
        <v>303</v>
      </c>
      <c r="K646" s="341">
        <v>26</v>
      </c>
      <c r="L646" s="341">
        <v>144</v>
      </c>
      <c r="M646" s="208" t="s">
        <v>393</v>
      </c>
      <c r="O646" s="210">
        <v>32</v>
      </c>
      <c r="P646" s="208" t="s">
        <v>259</v>
      </c>
      <c r="Q646" s="208" t="s">
        <v>260</v>
      </c>
      <c r="R646" s="208" t="s">
        <v>254</v>
      </c>
      <c r="S646" s="208" t="s">
        <v>261</v>
      </c>
      <c r="T646" s="208"/>
      <c r="U646" s="208">
        <v>1.4</v>
      </c>
      <c r="V646" s="208" t="s">
        <v>398</v>
      </c>
      <c r="W646" s="208" t="s">
        <v>285</v>
      </c>
      <c r="X646" s="208" t="s">
        <v>275</v>
      </c>
      <c r="Y646" s="208">
        <v>0</v>
      </c>
      <c r="Z646" s="339">
        <v>35855</v>
      </c>
      <c r="AA646" s="208"/>
      <c r="AB646" s="208">
        <v>0</v>
      </c>
      <c r="AC646" s="208"/>
    </row>
    <row r="647" spans="1:29" s="341" customFormat="1" ht="15" customHeight="1" x14ac:dyDescent="0.25">
      <c r="A647" s="208">
        <v>10007</v>
      </c>
      <c r="B647" s="208">
        <v>10300603</v>
      </c>
      <c r="C647" s="208" t="s">
        <v>389</v>
      </c>
      <c r="D647" s="208" t="s">
        <v>417</v>
      </c>
      <c r="E647" s="208" t="s">
        <v>254</v>
      </c>
      <c r="F647" s="208" t="s">
        <v>410</v>
      </c>
      <c r="G647" s="208" t="s">
        <v>268</v>
      </c>
      <c r="H647" s="208"/>
      <c r="I647" s="208" t="s">
        <v>269</v>
      </c>
      <c r="J647" s="208">
        <v>303</v>
      </c>
      <c r="K647" s="341">
        <v>205</v>
      </c>
      <c r="L647" s="341">
        <v>220</v>
      </c>
      <c r="M647" s="208" t="s">
        <v>367</v>
      </c>
      <c r="N647" s="341">
        <v>1</v>
      </c>
      <c r="O647" s="210">
        <v>32</v>
      </c>
      <c r="P647" s="208" t="s">
        <v>259</v>
      </c>
      <c r="Q647" s="208" t="s">
        <v>260</v>
      </c>
      <c r="R647" s="208" t="s">
        <v>254</v>
      </c>
      <c r="S647" s="208" t="s">
        <v>261</v>
      </c>
      <c r="T647" s="208"/>
      <c r="U647" s="208">
        <v>1.4</v>
      </c>
      <c r="V647" s="208" t="s">
        <v>398</v>
      </c>
      <c r="W647" s="208" t="s">
        <v>285</v>
      </c>
      <c r="X647" s="208" t="s">
        <v>275</v>
      </c>
      <c r="Y647" s="208">
        <v>0</v>
      </c>
      <c r="Z647" s="339">
        <v>35855</v>
      </c>
      <c r="AA647" s="208"/>
      <c r="AB647" s="208">
        <v>0</v>
      </c>
      <c r="AC647" s="208"/>
    </row>
    <row r="648" spans="1:29" s="341" customFormat="1" ht="15" customHeight="1" x14ac:dyDescent="0.25">
      <c r="A648" s="208">
        <v>10008</v>
      </c>
      <c r="B648" s="208">
        <v>10300603</v>
      </c>
      <c r="C648" s="208" t="s">
        <v>389</v>
      </c>
      <c r="D648" s="208" t="s">
        <v>417</v>
      </c>
      <c r="E648" s="208" t="s">
        <v>254</v>
      </c>
      <c r="F648" s="208" t="s">
        <v>410</v>
      </c>
      <c r="G648" s="208"/>
      <c r="H648" s="208" t="s">
        <v>365</v>
      </c>
      <c r="I648" s="208" t="s">
        <v>366</v>
      </c>
      <c r="J648" s="208">
        <v>304</v>
      </c>
      <c r="K648" s="341">
        <v>0</v>
      </c>
      <c r="L648" s="341">
        <v>129</v>
      </c>
      <c r="M648" s="208" t="s">
        <v>258</v>
      </c>
      <c r="N648" s="341">
        <v>1</v>
      </c>
      <c r="O648" s="210">
        <v>2.2000000000000002</v>
      </c>
      <c r="P648" s="208" t="s">
        <v>259</v>
      </c>
      <c r="Q648" s="208" t="s">
        <v>260</v>
      </c>
      <c r="R648" s="208" t="s">
        <v>254</v>
      </c>
      <c r="S648" s="208" t="s">
        <v>261</v>
      </c>
      <c r="T648" s="208"/>
      <c r="U648" s="208">
        <v>1.4</v>
      </c>
      <c r="V648" s="208"/>
      <c r="W648" s="208" t="s">
        <v>285</v>
      </c>
      <c r="X648" s="208" t="s">
        <v>286</v>
      </c>
      <c r="Y648" s="208">
        <v>0</v>
      </c>
      <c r="Z648" s="339">
        <v>35855</v>
      </c>
      <c r="AA648" s="208"/>
      <c r="AB648" s="208">
        <v>0</v>
      </c>
      <c r="AC648" s="208"/>
    </row>
    <row r="649" spans="1:29" s="341" customFormat="1" ht="15" customHeight="1" x14ac:dyDescent="0.25">
      <c r="A649" s="208">
        <v>10009</v>
      </c>
      <c r="B649" s="208">
        <v>10300603</v>
      </c>
      <c r="C649" s="208" t="s">
        <v>389</v>
      </c>
      <c r="D649" s="208" t="s">
        <v>417</v>
      </c>
      <c r="E649" s="208" t="s">
        <v>254</v>
      </c>
      <c r="F649" s="208" t="s">
        <v>410</v>
      </c>
      <c r="G649" s="208"/>
      <c r="H649" s="208" t="s">
        <v>365</v>
      </c>
      <c r="I649" s="208" t="s">
        <v>366</v>
      </c>
      <c r="J649" s="208">
        <v>304</v>
      </c>
      <c r="K649" s="341">
        <v>205</v>
      </c>
      <c r="L649" s="341">
        <v>220</v>
      </c>
      <c r="M649" s="208" t="s">
        <v>367</v>
      </c>
      <c r="N649" s="341">
        <v>1</v>
      </c>
      <c r="O649" s="210">
        <v>0.64</v>
      </c>
      <c r="P649" s="208" t="s">
        <v>259</v>
      </c>
      <c r="Q649" s="208" t="s">
        <v>260</v>
      </c>
      <c r="R649" s="208" t="s">
        <v>254</v>
      </c>
      <c r="S649" s="208" t="s">
        <v>261</v>
      </c>
      <c r="T649" s="208"/>
      <c r="U649" s="208">
        <v>1.4</v>
      </c>
      <c r="V649" s="208"/>
      <c r="W649" s="208" t="s">
        <v>285</v>
      </c>
      <c r="X649" s="208" t="s">
        <v>286</v>
      </c>
      <c r="Y649" s="208">
        <v>0</v>
      </c>
      <c r="Z649" s="339">
        <v>35855</v>
      </c>
      <c r="AA649" s="208"/>
      <c r="AB649" s="208">
        <v>0</v>
      </c>
      <c r="AC649" s="208"/>
    </row>
    <row r="650" spans="1:29" s="341" customFormat="1" ht="15" customHeight="1" x14ac:dyDescent="0.25">
      <c r="A650" s="208">
        <v>10010</v>
      </c>
      <c r="B650" s="208">
        <v>10300603</v>
      </c>
      <c r="C650" s="208" t="s">
        <v>389</v>
      </c>
      <c r="D650" s="208" t="s">
        <v>417</v>
      </c>
      <c r="E650" s="208" t="s">
        <v>254</v>
      </c>
      <c r="F650" s="208" t="s">
        <v>410</v>
      </c>
      <c r="G650" s="208">
        <v>85018</v>
      </c>
      <c r="H650" s="208" t="s">
        <v>368</v>
      </c>
      <c r="I650" s="208" t="s">
        <v>369</v>
      </c>
      <c r="J650" s="208">
        <v>325</v>
      </c>
      <c r="K650" s="341">
        <v>0</v>
      </c>
      <c r="L650" s="341">
        <v>129</v>
      </c>
      <c r="M650" s="208" t="s">
        <v>258</v>
      </c>
      <c r="N650" s="341">
        <v>1</v>
      </c>
      <c r="O650" s="210">
        <v>1.7E-5</v>
      </c>
      <c r="P650" s="208" t="s">
        <v>259</v>
      </c>
      <c r="Q650" s="208" t="s">
        <v>260</v>
      </c>
      <c r="R650" s="208" t="s">
        <v>254</v>
      </c>
      <c r="S650" s="208" t="s">
        <v>261</v>
      </c>
      <c r="T650" s="208"/>
      <c r="U650" s="208">
        <v>1.4</v>
      </c>
      <c r="V650" s="208" t="s">
        <v>284</v>
      </c>
      <c r="W650" s="208" t="s">
        <v>285</v>
      </c>
      <c r="X650" s="208" t="s">
        <v>263</v>
      </c>
      <c r="Y650" s="208">
        <v>0</v>
      </c>
      <c r="Z650" s="339">
        <v>35855</v>
      </c>
      <c r="AA650" s="208"/>
      <c r="AB650" s="208">
        <v>0</v>
      </c>
      <c r="AC650" s="208"/>
    </row>
    <row r="651" spans="1:29" s="341" customFormat="1" ht="15" customHeight="1" x14ac:dyDescent="0.25">
      <c r="A651" s="208">
        <v>10011</v>
      </c>
      <c r="B651" s="208">
        <v>10300603</v>
      </c>
      <c r="C651" s="208" t="s">
        <v>389</v>
      </c>
      <c r="D651" s="208" t="s">
        <v>417</v>
      </c>
      <c r="E651" s="208" t="s">
        <v>254</v>
      </c>
      <c r="F651" s="208" t="s">
        <v>410</v>
      </c>
      <c r="G651" s="208" t="s">
        <v>271</v>
      </c>
      <c r="H651" s="208"/>
      <c r="I651" s="208" t="s">
        <v>272</v>
      </c>
      <c r="J651" s="208">
        <v>330</v>
      </c>
      <c r="K651" s="341">
        <v>0</v>
      </c>
      <c r="L651" s="341">
        <v>129</v>
      </c>
      <c r="M651" s="208" t="s">
        <v>258</v>
      </c>
      <c r="N651" s="341">
        <v>1</v>
      </c>
      <c r="O651" s="210">
        <v>7.5</v>
      </c>
      <c r="P651" s="208" t="s">
        <v>259</v>
      </c>
      <c r="Q651" s="208" t="s">
        <v>260</v>
      </c>
      <c r="R651" s="208" t="s">
        <v>254</v>
      </c>
      <c r="S651" s="208" t="s">
        <v>261</v>
      </c>
      <c r="T651" s="208"/>
      <c r="U651" s="208">
        <v>1.4</v>
      </c>
      <c r="V651" s="208"/>
      <c r="W651" s="208" t="s">
        <v>262</v>
      </c>
      <c r="X651" s="208" t="s">
        <v>275</v>
      </c>
      <c r="Y651" s="208">
        <v>0</v>
      </c>
      <c r="Z651" s="208"/>
      <c r="AA651" s="339">
        <v>35855</v>
      </c>
      <c r="AB651" s="208">
        <v>0</v>
      </c>
      <c r="AC651" s="208"/>
    </row>
    <row r="652" spans="1:29" s="341" customFormat="1" ht="15" customHeight="1" x14ac:dyDescent="0.25">
      <c r="A652" s="208">
        <v>10012</v>
      </c>
      <c r="B652" s="208">
        <v>10300603</v>
      </c>
      <c r="C652" s="208" t="s">
        <v>389</v>
      </c>
      <c r="D652" s="208" t="s">
        <v>417</v>
      </c>
      <c r="E652" s="208" t="s">
        <v>254</v>
      </c>
      <c r="F652" s="208" t="s">
        <v>410</v>
      </c>
      <c r="G652" s="208" t="s">
        <v>271</v>
      </c>
      <c r="H652" s="208"/>
      <c r="I652" s="208" t="s">
        <v>272</v>
      </c>
      <c r="J652" s="208">
        <v>330</v>
      </c>
      <c r="K652" s="341">
        <v>0</v>
      </c>
      <c r="L652" s="341">
        <v>129</v>
      </c>
      <c r="M652" s="208" t="s">
        <v>258</v>
      </c>
      <c r="N652" s="341">
        <v>1</v>
      </c>
      <c r="O652" s="210">
        <v>5.7</v>
      </c>
      <c r="P652" s="208" t="s">
        <v>259</v>
      </c>
      <c r="Q652" s="208" t="s">
        <v>260</v>
      </c>
      <c r="R652" s="208" t="s">
        <v>254</v>
      </c>
      <c r="S652" s="208" t="s">
        <v>261</v>
      </c>
      <c r="T652" s="208"/>
      <c r="U652" s="208">
        <v>1.4</v>
      </c>
      <c r="V652" s="208" t="s">
        <v>370</v>
      </c>
      <c r="W652" s="208" t="s">
        <v>285</v>
      </c>
      <c r="X652" s="208" t="s">
        <v>263</v>
      </c>
      <c r="Y652" s="208">
        <v>0</v>
      </c>
      <c r="Z652" s="339">
        <v>35855</v>
      </c>
      <c r="AA652" s="208"/>
      <c r="AB652" s="208">
        <v>0</v>
      </c>
      <c r="AC652" s="208"/>
    </row>
    <row r="653" spans="1:29" s="341" customFormat="1" ht="15" customHeight="1" x14ac:dyDescent="0.25">
      <c r="A653" s="208">
        <v>10013</v>
      </c>
      <c r="B653" s="208">
        <v>10300603</v>
      </c>
      <c r="C653" s="208" t="s">
        <v>389</v>
      </c>
      <c r="D653" s="208" t="s">
        <v>417</v>
      </c>
      <c r="E653" s="208" t="s">
        <v>254</v>
      </c>
      <c r="F653" s="208" t="s">
        <v>410</v>
      </c>
      <c r="G653" s="208" t="s">
        <v>273</v>
      </c>
      <c r="H653" s="208"/>
      <c r="I653" s="208" t="s">
        <v>274</v>
      </c>
      <c r="J653" s="208">
        <v>334</v>
      </c>
      <c r="K653" s="341">
        <v>0</v>
      </c>
      <c r="L653" s="341">
        <v>129</v>
      </c>
      <c r="M653" s="208" t="s">
        <v>258</v>
      </c>
      <c r="N653" s="341">
        <v>1</v>
      </c>
      <c r="O653" s="210">
        <v>1.9</v>
      </c>
      <c r="P653" s="208" t="s">
        <v>259</v>
      </c>
      <c r="Q653" s="208" t="s">
        <v>260</v>
      </c>
      <c r="R653" s="208" t="s">
        <v>254</v>
      </c>
      <c r="S653" s="208" t="s">
        <v>261</v>
      </c>
      <c r="T653" s="208"/>
      <c r="U653" s="208">
        <v>1.4</v>
      </c>
      <c r="V653" s="208" t="s">
        <v>370</v>
      </c>
      <c r="W653" s="208" t="s">
        <v>285</v>
      </c>
      <c r="X653" s="208" t="s">
        <v>267</v>
      </c>
      <c r="Y653" s="208">
        <v>0</v>
      </c>
      <c r="Z653" s="339">
        <v>35855</v>
      </c>
      <c r="AA653" s="208"/>
      <c r="AB653" s="208">
        <v>0</v>
      </c>
      <c r="AC653" s="208"/>
    </row>
    <row r="654" spans="1:29" s="341" customFormat="1" ht="15" customHeight="1" x14ac:dyDescent="0.25">
      <c r="A654" s="208">
        <v>10014</v>
      </c>
      <c r="B654" s="208">
        <v>10300603</v>
      </c>
      <c r="C654" s="208" t="s">
        <v>389</v>
      </c>
      <c r="D654" s="208" t="s">
        <v>417</v>
      </c>
      <c r="E654" s="208" t="s">
        <v>254</v>
      </c>
      <c r="F654" s="208" t="s">
        <v>410</v>
      </c>
      <c r="G654" s="208" t="s">
        <v>273</v>
      </c>
      <c r="H654" s="208"/>
      <c r="I654" s="208" t="s">
        <v>274</v>
      </c>
      <c r="J654" s="208">
        <v>334</v>
      </c>
      <c r="K654" s="341">
        <v>0</v>
      </c>
      <c r="L654" s="341">
        <v>129</v>
      </c>
      <c r="M654" s="208" t="s">
        <v>258</v>
      </c>
      <c r="N654" s="341">
        <v>1</v>
      </c>
      <c r="O654" s="210">
        <v>4.5</v>
      </c>
      <c r="P654" s="208" t="s">
        <v>259</v>
      </c>
      <c r="Q654" s="208" t="s">
        <v>260</v>
      </c>
      <c r="R654" s="208" t="s">
        <v>254</v>
      </c>
      <c r="S654" s="208" t="s">
        <v>261</v>
      </c>
      <c r="T654" s="208"/>
      <c r="U654" s="208">
        <v>1.4</v>
      </c>
      <c r="V654" s="208"/>
      <c r="W654" s="208" t="s">
        <v>262</v>
      </c>
      <c r="X654" s="208" t="s">
        <v>275</v>
      </c>
      <c r="Y654" s="208">
        <v>0</v>
      </c>
      <c r="Z654" s="208"/>
      <c r="AA654" s="339">
        <v>35855</v>
      </c>
      <c r="AB654" s="208">
        <v>0</v>
      </c>
      <c r="AC654" s="208"/>
    </row>
    <row r="655" spans="1:29" s="341" customFormat="1" ht="15" customHeight="1" x14ac:dyDescent="0.25">
      <c r="A655" s="208">
        <v>10015</v>
      </c>
      <c r="B655" s="208">
        <v>10300603</v>
      </c>
      <c r="C655" s="208" t="s">
        <v>389</v>
      </c>
      <c r="D655" s="208" t="s">
        <v>417</v>
      </c>
      <c r="E655" s="208" t="s">
        <v>254</v>
      </c>
      <c r="F655" s="208" t="s">
        <v>410</v>
      </c>
      <c r="G655" s="208" t="s">
        <v>371</v>
      </c>
      <c r="H655" s="208"/>
      <c r="I655" s="208" t="s">
        <v>372</v>
      </c>
      <c r="J655" s="208">
        <v>336</v>
      </c>
      <c r="K655" s="341">
        <v>0</v>
      </c>
      <c r="L655" s="341">
        <v>129</v>
      </c>
      <c r="M655" s="208" t="s">
        <v>258</v>
      </c>
      <c r="N655" s="341">
        <v>1</v>
      </c>
      <c r="O655" s="210">
        <v>12</v>
      </c>
      <c r="P655" s="208" t="s">
        <v>259</v>
      </c>
      <c r="Q655" s="208" t="s">
        <v>260</v>
      </c>
      <c r="R655" s="208" t="s">
        <v>254</v>
      </c>
      <c r="S655" s="208" t="s">
        <v>261</v>
      </c>
      <c r="T655" s="208"/>
      <c r="U655" s="208">
        <v>1.4</v>
      </c>
      <c r="V655" s="208"/>
      <c r="W655" s="208" t="s">
        <v>262</v>
      </c>
      <c r="X655" s="208" t="s">
        <v>275</v>
      </c>
      <c r="Y655" s="208">
        <v>0</v>
      </c>
      <c r="Z655" s="208"/>
      <c r="AA655" s="339">
        <v>35855</v>
      </c>
      <c r="AB655" s="208">
        <v>0</v>
      </c>
      <c r="AC655" s="208"/>
    </row>
    <row r="656" spans="1:29" s="341" customFormat="1" ht="15" customHeight="1" x14ac:dyDescent="0.25">
      <c r="A656" s="208">
        <v>10016</v>
      </c>
      <c r="B656" s="208">
        <v>10300603</v>
      </c>
      <c r="C656" s="208" t="s">
        <v>389</v>
      </c>
      <c r="D656" s="208" t="s">
        <v>417</v>
      </c>
      <c r="E656" s="208" t="s">
        <v>254</v>
      </c>
      <c r="F656" s="208" t="s">
        <v>410</v>
      </c>
      <c r="G656" s="208" t="s">
        <v>371</v>
      </c>
      <c r="H656" s="208"/>
      <c r="I656" s="208" t="s">
        <v>372</v>
      </c>
      <c r="J656" s="208">
        <v>336</v>
      </c>
      <c r="K656" s="341">
        <v>0</v>
      </c>
      <c r="L656" s="341">
        <v>129</v>
      </c>
      <c r="M656" s="208" t="s">
        <v>258</v>
      </c>
      <c r="N656" s="341">
        <v>1</v>
      </c>
      <c r="O656" s="210">
        <v>7.6</v>
      </c>
      <c r="P656" s="208" t="s">
        <v>259</v>
      </c>
      <c r="Q656" s="208" t="s">
        <v>260</v>
      </c>
      <c r="R656" s="208" t="s">
        <v>254</v>
      </c>
      <c r="S656" s="208" t="s">
        <v>261</v>
      </c>
      <c r="T656" s="208"/>
      <c r="U656" s="208">
        <v>1.4</v>
      </c>
      <c r="V656" s="208" t="s">
        <v>370</v>
      </c>
      <c r="W656" s="208" t="s">
        <v>285</v>
      </c>
      <c r="X656" s="208" t="s">
        <v>263</v>
      </c>
      <c r="Y656" s="208">
        <v>0</v>
      </c>
      <c r="Z656" s="339">
        <v>35855</v>
      </c>
      <c r="AA656" s="208"/>
      <c r="AB656" s="208">
        <v>0</v>
      </c>
      <c r="AC656" s="208"/>
    </row>
    <row r="657" spans="1:29" s="341" customFormat="1" ht="15" customHeight="1" x14ac:dyDescent="0.25">
      <c r="A657" s="208">
        <v>10017</v>
      </c>
      <c r="B657" s="208">
        <v>10300603</v>
      </c>
      <c r="C657" s="208" t="s">
        <v>389</v>
      </c>
      <c r="D657" s="208" t="s">
        <v>417</v>
      </c>
      <c r="E657" s="208" t="s">
        <v>254</v>
      </c>
      <c r="F657" s="208" t="s">
        <v>410</v>
      </c>
      <c r="G657" s="208" t="s">
        <v>400</v>
      </c>
      <c r="H657" s="208"/>
      <c r="I657" s="208" t="s">
        <v>401</v>
      </c>
      <c r="J657" s="208">
        <v>338</v>
      </c>
      <c r="K657" s="341">
        <v>0</v>
      </c>
      <c r="L657" s="341">
        <v>129</v>
      </c>
      <c r="M657" s="208" t="s">
        <v>258</v>
      </c>
      <c r="N657" s="341">
        <v>1</v>
      </c>
      <c r="O657" s="210">
        <v>1.9</v>
      </c>
      <c r="P657" s="208" t="s">
        <v>259</v>
      </c>
      <c r="Q657" s="208" t="s">
        <v>260</v>
      </c>
      <c r="R657" s="208" t="s">
        <v>254</v>
      </c>
      <c r="S657" s="208" t="s">
        <v>261</v>
      </c>
      <c r="T657" s="208"/>
      <c r="U657" s="208">
        <v>1.4</v>
      </c>
      <c r="V657" s="208" t="s">
        <v>370</v>
      </c>
      <c r="W657" s="208" t="s">
        <v>285</v>
      </c>
      <c r="X657" s="208" t="s">
        <v>267</v>
      </c>
      <c r="Y657" s="208">
        <v>0</v>
      </c>
      <c r="Z657" s="339">
        <v>38018</v>
      </c>
      <c r="AA657" s="208"/>
      <c r="AB657" s="208">
        <v>0</v>
      </c>
      <c r="AC657" s="208"/>
    </row>
    <row r="658" spans="1:29" s="341" customFormat="1" ht="15" customHeight="1" x14ac:dyDescent="0.25">
      <c r="A658" s="208">
        <v>10018</v>
      </c>
      <c r="B658" s="208">
        <v>10300603</v>
      </c>
      <c r="C658" s="208" t="s">
        <v>389</v>
      </c>
      <c r="D658" s="208" t="s">
        <v>417</v>
      </c>
      <c r="E658" s="208" t="s">
        <v>254</v>
      </c>
      <c r="F658" s="208" t="s">
        <v>410</v>
      </c>
      <c r="G658" s="208" t="s">
        <v>531</v>
      </c>
      <c r="H658" s="208"/>
      <c r="I658" s="208" t="s">
        <v>532</v>
      </c>
      <c r="J658" s="208">
        <v>339</v>
      </c>
      <c r="K658" s="341">
        <v>0</v>
      </c>
      <c r="L658" s="341">
        <v>129</v>
      </c>
      <c r="M658" s="208" t="s">
        <v>258</v>
      </c>
      <c r="N658" s="341">
        <v>1</v>
      </c>
      <c r="O658" s="210">
        <v>12</v>
      </c>
      <c r="P658" s="208" t="s">
        <v>259</v>
      </c>
      <c r="Q658" s="208" t="s">
        <v>260</v>
      </c>
      <c r="R658" s="208" t="s">
        <v>254</v>
      </c>
      <c r="S658" s="208" t="s">
        <v>261</v>
      </c>
      <c r="T658" s="208"/>
      <c r="U658" s="208">
        <v>1.4</v>
      </c>
      <c r="V658" s="208"/>
      <c r="W658" s="208" t="s">
        <v>262</v>
      </c>
      <c r="X658" s="208" t="s">
        <v>275</v>
      </c>
      <c r="Y658" s="208">
        <v>0</v>
      </c>
      <c r="Z658" s="208"/>
      <c r="AA658" s="339">
        <v>35855</v>
      </c>
      <c r="AB658" s="208">
        <v>0</v>
      </c>
      <c r="AC658" s="208"/>
    </row>
    <row r="659" spans="1:29" s="341" customFormat="1" ht="15" customHeight="1" x14ac:dyDescent="0.25">
      <c r="A659" s="208">
        <v>10019</v>
      </c>
      <c r="B659" s="208">
        <v>10300603</v>
      </c>
      <c r="C659" s="208" t="s">
        <v>389</v>
      </c>
      <c r="D659" s="208" t="s">
        <v>417</v>
      </c>
      <c r="E659" s="208" t="s">
        <v>254</v>
      </c>
      <c r="F659" s="208" t="s">
        <v>410</v>
      </c>
      <c r="G659" s="208" t="s">
        <v>531</v>
      </c>
      <c r="H659" s="208"/>
      <c r="I659" s="208" t="s">
        <v>532</v>
      </c>
      <c r="J659" s="208">
        <v>339</v>
      </c>
      <c r="K659" s="341">
        <v>0</v>
      </c>
      <c r="L659" s="341">
        <v>129</v>
      </c>
      <c r="M659" s="208" t="s">
        <v>258</v>
      </c>
      <c r="N659" s="341">
        <v>1</v>
      </c>
      <c r="O659" s="210">
        <v>7.6</v>
      </c>
      <c r="P659" s="208" t="s">
        <v>259</v>
      </c>
      <c r="Q659" s="208" t="s">
        <v>260</v>
      </c>
      <c r="R659" s="208" t="s">
        <v>254</v>
      </c>
      <c r="S659" s="208" t="s">
        <v>261</v>
      </c>
      <c r="T659" s="208"/>
      <c r="U659" s="208"/>
      <c r="V659" s="208" t="s">
        <v>533</v>
      </c>
      <c r="W659" s="208" t="s">
        <v>534</v>
      </c>
      <c r="X659" s="208" t="s">
        <v>263</v>
      </c>
      <c r="Y659" s="208">
        <v>0</v>
      </c>
      <c r="Z659" s="339">
        <v>38018</v>
      </c>
      <c r="AA659" s="208"/>
      <c r="AB659" s="208">
        <v>0</v>
      </c>
      <c r="AC659" s="208"/>
    </row>
    <row r="660" spans="1:29" s="341" customFormat="1" ht="15" customHeight="1" x14ac:dyDescent="0.25">
      <c r="A660" s="208">
        <v>10020</v>
      </c>
      <c r="B660" s="208">
        <v>10300603</v>
      </c>
      <c r="C660" s="208" t="s">
        <v>389</v>
      </c>
      <c r="D660" s="208" t="s">
        <v>417</v>
      </c>
      <c r="E660" s="208" t="s">
        <v>254</v>
      </c>
      <c r="F660" s="208" t="s">
        <v>410</v>
      </c>
      <c r="G660" s="208" t="s">
        <v>402</v>
      </c>
      <c r="H660" s="208"/>
      <c r="I660" s="208" t="s">
        <v>403</v>
      </c>
      <c r="J660" s="208">
        <v>340</v>
      </c>
      <c r="K660" s="341">
        <v>0</v>
      </c>
      <c r="L660" s="341">
        <v>129</v>
      </c>
      <c r="M660" s="208" t="s">
        <v>258</v>
      </c>
      <c r="N660" s="341">
        <v>1</v>
      </c>
      <c r="O660" s="210">
        <v>1.9</v>
      </c>
      <c r="P660" s="208" t="s">
        <v>259</v>
      </c>
      <c r="Q660" s="208" t="s">
        <v>260</v>
      </c>
      <c r="R660" s="208" t="s">
        <v>254</v>
      </c>
      <c r="S660" s="208" t="s">
        <v>261</v>
      </c>
      <c r="T660" s="208"/>
      <c r="U660" s="208">
        <v>1.4</v>
      </c>
      <c r="V660" s="208" t="s">
        <v>370</v>
      </c>
      <c r="W660" s="208" t="s">
        <v>285</v>
      </c>
      <c r="X660" s="208" t="s">
        <v>267</v>
      </c>
      <c r="Y660" s="208">
        <v>0</v>
      </c>
      <c r="Z660" s="339">
        <v>38018</v>
      </c>
      <c r="AA660" s="208"/>
      <c r="AB660" s="208">
        <v>0</v>
      </c>
      <c r="AC660" s="208"/>
    </row>
    <row r="661" spans="1:29" s="341" customFormat="1" ht="15" customHeight="1" x14ac:dyDescent="0.25">
      <c r="A661" s="208">
        <v>10021</v>
      </c>
      <c r="B661" s="208">
        <v>10300603</v>
      </c>
      <c r="C661" s="208" t="s">
        <v>389</v>
      </c>
      <c r="D661" s="208" t="s">
        <v>417</v>
      </c>
      <c r="E661" s="208" t="s">
        <v>254</v>
      </c>
      <c r="F661" s="208" t="s">
        <v>410</v>
      </c>
      <c r="G661" s="208" t="s">
        <v>535</v>
      </c>
      <c r="H661" s="208"/>
      <c r="I661" s="208" t="s">
        <v>536</v>
      </c>
      <c r="J661" s="208">
        <v>341</v>
      </c>
      <c r="K661" s="341">
        <v>0</v>
      </c>
      <c r="L661" s="341">
        <v>129</v>
      </c>
      <c r="M661" s="208" t="s">
        <v>258</v>
      </c>
      <c r="N661" s="341">
        <v>1</v>
      </c>
      <c r="O661" s="210">
        <v>7.6</v>
      </c>
      <c r="P661" s="208" t="s">
        <v>259</v>
      </c>
      <c r="Q661" s="208" t="s">
        <v>260</v>
      </c>
      <c r="R661" s="208" t="s">
        <v>254</v>
      </c>
      <c r="S661" s="208" t="s">
        <v>261</v>
      </c>
      <c r="T661" s="208"/>
      <c r="U661" s="208"/>
      <c r="V661" s="208" t="s">
        <v>537</v>
      </c>
      <c r="W661" s="208" t="s">
        <v>534</v>
      </c>
      <c r="X661" s="208" t="s">
        <v>263</v>
      </c>
      <c r="Y661" s="208">
        <v>0</v>
      </c>
      <c r="Z661" s="339">
        <v>38018</v>
      </c>
      <c r="AA661" s="208"/>
      <c r="AB661" s="208">
        <v>0</v>
      </c>
      <c r="AC661" s="208"/>
    </row>
    <row r="662" spans="1:29" s="341" customFormat="1" ht="15" customHeight="1" x14ac:dyDescent="0.25">
      <c r="A662" s="208">
        <v>10022</v>
      </c>
      <c r="B662" s="208">
        <v>10300603</v>
      </c>
      <c r="C662" s="208" t="s">
        <v>389</v>
      </c>
      <c r="D662" s="208" t="s">
        <v>417</v>
      </c>
      <c r="E662" s="208" t="s">
        <v>254</v>
      </c>
      <c r="F662" s="208" t="s">
        <v>410</v>
      </c>
      <c r="G662" s="208"/>
      <c r="H662" s="208" t="s">
        <v>373</v>
      </c>
      <c r="I662" s="208" t="s">
        <v>374</v>
      </c>
      <c r="J662" s="208">
        <v>351</v>
      </c>
      <c r="K662" s="341">
        <v>0</v>
      </c>
      <c r="L662" s="341">
        <v>129</v>
      </c>
      <c r="M662" s="208" t="s">
        <v>258</v>
      </c>
      <c r="N662" s="341">
        <v>1</v>
      </c>
      <c r="O662" s="210">
        <v>1.6</v>
      </c>
      <c r="P662" s="208" t="s">
        <v>259</v>
      </c>
      <c r="Q662" s="208" t="s">
        <v>260</v>
      </c>
      <c r="R662" s="208" t="s">
        <v>254</v>
      </c>
      <c r="S662" s="208" t="s">
        <v>261</v>
      </c>
      <c r="T662" s="208"/>
      <c r="U662" s="208">
        <v>1.4</v>
      </c>
      <c r="V662" s="208"/>
      <c r="W662" s="208" t="s">
        <v>285</v>
      </c>
      <c r="X662" s="208" t="s">
        <v>286</v>
      </c>
      <c r="Y662" s="208">
        <v>0</v>
      </c>
      <c r="Z662" s="339">
        <v>35855</v>
      </c>
      <c r="AA662" s="208"/>
      <c r="AB662" s="208">
        <v>0</v>
      </c>
      <c r="AC662" s="208"/>
    </row>
    <row r="663" spans="1:29" s="341" customFormat="1" ht="15" customHeight="1" x14ac:dyDescent="0.25">
      <c r="A663" s="208">
        <v>10023</v>
      </c>
      <c r="B663" s="208">
        <v>10300603</v>
      </c>
      <c r="C663" s="208" t="s">
        <v>389</v>
      </c>
      <c r="D663" s="208" t="s">
        <v>417</v>
      </c>
      <c r="E663" s="208" t="s">
        <v>254</v>
      </c>
      <c r="F663" s="208" t="s">
        <v>410</v>
      </c>
      <c r="G663" s="208">
        <v>129000</v>
      </c>
      <c r="H663" s="208" t="s">
        <v>375</v>
      </c>
      <c r="I663" s="208" t="s">
        <v>376</v>
      </c>
      <c r="J663" s="208">
        <v>360</v>
      </c>
      <c r="K663" s="341">
        <v>0</v>
      </c>
      <c r="L663" s="341">
        <v>129</v>
      </c>
      <c r="M663" s="208" t="s">
        <v>258</v>
      </c>
      <c r="N663" s="341">
        <v>1</v>
      </c>
      <c r="O663" s="210">
        <v>5.0000000000000004E-6</v>
      </c>
      <c r="P663" s="208" t="s">
        <v>259</v>
      </c>
      <c r="Q663" s="208" t="s">
        <v>260</v>
      </c>
      <c r="R663" s="208" t="s">
        <v>254</v>
      </c>
      <c r="S663" s="208" t="s">
        <v>261</v>
      </c>
      <c r="T663" s="208"/>
      <c r="U663" s="208">
        <v>1.4</v>
      </c>
      <c r="V663" s="208" t="s">
        <v>284</v>
      </c>
      <c r="W663" s="208" t="s">
        <v>285</v>
      </c>
      <c r="X663" s="208" t="s">
        <v>286</v>
      </c>
      <c r="Y663" s="208">
        <v>0</v>
      </c>
      <c r="Z663" s="339">
        <v>35855</v>
      </c>
      <c r="AA663" s="208"/>
      <c r="AB663" s="208">
        <v>0</v>
      </c>
      <c r="AC663" s="208"/>
    </row>
    <row r="664" spans="1:29" s="341" customFormat="1" ht="15" customHeight="1" x14ac:dyDescent="0.25">
      <c r="A664" s="208">
        <v>10024</v>
      </c>
      <c r="B664" s="208">
        <v>10300603</v>
      </c>
      <c r="C664" s="208" t="s">
        <v>389</v>
      </c>
      <c r="D664" s="208" t="s">
        <v>417</v>
      </c>
      <c r="E664" s="208" t="s">
        <v>254</v>
      </c>
      <c r="F664" s="208" t="s">
        <v>410</v>
      </c>
      <c r="G664" s="208">
        <v>7782492</v>
      </c>
      <c r="H664" s="208" t="s">
        <v>377</v>
      </c>
      <c r="I664" s="208" t="s">
        <v>378</v>
      </c>
      <c r="J664" s="208">
        <v>370</v>
      </c>
      <c r="K664" s="341">
        <v>0</v>
      </c>
      <c r="L664" s="341">
        <v>129</v>
      </c>
      <c r="M664" s="208" t="s">
        <v>258</v>
      </c>
      <c r="N664" s="341">
        <v>1</v>
      </c>
      <c r="O664" s="208" t="s">
        <v>379</v>
      </c>
      <c r="P664" s="208" t="s">
        <v>259</v>
      </c>
      <c r="Q664" s="208" t="s">
        <v>260</v>
      </c>
      <c r="R664" s="208" t="s">
        <v>254</v>
      </c>
      <c r="S664" s="208" t="s">
        <v>261</v>
      </c>
      <c r="T664" s="208"/>
      <c r="U664" s="208">
        <v>1.4</v>
      </c>
      <c r="V664" s="208" t="s">
        <v>294</v>
      </c>
      <c r="W664" s="208" t="s">
        <v>285</v>
      </c>
      <c r="X664" s="208" t="s">
        <v>286</v>
      </c>
      <c r="Y664" s="208">
        <v>0</v>
      </c>
      <c r="Z664" s="339">
        <v>35855</v>
      </c>
      <c r="AA664" s="208"/>
      <c r="AB664" s="208">
        <v>0</v>
      </c>
      <c r="AC664" s="208"/>
    </row>
    <row r="665" spans="1:29" s="341" customFormat="1" ht="15" customHeight="1" x14ac:dyDescent="0.25">
      <c r="A665" s="208">
        <v>10025</v>
      </c>
      <c r="B665" s="208">
        <v>10300603</v>
      </c>
      <c r="C665" s="208" t="s">
        <v>389</v>
      </c>
      <c r="D665" s="208" t="s">
        <v>417</v>
      </c>
      <c r="E665" s="208" t="s">
        <v>254</v>
      </c>
      <c r="F665" s="208" t="s">
        <v>410</v>
      </c>
      <c r="G665" s="208" t="s">
        <v>276</v>
      </c>
      <c r="H665" s="339">
        <v>2025884</v>
      </c>
      <c r="I665" s="208" t="s">
        <v>277</v>
      </c>
      <c r="J665" s="208">
        <v>380</v>
      </c>
      <c r="K665" s="341">
        <v>0</v>
      </c>
      <c r="L665" s="341">
        <v>129</v>
      </c>
      <c r="M665" s="208" t="s">
        <v>258</v>
      </c>
      <c r="N665" s="341">
        <v>1</v>
      </c>
      <c r="O665" s="210">
        <v>0.6</v>
      </c>
      <c r="P665" s="208" t="s">
        <v>259</v>
      </c>
      <c r="Q665" s="208" t="s">
        <v>260</v>
      </c>
      <c r="R665" s="208" t="s">
        <v>254</v>
      </c>
      <c r="S665" s="208" t="s">
        <v>261</v>
      </c>
      <c r="T665" s="208"/>
      <c r="U665" s="208">
        <v>1.4</v>
      </c>
      <c r="V665" s="208" t="s">
        <v>380</v>
      </c>
      <c r="W665" s="208" t="s">
        <v>285</v>
      </c>
      <c r="X665" s="208" t="s">
        <v>278</v>
      </c>
      <c r="Y665" s="208">
        <v>0</v>
      </c>
      <c r="Z665" s="208"/>
      <c r="AA665" s="208"/>
      <c r="AB665" s="208">
        <v>0</v>
      </c>
      <c r="AC665" s="208"/>
    </row>
    <row r="666" spans="1:29" s="341" customFormat="1" ht="15" customHeight="1" x14ac:dyDescent="0.25">
      <c r="A666" s="208">
        <v>10026</v>
      </c>
      <c r="B666" s="208">
        <v>10300603</v>
      </c>
      <c r="C666" s="208" t="s">
        <v>389</v>
      </c>
      <c r="D666" s="208" t="s">
        <v>417</v>
      </c>
      <c r="E666" s="208" t="s">
        <v>254</v>
      </c>
      <c r="F666" s="208" t="s">
        <v>410</v>
      </c>
      <c r="G666" s="208" t="s">
        <v>276</v>
      </c>
      <c r="H666" s="339">
        <v>2025884</v>
      </c>
      <c r="I666" s="208" t="s">
        <v>277</v>
      </c>
      <c r="J666" s="208">
        <v>380</v>
      </c>
      <c r="K666" s="341">
        <v>26</v>
      </c>
      <c r="L666" s="341">
        <v>144</v>
      </c>
      <c r="M666" s="208" t="s">
        <v>393</v>
      </c>
      <c r="N666" s="341">
        <v>1</v>
      </c>
      <c r="O666" s="210">
        <v>0.6</v>
      </c>
      <c r="P666" s="208" t="s">
        <v>259</v>
      </c>
      <c r="Q666" s="208" t="s">
        <v>260</v>
      </c>
      <c r="R666" s="208" t="s">
        <v>254</v>
      </c>
      <c r="S666" s="208" t="s">
        <v>261</v>
      </c>
      <c r="T666" s="208"/>
      <c r="U666" s="208">
        <v>1.4</v>
      </c>
      <c r="V666" s="208"/>
      <c r="W666" s="208" t="s">
        <v>262</v>
      </c>
      <c r="X666" s="208" t="s">
        <v>278</v>
      </c>
      <c r="Y666" s="208">
        <v>0</v>
      </c>
      <c r="Z666" s="208"/>
      <c r="AA666" s="339">
        <v>35855</v>
      </c>
      <c r="AB666" s="208">
        <v>0</v>
      </c>
      <c r="AC666" s="208"/>
    </row>
    <row r="667" spans="1:29" s="341" customFormat="1" ht="15" customHeight="1" x14ac:dyDescent="0.25">
      <c r="A667" s="208">
        <v>10027</v>
      </c>
      <c r="B667" s="208">
        <v>10300603</v>
      </c>
      <c r="C667" s="208" t="s">
        <v>389</v>
      </c>
      <c r="D667" s="208" t="s">
        <v>417</v>
      </c>
      <c r="E667" s="208" t="s">
        <v>254</v>
      </c>
      <c r="F667" s="208" t="s">
        <v>410</v>
      </c>
      <c r="G667" s="208" t="s">
        <v>276</v>
      </c>
      <c r="H667" s="339">
        <v>2025884</v>
      </c>
      <c r="I667" s="208" t="s">
        <v>277</v>
      </c>
      <c r="J667" s="208">
        <v>380</v>
      </c>
      <c r="K667" s="341">
        <v>205</v>
      </c>
      <c r="L667" s="341">
        <v>220</v>
      </c>
      <c r="M667" s="208" t="s">
        <v>367</v>
      </c>
      <c r="N667" s="341">
        <v>1</v>
      </c>
      <c r="O667" s="210">
        <v>0.6</v>
      </c>
      <c r="P667" s="208" t="s">
        <v>259</v>
      </c>
      <c r="Q667" s="208" t="s">
        <v>260</v>
      </c>
      <c r="R667" s="208" t="s">
        <v>254</v>
      </c>
      <c r="S667" s="208" t="s">
        <v>261</v>
      </c>
      <c r="T667" s="208"/>
      <c r="U667" s="208">
        <v>1.4</v>
      </c>
      <c r="V667" s="208"/>
      <c r="W667" s="208" t="s">
        <v>262</v>
      </c>
      <c r="X667" s="208" t="s">
        <v>278</v>
      </c>
      <c r="Y667" s="208">
        <v>0</v>
      </c>
      <c r="Z667" s="208"/>
      <c r="AA667" s="339">
        <v>35855</v>
      </c>
      <c r="AB667" s="208">
        <v>0</v>
      </c>
      <c r="AC667" s="208"/>
    </row>
    <row r="668" spans="1:29" s="341" customFormat="1" ht="15" customHeight="1" x14ac:dyDescent="0.25">
      <c r="A668" s="208">
        <v>10028</v>
      </c>
      <c r="B668" s="208">
        <v>10300603</v>
      </c>
      <c r="C668" s="208" t="s">
        <v>389</v>
      </c>
      <c r="D668" s="208" t="s">
        <v>417</v>
      </c>
      <c r="E668" s="208" t="s">
        <v>254</v>
      </c>
      <c r="F668" s="208" t="s">
        <v>410</v>
      </c>
      <c r="G668" s="208"/>
      <c r="H668" s="208"/>
      <c r="I668" s="208" t="s">
        <v>412</v>
      </c>
      <c r="J668" s="208">
        <v>381</v>
      </c>
      <c r="K668" s="341">
        <v>0</v>
      </c>
      <c r="L668" s="341">
        <v>129</v>
      </c>
      <c r="M668" s="208" t="s">
        <v>258</v>
      </c>
      <c r="N668" s="341">
        <v>1</v>
      </c>
      <c r="O668" s="210">
        <v>0.6</v>
      </c>
      <c r="P668" s="208" t="s">
        <v>259</v>
      </c>
      <c r="Q668" s="208" t="s">
        <v>260</v>
      </c>
      <c r="R668" s="208" t="s">
        <v>254</v>
      </c>
      <c r="S668" s="208" t="s">
        <v>261</v>
      </c>
      <c r="T668" s="208"/>
      <c r="U668" s="208">
        <v>1.4</v>
      </c>
      <c r="V668" s="208"/>
      <c r="W668" s="208" t="s">
        <v>413</v>
      </c>
      <c r="X668" s="208" t="s">
        <v>278</v>
      </c>
      <c r="Y668" s="208">
        <v>0</v>
      </c>
      <c r="Z668" s="208"/>
      <c r="AA668" s="339">
        <v>35855</v>
      </c>
      <c r="AB668" s="208">
        <v>0</v>
      </c>
      <c r="AC668" s="208"/>
    </row>
    <row r="669" spans="1:29" s="341" customFormat="1" ht="15" customHeight="1" x14ac:dyDescent="0.25">
      <c r="A669" s="208">
        <v>10029</v>
      </c>
      <c r="B669" s="208">
        <v>10300603</v>
      </c>
      <c r="C669" s="208" t="s">
        <v>389</v>
      </c>
      <c r="D669" s="208" t="s">
        <v>417</v>
      </c>
      <c r="E669" s="208" t="s">
        <v>254</v>
      </c>
      <c r="F669" s="208" t="s">
        <v>410</v>
      </c>
      <c r="G669" s="208">
        <v>108883</v>
      </c>
      <c r="H669" s="208" t="s">
        <v>381</v>
      </c>
      <c r="I669" s="208" t="s">
        <v>382</v>
      </c>
      <c r="J669" s="208">
        <v>397</v>
      </c>
      <c r="K669" s="341">
        <v>0</v>
      </c>
      <c r="L669" s="341">
        <v>129</v>
      </c>
      <c r="M669" s="208" t="s">
        <v>258</v>
      </c>
      <c r="N669" s="341">
        <v>1</v>
      </c>
      <c r="O669" s="210">
        <v>3.3999999999999998E-3</v>
      </c>
      <c r="P669" s="208" t="s">
        <v>259</v>
      </c>
      <c r="Q669" s="208" t="s">
        <v>260</v>
      </c>
      <c r="R669" s="208" t="s">
        <v>254</v>
      </c>
      <c r="S669" s="208" t="s">
        <v>261</v>
      </c>
      <c r="T669" s="208"/>
      <c r="U669" s="208">
        <v>1.4</v>
      </c>
      <c r="V669" s="208" t="s">
        <v>294</v>
      </c>
      <c r="W669" s="208" t="s">
        <v>285</v>
      </c>
      <c r="X669" s="208" t="s">
        <v>275</v>
      </c>
      <c r="Y669" s="208">
        <v>0</v>
      </c>
      <c r="Z669" s="339">
        <v>35855</v>
      </c>
      <c r="AA669" s="208"/>
      <c r="AB669" s="208">
        <v>0</v>
      </c>
      <c r="AC669" s="208"/>
    </row>
    <row r="670" spans="1:29" s="341" customFormat="1" ht="15" customHeight="1" x14ac:dyDescent="0.25">
      <c r="A670" s="208">
        <v>10030</v>
      </c>
      <c r="B670" s="208">
        <v>10300603</v>
      </c>
      <c r="C670" s="208" t="s">
        <v>389</v>
      </c>
      <c r="D670" s="208" t="s">
        <v>417</v>
      </c>
      <c r="E670" s="208" t="s">
        <v>254</v>
      </c>
      <c r="F670" s="208" t="s">
        <v>410</v>
      </c>
      <c r="G670" s="208"/>
      <c r="H670" s="208"/>
      <c r="I670" s="208" t="s">
        <v>279</v>
      </c>
      <c r="J670" s="208">
        <v>399</v>
      </c>
      <c r="K670" s="341">
        <v>0</v>
      </c>
      <c r="L670" s="341">
        <v>129</v>
      </c>
      <c r="M670" s="208" t="s">
        <v>258</v>
      </c>
      <c r="N670" s="341">
        <v>1</v>
      </c>
      <c r="O670" s="210">
        <v>8</v>
      </c>
      <c r="P670" s="208" t="s">
        <v>259</v>
      </c>
      <c r="Q670" s="208" t="s">
        <v>260</v>
      </c>
      <c r="R670" s="208" t="s">
        <v>254</v>
      </c>
      <c r="S670" s="208" t="s">
        <v>261</v>
      </c>
      <c r="T670" s="208"/>
      <c r="U670" s="208">
        <v>1.4</v>
      </c>
      <c r="V670" s="208" t="s">
        <v>280</v>
      </c>
      <c r="W670" s="208" t="s">
        <v>262</v>
      </c>
      <c r="X670" s="208" t="s">
        <v>275</v>
      </c>
      <c r="Y670" s="208">
        <v>0</v>
      </c>
      <c r="Z670" s="208"/>
      <c r="AA670" s="339">
        <v>35855</v>
      </c>
      <c r="AB670" s="208">
        <v>0</v>
      </c>
      <c r="AC670" s="208"/>
    </row>
    <row r="671" spans="1:29" s="341" customFormat="1" ht="15" customHeight="1" x14ac:dyDescent="0.25">
      <c r="A671" s="208">
        <v>10031</v>
      </c>
      <c r="B671" s="208">
        <v>10300603</v>
      </c>
      <c r="C671" s="208" t="s">
        <v>389</v>
      </c>
      <c r="D671" s="208" t="s">
        <v>417</v>
      </c>
      <c r="E671" s="208" t="s">
        <v>254</v>
      </c>
      <c r="F671" s="208" t="s">
        <v>410</v>
      </c>
      <c r="G671" s="208"/>
      <c r="H671" s="208"/>
      <c r="I671" s="208" t="s">
        <v>279</v>
      </c>
      <c r="J671" s="208">
        <v>399</v>
      </c>
      <c r="K671" s="341">
        <v>0</v>
      </c>
      <c r="L671" s="341">
        <v>129</v>
      </c>
      <c r="M671" s="208" t="s">
        <v>258</v>
      </c>
      <c r="N671" s="341">
        <v>1</v>
      </c>
      <c r="O671" s="210">
        <v>11</v>
      </c>
      <c r="P671" s="208" t="s">
        <v>259</v>
      </c>
      <c r="Q671" s="208" t="s">
        <v>260</v>
      </c>
      <c r="R671" s="208" t="s">
        <v>254</v>
      </c>
      <c r="S671" s="208" t="s">
        <v>261</v>
      </c>
      <c r="T671" s="208"/>
      <c r="U671" s="208">
        <v>1.4</v>
      </c>
      <c r="V671" s="208"/>
      <c r="W671" s="208" t="s">
        <v>285</v>
      </c>
      <c r="X671" s="208" t="s">
        <v>267</v>
      </c>
      <c r="Y671" s="208">
        <v>0</v>
      </c>
      <c r="Z671" s="339">
        <v>35855</v>
      </c>
      <c r="AA671" s="208"/>
      <c r="AB671" s="208">
        <v>0</v>
      </c>
      <c r="AC671" s="208"/>
    </row>
    <row r="672" spans="1:29" s="341" customFormat="1" ht="15" customHeight="1" x14ac:dyDescent="0.25">
      <c r="A672" s="208">
        <v>10032</v>
      </c>
      <c r="B672" s="208">
        <v>10300603</v>
      </c>
      <c r="C672" s="208" t="s">
        <v>389</v>
      </c>
      <c r="D672" s="208" t="s">
        <v>417</v>
      </c>
      <c r="E672" s="208" t="s">
        <v>254</v>
      </c>
      <c r="F672" s="208" t="s">
        <v>410</v>
      </c>
      <c r="G672" s="208"/>
      <c r="H672" s="208" t="s">
        <v>383</v>
      </c>
      <c r="I672" s="208" t="s">
        <v>384</v>
      </c>
      <c r="J672" s="208">
        <v>413</v>
      </c>
      <c r="K672" s="341">
        <v>0</v>
      </c>
      <c r="L672" s="341">
        <v>129</v>
      </c>
      <c r="M672" s="208" t="s">
        <v>258</v>
      </c>
      <c r="N672" s="341">
        <v>1</v>
      </c>
      <c r="O672" s="210">
        <v>2.3E-3</v>
      </c>
      <c r="P672" s="208" t="s">
        <v>259</v>
      </c>
      <c r="Q672" s="208" t="s">
        <v>260</v>
      </c>
      <c r="R672" s="208" t="s">
        <v>254</v>
      </c>
      <c r="S672" s="208" t="s">
        <v>261</v>
      </c>
      <c r="T672" s="208"/>
      <c r="U672" s="208">
        <v>1.4</v>
      </c>
      <c r="V672" s="208"/>
      <c r="W672" s="208" t="s">
        <v>285</v>
      </c>
      <c r="X672" s="208" t="s">
        <v>263</v>
      </c>
      <c r="Y672" s="208">
        <v>0</v>
      </c>
      <c r="Z672" s="339">
        <v>35855</v>
      </c>
      <c r="AA672" s="208"/>
      <c r="AB672" s="208">
        <v>0</v>
      </c>
      <c r="AC672" s="208"/>
    </row>
    <row r="673" spans="1:29" s="341" customFormat="1" ht="15" customHeight="1" x14ac:dyDescent="0.25">
      <c r="A673" s="208">
        <v>10033</v>
      </c>
      <c r="B673" s="208">
        <v>10300603</v>
      </c>
      <c r="C673" s="208" t="s">
        <v>389</v>
      </c>
      <c r="D673" s="208" t="s">
        <v>417</v>
      </c>
      <c r="E673" s="208" t="s">
        <v>254</v>
      </c>
      <c r="F673" s="208" t="s">
        <v>410</v>
      </c>
      <c r="G673" s="208" t="s">
        <v>385</v>
      </c>
      <c r="H673" s="208"/>
      <c r="I673" s="208" t="s">
        <v>386</v>
      </c>
      <c r="J673" s="208">
        <v>417</v>
      </c>
      <c r="K673" s="341">
        <v>0</v>
      </c>
      <c r="L673" s="341">
        <v>129</v>
      </c>
      <c r="M673" s="208" t="s">
        <v>258</v>
      </c>
      <c r="N673" s="341">
        <v>1</v>
      </c>
      <c r="O673" s="210">
        <v>5.3</v>
      </c>
      <c r="P673" s="208" t="s">
        <v>259</v>
      </c>
      <c r="Q673" s="208" t="s">
        <v>260</v>
      </c>
      <c r="R673" s="208" t="s">
        <v>254</v>
      </c>
      <c r="S673" s="208" t="s">
        <v>261</v>
      </c>
      <c r="T673" s="208"/>
      <c r="U673" s="208"/>
      <c r="V673" s="208"/>
      <c r="W673" s="208" t="s">
        <v>733</v>
      </c>
      <c r="X673" s="208" t="s">
        <v>263</v>
      </c>
      <c r="Y673" s="208">
        <v>0</v>
      </c>
      <c r="Z673" s="208"/>
      <c r="AA673" s="339">
        <v>35855</v>
      </c>
      <c r="AB673" s="208">
        <v>0</v>
      </c>
      <c r="AC673" s="208"/>
    </row>
    <row r="674" spans="1:29" s="341" customFormat="1" ht="15" customHeight="1" x14ac:dyDescent="0.25">
      <c r="A674" s="208">
        <v>10034</v>
      </c>
      <c r="B674" s="208">
        <v>10300603</v>
      </c>
      <c r="C674" s="208" t="s">
        <v>389</v>
      </c>
      <c r="D674" s="208" t="s">
        <v>417</v>
      </c>
      <c r="E674" s="208" t="s">
        <v>254</v>
      </c>
      <c r="F674" s="208" t="s">
        <v>410</v>
      </c>
      <c r="G674" s="208" t="s">
        <v>385</v>
      </c>
      <c r="H674" s="208"/>
      <c r="I674" s="208" t="s">
        <v>386</v>
      </c>
      <c r="J674" s="208">
        <v>417</v>
      </c>
      <c r="K674" s="341">
        <v>0</v>
      </c>
      <c r="L674" s="341">
        <v>129</v>
      </c>
      <c r="M674" s="208" t="s">
        <v>258</v>
      </c>
      <c r="N674" s="341">
        <v>1</v>
      </c>
      <c r="O674" s="210">
        <v>5.5</v>
      </c>
      <c r="P674" s="208" t="s">
        <v>259</v>
      </c>
      <c r="Q674" s="208" t="s">
        <v>260</v>
      </c>
      <c r="R674" s="208" t="s">
        <v>254</v>
      </c>
      <c r="S674" s="208" t="s">
        <v>261</v>
      </c>
      <c r="T674" s="208"/>
      <c r="U674" s="208">
        <v>1.4</v>
      </c>
      <c r="V674" s="208"/>
      <c r="W674" s="208" t="s">
        <v>285</v>
      </c>
      <c r="X674" s="208" t="s">
        <v>275</v>
      </c>
      <c r="Y674" s="208">
        <v>0</v>
      </c>
      <c r="Z674" s="339">
        <v>35855</v>
      </c>
      <c r="AA674" s="208"/>
      <c r="AB674" s="208">
        <v>0</v>
      </c>
      <c r="AC674" s="208"/>
    </row>
    <row r="675" spans="1:29" s="341" customFormat="1" ht="15" customHeight="1" x14ac:dyDescent="0.25">
      <c r="A675" s="208">
        <v>10035</v>
      </c>
      <c r="B675" s="208">
        <v>10300603</v>
      </c>
      <c r="C675" s="208" t="s">
        <v>389</v>
      </c>
      <c r="D675" s="208" t="s">
        <v>417</v>
      </c>
      <c r="E675" s="208" t="s">
        <v>254</v>
      </c>
      <c r="F675" s="208" t="s">
        <v>410</v>
      </c>
      <c r="G675" s="208"/>
      <c r="H675" s="208" t="s">
        <v>387</v>
      </c>
      <c r="I675" s="208" t="s">
        <v>388</v>
      </c>
      <c r="J675" s="208">
        <v>419</v>
      </c>
      <c r="K675" s="341">
        <v>0</v>
      </c>
      <c r="L675" s="341">
        <v>129</v>
      </c>
      <c r="M675" s="208" t="s">
        <v>258</v>
      </c>
      <c r="N675" s="341">
        <v>1</v>
      </c>
      <c r="O675" s="210">
        <v>2.9000000000000001E-2</v>
      </c>
      <c r="P675" s="208" t="s">
        <v>259</v>
      </c>
      <c r="Q675" s="208" t="s">
        <v>260</v>
      </c>
      <c r="R675" s="208" t="s">
        <v>254</v>
      </c>
      <c r="S675" s="208" t="s">
        <v>261</v>
      </c>
      <c r="T675" s="208"/>
      <c r="U675" s="208">
        <v>1.4</v>
      </c>
      <c r="V675" s="208"/>
      <c r="W675" s="208" t="s">
        <v>285</v>
      </c>
      <c r="X675" s="208" t="s">
        <v>286</v>
      </c>
      <c r="Y675" s="208">
        <v>0</v>
      </c>
      <c r="Z675" s="339">
        <v>35855</v>
      </c>
      <c r="AA675" s="208"/>
      <c r="AB675" s="208">
        <v>0</v>
      </c>
      <c r="AC675" s="208"/>
    </row>
    <row r="676" spans="1:29" ht="15" customHeight="1" x14ac:dyDescent="0.25">
      <c r="A676" s="208">
        <v>11419</v>
      </c>
      <c r="B676" s="208">
        <v>20100201</v>
      </c>
      <c r="C676" s="208" t="s">
        <v>489</v>
      </c>
      <c r="D676" s="208" t="s">
        <v>390</v>
      </c>
      <c r="E676" s="208" t="s">
        <v>254</v>
      </c>
      <c r="F676" s="208" t="s">
        <v>490</v>
      </c>
      <c r="G676" s="208">
        <v>75070</v>
      </c>
      <c r="H676" s="208" t="s">
        <v>491</v>
      </c>
      <c r="I676" s="208" t="s">
        <v>492</v>
      </c>
      <c r="J676" s="208">
        <v>71</v>
      </c>
      <c r="K676" s="186">
        <v>0</v>
      </c>
      <c r="L676" s="186">
        <v>129</v>
      </c>
      <c r="M676" s="208" t="s">
        <v>258</v>
      </c>
      <c r="N676" s="186">
        <v>1</v>
      </c>
      <c r="O676" s="210">
        <v>4.0000000000000003E-5</v>
      </c>
      <c r="P676" s="208" t="s">
        <v>259</v>
      </c>
      <c r="Q676" s="208" t="s">
        <v>493</v>
      </c>
      <c r="R676" s="208" t="s">
        <v>453</v>
      </c>
      <c r="S676" s="208" t="s">
        <v>494</v>
      </c>
      <c r="T676" s="208"/>
      <c r="U676" s="208">
        <v>3.1</v>
      </c>
      <c r="V676" s="208" t="s">
        <v>495</v>
      </c>
      <c r="W676" s="208" t="s">
        <v>496</v>
      </c>
      <c r="X676" s="208" t="s">
        <v>275</v>
      </c>
      <c r="Y676" s="208">
        <v>0</v>
      </c>
      <c r="Z676" s="339">
        <v>36617</v>
      </c>
      <c r="AA676" s="208"/>
      <c r="AB676" s="208">
        <v>0</v>
      </c>
      <c r="AC676" s="208"/>
    </row>
    <row r="677" spans="1:29" ht="15" customHeight="1" x14ac:dyDescent="0.25">
      <c r="A677" s="208">
        <v>11420</v>
      </c>
      <c r="B677" s="208">
        <v>20100201</v>
      </c>
      <c r="C677" s="208" t="s">
        <v>489</v>
      </c>
      <c r="D677" s="208" t="s">
        <v>390</v>
      </c>
      <c r="E677" s="208" t="s">
        <v>254</v>
      </c>
      <c r="F677" s="208" t="s">
        <v>490</v>
      </c>
      <c r="G677" s="208">
        <v>107028</v>
      </c>
      <c r="H677" s="208" t="s">
        <v>497</v>
      </c>
      <c r="I677" s="208" t="s">
        <v>498</v>
      </c>
      <c r="J677" s="208">
        <v>79</v>
      </c>
      <c r="K677" s="186">
        <v>0</v>
      </c>
      <c r="L677" s="186">
        <v>129</v>
      </c>
      <c r="M677" s="208" t="s">
        <v>258</v>
      </c>
      <c r="N677" s="186">
        <v>1</v>
      </c>
      <c r="O677" s="210">
        <v>6.3999999999999997E-6</v>
      </c>
      <c r="P677" s="208" t="s">
        <v>259</v>
      </c>
      <c r="Q677" s="208" t="s">
        <v>493</v>
      </c>
      <c r="R677" s="208" t="s">
        <v>453</v>
      </c>
      <c r="S677" s="208" t="s">
        <v>494</v>
      </c>
      <c r="T677" s="208"/>
      <c r="U677" s="208">
        <v>3.1</v>
      </c>
      <c r="V677" s="208" t="s">
        <v>495</v>
      </c>
      <c r="W677" s="208" t="s">
        <v>496</v>
      </c>
      <c r="X677" s="208" t="s">
        <v>275</v>
      </c>
      <c r="Y677" s="208">
        <v>0</v>
      </c>
      <c r="Z677" s="339">
        <v>36617</v>
      </c>
      <c r="AA677" s="208"/>
      <c r="AB677" s="208">
        <v>0</v>
      </c>
      <c r="AC677" s="208"/>
    </row>
    <row r="678" spans="1:29" ht="15" customHeight="1" x14ac:dyDescent="0.25">
      <c r="A678" s="208">
        <v>11421</v>
      </c>
      <c r="B678" s="208">
        <v>20100201</v>
      </c>
      <c r="C678" s="208" t="s">
        <v>489</v>
      </c>
      <c r="D678" s="208" t="s">
        <v>390</v>
      </c>
      <c r="E678" s="208" t="s">
        <v>254</v>
      </c>
      <c r="F678" s="208" t="s">
        <v>490</v>
      </c>
      <c r="G678" s="208" t="s">
        <v>565</v>
      </c>
      <c r="H678" s="208" t="s">
        <v>566</v>
      </c>
      <c r="I678" s="208" t="s">
        <v>567</v>
      </c>
      <c r="J678" s="208">
        <v>87</v>
      </c>
      <c r="K678" s="186">
        <v>28</v>
      </c>
      <c r="L678" s="186">
        <v>145</v>
      </c>
      <c r="M678" s="208" t="s">
        <v>506</v>
      </c>
      <c r="N678" s="186">
        <v>1</v>
      </c>
      <c r="O678" s="210">
        <v>6.4999999999999997E-3</v>
      </c>
      <c r="P678" s="208" t="s">
        <v>259</v>
      </c>
      <c r="Q678" s="208" t="s">
        <v>493</v>
      </c>
      <c r="R678" s="208" t="s">
        <v>513</v>
      </c>
      <c r="S678" s="208" t="s">
        <v>494</v>
      </c>
      <c r="T678" s="208"/>
      <c r="U678" s="208">
        <v>3.1</v>
      </c>
      <c r="V678" s="208" t="s">
        <v>745</v>
      </c>
      <c r="W678" s="208" t="s">
        <v>620</v>
      </c>
      <c r="X678" s="208" t="s">
        <v>275</v>
      </c>
      <c r="Y678" s="208">
        <v>0</v>
      </c>
      <c r="Z678" s="208"/>
      <c r="AA678" s="339">
        <v>36617</v>
      </c>
      <c r="AB678" s="208">
        <v>0</v>
      </c>
      <c r="AC678" s="208"/>
    </row>
    <row r="679" spans="1:29" ht="15" customHeight="1" x14ac:dyDescent="0.25">
      <c r="A679" s="208">
        <v>11421</v>
      </c>
      <c r="B679" s="208">
        <v>20100201</v>
      </c>
      <c r="C679" s="208" t="s">
        <v>489</v>
      </c>
      <c r="D679" s="208" t="s">
        <v>390</v>
      </c>
      <c r="E679" s="208" t="s">
        <v>254</v>
      </c>
      <c r="F679" s="208" t="s">
        <v>490</v>
      </c>
      <c r="G679" s="208" t="s">
        <v>565</v>
      </c>
      <c r="H679" s="208" t="s">
        <v>566</v>
      </c>
      <c r="I679" s="208" t="s">
        <v>567</v>
      </c>
      <c r="J679" s="208">
        <v>87</v>
      </c>
      <c r="K679" s="186">
        <v>139</v>
      </c>
      <c r="L679" s="186">
        <v>198</v>
      </c>
      <c r="M679" s="208" t="s">
        <v>551</v>
      </c>
      <c r="O679" s="210">
        <v>6.4999999999999997E-3</v>
      </c>
      <c r="P679" s="208" t="s">
        <v>259</v>
      </c>
      <c r="Q679" s="208" t="s">
        <v>493</v>
      </c>
      <c r="R679" s="208" t="s">
        <v>513</v>
      </c>
      <c r="S679" s="208" t="s">
        <v>494</v>
      </c>
      <c r="T679" s="208"/>
      <c r="U679" s="208">
        <v>3.1</v>
      </c>
      <c r="V679" s="208" t="s">
        <v>745</v>
      </c>
      <c r="W679" s="208" t="s">
        <v>620</v>
      </c>
      <c r="X679" s="208" t="s">
        <v>275</v>
      </c>
      <c r="Y679" s="208">
        <v>0</v>
      </c>
      <c r="Z679" s="208"/>
      <c r="AA679" s="339">
        <v>36617</v>
      </c>
      <c r="AB679" s="208">
        <v>0</v>
      </c>
      <c r="AC679" s="208"/>
    </row>
    <row r="680" spans="1:29" ht="15" customHeight="1" x14ac:dyDescent="0.25">
      <c r="A680" s="208">
        <v>11422</v>
      </c>
      <c r="B680" s="208">
        <v>20100201</v>
      </c>
      <c r="C680" s="208" t="s">
        <v>489</v>
      </c>
      <c r="D680" s="208" t="s">
        <v>390</v>
      </c>
      <c r="E680" s="208" t="s">
        <v>254</v>
      </c>
      <c r="F680" s="208" t="s">
        <v>490</v>
      </c>
      <c r="G680" s="208" t="s">
        <v>565</v>
      </c>
      <c r="H680" s="208" t="s">
        <v>566</v>
      </c>
      <c r="I680" s="208" t="s">
        <v>567</v>
      </c>
      <c r="J680" s="208">
        <v>87</v>
      </c>
      <c r="K680" s="186">
        <v>107</v>
      </c>
      <c r="L680" s="186">
        <v>172</v>
      </c>
      <c r="M680" s="208" t="s">
        <v>615</v>
      </c>
      <c r="N680" s="186">
        <v>1</v>
      </c>
      <c r="O680" s="210">
        <v>18</v>
      </c>
      <c r="P680" s="208" t="s">
        <v>259</v>
      </c>
      <c r="Q680" s="208" t="s">
        <v>260</v>
      </c>
      <c r="R680" s="208" t="s">
        <v>254</v>
      </c>
      <c r="S680" s="208" t="s">
        <v>261</v>
      </c>
      <c r="T680" s="208"/>
      <c r="U680" s="208"/>
      <c r="V680" s="208"/>
      <c r="W680" s="208" t="s">
        <v>568</v>
      </c>
      <c r="X680" s="208" t="s">
        <v>275</v>
      </c>
      <c r="Y680" s="208">
        <v>0</v>
      </c>
      <c r="Z680" s="339">
        <v>36770</v>
      </c>
      <c r="AA680" s="208"/>
      <c r="AB680" s="208">
        <v>0</v>
      </c>
      <c r="AC680" s="208"/>
    </row>
    <row r="681" spans="1:29" ht="15" customHeight="1" x14ac:dyDescent="0.25">
      <c r="A681" s="208">
        <v>11423</v>
      </c>
      <c r="B681" s="208">
        <v>20100201</v>
      </c>
      <c r="C681" s="208" t="s">
        <v>489</v>
      </c>
      <c r="D681" s="208" t="s">
        <v>390</v>
      </c>
      <c r="E681" s="208" t="s">
        <v>254</v>
      </c>
      <c r="F681" s="208" t="s">
        <v>490</v>
      </c>
      <c r="G681" s="208" t="s">
        <v>565</v>
      </c>
      <c r="H681" s="208" t="s">
        <v>566</v>
      </c>
      <c r="I681" s="208" t="s">
        <v>567</v>
      </c>
      <c r="J681" s="208">
        <v>87</v>
      </c>
      <c r="K681" s="186">
        <v>139</v>
      </c>
      <c r="L681" s="186">
        <v>198</v>
      </c>
      <c r="M681" s="208" t="s">
        <v>551</v>
      </c>
      <c r="N681" s="186">
        <v>1</v>
      </c>
      <c r="O681" s="210">
        <v>9.1</v>
      </c>
      <c r="P681" s="208" t="s">
        <v>259</v>
      </c>
      <c r="Q681" s="208" t="s">
        <v>260</v>
      </c>
      <c r="R681" s="208" t="s">
        <v>254</v>
      </c>
      <c r="S681" s="208" t="s">
        <v>261</v>
      </c>
      <c r="T681" s="208"/>
      <c r="U681" s="208"/>
      <c r="V681" s="208"/>
      <c r="W681" s="208" t="s">
        <v>568</v>
      </c>
      <c r="X681" s="208" t="s">
        <v>275</v>
      </c>
      <c r="Y681" s="208">
        <v>0</v>
      </c>
      <c r="Z681" s="339">
        <v>36770</v>
      </c>
      <c r="AA681" s="208"/>
      <c r="AB681" s="208">
        <v>0</v>
      </c>
      <c r="AC681" s="208"/>
    </row>
    <row r="682" spans="1:29" ht="15" customHeight="1" x14ac:dyDescent="0.25">
      <c r="A682" s="208">
        <v>11424</v>
      </c>
      <c r="B682" s="208">
        <v>20100201</v>
      </c>
      <c r="C682" s="208" t="s">
        <v>489</v>
      </c>
      <c r="D682" s="208" t="s">
        <v>390</v>
      </c>
      <c r="E682" s="208" t="s">
        <v>254</v>
      </c>
      <c r="F682" s="208" t="s">
        <v>490</v>
      </c>
      <c r="G682" s="208">
        <v>71432</v>
      </c>
      <c r="H682" s="208" t="s">
        <v>297</v>
      </c>
      <c r="I682" s="208" t="s">
        <v>298</v>
      </c>
      <c r="J682" s="208">
        <v>98</v>
      </c>
      <c r="K682" s="186">
        <v>0</v>
      </c>
      <c r="L682" s="186">
        <v>129</v>
      </c>
      <c r="M682" s="208" t="s">
        <v>258</v>
      </c>
      <c r="N682" s="186">
        <v>1</v>
      </c>
      <c r="O682" s="210">
        <v>1.2E-5</v>
      </c>
      <c r="P682" s="208" t="s">
        <v>259</v>
      </c>
      <c r="Q682" s="208" t="s">
        <v>493</v>
      </c>
      <c r="R682" s="208" t="s">
        <v>453</v>
      </c>
      <c r="S682" s="208" t="s">
        <v>494</v>
      </c>
      <c r="T682" s="208"/>
      <c r="U682" s="208">
        <v>3.1</v>
      </c>
      <c r="V682" s="208" t="s">
        <v>495</v>
      </c>
      <c r="W682" s="208" t="s">
        <v>496</v>
      </c>
      <c r="X682" s="208" t="s">
        <v>278</v>
      </c>
      <c r="Y682" s="208">
        <v>0</v>
      </c>
      <c r="Z682" s="339">
        <v>36617</v>
      </c>
      <c r="AA682" s="208"/>
      <c r="AB682" s="208">
        <v>0</v>
      </c>
      <c r="AC682" s="208"/>
    </row>
    <row r="683" spans="1:29" ht="15" customHeight="1" x14ac:dyDescent="0.25">
      <c r="A683" s="208">
        <v>11425</v>
      </c>
      <c r="B683" s="208">
        <v>20100201</v>
      </c>
      <c r="C683" s="208" t="s">
        <v>489</v>
      </c>
      <c r="D683" s="208" t="s">
        <v>390</v>
      </c>
      <c r="E683" s="208" t="s">
        <v>254</v>
      </c>
      <c r="F683" s="208" t="s">
        <v>490</v>
      </c>
      <c r="G683" s="208">
        <v>71432</v>
      </c>
      <c r="H683" s="208" t="s">
        <v>297</v>
      </c>
      <c r="I683" s="208" t="s">
        <v>298</v>
      </c>
      <c r="J683" s="208">
        <v>98</v>
      </c>
      <c r="K683" s="186">
        <v>65</v>
      </c>
      <c r="L683" s="186">
        <v>159</v>
      </c>
      <c r="M683" s="208" t="s">
        <v>499</v>
      </c>
      <c r="N683" s="186">
        <v>1</v>
      </c>
      <c r="O683" s="210">
        <v>9.0999999999999997E-7</v>
      </c>
      <c r="P683" s="208" t="s">
        <v>259</v>
      </c>
      <c r="Q683" s="208" t="s">
        <v>493</v>
      </c>
      <c r="R683" s="208" t="s">
        <v>453</v>
      </c>
      <c r="S683" s="208" t="s">
        <v>494</v>
      </c>
      <c r="T683" s="208"/>
      <c r="U683" s="208">
        <v>3.1</v>
      </c>
      <c r="V683" s="208" t="s">
        <v>500</v>
      </c>
      <c r="W683" s="208" t="s">
        <v>496</v>
      </c>
      <c r="X683" s="208" t="s">
        <v>263</v>
      </c>
      <c r="Y683" s="208">
        <v>0</v>
      </c>
      <c r="Z683" s="339">
        <v>36617</v>
      </c>
      <c r="AA683" s="208"/>
      <c r="AB683" s="208">
        <v>0</v>
      </c>
      <c r="AC683" s="208"/>
    </row>
    <row r="684" spans="1:29" ht="15" customHeight="1" x14ac:dyDescent="0.25">
      <c r="A684" s="208">
        <v>11426</v>
      </c>
      <c r="B684" s="208">
        <v>20100201</v>
      </c>
      <c r="C684" s="208" t="s">
        <v>489</v>
      </c>
      <c r="D684" s="208" t="s">
        <v>390</v>
      </c>
      <c r="E684" s="208" t="s">
        <v>254</v>
      </c>
      <c r="F684" s="208" t="s">
        <v>490</v>
      </c>
      <c r="G684" s="208">
        <v>106990</v>
      </c>
      <c r="H684" s="208" t="s">
        <v>501</v>
      </c>
      <c r="I684" s="208" t="s">
        <v>502</v>
      </c>
      <c r="J684" s="208">
        <v>25</v>
      </c>
      <c r="K684" s="186">
        <v>0</v>
      </c>
      <c r="L684" s="186">
        <v>129</v>
      </c>
      <c r="M684" s="208" t="s">
        <v>258</v>
      </c>
      <c r="N684" s="186">
        <v>1</v>
      </c>
      <c r="O684" s="208" t="s">
        <v>503</v>
      </c>
      <c r="P684" s="208" t="s">
        <v>259</v>
      </c>
      <c r="Q684" s="208" t="s">
        <v>493</v>
      </c>
      <c r="R684" s="208" t="s">
        <v>453</v>
      </c>
      <c r="S684" s="208" t="s">
        <v>494</v>
      </c>
      <c r="T684" s="208"/>
      <c r="U684" s="208">
        <v>3.1</v>
      </c>
      <c r="V684" s="208" t="s">
        <v>504</v>
      </c>
      <c r="W684" s="208" t="s">
        <v>496</v>
      </c>
      <c r="X684" s="208" t="s">
        <v>263</v>
      </c>
      <c r="Y684" s="208">
        <v>0</v>
      </c>
      <c r="Z684" s="339">
        <v>36617</v>
      </c>
      <c r="AA684" s="208"/>
      <c r="AB684" s="208">
        <v>0</v>
      </c>
      <c r="AC684" s="208"/>
    </row>
    <row r="685" spans="1:29" ht="15" customHeight="1" x14ac:dyDescent="0.25">
      <c r="A685" s="208">
        <v>11427</v>
      </c>
      <c r="B685" s="208">
        <v>20100201</v>
      </c>
      <c r="C685" s="208" t="s">
        <v>489</v>
      </c>
      <c r="D685" s="208" t="s">
        <v>390</v>
      </c>
      <c r="E685" s="208" t="s">
        <v>254</v>
      </c>
      <c r="F685" s="208" t="s">
        <v>490</v>
      </c>
      <c r="G685" s="208" t="s">
        <v>255</v>
      </c>
      <c r="H685" s="208" t="s">
        <v>256</v>
      </c>
      <c r="I685" s="208" t="s">
        <v>257</v>
      </c>
      <c r="J685" s="208">
        <v>136</v>
      </c>
      <c r="K685" s="186">
        <v>0</v>
      </c>
      <c r="L685" s="186">
        <v>129</v>
      </c>
      <c r="M685" s="208" t="s">
        <v>258</v>
      </c>
      <c r="N685" s="186">
        <v>1</v>
      </c>
      <c r="O685" s="210">
        <v>118000</v>
      </c>
      <c r="P685" s="208" t="s">
        <v>259</v>
      </c>
      <c r="Q685" s="208" t="s">
        <v>260</v>
      </c>
      <c r="R685" s="208" t="s">
        <v>254</v>
      </c>
      <c r="S685" s="208" t="s">
        <v>261</v>
      </c>
      <c r="T685" s="208"/>
      <c r="U685" s="208">
        <v>3.1</v>
      </c>
      <c r="V685" s="208"/>
      <c r="W685" s="208" t="s">
        <v>620</v>
      </c>
      <c r="X685" s="208" t="s">
        <v>267</v>
      </c>
      <c r="Y685" s="208">
        <v>0</v>
      </c>
      <c r="Z685" s="208"/>
      <c r="AA685" s="339">
        <v>36617</v>
      </c>
      <c r="AB685" s="208">
        <v>0</v>
      </c>
      <c r="AC685" s="208"/>
    </row>
    <row r="686" spans="1:29" ht="15" customHeight="1" x14ac:dyDescent="0.25">
      <c r="A686" s="208">
        <v>11428</v>
      </c>
      <c r="B686" s="208">
        <v>20100201</v>
      </c>
      <c r="C686" s="208" t="s">
        <v>489</v>
      </c>
      <c r="D686" s="208" t="s">
        <v>390</v>
      </c>
      <c r="E686" s="208" t="s">
        <v>254</v>
      </c>
      <c r="F686" s="208" t="s">
        <v>490</v>
      </c>
      <c r="G686" s="208" t="s">
        <v>255</v>
      </c>
      <c r="H686" s="208" t="s">
        <v>256</v>
      </c>
      <c r="I686" s="208" t="s">
        <v>257</v>
      </c>
      <c r="J686" s="208">
        <v>136</v>
      </c>
      <c r="K686" s="186">
        <v>0</v>
      </c>
      <c r="L686" s="186">
        <v>129</v>
      </c>
      <c r="M686" s="208" t="s">
        <v>258</v>
      </c>
      <c r="N686" s="186">
        <v>1</v>
      </c>
      <c r="O686" s="210">
        <v>110</v>
      </c>
      <c r="P686" s="208" t="s">
        <v>259</v>
      </c>
      <c r="Q686" s="208" t="s">
        <v>493</v>
      </c>
      <c r="R686" s="208" t="s">
        <v>453</v>
      </c>
      <c r="S686" s="208" t="s">
        <v>494</v>
      </c>
      <c r="T686" s="208"/>
      <c r="U686" s="208">
        <v>3.1</v>
      </c>
      <c r="V686" s="208" t="s">
        <v>495</v>
      </c>
      <c r="W686" s="208" t="s">
        <v>496</v>
      </c>
      <c r="X686" s="208" t="s">
        <v>278</v>
      </c>
      <c r="Y686" s="208">
        <v>0</v>
      </c>
      <c r="Z686" s="339">
        <v>36617</v>
      </c>
      <c r="AA686" s="208"/>
      <c r="AB686" s="208">
        <v>0</v>
      </c>
      <c r="AC686" s="208"/>
    </row>
    <row r="687" spans="1:29" ht="15" customHeight="1" x14ac:dyDescent="0.25">
      <c r="A687" s="208">
        <v>11429</v>
      </c>
      <c r="B687" s="208">
        <v>20100201</v>
      </c>
      <c r="C687" s="208" t="s">
        <v>489</v>
      </c>
      <c r="D687" s="208" t="s">
        <v>390</v>
      </c>
      <c r="E687" s="208" t="s">
        <v>254</v>
      </c>
      <c r="F687" s="208" t="s">
        <v>490</v>
      </c>
      <c r="G687" s="208" t="s">
        <v>264</v>
      </c>
      <c r="H687" s="208" t="s">
        <v>265</v>
      </c>
      <c r="I687" s="208" t="s">
        <v>266</v>
      </c>
      <c r="J687" s="208">
        <v>137</v>
      </c>
      <c r="K687" s="186">
        <v>0</v>
      </c>
      <c r="L687" s="186">
        <v>129</v>
      </c>
      <c r="M687" s="208" t="s">
        <v>258</v>
      </c>
      <c r="N687" s="186">
        <v>1</v>
      </c>
      <c r="O687" s="210">
        <v>115</v>
      </c>
      <c r="P687" s="208" t="s">
        <v>259</v>
      </c>
      <c r="Q687" s="208" t="s">
        <v>260</v>
      </c>
      <c r="R687" s="208" t="s">
        <v>254</v>
      </c>
      <c r="S687" s="208" t="s">
        <v>261</v>
      </c>
      <c r="T687" s="208"/>
      <c r="U687" s="208">
        <v>3.1</v>
      </c>
      <c r="V687" s="208"/>
      <c r="W687" s="208" t="s">
        <v>620</v>
      </c>
      <c r="X687" s="208" t="s">
        <v>263</v>
      </c>
      <c r="Y687" s="208">
        <v>0</v>
      </c>
      <c r="Z687" s="208"/>
      <c r="AA687" s="339">
        <v>36617</v>
      </c>
      <c r="AB687" s="208">
        <v>0</v>
      </c>
      <c r="AC687" s="208"/>
    </row>
    <row r="688" spans="1:29" ht="15" customHeight="1" x14ac:dyDescent="0.25">
      <c r="A688" s="208">
        <v>11430</v>
      </c>
      <c r="B688" s="208">
        <v>20100201</v>
      </c>
      <c r="C688" s="208" t="s">
        <v>489</v>
      </c>
      <c r="D688" s="208" t="s">
        <v>390</v>
      </c>
      <c r="E688" s="208" t="s">
        <v>254</v>
      </c>
      <c r="F688" s="208" t="s">
        <v>490</v>
      </c>
      <c r="G688" s="208" t="s">
        <v>264</v>
      </c>
      <c r="H688" s="208" t="s">
        <v>265</v>
      </c>
      <c r="I688" s="208" t="s">
        <v>266</v>
      </c>
      <c r="J688" s="208">
        <v>137</v>
      </c>
      <c r="K688" s="186">
        <v>0</v>
      </c>
      <c r="L688" s="186">
        <v>129</v>
      </c>
      <c r="M688" s="208" t="s">
        <v>258</v>
      </c>
      <c r="N688" s="186">
        <v>1</v>
      </c>
      <c r="O688" s="210">
        <v>8.2000000000000003E-2</v>
      </c>
      <c r="P688" s="208" t="s">
        <v>259</v>
      </c>
      <c r="Q688" s="208" t="s">
        <v>493</v>
      </c>
      <c r="R688" s="208" t="s">
        <v>453</v>
      </c>
      <c r="S688" s="208" t="s">
        <v>494</v>
      </c>
      <c r="T688" s="208"/>
      <c r="U688" s="208">
        <v>3.1</v>
      </c>
      <c r="V688" s="208" t="s">
        <v>505</v>
      </c>
      <c r="W688" s="208" t="s">
        <v>496</v>
      </c>
      <c r="X688" s="208" t="s">
        <v>278</v>
      </c>
      <c r="Y688" s="208">
        <v>0</v>
      </c>
      <c r="Z688" s="339">
        <v>36617</v>
      </c>
      <c r="AA688" s="208"/>
      <c r="AB688" s="208">
        <v>0</v>
      </c>
      <c r="AC688" s="208"/>
    </row>
    <row r="689" spans="1:67" s="340" customFormat="1" ht="15" customHeight="1" x14ac:dyDescent="0.25">
      <c r="A689" s="208">
        <v>11431</v>
      </c>
      <c r="B689" s="208">
        <v>20100201</v>
      </c>
      <c r="C689" s="208" t="s">
        <v>489</v>
      </c>
      <c r="D689" s="208" t="s">
        <v>390</v>
      </c>
      <c r="E689" s="208" t="s">
        <v>254</v>
      </c>
      <c r="F689" s="208" t="s">
        <v>490</v>
      </c>
      <c r="G689" s="208" t="s">
        <v>264</v>
      </c>
      <c r="H689" s="208" t="s">
        <v>265</v>
      </c>
      <c r="I689" s="208" t="s">
        <v>266</v>
      </c>
      <c r="J689" s="208">
        <v>137</v>
      </c>
      <c r="K689" s="340">
        <v>28</v>
      </c>
      <c r="L689" s="340">
        <v>145</v>
      </c>
      <c r="M689" s="208" t="s">
        <v>506</v>
      </c>
      <c r="N689" s="340">
        <v>1</v>
      </c>
      <c r="O689" s="210">
        <v>168</v>
      </c>
      <c r="P689" s="208" t="s">
        <v>259</v>
      </c>
      <c r="Q689" s="208" t="s">
        <v>260</v>
      </c>
      <c r="R689" s="208" t="s">
        <v>254</v>
      </c>
      <c r="S689" s="208" t="s">
        <v>261</v>
      </c>
      <c r="T689" s="208"/>
      <c r="U689" s="208">
        <v>3.1</v>
      </c>
      <c r="V689" s="208" t="s">
        <v>750</v>
      </c>
      <c r="W689" s="208" t="s">
        <v>620</v>
      </c>
      <c r="X689" s="208" t="s">
        <v>275</v>
      </c>
      <c r="Y689" s="208">
        <v>0</v>
      </c>
      <c r="Z689" s="208"/>
      <c r="AA689" s="339">
        <v>36617</v>
      </c>
      <c r="AB689" s="208">
        <v>2</v>
      </c>
      <c r="AC689" s="208" t="s">
        <v>750</v>
      </c>
      <c r="BO689" s="186"/>
    </row>
    <row r="690" spans="1:67" s="340" customFormat="1" ht="15" customHeight="1" x14ac:dyDescent="0.25">
      <c r="A690" s="208">
        <v>11432</v>
      </c>
      <c r="B690" s="208">
        <v>20100201</v>
      </c>
      <c r="C690" s="208" t="s">
        <v>489</v>
      </c>
      <c r="D690" s="208" t="s">
        <v>390</v>
      </c>
      <c r="E690" s="208" t="s">
        <v>254</v>
      </c>
      <c r="F690" s="208" t="s">
        <v>490</v>
      </c>
      <c r="G690" s="208" t="s">
        <v>264</v>
      </c>
      <c r="H690" s="208" t="s">
        <v>265</v>
      </c>
      <c r="I690" s="208" t="s">
        <v>266</v>
      </c>
      <c r="J690" s="208">
        <v>137</v>
      </c>
      <c r="K690" s="340">
        <v>28</v>
      </c>
      <c r="L690" s="340">
        <v>145</v>
      </c>
      <c r="M690" s="208" t="s">
        <v>506</v>
      </c>
      <c r="N690" s="340">
        <v>1</v>
      </c>
      <c r="O690" s="210">
        <v>294</v>
      </c>
      <c r="P690" s="208" t="s">
        <v>259</v>
      </c>
      <c r="Q690" s="208" t="s">
        <v>260</v>
      </c>
      <c r="R690" s="208" t="s">
        <v>254</v>
      </c>
      <c r="S690" s="208" t="s">
        <v>261</v>
      </c>
      <c r="T690" s="208"/>
      <c r="U690" s="208">
        <v>3.1</v>
      </c>
      <c r="V690" s="208" t="s">
        <v>751</v>
      </c>
      <c r="W690" s="208" t="s">
        <v>620</v>
      </c>
      <c r="X690" s="208" t="s">
        <v>275</v>
      </c>
      <c r="Y690" s="208">
        <v>0</v>
      </c>
      <c r="Z690" s="208"/>
      <c r="AA690" s="339">
        <v>36617</v>
      </c>
      <c r="AB690" s="208">
        <v>2</v>
      </c>
      <c r="AC690" s="208" t="s">
        <v>751</v>
      </c>
      <c r="BO690" s="186"/>
    </row>
    <row r="691" spans="1:67" ht="15" customHeight="1" x14ac:dyDescent="0.25">
      <c r="A691" s="208">
        <v>11433</v>
      </c>
      <c r="B691" s="208">
        <v>20100201</v>
      </c>
      <c r="C691" s="208" t="s">
        <v>489</v>
      </c>
      <c r="D691" s="208" t="s">
        <v>390</v>
      </c>
      <c r="E691" s="208" t="s">
        <v>254</v>
      </c>
      <c r="F691" s="208" t="s">
        <v>490</v>
      </c>
      <c r="G691" s="208" t="s">
        <v>264</v>
      </c>
      <c r="H691" s="208" t="s">
        <v>265</v>
      </c>
      <c r="I691" s="208" t="s">
        <v>266</v>
      </c>
      <c r="J691" s="208">
        <v>137</v>
      </c>
      <c r="K691" s="186">
        <v>28</v>
      </c>
      <c r="L691" s="186">
        <v>145</v>
      </c>
      <c r="M691" s="208" t="s">
        <v>506</v>
      </c>
      <c r="N691" s="186">
        <v>1</v>
      </c>
      <c r="O691" s="210">
        <v>0.03</v>
      </c>
      <c r="P691" s="208" t="s">
        <v>259</v>
      </c>
      <c r="Q691" s="208" t="s">
        <v>493</v>
      </c>
      <c r="R691" s="208" t="s">
        <v>453</v>
      </c>
      <c r="S691" s="208" t="s">
        <v>494</v>
      </c>
      <c r="T691" s="208"/>
      <c r="U691" s="208">
        <v>3.1</v>
      </c>
      <c r="V691" s="208" t="s">
        <v>505</v>
      </c>
      <c r="W691" s="208" t="s">
        <v>496</v>
      </c>
      <c r="X691" s="208" t="s">
        <v>278</v>
      </c>
      <c r="Y691" s="208">
        <v>0</v>
      </c>
      <c r="Z691" s="339">
        <v>36617</v>
      </c>
      <c r="AA691" s="208"/>
      <c r="AB691" s="208">
        <v>0</v>
      </c>
      <c r="AC691" s="208"/>
    </row>
    <row r="692" spans="1:67" s="340" customFormat="1" ht="15" customHeight="1" x14ac:dyDescent="0.25">
      <c r="A692" s="208">
        <v>11434</v>
      </c>
      <c r="B692" s="208">
        <v>20100201</v>
      </c>
      <c r="C692" s="208" t="s">
        <v>489</v>
      </c>
      <c r="D692" s="208" t="s">
        <v>390</v>
      </c>
      <c r="E692" s="208" t="s">
        <v>254</v>
      </c>
      <c r="F692" s="208" t="s">
        <v>490</v>
      </c>
      <c r="G692" s="208" t="s">
        <v>264</v>
      </c>
      <c r="H692" s="208" t="s">
        <v>265</v>
      </c>
      <c r="I692" s="208" t="s">
        <v>266</v>
      </c>
      <c r="J692" s="208">
        <v>137</v>
      </c>
      <c r="K692" s="340">
        <v>28</v>
      </c>
      <c r="L692" s="340">
        <v>145</v>
      </c>
      <c r="M692" s="208" t="s">
        <v>506</v>
      </c>
      <c r="N692" s="340">
        <v>1</v>
      </c>
      <c r="O692" s="210">
        <v>8.82</v>
      </c>
      <c r="P692" s="208" t="s">
        <v>259</v>
      </c>
      <c r="Q692" s="208" t="s">
        <v>260</v>
      </c>
      <c r="R692" s="208" t="s">
        <v>254</v>
      </c>
      <c r="S692" s="208" t="s">
        <v>261</v>
      </c>
      <c r="T692" s="208"/>
      <c r="U692" s="208">
        <v>3.1</v>
      </c>
      <c r="V692" s="208" t="s">
        <v>745</v>
      </c>
      <c r="W692" s="208" t="s">
        <v>620</v>
      </c>
      <c r="X692" s="208" t="s">
        <v>275</v>
      </c>
      <c r="Y692" s="208">
        <v>0</v>
      </c>
      <c r="Z692" s="208"/>
      <c r="AA692" s="339">
        <v>36617</v>
      </c>
      <c r="AB692" s="208">
        <v>0</v>
      </c>
      <c r="AC692" s="208"/>
      <c r="BO692" s="186"/>
    </row>
    <row r="693" spans="1:67" s="340" customFormat="1" ht="15" customHeight="1" x14ac:dyDescent="0.25">
      <c r="A693" s="208">
        <v>11434</v>
      </c>
      <c r="B693" s="208">
        <v>20100201</v>
      </c>
      <c r="C693" s="208" t="s">
        <v>489</v>
      </c>
      <c r="D693" s="208" t="s">
        <v>390</v>
      </c>
      <c r="E693" s="208" t="s">
        <v>254</v>
      </c>
      <c r="F693" s="208" t="s">
        <v>490</v>
      </c>
      <c r="G693" s="208" t="s">
        <v>264</v>
      </c>
      <c r="H693" s="208" t="s">
        <v>265</v>
      </c>
      <c r="I693" s="208" t="s">
        <v>266</v>
      </c>
      <c r="J693" s="208">
        <v>137</v>
      </c>
      <c r="K693" s="340">
        <v>139</v>
      </c>
      <c r="L693" s="340">
        <v>198</v>
      </c>
      <c r="M693" s="208" t="s">
        <v>551</v>
      </c>
      <c r="O693" s="210">
        <v>8.82</v>
      </c>
      <c r="P693" s="208" t="s">
        <v>259</v>
      </c>
      <c r="Q693" s="208" t="s">
        <v>260</v>
      </c>
      <c r="R693" s="208" t="s">
        <v>254</v>
      </c>
      <c r="S693" s="208" t="s">
        <v>261</v>
      </c>
      <c r="T693" s="208"/>
      <c r="U693" s="208">
        <v>3.1</v>
      </c>
      <c r="V693" s="208" t="s">
        <v>745</v>
      </c>
      <c r="W693" s="208" t="s">
        <v>620</v>
      </c>
      <c r="X693" s="208" t="s">
        <v>275</v>
      </c>
      <c r="Y693" s="208">
        <v>0</v>
      </c>
      <c r="Z693" s="208"/>
      <c r="AA693" s="339">
        <v>36617</v>
      </c>
      <c r="AB693" s="208">
        <v>0</v>
      </c>
      <c r="AC693" s="208"/>
      <c r="BO693" s="186"/>
    </row>
    <row r="694" spans="1:67" ht="15" customHeight="1" x14ac:dyDescent="0.25">
      <c r="A694" s="208">
        <v>11435</v>
      </c>
      <c r="B694" s="208">
        <v>20100201</v>
      </c>
      <c r="C694" s="208" t="s">
        <v>489</v>
      </c>
      <c r="D694" s="208" t="s">
        <v>390</v>
      </c>
      <c r="E694" s="208" t="s">
        <v>254</v>
      </c>
      <c r="F694" s="208" t="s">
        <v>490</v>
      </c>
      <c r="G694" s="208" t="s">
        <v>264</v>
      </c>
      <c r="H694" s="208" t="s">
        <v>265</v>
      </c>
      <c r="I694" s="208" t="s">
        <v>266</v>
      </c>
      <c r="J694" s="208">
        <v>137</v>
      </c>
      <c r="K694" s="186">
        <v>149</v>
      </c>
      <c r="L694" s="186">
        <v>206</v>
      </c>
      <c r="M694" s="208" t="s">
        <v>507</v>
      </c>
      <c r="N694" s="186">
        <v>1</v>
      </c>
      <c r="O694" s="210">
        <v>1.4999999999999999E-2</v>
      </c>
      <c r="P694" s="208" t="s">
        <v>259</v>
      </c>
      <c r="Q694" s="208" t="s">
        <v>493</v>
      </c>
      <c r="R694" s="208" t="s">
        <v>453</v>
      </c>
      <c r="S694" s="208" t="s">
        <v>494</v>
      </c>
      <c r="T694" s="208"/>
      <c r="U694" s="208">
        <v>3.1</v>
      </c>
      <c r="V694" s="208" t="s">
        <v>508</v>
      </c>
      <c r="W694" s="208" t="s">
        <v>496</v>
      </c>
      <c r="X694" s="208" t="s">
        <v>263</v>
      </c>
      <c r="Y694" s="208">
        <v>0</v>
      </c>
      <c r="Z694" s="339">
        <v>36617</v>
      </c>
      <c r="AA694" s="208"/>
      <c r="AB694" s="208">
        <v>0</v>
      </c>
      <c r="AC694" s="208"/>
    </row>
    <row r="695" spans="1:67" ht="15" customHeight="1" x14ac:dyDescent="0.25">
      <c r="A695" s="208">
        <v>11436</v>
      </c>
      <c r="B695" s="208">
        <v>20100201</v>
      </c>
      <c r="C695" s="208" t="s">
        <v>489</v>
      </c>
      <c r="D695" s="208" t="s">
        <v>390</v>
      </c>
      <c r="E695" s="208" t="s">
        <v>254</v>
      </c>
      <c r="F695" s="208" t="s">
        <v>490</v>
      </c>
      <c r="G695" s="208">
        <v>100414</v>
      </c>
      <c r="H695" s="208" t="s">
        <v>509</v>
      </c>
      <c r="I695" s="208" t="s">
        <v>510</v>
      </c>
      <c r="J695" s="208">
        <v>197</v>
      </c>
      <c r="K695" s="186">
        <v>0</v>
      </c>
      <c r="L695" s="186">
        <v>129</v>
      </c>
      <c r="M695" s="208" t="s">
        <v>258</v>
      </c>
      <c r="N695" s="186">
        <v>1</v>
      </c>
      <c r="O695" s="210">
        <v>3.1999999999999999E-5</v>
      </c>
      <c r="P695" s="208" t="s">
        <v>259</v>
      </c>
      <c r="Q695" s="208" t="s">
        <v>493</v>
      </c>
      <c r="R695" s="208" t="s">
        <v>453</v>
      </c>
      <c r="S695" s="208" t="s">
        <v>494</v>
      </c>
      <c r="T695" s="208"/>
      <c r="U695" s="208">
        <v>3.1</v>
      </c>
      <c r="V695" s="208" t="s">
        <v>495</v>
      </c>
      <c r="W695" s="208" t="s">
        <v>496</v>
      </c>
      <c r="X695" s="208" t="s">
        <v>275</v>
      </c>
      <c r="Y695" s="208">
        <v>0</v>
      </c>
      <c r="Z695" s="339">
        <v>36617</v>
      </c>
      <c r="AA695" s="208"/>
      <c r="AB695" s="208">
        <v>0</v>
      </c>
      <c r="AC695" s="208"/>
    </row>
    <row r="696" spans="1:67" ht="15" customHeight="1" x14ac:dyDescent="0.25">
      <c r="A696" s="208">
        <v>11437</v>
      </c>
      <c r="B696" s="208">
        <v>20100201</v>
      </c>
      <c r="C696" s="208" t="s">
        <v>489</v>
      </c>
      <c r="D696" s="208" t="s">
        <v>390</v>
      </c>
      <c r="E696" s="208" t="s">
        <v>254</v>
      </c>
      <c r="F696" s="208" t="s">
        <v>490</v>
      </c>
      <c r="G696" s="208">
        <v>50000</v>
      </c>
      <c r="H696" s="208" t="s">
        <v>339</v>
      </c>
      <c r="I696" s="208" t="s">
        <v>340</v>
      </c>
      <c r="J696" s="208">
        <v>210</v>
      </c>
      <c r="K696" s="186">
        <v>0</v>
      </c>
      <c r="L696" s="186">
        <v>129</v>
      </c>
      <c r="M696" s="208" t="s">
        <v>258</v>
      </c>
      <c r="N696" s="186">
        <v>1</v>
      </c>
      <c r="O696" s="210">
        <v>7.1000000000000002E-4</v>
      </c>
      <c r="P696" s="208" t="s">
        <v>259</v>
      </c>
      <c r="Q696" s="208" t="s">
        <v>493</v>
      </c>
      <c r="R696" s="208" t="s">
        <v>453</v>
      </c>
      <c r="S696" s="208" t="s">
        <v>494</v>
      </c>
      <c r="T696" s="208"/>
      <c r="U696" s="208">
        <v>3.1</v>
      </c>
      <c r="V696" s="208" t="s">
        <v>495</v>
      </c>
      <c r="W696" s="208" t="s">
        <v>496</v>
      </c>
      <c r="X696" s="208" t="s">
        <v>278</v>
      </c>
      <c r="Y696" s="208">
        <v>0</v>
      </c>
      <c r="Z696" s="339">
        <v>36617</v>
      </c>
      <c r="AA696" s="208"/>
      <c r="AB696" s="208">
        <v>0</v>
      </c>
      <c r="AC696" s="208"/>
    </row>
    <row r="697" spans="1:67" s="340" customFormat="1" ht="15" customHeight="1" x14ac:dyDescent="0.25">
      <c r="A697" s="208">
        <v>11438</v>
      </c>
      <c r="B697" s="208">
        <v>20100201</v>
      </c>
      <c r="C697" s="208" t="s">
        <v>489</v>
      </c>
      <c r="D697" s="208" t="s">
        <v>390</v>
      </c>
      <c r="E697" s="208" t="s">
        <v>254</v>
      </c>
      <c r="F697" s="208" t="s">
        <v>490</v>
      </c>
      <c r="G697" s="208">
        <v>50000</v>
      </c>
      <c r="H697" s="208" t="s">
        <v>339</v>
      </c>
      <c r="I697" s="208" t="s">
        <v>340</v>
      </c>
      <c r="J697" s="208">
        <v>210</v>
      </c>
      <c r="K697" s="340">
        <v>28</v>
      </c>
      <c r="L697" s="340">
        <v>145</v>
      </c>
      <c r="M697" s="208" t="s">
        <v>506</v>
      </c>
      <c r="N697" s="340">
        <v>1</v>
      </c>
      <c r="O697" s="210">
        <v>2.7000000000000001E-3</v>
      </c>
      <c r="P697" s="208" t="s">
        <v>259</v>
      </c>
      <c r="Q697" s="208" t="s">
        <v>493</v>
      </c>
      <c r="R697" s="208" t="s">
        <v>513</v>
      </c>
      <c r="S697" s="208" t="s">
        <v>494</v>
      </c>
      <c r="T697" s="208"/>
      <c r="U697" s="208">
        <v>3.1</v>
      </c>
      <c r="V697" s="208" t="s">
        <v>745</v>
      </c>
      <c r="W697" s="208" t="s">
        <v>620</v>
      </c>
      <c r="X697" s="208" t="s">
        <v>275</v>
      </c>
      <c r="Y697" s="208">
        <v>0</v>
      </c>
      <c r="Z697" s="208"/>
      <c r="AA697" s="339">
        <v>36617</v>
      </c>
      <c r="AB697" s="208">
        <v>0</v>
      </c>
      <c r="AC697" s="208"/>
      <c r="BO697" s="186"/>
    </row>
    <row r="698" spans="1:67" s="340" customFormat="1" ht="15" customHeight="1" x14ac:dyDescent="0.25">
      <c r="A698" s="208">
        <v>11438</v>
      </c>
      <c r="B698" s="208">
        <v>20100201</v>
      </c>
      <c r="C698" s="208" t="s">
        <v>489</v>
      </c>
      <c r="D698" s="208" t="s">
        <v>390</v>
      </c>
      <c r="E698" s="208" t="s">
        <v>254</v>
      </c>
      <c r="F698" s="208" t="s">
        <v>490</v>
      </c>
      <c r="G698" s="208">
        <v>50000</v>
      </c>
      <c r="H698" s="208" t="s">
        <v>339</v>
      </c>
      <c r="I698" s="208" t="s">
        <v>340</v>
      </c>
      <c r="J698" s="208">
        <v>210</v>
      </c>
      <c r="K698" s="340">
        <v>139</v>
      </c>
      <c r="L698" s="340">
        <v>198</v>
      </c>
      <c r="M698" s="208" t="s">
        <v>551</v>
      </c>
      <c r="O698" s="210">
        <v>2.7000000000000001E-3</v>
      </c>
      <c r="P698" s="208" t="s">
        <v>259</v>
      </c>
      <c r="Q698" s="208" t="s">
        <v>493</v>
      </c>
      <c r="R698" s="208" t="s">
        <v>513</v>
      </c>
      <c r="S698" s="208" t="s">
        <v>494</v>
      </c>
      <c r="T698" s="208"/>
      <c r="U698" s="208">
        <v>3.1</v>
      </c>
      <c r="V698" s="208" t="s">
        <v>745</v>
      </c>
      <c r="W698" s="208" t="s">
        <v>620</v>
      </c>
      <c r="X698" s="208" t="s">
        <v>275</v>
      </c>
      <c r="Y698" s="208">
        <v>0</v>
      </c>
      <c r="Z698" s="208"/>
      <c r="AA698" s="339">
        <v>36617</v>
      </c>
      <c r="AB698" s="208">
        <v>0</v>
      </c>
      <c r="AC698" s="208"/>
      <c r="BO698" s="186"/>
    </row>
    <row r="699" spans="1:67" ht="15" customHeight="1" x14ac:dyDescent="0.25">
      <c r="A699" s="208">
        <v>11439</v>
      </c>
      <c r="B699" s="208">
        <v>20100201</v>
      </c>
      <c r="C699" s="208" t="s">
        <v>489</v>
      </c>
      <c r="D699" s="208" t="s">
        <v>390</v>
      </c>
      <c r="E699" s="208" t="s">
        <v>254</v>
      </c>
      <c r="F699" s="208" t="s">
        <v>490</v>
      </c>
      <c r="G699" s="208">
        <v>50000</v>
      </c>
      <c r="H699" s="208" t="s">
        <v>339</v>
      </c>
      <c r="I699" s="208" t="s">
        <v>340</v>
      </c>
      <c r="J699" s="208">
        <v>210</v>
      </c>
      <c r="K699" s="186">
        <v>65</v>
      </c>
      <c r="L699" s="186">
        <v>159</v>
      </c>
      <c r="M699" s="208" t="s">
        <v>499</v>
      </c>
      <c r="N699" s="186">
        <v>1</v>
      </c>
      <c r="O699" s="210">
        <v>2.0000000000000002E-5</v>
      </c>
      <c r="P699" s="208" t="s">
        <v>259</v>
      </c>
      <c r="Q699" s="208" t="s">
        <v>493</v>
      </c>
      <c r="R699" s="208" t="s">
        <v>453</v>
      </c>
      <c r="S699" s="208" t="s">
        <v>494</v>
      </c>
      <c r="T699" s="208"/>
      <c r="U699" s="208">
        <v>3.1</v>
      </c>
      <c r="V699" s="208" t="s">
        <v>511</v>
      </c>
      <c r="W699" s="208" t="s">
        <v>496</v>
      </c>
      <c r="X699" s="208" t="s">
        <v>263</v>
      </c>
      <c r="Y699" s="208">
        <v>0</v>
      </c>
      <c r="Z699" s="339">
        <v>36617</v>
      </c>
      <c r="AA699" s="208"/>
      <c r="AB699" s="208">
        <v>0</v>
      </c>
      <c r="AC699" s="208"/>
    </row>
    <row r="700" spans="1:67" ht="15" customHeight="1" x14ac:dyDescent="0.25">
      <c r="A700" s="208">
        <v>11440</v>
      </c>
      <c r="B700" s="208">
        <v>20100201</v>
      </c>
      <c r="C700" s="208" t="s">
        <v>489</v>
      </c>
      <c r="D700" s="208" t="s">
        <v>390</v>
      </c>
      <c r="E700" s="208" t="s">
        <v>254</v>
      </c>
      <c r="F700" s="208" t="s">
        <v>490</v>
      </c>
      <c r="G700" s="208">
        <v>50000</v>
      </c>
      <c r="H700" s="208" t="s">
        <v>339</v>
      </c>
      <c r="I700" s="208" t="s">
        <v>340</v>
      </c>
      <c r="J700" s="208">
        <v>210</v>
      </c>
      <c r="K700" s="186">
        <v>112</v>
      </c>
      <c r="L700" s="186">
        <v>175</v>
      </c>
      <c r="M700" s="208" t="s">
        <v>512</v>
      </c>
      <c r="N700" s="186">
        <v>1</v>
      </c>
      <c r="O700" s="210">
        <v>3.4400000000000001E-4</v>
      </c>
      <c r="P700" s="208" t="s">
        <v>259</v>
      </c>
      <c r="Q700" s="208" t="s">
        <v>493</v>
      </c>
      <c r="R700" s="208" t="s">
        <v>513</v>
      </c>
      <c r="S700" s="208" t="s">
        <v>494</v>
      </c>
      <c r="T700" s="208"/>
      <c r="U700" s="208"/>
      <c r="V700" s="208" t="s">
        <v>514</v>
      </c>
      <c r="W700" s="208" t="s">
        <v>515</v>
      </c>
      <c r="X700" s="208" t="s">
        <v>516</v>
      </c>
      <c r="Y700" s="208">
        <v>0</v>
      </c>
      <c r="Z700" s="208"/>
      <c r="AA700" s="208"/>
      <c r="AB700" s="208">
        <v>0</v>
      </c>
      <c r="AC700" s="208"/>
    </row>
    <row r="701" spans="1:67" ht="15" customHeight="1" x14ac:dyDescent="0.25">
      <c r="A701" s="208">
        <v>11441</v>
      </c>
      <c r="B701" s="208">
        <v>20100201</v>
      </c>
      <c r="C701" s="208" t="s">
        <v>489</v>
      </c>
      <c r="D701" s="208" t="s">
        <v>390</v>
      </c>
      <c r="E701" s="208" t="s">
        <v>254</v>
      </c>
      <c r="F701" s="208" t="s">
        <v>490</v>
      </c>
      <c r="G701" s="208">
        <v>1330207</v>
      </c>
      <c r="H701" s="208" t="s">
        <v>517</v>
      </c>
      <c r="I701" s="208" t="s">
        <v>518</v>
      </c>
      <c r="J701" s="208">
        <v>246</v>
      </c>
      <c r="K701" s="186">
        <v>0</v>
      </c>
      <c r="L701" s="186">
        <v>129</v>
      </c>
      <c r="M701" s="208" t="s">
        <v>258</v>
      </c>
      <c r="N701" s="186">
        <v>1</v>
      </c>
      <c r="O701" s="210">
        <v>6.3999999999999997E-5</v>
      </c>
      <c r="P701" s="208" t="s">
        <v>259</v>
      </c>
      <c r="Q701" s="208" t="s">
        <v>493</v>
      </c>
      <c r="R701" s="208" t="s">
        <v>453</v>
      </c>
      <c r="S701" s="208" t="s">
        <v>494</v>
      </c>
      <c r="T701" s="208"/>
      <c r="U701" s="208">
        <v>3.1</v>
      </c>
      <c r="V701" s="208" t="s">
        <v>495</v>
      </c>
      <c r="W701" s="208" t="s">
        <v>496</v>
      </c>
      <c r="X701" s="208" t="s">
        <v>275</v>
      </c>
      <c r="Y701" s="208">
        <v>0</v>
      </c>
      <c r="Z701" s="339">
        <v>36617</v>
      </c>
      <c r="AA701" s="208"/>
      <c r="AB701" s="208">
        <v>0</v>
      </c>
      <c r="AC701" s="208"/>
    </row>
    <row r="702" spans="1:67" ht="15" customHeight="1" x14ac:dyDescent="0.25">
      <c r="A702" s="208">
        <v>11442</v>
      </c>
      <c r="B702" s="208">
        <v>20100201</v>
      </c>
      <c r="C702" s="208" t="s">
        <v>489</v>
      </c>
      <c r="D702" s="208" t="s">
        <v>390</v>
      </c>
      <c r="E702" s="208" t="s">
        <v>254</v>
      </c>
      <c r="F702" s="208" t="s">
        <v>490</v>
      </c>
      <c r="G702" s="208"/>
      <c r="H702" s="208" t="s">
        <v>349</v>
      </c>
      <c r="I702" s="208" t="s">
        <v>350</v>
      </c>
      <c r="J702" s="208">
        <v>261</v>
      </c>
      <c r="K702" s="186">
        <v>0</v>
      </c>
      <c r="L702" s="186">
        <v>129</v>
      </c>
      <c r="M702" s="208" t="s">
        <v>258</v>
      </c>
      <c r="N702" s="186">
        <v>1</v>
      </c>
      <c r="O702" s="210">
        <v>8.6E-3</v>
      </c>
      <c r="P702" s="208" t="s">
        <v>259</v>
      </c>
      <c r="Q702" s="208" t="s">
        <v>493</v>
      </c>
      <c r="R702" s="208" t="s">
        <v>453</v>
      </c>
      <c r="S702" s="208" t="s">
        <v>494</v>
      </c>
      <c r="T702" s="208"/>
      <c r="U702" s="208">
        <v>3.1</v>
      </c>
      <c r="V702" s="208" t="s">
        <v>495</v>
      </c>
      <c r="W702" s="208" t="s">
        <v>496</v>
      </c>
      <c r="X702" s="208" t="s">
        <v>275</v>
      </c>
      <c r="Y702" s="208">
        <v>0</v>
      </c>
      <c r="Z702" s="339">
        <v>36617</v>
      </c>
      <c r="AA702" s="208"/>
      <c r="AB702" s="208">
        <v>0</v>
      </c>
      <c r="AC702" s="208"/>
    </row>
    <row r="703" spans="1:67" ht="15" customHeight="1" x14ac:dyDescent="0.25">
      <c r="A703" s="208">
        <v>11443</v>
      </c>
      <c r="B703" s="208">
        <v>20100201</v>
      </c>
      <c r="C703" s="208" t="s">
        <v>489</v>
      </c>
      <c r="D703" s="208" t="s">
        <v>390</v>
      </c>
      <c r="E703" s="208" t="s">
        <v>254</v>
      </c>
      <c r="F703" s="208" t="s">
        <v>490</v>
      </c>
      <c r="G703" s="208">
        <v>91203</v>
      </c>
      <c r="H703" s="208" t="s">
        <v>361</v>
      </c>
      <c r="I703" s="208" t="s">
        <v>362</v>
      </c>
      <c r="J703" s="208">
        <v>291</v>
      </c>
      <c r="K703" s="186">
        <v>0</v>
      </c>
      <c r="L703" s="186">
        <v>129</v>
      </c>
      <c r="M703" s="208" t="s">
        <v>258</v>
      </c>
      <c r="N703" s="186">
        <v>1</v>
      </c>
      <c r="O703" s="210">
        <v>1.3E-6</v>
      </c>
      <c r="P703" s="208" t="s">
        <v>259</v>
      </c>
      <c r="Q703" s="208" t="s">
        <v>493</v>
      </c>
      <c r="R703" s="208" t="s">
        <v>453</v>
      </c>
      <c r="S703" s="208" t="s">
        <v>494</v>
      </c>
      <c r="T703" s="208"/>
      <c r="U703" s="208">
        <v>3.1</v>
      </c>
      <c r="V703" s="208" t="s">
        <v>495</v>
      </c>
      <c r="W703" s="208" t="s">
        <v>496</v>
      </c>
      <c r="X703" s="208" t="s">
        <v>275</v>
      </c>
      <c r="Y703" s="208">
        <v>0</v>
      </c>
      <c r="Z703" s="339">
        <v>36617</v>
      </c>
      <c r="AA703" s="208"/>
      <c r="AB703" s="208">
        <v>0</v>
      </c>
      <c r="AC703" s="208"/>
    </row>
    <row r="704" spans="1:67" ht="15" customHeight="1" x14ac:dyDescent="0.25">
      <c r="A704" s="208">
        <v>11444</v>
      </c>
      <c r="B704" s="208">
        <v>20100201</v>
      </c>
      <c r="C704" s="208" t="s">
        <v>489</v>
      </c>
      <c r="D704" s="208" t="s">
        <v>390</v>
      </c>
      <c r="E704" s="208" t="s">
        <v>254</v>
      </c>
      <c r="F704" s="208" t="s">
        <v>490</v>
      </c>
      <c r="G704" s="208" t="s">
        <v>268</v>
      </c>
      <c r="H704" s="208"/>
      <c r="I704" s="208" t="s">
        <v>269</v>
      </c>
      <c r="J704" s="208">
        <v>303</v>
      </c>
      <c r="K704" s="186">
        <v>0</v>
      </c>
      <c r="L704" s="186">
        <v>129</v>
      </c>
      <c r="M704" s="208" t="s">
        <v>258</v>
      </c>
      <c r="N704" s="186">
        <v>1</v>
      </c>
      <c r="O704" s="210">
        <v>462</v>
      </c>
      <c r="P704" s="208" t="s">
        <v>259</v>
      </c>
      <c r="Q704" s="208" t="s">
        <v>260</v>
      </c>
      <c r="R704" s="208" t="s">
        <v>254</v>
      </c>
      <c r="S704" s="208" t="s">
        <v>261</v>
      </c>
      <c r="T704" s="208"/>
      <c r="U704" s="208">
        <v>3.1</v>
      </c>
      <c r="V704" s="208"/>
      <c r="W704" s="208" t="s">
        <v>620</v>
      </c>
      <c r="X704" s="208" t="s">
        <v>275</v>
      </c>
      <c r="Y704" s="208">
        <v>0</v>
      </c>
      <c r="Z704" s="208"/>
      <c r="AA704" s="339">
        <v>36617</v>
      </c>
      <c r="AB704" s="208">
        <v>0</v>
      </c>
      <c r="AC704" s="208"/>
    </row>
    <row r="705" spans="1:29" ht="15" customHeight="1" x14ac:dyDescent="0.25">
      <c r="A705" s="208">
        <v>11445</v>
      </c>
      <c r="B705" s="208">
        <v>20100201</v>
      </c>
      <c r="C705" s="208" t="s">
        <v>489</v>
      </c>
      <c r="D705" s="208" t="s">
        <v>390</v>
      </c>
      <c r="E705" s="208" t="s">
        <v>254</v>
      </c>
      <c r="F705" s="208" t="s">
        <v>490</v>
      </c>
      <c r="G705" s="208" t="s">
        <v>268</v>
      </c>
      <c r="H705" s="208"/>
      <c r="I705" s="208" t="s">
        <v>269</v>
      </c>
      <c r="J705" s="208">
        <v>303</v>
      </c>
      <c r="K705" s="186">
        <v>0</v>
      </c>
      <c r="L705" s="186">
        <v>129</v>
      </c>
      <c r="M705" s="208" t="s">
        <v>258</v>
      </c>
      <c r="N705" s="186">
        <v>1</v>
      </c>
      <c r="O705" s="210">
        <v>0.32</v>
      </c>
      <c r="P705" s="208" t="s">
        <v>259</v>
      </c>
      <c r="Q705" s="208" t="s">
        <v>493</v>
      </c>
      <c r="R705" s="208" t="s">
        <v>453</v>
      </c>
      <c r="S705" s="208" t="s">
        <v>494</v>
      </c>
      <c r="T705" s="208"/>
      <c r="U705" s="208">
        <v>3.1</v>
      </c>
      <c r="V705" s="208" t="s">
        <v>505</v>
      </c>
      <c r="W705" s="208" t="s">
        <v>496</v>
      </c>
      <c r="X705" s="208" t="s">
        <v>278</v>
      </c>
      <c r="Y705" s="208">
        <v>0</v>
      </c>
      <c r="Z705" s="339">
        <v>36617</v>
      </c>
      <c r="AA705" s="208"/>
      <c r="AB705" s="208">
        <v>0</v>
      </c>
      <c r="AC705" s="208"/>
    </row>
    <row r="706" spans="1:29" ht="15" customHeight="1" x14ac:dyDescent="0.25">
      <c r="A706" s="208">
        <v>11446</v>
      </c>
      <c r="B706" s="208">
        <v>20100201</v>
      </c>
      <c r="C706" s="208" t="s">
        <v>489</v>
      </c>
      <c r="D706" s="208" t="s">
        <v>390</v>
      </c>
      <c r="E706" s="208" t="s">
        <v>254</v>
      </c>
      <c r="F706" s="208" t="s">
        <v>490</v>
      </c>
      <c r="G706" s="208" t="s">
        <v>268</v>
      </c>
      <c r="H706" s="208"/>
      <c r="I706" s="208" t="s">
        <v>269</v>
      </c>
      <c r="J706" s="208">
        <v>303</v>
      </c>
      <c r="K706" s="186">
        <v>28</v>
      </c>
      <c r="L706" s="186">
        <v>145</v>
      </c>
      <c r="M706" s="208" t="s">
        <v>506</v>
      </c>
      <c r="N706" s="186">
        <v>1</v>
      </c>
      <c r="O706" s="210">
        <v>126</v>
      </c>
      <c r="P706" s="208" t="s">
        <v>259</v>
      </c>
      <c r="Q706" s="208" t="s">
        <v>260</v>
      </c>
      <c r="R706" s="208" t="s">
        <v>254</v>
      </c>
      <c r="S706" s="208" t="s">
        <v>261</v>
      </c>
      <c r="T706" s="208"/>
      <c r="U706" s="208">
        <v>3.1</v>
      </c>
      <c r="V706" s="208" t="s">
        <v>750</v>
      </c>
      <c r="W706" s="208" t="s">
        <v>620</v>
      </c>
      <c r="X706" s="208" t="s">
        <v>275</v>
      </c>
      <c r="Y706" s="208">
        <v>0</v>
      </c>
      <c r="Z706" s="208"/>
      <c r="AA706" s="339">
        <v>36617</v>
      </c>
      <c r="AB706" s="208">
        <v>2</v>
      </c>
      <c r="AC706" s="208" t="s">
        <v>750</v>
      </c>
    </row>
    <row r="707" spans="1:29" ht="15" customHeight="1" x14ac:dyDescent="0.25">
      <c r="A707" s="208">
        <v>11447</v>
      </c>
      <c r="B707" s="208">
        <v>20100201</v>
      </c>
      <c r="C707" s="208" t="s">
        <v>489</v>
      </c>
      <c r="D707" s="208" t="s">
        <v>390</v>
      </c>
      <c r="E707" s="208" t="s">
        <v>254</v>
      </c>
      <c r="F707" s="208" t="s">
        <v>490</v>
      </c>
      <c r="G707" s="208" t="s">
        <v>268</v>
      </c>
      <c r="H707" s="208"/>
      <c r="I707" s="208" t="s">
        <v>269</v>
      </c>
      <c r="J707" s="208">
        <v>303</v>
      </c>
      <c r="K707" s="186">
        <v>28</v>
      </c>
      <c r="L707" s="186">
        <v>145</v>
      </c>
      <c r="M707" s="208" t="s">
        <v>506</v>
      </c>
      <c r="N707" s="186">
        <v>1</v>
      </c>
      <c r="O707" s="210">
        <v>147</v>
      </c>
      <c r="P707" s="208" t="s">
        <v>259</v>
      </c>
      <c r="Q707" s="208" t="s">
        <v>260</v>
      </c>
      <c r="R707" s="208" t="s">
        <v>254</v>
      </c>
      <c r="S707" s="208" t="s">
        <v>261</v>
      </c>
      <c r="T707" s="208"/>
      <c r="U707" s="208">
        <v>3.1</v>
      </c>
      <c r="V707" s="208" t="s">
        <v>749</v>
      </c>
      <c r="W707" s="208" t="s">
        <v>620</v>
      </c>
      <c r="X707" s="208" t="s">
        <v>275</v>
      </c>
      <c r="Y707" s="208">
        <v>0</v>
      </c>
      <c r="Z707" s="208"/>
      <c r="AA707" s="339">
        <v>36617</v>
      </c>
      <c r="AB707" s="208">
        <v>2</v>
      </c>
      <c r="AC707" s="208" t="s">
        <v>749</v>
      </c>
    </row>
    <row r="708" spans="1:29" ht="15" customHeight="1" x14ac:dyDescent="0.25">
      <c r="A708" s="208">
        <v>11448</v>
      </c>
      <c r="B708" s="208">
        <v>20100201</v>
      </c>
      <c r="C708" s="208" t="s">
        <v>489</v>
      </c>
      <c r="D708" s="208" t="s">
        <v>390</v>
      </c>
      <c r="E708" s="208" t="s">
        <v>254</v>
      </c>
      <c r="F708" s="208" t="s">
        <v>490</v>
      </c>
      <c r="G708" s="208" t="s">
        <v>268</v>
      </c>
      <c r="H708" s="208"/>
      <c r="I708" s="208" t="s">
        <v>269</v>
      </c>
      <c r="J708" s="208">
        <v>303</v>
      </c>
      <c r="K708" s="186">
        <v>28</v>
      </c>
      <c r="L708" s="186">
        <v>145</v>
      </c>
      <c r="M708" s="208" t="s">
        <v>506</v>
      </c>
      <c r="N708" s="186">
        <v>1</v>
      </c>
      <c r="O708" s="210">
        <v>0.13</v>
      </c>
      <c r="P708" s="208" t="s">
        <v>259</v>
      </c>
      <c r="Q708" s="208" t="s">
        <v>493</v>
      </c>
      <c r="R708" s="208" t="s">
        <v>453</v>
      </c>
      <c r="S708" s="208" t="s">
        <v>494</v>
      </c>
      <c r="T708" s="208"/>
      <c r="U708" s="208">
        <v>3.1</v>
      </c>
      <c r="V708" s="208" t="s">
        <v>505</v>
      </c>
      <c r="W708" s="208" t="s">
        <v>496</v>
      </c>
      <c r="X708" s="208" t="s">
        <v>278</v>
      </c>
      <c r="Y708" s="208">
        <v>0</v>
      </c>
      <c r="Z708" s="339">
        <v>36617</v>
      </c>
      <c r="AA708" s="208"/>
      <c r="AB708" s="208">
        <v>0</v>
      </c>
      <c r="AC708" s="208"/>
    </row>
    <row r="709" spans="1:29" ht="15" customHeight="1" x14ac:dyDescent="0.25">
      <c r="A709" s="208">
        <v>11449</v>
      </c>
      <c r="B709" s="208">
        <v>20100201</v>
      </c>
      <c r="C709" s="208" t="s">
        <v>489</v>
      </c>
      <c r="D709" s="208" t="s">
        <v>390</v>
      </c>
      <c r="E709" s="208" t="s">
        <v>254</v>
      </c>
      <c r="F709" s="208" t="s">
        <v>490</v>
      </c>
      <c r="G709" s="208" t="s">
        <v>268</v>
      </c>
      <c r="H709" s="208"/>
      <c r="I709" s="208" t="s">
        <v>269</v>
      </c>
      <c r="J709" s="208">
        <v>303</v>
      </c>
      <c r="K709" s="186">
        <v>28</v>
      </c>
      <c r="L709" s="186">
        <v>145</v>
      </c>
      <c r="M709" s="208" t="s">
        <v>506</v>
      </c>
      <c r="N709" s="186">
        <v>1</v>
      </c>
      <c r="O709" s="210">
        <v>31.5</v>
      </c>
      <c r="P709" s="208" t="s">
        <v>259</v>
      </c>
      <c r="Q709" s="208" t="s">
        <v>260</v>
      </c>
      <c r="R709" s="208" t="s">
        <v>254</v>
      </c>
      <c r="S709" s="208" t="s">
        <v>261</v>
      </c>
      <c r="T709" s="208"/>
      <c r="U709" s="208">
        <v>3.1</v>
      </c>
      <c r="V709" s="208" t="s">
        <v>745</v>
      </c>
      <c r="W709" s="208" t="s">
        <v>620</v>
      </c>
      <c r="X709" s="208" t="s">
        <v>275</v>
      </c>
      <c r="Y709" s="208">
        <v>0</v>
      </c>
      <c r="Z709" s="208"/>
      <c r="AA709" s="339">
        <v>36617</v>
      </c>
      <c r="AB709" s="208">
        <v>0</v>
      </c>
      <c r="AC709" s="208"/>
    </row>
    <row r="710" spans="1:29" ht="15" customHeight="1" x14ac:dyDescent="0.25">
      <c r="A710" s="208">
        <v>11449</v>
      </c>
      <c r="B710" s="208">
        <v>20100201</v>
      </c>
      <c r="C710" s="208" t="s">
        <v>489</v>
      </c>
      <c r="D710" s="208" t="s">
        <v>390</v>
      </c>
      <c r="E710" s="208" t="s">
        <v>254</v>
      </c>
      <c r="F710" s="208" t="s">
        <v>490</v>
      </c>
      <c r="G710" s="208" t="s">
        <v>268</v>
      </c>
      <c r="H710" s="208"/>
      <c r="I710" s="208" t="s">
        <v>269</v>
      </c>
      <c r="J710" s="208">
        <v>303</v>
      </c>
      <c r="K710" s="186">
        <v>139</v>
      </c>
      <c r="L710" s="186">
        <v>198</v>
      </c>
      <c r="M710" s="208" t="s">
        <v>551</v>
      </c>
      <c r="O710" s="210">
        <v>31.5</v>
      </c>
      <c r="P710" s="208" t="s">
        <v>259</v>
      </c>
      <c r="Q710" s="208" t="s">
        <v>260</v>
      </c>
      <c r="R710" s="208" t="s">
        <v>254</v>
      </c>
      <c r="S710" s="208" t="s">
        <v>261</v>
      </c>
      <c r="T710" s="208"/>
      <c r="U710" s="208">
        <v>3.1</v>
      </c>
      <c r="V710" s="208" t="s">
        <v>745</v>
      </c>
      <c r="W710" s="208" t="s">
        <v>620</v>
      </c>
      <c r="X710" s="208" t="s">
        <v>275</v>
      </c>
      <c r="Y710" s="208">
        <v>0</v>
      </c>
      <c r="Z710" s="208"/>
      <c r="AA710" s="339">
        <v>36617</v>
      </c>
      <c r="AB710" s="208">
        <v>0</v>
      </c>
      <c r="AC710" s="208"/>
    </row>
    <row r="711" spans="1:29" ht="15" customHeight="1" x14ac:dyDescent="0.25">
      <c r="A711" s="208">
        <v>11450</v>
      </c>
      <c r="B711" s="208">
        <v>20100201</v>
      </c>
      <c r="C711" s="208" t="s">
        <v>489</v>
      </c>
      <c r="D711" s="208" t="s">
        <v>390</v>
      </c>
      <c r="E711" s="208" t="s">
        <v>254</v>
      </c>
      <c r="F711" s="208" t="s">
        <v>490</v>
      </c>
      <c r="G711" s="208" t="s">
        <v>268</v>
      </c>
      <c r="H711" s="208"/>
      <c r="I711" s="208" t="s">
        <v>269</v>
      </c>
      <c r="J711" s="208">
        <v>303</v>
      </c>
      <c r="K711" s="186">
        <v>149</v>
      </c>
      <c r="L711" s="186">
        <v>206</v>
      </c>
      <c r="M711" s="208" t="s">
        <v>507</v>
      </c>
      <c r="N711" s="186">
        <v>1</v>
      </c>
      <c r="O711" s="210">
        <v>9.9000000000000005E-2</v>
      </c>
      <c r="P711" s="208" t="s">
        <v>259</v>
      </c>
      <c r="Q711" s="208" t="s">
        <v>493</v>
      </c>
      <c r="R711" s="208" t="s">
        <v>453</v>
      </c>
      <c r="S711" s="208" t="s">
        <v>494</v>
      </c>
      <c r="T711" s="208"/>
      <c r="U711" s="208">
        <v>3.1</v>
      </c>
      <c r="V711" s="208" t="s">
        <v>508</v>
      </c>
      <c r="W711" s="208" t="s">
        <v>496</v>
      </c>
      <c r="X711" s="208" t="s">
        <v>263</v>
      </c>
      <c r="Y711" s="208">
        <v>0</v>
      </c>
      <c r="Z711" s="339">
        <v>36617</v>
      </c>
      <c r="AA711" s="208"/>
      <c r="AB711" s="208">
        <v>0</v>
      </c>
      <c r="AC711" s="208"/>
    </row>
    <row r="712" spans="1:29" ht="15" customHeight="1" x14ac:dyDescent="0.25">
      <c r="A712" s="208">
        <v>11451</v>
      </c>
      <c r="B712" s="208">
        <v>20100201</v>
      </c>
      <c r="C712" s="208" t="s">
        <v>489</v>
      </c>
      <c r="D712" s="208" t="s">
        <v>390</v>
      </c>
      <c r="E712" s="208" t="s">
        <v>254</v>
      </c>
      <c r="F712" s="208" t="s">
        <v>490</v>
      </c>
      <c r="G712" s="208"/>
      <c r="H712" s="208" t="s">
        <v>365</v>
      </c>
      <c r="I712" s="208" t="s">
        <v>366</v>
      </c>
      <c r="J712" s="208">
        <v>304</v>
      </c>
      <c r="K712" s="186">
        <v>28</v>
      </c>
      <c r="L712" s="186">
        <v>145</v>
      </c>
      <c r="M712" s="208" t="s">
        <v>506</v>
      </c>
      <c r="N712" s="186">
        <v>1</v>
      </c>
      <c r="O712" s="210">
        <v>3.0000000000000001E-3</v>
      </c>
      <c r="P712" s="208" t="s">
        <v>259</v>
      </c>
      <c r="Q712" s="208" t="s">
        <v>493</v>
      </c>
      <c r="R712" s="208" t="s">
        <v>453</v>
      </c>
      <c r="S712" s="208" t="s">
        <v>494</v>
      </c>
      <c r="T712" s="208"/>
      <c r="U712" s="208">
        <v>3.1</v>
      </c>
      <c r="V712" s="208" t="s">
        <v>519</v>
      </c>
      <c r="W712" s="208" t="s">
        <v>496</v>
      </c>
      <c r="X712" s="208" t="s">
        <v>286</v>
      </c>
      <c r="Y712" s="208">
        <v>0</v>
      </c>
      <c r="Z712" s="339">
        <v>36617</v>
      </c>
      <c r="AA712" s="208"/>
      <c r="AB712" s="208">
        <v>0</v>
      </c>
      <c r="AC712" s="208"/>
    </row>
    <row r="713" spans="1:29" ht="15" customHeight="1" x14ac:dyDescent="0.25">
      <c r="A713" s="208">
        <v>11452</v>
      </c>
      <c r="B713" s="208">
        <v>20100201</v>
      </c>
      <c r="C713" s="208" t="s">
        <v>489</v>
      </c>
      <c r="D713" s="208" t="s">
        <v>390</v>
      </c>
      <c r="E713" s="208" t="s">
        <v>254</v>
      </c>
      <c r="F713" s="208" t="s">
        <v>490</v>
      </c>
      <c r="G713" s="208" t="s">
        <v>271</v>
      </c>
      <c r="H713" s="208"/>
      <c r="I713" s="208" t="s">
        <v>272</v>
      </c>
      <c r="J713" s="208">
        <v>330</v>
      </c>
      <c r="K713" s="186">
        <v>0</v>
      </c>
      <c r="L713" s="186">
        <v>129</v>
      </c>
      <c r="M713" s="208" t="s">
        <v>258</v>
      </c>
      <c r="N713" s="186">
        <v>1</v>
      </c>
      <c r="O713" s="210">
        <v>23.7</v>
      </c>
      <c r="P713" s="208" t="s">
        <v>259</v>
      </c>
      <c r="Q713" s="208" t="s">
        <v>260</v>
      </c>
      <c r="R713" s="208" t="s">
        <v>254</v>
      </c>
      <c r="S713" s="208" t="s">
        <v>261</v>
      </c>
      <c r="T713" s="208"/>
      <c r="U713" s="208">
        <v>3.1</v>
      </c>
      <c r="V713" s="208" t="s">
        <v>722</v>
      </c>
      <c r="W713" s="208" t="s">
        <v>620</v>
      </c>
      <c r="X713" s="208" t="s">
        <v>286</v>
      </c>
      <c r="Y713" s="208">
        <v>0</v>
      </c>
      <c r="Z713" s="208"/>
      <c r="AA713" s="339">
        <v>36617</v>
      </c>
      <c r="AB713" s="208">
        <v>0</v>
      </c>
      <c r="AC713" s="208"/>
    </row>
    <row r="714" spans="1:29" ht="15" customHeight="1" x14ac:dyDescent="0.25">
      <c r="A714" s="208">
        <v>11453</v>
      </c>
      <c r="B714" s="208">
        <v>20100201</v>
      </c>
      <c r="C714" s="208" t="s">
        <v>489</v>
      </c>
      <c r="D714" s="208" t="s">
        <v>390</v>
      </c>
      <c r="E714" s="208" t="s">
        <v>254</v>
      </c>
      <c r="F714" s="208" t="s">
        <v>490</v>
      </c>
      <c r="G714" s="208" t="s">
        <v>271</v>
      </c>
      <c r="H714" s="208"/>
      <c r="I714" s="208" t="s">
        <v>272</v>
      </c>
      <c r="J714" s="208">
        <v>330</v>
      </c>
      <c r="K714" s="186">
        <v>28</v>
      </c>
      <c r="L714" s="186">
        <v>145</v>
      </c>
      <c r="M714" s="208" t="s">
        <v>506</v>
      </c>
      <c r="N714" s="186">
        <v>1</v>
      </c>
      <c r="O714" s="210">
        <v>4.7000000000000002E-3</v>
      </c>
      <c r="P714" s="208" t="s">
        <v>259</v>
      </c>
      <c r="Q714" s="208" t="s">
        <v>493</v>
      </c>
      <c r="R714" s="208" t="s">
        <v>453</v>
      </c>
      <c r="S714" s="208" t="s">
        <v>494</v>
      </c>
      <c r="T714" s="208"/>
      <c r="U714" s="208">
        <v>3.1</v>
      </c>
      <c r="V714" s="208" t="s">
        <v>495</v>
      </c>
      <c r="W714" s="208" t="s">
        <v>496</v>
      </c>
      <c r="X714" s="208" t="s">
        <v>275</v>
      </c>
      <c r="Y714" s="208">
        <v>0</v>
      </c>
      <c r="Z714" s="339">
        <v>36617</v>
      </c>
      <c r="AA714" s="208"/>
      <c r="AB714" s="208">
        <v>0</v>
      </c>
      <c r="AC714" s="208"/>
    </row>
    <row r="715" spans="1:29" ht="15" customHeight="1" x14ac:dyDescent="0.25">
      <c r="A715" s="208">
        <v>11454</v>
      </c>
      <c r="B715" s="208">
        <v>20100201</v>
      </c>
      <c r="C715" s="208" t="s">
        <v>489</v>
      </c>
      <c r="D715" s="208" t="s">
        <v>390</v>
      </c>
      <c r="E715" s="208" t="s">
        <v>254</v>
      </c>
      <c r="F715" s="208" t="s">
        <v>490</v>
      </c>
      <c r="G715" s="208" t="s">
        <v>273</v>
      </c>
      <c r="H715" s="208"/>
      <c r="I715" s="208" t="s">
        <v>274</v>
      </c>
      <c r="J715" s="208">
        <v>334</v>
      </c>
      <c r="K715" s="186">
        <v>28</v>
      </c>
      <c r="L715" s="186">
        <v>145</v>
      </c>
      <c r="M715" s="208" t="s">
        <v>506</v>
      </c>
      <c r="N715" s="186">
        <v>1</v>
      </c>
      <c r="O715" s="210">
        <v>1.9E-3</v>
      </c>
      <c r="P715" s="208" t="s">
        <v>259</v>
      </c>
      <c r="Q715" s="208" t="s">
        <v>493</v>
      </c>
      <c r="R715" s="208" t="s">
        <v>453</v>
      </c>
      <c r="S715" s="208" t="s">
        <v>494</v>
      </c>
      <c r="T715" s="208"/>
      <c r="U715" s="208">
        <v>3.1</v>
      </c>
      <c r="V715" s="208" t="s">
        <v>495</v>
      </c>
      <c r="W715" s="208" t="s">
        <v>496</v>
      </c>
      <c r="X715" s="208" t="s">
        <v>275</v>
      </c>
      <c r="Y715" s="208">
        <v>0</v>
      </c>
      <c r="Z715" s="339">
        <v>36617</v>
      </c>
      <c r="AA715" s="208"/>
      <c r="AB715" s="208">
        <v>0</v>
      </c>
      <c r="AC715" s="208"/>
    </row>
    <row r="716" spans="1:29" ht="15" customHeight="1" x14ac:dyDescent="0.25">
      <c r="A716" s="208">
        <v>11455</v>
      </c>
      <c r="B716" s="208">
        <v>20100201</v>
      </c>
      <c r="C716" s="208" t="s">
        <v>489</v>
      </c>
      <c r="D716" s="208" t="s">
        <v>390</v>
      </c>
      <c r="E716" s="208" t="s">
        <v>254</v>
      </c>
      <c r="F716" s="208" t="s">
        <v>490</v>
      </c>
      <c r="G716" s="208" t="s">
        <v>371</v>
      </c>
      <c r="H716" s="208"/>
      <c r="I716" s="208" t="s">
        <v>372</v>
      </c>
      <c r="J716" s="208">
        <v>336</v>
      </c>
      <c r="K716" s="186">
        <v>0</v>
      </c>
      <c r="L716" s="186">
        <v>129</v>
      </c>
      <c r="M716" s="208" t="s">
        <v>258</v>
      </c>
      <c r="N716" s="186">
        <v>1</v>
      </c>
      <c r="O716" s="210">
        <v>44</v>
      </c>
      <c r="P716" s="208" t="s">
        <v>259</v>
      </c>
      <c r="Q716" s="208" t="s">
        <v>260</v>
      </c>
      <c r="R716" s="208" t="s">
        <v>254</v>
      </c>
      <c r="S716" s="208" t="s">
        <v>261</v>
      </c>
      <c r="T716" s="208"/>
      <c r="U716" s="208">
        <v>3.1</v>
      </c>
      <c r="V716" s="208"/>
      <c r="W716" s="208" t="s">
        <v>620</v>
      </c>
      <c r="X716" s="208" t="s">
        <v>286</v>
      </c>
      <c r="Y716" s="208">
        <v>0</v>
      </c>
      <c r="Z716" s="208"/>
      <c r="AA716" s="339">
        <v>36617</v>
      </c>
      <c r="AB716" s="208">
        <v>0</v>
      </c>
      <c r="AC716" s="208"/>
    </row>
    <row r="717" spans="1:29" ht="15" customHeight="1" x14ac:dyDescent="0.25">
      <c r="A717" s="208">
        <v>11456</v>
      </c>
      <c r="B717" s="208">
        <v>20100201</v>
      </c>
      <c r="C717" s="208" t="s">
        <v>489</v>
      </c>
      <c r="D717" s="208" t="s">
        <v>390</v>
      </c>
      <c r="E717" s="208" t="s">
        <v>254</v>
      </c>
      <c r="F717" s="208" t="s">
        <v>490</v>
      </c>
      <c r="G717" s="208" t="s">
        <v>371</v>
      </c>
      <c r="H717" s="208"/>
      <c r="I717" s="208" t="s">
        <v>372</v>
      </c>
      <c r="J717" s="208">
        <v>336</v>
      </c>
      <c r="K717" s="186">
        <v>28</v>
      </c>
      <c r="L717" s="186">
        <v>145</v>
      </c>
      <c r="M717" s="208" t="s">
        <v>506</v>
      </c>
      <c r="N717" s="186">
        <v>1</v>
      </c>
      <c r="O717" s="210">
        <v>6.6E-3</v>
      </c>
      <c r="P717" s="208" t="s">
        <v>259</v>
      </c>
      <c r="Q717" s="208" t="s">
        <v>493</v>
      </c>
      <c r="R717" s="208" t="s">
        <v>453</v>
      </c>
      <c r="S717" s="208" t="s">
        <v>494</v>
      </c>
      <c r="T717" s="208"/>
      <c r="U717" s="208">
        <v>3.1</v>
      </c>
      <c r="V717" s="208" t="s">
        <v>495</v>
      </c>
      <c r="W717" s="208" t="s">
        <v>496</v>
      </c>
      <c r="X717" s="208" t="s">
        <v>275</v>
      </c>
      <c r="Y717" s="208">
        <v>0</v>
      </c>
      <c r="Z717" s="339">
        <v>36617</v>
      </c>
      <c r="AA717" s="208"/>
      <c r="AB717" s="208">
        <v>0</v>
      </c>
      <c r="AC717" s="208"/>
    </row>
    <row r="718" spans="1:29" ht="15" customHeight="1" x14ac:dyDescent="0.25">
      <c r="A718" s="208">
        <v>11457</v>
      </c>
      <c r="B718" s="208">
        <v>20100201</v>
      </c>
      <c r="C718" s="208" t="s">
        <v>489</v>
      </c>
      <c r="D718" s="208" t="s">
        <v>390</v>
      </c>
      <c r="E718" s="208" t="s">
        <v>254</v>
      </c>
      <c r="F718" s="208" t="s">
        <v>490</v>
      </c>
      <c r="G718" s="208" t="s">
        <v>400</v>
      </c>
      <c r="H718" s="208"/>
      <c r="I718" s="208" t="s">
        <v>401</v>
      </c>
      <c r="J718" s="208">
        <v>338</v>
      </c>
      <c r="K718" s="186">
        <v>0</v>
      </c>
      <c r="L718" s="186">
        <v>129</v>
      </c>
      <c r="M718" s="208" t="s">
        <v>258</v>
      </c>
      <c r="N718" s="186">
        <v>1</v>
      </c>
      <c r="O718" s="210">
        <v>20.3</v>
      </c>
      <c r="P718" s="208" t="s">
        <v>259</v>
      </c>
      <c r="Q718" s="208" t="s">
        <v>260</v>
      </c>
      <c r="R718" s="208" t="s">
        <v>254</v>
      </c>
      <c r="S718" s="208" t="s">
        <v>261</v>
      </c>
      <c r="T718" s="208"/>
      <c r="U718" s="208">
        <v>3.1</v>
      </c>
      <c r="V718" s="208"/>
      <c r="W718" s="208" t="s">
        <v>620</v>
      </c>
      <c r="X718" s="208" t="s">
        <v>286</v>
      </c>
      <c r="Y718" s="208">
        <v>0</v>
      </c>
      <c r="Z718" s="208"/>
      <c r="AA718" s="339">
        <v>36617</v>
      </c>
      <c r="AB718" s="208">
        <v>0</v>
      </c>
      <c r="AC718" s="208"/>
    </row>
    <row r="719" spans="1:29" ht="15" customHeight="1" x14ac:dyDescent="0.25">
      <c r="A719" s="208">
        <v>11458</v>
      </c>
      <c r="B719" s="208">
        <v>20100201</v>
      </c>
      <c r="C719" s="208" t="s">
        <v>489</v>
      </c>
      <c r="D719" s="208" t="s">
        <v>390</v>
      </c>
      <c r="E719" s="208" t="s">
        <v>254</v>
      </c>
      <c r="F719" s="208" t="s">
        <v>490</v>
      </c>
      <c r="G719" s="208" t="s">
        <v>400</v>
      </c>
      <c r="H719" s="208"/>
      <c r="I719" s="208" t="s">
        <v>401</v>
      </c>
      <c r="J719" s="208">
        <v>338</v>
      </c>
      <c r="K719" s="186">
        <v>28</v>
      </c>
      <c r="L719" s="186">
        <v>145</v>
      </c>
      <c r="M719" s="208" t="s">
        <v>506</v>
      </c>
      <c r="N719" s="186">
        <v>1</v>
      </c>
      <c r="O719" s="210">
        <v>1.9E-3</v>
      </c>
      <c r="P719" s="208" t="s">
        <v>259</v>
      </c>
      <c r="Q719" s="208" t="s">
        <v>493</v>
      </c>
      <c r="R719" s="208" t="s">
        <v>453</v>
      </c>
      <c r="S719" s="208" t="s">
        <v>494</v>
      </c>
      <c r="T719" s="208"/>
      <c r="U719" s="208">
        <v>3.1</v>
      </c>
      <c r="V719" s="208" t="s">
        <v>495</v>
      </c>
      <c r="W719" s="208" t="s">
        <v>520</v>
      </c>
      <c r="X719" s="208" t="s">
        <v>275</v>
      </c>
      <c r="Y719" s="208">
        <v>0</v>
      </c>
      <c r="Z719" s="339">
        <v>38018</v>
      </c>
      <c r="AA719" s="208"/>
      <c r="AB719" s="208">
        <v>0</v>
      </c>
      <c r="AC719" s="208"/>
    </row>
    <row r="720" spans="1:29" ht="15" customHeight="1" x14ac:dyDescent="0.25">
      <c r="A720" s="208">
        <v>11459</v>
      </c>
      <c r="B720" s="208">
        <v>20100201</v>
      </c>
      <c r="C720" s="208" t="s">
        <v>489</v>
      </c>
      <c r="D720" s="208" t="s">
        <v>390</v>
      </c>
      <c r="E720" s="208" t="s">
        <v>254</v>
      </c>
      <c r="F720" s="208" t="s">
        <v>490</v>
      </c>
      <c r="G720" s="208" t="s">
        <v>531</v>
      </c>
      <c r="H720" s="208"/>
      <c r="I720" s="208" t="s">
        <v>532</v>
      </c>
      <c r="J720" s="208">
        <v>339</v>
      </c>
      <c r="K720" s="186">
        <v>0</v>
      </c>
      <c r="L720" s="186">
        <v>129</v>
      </c>
      <c r="M720" s="208" t="s">
        <v>258</v>
      </c>
      <c r="N720" s="186">
        <v>1</v>
      </c>
      <c r="O720" s="210">
        <v>44</v>
      </c>
      <c r="P720" s="208" t="s">
        <v>259</v>
      </c>
      <c r="Q720" s="208" t="s">
        <v>260</v>
      </c>
      <c r="R720" s="208" t="s">
        <v>254</v>
      </c>
      <c r="S720" s="208" t="s">
        <v>261</v>
      </c>
      <c r="T720" s="208"/>
      <c r="U720" s="208">
        <v>3.1</v>
      </c>
      <c r="V720" s="208"/>
      <c r="W720" s="208" t="s">
        <v>620</v>
      </c>
      <c r="X720" s="208" t="s">
        <v>286</v>
      </c>
      <c r="Y720" s="208">
        <v>0</v>
      </c>
      <c r="Z720" s="208"/>
      <c r="AA720" s="339">
        <v>36617</v>
      </c>
      <c r="AB720" s="208">
        <v>0</v>
      </c>
      <c r="AC720" s="208"/>
    </row>
    <row r="721" spans="1:29" ht="15" customHeight="1" x14ac:dyDescent="0.25">
      <c r="A721" s="208">
        <v>11460</v>
      </c>
      <c r="B721" s="208">
        <v>20100201</v>
      </c>
      <c r="C721" s="208" t="s">
        <v>489</v>
      </c>
      <c r="D721" s="208" t="s">
        <v>390</v>
      </c>
      <c r="E721" s="208" t="s">
        <v>254</v>
      </c>
      <c r="F721" s="208" t="s">
        <v>490</v>
      </c>
      <c r="G721" s="208" t="s">
        <v>531</v>
      </c>
      <c r="H721" s="208"/>
      <c r="I721" s="208" t="s">
        <v>532</v>
      </c>
      <c r="J721" s="208">
        <v>339</v>
      </c>
      <c r="K721" s="186">
        <v>28</v>
      </c>
      <c r="L721" s="186">
        <v>145</v>
      </c>
      <c r="M721" s="208" t="s">
        <v>506</v>
      </c>
      <c r="N721" s="186">
        <v>1</v>
      </c>
      <c r="O721" s="210">
        <v>6.6E-3</v>
      </c>
      <c r="P721" s="208" t="s">
        <v>259</v>
      </c>
      <c r="Q721" s="208" t="s">
        <v>493</v>
      </c>
      <c r="R721" s="208" t="s">
        <v>453</v>
      </c>
      <c r="S721" s="208" t="s">
        <v>494</v>
      </c>
      <c r="T721" s="208"/>
      <c r="U721" s="208"/>
      <c r="V721" s="208" t="s">
        <v>533</v>
      </c>
      <c r="W721" s="208" t="s">
        <v>534</v>
      </c>
      <c r="X721" s="208" t="s">
        <v>275</v>
      </c>
      <c r="Y721" s="208">
        <v>0</v>
      </c>
      <c r="Z721" s="339">
        <v>38018</v>
      </c>
      <c r="AA721" s="208"/>
      <c r="AB721" s="208">
        <v>0</v>
      </c>
      <c r="AC721" s="208"/>
    </row>
    <row r="722" spans="1:29" ht="15" customHeight="1" x14ac:dyDescent="0.25">
      <c r="A722" s="208">
        <v>11461</v>
      </c>
      <c r="B722" s="208">
        <v>20100201</v>
      </c>
      <c r="C722" s="208" t="s">
        <v>489</v>
      </c>
      <c r="D722" s="208" t="s">
        <v>390</v>
      </c>
      <c r="E722" s="208" t="s">
        <v>254</v>
      </c>
      <c r="F722" s="208" t="s">
        <v>490</v>
      </c>
      <c r="G722" s="208" t="s">
        <v>402</v>
      </c>
      <c r="H722" s="208"/>
      <c r="I722" s="208" t="s">
        <v>403</v>
      </c>
      <c r="J722" s="208">
        <v>340</v>
      </c>
      <c r="K722" s="186">
        <v>28</v>
      </c>
      <c r="L722" s="186">
        <v>145</v>
      </c>
      <c r="M722" s="208" t="s">
        <v>506</v>
      </c>
      <c r="N722" s="186">
        <v>1</v>
      </c>
      <c r="O722" s="210">
        <v>1.9E-3</v>
      </c>
      <c r="P722" s="208" t="s">
        <v>259</v>
      </c>
      <c r="Q722" s="208" t="s">
        <v>493</v>
      </c>
      <c r="R722" s="208" t="s">
        <v>453</v>
      </c>
      <c r="S722" s="208" t="s">
        <v>494</v>
      </c>
      <c r="T722" s="208"/>
      <c r="U722" s="208">
        <v>3.1</v>
      </c>
      <c r="V722" s="208" t="s">
        <v>495</v>
      </c>
      <c r="W722" s="208" t="s">
        <v>520</v>
      </c>
      <c r="X722" s="208" t="s">
        <v>275</v>
      </c>
      <c r="Y722" s="208">
        <v>0</v>
      </c>
      <c r="Z722" s="339">
        <v>38018</v>
      </c>
      <c r="AA722" s="208"/>
      <c r="AB722" s="208">
        <v>0</v>
      </c>
      <c r="AC722" s="208"/>
    </row>
    <row r="723" spans="1:29" ht="15" customHeight="1" x14ac:dyDescent="0.25">
      <c r="A723" s="208">
        <v>11462</v>
      </c>
      <c r="B723" s="208">
        <v>20100201</v>
      </c>
      <c r="C723" s="208" t="s">
        <v>489</v>
      </c>
      <c r="D723" s="208" t="s">
        <v>390</v>
      </c>
      <c r="E723" s="208" t="s">
        <v>254</v>
      </c>
      <c r="F723" s="208" t="s">
        <v>490</v>
      </c>
      <c r="G723" s="208" t="s">
        <v>535</v>
      </c>
      <c r="H723" s="208"/>
      <c r="I723" s="208" t="s">
        <v>536</v>
      </c>
      <c r="J723" s="208">
        <v>341</v>
      </c>
      <c r="K723" s="186">
        <v>28</v>
      </c>
      <c r="L723" s="186">
        <v>145</v>
      </c>
      <c r="M723" s="208" t="s">
        <v>506</v>
      </c>
      <c r="N723" s="186">
        <v>1</v>
      </c>
      <c r="O723" s="210">
        <v>6.6E-3</v>
      </c>
      <c r="P723" s="208" t="s">
        <v>259</v>
      </c>
      <c r="Q723" s="208" t="s">
        <v>493</v>
      </c>
      <c r="R723" s="208" t="s">
        <v>453</v>
      </c>
      <c r="S723" s="208" t="s">
        <v>494</v>
      </c>
      <c r="T723" s="208"/>
      <c r="U723" s="208"/>
      <c r="V723" s="208" t="s">
        <v>537</v>
      </c>
      <c r="W723" s="208" t="s">
        <v>534</v>
      </c>
      <c r="X723" s="208" t="s">
        <v>275</v>
      </c>
      <c r="Y723" s="208">
        <v>0</v>
      </c>
      <c r="Z723" s="339">
        <v>38018</v>
      </c>
      <c r="AA723" s="208"/>
      <c r="AB723" s="208">
        <v>0</v>
      </c>
      <c r="AC723" s="208"/>
    </row>
    <row r="724" spans="1:29" ht="15" customHeight="1" x14ac:dyDescent="0.25">
      <c r="A724" s="208">
        <v>11463</v>
      </c>
      <c r="B724" s="208">
        <v>20100201</v>
      </c>
      <c r="C724" s="208" t="s">
        <v>489</v>
      </c>
      <c r="D724" s="208" t="s">
        <v>390</v>
      </c>
      <c r="E724" s="208" t="s">
        <v>254</v>
      </c>
      <c r="F724" s="208" t="s">
        <v>490</v>
      </c>
      <c r="G724" s="208">
        <v>40</v>
      </c>
      <c r="H724" s="208"/>
      <c r="I724" s="208" t="s">
        <v>521</v>
      </c>
      <c r="J724" s="208">
        <v>347</v>
      </c>
      <c r="K724" s="186">
        <v>0</v>
      </c>
      <c r="L724" s="186">
        <v>129</v>
      </c>
      <c r="M724" s="208" t="s">
        <v>258</v>
      </c>
      <c r="N724" s="186">
        <v>1</v>
      </c>
      <c r="O724" s="210">
        <v>2.2000000000000001E-6</v>
      </c>
      <c r="P724" s="208" t="s">
        <v>259</v>
      </c>
      <c r="Q724" s="208" t="s">
        <v>493</v>
      </c>
      <c r="R724" s="208" t="s">
        <v>453</v>
      </c>
      <c r="S724" s="208" t="s">
        <v>494</v>
      </c>
      <c r="T724" s="208"/>
      <c r="U724" s="208">
        <v>3.1</v>
      </c>
      <c r="V724" s="208" t="s">
        <v>495</v>
      </c>
      <c r="W724" s="208" t="s">
        <v>496</v>
      </c>
      <c r="X724" s="208" t="s">
        <v>275</v>
      </c>
      <c r="Y724" s="208">
        <v>0</v>
      </c>
      <c r="Z724" s="339">
        <v>36617</v>
      </c>
      <c r="AA724" s="208"/>
      <c r="AB724" s="208">
        <v>0</v>
      </c>
      <c r="AC724" s="208"/>
    </row>
    <row r="725" spans="1:29" ht="15" customHeight="1" x14ac:dyDescent="0.25">
      <c r="A725" s="208">
        <v>11464</v>
      </c>
      <c r="B725" s="208">
        <v>20100201</v>
      </c>
      <c r="C725" s="208" t="s">
        <v>489</v>
      </c>
      <c r="D725" s="208" t="s">
        <v>390</v>
      </c>
      <c r="E725" s="208" t="s">
        <v>254</v>
      </c>
      <c r="F725" s="208" t="s">
        <v>490</v>
      </c>
      <c r="G725" s="208">
        <v>75569</v>
      </c>
      <c r="H725" s="208" t="s">
        <v>522</v>
      </c>
      <c r="I725" s="208" t="s">
        <v>523</v>
      </c>
      <c r="J725" s="208">
        <v>357</v>
      </c>
      <c r="K725" s="186">
        <v>0</v>
      </c>
      <c r="L725" s="186">
        <v>129</v>
      </c>
      <c r="M725" s="208" t="s">
        <v>258</v>
      </c>
      <c r="N725" s="186">
        <v>1</v>
      </c>
      <c r="O725" s="208" t="s">
        <v>524</v>
      </c>
      <c r="P725" s="208" t="s">
        <v>259</v>
      </c>
      <c r="Q725" s="208" t="s">
        <v>493</v>
      </c>
      <c r="R725" s="208" t="s">
        <v>453</v>
      </c>
      <c r="S725" s="208" t="s">
        <v>494</v>
      </c>
      <c r="T725" s="208"/>
      <c r="U725" s="208">
        <v>3.1</v>
      </c>
      <c r="V725" s="208" t="s">
        <v>495</v>
      </c>
      <c r="W725" s="208" t="s">
        <v>496</v>
      </c>
      <c r="X725" s="208" t="s">
        <v>263</v>
      </c>
      <c r="Y725" s="208">
        <v>0</v>
      </c>
      <c r="Z725" s="339">
        <v>36617</v>
      </c>
      <c r="AA725" s="208"/>
      <c r="AB725" s="208">
        <v>0</v>
      </c>
      <c r="AC725" s="208"/>
    </row>
    <row r="726" spans="1:29" ht="15" customHeight="1" x14ac:dyDescent="0.25">
      <c r="A726" s="208">
        <v>11465</v>
      </c>
      <c r="B726" s="208">
        <v>20100201</v>
      </c>
      <c r="C726" s="208" t="s">
        <v>489</v>
      </c>
      <c r="D726" s="208" t="s">
        <v>390</v>
      </c>
      <c r="E726" s="208" t="s">
        <v>254</v>
      </c>
      <c r="F726" s="208" t="s">
        <v>490</v>
      </c>
      <c r="G726" s="208" t="s">
        <v>276</v>
      </c>
      <c r="H726" s="339">
        <v>2025884</v>
      </c>
      <c r="I726" s="208" t="s">
        <v>277</v>
      </c>
      <c r="J726" s="208">
        <v>380</v>
      </c>
      <c r="K726" s="186">
        <v>0</v>
      </c>
      <c r="L726" s="186">
        <v>129</v>
      </c>
      <c r="M726" s="208" t="s">
        <v>258</v>
      </c>
      <c r="N726" s="186">
        <v>1</v>
      </c>
      <c r="O726" s="208" t="s">
        <v>58</v>
      </c>
      <c r="P726" s="208" t="s">
        <v>259</v>
      </c>
      <c r="Q726" s="208" t="s">
        <v>493</v>
      </c>
      <c r="R726" s="208" t="s">
        <v>453</v>
      </c>
      <c r="S726" s="208" t="s">
        <v>494</v>
      </c>
      <c r="T726" s="208" t="s">
        <v>525</v>
      </c>
      <c r="U726" s="208">
        <v>3.1</v>
      </c>
      <c r="V726" s="208" t="s">
        <v>526</v>
      </c>
      <c r="W726" s="208" t="s">
        <v>496</v>
      </c>
      <c r="X726" s="208" t="s">
        <v>267</v>
      </c>
      <c r="Y726" s="208">
        <v>0</v>
      </c>
      <c r="Z726" s="339">
        <v>36617</v>
      </c>
      <c r="AA726" s="208"/>
      <c r="AB726" s="208">
        <v>0</v>
      </c>
      <c r="AC726" s="208"/>
    </row>
    <row r="727" spans="1:29" ht="15" customHeight="1" x14ac:dyDescent="0.25">
      <c r="A727" s="208">
        <v>11466</v>
      </c>
      <c r="B727" s="208">
        <v>20100201</v>
      </c>
      <c r="C727" s="208" t="s">
        <v>489</v>
      </c>
      <c r="D727" s="208" t="s">
        <v>390</v>
      </c>
      <c r="E727" s="208" t="s">
        <v>254</v>
      </c>
      <c r="F727" s="208" t="s">
        <v>490</v>
      </c>
      <c r="G727" s="208"/>
      <c r="H727" s="208"/>
      <c r="I727" s="208" t="s">
        <v>412</v>
      </c>
      <c r="J727" s="208">
        <v>381</v>
      </c>
      <c r="K727" s="186">
        <v>0</v>
      </c>
      <c r="L727" s="186">
        <v>129</v>
      </c>
      <c r="M727" s="208" t="s">
        <v>258</v>
      </c>
      <c r="N727" s="186">
        <v>1</v>
      </c>
      <c r="O727" s="210">
        <v>0.6</v>
      </c>
      <c r="P727" s="208" t="s">
        <v>259</v>
      </c>
      <c r="Q727" s="208" t="s">
        <v>260</v>
      </c>
      <c r="R727" s="208" t="s">
        <v>254</v>
      </c>
      <c r="S727" s="208" t="s">
        <v>261</v>
      </c>
      <c r="T727" s="208"/>
      <c r="U727" s="208">
        <v>3.1</v>
      </c>
      <c r="V727" s="208" t="s">
        <v>748</v>
      </c>
      <c r="W727" s="208" t="s">
        <v>620</v>
      </c>
      <c r="X727" s="208" t="s">
        <v>267</v>
      </c>
      <c r="Y727" s="208">
        <v>0</v>
      </c>
      <c r="Z727" s="208"/>
      <c r="AA727" s="339">
        <v>36617</v>
      </c>
      <c r="AB727" s="208">
        <v>0</v>
      </c>
      <c r="AC727" s="208"/>
    </row>
    <row r="728" spans="1:29" ht="15" customHeight="1" x14ac:dyDescent="0.25">
      <c r="A728" s="208">
        <v>11467</v>
      </c>
      <c r="B728" s="208">
        <v>20100201</v>
      </c>
      <c r="C728" s="208" t="s">
        <v>489</v>
      </c>
      <c r="D728" s="208" t="s">
        <v>390</v>
      </c>
      <c r="E728" s="208" t="s">
        <v>254</v>
      </c>
      <c r="F728" s="208" t="s">
        <v>490</v>
      </c>
      <c r="G728" s="208">
        <v>108883</v>
      </c>
      <c r="H728" s="208" t="s">
        <v>381</v>
      </c>
      <c r="I728" s="208" t="s">
        <v>382</v>
      </c>
      <c r="J728" s="208">
        <v>397</v>
      </c>
      <c r="K728" s="186">
        <v>0</v>
      </c>
      <c r="L728" s="186">
        <v>129</v>
      </c>
      <c r="M728" s="208" t="s">
        <v>258</v>
      </c>
      <c r="N728" s="186">
        <v>1</v>
      </c>
      <c r="O728" s="210">
        <v>1.2999999999999999E-4</v>
      </c>
      <c r="P728" s="208" t="s">
        <v>259</v>
      </c>
      <c r="Q728" s="208" t="s">
        <v>493</v>
      </c>
      <c r="R728" s="208" t="s">
        <v>453</v>
      </c>
      <c r="S728" s="208" t="s">
        <v>494</v>
      </c>
      <c r="T728" s="208"/>
      <c r="U728" s="208">
        <v>3.1</v>
      </c>
      <c r="V728" s="208" t="s">
        <v>495</v>
      </c>
      <c r="W728" s="208" t="s">
        <v>496</v>
      </c>
      <c r="X728" s="208" t="s">
        <v>275</v>
      </c>
      <c r="Y728" s="208">
        <v>0</v>
      </c>
      <c r="Z728" s="339">
        <v>36617</v>
      </c>
      <c r="AA728" s="208"/>
      <c r="AB728" s="208">
        <v>0</v>
      </c>
      <c r="AC728" s="208"/>
    </row>
    <row r="729" spans="1:29" ht="15" customHeight="1" x14ac:dyDescent="0.25">
      <c r="A729" s="208">
        <v>11468</v>
      </c>
      <c r="B729" s="208">
        <v>20100201</v>
      </c>
      <c r="C729" s="208" t="s">
        <v>489</v>
      </c>
      <c r="D729" s="208" t="s">
        <v>390</v>
      </c>
      <c r="E729" s="208" t="s">
        <v>254</v>
      </c>
      <c r="F729" s="208" t="s">
        <v>490</v>
      </c>
      <c r="G729" s="208"/>
      <c r="H729" s="208"/>
      <c r="I729" s="208" t="s">
        <v>279</v>
      </c>
      <c r="J729" s="208">
        <v>399</v>
      </c>
      <c r="K729" s="186">
        <v>0</v>
      </c>
      <c r="L729" s="186">
        <v>129</v>
      </c>
      <c r="M729" s="208" t="s">
        <v>258</v>
      </c>
      <c r="N729" s="186">
        <v>1</v>
      </c>
      <c r="O729" s="210">
        <v>25.2</v>
      </c>
      <c r="P729" s="208" t="s">
        <v>259</v>
      </c>
      <c r="Q729" s="208" t="s">
        <v>260</v>
      </c>
      <c r="R729" s="208" t="s">
        <v>254</v>
      </c>
      <c r="S729" s="208" t="s">
        <v>261</v>
      </c>
      <c r="T729" s="208"/>
      <c r="U729" s="208">
        <v>3.1</v>
      </c>
      <c r="V729" s="208" t="s">
        <v>747</v>
      </c>
      <c r="W729" s="208" t="s">
        <v>620</v>
      </c>
      <c r="X729" s="208" t="s">
        <v>263</v>
      </c>
      <c r="Y729" s="208">
        <v>0</v>
      </c>
      <c r="Z729" s="208"/>
      <c r="AA729" s="339">
        <v>36617</v>
      </c>
      <c r="AB729" s="208">
        <v>0</v>
      </c>
      <c r="AC729" s="208"/>
    </row>
    <row r="730" spans="1:29" ht="15" customHeight="1" x14ac:dyDescent="0.25">
      <c r="A730" s="208">
        <v>11469</v>
      </c>
      <c r="B730" s="208">
        <v>20100201</v>
      </c>
      <c r="C730" s="208" t="s">
        <v>489</v>
      </c>
      <c r="D730" s="208" t="s">
        <v>390</v>
      </c>
      <c r="E730" s="208" t="s">
        <v>254</v>
      </c>
      <c r="F730" s="208" t="s">
        <v>490</v>
      </c>
      <c r="G730" s="208"/>
      <c r="H730" s="208"/>
      <c r="I730" s="208" t="s">
        <v>279</v>
      </c>
      <c r="J730" s="208">
        <v>399</v>
      </c>
      <c r="K730" s="186">
        <v>0</v>
      </c>
      <c r="L730" s="186">
        <v>129</v>
      </c>
      <c r="M730" s="208" t="s">
        <v>258</v>
      </c>
      <c r="N730" s="186">
        <v>1</v>
      </c>
      <c r="O730" s="210">
        <v>1.0999999999999999E-2</v>
      </c>
      <c r="P730" s="208" t="s">
        <v>259</v>
      </c>
      <c r="Q730" s="208" t="s">
        <v>493</v>
      </c>
      <c r="R730" s="208" t="s">
        <v>453</v>
      </c>
      <c r="S730" s="208" t="s">
        <v>494</v>
      </c>
      <c r="T730" s="208"/>
      <c r="U730" s="208">
        <v>3.1</v>
      </c>
      <c r="V730" s="208" t="s">
        <v>495</v>
      </c>
      <c r="W730" s="208" t="s">
        <v>496</v>
      </c>
      <c r="X730" s="208" t="s">
        <v>267</v>
      </c>
      <c r="Y730" s="208">
        <v>0</v>
      </c>
      <c r="Z730" s="339">
        <v>36617</v>
      </c>
      <c r="AA730" s="208"/>
      <c r="AB730" s="208">
        <v>0</v>
      </c>
      <c r="AC730" s="208"/>
    </row>
    <row r="731" spans="1:29" ht="15" customHeight="1" x14ac:dyDescent="0.25">
      <c r="A731" s="208">
        <v>11470</v>
      </c>
      <c r="B731" s="208">
        <v>20100201</v>
      </c>
      <c r="C731" s="208" t="s">
        <v>489</v>
      </c>
      <c r="D731" s="208" t="s">
        <v>390</v>
      </c>
      <c r="E731" s="208" t="s">
        <v>254</v>
      </c>
      <c r="F731" s="208" t="s">
        <v>490</v>
      </c>
      <c r="G731" s="208"/>
      <c r="H731" s="208"/>
      <c r="I731" s="208" t="s">
        <v>279</v>
      </c>
      <c r="J731" s="208">
        <v>399</v>
      </c>
      <c r="K731" s="186">
        <v>28</v>
      </c>
      <c r="L731" s="186">
        <v>145</v>
      </c>
      <c r="M731" s="208" t="s">
        <v>506</v>
      </c>
      <c r="N731" s="186">
        <v>1</v>
      </c>
      <c r="O731" s="210">
        <v>14.7</v>
      </c>
      <c r="P731" s="208" t="s">
        <v>259</v>
      </c>
      <c r="Q731" s="208" t="s">
        <v>260</v>
      </c>
      <c r="R731" s="208" t="s">
        <v>254</v>
      </c>
      <c r="S731" s="208" t="s">
        <v>261</v>
      </c>
      <c r="T731" s="208"/>
      <c r="U731" s="208">
        <v>3.1</v>
      </c>
      <c r="V731" s="208" t="s">
        <v>746</v>
      </c>
      <c r="W731" s="208" t="s">
        <v>620</v>
      </c>
      <c r="X731" s="208" t="s">
        <v>275</v>
      </c>
      <c r="Y731" s="208">
        <v>0</v>
      </c>
      <c r="Z731" s="208"/>
      <c r="AA731" s="339">
        <v>36617</v>
      </c>
      <c r="AB731" s="208">
        <v>0</v>
      </c>
      <c r="AC731" s="208"/>
    </row>
    <row r="732" spans="1:29" ht="15" customHeight="1" x14ac:dyDescent="0.25">
      <c r="A732" s="208">
        <v>11470</v>
      </c>
      <c r="B732" s="208">
        <v>20100201</v>
      </c>
      <c r="C732" s="208" t="s">
        <v>489</v>
      </c>
      <c r="D732" s="208" t="s">
        <v>390</v>
      </c>
      <c r="E732" s="208" t="s">
        <v>254</v>
      </c>
      <c r="F732" s="208" t="s">
        <v>490</v>
      </c>
      <c r="G732" s="208"/>
      <c r="H732" s="208"/>
      <c r="I732" s="208" t="s">
        <v>279</v>
      </c>
      <c r="J732" s="208">
        <v>399</v>
      </c>
      <c r="K732" s="186">
        <v>139</v>
      </c>
      <c r="L732" s="186">
        <v>198</v>
      </c>
      <c r="M732" s="208" t="s">
        <v>551</v>
      </c>
      <c r="O732" s="210">
        <v>14.7</v>
      </c>
      <c r="P732" s="208" t="s">
        <v>259</v>
      </c>
      <c r="Q732" s="208" t="s">
        <v>260</v>
      </c>
      <c r="R732" s="208" t="s">
        <v>254</v>
      </c>
      <c r="S732" s="208" t="s">
        <v>261</v>
      </c>
      <c r="T732" s="208"/>
      <c r="U732" s="208">
        <v>3.1</v>
      </c>
      <c r="V732" s="208" t="s">
        <v>746</v>
      </c>
      <c r="W732" s="208" t="s">
        <v>620</v>
      </c>
      <c r="X732" s="208" t="s">
        <v>275</v>
      </c>
      <c r="Y732" s="208">
        <v>0</v>
      </c>
      <c r="Z732" s="208"/>
      <c r="AA732" s="339">
        <v>36617</v>
      </c>
      <c r="AB732" s="208">
        <v>0</v>
      </c>
      <c r="AC732" s="208"/>
    </row>
    <row r="733" spans="1:29" ht="15" customHeight="1" x14ac:dyDescent="0.25">
      <c r="A733" s="208">
        <v>11471</v>
      </c>
      <c r="B733" s="208">
        <v>20100201</v>
      </c>
      <c r="C733" s="208" t="s">
        <v>489</v>
      </c>
      <c r="D733" s="208" t="s">
        <v>390</v>
      </c>
      <c r="E733" s="208" t="s">
        <v>254</v>
      </c>
      <c r="F733" s="208" t="s">
        <v>490</v>
      </c>
      <c r="G733" s="208" t="s">
        <v>385</v>
      </c>
      <c r="H733" s="208"/>
      <c r="I733" s="208" t="s">
        <v>386</v>
      </c>
      <c r="J733" s="208">
        <v>417</v>
      </c>
      <c r="K733" s="186">
        <v>0</v>
      </c>
      <c r="L733" s="186">
        <v>129</v>
      </c>
      <c r="M733" s="208" t="s">
        <v>258</v>
      </c>
      <c r="N733" s="186">
        <v>1</v>
      </c>
      <c r="O733" s="210">
        <v>1</v>
      </c>
      <c r="P733" s="208" t="s">
        <v>259</v>
      </c>
      <c r="Q733" s="208" t="s">
        <v>260</v>
      </c>
      <c r="R733" s="208" t="s">
        <v>254</v>
      </c>
      <c r="S733" s="208" t="s">
        <v>261</v>
      </c>
      <c r="T733" s="208"/>
      <c r="U733" s="208">
        <v>3.1</v>
      </c>
      <c r="V733" s="208"/>
      <c r="W733" s="208" t="s">
        <v>620</v>
      </c>
      <c r="X733" s="208" t="s">
        <v>263</v>
      </c>
      <c r="Y733" s="208">
        <v>0</v>
      </c>
      <c r="Z733" s="208"/>
      <c r="AA733" s="339">
        <v>36617</v>
      </c>
      <c r="AB733" s="208">
        <v>0</v>
      </c>
      <c r="AC733" s="208"/>
    </row>
    <row r="734" spans="1:29" ht="15" customHeight="1" x14ac:dyDescent="0.25">
      <c r="A734" s="208">
        <v>11472</v>
      </c>
      <c r="B734" s="208">
        <v>20100201</v>
      </c>
      <c r="C734" s="208" t="s">
        <v>489</v>
      </c>
      <c r="D734" s="208" t="s">
        <v>390</v>
      </c>
      <c r="E734" s="208" t="s">
        <v>254</v>
      </c>
      <c r="F734" s="208" t="s">
        <v>490</v>
      </c>
      <c r="G734" s="208" t="s">
        <v>385</v>
      </c>
      <c r="H734" s="208"/>
      <c r="I734" s="208" t="s">
        <v>386</v>
      </c>
      <c r="J734" s="208">
        <v>417</v>
      </c>
      <c r="K734" s="186">
        <v>0</v>
      </c>
      <c r="L734" s="186">
        <v>129</v>
      </c>
      <c r="M734" s="208" t="s">
        <v>258</v>
      </c>
      <c r="N734" s="186">
        <v>1</v>
      </c>
      <c r="O734" s="210">
        <v>2.0999999999999999E-3</v>
      </c>
      <c r="P734" s="208" t="s">
        <v>259</v>
      </c>
      <c r="Q734" s="208" t="s">
        <v>493</v>
      </c>
      <c r="R734" s="208" t="s">
        <v>453</v>
      </c>
      <c r="S734" s="208" t="s">
        <v>494</v>
      </c>
      <c r="T734" s="208"/>
      <c r="U734" s="208">
        <v>3.1</v>
      </c>
      <c r="V734" s="208" t="s">
        <v>495</v>
      </c>
      <c r="W734" s="208" t="s">
        <v>496</v>
      </c>
      <c r="X734" s="208" t="s">
        <v>263</v>
      </c>
      <c r="Y734" s="208">
        <v>0</v>
      </c>
      <c r="Z734" s="339">
        <v>36617</v>
      </c>
      <c r="AA734" s="208"/>
      <c r="AB734" s="208">
        <v>0</v>
      </c>
      <c r="AC734" s="208"/>
    </row>
    <row r="735" spans="1:29" ht="15" customHeight="1" x14ac:dyDescent="0.25">
      <c r="A735" s="208">
        <v>11473</v>
      </c>
      <c r="B735" s="208">
        <v>20100201</v>
      </c>
      <c r="C735" s="208" t="s">
        <v>489</v>
      </c>
      <c r="D735" s="208" t="s">
        <v>390</v>
      </c>
      <c r="E735" s="208" t="s">
        <v>254</v>
      </c>
      <c r="F735" s="208" t="s">
        <v>490</v>
      </c>
      <c r="G735" s="208" t="s">
        <v>385</v>
      </c>
      <c r="H735" s="208"/>
      <c r="I735" s="208" t="s">
        <v>386</v>
      </c>
      <c r="J735" s="208">
        <v>417</v>
      </c>
      <c r="K735" s="186">
        <v>28</v>
      </c>
      <c r="L735" s="186">
        <v>145</v>
      </c>
      <c r="M735" s="208" t="s">
        <v>506</v>
      </c>
      <c r="N735" s="186">
        <v>1</v>
      </c>
      <c r="O735" s="210">
        <v>3.36</v>
      </c>
      <c r="P735" s="208" t="s">
        <v>259</v>
      </c>
      <c r="Q735" s="208" t="s">
        <v>260</v>
      </c>
      <c r="R735" s="208" t="s">
        <v>254</v>
      </c>
      <c r="S735" s="208" t="s">
        <v>261</v>
      </c>
      <c r="T735" s="208"/>
      <c r="U735" s="208">
        <v>3.1</v>
      </c>
      <c r="V735" s="208" t="s">
        <v>745</v>
      </c>
      <c r="W735" s="208" t="s">
        <v>620</v>
      </c>
      <c r="X735" s="208" t="s">
        <v>275</v>
      </c>
      <c r="Y735" s="208">
        <v>0</v>
      </c>
      <c r="Z735" s="208"/>
      <c r="AA735" s="339">
        <v>36617</v>
      </c>
      <c r="AB735" s="208">
        <v>0</v>
      </c>
      <c r="AC735" s="208"/>
    </row>
    <row r="736" spans="1:29" ht="15" customHeight="1" x14ac:dyDescent="0.25">
      <c r="A736" s="208">
        <v>11473</v>
      </c>
      <c r="B736" s="208">
        <v>20100201</v>
      </c>
      <c r="C736" s="208" t="s">
        <v>489</v>
      </c>
      <c r="D736" s="208" t="s">
        <v>390</v>
      </c>
      <c r="E736" s="208" t="s">
        <v>254</v>
      </c>
      <c r="F736" s="208" t="s">
        <v>490</v>
      </c>
      <c r="G736" s="208" t="s">
        <v>385</v>
      </c>
      <c r="H736" s="208"/>
      <c r="I736" s="208" t="s">
        <v>386</v>
      </c>
      <c r="J736" s="208">
        <v>417</v>
      </c>
      <c r="K736" s="186">
        <v>139</v>
      </c>
      <c r="L736" s="186">
        <v>198</v>
      </c>
      <c r="M736" s="208" t="s">
        <v>551</v>
      </c>
      <c r="O736" s="210">
        <v>3.36</v>
      </c>
      <c r="P736" s="208" t="s">
        <v>259</v>
      </c>
      <c r="Q736" s="208" t="s">
        <v>260</v>
      </c>
      <c r="R736" s="208" t="s">
        <v>254</v>
      </c>
      <c r="S736" s="208" t="s">
        <v>261</v>
      </c>
      <c r="T736" s="208"/>
      <c r="U736" s="208">
        <v>3.1</v>
      </c>
      <c r="V736" s="208" t="s">
        <v>745</v>
      </c>
      <c r="W736" s="208" t="s">
        <v>620</v>
      </c>
      <c r="X736" s="208" t="s">
        <v>275</v>
      </c>
      <c r="Y736" s="208">
        <v>0</v>
      </c>
      <c r="Z736" s="208"/>
      <c r="AA736" s="339">
        <v>36617</v>
      </c>
      <c r="AB736" s="208">
        <v>0</v>
      </c>
      <c r="AC736" s="208"/>
    </row>
    <row r="737" spans="1:29" ht="15" customHeight="1" x14ac:dyDescent="0.25">
      <c r="A737" s="208">
        <v>11474</v>
      </c>
      <c r="B737" s="208">
        <v>20100202</v>
      </c>
      <c r="C737" s="208" t="s">
        <v>489</v>
      </c>
      <c r="D737" s="208" t="s">
        <v>390</v>
      </c>
      <c r="E737" s="208" t="s">
        <v>254</v>
      </c>
      <c r="F737" s="208" t="s">
        <v>527</v>
      </c>
      <c r="G737" s="208" t="s">
        <v>565</v>
      </c>
      <c r="H737" s="208" t="s">
        <v>566</v>
      </c>
      <c r="I737" s="208" t="s">
        <v>567</v>
      </c>
      <c r="J737" s="208">
        <v>87</v>
      </c>
      <c r="K737" s="186">
        <v>107</v>
      </c>
      <c r="L737" s="186">
        <v>172</v>
      </c>
      <c r="M737" s="208" t="s">
        <v>615</v>
      </c>
      <c r="N737" s="186">
        <v>1</v>
      </c>
      <c r="O737" s="210">
        <v>18</v>
      </c>
      <c r="P737" s="208" t="s">
        <v>259</v>
      </c>
      <c r="Q737" s="208" t="s">
        <v>260</v>
      </c>
      <c r="R737" s="208" t="s">
        <v>254</v>
      </c>
      <c r="S737" s="208" t="s">
        <v>261</v>
      </c>
      <c r="T737" s="208"/>
      <c r="U737" s="208"/>
      <c r="V737" s="208"/>
      <c r="W737" s="208" t="s">
        <v>568</v>
      </c>
      <c r="X737" s="208" t="s">
        <v>275</v>
      </c>
      <c r="Y737" s="208">
        <v>0</v>
      </c>
      <c r="Z737" s="339">
        <v>36770</v>
      </c>
      <c r="AA737" s="208"/>
      <c r="AB737" s="208">
        <v>0</v>
      </c>
      <c r="AC737" s="208"/>
    </row>
    <row r="738" spans="1:29" ht="15" customHeight="1" x14ac:dyDescent="0.25">
      <c r="A738" s="208">
        <v>11475</v>
      </c>
      <c r="B738" s="208">
        <v>20100202</v>
      </c>
      <c r="C738" s="208" t="s">
        <v>489</v>
      </c>
      <c r="D738" s="208" t="s">
        <v>390</v>
      </c>
      <c r="E738" s="208" t="s">
        <v>254</v>
      </c>
      <c r="F738" s="208" t="s">
        <v>527</v>
      </c>
      <c r="G738" s="208" t="s">
        <v>565</v>
      </c>
      <c r="H738" s="208" t="s">
        <v>566</v>
      </c>
      <c r="I738" s="208" t="s">
        <v>567</v>
      </c>
      <c r="J738" s="208">
        <v>87</v>
      </c>
      <c r="K738" s="186">
        <v>139</v>
      </c>
      <c r="L738" s="186">
        <v>198</v>
      </c>
      <c r="M738" s="208" t="s">
        <v>551</v>
      </c>
      <c r="N738" s="186">
        <v>1</v>
      </c>
      <c r="O738" s="210">
        <v>9.1</v>
      </c>
      <c r="P738" s="208" t="s">
        <v>259</v>
      </c>
      <c r="Q738" s="208" t="s">
        <v>260</v>
      </c>
      <c r="R738" s="208" t="s">
        <v>254</v>
      </c>
      <c r="S738" s="208" t="s">
        <v>261</v>
      </c>
      <c r="T738" s="208"/>
      <c r="U738" s="208"/>
      <c r="V738" s="208"/>
      <c r="W738" s="208" t="s">
        <v>568</v>
      </c>
      <c r="X738" s="208" t="s">
        <v>275</v>
      </c>
      <c r="Y738" s="208">
        <v>0</v>
      </c>
      <c r="Z738" s="339">
        <v>36770</v>
      </c>
      <c r="AA738" s="208"/>
      <c r="AB738" s="208">
        <v>0</v>
      </c>
      <c r="AC738" s="208"/>
    </row>
    <row r="739" spans="1:29" ht="15" customHeight="1" x14ac:dyDescent="0.25">
      <c r="A739" s="208">
        <v>11476</v>
      </c>
      <c r="B739" s="208">
        <v>20100202</v>
      </c>
      <c r="C739" s="208" t="s">
        <v>489</v>
      </c>
      <c r="D739" s="208" t="s">
        <v>390</v>
      </c>
      <c r="E739" s="208" t="s">
        <v>254</v>
      </c>
      <c r="F739" s="208" t="s">
        <v>527</v>
      </c>
      <c r="G739" s="208" t="s">
        <v>264</v>
      </c>
      <c r="H739" s="208" t="s">
        <v>265</v>
      </c>
      <c r="I739" s="208" t="s">
        <v>266</v>
      </c>
      <c r="J739" s="208">
        <v>137</v>
      </c>
      <c r="K739" s="186">
        <v>0</v>
      </c>
      <c r="L739" s="186">
        <v>129</v>
      </c>
      <c r="M739" s="208" t="s">
        <v>258</v>
      </c>
      <c r="N739" s="186">
        <v>1</v>
      </c>
      <c r="O739" s="210">
        <v>399</v>
      </c>
      <c r="P739" s="208" t="s">
        <v>259</v>
      </c>
      <c r="Q739" s="208" t="s">
        <v>260</v>
      </c>
      <c r="R739" s="208" t="s">
        <v>254</v>
      </c>
      <c r="S739" s="208" t="s">
        <v>261</v>
      </c>
      <c r="T739" s="208"/>
      <c r="U739" s="208">
        <v>3.2</v>
      </c>
      <c r="V739" s="208"/>
      <c r="W739" s="208" t="s">
        <v>528</v>
      </c>
      <c r="X739" s="208" t="s">
        <v>278</v>
      </c>
      <c r="Y739" s="208">
        <v>0</v>
      </c>
      <c r="Z739" s="208"/>
      <c r="AA739" s="208"/>
      <c r="AB739" s="208">
        <v>0</v>
      </c>
      <c r="AC739" s="208"/>
    </row>
    <row r="740" spans="1:29" ht="15" customHeight="1" x14ac:dyDescent="0.25">
      <c r="A740" s="208">
        <v>11477</v>
      </c>
      <c r="B740" s="208">
        <v>20100202</v>
      </c>
      <c r="C740" s="208" t="s">
        <v>489</v>
      </c>
      <c r="D740" s="208" t="s">
        <v>390</v>
      </c>
      <c r="E740" s="208" t="s">
        <v>254</v>
      </c>
      <c r="F740" s="208" t="s">
        <v>527</v>
      </c>
      <c r="G740" s="208" t="s">
        <v>268</v>
      </c>
      <c r="H740" s="208"/>
      <c r="I740" s="208" t="s">
        <v>269</v>
      </c>
      <c r="J740" s="208">
        <v>303</v>
      </c>
      <c r="K740" s="186">
        <v>0</v>
      </c>
      <c r="L740" s="186">
        <v>129</v>
      </c>
      <c r="M740" s="208" t="s">
        <v>258</v>
      </c>
      <c r="N740" s="186">
        <v>1</v>
      </c>
      <c r="O740" s="210">
        <v>2840</v>
      </c>
      <c r="P740" s="208" t="s">
        <v>259</v>
      </c>
      <c r="Q740" s="208" t="s">
        <v>260</v>
      </c>
      <c r="R740" s="208" t="s">
        <v>254</v>
      </c>
      <c r="S740" s="208" t="s">
        <v>261</v>
      </c>
      <c r="T740" s="208"/>
      <c r="U740" s="208">
        <v>3.2</v>
      </c>
      <c r="V740" s="208"/>
      <c r="W740" s="208" t="s">
        <v>528</v>
      </c>
      <c r="X740" s="208" t="s">
        <v>278</v>
      </c>
      <c r="Y740" s="208">
        <v>0</v>
      </c>
      <c r="Z740" s="208"/>
      <c r="AA740" s="208"/>
      <c r="AB740" s="208">
        <v>0</v>
      </c>
      <c r="AC740" s="208"/>
    </row>
    <row r="741" spans="1:29" ht="15" customHeight="1" x14ac:dyDescent="0.25">
      <c r="A741" s="208">
        <v>11478</v>
      </c>
      <c r="B741" s="208">
        <v>20100202</v>
      </c>
      <c r="C741" s="208" t="s">
        <v>489</v>
      </c>
      <c r="D741" s="208" t="s">
        <v>390</v>
      </c>
      <c r="E741" s="208" t="s">
        <v>254</v>
      </c>
      <c r="F741" s="208" t="s">
        <v>527</v>
      </c>
      <c r="G741" s="208" t="s">
        <v>271</v>
      </c>
      <c r="H741" s="208"/>
      <c r="I741" s="208" t="s">
        <v>272</v>
      </c>
      <c r="J741" s="208">
        <v>330</v>
      </c>
      <c r="K741" s="186">
        <v>0</v>
      </c>
      <c r="L741" s="186">
        <v>129</v>
      </c>
      <c r="M741" s="208" t="s">
        <v>258</v>
      </c>
      <c r="N741" s="186">
        <v>1</v>
      </c>
      <c r="O741" s="210">
        <v>10.11</v>
      </c>
      <c r="P741" s="208" t="s">
        <v>259</v>
      </c>
      <c r="Q741" s="208" t="s">
        <v>260</v>
      </c>
      <c r="R741" s="208" t="s">
        <v>254</v>
      </c>
      <c r="S741" s="208" t="s">
        <v>261</v>
      </c>
      <c r="T741" s="208"/>
      <c r="U741" s="208">
        <v>3.2</v>
      </c>
      <c r="V741" s="208" t="s">
        <v>529</v>
      </c>
      <c r="W741" s="208" t="s">
        <v>530</v>
      </c>
      <c r="X741" s="208" t="s">
        <v>263</v>
      </c>
      <c r="Y741" s="208">
        <v>0</v>
      </c>
      <c r="Z741" s="339">
        <v>38018</v>
      </c>
      <c r="AA741" s="208"/>
      <c r="AB741" s="208">
        <v>0</v>
      </c>
      <c r="AC741" s="208"/>
    </row>
    <row r="742" spans="1:29" ht="15" customHeight="1" x14ac:dyDescent="0.25">
      <c r="A742" s="208">
        <v>11479</v>
      </c>
      <c r="B742" s="208">
        <v>20100202</v>
      </c>
      <c r="C742" s="208" t="s">
        <v>489</v>
      </c>
      <c r="D742" s="208" t="s">
        <v>390</v>
      </c>
      <c r="E742" s="208" t="s">
        <v>254</v>
      </c>
      <c r="F742" s="208" t="s">
        <v>527</v>
      </c>
      <c r="G742" s="208" t="s">
        <v>273</v>
      </c>
      <c r="H742" s="208"/>
      <c r="I742" s="208" t="s">
        <v>274</v>
      </c>
      <c r="J742" s="208">
        <v>334</v>
      </c>
      <c r="K742" s="186">
        <v>0</v>
      </c>
      <c r="L742" s="186">
        <v>129</v>
      </c>
      <c r="M742" s="208" t="s">
        <v>258</v>
      </c>
      <c r="N742" s="186">
        <v>1</v>
      </c>
      <c r="O742" s="210">
        <v>10</v>
      </c>
      <c r="P742" s="208" t="s">
        <v>259</v>
      </c>
      <c r="Q742" s="208" t="s">
        <v>260</v>
      </c>
      <c r="R742" s="208" t="s">
        <v>254</v>
      </c>
      <c r="S742" s="208" t="s">
        <v>261</v>
      </c>
      <c r="T742" s="208"/>
      <c r="U742" s="208"/>
      <c r="V742" s="208"/>
      <c r="W742" s="208" t="s">
        <v>744</v>
      </c>
      <c r="X742" s="208" t="s">
        <v>516</v>
      </c>
      <c r="Y742" s="208">
        <v>0</v>
      </c>
      <c r="Z742" s="208"/>
      <c r="AA742" s="208"/>
      <c r="AB742" s="208">
        <v>0</v>
      </c>
      <c r="AC742" s="208"/>
    </row>
    <row r="743" spans="1:29" ht="15" customHeight="1" x14ac:dyDescent="0.25">
      <c r="A743" s="208">
        <v>11480</v>
      </c>
      <c r="B743" s="208">
        <v>20100202</v>
      </c>
      <c r="C743" s="208" t="s">
        <v>489</v>
      </c>
      <c r="D743" s="208" t="s">
        <v>390</v>
      </c>
      <c r="E743" s="208" t="s">
        <v>254</v>
      </c>
      <c r="F743" s="208" t="s">
        <v>527</v>
      </c>
      <c r="G743" s="208" t="s">
        <v>400</v>
      </c>
      <c r="H743" s="208"/>
      <c r="I743" s="208" t="s">
        <v>401</v>
      </c>
      <c r="J743" s="208">
        <v>338</v>
      </c>
      <c r="K743" s="186">
        <v>0</v>
      </c>
      <c r="L743" s="186">
        <v>129</v>
      </c>
      <c r="M743" s="208" t="s">
        <v>258</v>
      </c>
      <c r="N743" s="186">
        <v>1</v>
      </c>
      <c r="O743" s="210">
        <v>10</v>
      </c>
      <c r="P743" s="208" t="s">
        <v>259</v>
      </c>
      <c r="Q743" s="208" t="s">
        <v>260</v>
      </c>
      <c r="R743" s="208" t="s">
        <v>254</v>
      </c>
      <c r="S743" s="208" t="s">
        <v>261</v>
      </c>
      <c r="T743" s="208"/>
      <c r="U743" s="208"/>
      <c r="V743" s="208"/>
      <c r="W743" s="208" t="s">
        <v>743</v>
      </c>
      <c r="X743" s="208" t="s">
        <v>516</v>
      </c>
      <c r="Y743" s="208">
        <v>0</v>
      </c>
      <c r="Z743" s="208"/>
      <c r="AA743" s="208"/>
      <c r="AB743" s="208">
        <v>0</v>
      </c>
      <c r="AC743" s="208"/>
    </row>
    <row r="744" spans="1:29" ht="15" customHeight="1" x14ac:dyDescent="0.25">
      <c r="A744" s="208">
        <v>11481</v>
      </c>
      <c r="B744" s="208">
        <v>20100202</v>
      </c>
      <c r="C744" s="208" t="s">
        <v>489</v>
      </c>
      <c r="D744" s="208" t="s">
        <v>390</v>
      </c>
      <c r="E744" s="208" t="s">
        <v>254</v>
      </c>
      <c r="F744" s="208" t="s">
        <v>527</v>
      </c>
      <c r="G744" s="208" t="s">
        <v>531</v>
      </c>
      <c r="H744" s="208"/>
      <c r="I744" s="208" t="s">
        <v>532</v>
      </c>
      <c r="J744" s="208">
        <v>339</v>
      </c>
      <c r="K744" s="186">
        <v>0</v>
      </c>
      <c r="L744" s="186">
        <v>129</v>
      </c>
      <c r="M744" s="208" t="s">
        <v>258</v>
      </c>
      <c r="N744" s="186">
        <v>1</v>
      </c>
      <c r="O744" s="210">
        <v>20.11</v>
      </c>
      <c r="P744" s="208" t="s">
        <v>259</v>
      </c>
      <c r="Q744" s="208" t="s">
        <v>260</v>
      </c>
      <c r="R744" s="208" t="s">
        <v>254</v>
      </c>
      <c r="S744" s="208" t="s">
        <v>261</v>
      </c>
      <c r="T744" s="208"/>
      <c r="U744" s="208"/>
      <c r="V744" s="208" t="s">
        <v>533</v>
      </c>
      <c r="W744" s="208" t="s">
        <v>534</v>
      </c>
      <c r="X744" s="208" t="s">
        <v>516</v>
      </c>
      <c r="Y744" s="208">
        <v>0</v>
      </c>
      <c r="Z744" s="339">
        <v>38018</v>
      </c>
      <c r="AA744" s="208"/>
      <c r="AB744" s="208">
        <v>0</v>
      </c>
      <c r="AC744" s="208"/>
    </row>
    <row r="745" spans="1:29" ht="15" customHeight="1" x14ac:dyDescent="0.25">
      <c r="A745" s="208">
        <v>11482</v>
      </c>
      <c r="B745" s="208">
        <v>20100202</v>
      </c>
      <c r="C745" s="208" t="s">
        <v>489</v>
      </c>
      <c r="D745" s="208" t="s">
        <v>390</v>
      </c>
      <c r="E745" s="208" t="s">
        <v>254</v>
      </c>
      <c r="F745" s="208" t="s">
        <v>527</v>
      </c>
      <c r="G745" s="208" t="s">
        <v>402</v>
      </c>
      <c r="H745" s="208"/>
      <c r="I745" s="208" t="s">
        <v>403</v>
      </c>
      <c r="J745" s="208">
        <v>340</v>
      </c>
      <c r="K745" s="186">
        <v>0</v>
      </c>
      <c r="L745" s="186">
        <v>129</v>
      </c>
      <c r="M745" s="208" t="s">
        <v>258</v>
      </c>
      <c r="N745" s="186">
        <v>1</v>
      </c>
      <c r="O745" s="210">
        <v>10</v>
      </c>
      <c r="P745" s="208" t="s">
        <v>259</v>
      </c>
      <c r="Q745" s="208" t="s">
        <v>260</v>
      </c>
      <c r="R745" s="208" t="s">
        <v>254</v>
      </c>
      <c r="S745" s="208" t="s">
        <v>261</v>
      </c>
      <c r="T745" s="208"/>
      <c r="U745" s="208"/>
      <c r="V745" s="208"/>
      <c r="W745" s="208" t="s">
        <v>743</v>
      </c>
      <c r="X745" s="208" t="s">
        <v>516</v>
      </c>
      <c r="Y745" s="208">
        <v>0</v>
      </c>
      <c r="Z745" s="339">
        <v>38018</v>
      </c>
      <c r="AA745" s="208"/>
      <c r="AB745" s="208">
        <v>0</v>
      </c>
      <c r="AC745" s="208"/>
    </row>
    <row r="746" spans="1:29" ht="15" customHeight="1" x14ac:dyDescent="0.25">
      <c r="A746" s="208">
        <v>11483</v>
      </c>
      <c r="B746" s="208">
        <v>20100202</v>
      </c>
      <c r="C746" s="208" t="s">
        <v>489</v>
      </c>
      <c r="D746" s="208" t="s">
        <v>390</v>
      </c>
      <c r="E746" s="208" t="s">
        <v>254</v>
      </c>
      <c r="F746" s="208" t="s">
        <v>527</v>
      </c>
      <c r="G746" s="208" t="s">
        <v>535</v>
      </c>
      <c r="H746" s="208"/>
      <c r="I746" s="208" t="s">
        <v>536</v>
      </c>
      <c r="J746" s="208">
        <v>341</v>
      </c>
      <c r="K746" s="186">
        <v>0</v>
      </c>
      <c r="L746" s="186">
        <v>129</v>
      </c>
      <c r="M746" s="208" t="s">
        <v>258</v>
      </c>
      <c r="N746" s="186">
        <v>1</v>
      </c>
      <c r="O746" s="210">
        <v>20.11</v>
      </c>
      <c r="P746" s="208" t="s">
        <v>259</v>
      </c>
      <c r="Q746" s="208" t="s">
        <v>260</v>
      </c>
      <c r="R746" s="208" t="s">
        <v>254</v>
      </c>
      <c r="S746" s="208" t="s">
        <v>261</v>
      </c>
      <c r="T746" s="208"/>
      <c r="U746" s="208"/>
      <c r="V746" s="208" t="s">
        <v>537</v>
      </c>
      <c r="W746" s="208" t="s">
        <v>534</v>
      </c>
      <c r="X746" s="208" t="s">
        <v>516</v>
      </c>
      <c r="Y746" s="208">
        <v>0</v>
      </c>
      <c r="Z746" s="339">
        <v>38018</v>
      </c>
      <c r="AA746" s="208"/>
      <c r="AB746" s="208">
        <v>0</v>
      </c>
      <c r="AC746" s="208"/>
    </row>
    <row r="747" spans="1:29" ht="15" customHeight="1" x14ac:dyDescent="0.25">
      <c r="A747" s="208">
        <v>11484</v>
      </c>
      <c r="B747" s="208">
        <v>20100202</v>
      </c>
      <c r="C747" s="208" t="s">
        <v>489</v>
      </c>
      <c r="D747" s="208" t="s">
        <v>390</v>
      </c>
      <c r="E747" s="208" t="s">
        <v>254</v>
      </c>
      <c r="F747" s="208" t="s">
        <v>527</v>
      </c>
      <c r="G747" s="208"/>
      <c r="H747" s="208"/>
      <c r="I747" s="208" t="s">
        <v>412</v>
      </c>
      <c r="J747" s="208">
        <v>381</v>
      </c>
      <c r="K747" s="186">
        <v>0</v>
      </c>
      <c r="L747" s="186">
        <v>129</v>
      </c>
      <c r="M747" s="208" t="s">
        <v>258</v>
      </c>
      <c r="N747" s="186">
        <v>1</v>
      </c>
      <c r="O747" s="210">
        <v>0.6</v>
      </c>
      <c r="P747" s="208" t="s">
        <v>259</v>
      </c>
      <c r="Q747" s="208" t="s">
        <v>260</v>
      </c>
      <c r="R747" s="208" t="s">
        <v>254</v>
      </c>
      <c r="S747" s="208" t="s">
        <v>261</v>
      </c>
      <c r="T747" s="208"/>
      <c r="U747" s="208">
        <v>3.2</v>
      </c>
      <c r="V747" s="208"/>
      <c r="W747" s="208" t="s">
        <v>528</v>
      </c>
      <c r="X747" s="208" t="s">
        <v>267</v>
      </c>
      <c r="Y747" s="208">
        <v>0</v>
      </c>
      <c r="Z747" s="208"/>
      <c r="AA747" s="208"/>
      <c r="AB747" s="208">
        <v>0</v>
      </c>
      <c r="AC747" s="208"/>
    </row>
    <row r="748" spans="1:29" ht="15" customHeight="1" x14ac:dyDescent="0.25">
      <c r="A748" s="208">
        <v>11485</v>
      </c>
      <c r="B748" s="208">
        <v>20100202</v>
      </c>
      <c r="C748" s="208" t="s">
        <v>489</v>
      </c>
      <c r="D748" s="208" t="s">
        <v>390</v>
      </c>
      <c r="E748" s="208" t="s">
        <v>254</v>
      </c>
      <c r="F748" s="208" t="s">
        <v>527</v>
      </c>
      <c r="G748" s="208" t="s">
        <v>385</v>
      </c>
      <c r="H748" s="208"/>
      <c r="I748" s="208" t="s">
        <v>386</v>
      </c>
      <c r="J748" s="208">
        <v>417</v>
      </c>
      <c r="K748" s="186">
        <v>0</v>
      </c>
      <c r="L748" s="186">
        <v>129</v>
      </c>
      <c r="M748" s="208" t="s">
        <v>258</v>
      </c>
      <c r="N748" s="186">
        <v>1</v>
      </c>
      <c r="O748" s="210">
        <v>116</v>
      </c>
      <c r="P748" s="208" t="s">
        <v>259</v>
      </c>
      <c r="Q748" s="208" t="s">
        <v>260</v>
      </c>
      <c r="R748" s="208" t="s">
        <v>254</v>
      </c>
      <c r="S748" s="208" t="s">
        <v>261</v>
      </c>
      <c r="T748" s="208"/>
      <c r="U748" s="208">
        <v>3.2</v>
      </c>
      <c r="V748" s="208" t="s">
        <v>538</v>
      </c>
      <c r="W748" s="208" t="s">
        <v>528</v>
      </c>
      <c r="X748" s="208" t="s">
        <v>278</v>
      </c>
      <c r="Y748" s="208">
        <v>0</v>
      </c>
      <c r="Z748" s="208"/>
      <c r="AA748" s="208"/>
      <c r="AB748" s="208">
        <v>0</v>
      </c>
      <c r="AC748" s="208"/>
    </row>
    <row r="749" spans="1:29" ht="15" customHeight="1" x14ac:dyDescent="0.25">
      <c r="A749" s="208">
        <v>11486</v>
      </c>
      <c r="B749" s="208">
        <v>20100205</v>
      </c>
      <c r="C749" s="208" t="s">
        <v>489</v>
      </c>
      <c r="D749" s="208" t="s">
        <v>390</v>
      </c>
      <c r="E749" s="208" t="s">
        <v>254</v>
      </c>
      <c r="F749" s="208" t="s">
        <v>619</v>
      </c>
      <c r="G749" s="208" t="s">
        <v>565</v>
      </c>
      <c r="H749" s="208" t="s">
        <v>566</v>
      </c>
      <c r="I749" s="208" t="s">
        <v>567</v>
      </c>
      <c r="J749" s="208">
        <v>87</v>
      </c>
      <c r="K749" s="186">
        <v>107</v>
      </c>
      <c r="L749" s="186">
        <v>172</v>
      </c>
      <c r="M749" s="208" t="s">
        <v>615</v>
      </c>
      <c r="N749" s="186">
        <v>1</v>
      </c>
      <c r="O749" s="210">
        <v>18</v>
      </c>
      <c r="P749" s="208" t="s">
        <v>259</v>
      </c>
      <c r="Q749" s="208" t="s">
        <v>260</v>
      </c>
      <c r="R749" s="208" t="s">
        <v>254</v>
      </c>
      <c r="S749" s="208" t="s">
        <v>261</v>
      </c>
      <c r="T749" s="208"/>
      <c r="U749" s="208"/>
      <c r="V749" s="208"/>
      <c r="W749" s="208" t="s">
        <v>568</v>
      </c>
      <c r="X749" s="208" t="s">
        <v>275</v>
      </c>
      <c r="Y749" s="208">
        <v>0</v>
      </c>
      <c r="Z749" s="339">
        <v>36770</v>
      </c>
      <c r="AA749" s="208"/>
      <c r="AB749" s="208">
        <v>0</v>
      </c>
      <c r="AC749" s="208"/>
    </row>
    <row r="750" spans="1:29" ht="15" customHeight="1" x14ac:dyDescent="0.25">
      <c r="A750" s="208">
        <v>11487</v>
      </c>
      <c r="B750" s="208">
        <v>20100205</v>
      </c>
      <c r="C750" s="208" t="s">
        <v>489</v>
      </c>
      <c r="D750" s="208" t="s">
        <v>390</v>
      </c>
      <c r="E750" s="208" t="s">
        <v>254</v>
      </c>
      <c r="F750" s="208" t="s">
        <v>619</v>
      </c>
      <c r="G750" s="208" t="s">
        <v>565</v>
      </c>
      <c r="H750" s="208" t="s">
        <v>566</v>
      </c>
      <c r="I750" s="208" t="s">
        <v>567</v>
      </c>
      <c r="J750" s="208">
        <v>87</v>
      </c>
      <c r="K750" s="186">
        <v>139</v>
      </c>
      <c r="L750" s="186">
        <v>198</v>
      </c>
      <c r="M750" s="208" t="s">
        <v>551</v>
      </c>
      <c r="N750" s="186">
        <v>1</v>
      </c>
      <c r="O750" s="210">
        <v>9.1</v>
      </c>
      <c r="P750" s="208" t="s">
        <v>259</v>
      </c>
      <c r="Q750" s="208" t="s">
        <v>260</v>
      </c>
      <c r="R750" s="208" t="s">
        <v>254</v>
      </c>
      <c r="S750" s="208" t="s">
        <v>261</v>
      </c>
      <c r="T750" s="208"/>
      <c r="U750" s="208"/>
      <c r="V750" s="208"/>
      <c r="W750" s="208" t="s">
        <v>568</v>
      </c>
      <c r="X750" s="208" t="s">
        <v>275</v>
      </c>
      <c r="Y750" s="208">
        <v>0</v>
      </c>
      <c r="Z750" s="339">
        <v>36770</v>
      </c>
      <c r="AA750" s="208"/>
      <c r="AB750" s="208">
        <v>0</v>
      </c>
      <c r="AC750" s="208"/>
    </row>
    <row r="751" spans="1:29" ht="15" customHeight="1" x14ac:dyDescent="0.25">
      <c r="A751" s="208">
        <v>11488</v>
      </c>
      <c r="B751" s="208">
        <v>20100206</v>
      </c>
      <c r="C751" s="208" t="s">
        <v>489</v>
      </c>
      <c r="D751" s="208" t="s">
        <v>390</v>
      </c>
      <c r="E751" s="208" t="s">
        <v>254</v>
      </c>
      <c r="F751" s="208" t="s">
        <v>618</v>
      </c>
      <c r="G751" s="208" t="s">
        <v>565</v>
      </c>
      <c r="H751" s="208" t="s">
        <v>566</v>
      </c>
      <c r="I751" s="208" t="s">
        <v>567</v>
      </c>
      <c r="J751" s="208">
        <v>87</v>
      </c>
      <c r="K751" s="186">
        <v>107</v>
      </c>
      <c r="L751" s="186">
        <v>172</v>
      </c>
      <c r="M751" s="208" t="s">
        <v>615</v>
      </c>
      <c r="N751" s="186">
        <v>1</v>
      </c>
      <c r="O751" s="210">
        <v>18</v>
      </c>
      <c r="P751" s="208" t="s">
        <v>259</v>
      </c>
      <c r="Q751" s="208" t="s">
        <v>260</v>
      </c>
      <c r="R751" s="208" t="s">
        <v>254</v>
      </c>
      <c r="S751" s="208" t="s">
        <v>261</v>
      </c>
      <c r="T751" s="208"/>
      <c r="U751" s="208"/>
      <c r="V751" s="208"/>
      <c r="W751" s="208" t="s">
        <v>568</v>
      </c>
      <c r="X751" s="208" t="s">
        <v>275</v>
      </c>
      <c r="Y751" s="208">
        <v>0</v>
      </c>
      <c r="Z751" s="339">
        <v>36770</v>
      </c>
      <c r="AA751" s="208"/>
      <c r="AB751" s="208">
        <v>0</v>
      </c>
      <c r="AC751" s="208"/>
    </row>
    <row r="752" spans="1:29" ht="15" customHeight="1" x14ac:dyDescent="0.25">
      <c r="A752" s="208">
        <v>11489</v>
      </c>
      <c r="B752" s="208">
        <v>20100206</v>
      </c>
      <c r="C752" s="208" t="s">
        <v>489</v>
      </c>
      <c r="D752" s="208" t="s">
        <v>390</v>
      </c>
      <c r="E752" s="208" t="s">
        <v>254</v>
      </c>
      <c r="F752" s="208" t="s">
        <v>618</v>
      </c>
      <c r="G752" s="208" t="s">
        <v>565</v>
      </c>
      <c r="H752" s="208" t="s">
        <v>566</v>
      </c>
      <c r="I752" s="208" t="s">
        <v>567</v>
      </c>
      <c r="J752" s="208">
        <v>87</v>
      </c>
      <c r="K752" s="186">
        <v>139</v>
      </c>
      <c r="L752" s="186">
        <v>198</v>
      </c>
      <c r="M752" s="208" t="s">
        <v>551</v>
      </c>
      <c r="N752" s="186">
        <v>1</v>
      </c>
      <c r="O752" s="210">
        <v>9.1</v>
      </c>
      <c r="P752" s="208" t="s">
        <v>259</v>
      </c>
      <c r="Q752" s="208" t="s">
        <v>260</v>
      </c>
      <c r="R752" s="208" t="s">
        <v>254</v>
      </c>
      <c r="S752" s="208" t="s">
        <v>261</v>
      </c>
      <c r="T752" s="208"/>
      <c r="U752" s="208"/>
      <c r="V752" s="208"/>
      <c r="W752" s="208" t="s">
        <v>568</v>
      </c>
      <c r="X752" s="208" t="s">
        <v>275</v>
      </c>
      <c r="Y752" s="208">
        <v>0</v>
      </c>
      <c r="Z752" s="339">
        <v>36770</v>
      </c>
      <c r="AA752" s="208"/>
      <c r="AB752" s="208">
        <v>0</v>
      </c>
      <c r="AC752" s="208"/>
    </row>
    <row r="753" spans="1:29" ht="15" customHeight="1" x14ac:dyDescent="0.25">
      <c r="A753" s="208">
        <v>11490</v>
      </c>
      <c r="B753" s="208">
        <v>20100207</v>
      </c>
      <c r="C753" s="208" t="s">
        <v>489</v>
      </c>
      <c r="D753" s="208" t="s">
        <v>390</v>
      </c>
      <c r="E753" s="208" t="s">
        <v>254</v>
      </c>
      <c r="F753" s="208" t="s">
        <v>617</v>
      </c>
      <c r="G753" s="208" t="s">
        <v>565</v>
      </c>
      <c r="H753" s="208" t="s">
        <v>566</v>
      </c>
      <c r="I753" s="208" t="s">
        <v>567</v>
      </c>
      <c r="J753" s="208">
        <v>87</v>
      </c>
      <c r="K753" s="186">
        <v>107</v>
      </c>
      <c r="L753" s="186">
        <v>172</v>
      </c>
      <c r="M753" s="208" t="s">
        <v>615</v>
      </c>
      <c r="N753" s="186">
        <v>1</v>
      </c>
      <c r="O753" s="210">
        <v>18</v>
      </c>
      <c r="P753" s="208" t="s">
        <v>259</v>
      </c>
      <c r="Q753" s="208" t="s">
        <v>260</v>
      </c>
      <c r="R753" s="208" t="s">
        <v>254</v>
      </c>
      <c r="S753" s="208" t="s">
        <v>261</v>
      </c>
      <c r="T753" s="208"/>
      <c r="U753" s="208"/>
      <c r="V753" s="208"/>
      <c r="W753" s="208" t="s">
        <v>568</v>
      </c>
      <c r="X753" s="208" t="s">
        <v>275</v>
      </c>
      <c r="Y753" s="208">
        <v>0</v>
      </c>
      <c r="Z753" s="339">
        <v>36770</v>
      </c>
      <c r="AA753" s="208"/>
      <c r="AB753" s="208">
        <v>0</v>
      </c>
      <c r="AC753" s="208"/>
    </row>
    <row r="754" spans="1:29" ht="15" customHeight="1" x14ac:dyDescent="0.25">
      <c r="A754" s="208">
        <v>11491</v>
      </c>
      <c r="B754" s="208">
        <v>20100207</v>
      </c>
      <c r="C754" s="208" t="s">
        <v>489</v>
      </c>
      <c r="D754" s="208" t="s">
        <v>390</v>
      </c>
      <c r="E754" s="208" t="s">
        <v>254</v>
      </c>
      <c r="F754" s="208" t="s">
        <v>617</v>
      </c>
      <c r="G754" s="208" t="s">
        <v>565</v>
      </c>
      <c r="H754" s="208" t="s">
        <v>566</v>
      </c>
      <c r="I754" s="208" t="s">
        <v>567</v>
      </c>
      <c r="J754" s="208">
        <v>87</v>
      </c>
      <c r="K754" s="186">
        <v>139</v>
      </c>
      <c r="L754" s="186">
        <v>198</v>
      </c>
      <c r="M754" s="208" t="s">
        <v>551</v>
      </c>
      <c r="N754" s="186">
        <v>1</v>
      </c>
      <c r="O754" s="210">
        <v>9.1</v>
      </c>
      <c r="P754" s="208" t="s">
        <v>259</v>
      </c>
      <c r="Q754" s="208" t="s">
        <v>260</v>
      </c>
      <c r="R754" s="208" t="s">
        <v>254</v>
      </c>
      <c r="S754" s="208" t="s">
        <v>261</v>
      </c>
      <c r="T754" s="208"/>
      <c r="U754" s="208"/>
      <c r="V754" s="208"/>
      <c r="W754" s="208" t="s">
        <v>568</v>
      </c>
      <c r="X754" s="208" t="s">
        <v>275</v>
      </c>
      <c r="Y754" s="208">
        <v>0</v>
      </c>
      <c r="Z754" s="339">
        <v>36770</v>
      </c>
      <c r="AA754" s="208"/>
      <c r="AB754" s="208">
        <v>0</v>
      </c>
      <c r="AC754" s="208"/>
    </row>
    <row r="755" spans="1:29" ht="15" customHeight="1" x14ac:dyDescent="0.25">
      <c r="A755" s="208">
        <v>11492</v>
      </c>
      <c r="B755" s="208">
        <v>20100208</v>
      </c>
      <c r="C755" s="208" t="s">
        <v>489</v>
      </c>
      <c r="D755" s="208" t="s">
        <v>390</v>
      </c>
      <c r="E755" s="208" t="s">
        <v>254</v>
      </c>
      <c r="F755" s="208" t="s">
        <v>616</v>
      </c>
      <c r="G755" s="208" t="s">
        <v>565</v>
      </c>
      <c r="H755" s="208" t="s">
        <v>566</v>
      </c>
      <c r="I755" s="208" t="s">
        <v>567</v>
      </c>
      <c r="J755" s="208">
        <v>87</v>
      </c>
      <c r="K755" s="186">
        <v>107</v>
      </c>
      <c r="L755" s="186">
        <v>172</v>
      </c>
      <c r="M755" s="208" t="s">
        <v>615</v>
      </c>
      <c r="N755" s="186">
        <v>1</v>
      </c>
      <c r="O755" s="210">
        <v>18</v>
      </c>
      <c r="P755" s="208" t="s">
        <v>259</v>
      </c>
      <c r="Q755" s="208" t="s">
        <v>260</v>
      </c>
      <c r="R755" s="208" t="s">
        <v>254</v>
      </c>
      <c r="S755" s="208" t="s">
        <v>261</v>
      </c>
      <c r="T755" s="208"/>
      <c r="U755" s="208"/>
      <c r="V755" s="208"/>
      <c r="W755" s="208" t="s">
        <v>568</v>
      </c>
      <c r="X755" s="208" t="s">
        <v>275</v>
      </c>
      <c r="Y755" s="208">
        <v>0</v>
      </c>
      <c r="Z755" s="339">
        <v>36770</v>
      </c>
      <c r="AA755" s="208"/>
      <c r="AB755" s="208">
        <v>0</v>
      </c>
      <c r="AC755" s="208"/>
    </row>
    <row r="756" spans="1:29" ht="15" customHeight="1" x14ac:dyDescent="0.25">
      <c r="A756" s="208">
        <v>11493</v>
      </c>
      <c r="B756" s="208">
        <v>20100208</v>
      </c>
      <c r="C756" s="208" t="s">
        <v>489</v>
      </c>
      <c r="D756" s="208" t="s">
        <v>390</v>
      </c>
      <c r="E756" s="208" t="s">
        <v>254</v>
      </c>
      <c r="F756" s="208" t="s">
        <v>616</v>
      </c>
      <c r="G756" s="208" t="s">
        <v>565</v>
      </c>
      <c r="H756" s="208" t="s">
        <v>566</v>
      </c>
      <c r="I756" s="208" t="s">
        <v>567</v>
      </c>
      <c r="J756" s="208">
        <v>87</v>
      </c>
      <c r="K756" s="186">
        <v>139</v>
      </c>
      <c r="L756" s="186">
        <v>198</v>
      </c>
      <c r="M756" s="208" t="s">
        <v>551</v>
      </c>
      <c r="N756" s="186">
        <v>1</v>
      </c>
      <c r="O756" s="210">
        <v>9.1</v>
      </c>
      <c r="P756" s="208" t="s">
        <v>259</v>
      </c>
      <c r="Q756" s="208" t="s">
        <v>260</v>
      </c>
      <c r="R756" s="208" t="s">
        <v>254</v>
      </c>
      <c r="S756" s="208" t="s">
        <v>261</v>
      </c>
      <c r="T756" s="208"/>
      <c r="U756" s="208"/>
      <c r="V756" s="208"/>
      <c r="W756" s="208" t="s">
        <v>568</v>
      </c>
      <c r="X756" s="208" t="s">
        <v>275</v>
      </c>
      <c r="Y756" s="208">
        <v>0</v>
      </c>
      <c r="Z756" s="339">
        <v>36770</v>
      </c>
      <c r="AA756" s="208"/>
      <c r="AB756" s="208">
        <v>0</v>
      </c>
      <c r="AC756" s="208"/>
    </row>
    <row r="757" spans="1:29" ht="15" customHeight="1" x14ac:dyDescent="0.25">
      <c r="A757" s="208">
        <v>11494</v>
      </c>
      <c r="B757" s="208">
        <v>20100209</v>
      </c>
      <c r="C757" s="208" t="s">
        <v>489</v>
      </c>
      <c r="D757" s="208" t="s">
        <v>390</v>
      </c>
      <c r="E757" s="208" t="s">
        <v>254</v>
      </c>
      <c r="F757" s="208" t="s">
        <v>614</v>
      </c>
      <c r="G757" s="208" t="s">
        <v>565</v>
      </c>
      <c r="H757" s="208" t="s">
        <v>566</v>
      </c>
      <c r="I757" s="208" t="s">
        <v>567</v>
      </c>
      <c r="J757" s="208">
        <v>87</v>
      </c>
      <c r="K757" s="186">
        <v>107</v>
      </c>
      <c r="L757" s="186">
        <v>172</v>
      </c>
      <c r="M757" s="208" t="s">
        <v>615</v>
      </c>
      <c r="N757" s="186">
        <v>1</v>
      </c>
      <c r="O757" s="210">
        <v>18</v>
      </c>
      <c r="P757" s="208" t="s">
        <v>259</v>
      </c>
      <c r="Q757" s="208" t="s">
        <v>260</v>
      </c>
      <c r="R757" s="208" t="s">
        <v>254</v>
      </c>
      <c r="S757" s="208" t="s">
        <v>261</v>
      </c>
      <c r="T757" s="208"/>
      <c r="U757" s="208"/>
      <c r="V757" s="208"/>
      <c r="W757" s="208" t="s">
        <v>568</v>
      </c>
      <c r="X757" s="208" t="s">
        <v>275</v>
      </c>
      <c r="Y757" s="208">
        <v>0</v>
      </c>
      <c r="Z757" s="339">
        <v>36770</v>
      </c>
      <c r="AA757" s="208"/>
      <c r="AB757" s="208">
        <v>0</v>
      </c>
      <c r="AC757" s="208"/>
    </row>
    <row r="758" spans="1:29" ht="15" customHeight="1" x14ac:dyDescent="0.25">
      <c r="A758" s="208">
        <v>11495</v>
      </c>
      <c r="B758" s="208">
        <v>20100209</v>
      </c>
      <c r="C758" s="208" t="s">
        <v>489</v>
      </c>
      <c r="D758" s="208" t="s">
        <v>390</v>
      </c>
      <c r="E758" s="208" t="s">
        <v>254</v>
      </c>
      <c r="F758" s="208" t="s">
        <v>614</v>
      </c>
      <c r="G758" s="208" t="s">
        <v>565</v>
      </c>
      <c r="H758" s="208" t="s">
        <v>566</v>
      </c>
      <c r="I758" s="208" t="s">
        <v>567</v>
      </c>
      <c r="J758" s="208">
        <v>87</v>
      </c>
      <c r="K758" s="186">
        <v>139</v>
      </c>
      <c r="L758" s="186">
        <v>198</v>
      </c>
      <c r="M758" s="208" t="s">
        <v>551</v>
      </c>
      <c r="N758" s="186">
        <v>1</v>
      </c>
      <c r="O758" s="210">
        <v>9.1</v>
      </c>
      <c r="P758" s="208" t="s">
        <v>259</v>
      </c>
      <c r="Q758" s="208" t="s">
        <v>260</v>
      </c>
      <c r="R758" s="208" t="s">
        <v>254</v>
      </c>
      <c r="S758" s="208" t="s">
        <v>261</v>
      </c>
      <c r="T758" s="208"/>
      <c r="U758" s="208"/>
      <c r="V758" s="208"/>
      <c r="W758" s="208" t="s">
        <v>568</v>
      </c>
      <c r="X758" s="208" t="s">
        <v>275</v>
      </c>
      <c r="Y758" s="208">
        <v>0</v>
      </c>
      <c r="Z758" s="339">
        <v>36770</v>
      </c>
      <c r="AA758" s="208"/>
      <c r="AB758" s="208">
        <v>0</v>
      </c>
      <c r="AC758" s="208"/>
    </row>
    <row r="759" spans="1:29" ht="15" customHeight="1" x14ac:dyDescent="0.25">
      <c r="A759" s="208">
        <v>11641</v>
      </c>
      <c r="B759" s="208">
        <v>20200202</v>
      </c>
      <c r="C759" s="208" t="s">
        <v>489</v>
      </c>
      <c r="D759" s="208" t="s">
        <v>406</v>
      </c>
      <c r="E759" s="208" t="s">
        <v>254</v>
      </c>
      <c r="F759" s="208" t="s">
        <v>527</v>
      </c>
      <c r="G759" s="208" t="s">
        <v>400</v>
      </c>
      <c r="H759" s="208"/>
      <c r="I759" s="208" t="s">
        <v>401</v>
      </c>
      <c r="J759" s="208">
        <v>338</v>
      </c>
      <c r="K759" s="186">
        <v>0</v>
      </c>
      <c r="L759" s="186">
        <v>129</v>
      </c>
      <c r="M759" s="208" t="s">
        <v>258</v>
      </c>
      <c r="N759" s="186">
        <v>1</v>
      </c>
      <c r="O759" s="210">
        <v>10</v>
      </c>
      <c r="P759" s="208" t="s">
        <v>259</v>
      </c>
      <c r="Q759" s="208" t="s">
        <v>260</v>
      </c>
      <c r="R759" s="208" t="s">
        <v>254</v>
      </c>
      <c r="S759" s="208" t="s">
        <v>261</v>
      </c>
      <c r="T759" s="208"/>
      <c r="U759" s="208"/>
      <c r="V759" s="208"/>
      <c r="W759" s="208" t="s">
        <v>562</v>
      </c>
      <c r="X759" s="208" t="s">
        <v>516</v>
      </c>
      <c r="Y759" s="208">
        <v>0</v>
      </c>
      <c r="Z759" s="208"/>
      <c r="AA759" s="208"/>
      <c r="AB759" s="208">
        <v>0</v>
      </c>
      <c r="AC759" s="208"/>
    </row>
    <row r="760" spans="1:29" ht="15" customHeight="1" x14ac:dyDescent="0.25">
      <c r="A760" s="208">
        <v>11642</v>
      </c>
      <c r="B760" s="208">
        <v>20200202</v>
      </c>
      <c r="C760" s="208" t="s">
        <v>489</v>
      </c>
      <c r="D760" s="208" t="s">
        <v>406</v>
      </c>
      <c r="E760" s="208" t="s">
        <v>254</v>
      </c>
      <c r="F760" s="208" t="s">
        <v>527</v>
      </c>
      <c r="G760" s="208" t="s">
        <v>531</v>
      </c>
      <c r="H760" s="208"/>
      <c r="I760" s="208" t="s">
        <v>532</v>
      </c>
      <c r="J760" s="208">
        <v>339</v>
      </c>
      <c r="K760" s="186">
        <v>0</v>
      </c>
      <c r="L760" s="186">
        <v>129</v>
      </c>
      <c r="M760" s="208" t="s">
        <v>258</v>
      </c>
      <c r="N760" s="186">
        <v>1</v>
      </c>
      <c r="O760" s="210">
        <v>20.11</v>
      </c>
      <c r="P760" s="208" t="s">
        <v>259</v>
      </c>
      <c r="Q760" s="208" t="s">
        <v>260</v>
      </c>
      <c r="R760" s="208" t="s">
        <v>254</v>
      </c>
      <c r="S760" s="208" t="s">
        <v>261</v>
      </c>
      <c r="T760" s="208"/>
      <c r="U760" s="208"/>
      <c r="V760" s="208" t="s">
        <v>533</v>
      </c>
      <c r="W760" s="208" t="s">
        <v>534</v>
      </c>
      <c r="X760" s="208" t="s">
        <v>516</v>
      </c>
      <c r="Y760" s="208">
        <v>0</v>
      </c>
      <c r="Z760" s="339">
        <v>38018</v>
      </c>
      <c r="AA760" s="208"/>
      <c r="AB760" s="208">
        <v>0</v>
      </c>
      <c r="AC760" s="208"/>
    </row>
    <row r="761" spans="1:29" ht="15" customHeight="1" x14ac:dyDescent="0.25">
      <c r="A761" s="208">
        <v>11643</v>
      </c>
      <c r="B761" s="208">
        <v>20200202</v>
      </c>
      <c r="C761" s="208" t="s">
        <v>489</v>
      </c>
      <c r="D761" s="208" t="s">
        <v>406</v>
      </c>
      <c r="E761" s="208" t="s">
        <v>254</v>
      </c>
      <c r="F761" s="208" t="s">
        <v>527</v>
      </c>
      <c r="G761" s="208" t="s">
        <v>402</v>
      </c>
      <c r="H761" s="208"/>
      <c r="I761" s="208" t="s">
        <v>403</v>
      </c>
      <c r="J761" s="208">
        <v>340</v>
      </c>
      <c r="K761" s="186">
        <v>0</v>
      </c>
      <c r="L761" s="186">
        <v>129</v>
      </c>
      <c r="M761" s="208" t="s">
        <v>258</v>
      </c>
      <c r="N761" s="186">
        <v>1</v>
      </c>
      <c r="O761" s="210">
        <v>10</v>
      </c>
      <c r="P761" s="208" t="s">
        <v>259</v>
      </c>
      <c r="Q761" s="208" t="s">
        <v>260</v>
      </c>
      <c r="R761" s="208" t="s">
        <v>254</v>
      </c>
      <c r="S761" s="208" t="s">
        <v>261</v>
      </c>
      <c r="T761" s="208"/>
      <c r="U761" s="208"/>
      <c r="V761" s="208"/>
      <c r="W761" s="208" t="s">
        <v>540</v>
      </c>
      <c r="X761" s="208" t="s">
        <v>516</v>
      </c>
      <c r="Y761" s="208">
        <v>0</v>
      </c>
      <c r="Z761" s="339">
        <v>38018</v>
      </c>
      <c r="AA761" s="208"/>
      <c r="AB761" s="208">
        <v>0</v>
      </c>
      <c r="AC761" s="208"/>
    </row>
    <row r="762" spans="1:29" ht="15" customHeight="1" x14ac:dyDescent="0.25">
      <c r="A762" s="208">
        <v>11644</v>
      </c>
      <c r="B762" s="208">
        <v>20200202</v>
      </c>
      <c r="C762" s="208" t="s">
        <v>489</v>
      </c>
      <c r="D762" s="208" t="s">
        <v>406</v>
      </c>
      <c r="E762" s="208" t="s">
        <v>254</v>
      </c>
      <c r="F762" s="208" t="s">
        <v>527</v>
      </c>
      <c r="G762" s="208" t="s">
        <v>535</v>
      </c>
      <c r="H762" s="208"/>
      <c r="I762" s="208" t="s">
        <v>536</v>
      </c>
      <c r="J762" s="208">
        <v>341</v>
      </c>
      <c r="K762" s="186">
        <v>0</v>
      </c>
      <c r="L762" s="186">
        <v>129</v>
      </c>
      <c r="M762" s="208" t="s">
        <v>258</v>
      </c>
      <c r="N762" s="186">
        <v>1</v>
      </c>
      <c r="O762" s="210">
        <v>20.11</v>
      </c>
      <c r="P762" s="208" t="s">
        <v>259</v>
      </c>
      <c r="Q762" s="208" t="s">
        <v>260</v>
      </c>
      <c r="R762" s="208" t="s">
        <v>254</v>
      </c>
      <c r="S762" s="208" t="s">
        <v>261</v>
      </c>
      <c r="T762" s="208"/>
      <c r="U762" s="208"/>
      <c r="V762" s="208" t="s">
        <v>537</v>
      </c>
      <c r="W762" s="208" t="s">
        <v>534</v>
      </c>
      <c r="X762" s="208" t="s">
        <v>516</v>
      </c>
      <c r="Y762" s="208">
        <v>0</v>
      </c>
      <c r="Z762" s="339">
        <v>38018</v>
      </c>
      <c r="AA762" s="208"/>
      <c r="AB762" s="208">
        <v>0</v>
      </c>
      <c r="AC762" s="208"/>
    </row>
    <row r="763" spans="1:29" ht="15" customHeight="1" x14ac:dyDescent="0.25">
      <c r="A763" s="208">
        <v>11645</v>
      </c>
      <c r="B763" s="208">
        <v>20200202</v>
      </c>
      <c r="C763" s="208" t="s">
        <v>489</v>
      </c>
      <c r="D763" s="208" t="s">
        <v>406</v>
      </c>
      <c r="E763" s="208" t="s">
        <v>254</v>
      </c>
      <c r="F763" s="208" t="s">
        <v>527</v>
      </c>
      <c r="G763" s="208"/>
      <c r="H763" s="208"/>
      <c r="I763" s="208" t="s">
        <v>412</v>
      </c>
      <c r="J763" s="208">
        <v>381</v>
      </c>
      <c r="K763" s="186">
        <v>0</v>
      </c>
      <c r="L763" s="186">
        <v>129</v>
      </c>
      <c r="M763" s="208" t="s">
        <v>258</v>
      </c>
      <c r="N763" s="186">
        <v>1</v>
      </c>
      <c r="O763" s="210">
        <v>0.6</v>
      </c>
      <c r="P763" s="208" t="s">
        <v>259</v>
      </c>
      <c r="Q763" s="208" t="s">
        <v>260</v>
      </c>
      <c r="R763" s="208" t="s">
        <v>254</v>
      </c>
      <c r="S763" s="208" t="s">
        <v>261</v>
      </c>
      <c r="T763" s="208"/>
      <c r="U763" s="208"/>
      <c r="V763" s="208"/>
      <c r="W763" s="208" t="s">
        <v>562</v>
      </c>
      <c r="X763" s="208" t="s">
        <v>278</v>
      </c>
      <c r="Y763" s="208">
        <v>0</v>
      </c>
      <c r="Z763" s="208"/>
      <c r="AA763" s="208"/>
      <c r="AB763" s="208">
        <v>0</v>
      </c>
      <c r="AC763" s="208"/>
    </row>
    <row r="764" spans="1:29" ht="15" customHeight="1" x14ac:dyDescent="0.25">
      <c r="A764" s="208">
        <v>11646</v>
      </c>
      <c r="B764" s="208">
        <v>20200202</v>
      </c>
      <c r="C764" s="208" t="s">
        <v>489</v>
      </c>
      <c r="D764" s="208" t="s">
        <v>406</v>
      </c>
      <c r="E764" s="208" t="s">
        <v>254</v>
      </c>
      <c r="F764" s="208" t="s">
        <v>527</v>
      </c>
      <c r="G764" s="208" t="s">
        <v>385</v>
      </c>
      <c r="H764" s="208"/>
      <c r="I764" s="208" t="s">
        <v>386</v>
      </c>
      <c r="J764" s="208">
        <v>417</v>
      </c>
      <c r="K764" s="186">
        <v>0</v>
      </c>
      <c r="L764" s="186">
        <v>129</v>
      </c>
      <c r="M764" s="208" t="s">
        <v>258</v>
      </c>
      <c r="N764" s="186">
        <v>1</v>
      </c>
      <c r="O764" s="210">
        <v>116</v>
      </c>
      <c r="P764" s="208" t="s">
        <v>259</v>
      </c>
      <c r="Q764" s="208" t="s">
        <v>260</v>
      </c>
      <c r="R764" s="208" t="s">
        <v>254</v>
      </c>
      <c r="S764" s="208" t="s">
        <v>261</v>
      </c>
      <c r="T764" s="208"/>
      <c r="U764" s="208">
        <v>3.2</v>
      </c>
      <c r="V764" s="208" t="s">
        <v>538</v>
      </c>
      <c r="W764" s="208" t="s">
        <v>528</v>
      </c>
      <c r="X764" s="208" t="s">
        <v>278</v>
      </c>
      <c r="Y764" s="208">
        <v>0</v>
      </c>
      <c r="Z764" s="208"/>
      <c r="AA764" s="208"/>
      <c r="AB764" s="208">
        <v>0</v>
      </c>
      <c r="AC764" s="208"/>
    </row>
    <row r="765" spans="1:29" ht="15" customHeight="1" x14ac:dyDescent="0.25">
      <c r="A765" s="208">
        <v>11647</v>
      </c>
      <c r="B765" s="208">
        <v>20200203</v>
      </c>
      <c r="C765" s="208" t="s">
        <v>489</v>
      </c>
      <c r="D765" s="208" t="s">
        <v>406</v>
      </c>
      <c r="E765" s="208" t="s">
        <v>254</v>
      </c>
      <c r="F765" s="208" t="s">
        <v>541</v>
      </c>
      <c r="G765" s="208">
        <v>75070</v>
      </c>
      <c r="H765" s="208" t="s">
        <v>491</v>
      </c>
      <c r="I765" s="208" t="s">
        <v>492</v>
      </c>
      <c r="J765" s="208">
        <v>71</v>
      </c>
      <c r="K765" s="186">
        <v>0</v>
      </c>
      <c r="L765" s="186">
        <v>129</v>
      </c>
      <c r="M765" s="208" t="s">
        <v>258</v>
      </c>
      <c r="N765" s="186">
        <v>1</v>
      </c>
      <c r="O765" s="210">
        <v>4.0000000000000003E-5</v>
      </c>
      <c r="P765" s="208" t="s">
        <v>259</v>
      </c>
      <c r="Q765" s="208" t="s">
        <v>493</v>
      </c>
      <c r="R765" s="208" t="s">
        <v>453</v>
      </c>
      <c r="S765" s="208" t="s">
        <v>494</v>
      </c>
      <c r="T765" s="208"/>
      <c r="U765" s="208">
        <v>3.1</v>
      </c>
      <c r="V765" s="208" t="s">
        <v>495</v>
      </c>
      <c r="W765" s="208" t="s">
        <v>496</v>
      </c>
      <c r="X765" s="208" t="s">
        <v>275</v>
      </c>
      <c r="Y765" s="208">
        <v>0</v>
      </c>
      <c r="Z765" s="339">
        <v>36617</v>
      </c>
      <c r="AA765" s="208"/>
      <c r="AB765" s="208">
        <v>0</v>
      </c>
      <c r="AC765" s="208"/>
    </row>
    <row r="766" spans="1:29" ht="15" customHeight="1" x14ac:dyDescent="0.25">
      <c r="A766" s="208">
        <v>11648</v>
      </c>
      <c r="B766" s="208">
        <v>20200203</v>
      </c>
      <c r="C766" s="208" t="s">
        <v>489</v>
      </c>
      <c r="D766" s="208" t="s">
        <v>406</v>
      </c>
      <c r="E766" s="208" t="s">
        <v>254</v>
      </c>
      <c r="F766" s="208" t="s">
        <v>541</v>
      </c>
      <c r="G766" s="208">
        <v>107028</v>
      </c>
      <c r="H766" s="208" t="s">
        <v>497</v>
      </c>
      <c r="I766" s="208" t="s">
        <v>498</v>
      </c>
      <c r="J766" s="208">
        <v>79</v>
      </c>
      <c r="K766" s="186">
        <v>0</v>
      </c>
      <c r="L766" s="186">
        <v>129</v>
      </c>
      <c r="M766" s="208" t="s">
        <v>258</v>
      </c>
      <c r="N766" s="186">
        <v>1</v>
      </c>
      <c r="O766" s="210">
        <v>6.3999999999999997E-6</v>
      </c>
      <c r="P766" s="208" t="s">
        <v>259</v>
      </c>
      <c r="Q766" s="208" t="s">
        <v>493</v>
      </c>
      <c r="R766" s="208" t="s">
        <v>453</v>
      </c>
      <c r="S766" s="208" t="s">
        <v>494</v>
      </c>
      <c r="T766" s="208"/>
      <c r="U766" s="208">
        <v>3.1</v>
      </c>
      <c r="V766" s="208" t="s">
        <v>495</v>
      </c>
      <c r="W766" s="208" t="s">
        <v>496</v>
      </c>
      <c r="X766" s="208" t="s">
        <v>275</v>
      </c>
      <c r="Y766" s="208">
        <v>0</v>
      </c>
      <c r="Z766" s="339">
        <v>36617</v>
      </c>
      <c r="AA766" s="208"/>
      <c r="AB766" s="208">
        <v>0</v>
      </c>
      <c r="AC766" s="208"/>
    </row>
    <row r="767" spans="1:29" ht="15" customHeight="1" x14ac:dyDescent="0.25">
      <c r="A767" s="208">
        <v>11649</v>
      </c>
      <c r="B767" s="208">
        <v>20200203</v>
      </c>
      <c r="C767" s="208" t="s">
        <v>489</v>
      </c>
      <c r="D767" s="208" t="s">
        <v>406</v>
      </c>
      <c r="E767" s="208" t="s">
        <v>254</v>
      </c>
      <c r="F767" s="208" t="s">
        <v>541</v>
      </c>
      <c r="G767" s="208" t="s">
        <v>565</v>
      </c>
      <c r="H767" s="208" t="s">
        <v>566</v>
      </c>
      <c r="I767" s="208" t="s">
        <v>567</v>
      </c>
      <c r="J767" s="208">
        <v>87</v>
      </c>
      <c r="K767" s="186">
        <v>107</v>
      </c>
      <c r="L767" s="186">
        <v>172</v>
      </c>
      <c r="M767" s="208" t="s">
        <v>615</v>
      </c>
      <c r="N767" s="186">
        <v>1</v>
      </c>
      <c r="O767" s="210">
        <v>18</v>
      </c>
      <c r="P767" s="208" t="s">
        <v>259</v>
      </c>
      <c r="Q767" s="208" t="s">
        <v>260</v>
      </c>
      <c r="R767" s="208" t="s">
        <v>254</v>
      </c>
      <c r="S767" s="208" t="s">
        <v>261</v>
      </c>
      <c r="T767" s="208"/>
      <c r="U767" s="208"/>
      <c r="V767" s="208"/>
      <c r="W767" s="208" t="s">
        <v>568</v>
      </c>
      <c r="X767" s="208" t="s">
        <v>275</v>
      </c>
      <c r="Y767" s="208">
        <v>0</v>
      </c>
      <c r="Z767" s="339">
        <v>36770</v>
      </c>
      <c r="AA767" s="208"/>
      <c r="AB767" s="208">
        <v>0</v>
      </c>
      <c r="AC767" s="208"/>
    </row>
    <row r="768" spans="1:29" ht="15" customHeight="1" x14ac:dyDescent="0.25">
      <c r="A768" s="208">
        <v>11650</v>
      </c>
      <c r="B768" s="208">
        <v>20200203</v>
      </c>
      <c r="C768" s="208" t="s">
        <v>489</v>
      </c>
      <c r="D768" s="208" t="s">
        <v>406</v>
      </c>
      <c r="E768" s="208" t="s">
        <v>254</v>
      </c>
      <c r="F768" s="208" t="s">
        <v>541</v>
      </c>
      <c r="G768" s="208" t="s">
        <v>565</v>
      </c>
      <c r="H768" s="208" t="s">
        <v>566</v>
      </c>
      <c r="I768" s="208" t="s">
        <v>567</v>
      </c>
      <c r="J768" s="208">
        <v>87</v>
      </c>
      <c r="K768" s="186">
        <v>139</v>
      </c>
      <c r="L768" s="186">
        <v>198</v>
      </c>
      <c r="M768" s="208" t="s">
        <v>551</v>
      </c>
      <c r="N768" s="186">
        <v>1</v>
      </c>
      <c r="O768" s="210">
        <v>9.1</v>
      </c>
      <c r="P768" s="208" t="s">
        <v>259</v>
      </c>
      <c r="Q768" s="208" t="s">
        <v>260</v>
      </c>
      <c r="R768" s="208" t="s">
        <v>254</v>
      </c>
      <c r="S768" s="208" t="s">
        <v>261</v>
      </c>
      <c r="T768" s="208"/>
      <c r="U768" s="208"/>
      <c r="V768" s="208"/>
      <c r="W768" s="208" t="s">
        <v>568</v>
      </c>
      <c r="X768" s="208" t="s">
        <v>275</v>
      </c>
      <c r="Y768" s="208">
        <v>0</v>
      </c>
      <c r="Z768" s="339">
        <v>36770</v>
      </c>
      <c r="AA768" s="208"/>
      <c r="AB768" s="208">
        <v>0</v>
      </c>
      <c r="AC768" s="208"/>
    </row>
    <row r="769" spans="1:29" ht="15" customHeight="1" x14ac:dyDescent="0.25">
      <c r="A769" s="208">
        <v>11651</v>
      </c>
      <c r="B769" s="208">
        <v>20200203</v>
      </c>
      <c r="C769" s="208" t="s">
        <v>489</v>
      </c>
      <c r="D769" s="208" t="s">
        <v>406</v>
      </c>
      <c r="E769" s="208" t="s">
        <v>254</v>
      </c>
      <c r="F769" s="208" t="s">
        <v>541</v>
      </c>
      <c r="G769" s="208">
        <v>71432</v>
      </c>
      <c r="H769" s="208" t="s">
        <v>297</v>
      </c>
      <c r="I769" s="208" t="s">
        <v>298</v>
      </c>
      <c r="J769" s="208">
        <v>98</v>
      </c>
      <c r="K769" s="186">
        <v>0</v>
      </c>
      <c r="L769" s="186">
        <v>129</v>
      </c>
      <c r="M769" s="208" t="s">
        <v>258</v>
      </c>
      <c r="N769" s="186">
        <v>1</v>
      </c>
      <c r="O769" s="210">
        <v>1.2E-5</v>
      </c>
      <c r="P769" s="208" t="s">
        <v>259</v>
      </c>
      <c r="Q769" s="208" t="s">
        <v>493</v>
      </c>
      <c r="R769" s="208" t="s">
        <v>453</v>
      </c>
      <c r="S769" s="208" t="s">
        <v>494</v>
      </c>
      <c r="T769" s="208"/>
      <c r="U769" s="208">
        <v>3.1</v>
      </c>
      <c r="V769" s="208" t="s">
        <v>495</v>
      </c>
      <c r="W769" s="208" t="s">
        <v>496</v>
      </c>
      <c r="X769" s="208" t="s">
        <v>278</v>
      </c>
      <c r="Y769" s="208">
        <v>0</v>
      </c>
      <c r="Z769" s="339">
        <v>36617</v>
      </c>
      <c r="AA769" s="208"/>
      <c r="AB769" s="208">
        <v>0</v>
      </c>
      <c r="AC769" s="208"/>
    </row>
    <row r="770" spans="1:29" ht="15" customHeight="1" x14ac:dyDescent="0.25">
      <c r="A770" s="208">
        <v>11762</v>
      </c>
      <c r="B770" s="208">
        <v>20200201</v>
      </c>
      <c r="C770" s="208" t="s">
        <v>489</v>
      </c>
      <c r="D770" s="208" t="s">
        <v>406</v>
      </c>
      <c r="E770" s="208" t="s">
        <v>254</v>
      </c>
      <c r="F770" s="208" t="s">
        <v>490</v>
      </c>
      <c r="G770" s="208">
        <v>75070</v>
      </c>
      <c r="H770" s="208" t="s">
        <v>491</v>
      </c>
      <c r="I770" s="208" t="s">
        <v>492</v>
      </c>
      <c r="J770" s="208">
        <v>71</v>
      </c>
      <c r="K770" s="186">
        <v>0</v>
      </c>
      <c r="L770" s="186">
        <v>129</v>
      </c>
      <c r="M770" s="208" t="s">
        <v>258</v>
      </c>
      <c r="N770" s="186">
        <v>1</v>
      </c>
      <c r="O770" s="210">
        <v>1.5780000000000001E-5</v>
      </c>
      <c r="P770" s="208" t="s">
        <v>259</v>
      </c>
      <c r="Q770" s="208" t="s">
        <v>493</v>
      </c>
      <c r="R770" s="208" t="s">
        <v>513</v>
      </c>
      <c r="S770" s="208" t="s">
        <v>494</v>
      </c>
      <c r="T770" s="208"/>
      <c r="U770" s="208"/>
      <c r="V770" s="208"/>
      <c r="W770" s="208" t="s">
        <v>737</v>
      </c>
      <c r="X770" s="208" t="s">
        <v>516</v>
      </c>
      <c r="Y770" s="208">
        <v>0</v>
      </c>
      <c r="Z770" s="208"/>
      <c r="AA770" s="339">
        <v>36617</v>
      </c>
      <c r="AB770" s="208">
        <v>0</v>
      </c>
      <c r="AC770" s="208"/>
    </row>
    <row r="771" spans="1:29" ht="15" customHeight="1" x14ac:dyDescent="0.25">
      <c r="A771" s="208">
        <v>11763</v>
      </c>
      <c r="B771" s="208">
        <v>20200201</v>
      </c>
      <c r="C771" s="208" t="s">
        <v>489</v>
      </c>
      <c r="D771" s="208" t="s">
        <v>406</v>
      </c>
      <c r="E771" s="208" t="s">
        <v>254</v>
      </c>
      <c r="F771" s="208" t="s">
        <v>490</v>
      </c>
      <c r="G771" s="208">
        <v>75070</v>
      </c>
      <c r="H771" s="208" t="s">
        <v>491</v>
      </c>
      <c r="I771" s="208" t="s">
        <v>492</v>
      </c>
      <c r="J771" s="208">
        <v>71</v>
      </c>
      <c r="K771" s="186">
        <v>0</v>
      </c>
      <c r="L771" s="186">
        <v>129</v>
      </c>
      <c r="M771" s="208" t="s">
        <v>258</v>
      </c>
      <c r="N771" s="186">
        <v>1</v>
      </c>
      <c r="O771" s="210">
        <v>4.0000000000000003E-5</v>
      </c>
      <c r="P771" s="208" t="s">
        <v>259</v>
      </c>
      <c r="Q771" s="208" t="s">
        <v>493</v>
      </c>
      <c r="R771" s="208" t="s">
        <v>453</v>
      </c>
      <c r="S771" s="208" t="s">
        <v>494</v>
      </c>
      <c r="T771" s="208"/>
      <c r="U771" s="208">
        <v>3.1</v>
      </c>
      <c r="V771" s="208" t="s">
        <v>495</v>
      </c>
      <c r="W771" s="208" t="s">
        <v>496</v>
      </c>
      <c r="X771" s="208" t="s">
        <v>275</v>
      </c>
      <c r="Y771" s="208">
        <v>0</v>
      </c>
      <c r="Z771" s="339">
        <v>36617</v>
      </c>
      <c r="AA771" s="208"/>
      <c r="AB771" s="208">
        <v>0</v>
      </c>
      <c r="AC771" s="208"/>
    </row>
    <row r="772" spans="1:29" ht="15" customHeight="1" x14ac:dyDescent="0.25">
      <c r="A772" s="208">
        <v>11764</v>
      </c>
      <c r="B772" s="208">
        <v>20200201</v>
      </c>
      <c r="C772" s="208" t="s">
        <v>489</v>
      </c>
      <c r="D772" s="208" t="s">
        <v>406</v>
      </c>
      <c r="E772" s="208" t="s">
        <v>254</v>
      </c>
      <c r="F772" s="208" t="s">
        <v>490</v>
      </c>
      <c r="G772" s="208">
        <v>75070</v>
      </c>
      <c r="H772" s="208" t="s">
        <v>491</v>
      </c>
      <c r="I772" s="208" t="s">
        <v>492</v>
      </c>
      <c r="J772" s="208">
        <v>71</v>
      </c>
      <c r="K772" s="186">
        <v>112</v>
      </c>
      <c r="L772" s="186">
        <v>175</v>
      </c>
      <c r="M772" s="208" t="s">
        <v>512</v>
      </c>
      <c r="N772" s="186">
        <v>1</v>
      </c>
      <c r="O772" s="210">
        <v>2.1299999999999999E-5</v>
      </c>
      <c r="P772" s="208" t="s">
        <v>259</v>
      </c>
      <c r="Q772" s="208" t="s">
        <v>493</v>
      </c>
      <c r="R772" s="208" t="s">
        <v>513</v>
      </c>
      <c r="S772" s="208" t="s">
        <v>494</v>
      </c>
      <c r="T772" s="208"/>
      <c r="U772" s="208"/>
      <c r="V772" s="208"/>
      <c r="W772" s="208" t="s">
        <v>737</v>
      </c>
      <c r="X772" s="208" t="s">
        <v>516</v>
      </c>
      <c r="Y772" s="208">
        <v>0</v>
      </c>
      <c r="Z772" s="208"/>
      <c r="AA772" s="208"/>
      <c r="AB772" s="208">
        <v>0</v>
      </c>
      <c r="AC772" s="208"/>
    </row>
    <row r="773" spans="1:29" ht="15" customHeight="1" x14ac:dyDescent="0.25">
      <c r="A773" s="208">
        <v>11765</v>
      </c>
      <c r="B773" s="208">
        <v>20200201</v>
      </c>
      <c r="C773" s="208" t="s">
        <v>489</v>
      </c>
      <c r="D773" s="208" t="s">
        <v>406</v>
      </c>
      <c r="E773" s="208" t="s">
        <v>254</v>
      </c>
      <c r="F773" s="208" t="s">
        <v>490</v>
      </c>
      <c r="G773" s="208">
        <v>75070</v>
      </c>
      <c r="H773" s="208" t="s">
        <v>491</v>
      </c>
      <c r="I773" s="208" t="s">
        <v>492</v>
      </c>
      <c r="J773" s="208">
        <v>71</v>
      </c>
      <c r="K773" s="186">
        <v>32</v>
      </c>
      <c r="L773" s="186">
        <v>229</v>
      </c>
      <c r="M773" s="208" t="s">
        <v>740</v>
      </c>
      <c r="O773" s="210">
        <v>4.2899999999999996E-6</v>
      </c>
      <c r="P773" s="208" t="s">
        <v>259</v>
      </c>
      <c r="Q773" s="208" t="s">
        <v>493</v>
      </c>
      <c r="R773" s="208" t="s">
        <v>513</v>
      </c>
      <c r="S773" s="208" t="s">
        <v>494</v>
      </c>
      <c r="T773" s="208"/>
      <c r="U773" s="208"/>
      <c r="V773" s="208"/>
      <c r="W773" s="208" t="s">
        <v>737</v>
      </c>
      <c r="X773" s="208" t="s">
        <v>516</v>
      </c>
      <c r="Y773" s="208">
        <v>0</v>
      </c>
      <c r="Z773" s="208"/>
      <c r="AA773" s="208"/>
      <c r="AB773" s="208">
        <v>0</v>
      </c>
      <c r="AC773" s="208"/>
    </row>
    <row r="774" spans="1:29" ht="15" customHeight="1" x14ac:dyDescent="0.25">
      <c r="A774" s="208">
        <v>11765</v>
      </c>
      <c r="B774" s="208">
        <v>20200201</v>
      </c>
      <c r="C774" s="208" t="s">
        <v>489</v>
      </c>
      <c r="D774" s="208" t="s">
        <v>406</v>
      </c>
      <c r="E774" s="208" t="s">
        <v>254</v>
      </c>
      <c r="F774" s="208" t="s">
        <v>490</v>
      </c>
      <c r="G774" s="208">
        <v>75070</v>
      </c>
      <c r="H774" s="208" t="s">
        <v>491</v>
      </c>
      <c r="I774" s="208" t="s">
        <v>492</v>
      </c>
      <c r="J774" s="208">
        <v>71</v>
      </c>
      <c r="K774" s="186">
        <v>139</v>
      </c>
      <c r="L774" s="186">
        <v>198</v>
      </c>
      <c r="M774" s="208" t="s">
        <v>551</v>
      </c>
      <c r="N774" s="186">
        <v>1</v>
      </c>
      <c r="O774" s="210">
        <v>4.2899999999999996E-6</v>
      </c>
      <c r="P774" s="208" t="s">
        <v>259</v>
      </c>
      <c r="Q774" s="208" t="s">
        <v>493</v>
      </c>
      <c r="R774" s="208" t="s">
        <v>513</v>
      </c>
      <c r="S774" s="208" t="s">
        <v>494</v>
      </c>
      <c r="T774" s="208"/>
      <c r="U774" s="208"/>
      <c r="V774" s="208"/>
      <c r="W774" s="208" t="s">
        <v>737</v>
      </c>
      <c r="X774" s="208" t="s">
        <v>516</v>
      </c>
      <c r="Y774" s="208">
        <v>0</v>
      </c>
      <c r="Z774" s="208"/>
      <c r="AA774" s="208"/>
      <c r="AB774" s="208">
        <v>0</v>
      </c>
      <c r="AC774" s="208"/>
    </row>
    <row r="775" spans="1:29" ht="15" customHeight="1" x14ac:dyDescent="0.25">
      <c r="A775" s="208">
        <v>11766</v>
      </c>
      <c r="B775" s="208">
        <v>20200201</v>
      </c>
      <c r="C775" s="208" t="s">
        <v>489</v>
      </c>
      <c r="D775" s="208" t="s">
        <v>406</v>
      </c>
      <c r="E775" s="208" t="s">
        <v>254</v>
      </c>
      <c r="F775" s="208" t="s">
        <v>490</v>
      </c>
      <c r="G775" s="208">
        <v>107028</v>
      </c>
      <c r="H775" s="208" t="s">
        <v>497</v>
      </c>
      <c r="I775" s="208" t="s">
        <v>498</v>
      </c>
      <c r="J775" s="208">
        <v>79</v>
      </c>
      <c r="K775" s="186">
        <v>0</v>
      </c>
      <c r="L775" s="186">
        <v>129</v>
      </c>
      <c r="M775" s="208" t="s">
        <v>258</v>
      </c>
      <c r="N775" s="186">
        <v>1</v>
      </c>
      <c r="O775" s="210">
        <v>6.3999999999999997E-6</v>
      </c>
      <c r="P775" s="208" t="s">
        <v>259</v>
      </c>
      <c r="Q775" s="208" t="s">
        <v>493</v>
      </c>
      <c r="R775" s="208" t="s">
        <v>453</v>
      </c>
      <c r="S775" s="208" t="s">
        <v>494</v>
      </c>
      <c r="T775" s="208"/>
      <c r="U775" s="208">
        <v>3.1</v>
      </c>
      <c r="V775" s="208" t="s">
        <v>495</v>
      </c>
      <c r="W775" s="208" t="s">
        <v>496</v>
      </c>
      <c r="X775" s="208" t="s">
        <v>275</v>
      </c>
      <c r="Y775" s="208">
        <v>0</v>
      </c>
      <c r="Z775" s="339">
        <v>36617</v>
      </c>
      <c r="AA775" s="208"/>
      <c r="AB775" s="208">
        <v>0</v>
      </c>
      <c r="AC775" s="208"/>
    </row>
    <row r="776" spans="1:29" ht="15" customHeight="1" x14ac:dyDescent="0.25">
      <c r="A776" s="208">
        <v>11767</v>
      </c>
      <c r="B776" s="208">
        <v>20200201</v>
      </c>
      <c r="C776" s="208" t="s">
        <v>489</v>
      </c>
      <c r="D776" s="208" t="s">
        <v>406</v>
      </c>
      <c r="E776" s="208" t="s">
        <v>254</v>
      </c>
      <c r="F776" s="208" t="s">
        <v>490</v>
      </c>
      <c r="G776" s="208" t="s">
        <v>565</v>
      </c>
      <c r="H776" s="208" t="s">
        <v>566</v>
      </c>
      <c r="I776" s="208" t="s">
        <v>567</v>
      </c>
      <c r="J776" s="208">
        <v>87</v>
      </c>
      <c r="K776" s="186">
        <v>107</v>
      </c>
      <c r="L776" s="186">
        <v>172</v>
      </c>
      <c r="M776" s="208" t="s">
        <v>615</v>
      </c>
      <c r="N776" s="186">
        <v>1</v>
      </c>
      <c r="O776" s="210">
        <v>18</v>
      </c>
      <c r="P776" s="208" t="s">
        <v>259</v>
      </c>
      <c r="Q776" s="208" t="s">
        <v>260</v>
      </c>
      <c r="R776" s="208" t="s">
        <v>254</v>
      </c>
      <c r="S776" s="208" t="s">
        <v>261</v>
      </c>
      <c r="T776" s="208"/>
      <c r="U776" s="208"/>
      <c r="V776" s="208"/>
      <c r="W776" s="208" t="s">
        <v>568</v>
      </c>
      <c r="X776" s="208" t="s">
        <v>275</v>
      </c>
      <c r="Y776" s="208">
        <v>0</v>
      </c>
      <c r="Z776" s="339">
        <v>36770</v>
      </c>
      <c r="AA776" s="208"/>
      <c r="AB776" s="208">
        <v>0</v>
      </c>
      <c r="AC776" s="208"/>
    </row>
    <row r="777" spans="1:29" ht="15" customHeight="1" x14ac:dyDescent="0.25">
      <c r="A777" s="208">
        <v>11768</v>
      </c>
      <c r="B777" s="208">
        <v>20200201</v>
      </c>
      <c r="C777" s="208" t="s">
        <v>489</v>
      </c>
      <c r="D777" s="208" t="s">
        <v>406</v>
      </c>
      <c r="E777" s="208" t="s">
        <v>254</v>
      </c>
      <c r="F777" s="208" t="s">
        <v>490</v>
      </c>
      <c r="G777" s="208" t="s">
        <v>565</v>
      </c>
      <c r="H777" s="208" t="s">
        <v>566</v>
      </c>
      <c r="I777" s="208" t="s">
        <v>567</v>
      </c>
      <c r="J777" s="208">
        <v>87</v>
      </c>
      <c r="K777" s="186">
        <v>139</v>
      </c>
      <c r="L777" s="186">
        <v>198</v>
      </c>
      <c r="M777" s="208" t="s">
        <v>551</v>
      </c>
      <c r="N777" s="186">
        <v>1</v>
      </c>
      <c r="O777" s="210">
        <v>9.1</v>
      </c>
      <c r="P777" s="208" t="s">
        <v>259</v>
      </c>
      <c r="Q777" s="208" t="s">
        <v>260</v>
      </c>
      <c r="R777" s="208" t="s">
        <v>254</v>
      </c>
      <c r="S777" s="208" t="s">
        <v>261</v>
      </c>
      <c r="T777" s="208"/>
      <c r="U777" s="208"/>
      <c r="V777" s="208"/>
      <c r="W777" s="208" t="s">
        <v>568</v>
      </c>
      <c r="X777" s="208" t="s">
        <v>275</v>
      </c>
      <c r="Y777" s="208">
        <v>0</v>
      </c>
      <c r="Z777" s="339">
        <v>36770</v>
      </c>
      <c r="AA777" s="208"/>
      <c r="AB777" s="208">
        <v>0</v>
      </c>
      <c r="AC777" s="208"/>
    </row>
    <row r="778" spans="1:29" ht="15" customHeight="1" x14ac:dyDescent="0.25">
      <c r="A778" s="208">
        <v>11769</v>
      </c>
      <c r="B778" s="208">
        <v>20200201</v>
      </c>
      <c r="C778" s="208" t="s">
        <v>489</v>
      </c>
      <c r="D778" s="208" t="s">
        <v>406</v>
      </c>
      <c r="E778" s="208" t="s">
        <v>254</v>
      </c>
      <c r="F778" s="208" t="s">
        <v>490</v>
      </c>
      <c r="G778" s="208">
        <v>71432</v>
      </c>
      <c r="H778" s="208" t="s">
        <v>297</v>
      </c>
      <c r="I778" s="208" t="s">
        <v>298</v>
      </c>
      <c r="J778" s="208">
        <v>98</v>
      </c>
      <c r="K778" s="186">
        <v>0</v>
      </c>
      <c r="L778" s="186">
        <v>129</v>
      </c>
      <c r="M778" s="208" t="s">
        <v>258</v>
      </c>
      <c r="N778" s="186">
        <v>1</v>
      </c>
      <c r="O778" s="210">
        <v>1.2E-5</v>
      </c>
      <c r="P778" s="208" t="s">
        <v>259</v>
      </c>
      <c r="Q778" s="208" t="s">
        <v>493</v>
      </c>
      <c r="R778" s="208" t="s">
        <v>453</v>
      </c>
      <c r="S778" s="208" t="s">
        <v>494</v>
      </c>
      <c r="T778" s="208"/>
      <c r="U778" s="208">
        <v>3.1</v>
      </c>
      <c r="V778" s="208" t="s">
        <v>495</v>
      </c>
      <c r="W778" s="208" t="s">
        <v>496</v>
      </c>
      <c r="X778" s="208" t="s">
        <v>278</v>
      </c>
      <c r="Y778" s="208">
        <v>0</v>
      </c>
      <c r="Z778" s="339">
        <v>36617</v>
      </c>
      <c r="AA778" s="208"/>
      <c r="AB778" s="208">
        <v>0</v>
      </c>
      <c r="AC778" s="208"/>
    </row>
    <row r="779" spans="1:29" ht="15" customHeight="1" x14ac:dyDescent="0.25">
      <c r="A779" s="208">
        <v>11770</v>
      </c>
      <c r="B779" s="208">
        <v>20200201</v>
      </c>
      <c r="C779" s="208" t="s">
        <v>489</v>
      </c>
      <c r="D779" s="208" t="s">
        <v>406</v>
      </c>
      <c r="E779" s="208" t="s">
        <v>254</v>
      </c>
      <c r="F779" s="208" t="s">
        <v>490</v>
      </c>
      <c r="G779" s="208">
        <v>71432</v>
      </c>
      <c r="H779" s="208" t="s">
        <v>297</v>
      </c>
      <c r="I779" s="208" t="s">
        <v>298</v>
      </c>
      <c r="J779" s="208">
        <v>98</v>
      </c>
      <c r="K779" s="186">
        <v>65</v>
      </c>
      <c r="L779" s="186">
        <v>159</v>
      </c>
      <c r="M779" s="208" t="s">
        <v>499</v>
      </c>
      <c r="N779" s="186">
        <v>1</v>
      </c>
      <c r="O779" s="210">
        <v>9.0999999999999997E-7</v>
      </c>
      <c r="P779" s="208" t="s">
        <v>259</v>
      </c>
      <c r="Q779" s="208" t="s">
        <v>493</v>
      </c>
      <c r="R779" s="208" t="s">
        <v>453</v>
      </c>
      <c r="S779" s="208" t="s">
        <v>494</v>
      </c>
      <c r="T779" s="208"/>
      <c r="U779" s="208">
        <v>3.1</v>
      </c>
      <c r="V779" s="208" t="s">
        <v>511</v>
      </c>
      <c r="W779" s="208" t="s">
        <v>496</v>
      </c>
      <c r="X779" s="208" t="s">
        <v>263</v>
      </c>
      <c r="Y779" s="208">
        <v>0</v>
      </c>
      <c r="Z779" s="339">
        <v>36617</v>
      </c>
      <c r="AA779" s="208"/>
      <c r="AB779" s="208">
        <v>0</v>
      </c>
      <c r="AC779" s="208"/>
    </row>
    <row r="780" spans="1:29" ht="15" customHeight="1" x14ac:dyDescent="0.25">
      <c r="A780" s="208">
        <v>11771</v>
      </c>
      <c r="B780" s="208">
        <v>20200201</v>
      </c>
      <c r="C780" s="208" t="s">
        <v>489</v>
      </c>
      <c r="D780" s="208" t="s">
        <v>406</v>
      </c>
      <c r="E780" s="208" t="s">
        <v>254</v>
      </c>
      <c r="F780" s="208" t="s">
        <v>490</v>
      </c>
      <c r="G780" s="208">
        <v>56553</v>
      </c>
      <c r="H780" s="208" t="s">
        <v>299</v>
      </c>
      <c r="I780" s="208" t="s">
        <v>300</v>
      </c>
      <c r="J780" s="208">
        <v>102</v>
      </c>
      <c r="K780" s="186">
        <v>0</v>
      </c>
      <c r="L780" s="186">
        <v>129</v>
      </c>
      <c r="M780" s="208" t="s">
        <v>258</v>
      </c>
      <c r="N780" s="186">
        <v>1</v>
      </c>
      <c r="O780" s="210">
        <v>3.0000000000000001E-6</v>
      </c>
      <c r="P780" s="208" t="s">
        <v>259</v>
      </c>
      <c r="Q780" s="208" t="s">
        <v>493</v>
      </c>
      <c r="R780" s="208" t="s">
        <v>513</v>
      </c>
      <c r="S780" s="208" t="s">
        <v>494</v>
      </c>
      <c r="T780" s="208"/>
      <c r="U780" s="208"/>
      <c r="V780" s="208"/>
      <c r="W780" s="208" t="s">
        <v>737</v>
      </c>
      <c r="X780" s="208" t="s">
        <v>516</v>
      </c>
      <c r="Y780" s="208">
        <v>0</v>
      </c>
      <c r="Z780" s="208"/>
      <c r="AA780" s="208"/>
      <c r="AB780" s="208">
        <v>0</v>
      </c>
      <c r="AC780" s="208"/>
    </row>
    <row r="781" spans="1:29" ht="15" customHeight="1" x14ac:dyDescent="0.25">
      <c r="A781" s="208">
        <v>11772</v>
      </c>
      <c r="B781" s="208">
        <v>20200201</v>
      </c>
      <c r="C781" s="208" t="s">
        <v>489</v>
      </c>
      <c r="D781" s="208" t="s">
        <v>406</v>
      </c>
      <c r="E781" s="208" t="s">
        <v>254</v>
      </c>
      <c r="F781" s="208" t="s">
        <v>490</v>
      </c>
      <c r="G781" s="208">
        <v>50328</v>
      </c>
      <c r="H781" s="208" t="s">
        <v>301</v>
      </c>
      <c r="I781" s="208" t="s">
        <v>302</v>
      </c>
      <c r="J781" s="208">
        <v>103</v>
      </c>
      <c r="K781" s="186">
        <v>32</v>
      </c>
      <c r="L781" s="186">
        <v>229</v>
      </c>
      <c r="M781" s="208" t="s">
        <v>740</v>
      </c>
      <c r="O781" s="210">
        <v>7.7800000000000001E-6</v>
      </c>
      <c r="P781" s="208" t="s">
        <v>259</v>
      </c>
      <c r="Q781" s="208" t="s">
        <v>493</v>
      </c>
      <c r="R781" s="208" t="s">
        <v>513</v>
      </c>
      <c r="S781" s="208" t="s">
        <v>494</v>
      </c>
      <c r="T781" s="208"/>
      <c r="U781" s="208"/>
      <c r="V781" s="208"/>
      <c r="W781" s="208" t="s">
        <v>737</v>
      </c>
      <c r="X781" s="208" t="s">
        <v>516</v>
      </c>
      <c r="Y781" s="208">
        <v>0</v>
      </c>
      <c r="Z781" s="208"/>
      <c r="AA781" s="208"/>
      <c r="AB781" s="208">
        <v>0</v>
      </c>
      <c r="AC781" s="208"/>
    </row>
    <row r="782" spans="1:29" ht="15" customHeight="1" x14ac:dyDescent="0.25">
      <c r="A782" s="208">
        <v>11772</v>
      </c>
      <c r="B782" s="208">
        <v>20200201</v>
      </c>
      <c r="C782" s="208" t="s">
        <v>489</v>
      </c>
      <c r="D782" s="208" t="s">
        <v>406</v>
      </c>
      <c r="E782" s="208" t="s">
        <v>254</v>
      </c>
      <c r="F782" s="208" t="s">
        <v>490</v>
      </c>
      <c r="G782" s="208">
        <v>50328</v>
      </c>
      <c r="H782" s="208" t="s">
        <v>301</v>
      </c>
      <c r="I782" s="208" t="s">
        <v>302</v>
      </c>
      <c r="J782" s="208">
        <v>103</v>
      </c>
      <c r="K782" s="186">
        <v>139</v>
      </c>
      <c r="L782" s="186">
        <v>198</v>
      </c>
      <c r="M782" s="208" t="s">
        <v>551</v>
      </c>
      <c r="N782" s="186">
        <v>1</v>
      </c>
      <c r="O782" s="210">
        <v>7.7800000000000001E-6</v>
      </c>
      <c r="P782" s="208" t="s">
        <v>259</v>
      </c>
      <c r="Q782" s="208" t="s">
        <v>493</v>
      </c>
      <c r="R782" s="208" t="s">
        <v>513</v>
      </c>
      <c r="S782" s="208" t="s">
        <v>494</v>
      </c>
      <c r="T782" s="208"/>
      <c r="U782" s="208"/>
      <c r="V782" s="208"/>
      <c r="W782" s="208" t="s">
        <v>737</v>
      </c>
      <c r="X782" s="208" t="s">
        <v>516</v>
      </c>
      <c r="Y782" s="208">
        <v>0</v>
      </c>
      <c r="Z782" s="208"/>
      <c r="AA782" s="208"/>
      <c r="AB782" s="208">
        <v>0</v>
      </c>
      <c r="AC782" s="208"/>
    </row>
    <row r="783" spans="1:29" ht="15" customHeight="1" x14ac:dyDescent="0.25">
      <c r="A783" s="208">
        <v>11773</v>
      </c>
      <c r="B783" s="208">
        <v>20200201</v>
      </c>
      <c r="C783" s="208" t="s">
        <v>489</v>
      </c>
      <c r="D783" s="208" t="s">
        <v>406</v>
      </c>
      <c r="E783" s="208" t="s">
        <v>254</v>
      </c>
      <c r="F783" s="208" t="s">
        <v>490</v>
      </c>
      <c r="G783" s="208">
        <v>106990</v>
      </c>
      <c r="H783" s="208" t="s">
        <v>501</v>
      </c>
      <c r="I783" s="208" t="s">
        <v>502</v>
      </c>
      <c r="J783" s="208">
        <v>25</v>
      </c>
      <c r="K783" s="186">
        <v>0</v>
      </c>
      <c r="L783" s="186">
        <v>129</v>
      </c>
      <c r="M783" s="208" t="s">
        <v>258</v>
      </c>
      <c r="N783" s="186">
        <v>1</v>
      </c>
      <c r="O783" s="208" t="s">
        <v>503</v>
      </c>
      <c r="P783" s="208" t="s">
        <v>259</v>
      </c>
      <c r="Q783" s="208" t="s">
        <v>493</v>
      </c>
      <c r="R783" s="208" t="s">
        <v>453</v>
      </c>
      <c r="S783" s="208" t="s">
        <v>494</v>
      </c>
      <c r="T783" s="208"/>
      <c r="U783" s="208">
        <v>3.1</v>
      </c>
      <c r="V783" s="208" t="s">
        <v>539</v>
      </c>
      <c r="W783" s="208" t="s">
        <v>496</v>
      </c>
      <c r="X783" s="208" t="s">
        <v>263</v>
      </c>
      <c r="Y783" s="208">
        <v>0</v>
      </c>
      <c r="Z783" s="339">
        <v>36617</v>
      </c>
      <c r="AA783" s="208"/>
      <c r="AB783" s="208">
        <v>0</v>
      </c>
      <c r="AC783" s="208"/>
    </row>
    <row r="784" spans="1:29" ht="15" customHeight="1" x14ac:dyDescent="0.25">
      <c r="A784" s="208">
        <v>11774</v>
      </c>
      <c r="B784" s="208">
        <v>20200201</v>
      </c>
      <c r="C784" s="208" t="s">
        <v>489</v>
      </c>
      <c r="D784" s="208" t="s">
        <v>406</v>
      </c>
      <c r="E784" s="208" t="s">
        <v>254</v>
      </c>
      <c r="F784" s="208" t="s">
        <v>490</v>
      </c>
      <c r="G784" s="208">
        <v>7440439</v>
      </c>
      <c r="H784" s="208" t="s">
        <v>315</v>
      </c>
      <c r="I784" s="208" t="s">
        <v>316</v>
      </c>
      <c r="J784" s="208">
        <v>130</v>
      </c>
      <c r="K784" s="186">
        <v>0</v>
      </c>
      <c r="L784" s="186">
        <v>129</v>
      </c>
      <c r="M784" s="208" t="s">
        <v>258</v>
      </c>
      <c r="N784" s="186">
        <v>1</v>
      </c>
      <c r="O784" s="210">
        <v>6.9249999999999998E-6</v>
      </c>
      <c r="P784" s="208" t="s">
        <v>259</v>
      </c>
      <c r="Q784" s="208" t="s">
        <v>493</v>
      </c>
      <c r="R784" s="208" t="s">
        <v>513</v>
      </c>
      <c r="S784" s="208" t="s">
        <v>494</v>
      </c>
      <c r="T784" s="208"/>
      <c r="U784" s="208"/>
      <c r="V784" s="208" t="s">
        <v>742</v>
      </c>
      <c r="W784" s="208" t="s">
        <v>621</v>
      </c>
      <c r="X784" s="208" t="s">
        <v>516</v>
      </c>
      <c r="Y784" s="208">
        <v>0</v>
      </c>
      <c r="Z784" s="208"/>
      <c r="AA784" s="208"/>
      <c r="AB784" s="208">
        <v>0</v>
      </c>
      <c r="AC784" s="208"/>
    </row>
    <row r="785" spans="1:67" ht="15" customHeight="1" x14ac:dyDescent="0.25">
      <c r="A785" s="208">
        <v>11775</v>
      </c>
      <c r="B785" s="208">
        <v>20200201</v>
      </c>
      <c r="C785" s="208" t="s">
        <v>489</v>
      </c>
      <c r="D785" s="208" t="s">
        <v>406</v>
      </c>
      <c r="E785" s="208" t="s">
        <v>254</v>
      </c>
      <c r="F785" s="208" t="s">
        <v>490</v>
      </c>
      <c r="G785" s="208">
        <v>7440439</v>
      </c>
      <c r="H785" s="208" t="s">
        <v>315</v>
      </c>
      <c r="I785" s="208" t="s">
        <v>316</v>
      </c>
      <c r="J785" s="208">
        <v>130</v>
      </c>
      <c r="K785" s="186">
        <v>65</v>
      </c>
      <c r="L785" s="186">
        <v>159</v>
      </c>
      <c r="M785" s="208" t="s">
        <v>499</v>
      </c>
      <c r="N785" s="186">
        <v>1</v>
      </c>
      <c r="O785" s="210">
        <v>2.7300000000000001E-6</v>
      </c>
      <c r="P785" s="208" t="s">
        <v>259</v>
      </c>
      <c r="Q785" s="208" t="s">
        <v>493</v>
      </c>
      <c r="R785" s="208" t="s">
        <v>513</v>
      </c>
      <c r="S785" s="208" t="s">
        <v>494</v>
      </c>
      <c r="T785" s="208"/>
      <c r="U785" s="208"/>
      <c r="V785" s="208" t="s">
        <v>736</v>
      </c>
      <c r="W785" s="208" t="s">
        <v>737</v>
      </c>
      <c r="X785" s="208" t="s">
        <v>516</v>
      </c>
      <c r="Y785" s="208">
        <v>0</v>
      </c>
      <c r="Z785" s="208"/>
      <c r="AA785" s="208"/>
      <c r="AB785" s="208">
        <v>0</v>
      </c>
      <c r="AC785" s="208"/>
    </row>
    <row r="786" spans="1:67" ht="15" customHeight="1" x14ac:dyDescent="0.25">
      <c r="A786" s="208">
        <v>11776</v>
      </c>
      <c r="B786" s="208">
        <v>20200201</v>
      </c>
      <c r="C786" s="208" t="s">
        <v>489</v>
      </c>
      <c r="D786" s="208" t="s">
        <v>406</v>
      </c>
      <c r="E786" s="208" t="s">
        <v>254</v>
      </c>
      <c r="F786" s="208" t="s">
        <v>490</v>
      </c>
      <c r="G786" s="208" t="s">
        <v>255</v>
      </c>
      <c r="H786" s="208" t="s">
        <v>256</v>
      </c>
      <c r="I786" s="208" t="s">
        <v>257</v>
      </c>
      <c r="J786" s="208">
        <v>136</v>
      </c>
      <c r="K786" s="186">
        <v>0</v>
      </c>
      <c r="L786" s="186">
        <v>129</v>
      </c>
      <c r="M786" s="208" t="s">
        <v>258</v>
      </c>
      <c r="N786" s="186">
        <v>1</v>
      </c>
      <c r="O786" s="210">
        <v>116000</v>
      </c>
      <c r="P786" s="208" t="s">
        <v>259</v>
      </c>
      <c r="Q786" s="208" t="s">
        <v>260</v>
      </c>
      <c r="R786" s="208" t="s">
        <v>254</v>
      </c>
      <c r="S786" s="208" t="s">
        <v>261</v>
      </c>
      <c r="T786" s="208"/>
      <c r="U786" s="208">
        <v>3.2</v>
      </c>
      <c r="V786" s="208"/>
      <c r="W786" s="208" t="s">
        <v>528</v>
      </c>
      <c r="X786" s="208" t="s">
        <v>267</v>
      </c>
      <c r="Y786" s="208">
        <v>0</v>
      </c>
      <c r="Z786" s="208"/>
      <c r="AA786" s="339">
        <v>36617</v>
      </c>
      <c r="AB786" s="208">
        <v>0</v>
      </c>
      <c r="AC786" s="208"/>
    </row>
    <row r="787" spans="1:67" ht="15" customHeight="1" x14ac:dyDescent="0.25">
      <c r="A787" s="208">
        <v>11777</v>
      </c>
      <c r="B787" s="208">
        <v>20200201</v>
      </c>
      <c r="C787" s="208" t="s">
        <v>489</v>
      </c>
      <c r="D787" s="208" t="s">
        <v>406</v>
      </c>
      <c r="E787" s="208" t="s">
        <v>254</v>
      </c>
      <c r="F787" s="208" t="s">
        <v>490</v>
      </c>
      <c r="G787" s="208" t="s">
        <v>255</v>
      </c>
      <c r="H787" s="208" t="s">
        <v>256</v>
      </c>
      <c r="I787" s="208" t="s">
        <v>257</v>
      </c>
      <c r="J787" s="208">
        <v>136</v>
      </c>
      <c r="K787" s="186">
        <v>0</v>
      </c>
      <c r="L787" s="186">
        <v>129</v>
      </c>
      <c r="M787" s="208" t="s">
        <v>258</v>
      </c>
      <c r="N787" s="186">
        <v>1</v>
      </c>
      <c r="O787" s="210">
        <v>110</v>
      </c>
      <c r="P787" s="208" t="s">
        <v>259</v>
      </c>
      <c r="Q787" s="208" t="s">
        <v>493</v>
      </c>
      <c r="R787" s="208" t="s">
        <v>453</v>
      </c>
      <c r="S787" s="208" t="s">
        <v>494</v>
      </c>
      <c r="T787" s="208"/>
      <c r="U787" s="208">
        <v>3.1</v>
      </c>
      <c r="V787" s="208" t="s">
        <v>495</v>
      </c>
      <c r="W787" s="208" t="s">
        <v>496</v>
      </c>
      <c r="X787" s="208" t="s">
        <v>278</v>
      </c>
      <c r="Y787" s="208">
        <v>0</v>
      </c>
      <c r="Z787" s="339">
        <v>36617</v>
      </c>
      <c r="AA787" s="208"/>
      <c r="AB787" s="208">
        <v>0</v>
      </c>
      <c r="AC787" s="208"/>
    </row>
    <row r="788" spans="1:67" ht="15" customHeight="1" x14ac:dyDescent="0.25">
      <c r="A788" s="208">
        <v>11778</v>
      </c>
      <c r="B788" s="208">
        <v>20200201</v>
      </c>
      <c r="C788" s="208" t="s">
        <v>489</v>
      </c>
      <c r="D788" s="208" t="s">
        <v>406</v>
      </c>
      <c r="E788" s="208" t="s">
        <v>254</v>
      </c>
      <c r="F788" s="208" t="s">
        <v>490</v>
      </c>
      <c r="G788" s="208" t="s">
        <v>264</v>
      </c>
      <c r="H788" s="208" t="s">
        <v>265</v>
      </c>
      <c r="I788" s="208" t="s">
        <v>266</v>
      </c>
      <c r="J788" s="208">
        <v>137</v>
      </c>
      <c r="K788" s="186">
        <v>0</v>
      </c>
      <c r="L788" s="186">
        <v>129</v>
      </c>
      <c r="M788" s="208" t="s">
        <v>258</v>
      </c>
      <c r="N788" s="186">
        <v>1</v>
      </c>
      <c r="O788" s="210">
        <v>179</v>
      </c>
      <c r="P788" s="208" t="s">
        <v>259</v>
      </c>
      <c r="Q788" s="208" t="s">
        <v>260</v>
      </c>
      <c r="R788" s="208" t="s">
        <v>254</v>
      </c>
      <c r="S788" s="208" t="s">
        <v>261</v>
      </c>
      <c r="T788" s="208"/>
      <c r="U788" s="208">
        <v>3.2</v>
      </c>
      <c r="V788" s="208"/>
      <c r="W788" s="208" t="s">
        <v>528</v>
      </c>
      <c r="X788" s="208" t="s">
        <v>278</v>
      </c>
      <c r="Y788" s="208">
        <v>0</v>
      </c>
      <c r="Z788" s="208"/>
      <c r="AA788" s="339">
        <v>36617</v>
      </c>
      <c r="AB788" s="208">
        <v>0</v>
      </c>
      <c r="AC788" s="208"/>
    </row>
    <row r="789" spans="1:67" ht="15" customHeight="1" x14ac:dyDescent="0.25">
      <c r="A789" s="208">
        <v>11779</v>
      </c>
      <c r="B789" s="208">
        <v>20200201</v>
      </c>
      <c r="C789" s="208" t="s">
        <v>489</v>
      </c>
      <c r="D789" s="208" t="s">
        <v>406</v>
      </c>
      <c r="E789" s="208" t="s">
        <v>254</v>
      </c>
      <c r="F789" s="208" t="s">
        <v>490</v>
      </c>
      <c r="G789" s="208" t="s">
        <v>264</v>
      </c>
      <c r="H789" s="208" t="s">
        <v>265</v>
      </c>
      <c r="I789" s="208" t="s">
        <v>266</v>
      </c>
      <c r="J789" s="208">
        <v>137</v>
      </c>
      <c r="K789" s="186">
        <v>0</v>
      </c>
      <c r="L789" s="186">
        <v>129</v>
      </c>
      <c r="M789" s="208" t="s">
        <v>258</v>
      </c>
      <c r="N789" s="186">
        <v>1</v>
      </c>
      <c r="O789" s="210">
        <v>8.2000000000000003E-2</v>
      </c>
      <c r="P789" s="208" t="s">
        <v>259</v>
      </c>
      <c r="Q789" s="208" t="s">
        <v>493</v>
      </c>
      <c r="R789" s="208" t="s">
        <v>453</v>
      </c>
      <c r="S789" s="208" t="s">
        <v>494</v>
      </c>
      <c r="T789" s="208"/>
      <c r="U789" s="208">
        <v>3.1</v>
      </c>
      <c r="V789" s="208" t="s">
        <v>505</v>
      </c>
      <c r="W789" s="208" t="s">
        <v>496</v>
      </c>
      <c r="X789" s="208" t="s">
        <v>278</v>
      </c>
      <c r="Y789" s="208">
        <v>0</v>
      </c>
      <c r="Z789" s="339">
        <v>36617</v>
      </c>
      <c r="AA789" s="208"/>
      <c r="AB789" s="208">
        <v>0</v>
      </c>
      <c r="AC789" s="208"/>
    </row>
    <row r="790" spans="1:67" ht="15" customHeight="1" x14ac:dyDescent="0.25">
      <c r="A790" s="208">
        <v>11780</v>
      </c>
      <c r="B790" s="208">
        <v>20200201</v>
      </c>
      <c r="C790" s="208" t="s">
        <v>489</v>
      </c>
      <c r="D790" s="208" t="s">
        <v>406</v>
      </c>
      <c r="E790" s="208" t="s">
        <v>254</v>
      </c>
      <c r="F790" s="208" t="s">
        <v>490</v>
      </c>
      <c r="G790" s="208" t="s">
        <v>264</v>
      </c>
      <c r="H790" s="208" t="s">
        <v>265</v>
      </c>
      <c r="I790" s="208" t="s">
        <v>266</v>
      </c>
      <c r="J790" s="208">
        <v>137</v>
      </c>
      <c r="K790" s="186">
        <v>28</v>
      </c>
      <c r="L790" s="186">
        <v>145</v>
      </c>
      <c r="M790" s="208" t="s">
        <v>506</v>
      </c>
      <c r="N790" s="186">
        <v>1</v>
      </c>
      <c r="O790" s="210">
        <v>0.03</v>
      </c>
      <c r="P790" s="208" t="s">
        <v>259</v>
      </c>
      <c r="Q790" s="208" t="s">
        <v>493</v>
      </c>
      <c r="R790" s="208" t="s">
        <v>453</v>
      </c>
      <c r="S790" s="208" t="s">
        <v>494</v>
      </c>
      <c r="T790" s="208"/>
      <c r="U790" s="208">
        <v>3.1</v>
      </c>
      <c r="V790" s="208" t="s">
        <v>505</v>
      </c>
      <c r="W790" s="208" t="s">
        <v>496</v>
      </c>
      <c r="X790" s="208" t="s">
        <v>278</v>
      </c>
      <c r="Y790" s="208">
        <v>0</v>
      </c>
      <c r="Z790" s="339">
        <v>36617</v>
      </c>
      <c r="AA790" s="208"/>
      <c r="AB790" s="208">
        <v>0</v>
      </c>
      <c r="AC790" s="208"/>
    </row>
    <row r="791" spans="1:67" ht="15" customHeight="1" x14ac:dyDescent="0.25">
      <c r="A791" s="208">
        <v>11781</v>
      </c>
      <c r="B791" s="208">
        <v>20200201</v>
      </c>
      <c r="C791" s="208" t="s">
        <v>489</v>
      </c>
      <c r="D791" s="208" t="s">
        <v>406</v>
      </c>
      <c r="E791" s="208" t="s">
        <v>254</v>
      </c>
      <c r="F791" s="208" t="s">
        <v>490</v>
      </c>
      <c r="G791" s="208" t="s">
        <v>264</v>
      </c>
      <c r="H791" s="208" t="s">
        <v>265</v>
      </c>
      <c r="I791" s="208" t="s">
        <v>266</v>
      </c>
      <c r="J791" s="208">
        <v>137</v>
      </c>
      <c r="K791" s="186">
        <v>149</v>
      </c>
      <c r="L791" s="186">
        <v>206</v>
      </c>
      <c r="M791" s="208" t="s">
        <v>507</v>
      </c>
      <c r="N791" s="186">
        <v>1</v>
      </c>
      <c r="O791" s="210">
        <v>1.4999999999999999E-2</v>
      </c>
      <c r="P791" s="208" t="s">
        <v>259</v>
      </c>
      <c r="Q791" s="208" t="s">
        <v>493</v>
      </c>
      <c r="R791" s="208" t="s">
        <v>453</v>
      </c>
      <c r="S791" s="208" t="s">
        <v>494</v>
      </c>
      <c r="T791" s="208"/>
      <c r="U791" s="208">
        <v>3.1</v>
      </c>
      <c r="V791" s="208" t="s">
        <v>508</v>
      </c>
      <c r="W791" s="208" t="s">
        <v>496</v>
      </c>
      <c r="X791" s="208" t="s">
        <v>263</v>
      </c>
      <c r="Y791" s="208">
        <v>0</v>
      </c>
      <c r="Z791" s="339">
        <v>36617</v>
      </c>
      <c r="AA791" s="208"/>
      <c r="AB791" s="208">
        <v>0</v>
      </c>
      <c r="AC791" s="208"/>
    </row>
    <row r="792" spans="1:67" ht="15" customHeight="1" x14ac:dyDescent="0.25">
      <c r="A792" s="208">
        <v>11782</v>
      </c>
      <c r="B792" s="208">
        <v>20200201</v>
      </c>
      <c r="C792" s="208" t="s">
        <v>489</v>
      </c>
      <c r="D792" s="208" t="s">
        <v>406</v>
      </c>
      <c r="E792" s="208" t="s">
        <v>254</v>
      </c>
      <c r="F792" s="208" t="s">
        <v>490</v>
      </c>
      <c r="G792" s="208">
        <v>7440473</v>
      </c>
      <c r="H792" s="208" t="s">
        <v>318</v>
      </c>
      <c r="I792" s="208" t="s">
        <v>319</v>
      </c>
      <c r="J792" s="208">
        <v>149</v>
      </c>
      <c r="K792" s="186">
        <v>0</v>
      </c>
      <c r="L792" s="186">
        <v>129</v>
      </c>
      <c r="M792" s="208" t="s">
        <v>258</v>
      </c>
      <c r="N792" s="186">
        <v>1</v>
      </c>
      <c r="O792" s="210">
        <v>1.329E-5</v>
      </c>
      <c r="P792" s="208" t="s">
        <v>259</v>
      </c>
      <c r="Q792" s="208" t="s">
        <v>493</v>
      </c>
      <c r="R792" s="208" t="s">
        <v>513</v>
      </c>
      <c r="S792" s="208" t="s">
        <v>494</v>
      </c>
      <c r="T792" s="208"/>
      <c r="U792" s="208"/>
      <c r="V792" s="208" t="s">
        <v>559</v>
      </c>
      <c r="W792" s="208" t="s">
        <v>621</v>
      </c>
      <c r="X792" s="208" t="s">
        <v>516</v>
      </c>
      <c r="Y792" s="208">
        <v>0</v>
      </c>
      <c r="Z792" s="208"/>
      <c r="AA792" s="208"/>
      <c r="AB792" s="208">
        <v>0</v>
      </c>
      <c r="AC792" s="208"/>
    </row>
    <row r="793" spans="1:67" ht="15" customHeight="1" x14ac:dyDescent="0.25">
      <c r="A793" s="208">
        <v>11783</v>
      </c>
      <c r="B793" s="208">
        <v>20200201</v>
      </c>
      <c r="C793" s="208" t="s">
        <v>489</v>
      </c>
      <c r="D793" s="208" t="s">
        <v>406</v>
      </c>
      <c r="E793" s="208" t="s">
        <v>254</v>
      </c>
      <c r="F793" s="208" t="s">
        <v>490</v>
      </c>
      <c r="G793" s="208"/>
      <c r="H793" s="208" t="s">
        <v>324</v>
      </c>
      <c r="I793" s="208" t="s">
        <v>325</v>
      </c>
      <c r="J793" s="208">
        <v>156</v>
      </c>
      <c r="K793" s="186">
        <v>0</v>
      </c>
      <c r="L793" s="186">
        <v>129</v>
      </c>
      <c r="M793" s="208" t="s">
        <v>258</v>
      </c>
      <c r="N793" s="186">
        <v>1</v>
      </c>
      <c r="O793" s="210">
        <v>6.9200000000000002E-5</v>
      </c>
      <c r="P793" s="208" t="s">
        <v>259</v>
      </c>
      <c r="Q793" s="208" t="s">
        <v>493</v>
      </c>
      <c r="R793" s="208" t="s">
        <v>513</v>
      </c>
      <c r="S793" s="208" t="s">
        <v>494</v>
      </c>
      <c r="T793" s="208"/>
      <c r="U793" s="208"/>
      <c r="V793" s="208"/>
      <c r="W793" s="208" t="s">
        <v>624</v>
      </c>
      <c r="X793" s="208" t="s">
        <v>516</v>
      </c>
      <c r="Y793" s="208">
        <v>0</v>
      </c>
      <c r="Z793" s="208"/>
      <c r="AA793" s="208"/>
      <c r="AB793" s="208">
        <v>0</v>
      </c>
      <c r="AC793" s="208"/>
    </row>
    <row r="794" spans="1:67" ht="15" customHeight="1" x14ac:dyDescent="0.25">
      <c r="A794" s="208">
        <v>11784</v>
      </c>
      <c r="B794" s="208">
        <v>20200201</v>
      </c>
      <c r="C794" s="208" t="s">
        <v>489</v>
      </c>
      <c r="D794" s="208" t="s">
        <v>406</v>
      </c>
      <c r="E794" s="208" t="s">
        <v>254</v>
      </c>
      <c r="F794" s="208" t="s">
        <v>490</v>
      </c>
      <c r="G794" s="208">
        <v>100414</v>
      </c>
      <c r="H794" s="208" t="s">
        <v>509</v>
      </c>
      <c r="I794" s="208" t="s">
        <v>510</v>
      </c>
      <c r="J794" s="208">
        <v>197</v>
      </c>
      <c r="K794" s="186">
        <v>0</v>
      </c>
      <c r="L794" s="186">
        <v>129</v>
      </c>
      <c r="M794" s="208" t="s">
        <v>258</v>
      </c>
      <c r="N794" s="186">
        <v>1</v>
      </c>
      <c r="O794" s="210">
        <v>3.1999999999999999E-5</v>
      </c>
      <c r="P794" s="208" t="s">
        <v>259</v>
      </c>
      <c r="Q794" s="208" t="s">
        <v>493</v>
      </c>
      <c r="R794" s="208" t="s">
        <v>453</v>
      </c>
      <c r="S794" s="208" t="s">
        <v>494</v>
      </c>
      <c r="T794" s="208"/>
      <c r="U794" s="208">
        <v>3.1</v>
      </c>
      <c r="V794" s="208" t="s">
        <v>495</v>
      </c>
      <c r="W794" s="208" t="s">
        <v>496</v>
      </c>
      <c r="X794" s="208" t="s">
        <v>275</v>
      </c>
      <c r="Y794" s="208">
        <v>0</v>
      </c>
      <c r="Z794" s="339">
        <v>36617</v>
      </c>
      <c r="AA794" s="208"/>
      <c r="AB794" s="208">
        <v>0</v>
      </c>
      <c r="AC794" s="208"/>
    </row>
    <row r="795" spans="1:67" ht="15" customHeight="1" x14ac:dyDescent="0.25">
      <c r="A795" s="208">
        <v>11785</v>
      </c>
      <c r="B795" s="208">
        <v>20200201</v>
      </c>
      <c r="C795" s="208" t="s">
        <v>489</v>
      </c>
      <c r="D795" s="208" t="s">
        <v>406</v>
      </c>
      <c r="E795" s="208" t="s">
        <v>254</v>
      </c>
      <c r="F795" s="208" t="s">
        <v>490</v>
      </c>
      <c r="G795" s="208">
        <v>206440</v>
      </c>
      <c r="H795" s="208" t="s">
        <v>335</v>
      </c>
      <c r="I795" s="208" t="s">
        <v>336</v>
      </c>
      <c r="J795" s="208">
        <v>204</v>
      </c>
      <c r="K795" s="186">
        <v>0</v>
      </c>
      <c r="L795" s="186">
        <v>129</v>
      </c>
      <c r="M795" s="208" t="s">
        <v>258</v>
      </c>
      <c r="N795" s="186">
        <v>1</v>
      </c>
      <c r="O795" s="210">
        <v>1.1999999999999999E-6</v>
      </c>
      <c r="P795" s="208" t="s">
        <v>259</v>
      </c>
      <c r="Q795" s="208" t="s">
        <v>493</v>
      </c>
      <c r="R795" s="208" t="s">
        <v>513</v>
      </c>
      <c r="S795" s="208" t="s">
        <v>494</v>
      </c>
      <c r="T795" s="208"/>
      <c r="U795" s="208"/>
      <c r="V795" s="208"/>
      <c r="W795" s="208" t="s">
        <v>737</v>
      </c>
      <c r="X795" s="208" t="s">
        <v>516</v>
      </c>
      <c r="Y795" s="208">
        <v>0</v>
      </c>
      <c r="Z795" s="208"/>
      <c r="AA795" s="208"/>
      <c r="AB795" s="208">
        <v>0</v>
      </c>
      <c r="AC795" s="208"/>
    </row>
    <row r="796" spans="1:67" ht="15" customHeight="1" x14ac:dyDescent="0.25">
      <c r="A796" s="208">
        <v>11786</v>
      </c>
      <c r="B796" s="208">
        <v>20200201</v>
      </c>
      <c r="C796" s="208" t="s">
        <v>489</v>
      </c>
      <c r="D796" s="208" t="s">
        <v>406</v>
      </c>
      <c r="E796" s="208" t="s">
        <v>254</v>
      </c>
      <c r="F796" s="208" t="s">
        <v>490</v>
      </c>
      <c r="G796" s="208">
        <v>206440</v>
      </c>
      <c r="H796" s="208" t="s">
        <v>335</v>
      </c>
      <c r="I796" s="208" t="s">
        <v>336</v>
      </c>
      <c r="J796" s="208">
        <v>204</v>
      </c>
      <c r="K796" s="186">
        <v>32</v>
      </c>
      <c r="L796" s="186">
        <v>229</v>
      </c>
      <c r="M796" s="208" t="s">
        <v>740</v>
      </c>
      <c r="O796" s="210">
        <v>1.95E-6</v>
      </c>
      <c r="P796" s="208" t="s">
        <v>259</v>
      </c>
      <c r="Q796" s="208" t="s">
        <v>493</v>
      </c>
      <c r="R796" s="208" t="s">
        <v>513</v>
      </c>
      <c r="S796" s="208" t="s">
        <v>494</v>
      </c>
      <c r="T796" s="208"/>
      <c r="U796" s="208"/>
      <c r="V796" s="208"/>
      <c r="W796" s="208" t="s">
        <v>737</v>
      </c>
      <c r="X796" s="208" t="s">
        <v>516</v>
      </c>
      <c r="Y796" s="208">
        <v>0</v>
      </c>
      <c r="Z796" s="208"/>
      <c r="AA796" s="208"/>
      <c r="AB796" s="208">
        <v>0</v>
      </c>
      <c r="AC796" s="208"/>
    </row>
    <row r="797" spans="1:67" ht="15" customHeight="1" x14ac:dyDescent="0.25">
      <c r="A797" s="208">
        <v>11786</v>
      </c>
      <c r="B797" s="208">
        <v>20200201</v>
      </c>
      <c r="C797" s="208" t="s">
        <v>489</v>
      </c>
      <c r="D797" s="208" t="s">
        <v>406</v>
      </c>
      <c r="E797" s="208" t="s">
        <v>254</v>
      </c>
      <c r="F797" s="208" t="s">
        <v>490</v>
      </c>
      <c r="G797" s="208">
        <v>206440</v>
      </c>
      <c r="H797" s="208" t="s">
        <v>335</v>
      </c>
      <c r="I797" s="208" t="s">
        <v>336</v>
      </c>
      <c r="J797" s="208">
        <v>204</v>
      </c>
      <c r="K797" s="186">
        <v>139</v>
      </c>
      <c r="L797" s="186">
        <v>198</v>
      </c>
      <c r="M797" s="208" t="s">
        <v>551</v>
      </c>
      <c r="N797" s="186">
        <v>1</v>
      </c>
      <c r="O797" s="210">
        <v>1.95E-6</v>
      </c>
      <c r="P797" s="208" t="s">
        <v>259</v>
      </c>
      <c r="Q797" s="208" t="s">
        <v>493</v>
      </c>
      <c r="R797" s="208" t="s">
        <v>513</v>
      </c>
      <c r="S797" s="208" t="s">
        <v>494</v>
      </c>
      <c r="T797" s="208"/>
      <c r="U797" s="208"/>
      <c r="V797" s="208"/>
      <c r="W797" s="208" t="s">
        <v>737</v>
      </c>
      <c r="X797" s="208" t="s">
        <v>516</v>
      </c>
      <c r="Y797" s="208">
        <v>0</v>
      </c>
      <c r="Z797" s="208"/>
      <c r="AA797" s="208"/>
      <c r="AB797" s="208">
        <v>0</v>
      </c>
      <c r="AC797" s="208"/>
    </row>
    <row r="798" spans="1:67" ht="15" customHeight="1" x14ac:dyDescent="0.25">
      <c r="A798" s="208">
        <v>11787</v>
      </c>
      <c r="B798" s="208">
        <v>20200201</v>
      </c>
      <c r="C798" s="208" t="s">
        <v>489</v>
      </c>
      <c r="D798" s="208" t="s">
        <v>406</v>
      </c>
      <c r="E798" s="208" t="s">
        <v>254</v>
      </c>
      <c r="F798" s="208" t="s">
        <v>490</v>
      </c>
      <c r="G798" s="208">
        <v>50000</v>
      </c>
      <c r="H798" s="208" t="s">
        <v>339</v>
      </c>
      <c r="I798" s="208" t="s">
        <v>340</v>
      </c>
      <c r="J798" s="208">
        <v>210</v>
      </c>
      <c r="K798" s="186">
        <v>0</v>
      </c>
      <c r="L798" s="186">
        <v>129</v>
      </c>
      <c r="M798" s="208" t="s">
        <v>258</v>
      </c>
      <c r="N798" s="186">
        <v>1</v>
      </c>
      <c r="O798" s="210">
        <v>3.2539999999999999E-4</v>
      </c>
      <c r="P798" s="208" t="s">
        <v>259</v>
      </c>
      <c r="Q798" s="208" t="s">
        <v>493</v>
      </c>
      <c r="R798" s="208" t="s">
        <v>513</v>
      </c>
      <c r="S798" s="208" t="s">
        <v>494</v>
      </c>
      <c r="T798" s="208"/>
      <c r="U798" s="208"/>
      <c r="V798" s="208"/>
      <c r="W798" s="208" t="s">
        <v>621</v>
      </c>
      <c r="X798" s="208" t="s">
        <v>516</v>
      </c>
      <c r="Y798" s="208">
        <v>0</v>
      </c>
      <c r="Z798" s="208"/>
      <c r="AA798" s="339">
        <v>36617</v>
      </c>
      <c r="AB798" s="208">
        <v>0</v>
      </c>
      <c r="AC798" s="208"/>
    </row>
    <row r="799" spans="1:67" ht="15" customHeight="1" x14ac:dyDescent="0.25">
      <c r="A799" s="208">
        <v>11788</v>
      </c>
      <c r="B799" s="208">
        <v>20200201</v>
      </c>
      <c r="C799" s="208" t="s">
        <v>489</v>
      </c>
      <c r="D799" s="208" t="s">
        <v>406</v>
      </c>
      <c r="E799" s="208" t="s">
        <v>254</v>
      </c>
      <c r="F799" s="208" t="s">
        <v>490</v>
      </c>
      <c r="G799" s="208">
        <v>50000</v>
      </c>
      <c r="H799" s="208" t="s">
        <v>339</v>
      </c>
      <c r="I799" s="208" t="s">
        <v>340</v>
      </c>
      <c r="J799" s="208">
        <v>210</v>
      </c>
      <c r="K799" s="186">
        <v>0</v>
      </c>
      <c r="L799" s="186">
        <v>129</v>
      </c>
      <c r="M799" s="208" t="s">
        <v>258</v>
      </c>
      <c r="N799" s="186">
        <v>1</v>
      </c>
      <c r="O799" s="210">
        <v>7.1000000000000002E-4</v>
      </c>
      <c r="P799" s="208" t="s">
        <v>259</v>
      </c>
      <c r="Q799" s="208" t="s">
        <v>493</v>
      </c>
      <c r="R799" s="208" t="s">
        <v>453</v>
      </c>
      <c r="S799" s="208" t="s">
        <v>494</v>
      </c>
      <c r="T799" s="208"/>
      <c r="U799" s="208">
        <v>3.1</v>
      </c>
      <c r="V799" s="208" t="s">
        <v>495</v>
      </c>
      <c r="W799" s="208" t="s">
        <v>496</v>
      </c>
      <c r="X799" s="208" t="s">
        <v>278</v>
      </c>
      <c r="Y799" s="208">
        <v>0</v>
      </c>
      <c r="Z799" s="339">
        <v>36617</v>
      </c>
      <c r="AA799" s="208"/>
      <c r="AB799" s="208">
        <v>0</v>
      </c>
      <c r="AC799" s="208"/>
    </row>
    <row r="800" spans="1:67" s="340" customFormat="1" ht="15" customHeight="1" x14ac:dyDescent="0.25">
      <c r="A800" s="208">
        <v>11789</v>
      </c>
      <c r="B800" s="208">
        <v>20200201</v>
      </c>
      <c r="C800" s="208" t="s">
        <v>489</v>
      </c>
      <c r="D800" s="208" t="s">
        <v>406</v>
      </c>
      <c r="E800" s="208" t="s">
        <v>254</v>
      </c>
      <c r="F800" s="208" t="s">
        <v>490</v>
      </c>
      <c r="G800" s="208">
        <v>50000</v>
      </c>
      <c r="H800" s="208" t="s">
        <v>339</v>
      </c>
      <c r="I800" s="208" t="s">
        <v>340</v>
      </c>
      <c r="J800" s="208">
        <v>210</v>
      </c>
      <c r="K800" s="340">
        <v>65</v>
      </c>
      <c r="L800" s="340">
        <v>159</v>
      </c>
      <c r="M800" s="208" t="s">
        <v>499</v>
      </c>
      <c r="N800" s="340">
        <v>1</v>
      </c>
      <c r="O800" s="210">
        <v>1.6119999999999999E-4</v>
      </c>
      <c r="P800" s="208" t="s">
        <v>259</v>
      </c>
      <c r="Q800" s="208" t="s">
        <v>493</v>
      </c>
      <c r="R800" s="208" t="s">
        <v>513</v>
      </c>
      <c r="S800" s="208" t="s">
        <v>494</v>
      </c>
      <c r="T800" s="208"/>
      <c r="U800" s="208"/>
      <c r="V800" s="208"/>
      <c r="W800" s="208" t="s">
        <v>737</v>
      </c>
      <c r="X800" s="208" t="s">
        <v>516</v>
      </c>
      <c r="Y800" s="208">
        <v>0</v>
      </c>
      <c r="Z800" s="208"/>
      <c r="AA800" s="339">
        <v>36617</v>
      </c>
      <c r="AB800" s="208">
        <v>0</v>
      </c>
      <c r="AC800" s="208"/>
      <c r="BO800" s="186"/>
    </row>
    <row r="801" spans="1:29" ht="15" customHeight="1" x14ac:dyDescent="0.25">
      <c r="A801" s="208">
        <v>11790</v>
      </c>
      <c r="B801" s="208">
        <v>20200201</v>
      </c>
      <c r="C801" s="208" t="s">
        <v>489</v>
      </c>
      <c r="D801" s="208" t="s">
        <v>406</v>
      </c>
      <c r="E801" s="208" t="s">
        <v>254</v>
      </c>
      <c r="F801" s="208" t="s">
        <v>490</v>
      </c>
      <c r="G801" s="208">
        <v>50000</v>
      </c>
      <c r="H801" s="208" t="s">
        <v>339</v>
      </c>
      <c r="I801" s="208" t="s">
        <v>340</v>
      </c>
      <c r="J801" s="208">
        <v>210</v>
      </c>
      <c r="K801" s="186">
        <v>65</v>
      </c>
      <c r="L801" s="186">
        <v>159</v>
      </c>
      <c r="M801" s="208" t="s">
        <v>499</v>
      </c>
      <c r="N801" s="186">
        <v>1</v>
      </c>
      <c r="O801" s="210">
        <v>2.0000000000000002E-5</v>
      </c>
      <c r="P801" s="208" t="s">
        <v>259</v>
      </c>
      <c r="Q801" s="208" t="s">
        <v>493</v>
      </c>
      <c r="R801" s="208" t="s">
        <v>453</v>
      </c>
      <c r="S801" s="208" t="s">
        <v>494</v>
      </c>
      <c r="T801" s="208"/>
      <c r="U801" s="208">
        <v>3.1</v>
      </c>
      <c r="V801" s="208" t="s">
        <v>511</v>
      </c>
      <c r="W801" s="208" t="s">
        <v>496</v>
      </c>
      <c r="X801" s="208" t="s">
        <v>263</v>
      </c>
      <c r="Y801" s="208">
        <v>0</v>
      </c>
      <c r="Z801" s="339">
        <v>36617</v>
      </c>
      <c r="AA801" s="208"/>
      <c r="AB801" s="208">
        <v>0</v>
      </c>
      <c r="AC801" s="208"/>
    </row>
    <row r="802" spans="1:29" ht="15" customHeight="1" x14ac:dyDescent="0.25">
      <c r="A802" s="208">
        <v>11791</v>
      </c>
      <c r="B802" s="208">
        <v>20200201</v>
      </c>
      <c r="C802" s="208" t="s">
        <v>489</v>
      </c>
      <c r="D802" s="208" t="s">
        <v>406</v>
      </c>
      <c r="E802" s="208" t="s">
        <v>254</v>
      </c>
      <c r="F802" s="208" t="s">
        <v>490</v>
      </c>
      <c r="G802" s="208">
        <v>1330207</v>
      </c>
      <c r="H802" s="208" t="s">
        <v>517</v>
      </c>
      <c r="I802" s="208" t="s">
        <v>518</v>
      </c>
      <c r="J802" s="208">
        <v>246</v>
      </c>
      <c r="K802" s="186">
        <v>0</v>
      </c>
      <c r="L802" s="186">
        <v>129</v>
      </c>
      <c r="M802" s="208" t="s">
        <v>258</v>
      </c>
      <c r="N802" s="186">
        <v>1</v>
      </c>
      <c r="O802" s="210">
        <v>1.0989999999999999E-3</v>
      </c>
      <c r="P802" s="208" t="s">
        <v>259</v>
      </c>
      <c r="Q802" s="208" t="s">
        <v>493</v>
      </c>
      <c r="R802" s="208" t="s">
        <v>513</v>
      </c>
      <c r="S802" s="208" t="s">
        <v>494</v>
      </c>
      <c r="T802" s="208"/>
      <c r="U802" s="208"/>
      <c r="V802" s="208" t="s">
        <v>739</v>
      </c>
      <c r="W802" s="208" t="s">
        <v>621</v>
      </c>
      <c r="X802" s="208" t="s">
        <v>516</v>
      </c>
      <c r="Y802" s="208">
        <v>0</v>
      </c>
      <c r="Z802" s="208"/>
      <c r="AA802" s="339">
        <v>36617</v>
      </c>
      <c r="AB802" s="208">
        <v>0</v>
      </c>
      <c r="AC802" s="208"/>
    </row>
    <row r="803" spans="1:29" ht="15" customHeight="1" x14ac:dyDescent="0.25">
      <c r="A803" s="208">
        <v>11792</v>
      </c>
      <c r="B803" s="208">
        <v>20200201</v>
      </c>
      <c r="C803" s="208" t="s">
        <v>489</v>
      </c>
      <c r="D803" s="208" t="s">
        <v>406</v>
      </c>
      <c r="E803" s="208" t="s">
        <v>254</v>
      </c>
      <c r="F803" s="208" t="s">
        <v>490</v>
      </c>
      <c r="G803" s="208">
        <v>1330207</v>
      </c>
      <c r="H803" s="208" t="s">
        <v>517</v>
      </c>
      <c r="I803" s="208" t="s">
        <v>518</v>
      </c>
      <c r="J803" s="208">
        <v>246</v>
      </c>
      <c r="K803" s="186">
        <v>0</v>
      </c>
      <c r="L803" s="186">
        <v>129</v>
      </c>
      <c r="M803" s="208" t="s">
        <v>258</v>
      </c>
      <c r="N803" s="186">
        <v>1</v>
      </c>
      <c r="O803" s="210">
        <v>6.3999999999999997E-5</v>
      </c>
      <c r="P803" s="208" t="s">
        <v>259</v>
      </c>
      <c r="Q803" s="208" t="s">
        <v>493</v>
      </c>
      <c r="R803" s="208" t="s">
        <v>453</v>
      </c>
      <c r="S803" s="208" t="s">
        <v>494</v>
      </c>
      <c r="T803" s="208"/>
      <c r="U803" s="208">
        <v>3.1</v>
      </c>
      <c r="V803" s="208" t="s">
        <v>495</v>
      </c>
      <c r="W803" s="208" t="s">
        <v>496</v>
      </c>
      <c r="X803" s="208" t="s">
        <v>275</v>
      </c>
      <c r="Y803" s="208">
        <v>0</v>
      </c>
      <c r="Z803" s="339">
        <v>36617</v>
      </c>
      <c r="AA803" s="208"/>
      <c r="AB803" s="208">
        <v>0</v>
      </c>
      <c r="AC803" s="208"/>
    </row>
    <row r="804" spans="1:29" ht="15" customHeight="1" x14ac:dyDescent="0.25">
      <c r="A804" s="208">
        <v>11793</v>
      </c>
      <c r="B804" s="208">
        <v>20200201</v>
      </c>
      <c r="C804" s="208" t="s">
        <v>489</v>
      </c>
      <c r="D804" s="208" t="s">
        <v>406</v>
      </c>
      <c r="E804" s="208" t="s">
        <v>254</v>
      </c>
      <c r="F804" s="208" t="s">
        <v>490</v>
      </c>
      <c r="G804" s="208">
        <v>7439965</v>
      </c>
      <c r="H804" s="208" t="s">
        <v>345</v>
      </c>
      <c r="I804" s="208" t="s">
        <v>346</v>
      </c>
      <c r="J804" s="208">
        <v>257</v>
      </c>
      <c r="K804" s="186">
        <v>0</v>
      </c>
      <c r="L804" s="186">
        <v>129</v>
      </c>
      <c r="M804" s="208" t="s">
        <v>258</v>
      </c>
      <c r="N804" s="186">
        <v>1</v>
      </c>
      <c r="O804" s="210">
        <v>8.0199999999999998E-5</v>
      </c>
      <c r="P804" s="208" t="s">
        <v>259</v>
      </c>
      <c r="Q804" s="208" t="s">
        <v>493</v>
      </c>
      <c r="R804" s="208" t="s">
        <v>513</v>
      </c>
      <c r="S804" s="208" t="s">
        <v>494</v>
      </c>
      <c r="T804" s="208"/>
      <c r="U804" s="208"/>
      <c r="V804" s="208" t="s">
        <v>741</v>
      </c>
      <c r="W804" s="208" t="s">
        <v>621</v>
      </c>
      <c r="X804" s="208" t="s">
        <v>516</v>
      </c>
      <c r="Y804" s="208">
        <v>0</v>
      </c>
      <c r="Z804" s="208"/>
      <c r="AA804" s="208"/>
      <c r="AB804" s="208">
        <v>0</v>
      </c>
      <c r="AC804" s="208"/>
    </row>
    <row r="805" spans="1:29" ht="15" customHeight="1" x14ac:dyDescent="0.25">
      <c r="A805" s="208">
        <v>11794</v>
      </c>
      <c r="B805" s="208">
        <v>20200201</v>
      </c>
      <c r="C805" s="208" t="s">
        <v>489</v>
      </c>
      <c r="D805" s="208" t="s">
        <v>406</v>
      </c>
      <c r="E805" s="208" t="s">
        <v>254</v>
      </c>
      <c r="F805" s="208" t="s">
        <v>490</v>
      </c>
      <c r="G805" s="208">
        <v>7439976</v>
      </c>
      <c r="H805" s="208" t="s">
        <v>347</v>
      </c>
      <c r="I805" s="208" t="s">
        <v>348</v>
      </c>
      <c r="J805" s="208">
        <v>260</v>
      </c>
      <c r="K805" s="186">
        <v>0</v>
      </c>
      <c r="L805" s="186">
        <v>129</v>
      </c>
      <c r="M805" s="208" t="s">
        <v>258</v>
      </c>
      <c r="N805" s="186">
        <v>1</v>
      </c>
      <c r="O805" s="210">
        <v>6.63E-6</v>
      </c>
      <c r="P805" s="208" t="s">
        <v>259</v>
      </c>
      <c r="Q805" s="208" t="s">
        <v>493</v>
      </c>
      <c r="R805" s="208" t="s">
        <v>513</v>
      </c>
      <c r="S805" s="208" t="s">
        <v>494</v>
      </c>
      <c r="T805" s="208"/>
      <c r="U805" s="208"/>
      <c r="V805" s="208" t="s">
        <v>736</v>
      </c>
      <c r="W805" s="208" t="s">
        <v>621</v>
      </c>
      <c r="X805" s="208" t="s">
        <v>516</v>
      </c>
      <c r="Y805" s="208">
        <v>0</v>
      </c>
      <c r="Z805" s="208"/>
      <c r="AA805" s="208"/>
      <c r="AB805" s="208">
        <v>0</v>
      </c>
      <c r="AC805" s="208"/>
    </row>
    <row r="806" spans="1:29" ht="15" customHeight="1" x14ac:dyDescent="0.25">
      <c r="A806" s="208">
        <v>11795</v>
      </c>
      <c r="B806" s="208">
        <v>20200201</v>
      </c>
      <c r="C806" s="208" t="s">
        <v>489</v>
      </c>
      <c r="D806" s="208" t="s">
        <v>406</v>
      </c>
      <c r="E806" s="208" t="s">
        <v>254</v>
      </c>
      <c r="F806" s="208" t="s">
        <v>490</v>
      </c>
      <c r="G806" s="208"/>
      <c r="H806" s="208" t="s">
        <v>349</v>
      </c>
      <c r="I806" s="208" t="s">
        <v>350</v>
      </c>
      <c r="J806" s="208">
        <v>261</v>
      </c>
      <c r="K806" s="186">
        <v>0</v>
      </c>
      <c r="L806" s="186">
        <v>129</v>
      </c>
      <c r="M806" s="208" t="s">
        <v>258</v>
      </c>
      <c r="N806" s="186">
        <v>1</v>
      </c>
      <c r="O806" s="210">
        <v>53.6</v>
      </c>
      <c r="P806" s="208" t="s">
        <v>259</v>
      </c>
      <c r="Q806" s="208" t="s">
        <v>260</v>
      </c>
      <c r="R806" s="208" t="s">
        <v>254</v>
      </c>
      <c r="S806" s="208" t="s">
        <v>261</v>
      </c>
      <c r="T806" s="208"/>
      <c r="U806" s="208">
        <v>3.2</v>
      </c>
      <c r="V806" s="208"/>
      <c r="W806" s="208" t="s">
        <v>528</v>
      </c>
      <c r="X806" s="208" t="s">
        <v>278</v>
      </c>
      <c r="Y806" s="208">
        <v>0</v>
      </c>
      <c r="Z806" s="208"/>
      <c r="AA806" s="339">
        <v>36617</v>
      </c>
      <c r="AB806" s="208">
        <v>0</v>
      </c>
      <c r="AC806" s="208"/>
    </row>
    <row r="807" spans="1:29" ht="15" customHeight="1" x14ac:dyDescent="0.25">
      <c r="A807" s="208">
        <v>11796</v>
      </c>
      <c r="B807" s="208">
        <v>20200201</v>
      </c>
      <c r="C807" s="208" t="s">
        <v>489</v>
      </c>
      <c r="D807" s="208" t="s">
        <v>406</v>
      </c>
      <c r="E807" s="208" t="s">
        <v>254</v>
      </c>
      <c r="F807" s="208" t="s">
        <v>490</v>
      </c>
      <c r="G807" s="208"/>
      <c r="H807" s="208" t="s">
        <v>349</v>
      </c>
      <c r="I807" s="208" t="s">
        <v>350</v>
      </c>
      <c r="J807" s="208">
        <v>261</v>
      </c>
      <c r="K807" s="186">
        <v>0</v>
      </c>
      <c r="L807" s="186">
        <v>129</v>
      </c>
      <c r="M807" s="208" t="s">
        <v>258</v>
      </c>
      <c r="N807" s="186">
        <v>1</v>
      </c>
      <c r="O807" s="210">
        <v>8.6E-3</v>
      </c>
      <c r="P807" s="208" t="s">
        <v>259</v>
      </c>
      <c r="Q807" s="208" t="s">
        <v>493</v>
      </c>
      <c r="R807" s="208" t="s">
        <v>453</v>
      </c>
      <c r="S807" s="208" t="s">
        <v>494</v>
      </c>
      <c r="T807" s="208"/>
      <c r="U807" s="208">
        <v>3.1</v>
      </c>
      <c r="V807" s="208" t="s">
        <v>495</v>
      </c>
      <c r="W807" s="208" t="s">
        <v>496</v>
      </c>
      <c r="X807" s="208" t="s">
        <v>275</v>
      </c>
      <c r="Y807" s="208">
        <v>0</v>
      </c>
      <c r="Z807" s="339">
        <v>36617</v>
      </c>
      <c r="AA807" s="208"/>
      <c r="AB807" s="208">
        <v>0</v>
      </c>
      <c r="AC807" s="208"/>
    </row>
    <row r="808" spans="1:29" ht="15" customHeight="1" x14ac:dyDescent="0.25">
      <c r="A808" s="208">
        <v>11797</v>
      </c>
      <c r="B808" s="208">
        <v>20200201</v>
      </c>
      <c r="C808" s="208" t="s">
        <v>489</v>
      </c>
      <c r="D808" s="208" t="s">
        <v>406</v>
      </c>
      <c r="E808" s="208" t="s">
        <v>254</v>
      </c>
      <c r="F808" s="208" t="s">
        <v>490</v>
      </c>
      <c r="G808" s="208">
        <v>91203</v>
      </c>
      <c r="H808" s="208" t="s">
        <v>361</v>
      </c>
      <c r="I808" s="208" t="s">
        <v>362</v>
      </c>
      <c r="J808" s="208">
        <v>291</v>
      </c>
      <c r="K808" s="186">
        <v>0</v>
      </c>
      <c r="L808" s="186">
        <v>129</v>
      </c>
      <c r="M808" s="208" t="s">
        <v>258</v>
      </c>
      <c r="N808" s="186">
        <v>1</v>
      </c>
      <c r="O808" s="210">
        <v>6.0299999999999999E-6</v>
      </c>
      <c r="P808" s="208" t="s">
        <v>259</v>
      </c>
      <c r="Q808" s="208" t="s">
        <v>493</v>
      </c>
      <c r="R808" s="208" t="s">
        <v>513</v>
      </c>
      <c r="S808" s="208" t="s">
        <v>494</v>
      </c>
      <c r="T808" s="208"/>
      <c r="U808" s="208"/>
      <c r="V808" s="208" t="s">
        <v>738</v>
      </c>
      <c r="W808" s="208" t="s">
        <v>737</v>
      </c>
      <c r="X808" s="208" t="s">
        <v>516</v>
      </c>
      <c r="Y808" s="208">
        <v>0</v>
      </c>
      <c r="Z808" s="208"/>
      <c r="AA808" s="339">
        <v>36617</v>
      </c>
      <c r="AB808" s="208">
        <v>0</v>
      </c>
      <c r="AC808" s="208"/>
    </row>
    <row r="809" spans="1:29" ht="15" customHeight="1" x14ac:dyDescent="0.25">
      <c r="A809" s="208">
        <v>11798</v>
      </c>
      <c r="B809" s="208">
        <v>20200201</v>
      </c>
      <c r="C809" s="208" t="s">
        <v>489</v>
      </c>
      <c r="D809" s="208" t="s">
        <v>406</v>
      </c>
      <c r="E809" s="208" t="s">
        <v>254</v>
      </c>
      <c r="F809" s="208" t="s">
        <v>490</v>
      </c>
      <c r="G809" s="208">
        <v>91203</v>
      </c>
      <c r="H809" s="208" t="s">
        <v>361</v>
      </c>
      <c r="I809" s="208" t="s">
        <v>362</v>
      </c>
      <c r="J809" s="208">
        <v>291</v>
      </c>
      <c r="K809" s="186">
        <v>0</v>
      </c>
      <c r="L809" s="186">
        <v>129</v>
      </c>
      <c r="M809" s="208" t="s">
        <v>258</v>
      </c>
      <c r="N809" s="186">
        <v>1</v>
      </c>
      <c r="O809" s="210">
        <v>1.3E-6</v>
      </c>
      <c r="P809" s="208" t="s">
        <v>259</v>
      </c>
      <c r="Q809" s="208" t="s">
        <v>493</v>
      </c>
      <c r="R809" s="208" t="s">
        <v>453</v>
      </c>
      <c r="S809" s="208" t="s">
        <v>494</v>
      </c>
      <c r="T809" s="208"/>
      <c r="U809" s="208">
        <v>3.1</v>
      </c>
      <c r="V809" s="208" t="s">
        <v>495</v>
      </c>
      <c r="W809" s="208" t="s">
        <v>496</v>
      </c>
      <c r="X809" s="208" t="s">
        <v>275</v>
      </c>
      <c r="Y809" s="208">
        <v>0</v>
      </c>
      <c r="Z809" s="339">
        <v>36617</v>
      </c>
      <c r="AA809" s="208"/>
      <c r="AB809" s="208">
        <v>0</v>
      </c>
      <c r="AC809" s="208"/>
    </row>
    <row r="810" spans="1:29" ht="15" customHeight="1" x14ac:dyDescent="0.25">
      <c r="A810" s="208">
        <v>11799</v>
      </c>
      <c r="B810" s="208">
        <v>20200201</v>
      </c>
      <c r="C810" s="208" t="s">
        <v>489</v>
      </c>
      <c r="D810" s="208" t="s">
        <v>406</v>
      </c>
      <c r="E810" s="208" t="s">
        <v>254</v>
      </c>
      <c r="F810" s="208" t="s">
        <v>490</v>
      </c>
      <c r="G810" s="208">
        <v>91203</v>
      </c>
      <c r="H810" s="208" t="s">
        <v>361</v>
      </c>
      <c r="I810" s="208" t="s">
        <v>362</v>
      </c>
      <c r="J810" s="208">
        <v>291</v>
      </c>
      <c r="K810" s="186">
        <v>32</v>
      </c>
      <c r="L810" s="186">
        <v>229</v>
      </c>
      <c r="M810" s="208" t="s">
        <v>740</v>
      </c>
      <c r="O810" s="210">
        <v>1.028E-5</v>
      </c>
      <c r="P810" s="208" t="s">
        <v>259</v>
      </c>
      <c r="Q810" s="208" t="s">
        <v>493</v>
      </c>
      <c r="R810" s="208" t="s">
        <v>513</v>
      </c>
      <c r="S810" s="208" t="s">
        <v>494</v>
      </c>
      <c r="T810" s="208"/>
      <c r="U810" s="208"/>
      <c r="V810" s="208"/>
      <c r="W810" s="208" t="s">
        <v>737</v>
      </c>
      <c r="X810" s="208" t="s">
        <v>516</v>
      </c>
      <c r="Y810" s="208">
        <v>0</v>
      </c>
      <c r="Z810" s="208"/>
      <c r="AA810" s="208"/>
      <c r="AB810" s="208">
        <v>0</v>
      </c>
      <c r="AC810" s="208"/>
    </row>
    <row r="811" spans="1:29" ht="15" customHeight="1" x14ac:dyDescent="0.25">
      <c r="A811" s="208">
        <v>11799</v>
      </c>
      <c r="B811" s="208">
        <v>20200201</v>
      </c>
      <c r="C811" s="208" t="s">
        <v>489</v>
      </c>
      <c r="D811" s="208" t="s">
        <v>406</v>
      </c>
      <c r="E811" s="208" t="s">
        <v>254</v>
      </c>
      <c r="F811" s="208" t="s">
        <v>490</v>
      </c>
      <c r="G811" s="208">
        <v>91203</v>
      </c>
      <c r="H811" s="208" t="s">
        <v>361</v>
      </c>
      <c r="I811" s="208" t="s">
        <v>362</v>
      </c>
      <c r="J811" s="208">
        <v>291</v>
      </c>
      <c r="K811" s="186">
        <v>139</v>
      </c>
      <c r="L811" s="186">
        <v>198</v>
      </c>
      <c r="M811" s="208" t="s">
        <v>551</v>
      </c>
      <c r="N811" s="186">
        <v>1</v>
      </c>
      <c r="O811" s="210">
        <v>1.028E-5</v>
      </c>
      <c r="P811" s="208" t="s">
        <v>259</v>
      </c>
      <c r="Q811" s="208" t="s">
        <v>493</v>
      </c>
      <c r="R811" s="208" t="s">
        <v>513</v>
      </c>
      <c r="S811" s="208" t="s">
        <v>494</v>
      </c>
      <c r="T811" s="208"/>
      <c r="U811" s="208"/>
      <c r="V811" s="208"/>
      <c r="W811" s="208" t="s">
        <v>737</v>
      </c>
      <c r="X811" s="208" t="s">
        <v>516</v>
      </c>
      <c r="Y811" s="208">
        <v>0</v>
      </c>
      <c r="Z811" s="208"/>
      <c r="AA811" s="208"/>
      <c r="AB811" s="208">
        <v>0</v>
      </c>
      <c r="AC811" s="208"/>
    </row>
    <row r="812" spans="1:29" ht="15" customHeight="1" x14ac:dyDescent="0.25">
      <c r="A812" s="208">
        <v>11800</v>
      </c>
      <c r="B812" s="208">
        <v>20200201</v>
      </c>
      <c r="C812" s="208" t="s">
        <v>489</v>
      </c>
      <c r="D812" s="208" t="s">
        <v>406</v>
      </c>
      <c r="E812" s="208" t="s">
        <v>254</v>
      </c>
      <c r="F812" s="208" t="s">
        <v>490</v>
      </c>
      <c r="G812" s="208">
        <v>7440020</v>
      </c>
      <c r="H812" s="208" t="s">
        <v>363</v>
      </c>
      <c r="I812" s="208" t="s">
        <v>364</v>
      </c>
      <c r="J812" s="208">
        <v>296</v>
      </c>
      <c r="K812" s="186">
        <v>0</v>
      </c>
      <c r="L812" s="186">
        <v>129</v>
      </c>
      <c r="M812" s="208" t="s">
        <v>258</v>
      </c>
      <c r="N812" s="186">
        <v>1</v>
      </c>
      <c r="O812" s="210">
        <v>1.147E-4</v>
      </c>
      <c r="P812" s="208" t="s">
        <v>259</v>
      </c>
      <c r="Q812" s="208" t="s">
        <v>493</v>
      </c>
      <c r="R812" s="208" t="s">
        <v>513</v>
      </c>
      <c r="S812" s="208" t="s">
        <v>494</v>
      </c>
      <c r="T812" s="208"/>
      <c r="U812" s="208"/>
      <c r="V812" s="208"/>
      <c r="W812" s="208" t="s">
        <v>621</v>
      </c>
      <c r="X812" s="208" t="s">
        <v>516</v>
      </c>
      <c r="Y812" s="208">
        <v>0</v>
      </c>
      <c r="Z812" s="208"/>
      <c r="AA812" s="208"/>
      <c r="AB812" s="208">
        <v>0</v>
      </c>
      <c r="AC812" s="208"/>
    </row>
    <row r="813" spans="1:29" ht="15" customHeight="1" x14ac:dyDescent="0.25">
      <c r="A813" s="208">
        <v>11801</v>
      </c>
      <c r="B813" s="208">
        <v>20200201</v>
      </c>
      <c r="C813" s="208" t="s">
        <v>489</v>
      </c>
      <c r="D813" s="208" t="s">
        <v>406</v>
      </c>
      <c r="E813" s="208" t="s">
        <v>254</v>
      </c>
      <c r="F813" s="208" t="s">
        <v>490</v>
      </c>
      <c r="G813" s="208" t="s">
        <v>268</v>
      </c>
      <c r="H813" s="208"/>
      <c r="I813" s="208" t="s">
        <v>269</v>
      </c>
      <c r="J813" s="208">
        <v>303</v>
      </c>
      <c r="K813" s="186">
        <v>0</v>
      </c>
      <c r="L813" s="186">
        <v>129</v>
      </c>
      <c r="M813" s="208" t="s">
        <v>258</v>
      </c>
      <c r="N813" s="186">
        <v>1</v>
      </c>
      <c r="O813" s="210">
        <v>357</v>
      </c>
      <c r="P813" s="208" t="s">
        <v>259</v>
      </c>
      <c r="Q813" s="208" t="s">
        <v>260</v>
      </c>
      <c r="R813" s="208" t="s">
        <v>254</v>
      </c>
      <c r="S813" s="208" t="s">
        <v>261</v>
      </c>
      <c r="T813" s="208"/>
      <c r="U813" s="208">
        <v>3.2</v>
      </c>
      <c r="V813" s="208"/>
      <c r="W813" s="208" t="s">
        <v>528</v>
      </c>
      <c r="X813" s="208" t="s">
        <v>278</v>
      </c>
      <c r="Y813" s="208">
        <v>0</v>
      </c>
      <c r="Z813" s="208"/>
      <c r="AA813" s="339">
        <v>36617</v>
      </c>
      <c r="AB813" s="208">
        <v>0</v>
      </c>
      <c r="AC813" s="208"/>
    </row>
    <row r="814" spans="1:29" ht="15" customHeight="1" x14ac:dyDescent="0.25">
      <c r="A814" s="208">
        <v>11802</v>
      </c>
      <c r="B814" s="208">
        <v>20200201</v>
      </c>
      <c r="C814" s="208" t="s">
        <v>489</v>
      </c>
      <c r="D814" s="208" t="s">
        <v>406</v>
      </c>
      <c r="E814" s="208" t="s">
        <v>254</v>
      </c>
      <c r="F814" s="208" t="s">
        <v>490</v>
      </c>
      <c r="G814" s="208" t="s">
        <v>268</v>
      </c>
      <c r="H814" s="208"/>
      <c r="I814" s="208" t="s">
        <v>269</v>
      </c>
      <c r="J814" s="208">
        <v>303</v>
      </c>
      <c r="K814" s="186">
        <v>0</v>
      </c>
      <c r="L814" s="186">
        <v>129</v>
      </c>
      <c r="M814" s="208" t="s">
        <v>258</v>
      </c>
      <c r="N814" s="186">
        <v>1</v>
      </c>
      <c r="O814" s="210">
        <v>0.32</v>
      </c>
      <c r="P814" s="208" t="s">
        <v>259</v>
      </c>
      <c r="Q814" s="208" t="s">
        <v>493</v>
      </c>
      <c r="R814" s="208" t="s">
        <v>453</v>
      </c>
      <c r="S814" s="208" t="s">
        <v>494</v>
      </c>
      <c r="T814" s="208"/>
      <c r="U814" s="208">
        <v>3.1</v>
      </c>
      <c r="V814" s="208" t="s">
        <v>505</v>
      </c>
      <c r="W814" s="208" t="s">
        <v>496</v>
      </c>
      <c r="X814" s="208" t="s">
        <v>278</v>
      </c>
      <c r="Y814" s="208">
        <v>0</v>
      </c>
      <c r="Z814" s="339">
        <v>36617</v>
      </c>
      <c r="AA814" s="208"/>
      <c r="AB814" s="208">
        <v>0</v>
      </c>
      <c r="AC814" s="208"/>
    </row>
    <row r="815" spans="1:29" ht="15" customHeight="1" x14ac:dyDescent="0.25">
      <c r="A815" s="208">
        <v>11803</v>
      </c>
      <c r="B815" s="208">
        <v>20200201</v>
      </c>
      <c r="C815" s="208" t="s">
        <v>489</v>
      </c>
      <c r="D815" s="208" t="s">
        <v>406</v>
      </c>
      <c r="E815" s="208" t="s">
        <v>254</v>
      </c>
      <c r="F815" s="208" t="s">
        <v>490</v>
      </c>
      <c r="G815" s="208" t="s">
        <v>268</v>
      </c>
      <c r="H815" s="208"/>
      <c r="I815" s="208" t="s">
        <v>269</v>
      </c>
      <c r="J815" s="208">
        <v>303</v>
      </c>
      <c r="K815" s="186">
        <v>28</v>
      </c>
      <c r="L815" s="186">
        <v>145</v>
      </c>
      <c r="M815" s="208" t="s">
        <v>506</v>
      </c>
      <c r="N815" s="186">
        <v>1</v>
      </c>
      <c r="O815" s="210">
        <v>0.13</v>
      </c>
      <c r="P815" s="208" t="s">
        <v>259</v>
      </c>
      <c r="Q815" s="208" t="s">
        <v>493</v>
      </c>
      <c r="R815" s="208" t="s">
        <v>453</v>
      </c>
      <c r="S815" s="208" t="s">
        <v>494</v>
      </c>
      <c r="T815" s="208"/>
      <c r="U815" s="208">
        <v>3.1</v>
      </c>
      <c r="V815" s="208" t="s">
        <v>505</v>
      </c>
      <c r="W815" s="208" t="s">
        <v>496</v>
      </c>
      <c r="X815" s="208" t="s">
        <v>278</v>
      </c>
      <c r="Y815" s="208">
        <v>0</v>
      </c>
      <c r="Z815" s="339">
        <v>36617</v>
      </c>
      <c r="AA815" s="208"/>
      <c r="AB815" s="208">
        <v>0</v>
      </c>
      <c r="AC815" s="208"/>
    </row>
    <row r="816" spans="1:29" ht="15" customHeight="1" x14ac:dyDescent="0.25">
      <c r="A816" s="208">
        <v>11804</v>
      </c>
      <c r="B816" s="208">
        <v>20200201</v>
      </c>
      <c r="C816" s="208" t="s">
        <v>489</v>
      </c>
      <c r="D816" s="208" t="s">
        <v>406</v>
      </c>
      <c r="E816" s="208" t="s">
        <v>254</v>
      </c>
      <c r="F816" s="208" t="s">
        <v>490</v>
      </c>
      <c r="G816" s="208" t="s">
        <v>268</v>
      </c>
      <c r="H816" s="208"/>
      <c r="I816" s="208" t="s">
        <v>269</v>
      </c>
      <c r="J816" s="208">
        <v>303</v>
      </c>
      <c r="K816" s="186">
        <v>149</v>
      </c>
      <c r="L816" s="186">
        <v>206</v>
      </c>
      <c r="M816" s="208" t="s">
        <v>507</v>
      </c>
      <c r="N816" s="186">
        <v>1</v>
      </c>
      <c r="O816" s="210">
        <v>9.9000000000000005E-2</v>
      </c>
      <c r="P816" s="208" t="s">
        <v>259</v>
      </c>
      <c r="Q816" s="208" t="s">
        <v>493</v>
      </c>
      <c r="R816" s="208" t="s">
        <v>453</v>
      </c>
      <c r="S816" s="208" t="s">
        <v>494</v>
      </c>
      <c r="T816" s="208"/>
      <c r="U816" s="208">
        <v>3.1</v>
      </c>
      <c r="V816" s="208" t="s">
        <v>508</v>
      </c>
      <c r="W816" s="208" t="s">
        <v>496</v>
      </c>
      <c r="X816" s="208" t="s">
        <v>263</v>
      </c>
      <c r="Y816" s="208">
        <v>0</v>
      </c>
      <c r="Z816" s="339">
        <v>36617</v>
      </c>
      <c r="AA816" s="208"/>
      <c r="AB816" s="208">
        <v>0</v>
      </c>
      <c r="AC816" s="208"/>
    </row>
    <row r="817" spans="1:29" ht="15" customHeight="1" x14ac:dyDescent="0.25">
      <c r="A817" s="208">
        <v>11805</v>
      </c>
      <c r="B817" s="208">
        <v>20200201</v>
      </c>
      <c r="C817" s="208" t="s">
        <v>489</v>
      </c>
      <c r="D817" s="208" t="s">
        <v>406</v>
      </c>
      <c r="E817" s="208" t="s">
        <v>254</v>
      </c>
      <c r="F817" s="208" t="s">
        <v>490</v>
      </c>
      <c r="G817" s="208"/>
      <c r="H817" s="208" t="s">
        <v>365</v>
      </c>
      <c r="I817" s="208" t="s">
        <v>366</v>
      </c>
      <c r="J817" s="208">
        <v>304</v>
      </c>
      <c r="K817" s="186">
        <v>28</v>
      </c>
      <c r="L817" s="186">
        <v>145</v>
      </c>
      <c r="M817" s="208" t="s">
        <v>506</v>
      </c>
      <c r="N817" s="186">
        <v>1</v>
      </c>
      <c r="O817" s="210">
        <v>3.0000000000000001E-3</v>
      </c>
      <c r="P817" s="208" t="s">
        <v>259</v>
      </c>
      <c r="Q817" s="208" t="s">
        <v>493</v>
      </c>
      <c r="R817" s="208" t="s">
        <v>453</v>
      </c>
      <c r="S817" s="208" t="s">
        <v>494</v>
      </c>
      <c r="T817" s="208"/>
      <c r="U817" s="208">
        <v>3.1</v>
      </c>
      <c r="V817" s="208" t="s">
        <v>519</v>
      </c>
      <c r="W817" s="208" t="s">
        <v>496</v>
      </c>
      <c r="X817" s="208" t="s">
        <v>286</v>
      </c>
      <c r="Y817" s="208">
        <v>0</v>
      </c>
      <c r="Z817" s="339">
        <v>36617</v>
      </c>
      <c r="AA817" s="208"/>
      <c r="AB817" s="208">
        <v>0</v>
      </c>
      <c r="AC817" s="208"/>
    </row>
    <row r="818" spans="1:29" ht="15" customHeight="1" x14ac:dyDescent="0.25">
      <c r="A818" s="208">
        <v>11806</v>
      </c>
      <c r="B818" s="208">
        <v>20200201</v>
      </c>
      <c r="C818" s="208" t="s">
        <v>489</v>
      </c>
      <c r="D818" s="208" t="s">
        <v>406</v>
      </c>
      <c r="E818" s="208" t="s">
        <v>254</v>
      </c>
      <c r="F818" s="208" t="s">
        <v>490</v>
      </c>
      <c r="G818" s="208">
        <v>108952</v>
      </c>
      <c r="H818" s="208" t="s">
        <v>652</v>
      </c>
      <c r="I818" s="208" t="s">
        <v>651</v>
      </c>
      <c r="J818" s="208">
        <v>326</v>
      </c>
      <c r="K818" s="186">
        <v>0</v>
      </c>
      <c r="L818" s="186">
        <v>129</v>
      </c>
      <c r="M818" s="208" t="s">
        <v>258</v>
      </c>
      <c r="N818" s="186">
        <v>1</v>
      </c>
      <c r="O818" s="210">
        <v>1.27E-5</v>
      </c>
      <c r="P818" s="208" t="s">
        <v>259</v>
      </c>
      <c r="Q818" s="208" t="s">
        <v>493</v>
      </c>
      <c r="R818" s="208" t="s">
        <v>513</v>
      </c>
      <c r="S818" s="208" t="s">
        <v>494</v>
      </c>
      <c r="T818" s="208"/>
      <c r="U818" s="208"/>
      <c r="V818" s="208"/>
      <c r="W818" s="208" t="s">
        <v>621</v>
      </c>
      <c r="X818" s="208" t="s">
        <v>516</v>
      </c>
      <c r="Y818" s="208">
        <v>0</v>
      </c>
      <c r="Z818" s="208"/>
      <c r="AA818" s="208"/>
      <c r="AB818" s="208">
        <v>0</v>
      </c>
      <c r="AC818" s="208"/>
    </row>
    <row r="819" spans="1:29" ht="15" customHeight="1" x14ac:dyDescent="0.25">
      <c r="A819" s="208">
        <v>11807</v>
      </c>
      <c r="B819" s="208">
        <v>20200201</v>
      </c>
      <c r="C819" s="208" t="s">
        <v>489</v>
      </c>
      <c r="D819" s="208" t="s">
        <v>406</v>
      </c>
      <c r="E819" s="208" t="s">
        <v>254</v>
      </c>
      <c r="F819" s="208" t="s">
        <v>490</v>
      </c>
      <c r="G819" s="208" t="s">
        <v>271</v>
      </c>
      <c r="H819" s="208"/>
      <c r="I819" s="208" t="s">
        <v>272</v>
      </c>
      <c r="J819" s="208">
        <v>330</v>
      </c>
      <c r="K819" s="186">
        <v>28</v>
      </c>
      <c r="L819" s="186">
        <v>145</v>
      </c>
      <c r="M819" s="208" t="s">
        <v>506</v>
      </c>
      <c r="N819" s="186">
        <v>1</v>
      </c>
      <c r="O819" s="210">
        <v>4.7000000000000002E-3</v>
      </c>
      <c r="P819" s="208" t="s">
        <v>259</v>
      </c>
      <c r="Q819" s="208" t="s">
        <v>493</v>
      </c>
      <c r="R819" s="208" t="s">
        <v>453</v>
      </c>
      <c r="S819" s="208" t="s">
        <v>494</v>
      </c>
      <c r="T819" s="208"/>
      <c r="U819" s="208">
        <v>3.1</v>
      </c>
      <c r="V819" s="208" t="s">
        <v>495</v>
      </c>
      <c r="W819" s="208" t="s">
        <v>496</v>
      </c>
      <c r="X819" s="208" t="s">
        <v>275</v>
      </c>
      <c r="Y819" s="208">
        <v>0</v>
      </c>
      <c r="Z819" s="339">
        <v>36617</v>
      </c>
      <c r="AA819" s="208"/>
      <c r="AB819" s="208">
        <v>0</v>
      </c>
      <c r="AC819" s="208"/>
    </row>
    <row r="820" spans="1:29" ht="15" customHeight="1" x14ac:dyDescent="0.25">
      <c r="A820" s="208">
        <v>11808</v>
      </c>
      <c r="B820" s="208">
        <v>20200201</v>
      </c>
      <c r="C820" s="208" t="s">
        <v>489</v>
      </c>
      <c r="D820" s="208" t="s">
        <v>406</v>
      </c>
      <c r="E820" s="208" t="s">
        <v>254</v>
      </c>
      <c r="F820" s="208" t="s">
        <v>490</v>
      </c>
      <c r="G820" s="208" t="s">
        <v>273</v>
      </c>
      <c r="H820" s="208"/>
      <c r="I820" s="208" t="s">
        <v>274</v>
      </c>
      <c r="J820" s="208">
        <v>334</v>
      </c>
      <c r="K820" s="186">
        <v>28</v>
      </c>
      <c r="L820" s="186">
        <v>145</v>
      </c>
      <c r="M820" s="208" t="s">
        <v>506</v>
      </c>
      <c r="N820" s="186">
        <v>1</v>
      </c>
      <c r="O820" s="210">
        <v>1.9E-3</v>
      </c>
      <c r="P820" s="208" t="s">
        <v>259</v>
      </c>
      <c r="Q820" s="208" t="s">
        <v>493</v>
      </c>
      <c r="R820" s="208" t="s">
        <v>453</v>
      </c>
      <c r="S820" s="208" t="s">
        <v>494</v>
      </c>
      <c r="T820" s="208"/>
      <c r="U820" s="208">
        <v>3.1</v>
      </c>
      <c r="V820" s="208" t="s">
        <v>495</v>
      </c>
      <c r="W820" s="208" t="s">
        <v>496</v>
      </c>
      <c r="X820" s="208" t="s">
        <v>275</v>
      </c>
      <c r="Y820" s="208">
        <v>0</v>
      </c>
      <c r="Z820" s="339">
        <v>36617</v>
      </c>
      <c r="AA820" s="208"/>
      <c r="AB820" s="208">
        <v>0</v>
      </c>
      <c r="AC820" s="208"/>
    </row>
    <row r="821" spans="1:29" ht="15" customHeight="1" x14ac:dyDescent="0.25">
      <c r="A821" s="208">
        <v>11809</v>
      </c>
      <c r="B821" s="208">
        <v>20200201</v>
      </c>
      <c r="C821" s="208" t="s">
        <v>489</v>
      </c>
      <c r="D821" s="208" t="s">
        <v>406</v>
      </c>
      <c r="E821" s="208" t="s">
        <v>254</v>
      </c>
      <c r="F821" s="208" t="s">
        <v>490</v>
      </c>
      <c r="G821" s="208" t="s">
        <v>371</v>
      </c>
      <c r="H821" s="208"/>
      <c r="I821" s="208" t="s">
        <v>372</v>
      </c>
      <c r="J821" s="208">
        <v>336</v>
      </c>
      <c r="K821" s="186">
        <v>0</v>
      </c>
      <c r="L821" s="186">
        <v>129</v>
      </c>
      <c r="M821" s="208" t="s">
        <v>258</v>
      </c>
      <c r="N821" s="186">
        <v>1</v>
      </c>
      <c r="O821" s="210">
        <v>44</v>
      </c>
      <c r="P821" s="208" t="s">
        <v>259</v>
      </c>
      <c r="Q821" s="208" t="s">
        <v>260</v>
      </c>
      <c r="R821" s="208" t="s">
        <v>254</v>
      </c>
      <c r="S821" s="208" t="s">
        <v>261</v>
      </c>
      <c r="T821" s="208"/>
      <c r="U821" s="208">
        <v>3.1</v>
      </c>
      <c r="V821" s="208"/>
      <c r="W821" s="208" t="s">
        <v>620</v>
      </c>
      <c r="X821" s="208" t="s">
        <v>286</v>
      </c>
      <c r="Y821" s="208">
        <v>0</v>
      </c>
      <c r="Z821" s="208"/>
      <c r="AA821" s="339">
        <v>36617</v>
      </c>
      <c r="AB821" s="208">
        <v>0</v>
      </c>
      <c r="AC821" s="208"/>
    </row>
    <row r="822" spans="1:29" ht="15" customHeight="1" x14ac:dyDescent="0.25">
      <c r="A822" s="208">
        <v>11810</v>
      </c>
      <c r="B822" s="208">
        <v>20200201</v>
      </c>
      <c r="C822" s="208" t="s">
        <v>489</v>
      </c>
      <c r="D822" s="208" t="s">
        <v>406</v>
      </c>
      <c r="E822" s="208" t="s">
        <v>254</v>
      </c>
      <c r="F822" s="208" t="s">
        <v>490</v>
      </c>
      <c r="G822" s="208" t="s">
        <v>371</v>
      </c>
      <c r="H822" s="208"/>
      <c r="I822" s="208" t="s">
        <v>372</v>
      </c>
      <c r="J822" s="208">
        <v>336</v>
      </c>
      <c r="K822" s="186">
        <v>28</v>
      </c>
      <c r="L822" s="186">
        <v>145</v>
      </c>
      <c r="M822" s="208" t="s">
        <v>506</v>
      </c>
      <c r="N822" s="186">
        <v>1</v>
      </c>
      <c r="O822" s="210">
        <v>6.6E-3</v>
      </c>
      <c r="P822" s="208" t="s">
        <v>259</v>
      </c>
      <c r="Q822" s="208" t="s">
        <v>493</v>
      </c>
      <c r="R822" s="208" t="s">
        <v>453</v>
      </c>
      <c r="S822" s="208" t="s">
        <v>494</v>
      </c>
      <c r="T822" s="208"/>
      <c r="U822" s="208">
        <v>3.1</v>
      </c>
      <c r="V822" s="208" t="s">
        <v>495</v>
      </c>
      <c r="W822" s="208" t="s">
        <v>496</v>
      </c>
      <c r="X822" s="208" t="s">
        <v>275</v>
      </c>
      <c r="Y822" s="208">
        <v>0</v>
      </c>
      <c r="Z822" s="339">
        <v>36617</v>
      </c>
      <c r="AA822" s="208"/>
      <c r="AB822" s="208">
        <v>0</v>
      </c>
      <c r="AC822" s="208"/>
    </row>
    <row r="823" spans="1:29" ht="15" customHeight="1" x14ac:dyDescent="0.25">
      <c r="A823" s="208">
        <v>11811</v>
      </c>
      <c r="B823" s="208">
        <v>20200201</v>
      </c>
      <c r="C823" s="208" t="s">
        <v>489</v>
      </c>
      <c r="D823" s="208" t="s">
        <v>406</v>
      </c>
      <c r="E823" s="208" t="s">
        <v>254</v>
      </c>
      <c r="F823" s="208" t="s">
        <v>490</v>
      </c>
      <c r="G823" s="208" t="s">
        <v>400</v>
      </c>
      <c r="H823" s="208"/>
      <c r="I823" s="208" t="s">
        <v>401</v>
      </c>
      <c r="J823" s="208">
        <v>338</v>
      </c>
      <c r="K823" s="186">
        <v>28</v>
      </c>
      <c r="L823" s="186">
        <v>145</v>
      </c>
      <c r="M823" s="208" t="s">
        <v>506</v>
      </c>
      <c r="N823" s="186">
        <v>1</v>
      </c>
      <c r="O823" s="210">
        <v>1.9E-3</v>
      </c>
      <c r="P823" s="208" t="s">
        <v>259</v>
      </c>
      <c r="Q823" s="208" t="s">
        <v>493</v>
      </c>
      <c r="R823" s="208" t="s">
        <v>453</v>
      </c>
      <c r="S823" s="208" t="s">
        <v>494</v>
      </c>
      <c r="T823" s="208"/>
      <c r="U823" s="208">
        <v>3.1</v>
      </c>
      <c r="V823" s="208" t="s">
        <v>495</v>
      </c>
      <c r="W823" s="208" t="s">
        <v>520</v>
      </c>
      <c r="X823" s="208" t="s">
        <v>275</v>
      </c>
      <c r="Y823" s="208">
        <v>0</v>
      </c>
      <c r="Z823" s="339">
        <v>38018</v>
      </c>
      <c r="AA823" s="208"/>
      <c r="AB823" s="208">
        <v>0</v>
      </c>
      <c r="AC823" s="208"/>
    </row>
    <row r="824" spans="1:29" ht="15" customHeight="1" x14ac:dyDescent="0.25">
      <c r="A824" s="208">
        <v>11812</v>
      </c>
      <c r="B824" s="208">
        <v>20200201</v>
      </c>
      <c r="C824" s="208" t="s">
        <v>489</v>
      </c>
      <c r="D824" s="208" t="s">
        <v>406</v>
      </c>
      <c r="E824" s="208" t="s">
        <v>254</v>
      </c>
      <c r="F824" s="208" t="s">
        <v>490</v>
      </c>
      <c r="G824" s="208" t="s">
        <v>531</v>
      </c>
      <c r="H824" s="208"/>
      <c r="I824" s="208" t="s">
        <v>532</v>
      </c>
      <c r="J824" s="208">
        <v>339</v>
      </c>
      <c r="K824" s="186">
        <v>0</v>
      </c>
      <c r="L824" s="186">
        <v>129</v>
      </c>
      <c r="M824" s="208" t="s">
        <v>258</v>
      </c>
      <c r="N824" s="186">
        <v>1</v>
      </c>
      <c r="O824" s="210">
        <v>44</v>
      </c>
      <c r="P824" s="208" t="s">
        <v>259</v>
      </c>
      <c r="Q824" s="208" t="s">
        <v>260</v>
      </c>
      <c r="R824" s="208" t="s">
        <v>254</v>
      </c>
      <c r="S824" s="208" t="s">
        <v>261</v>
      </c>
      <c r="T824" s="208"/>
      <c r="U824" s="208">
        <v>3.1</v>
      </c>
      <c r="V824" s="208"/>
      <c r="W824" s="208" t="s">
        <v>620</v>
      </c>
      <c r="X824" s="208" t="s">
        <v>286</v>
      </c>
      <c r="Y824" s="208">
        <v>0</v>
      </c>
      <c r="Z824" s="208"/>
      <c r="AA824" s="339">
        <v>36617</v>
      </c>
      <c r="AB824" s="208">
        <v>0</v>
      </c>
      <c r="AC824" s="208"/>
    </row>
    <row r="825" spans="1:29" ht="15" customHeight="1" x14ac:dyDescent="0.25">
      <c r="A825" s="208">
        <v>11813</v>
      </c>
      <c r="B825" s="208">
        <v>20200201</v>
      </c>
      <c r="C825" s="208" t="s">
        <v>489</v>
      </c>
      <c r="D825" s="208" t="s">
        <v>406</v>
      </c>
      <c r="E825" s="208" t="s">
        <v>254</v>
      </c>
      <c r="F825" s="208" t="s">
        <v>490</v>
      </c>
      <c r="G825" s="208" t="s">
        <v>531</v>
      </c>
      <c r="H825" s="208"/>
      <c r="I825" s="208" t="s">
        <v>532</v>
      </c>
      <c r="J825" s="208">
        <v>339</v>
      </c>
      <c r="K825" s="186">
        <v>28</v>
      </c>
      <c r="L825" s="186">
        <v>145</v>
      </c>
      <c r="M825" s="208" t="s">
        <v>506</v>
      </c>
      <c r="N825" s="186">
        <v>1</v>
      </c>
      <c r="O825" s="210">
        <v>6.6E-3</v>
      </c>
      <c r="P825" s="208" t="s">
        <v>259</v>
      </c>
      <c r="Q825" s="208" t="s">
        <v>493</v>
      </c>
      <c r="R825" s="208" t="s">
        <v>453</v>
      </c>
      <c r="S825" s="208" t="s">
        <v>494</v>
      </c>
      <c r="T825" s="208"/>
      <c r="U825" s="208"/>
      <c r="V825" s="208" t="s">
        <v>533</v>
      </c>
      <c r="W825" s="208" t="s">
        <v>534</v>
      </c>
      <c r="X825" s="208" t="s">
        <v>275</v>
      </c>
      <c r="Y825" s="208">
        <v>0</v>
      </c>
      <c r="Z825" s="339">
        <v>38018</v>
      </c>
      <c r="AA825" s="208"/>
      <c r="AB825" s="208">
        <v>0</v>
      </c>
      <c r="AC825" s="208"/>
    </row>
    <row r="826" spans="1:29" ht="15" customHeight="1" x14ac:dyDescent="0.25">
      <c r="A826" s="208">
        <v>11814</v>
      </c>
      <c r="B826" s="208">
        <v>20200201</v>
      </c>
      <c r="C826" s="208" t="s">
        <v>489</v>
      </c>
      <c r="D826" s="208" t="s">
        <v>406</v>
      </c>
      <c r="E826" s="208" t="s">
        <v>254</v>
      </c>
      <c r="F826" s="208" t="s">
        <v>490</v>
      </c>
      <c r="G826" s="208" t="s">
        <v>402</v>
      </c>
      <c r="H826" s="208"/>
      <c r="I826" s="208" t="s">
        <v>403</v>
      </c>
      <c r="J826" s="208">
        <v>340</v>
      </c>
      <c r="K826" s="186">
        <v>28</v>
      </c>
      <c r="L826" s="186">
        <v>145</v>
      </c>
      <c r="M826" s="208" t="s">
        <v>506</v>
      </c>
      <c r="N826" s="186">
        <v>1</v>
      </c>
      <c r="O826" s="210">
        <v>1.9E-3</v>
      </c>
      <c r="P826" s="208" t="s">
        <v>259</v>
      </c>
      <c r="Q826" s="208" t="s">
        <v>493</v>
      </c>
      <c r="R826" s="208" t="s">
        <v>453</v>
      </c>
      <c r="S826" s="208" t="s">
        <v>494</v>
      </c>
      <c r="T826" s="208"/>
      <c r="U826" s="208">
        <v>3.1</v>
      </c>
      <c r="V826" s="208" t="s">
        <v>495</v>
      </c>
      <c r="W826" s="208" t="s">
        <v>520</v>
      </c>
      <c r="X826" s="208" t="s">
        <v>275</v>
      </c>
      <c r="Y826" s="208">
        <v>0</v>
      </c>
      <c r="Z826" s="339">
        <v>38018</v>
      </c>
      <c r="AA826" s="208"/>
      <c r="AB826" s="208">
        <v>0</v>
      </c>
      <c r="AC826" s="208"/>
    </row>
    <row r="827" spans="1:29" ht="15" customHeight="1" x14ac:dyDescent="0.25">
      <c r="A827" s="208">
        <v>11815</v>
      </c>
      <c r="B827" s="208">
        <v>20200201</v>
      </c>
      <c r="C827" s="208" t="s">
        <v>489</v>
      </c>
      <c r="D827" s="208" t="s">
        <v>406</v>
      </c>
      <c r="E827" s="208" t="s">
        <v>254</v>
      </c>
      <c r="F827" s="208" t="s">
        <v>490</v>
      </c>
      <c r="G827" s="208" t="s">
        <v>535</v>
      </c>
      <c r="H827" s="208"/>
      <c r="I827" s="208" t="s">
        <v>536</v>
      </c>
      <c r="J827" s="208">
        <v>341</v>
      </c>
      <c r="K827" s="186">
        <v>28</v>
      </c>
      <c r="L827" s="186">
        <v>145</v>
      </c>
      <c r="M827" s="208" t="s">
        <v>506</v>
      </c>
      <c r="N827" s="186">
        <v>1</v>
      </c>
      <c r="O827" s="210">
        <v>6.6E-3</v>
      </c>
      <c r="P827" s="208" t="s">
        <v>259</v>
      </c>
      <c r="Q827" s="208" t="s">
        <v>493</v>
      </c>
      <c r="R827" s="208" t="s">
        <v>453</v>
      </c>
      <c r="S827" s="208" t="s">
        <v>494</v>
      </c>
      <c r="T827" s="208"/>
      <c r="U827" s="208"/>
      <c r="V827" s="208" t="s">
        <v>537</v>
      </c>
      <c r="W827" s="208" t="s">
        <v>534</v>
      </c>
      <c r="X827" s="208" t="s">
        <v>275</v>
      </c>
      <c r="Y827" s="208">
        <v>0</v>
      </c>
      <c r="Z827" s="339">
        <v>38018</v>
      </c>
      <c r="AA827" s="208"/>
      <c r="AB827" s="208">
        <v>0</v>
      </c>
      <c r="AC827" s="208"/>
    </row>
    <row r="828" spans="1:29" ht="15" customHeight="1" x14ac:dyDescent="0.25">
      <c r="A828" s="208">
        <v>11816</v>
      </c>
      <c r="B828" s="208">
        <v>20200201</v>
      </c>
      <c r="C828" s="208" t="s">
        <v>489</v>
      </c>
      <c r="D828" s="208" t="s">
        <v>406</v>
      </c>
      <c r="E828" s="208" t="s">
        <v>254</v>
      </c>
      <c r="F828" s="208" t="s">
        <v>490</v>
      </c>
      <c r="G828" s="208">
        <v>40</v>
      </c>
      <c r="H828" s="208"/>
      <c r="I828" s="208" t="s">
        <v>521</v>
      </c>
      <c r="J828" s="208">
        <v>347</v>
      </c>
      <c r="K828" s="186">
        <v>0</v>
      </c>
      <c r="L828" s="186">
        <v>129</v>
      </c>
      <c r="M828" s="208" t="s">
        <v>258</v>
      </c>
      <c r="N828" s="186">
        <v>1</v>
      </c>
      <c r="O828" s="210">
        <v>2.2000000000000001E-6</v>
      </c>
      <c r="P828" s="208" t="s">
        <v>259</v>
      </c>
      <c r="Q828" s="208" t="s">
        <v>493</v>
      </c>
      <c r="R828" s="208" t="s">
        <v>453</v>
      </c>
      <c r="S828" s="208" t="s">
        <v>494</v>
      </c>
      <c r="T828" s="208"/>
      <c r="U828" s="208">
        <v>3.1</v>
      </c>
      <c r="V828" s="208" t="s">
        <v>495</v>
      </c>
      <c r="W828" s="208" t="s">
        <v>496</v>
      </c>
      <c r="X828" s="208" t="s">
        <v>275</v>
      </c>
      <c r="Y828" s="208">
        <v>0</v>
      </c>
      <c r="Z828" s="339">
        <v>36617</v>
      </c>
      <c r="AA828" s="208"/>
      <c r="AB828" s="208">
        <v>0</v>
      </c>
      <c r="AC828" s="208"/>
    </row>
    <row r="829" spans="1:29" ht="15" customHeight="1" x14ac:dyDescent="0.25">
      <c r="A829" s="208">
        <v>11817</v>
      </c>
      <c r="B829" s="208">
        <v>20200201</v>
      </c>
      <c r="C829" s="208" t="s">
        <v>489</v>
      </c>
      <c r="D829" s="208" t="s">
        <v>406</v>
      </c>
      <c r="E829" s="208" t="s">
        <v>254</v>
      </c>
      <c r="F829" s="208" t="s">
        <v>490</v>
      </c>
      <c r="G829" s="208">
        <v>75569</v>
      </c>
      <c r="H829" s="208" t="s">
        <v>522</v>
      </c>
      <c r="I829" s="208" t="s">
        <v>523</v>
      </c>
      <c r="J829" s="208">
        <v>357</v>
      </c>
      <c r="K829" s="186">
        <v>0</v>
      </c>
      <c r="L829" s="186">
        <v>129</v>
      </c>
      <c r="M829" s="208" t="s">
        <v>258</v>
      </c>
      <c r="N829" s="186">
        <v>1</v>
      </c>
      <c r="O829" s="208" t="s">
        <v>524</v>
      </c>
      <c r="P829" s="208" t="s">
        <v>259</v>
      </c>
      <c r="Q829" s="208" t="s">
        <v>493</v>
      </c>
      <c r="R829" s="208" t="s">
        <v>453</v>
      </c>
      <c r="S829" s="208" t="s">
        <v>494</v>
      </c>
      <c r="T829" s="208"/>
      <c r="U829" s="208">
        <v>3.1</v>
      </c>
      <c r="V829" s="208" t="s">
        <v>495</v>
      </c>
      <c r="W829" s="208" t="s">
        <v>496</v>
      </c>
      <c r="X829" s="208" t="s">
        <v>263</v>
      </c>
      <c r="Y829" s="208">
        <v>0</v>
      </c>
      <c r="Z829" s="339">
        <v>36617</v>
      </c>
      <c r="AA829" s="208"/>
      <c r="AB829" s="208">
        <v>0</v>
      </c>
      <c r="AC829" s="208"/>
    </row>
    <row r="830" spans="1:29" ht="15" customHeight="1" x14ac:dyDescent="0.25">
      <c r="A830" s="208">
        <v>11818</v>
      </c>
      <c r="B830" s="208">
        <v>20200201</v>
      </c>
      <c r="C830" s="208" t="s">
        <v>489</v>
      </c>
      <c r="D830" s="208" t="s">
        <v>406</v>
      </c>
      <c r="E830" s="208" t="s">
        <v>254</v>
      </c>
      <c r="F830" s="208" t="s">
        <v>490</v>
      </c>
      <c r="G830" s="208" t="s">
        <v>276</v>
      </c>
      <c r="H830" s="339">
        <v>2025884</v>
      </c>
      <c r="I830" s="208" t="s">
        <v>277</v>
      </c>
      <c r="J830" s="208">
        <v>380</v>
      </c>
      <c r="K830" s="186">
        <v>0</v>
      </c>
      <c r="L830" s="186">
        <v>129</v>
      </c>
      <c r="M830" s="208" t="s">
        <v>258</v>
      </c>
      <c r="N830" s="186">
        <v>1</v>
      </c>
      <c r="O830" s="208" t="s">
        <v>58</v>
      </c>
      <c r="P830" s="208" t="s">
        <v>259</v>
      </c>
      <c r="Q830" s="208" t="s">
        <v>493</v>
      </c>
      <c r="R830" s="208" t="s">
        <v>453</v>
      </c>
      <c r="S830" s="208" t="s">
        <v>494</v>
      </c>
      <c r="T830" s="208" t="s">
        <v>525</v>
      </c>
      <c r="U830" s="208">
        <v>3.1</v>
      </c>
      <c r="V830" s="208" t="s">
        <v>526</v>
      </c>
      <c r="W830" s="208" t="s">
        <v>496</v>
      </c>
      <c r="X830" s="208" t="s">
        <v>267</v>
      </c>
      <c r="Y830" s="208">
        <v>0</v>
      </c>
      <c r="Z830" s="339">
        <v>36617</v>
      </c>
      <c r="AA830" s="208"/>
      <c r="AB830" s="208">
        <v>0</v>
      </c>
      <c r="AC830" s="208"/>
    </row>
    <row r="831" spans="1:29" ht="15" customHeight="1" x14ac:dyDescent="0.25">
      <c r="A831" s="208">
        <v>11819</v>
      </c>
      <c r="B831" s="208">
        <v>20200201</v>
      </c>
      <c r="C831" s="208" t="s">
        <v>489</v>
      </c>
      <c r="D831" s="208" t="s">
        <v>406</v>
      </c>
      <c r="E831" s="208" t="s">
        <v>254</v>
      </c>
      <c r="F831" s="208" t="s">
        <v>490</v>
      </c>
      <c r="G831" s="208"/>
      <c r="H831" s="208"/>
      <c r="I831" s="208" t="s">
        <v>412</v>
      </c>
      <c r="J831" s="208">
        <v>381</v>
      </c>
      <c r="K831" s="186">
        <v>0</v>
      </c>
      <c r="L831" s="186">
        <v>129</v>
      </c>
      <c r="M831" s="208" t="s">
        <v>258</v>
      </c>
      <c r="N831" s="186">
        <v>1</v>
      </c>
      <c r="O831" s="210">
        <v>0.6</v>
      </c>
      <c r="P831" s="208" t="s">
        <v>259</v>
      </c>
      <c r="Q831" s="208" t="s">
        <v>260</v>
      </c>
      <c r="R831" s="208" t="s">
        <v>254</v>
      </c>
      <c r="S831" s="208" t="s">
        <v>261</v>
      </c>
      <c r="T831" s="208"/>
      <c r="U831" s="208">
        <v>3.2</v>
      </c>
      <c r="V831" s="208"/>
      <c r="W831" s="208" t="s">
        <v>528</v>
      </c>
      <c r="X831" s="208" t="s">
        <v>267</v>
      </c>
      <c r="Y831" s="208">
        <v>0</v>
      </c>
      <c r="Z831" s="208"/>
      <c r="AA831" s="339">
        <v>36617</v>
      </c>
      <c r="AB831" s="208">
        <v>0</v>
      </c>
      <c r="AC831" s="208"/>
    </row>
    <row r="832" spans="1:29" ht="15" customHeight="1" x14ac:dyDescent="0.25">
      <c r="A832" s="208">
        <v>11820</v>
      </c>
      <c r="B832" s="208">
        <v>20200201</v>
      </c>
      <c r="C832" s="208" t="s">
        <v>489</v>
      </c>
      <c r="D832" s="208" t="s">
        <v>406</v>
      </c>
      <c r="E832" s="208" t="s">
        <v>254</v>
      </c>
      <c r="F832" s="208" t="s">
        <v>490</v>
      </c>
      <c r="G832" s="208">
        <v>108883</v>
      </c>
      <c r="H832" s="208" t="s">
        <v>381</v>
      </c>
      <c r="I832" s="208" t="s">
        <v>382</v>
      </c>
      <c r="J832" s="208">
        <v>397</v>
      </c>
      <c r="K832" s="186">
        <v>0</v>
      </c>
      <c r="L832" s="186">
        <v>129</v>
      </c>
      <c r="M832" s="208" t="s">
        <v>258</v>
      </c>
      <c r="N832" s="186">
        <v>1</v>
      </c>
      <c r="O832" s="210">
        <v>4.9399999999999997E-4</v>
      </c>
      <c r="P832" s="208" t="s">
        <v>259</v>
      </c>
      <c r="Q832" s="208" t="s">
        <v>493</v>
      </c>
      <c r="R832" s="208" t="s">
        <v>513</v>
      </c>
      <c r="S832" s="208" t="s">
        <v>494</v>
      </c>
      <c r="T832" s="208"/>
      <c r="U832" s="208"/>
      <c r="V832" s="208" t="s">
        <v>736</v>
      </c>
      <c r="W832" s="208" t="s">
        <v>621</v>
      </c>
      <c r="X832" s="208" t="s">
        <v>516</v>
      </c>
      <c r="Y832" s="208">
        <v>0</v>
      </c>
      <c r="Z832" s="208"/>
      <c r="AA832" s="339">
        <v>36617</v>
      </c>
      <c r="AB832" s="208">
        <v>0</v>
      </c>
      <c r="AC832" s="208"/>
    </row>
    <row r="833" spans="1:29" ht="15" customHeight="1" x14ac:dyDescent="0.25">
      <c r="A833" s="208">
        <v>11821</v>
      </c>
      <c r="B833" s="208">
        <v>20200201</v>
      </c>
      <c r="C833" s="208" t="s">
        <v>489</v>
      </c>
      <c r="D833" s="208" t="s">
        <v>406</v>
      </c>
      <c r="E833" s="208" t="s">
        <v>254</v>
      </c>
      <c r="F833" s="208" t="s">
        <v>490</v>
      </c>
      <c r="G833" s="208">
        <v>108883</v>
      </c>
      <c r="H833" s="208" t="s">
        <v>381</v>
      </c>
      <c r="I833" s="208" t="s">
        <v>382</v>
      </c>
      <c r="J833" s="208">
        <v>397</v>
      </c>
      <c r="K833" s="186">
        <v>0</v>
      </c>
      <c r="L833" s="186">
        <v>129</v>
      </c>
      <c r="M833" s="208" t="s">
        <v>258</v>
      </c>
      <c r="N833" s="186">
        <v>1</v>
      </c>
      <c r="O833" s="210">
        <v>1.2999999999999999E-4</v>
      </c>
      <c r="P833" s="208" t="s">
        <v>259</v>
      </c>
      <c r="Q833" s="208" t="s">
        <v>493</v>
      </c>
      <c r="R833" s="208" t="s">
        <v>453</v>
      </c>
      <c r="S833" s="208" t="s">
        <v>494</v>
      </c>
      <c r="T833" s="208"/>
      <c r="U833" s="208">
        <v>3.1</v>
      </c>
      <c r="V833" s="208" t="s">
        <v>495</v>
      </c>
      <c r="W833" s="208" t="s">
        <v>496</v>
      </c>
      <c r="X833" s="208" t="s">
        <v>275</v>
      </c>
      <c r="Y833" s="208">
        <v>0</v>
      </c>
      <c r="Z833" s="339">
        <v>36617</v>
      </c>
      <c r="AA833" s="208"/>
      <c r="AB833" s="208">
        <v>0</v>
      </c>
      <c r="AC833" s="208"/>
    </row>
    <row r="834" spans="1:29" ht="15" customHeight="1" x14ac:dyDescent="0.25">
      <c r="A834" s="208">
        <v>11822</v>
      </c>
      <c r="B834" s="208">
        <v>20200201</v>
      </c>
      <c r="C834" s="208" t="s">
        <v>489</v>
      </c>
      <c r="D834" s="208" t="s">
        <v>406</v>
      </c>
      <c r="E834" s="208" t="s">
        <v>254</v>
      </c>
      <c r="F834" s="208" t="s">
        <v>490</v>
      </c>
      <c r="G834" s="208"/>
      <c r="H834" s="208"/>
      <c r="I834" s="208" t="s">
        <v>279</v>
      </c>
      <c r="J834" s="208">
        <v>399</v>
      </c>
      <c r="K834" s="186">
        <v>0</v>
      </c>
      <c r="L834" s="186">
        <v>129</v>
      </c>
      <c r="M834" s="208" t="s">
        <v>258</v>
      </c>
      <c r="N834" s="186">
        <v>1</v>
      </c>
      <c r="O834" s="210">
        <v>55.7</v>
      </c>
      <c r="P834" s="208" t="s">
        <v>259</v>
      </c>
      <c r="Q834" s="208" t="s">
        <v>260</v>
      </c>
      <c r="R834" s="208" t="s">
        <v>254</v>
      </c>
      <c r="S834" s="208" t="s">
        <v>261</v>
      </c>
      <c r="T834" s="208"/>
      <c r="U834" s="208">
        <v>3.2</v>
      </c>
      <c r="V834" s="208"/>
      <c r="W834" s="208" t="s">
        <v>528</v>
      </c>
      <c r="X834" s="208" t="s">
        <v>278</v>
      </c>
      <c r="Y834" s="208">
        <v>0</v>
      </c>
      <c r="Z834" s="208"/>
      <c r="AA834" s="339">
        <v>36617</v>
      </c>
      <c r="AB834" s="208">
        <v>0</v>
      </c>
      <c r="AC834" s="208"/>
    </row>
    <row r="835" spans="1:29" ht="15" customHeight="1" x14ac:dyDescent="0.25">
      <c r="A835" s="208">
        <v>11823</v>
      </c>
      <c r="B835" s="208">
        <v>20200201</v>
      </c>
      <c r="C835" s="208" t="s">
        <v>489</v>
      </c>
      <c r="D835" s="208" t="s">
        <v>406</v>
      </c>
      <c r="E835" s="208" t="s">
        <v>254</v>
      </c>
      <c r="F835" s="208" t="s">
        <v>490</v>
      </c>
      <c r="G835" s="208"/>
      <c r="H835" s="208"/>
      <c r="I835" s="208" t="s">
        <v>279</v>
      </c>
      <c r="J835" s="208">
        <v>399</v>
      </c>
      <c r="K835" s="186">
        <v>0</v>
      </c>
      <c r="L835" s="186">
        <v>129</v>
      </c>
      <c r="M835" s="208" t="s">
        <v>258</v>
      </c>
      <c r="N835" s="186">
        <v>1</v>
      </c>
      <c r="O835" s="210">
        <v>1.0999999999999999E-2</v>
      </c>
      <c r="P835" s="208" t="s">
        <v>259</v>
      </c>
      <c r="Q835" s="208" t="s">
        <v>493</v>
      </c>
      <c r="R835" s="208" t="s">
        <v>453</v>
      </c>
      <c r="S835" s="208" t="s">
        <v>494</v>
      </c>
      <c r="T835" s="208"/>
      <c r="U835" s="208">
        <v>3.1</v>
      </c>
      <c r="V835" s="208" t="s">
        <v>495</v>
      </c>
      <c r="W835" s="208" t="s">
        <v>496</v>
      </c>
      <c r="X835" s="208" t="s">
        <v>267</v>
      </c>
      <c r="Y835" s="208">
        <v>0</v>
      </c>
      <c r="Z835" s="339">
        <v>36617</v>
      </c>
      <c r="AA835" s="208"/>
      <c r="AB835" s="208">
        <v>0</v>
      </c>
      <c r="AC835" s="208"/>
    </row>
    <row r="836" spans="1:29" ht="15" customHeight="1" x14ac:dyDescent="0.25">
      <c r="A836" s="208">
        <v>11824</v>
      </c>
      <c r="B836" s="208">
        <v>20200201</v>
      </c>
      <c r="C836" s="208" t="s">
        <v>489</v>
      </c>
      <c r="D836" s="208" t="s">
        <v>406</v>
      </c>
      <c r="E836" s="208" t="s">
        <v>254</v>
      </c>
      <c r="F836" s="208" t="s">
        <v>490</v>
      </c>
      <c r="G836" s="208" t="s">
        <v>385</v>
      </c>
      <c r="H836" s="208"/>
      <c r="I836" s="208" t="s">
        <v>386</v>
      </c>
      <c r="J836" s="208">
        <v>417</v>
      </c>
      <c r="K836" s="186">
        <v>0</v>
      </c>
      <c r="L836" s="186">
        <v>129</v>
      </c>
      <c r="M836" s="208" t="s">
        <v>258</v>
      </c>
      <c r="N836" s="186">
        <v>1</v>
      </c>
      <c r="O836" s="210">
        <v>2.1</v>
      </c>
      <c r="P836" s="208" t="s">
        <v>259</v>
      </c>
      <c r="Q836" s="208" t="s">
        <v>260</v>
      </c>
      <c r="R836" s="208" t="s">
        <v>254</v>
      </c>
      <c r="S836" s="208" t="s">
        <v>261</v>
      </c>
      <c r="T836" s="208"/>
      <c r="U836" s="208">
        <v>3.2</v>
      </c>
      <c r="V836" s="208" t="s">
        <v>538</v>
      </c>
      <c r="W836" s="208" t="s">
        <v>528</v>
      </c>
      <c r="X836" s="208" t="s">
        <v>278</v>
      </c>
      <c r="Y836" s="208">
        <v>0</v>
      </c>
      <c r="Z836" s="208"/>
      <c r="AA836" s="339">
        <v>36617</v>
      </c>
      <c r="AB836" s="208">
        <v>0</v>
      </c>
      <c r="AC836" s="208"/>
    </row>
    <row r="837" spans="1:29" ht="15" customHeight="1" x14ac:dyDescent="0.25">
      <c r="A837" s="208">
        <v>11825</v>
      </c>
      <c r="B837" s="208">
        <v>20200201</v>
      </c>
      <c r="C837" s="208" t="s">
        <v>489</v>
      </c>
      <c r="D837" s="208" t="s">
        <v>406</v>
      </c>
      <c r="E837" s="208" t="s">
        <v>254</v>
      </c>
      <c r="F837" s="208" t="s">
        <v>490</v>
      </c>
      <c r="G837" s="208" t="s">
        <v>385</v>
      </c>
      <c r="H837" s="208"/>
      <c r="I837" s="208" t="s">
        <v>386</v>
      </c>
      <c r="J837" s="208">
        <v>417</v>
      </c>
      <c r="K837" s="186">
        <v>0</v>
      </c>
      <c r="L837" s="186">
        <v>129</v>
      </c>
      <c r="M837" s="208" t="s">
        <v>258</v>
      </c>
      <c r="N837" s="186">
        <v>1</v>
      </c>
      <c r="O837" s="210">
        <v>2.0999999999999999E-3</v>
      </c>
      <c r="P837" s="208" t="s">
        <v>259</v>
      </c>
      <c r="Q837" s="208" t="s">
        <v>493</v>
      </c>
      <c r="R837" s="208" t="s">
        <v>453</v>
      </c>
      <c r="S837" s="208" t="s">
        <v>494</v>
      </c>
      <c r="T837" s="208"/>
      <c r="U837" s="208">
        <v>3.1</v>
      </c>
      <c r="V837" s="208" t="s">
        <v>495</v>
      </c>
      <c r="W837" s="208" t="s">
        <v>496</v>
      </c>
      <c r="X837" s="208" t="s">
        <v>263</v>
      </c>
      <c r="Y837" s="208">
        <v>0</v>
      </c>
      <c r="Z837" s="339">
        <v>36617</v>
      </c>
      <c r="AA837" s="208"/>
      <c r="AB837" s="208">
        <v>0</v>
      </c>
      <c r="AC837" s="208"/>
    </row>
    <row r="838" spans="1:29" ht="15" customHeight="1" x14ac:dyDescent="0.25">
      <c r="A838" s="208">
        <v>11826</v>
      </c>
      <c r="B838" s="208">
        <v>20200202</v>
      </c>
      <c r="C838" s="208" t="s">
        <v>489</v>
      </c>
      <c r="D838" s="208" t="s">
        <v>406</v>
      </c>
      <c r="E838" s="208" t="s">
        <v>254</v>
      </c>
      <c r="F838" s="208" t="s">
        <v>527</v>
      </c>
      <c r="G838" s="208" t="s">
        <v>565</v>
      </c>
      <c r="H838" s="208" t="s">
        <v>566</v>
      </c>
      <c r="I838" s="208" t="s">
        <v>567</v>
      </c>
      <c r="J838" s="208">
        <v>87</v>
      </c>
      <c r="K838" s="186">
        <v>107</v>
      </c>
      <c r="L838" s="186">
        <v>172</v>
      </c>
      <c r="M838" s="208" t="s">
        <v>615</v>
      </c>
      <c r="N838" s="186">
        <v>1</v>
      </c>
      <c r="O838" s="210">
        <v>18</v>
      </c>
      <c r="P838" s="208" t="s">
        <v>259</v>
      </c>
      <c r="Q838" s="208" t="s">
        <v>260</v>
      </c>
      <c r="R838" s="208" t="s">
        <v>254</v>
      </c>
      <c r="S838" s="208" t="s">
        <v>261</v>
      </c>
      <c r="T838" s="208"/>
      <c r="U838" s="208"/>
      <c r="V838" s="208"/>
      <c r="W838" s="208" t="s">
        <v>568</v>
      </c>
      <c r="X838" s="208" t="s">
        <v>275</v>
      </c>
      <c r="Y838" s="208">
        <v>0</v>
      </c>
      <c r="Z838" s="339">
        <v>36770</v>
      </c>
      <c r="AA838" s="208"/>
      <c r="AB838" s="208">
        <v>0</v>
      </c>
      <c r="AC838" s="208"/>
    </row>
    <row r="839" spans="1:29" ht="15" customHeight="1" x14ac:dyDescent="0.25">
      <c r="A839" s="208">
        <v>11827</v>
      </c>
      <c r="B839" s="208">
        <v>20200202</v>
      </c>
      <c r="C839" s="208" t="s">
        <v>489</v>
      </c>
      <c r="D839" s="208" t="s">
        <v>406</v>
      </c>
      <c r="E839" s="208" t="s">
        <v>254</v>
      </c>
      <c r="F839" s="208" t="s">
        <v>527</v>
      </c>
      <c r="G839" s="208" t="s">
        <v>565</v>
      </c>
      <c r="H839" s="208" t="s">
        <v>566</v>
      </c>
      <c r="I839" s="208" t="s">
        <v>567</v>
      </c>
      <c r="J839" s="208">
        <v>87</v>
      </c>
      <c r="K839" s="186">
        <v>139</v>
      </c>
      <c r="L839" s="186">
        <v>198</v>
      </c>
      <c r="M839" s="208" t="s">
        <v>551</v>
      </c>
      <c r="N839" s="186">
        <v>1</v>
      </c>
      <c r="O839" s="210">
        <v>9.1</v>
      </c>
      <c r="P839" s="208" t="s">
        <v>259</v>
      </c>
      <c r="Q839" s="208" t="s">
        <v>260</v>
      </c>
      <c r="R839" s="208" t="s">
        <v>254</v>
      </c>
      <c r="S839" s="208" t="s">
        <v>261</v>
      </c>
      <c r="T839" s="208"/>
      <c r="U839" s="208"/>
      <c r="V839" s="208"/>
      <c r="W839" s="208" t="s">
        <v>568</v>
      </c>
      <c r="X839" s="208" t="s">
        <v>275</v>
      </c>
      <c r="Y839" s="208">
        <v>0</v>
      </c>
      <c r="Z839" s="339">
        <v>36770</v>
      </c>
      <c r="AA839" s="208"/>
      <c r="AB839" s="208">
        <v>0</v>
      </c>
      <c r="AC839" s="208"/>
    </row>
    <row r="840" spans="1:29" ht="15" customHeight="1" x14ac:dyDescent="0.25">
      <c r="A840" s="208">
        <v>11828</v>
      </c>
      <c r="B840" s="208">
        <v>20200202</v>
      </c>
      <c r="C840" s="208" t="s">
        <v>489</v>
      </c>
      <c r="D840" s="208" t="s">
        <v>406</v>
      </c>
      <c r="E840" s="208" t="s">
        <v>254</v>
      </c>
      <c r="F840" s="208" t="s">
        <v>527</v>
      </c>
      <c r="G840" s="208" t="s">
        <v>264</v>
      </c>
      <c r="H840" s="208" t="s">
        <v>265</v>
      </c>
      <c r="I840" s="208" t="s">
        <v>266</v>
      </c>
      <c r="J840" s="208">
        <v>137</v>
      </c>
      <c r="K840" s="186">
        <v>0</v>
      </c>
      <c r="L840" s="186">
        <v>129</v>
      </c>
      <c r="M840" s="208" t="s">
        <v>258</v>
      </c>
      <c r="N840" s="186">
        <v>1</v>
      </c>
      <c r="O840" s="210">
        <v>399</v>
      </c>
      <c r="P840" s="208" t="s">
        <v>259</v>
      </c>
      <c r="Q840" s="208" t="s">
        <v>260</v>
      </c>
      <c r="R840" s="208" t="s">
        <v>254</v>
      </c>
      <c r="S840" s="208" t="s">
        <v>261</v>
      </c>
      <c r="T840" s="208"/>
      <c r="U840" s="208">
        <v>3.2</v>
      </c>
      <c r="V840" s="208"/>
      <c r="W840" s="208" t="s">
        <v>528</v>
      </c>
      <c r="X840" s="208" t="s">
        <v>278</v>
      </c>
      <c r="Y840" s="208">
        <v>0</v>
      </c>
      <c r="Z840" s="208"/>
      <c r="AA840" s="208"/>
      <c r="AB840" s="208">
        <v>0</v>
      </c>
      <c r="AC840" s="208"/>
    </row>
    <row r="841" spans="1:29" ht="15" customHeight="1" x14ac:dyDescent="0.25">
      <c r="A841" s="208">
        <v>11829</v>
      </c>
      <c r="B841" s="208">
        <v>20200202</v>
      </c>
      <c r="C841" s="208" t="s">
        <v>489</v>
      </c>
      <c r="D841" s="208" t="s">
        <v>406</v>
      </c>
      <c r="E841" s="208" t="s">
        <v>254</v>
      </c>
      <c r="F841" s="208" t="s">
        <v>527</v>
      </c>
      <c r="G841" s="208">
        <v>7439976</v>
      </c>
      <c r="H841" s="208" t="s">
        <v>347</v>
      </c>
      <c r="I841" s="208" t="s">
        <v>348</v>
      </c>
      <c r="J841" s="208">
        <v>260</v>
      </c>
      <c r="K841" s="186">
        <v>0</v>
      </c>
      <c r="L841" s="186">
        <v>129</v>
      </c>
      <c r="M841" s="208" t="s">
        <v>258</v>
      </c>
      <c r="N841" s="186">
        <v>1</v>
      </c>
      <c r="O841" s="210">
        <v>1.136E-5</v>
      </c>
      <c r="P841" s="208" t="s">
        <v>259</v>
      </c>
      <c r="Q841" s="208" t="s">
        <v>493</v>
      </c>
      <c r="R841" s="208" t="s">
        <v>513</v>
      </c>
      <c r="S841" s="208" t="s">
        <v>494</v>
      </c>
      <c r="T841" s="208"/>
      <c r="U841" s="208"/>
      <c r="V841" s="208" t="s">
        <v>559</v>
      </c>
      <c r="W841" s="208" t="s">
        <v>735</v>
      </c>
      <c r="X841" s="208" t="s">
        <v>516</v>
      </c>
      <c r="Y841" s="208">
        <v>0</v>
      </c>
      <c r="Z841" s="208"/>
      <c r="AA841" s="208"/>
      <c r="AB841" s="208">
        <v>0</v>
      </c>
      <c r="AC841" s="208"/>
    </row>
    <row r="842" spans="1:29" ht="15" customHeight="1" x14ac:dyDescent="0.25">
      <c r="A842" s="208">
        <v>11830</v>
      </c>
      <c r="B842" s="208">
        <v>20200202</v>
      </c>
      <c r="C842" s="208" t="s">
        <v>489</v>
      </c>
      <c r="D842" s="208" t="s">
        <v>406</v>
      </c>
      <c r="E842" s="208" t="s">
        <v>254</v>
      </c>
      <c r="F842" s="208" t="s">
        <v>527</v>
      </c>
      <c r="G842" s="208" t="s">
        <v>268</v>
      </c>
      <c r="H842" s="208"/>
      <c r="I842" s="208" t="s">
        <v>269</v>
      </c>
      <c r="J842" s="208">
        <v>303</v>
      </c>
      <c r="K842" s="186">
        <v>0</v>
      </c>
      <c r="L842" s="186">
        <v>129</v>
      </c>
      <c r="M842" s="208" t="s">
        <v>258</v>
      </c>
      <c r="N842" s="186">
        <v>1</v>
      </c>
      <c r="O842" s="210">
        <v>2840</v>
      </c>
      <c r="P842" s="208" t="s">
        <v>259</v>
      </c>
      <c r="Q842" s="208" t="s">
        <v>260</v>
      </c>
      <c r="R842" s="208" t="s">
        <v>254</v>
      </c>
      <c r="S842" s="208" t="s">
        <v>261</v>
      </c>
      <c r="T842" s="208"/>
      <c r="U842" s="208">
        <v>3.2</v>
      </c>
      <c r="V842" s="208"/>
      <c r="W842" s="208" t="s">
        <v>528</v>
      </c>
      <c r="X842" s="208" t="s">
        <v>278</v>
      </c>
      <c r="Y842" s="208">
        <v>0</v>
      </c>
      <c r="Z842" s="208"/>
      <c r="AA842" s="208"/>
      <c r="AB842" s="208">
        <v>0</v>
      </c>
      <c r="AC842" s="208"/>
    </row>
    <row r="843" spans="1:29" ht="15" customHeight="1" x14ac:dyDescent="0.25">
      <c r="A843" s="208">
        <v>11831</v>
      </c>
      <c r="B843" s="208">
        <v>20200202</v>
      </c>
      <c r="C843" s="208" t="s">
        <v>489</v>
      </c>
      <c r="D843" s="208" t="s">
        <v>406</v>
      </c>
      <c r="E843" s="208" t="s">
        <v>254</v>
      </c>
      <c r="F843" s="208" t="s">
        <v>527</v>
      </c>
      <c r="G843" s="208" t="s">
        <v>271</v>
      </c>
      <c r="H843" s="208"/>
      <c r="I843" s="208" t="s">
        <v>272</v>
      </c>
      <c r="J843" s="208">
        <v>330</v>
      </c>
      <c r="K843" s="186">
        <v>0</v>
      </c>
      <c r="L843" s="186">
        <v>129</v>
      </c>
      <c r="M843" s="208" t="s">
        <v>258</v>
      </c>
      <c r="N843" s="186">
        <v>1</v>
      </c>
      <c r="O843" s="210">
        <v>10.11</v>
      </c>
      <c r="P843" s="208" t="s">
        <v>259</v>
      </c>
      <c r="Q843" s="208" t="s">
        <v>260</v>
      </c>
      <c r="R843" s="208" t="s">
        <v>254</v>
      </c>
      <c r="S843" s="208" t="s">
        <v>261</v>
      </c>
      <c r="T843" s="208"/>
      <c r="U843" s="208">
        <v>3.2</v>
      </c>
      <c r="V843" s="208" t="s">
        <v>529</v>
      </c>
      <c r="W843" s="208" t="s">
        <v>530</v>
      </c>
      <c r="X843" s="208" t="s">
        <v>263</v>
      </c>
      <c r="Y843" s="208">
        <v>0</v>
      </c>
      <c r="Z843" s="339">
        <v>38018</v>
      </c>
      <c r="AA843" s="208"/>
      <c r="AB843" s="208">
        <v>0</v>
      </c>
      <c r="AC843" s="208"/>
    </row>
    <row r="844" spans="1:29" ht="15" customHeight="1" x14ac:dyDescent="0.25">
      <c r="A844" s="208">
        <v>11832</v>
      </c>
      <c r="B844" s="208">
        <v>20200202</v>
      </c>
      <c r="C844" s="208" t="s">
        <v>489</v>
      </c>
      <c r="D844" s="208" t="s">
        <v>406</v>
      </c>
      <c r="E844" s="208" t="s">
        <v>254</v>
      </c>
      <c r="F844" s="208" t="s">
        <v>527</v>
      </c>
      <c r="G844" s="208" t="s">
        <v>273</v>
      </c>
      <c r="H844" s="208"/>
      <c r="I844" s="208" t="s">
        <v>274</v>
      </c>
      <c r="J844" s="208">
        <v>334</v>
      </c>
      <c r="K844" s="186">
        <v>0</v>
      </c>
      <c r="L844" s="186">
        <v>129</v>
      </c>
      <c r="M844" s="208" t="s">
        <v>258</v>
      </c>
      <c r="N844" s="186">
        <v>1</v>
      </c>
      <c r="O844" s="210">
        <v>10</v>
      </c>
      <c r="P844" s="208" t="s">
        <v>259</v>
      </c>
      <c r="Q844" s="208" t="s">
        <v>260</v>
      </c>
      <c r="R844" s="208" t="s">
        <v>254</v>
      </c>
      <c r="S844" s="208" t="s">
        <v>261</v>
      </c>
      <c r="T844" s="208"/>
      <c r="U844" s="208"/>
      <c r="V844" s="208"/>
      <c r="W844" s="208" t="s">
        <v>562</v>
      </c>
      <c r="X844" s="208" t="s">
        <v>516</v>
      </c>
      <c r="Y844" s="208">
        <v>0</v>
      </c>
      <c r="Z844" s="208"/>
      <c r="AA844" s="208"/>
      <c r="AB844" s="208">
        <v>0</v>
      </c>
      <c r="AC844" s="208"/>
    </row>
    <row r="845" spans="1:29" ht="15" customHeight="1" x14ac:dyDescent="0.25">
      <c r="A845" s="208">
        <v>11833</v>
      </c>
      <c r="B845" s="208">
        <v>20200203</v>
      </c>
      <c r="C845" s="208" t="s">
        <v>489</v>
      </c>
      <c r="D845" s="208" t="s">
        <v>406</v>
      </c>
      <c r="E845" s="208" t="s">
        <v>254</v>
      </c>
      <c r="F845" s="208" t="s">
        <v>541</v>
      </c>
      <c r="G845" s="208">
        <v>71432</v>
      </c>
      <c r="H845" s="208" t="s">
        <v>297</v>
      </c>
      <c r="I845" s="208" t="s">
        <v>298</v>
      </c>
      <c r="J845" s="208">
        <v>98</v>
      </c>
      <c r="K845" s="186">
        <v>65</v>
      </c>
      <c r="L845" s="186">
        <v>159</v>
      </c>
      <c r="M845" s="208" t="s">
        <v>499</v>
      </c>
      <c r="N845" s="186">
        <v>1</v>
      </c>
      <c r="O845" s="210">
        <v>9.0999999999999997E-7</v>
      </c>
      <c r="P845" s="208" t="s">
        <v>259</v>
      </c>
      <c r="Q845" s="208" t="s">
        <v>493</v>
      </c>
      <c r="R845" s="208" t="s">
        <v>453</v>
      </c>
      <c r="S845" s="208" t="s">
        <v>494</v>
      </c>
      <c r="T845" s="208"/>
      <c r="U845" s="208">
        <v>3.1</v>
      </c>
      <c r="V845" s="208" t="s">
        <v>511</v>
      </c>
      <c r="W845" s="208" t="s">
        <v>496</v>
      </c>
      <c r="X845" s="208" t="s">
        <v>263</v>
      </c>
      <c r="Y845" s="208">
        <v>0</v>
      </c>
      <c r="Z845" s="339">
        <v>36617</v>
      </c>
      <c r="AA845" s="208"/>
      <c r="AB845" s="208">
        <v>0</v>
      </c>
      <c r="AC845" s="208"/>
    </row>
    <row r="846" spans="1:29" ht="15" customHeight="1" x14ac:dyDescent="0.25">
      <c r="A846" s="208">
        <v>11834</v>
      </c>
      <c r="B846" s="208">
        <v>20200203</v>
      </c>
      <c r="C846" s="208" t="s">
        <v>489</v>
      </c>
      <c r="D846" s="208" t="s">
        <v>406</v>
      </c>
      <c r="E846" s="208" t="s">
        <v>254</v>
      </c>
      <c r="F846" s="208" t="s">
        <v>541</v>
      </c>
      <c r="G846" s="208">
        <v>106990</v>
      </c>
      <c r="H846" s="208" t="s">
        <v>501</v>
      </c>
      <c r="I846" s="208" t="s">
        <v>502</v>
      </c>
      <c r="J846" s="208">
        <v>25</v>
      </c>
      <c r="K846" s="186">
        <v>0</v>
      </c>
      <c r="L846" s="186">
        <v>129</v>
      </c>
      <c r="M846" s="208" t="s">
        <v>258</v>
      </c>
      <c r="N846" s="186">
        <v>1</v>
      </c>
      <c r="O846" s="208" t="s">
        <v>503</v>
      </c>
      <c r="P846" s="208" t="s">
        <v>259</v>
      </c>
      <c r="Q846" s="208" t="s">
        <v>493</v>
      </c>
      <c r="R846" s="208" t="s">
        <v>453</v>
      </c>
      <c r="S846" s="208" t="s">
        <v>494</v>
      </c>
      <c r="T846" s="208"/>
      <c r="U846" s="208">
        <v>3.1</v>
      </c>
      <c r="V846" s="208" t="s">
        <v>542</v>
      </c>
      <c r="W846" s="208" t="s">
        <v>496</v>
      </c>
      <c r="X846" s="208" t="s">
        <v>263</v>
      </c>
      <c r="Y846" s="208">
        <v>0</v>
      </c>
      <c r="Z846" s="339">
        <v>36617</v>
      </c>
      <c r="AA846" s="208"/>
      <c r="AB846" s="208">
        <v>0</v>
      </c>
      <c r="AC846" s="208"/>
    </row>
    <row r="847" spans="1:29" ht="15" customHeight="1" x14ac:dyDescent="0.25">
      <c r="A847" s="208">
        <v>11835</v>
      </c>
      <c r="B847" s="208">
        <v>20200203</v>
      </c>
      <c r="C847" s="208" t="s">
        <v>489</v>
      </c>
      <c r="D847" s="208" t="s">
        <v>406</v>
      </c>
      <c r="E847" s="208" t="s">
        <v>254</v>
      </c>
      <c r="F847" s="208" t="s">
        <v>541</v>
      </c>
      <c r="G847" s="208" t="s">
        <v>255</v>
      </c>
      <c r="H847" s="208" t="s">
        <v>256</v>
      </c>
      <c r="I847" s="208" t="s">
        <v>257</v>
      </c>
      <c r="J847" s="208">
        <v>136</v>
      </c>
      <c r="K847" s="186">
        <v>0</v>
      </c>
      <c r="L847" s="186">
        <v>129</v>
      </c>
      <c r="M847" s="208" t="s">
        <v>258</v>
      </c>
      <c r="N847" s="186">
        <v>1</v>
      </c>
      <c r="O847" s="210">
        <v>110</v>
      </c>
      <c r="P847" s="208" t="s">
        <v>259</v>
      </c>
      <c r="Q847" s="208" t="s">
        <v>493</v>
      </c>
      <c r="R847" s="208" t="s">
        <v>453</v>
      </c>
      <c r="S847" s="208" t="s">
        <v>494</v>
      </c>
      <c r="T847" s="208"/>
      <c r="U847" s="208">
        <v>3.1</v>
      </c>
      <c r="V847" s="208" t="s">
        <v>495</v>
      </c>
      <c r="W847" s="208" t="s">
        <v>496</v>
      </c>
      <c r="X847" s="208" t="s">
        <v>278</v>
      </c>
      <c r="Y847" s="208">
        <v>0</v>
      </c>
      <c r="Z847" s="339">
        <v>36617</v>
      </c>
      <c r="AA847" s="208"/>
      <c r="AB847" s="208">
        <v>0</v>
      </c>
      <c r="AC847" s="208"/>
    </row>
    <row r="848" spans="1:29" ht="15" customHeight="1" x14ac:dyDescent="0.25">
      <c r="A848" s="208">
        <v>11836</v>
      </c>
      <c r="B848" s="208">
        <v>20200203</v>
      </c>
      <c r="C848" s="208" t="s">
        <v>489</v>
      </c>
      <c r="D848" s="208" t="s">
        <v>406</v>
      </c>
      <c r="E848" s="208" t="s">
        <v>254</v>
      </c>
      <c r="F848" s="208" t="s">
        <v>541</v>
      </c>
      <c r="G848" s="208" t="s">
        <v>264</v>
      </c>
      <c r="H848" s="208" t="s">
        <v>265</v>
      </c>
      <c r="I848" s="208" t="s">
        <v>266</v>
      </c>
      <c r="J848" s="208">
        <v>137</v>
      </c>
      <c r="K848" s="186">
        <v>0</v>
      </c>
      <c r="L848" s="186">
        <v>129</v>
      </c>
      <c r="M848" s="208" t="s">
        <v>258</v>
      </c>
      <c r="N848" s="186">
        <v>1</v>
      </c>
      <c r="O848" s="210">
        <v>115</v>
      </c>
      <c r="P848" s="208" t="s">
        <v>259</v>
      </c>
      <c r="Q848" s="208" t="s">
        <v>260</v>
      </c>
      <c r="R848" s="208" t="s">
        <v>254</v>
      </c>
      <c r="S848" s="208" t="s">
        <v>261</v>
      </c>
      <c r="T848" s="208"/>
      <c r="U848" s="208"/>
      <c r="V848" s="208"/>
      <c r="W848" s="208" t="s">
        <v>733</v>
      </c>
      <c r="X848" s="208" t="s">
        <v>278</v>
      </c>
      <c r="Y848" s="208">
        <v>0</v>
      </c>
      <c r="Z848" s="208"/>
      <c r="AA848" s="339">
        <v>36617</v>
      </c>
      <c r="AB848" s="208">
        <v>0</v>
      </c>
      <c r="AC848" s="208"/>
    </row>
    <row r="849" spans="1:29" ht="15" customHeight="1" x14ac:dyDescent="0.25">
      <c r="A849" s="208">
        <v>11837</v>
      </c>
      <c r="B849" s="208">
        <v>20200203</v>
      </c>
      <c r="C849" s="208" t="s">
        <v>489</v>
      </c>
      <c r="D849" s="208" t="s">
        <v>406</v>
      </c>
      <c r="E849" s="208" t="s">
        <v>254</v>
      </c>
      <c r="F849" s="208" t="s">
        <v>541</v>
      </c>
      <c r="G849" s="208" t="s">
        <v>264</v>
      </c>
      <c r="H849" s="208" t="s">
        <v>265</v>
      </c>
      <c r="I849" s="208" t="s">
        <v>266</v>
      </c>
      <c r="J849" s="208">
        <v>137</v>
      </c>
      <c r="K849" s="186">
        <v>0</v>
      </c>
      <c r="L849" s="186">
        <v>129</v>
      </c>
      <c r="M849" s="208" t="s">
        <v>258</v>
      </c>
      <c r="N849" s="186">
        <v>1</v>
      </c>
      <c r="O849" s="210">
        <v>8.2000000000000003E-2</v>
      </c>
      <c r="P849" s="208" t="s">
        <v>259</v>
      </c>
      <c r="Q849" s="208" t="s">
        <v>493</v>
      </c>
      <c r="R849" s="208" t="s">
        <v>453</v>
      </c>
      <c r="S849" s="208" t="s">
        <v>494</v>
      </c>
      <c r="T849" s="208"/>
      <c r="U849" s="208">
        <v>3.1</v>
      </c>
      <c r="V849" s="208" t="s">
        <v>505</v>
      </c>
      <c r="W849" s="208" t="s">
        <v>496</v>
      </c>
      <c r="X849" s="208" t="s">
        <v>278</v>
      </c>
      <c r="Y849" s="208">
        <v>0</v>
      </c>
      <c r="Z849" s="339">
        <v>36617</v>
      </c>
      <c r="AA849" s="208"/>
      <c r="AB849" s="208">
        <v>0</v>
      </c>
      <c r="AC849" s="208"/>
    </row>
    <row r="850" spans="1:29" ht="15" customHeight="1" x14ac:dyDescent="0.25">
      <c r="A850" s="208">
        <v>11838</v>
      </c>
      <c r="B850" s="208">
        <v>20200203</v>
      </c>
      <c r="C850" s="208" t="s">
        <v>489</v>
      </c>
      <c r="D850" s="208" t="s">
        <v>406</v>
      </c>
      <c r="E850" s="208" t="s">
        <v>254</v>
      </c>
      <c r="F850" s="208" t="s">
        <v>541</v>
      </c>
      <c r="G850" s="208" t="s">
        <v>264</v>
      </c>
      <c r="H850" s="208" t="s">
        <v>265</v>
      </c>
      <c r="I850" s="208" t="s">
        <v>266</v>
      </c>
      <c r="J850" s="208">
        <v>137</v>
      </c>
      <c r="K850" s="186">
        <v>28</v>
      </c>
      <c r="L850" s="186">
        <v>145</v>
      </c>
      <c r="M850" s="208" t="s">
        <v>506</v>
      </c>
      <c r="N850" s="186">
        <v>1</v>
      </c>
      <c r="O850" s="210">
        <v>0.03</v>
      </c>
      <c r="P850" s="208" t="s">
        <v>259</v>
      </c>
      <c r="Q850" s="208" t="s">
        <v>493</v>
      </c>
      <c r="R850" s="208" t="s">
        <v>453</v>
      </c>
      <c r="S850" s="208" t="s">
        <v>494</v>
      </c>
      <c r="T850" s="208"/>
      <c r="U850" s="208">
        <v>3.1</v>
      </c>
      <c r="V850" s="208" t="s">
        <v>505</v>
      </c>
      <c r="W850" s="208" t="s">
        <v>496</v>
      </c>
      <c r="X850" s="208" t="s">
        <v>278</v>
      </c>
      <c r="Y850" s="208">
        <v>0</v>
      </c>
      <c r="Z850" s="339">
        <v>36617</v>
      </c>
      <c r="AA850" s="208"/>
      <c r="AB850" s="208">
        <v>0</v>
      </c>
      <c r="AC850" s="208"/>
    </row>
    <row r="851" spans="1:29" ht="15" customHeight="1" x14ac:dyDescent="0.25">
      <c r="A851" s="208">
        <v>11839</v>
      </c>
      <c r="B851" s="208">
        <v>20200203</v>
      </c>
      <c r="C851" s="208" t="s">
        <v>489</v>
      </c>
      <c r="D851" s="208" t="s">
        <v>406</v>
      </c>
      <c r="E851" s="208" t="s">
        <v>254</v>
      </c>
      <c r="F851" s="208" t="s">
        <v>541</v>
      </c>
      <c r="G851" s="208" t="s">
        <v>264</v>
      </c>
      <c r="H851" s="208" t="s">
        <v>265</v>
      </c>
      <c r="I851" s="208" t="s">
        <v>266</v>
      </c>
      <c r="J851" s="208">
        <v>137</v>
      </c>
      <c r="K851" s="186">
        <v>149</v>
      </c>
      <c r="L851" s="186">
        <v>206</v>
      </c>
      <c r="M851" s="208" t="s">
        <v>507</v>
      </c>
      <c r="N851" s="186">
        <v>1</v>
      </c>
      <c r="O851" s="210">
        <v>1.4999999999999999E-2</v>
      </c>
      <c r="P851" s="208" t="s">
        <v>259</v>
      </c>
      <c r="Q851" s="208" t="s">
        <v>493</v>
      </c>
      <c r="R851" s="208" t="s">
        <v>453</v>
      </c>
      <c r="S851" s="208" t="s">
        <v>494</v>
      </c>
      <c r="T851" s="208"/>
      <c r="U851" s="208">
        <v>3.1</v>
      </c>
      <c r="V851" s="208" t="s">
        <v>508</v>
      </c>
      <c r="W851" s="208" t="s">
        <v>496</v>
      </c>
      <c r="X851" s="208" t="s">
        <v>263</v>
      </c>
      <c r="Y851" s="208">
        <v>0</v>
      </c>
      <c r="Z851" s="339">
        <v>36617</v>
      </c>
      <c r="AA851" s="208"/>
      <c r="AB851" s="208">
        <v>0</v>
      </c>
      <c r="AC851" s="208"/>
    </row>
    <row r="852" spans="1:29" ht="15" customHeight="1" x14ac:dyDescent="0.25">
      <c r="A852" s="208">
        <v>11840</v>
      </c>
      <c r="B852" s="208">
        <v>20200203</v>
      </c>
      <c r="C852" s="208" t="s">
        <v>489</v>
      </c>
      <c r="D852" s="208" t="s">
        <v>406</v>
      </c>
      <c r="E852" s="208" t="s">
        <v>254</v>
      </c>
      <c r="F852" s="208" t="s">
        <v>541</v>
      </c>
      <c r="G852" s="208">
        <v>100414</v>
      </c>
      <c r="H852" s="208" t="s">
        <v>509</v>
      </c>
      <c r="I852" s="208" t="s">
        <v>510</v>
      </c>
      <c r="J852" s="208">
        <v>197</v>
      </c>
      <c r="K852" s="186">
        <v>0</v>
      </c>
      <c r="L852" s="186">
        <v>129</v>
      </c>
      <c r="M852" s="208" t="s">
        <v>258</v>
      </c>
      <c r="N852" s="186">
        <v>1</v>
      </c>
      <c r="O852" s="210">
        <v>3.1999999999999999E-5</v>
      </c>
      <c r="P852" s="208" t="s">
        <v>259</v>
      </c>
      <c r="Q852" s="208" t="s">
        <v>493</v>
      </c>
      <c r="R852" s="208" t="s">
        <v>453</v>
      </c>
      <c r="S852" s="208" t="s">
        <v>494</v>
      </c>
      <c r="T852" s="208"/>
      <c r="U852" s="208">
        <v>3.1</v>
      </c>
      <c r="V852" s="208" t="s">
        <v>495</v>
      </c>
      <c r="W852" s="208" t="s">
        <v>496</v>
      </c>
      <c r="X852" s="208" t="s">
        <v>275</v>
      </c>
      <c r="Y852" s="208">
        <v>0</v>
      </c>
      <c r="Z852" s="339">
        <v>36617</v>
      </c>
      <c r="AA852" s="208"/>
      <c r="AB852" s="208">
        <v>0</v>
      </c>
      <c r="AC852" s="208"/>
    </row>
    <row r="853" spans="1:29" ht="15" customHeight="1" x14ac:dyDescent="0.25">
      <c r="A853" s="208">
        <v>11841</v>
      </c>
      <c r="B853" s="208">
        <v>20200203</v>
      </c>
      <c r="C853" s="208" t="s">
        <v>489</v>
      </c>
      <c r="D853" s="208" t="s">
        <v>406</v>
      </c>
      <c r="E853" s="208" t="s">
        <v>254</v>
      </c>
      <c r="F853" s="208" t="s">
        <v>541</v>
      </c>
      <c r="G853" s="208">
        <v>206440</v>
      </c>
      <c r="H853" s="208" t="s">
        <v>335</v>
      </c>
      <c r="I853" s="208" t="s">
        <v>336</v>
      </c>
      <c r="J853" s="208">
        <v>204</v>
      </c>
      <c r="K853" s="186">
        <v>65</v>
      </c>
      <c r="L853" s="186">
        <v>159</v>
      </c>
      <c r="M853" s="208" t="s">
        <v>499</v>
      </c>
      <c r="N853" s="186">
        <v>1</v>
      </c>
      <c r="O853" s="210">
        <v>1.3599999999999999E-8</v>
      </c>
      <c r="P853" s="208" t="s">
        <v>259</v>
      </c>
      <c r="Q853" s="208" t="s">
        <v>493</v>
      </c>
      <c r="R853" s="208" t="s">
        <v>513</v>
      </c>
      <c r="S853" s="208" t="s">
        <v>494</v>
      </c>
      <c r="T853" s="208"/>
      <c r="U853" s="208"/>
      <c r="V853" s="208"/>
      <c r="W853" s="208" t="s">
        <v>734</v>
      </c>
      <c r="X853" s="208" t="s">
        <v>516</v>
      </c>
      <c r="Y853" s="208">
        <v>0</v>
      </c>
      <c r="Z853" s="208"/>
      <c r="AA853" s="208"/>
      <c r="AB853" s="208">
        <v>0</v>
      </c>
      <c r="AC853" s="208"/>
    </row>
    <row r="854" spans="1:29" ht="15" customHeight="1" x14ac:dyDescent="0.25">
      <c r="A854" s="208">
        <v>11842</v>
      </c>
      <c r="B854" s="208">
        <v>20200203</v>
      </c>
      <c r="C854" s="208" t="s">
        <v>489</v>
      </c>
      <c r="D854" s="208" t="s">
        <v>406</v>
      </c>
      <c r="E854" s="208" t="s">
        <v>254</v>
      </c>
      <c r="F854" s="208" t="s">
        <v>541</v>
      </c>
      <c r="G854" s="208">
        <v>50000</v>
      </c>
      <c r="H854" s="208" t="s">
        <v>339</v>
      </c>
      <c r="I854" s="208" t="s">
        <v>340</v>
      </c>
      <c r="J854" s="208">
        <v>210</v>
      </c>
      <c r="K854" s="186">
        <v>0</v>
      </c>
      <c r="L854" s="186">
        <v>129</v>
      </c>
      <c r="M854" s="208" t="s">
        <v>258</v>
      </c>
      <c r="N854" s="186">
        <v>1</v>
      </c>
      <c r="O854" s="210">
        <v>7.1000000000000002E-4</v>
      </c>
      <c r="P854" s="208" t="s">
        <v>259</v>
      </c>
      <c r="Q854" s="208" t="s">
        <v>493</v>
      </c>
      <c r="R854" s="208" t="s">
        <v>453</v>
      </c>
      <c r="S854" s="208" t="s">
        <v>494</v>
      </c>
      <c r="T854" s="208"/>
      <c r="U854" s="208">
        <v>3.1</v>
      </c>
      <c r="V854" s="208" t="s">
        <v>495</v>
      </c>
      <c r="W854" s="208" t="s">
        <v>496</v>
      </c>
      <c r="X854" s="208" t="s">
        <v>278</v>
      </c>
      <c r="Y854" s="208">
        <v>0</v>
      </c>
      <c r="Z854" s="339">
        <v>36617</v>
      </c>
      <c r="AA854" s="208"/>
      <c r="AB854" s="208">
        <v>0</v>
      </c>
      <c r="AC854" s="208"/>
    </row>
    <row r="855" spans="1:29" ht="15" customHeight="1" x14ac:dyDescent="0.25">
      <c r="A855" s="208">
        <v>11843</v>
      </c>
      <c r="B855" s="208">
        <v>20200203</v>
      </c>
      <c r="C855" s="208" t="s">
        <v>489</v>
      </c>
      <c r="D855" s="208" t="s">
        <v>406</v>
      </c>
      <c r="E855" s="208" t="s">
        <v>254</v>
      </c>
      <c r="F855" s="208" t="s">
        <v>541</v>
      </c>
      <c r="G855" s="208">
        <v>50000</v>
      </c>
      <c r="H855" s="208" t="s">
        <v>339</v>
      </c>
      <c r="I855" s="208" t="s">
        <v>340</v>
      </c>
      <c r="J855" s="208">
        <v>210</v>
      </c>
      <c r="K855" s="186">
        <v>65</v>
      </c>
      <c r="L855" s="186">
        <v>159</v>
      </c>
      <c r="M855" s="208" t="s">
        <v>499</v>
      </c>
      <c r="N855" s="186">
        <v>1</v>
      </c>
      <c r="O855" s="210">
        <v>2.0000000000000002E-5</v>
      </c>
      <c r="P855" s="208" t="s">
        <v>259</v>
      </c>
      <c r="Q855" s="208" t="s">
        <v>493</v>
      </c>
      <c r="R855" s="208" t="s">
        <v>453</v>
      </c>
      <c r="S855" s="208" t="s">
        <v>494</v>
      </c>
      <c r="T855" s="208"/>
      <c r="U855" s="208">
        <v>3.1</v>
      </c>
      <c r="V855" s="208" t="s">
        <v>511</v>
      </c>
      <c r="W855" s="208" t="s">
        <v>496</v>
      </c>
      <c r="X855" s="208" t="s">
        <v>263</v>
      </c>
      <c r="Y855" s="208">
        <v>0</v>
      </c>
      <c r="Z855" s="339">
        <v>36617</v>
      </c>
      <c r="AA855" s="208"/>
      <c r="AB855" s="208">
        <v>0</v>
      </c>
      <c r="AC855" s="208"/>
    </row>
    <row r="856" spans="1:29" ht="15" customHeight="1" x14ac:dyDescent="0.25">
      <c r="A856" s="208">
        <v>11844</v>
      </c>
      <c r="B856" s="208">
        <v>20200203</v>
      </c>
      <c r="C856" s="208" t="s">
        <v>489</v>
      </c>
      <c r="D856" s="208" t="s">
        <v>406</v>
      </c>
      <c r="E856" s="208" t="s">
        <v>254</v>
      </c>
      <c r="F856" s="208" t="s">
        <v>541</v>
      </c>
      <c r="G856" s="208">
        <v>1330207</v>
      </c>
      <c r="H856" s="208" t="s">
        <v>517</v>
      </c>
      <c r="I856" s="208" t="s">
        <v>518</v>
      </c>
      <c r="J856" s="208">
        <v>246</v>
      </c>
      <c r="K856" s="186">
        <v>0</v>
      </c>
      <c r="L856" s="186">
        <v>129</v>
      </c>
      <c r="M856" s="208" t="s">
        <v>258</v>
      </c>
      <c r="N856" s="186">
        <v>1</v>
      </c>
      <c r="O856" s="210">
        <v>6.3999999999999997E-5</v>
      </c>
      <c r="P856" s="208" t="s">
        <v>259</v>
      </c>
      <c r="Q856" s="208" t="s">
        <v>493</v>
      </c>
      <c r="R856" s="208" t="s">
        <v>453</v>
      </c>
      <c r="S856" s="208" t="s">
        <v>494</v>
      </c>
      <c r="T856" s="208"/>
      <c r="U856" s="208">
        <v>3.1</v>
      </c>
      <c r="V856" s="208" t="s">
        <v>495</v>
      </c>
      <c r="W856" s="208" t="s">
        <v>496</v>
      </c>
      <c r="X856" s="208" t="s">
        <v>275</v>
      </c>
      <c r="Y856" s="208">
        <v>0</v>
      </c>
      <c r="Z856" s="339">
        <v>36617</v>
      </c>
      <c r="AA856" s="208"/>
      <c r="AB856" s="208">
        <v>0</v>
      </c>
      <c r="AC856" s="208"/>
    </row>
    <row r="857" spans="1:29" ht="15" customHeight="1" x14ac:dyDescent="0.25">
      <c r="A857" s="208">
        <v>11845</v>
      </c>
      <c r="B857" s="208">
        <v>20200203</v>
      </c>
      <c r="C857" s="208" t="s">
        <v>489</v>
      </c>
      <c r="D857" s="208" t="s">
        <v>406</v>
      </c>
      <c r="E857" s="208" t="s">
        <v>254</v>
      </c>
      <c r="F857" s="208" t="s">
        <v>541</v>
      </c>
      <c r="G857" s="208"/>
      <c r="H857" s="208" t="s">
        <v>349</v>
      </c>
      <c r="I857" s="208" t="s">
        <v>350</v>
      </c>
      <c r="J857" s="208">
        <v>261</v>
      </c>
      <c r="K857" s="186">
        <v>0</v>
      </c>
      <c r="L857" s="186">
        <v>129</v>
      </c>
      <c r="M857" s="208" t="s">
        <v>258</v>
      </c>
      <c r="N857" s="186">
        <v>1</v>
      </c>
      <c r="O857" s="210">
        <v>8.6E-3</v>
      </c>
      <c r="P857" s="208" t="s">
        <v>259</v>
      </c>
      <c r="Q857" s="208" t="s">
        <v>493</v>
      </c>
      <c r="R857" s="208" t="s">
        <v>453</v>
      </c>
      <c r="S857" s="208" t="s">
        <v>494</v>
      </c>
      <c r="T857" s="208"/>
      <c r="U857" s="208">
        <v>3.1</v>
      </c>
      <c r="V857" s="208" t="s">
        <v>495</v>
      </c>
      <c r="W857" s="208" t="s">
        <v>496</v>
      </c>
      <c r="X857" s="208" t="s">
        <v>275</v>
      </c>
      <c r="Y857" s="208">
        <v>0</v>
      </c>
      <c r="Z857" s="339">
        <v>36617</v>
      </c>
      <c r="AA857" s="208"/>
      <c r="AB857" s="208">
        <v>0</v>
      </c>
      <c r="AC857" s="208"/>
    </row>
    <row r="858" spans="1:29" ht="15" customHeight="1" x14ac:dyDescent="0.25">
      <c r="A858" s="208">
        <v>11846</v>
      </c>
      <c r="B858" s="208">
        <v>20200203</v>
      </c>
      <c r="C858" s="208" t="s">
        <v>489</v>
      </c>
      <c r="D858" s="208" t="s">
        <v>406</v>
      </c>
      <c r="E858" s="208" t="s">
        <v>254</v>
      </c>
      <c r="F858" s="208" t="s">
        <v>541</v>
      </c>
      <c r="G858" s="208">
        <v>91203</v>
      </c>
      <c r="H858" s="208" t="s">
        <v>361</v>
      </c>
      <c r="I858" s="208" t="s">
        <v>362</v>
      </c>
      <c r="J858" s="208">
        <v>291</v>
      </c>
      <c r="K858" s="186">
        <v>0</v>
      </c>
      <c r="L858" s="186">
        <v>129</v>
      </c>
      <c r="M858" s="208" t="s">
        <v>258</v>
      </c>
      <c r="N858" s="186">
        <v>1</v>
      </c>
      <c r="O858" s="210">
        <v>1.3E-6</v>
      </c>
      <c r="P858" s="208" t="s">
        <v>259</v>
      </c>
      <c r="Q858" s="208" t="s">
        <v>493</v>
      </c>
      <c r="R858" s="208" t="s">
        <v>453</v>
      </c>
      <c r="S858" s="208" t="s">
        <v>494</v>
      </c>
      <c r="T858" s="208"/>
      <c r="U858" s="208">
        <v>3.1</v>
      </c>
      <c r="V858" s="208" t="s">
        <v>495</v>
      </c>
      <c r="W858" s="208" t="s">
        <v>496</v>
      </c>
      <c r="X858" s="208" t="s">
        <v>275</v>
      </c>
      <c r="Y858" s="208">
        <v>0</v>
      </c>
      <c r="Z858" s="339">
        <v>36617</v>
      </c>
      <c r="AA858" s="208"/>
      <c r="AB858" s="208">
        <v>0</v>
      </c>
      <c r="AC858" s="208"/>
    </row>
    <row r="859" spans="1:29" ht="15" customHeight="1" x14ac:dyDescent="0.25">
      <c r="A859" s="208">
        <v>11847</v>
      </c>
      <c r="B859" s="208">
        <v>20200203</v>
      </c>
      <c r="C859" s="208" t="s">
        <v>489</v>
      </c>
      <c r="D859" s="208" t="s">
        <v>406</v>
      </c>
      <c r="E859" s="208" t="s">
        <v>254</v>
      </c>
      <c r="F859" s="208" t="s">
        <v>541</v>
      </c>
      <c r="G859" s="208">
        <v>91203</v>
      </c>
      <c r="H859" s="208" t="s">
        <v>361</v>
      </c>
      <c r="I859" s="208" t="s">
        <v>362</v>
      </c>
      <c r="J859" s="208">
        <v>291</v>
      </c>
      <c r="K859" s="186">
        <v>65</v>
      </c>
      <c r="L859" s="186">
        <v>159</v>
      </c>
      <c r="M859" s="208" t="s">
        <v>499</v>
      </c>
      <c r="N859" s="186">
        <v>1</v>
      </c>
      <c r="O859" s="210">
        <v>9.16E-7</v>
      </c>
      <c r="P859" s="208" t="s">
        <v>259</v>
      </c>
      <c r="Q859" s="208" t="s">
        <v>493</v>
      </c>
      <c r="R859" s="208" t="s">
        <v>513</v>
      </c>
      <c r="S859" s="208" t="s">
        <v>494</v>
      </c>
      <c r="T859" s="208"/>
      <c r="U859" s="208"/>
      <c r="V859" s="208"/>
      <c r="W859" s="208" t="s">
        <v>734</v>
      </c>
      <c r="X859" s="208" t="s">
        <v>516</v>
      </c>
      <c r="Y859" s="208">
        <v>0</v>
      </c>
      <c r="Z859" s="208"/>
      <c r="AA859" s="208"/>
      <c r="AB859" s="208">
        <v>0</v>
      </c>
      <c r="AC859" s="208"/>
    </row>
    <row r="860" spans="1:29" ht="15" customHeight="1" x14ac:dyDescent="0.25">
      <c r="A860" s="208">
        <v>11848</v>
      </c>
      <c r="B860" s="208">
        <v>20200203</v>
      </c>
      <c r="C860" s="208" t="s">
        <v>489</v>
      </c>
      <c r="D860" s="208" t="s">
        <v>406</v>
      </c>
      <c r="E860" s="208" t="s">
        <v>254</v>
      </c>
      <c r="F860" s="208" t="s">
        <v>541</v>
      </c>
      <c r="G860" s="208" t="s">
        <v>268</v>
      </c>
      <c r="H860" s="208"/>
      <c r="I860" s="208" t="s">
        <v>269</v>
      </c>
      <c r="J860" s="208">
        <v>303</v>
      </c>
      <c r="K860" s="186">
        <v>0</v>
      </c>
      <c r="L860" s="186">
        <v>129</v>
      </c>
      <c r="M860" s="208" t="s">
        <v>258</v>
      </c>
      <c r="N860" s="186">
        <v>1</v>
      </c>
      <c r="O860" s="210">
        <v>413</v>
      </c>
      <c r="P860" s="208" t="s">
        <v>259</v>
      </c>
      <c r="Q860" s="208" t="s">
        <v>260</v>
      </c>
      <c r="R860" s="208" t="s">
        <v>254</v>
      </c>
      <c r="S860" s="208" t="s">
        <v>261</v>
      </c>
      <c r="T860" s="208"/>
      <c r="U860" s="208"/>
      <c r="V860" s="208"/>
      <c r="W860" s="208" t="s">
        <v>733</v>
      </c>
      <c r="X860" s="208" t="s">
        <v>278</v>
      </c>
      <c r="Y860" s="208">
        <v>0</v>
      </c>
      <c r="Z860" s="208"/>
      <c r="AA860" s="339">
        <v>36617</v>
      </c>
      <c r="AB860" s="208">
        <v>0</v>
      </c>
      <c r="AC860" s="208"/>
    </row>
    <row r="861" spans="1:29" ht="15" customHeight="1" x14ac:dyDescent="0.25">
      <c r="A861" s="208">
        <v>11849</v>
      </c>
      <c r="B861" s="208">
        <v>20200203</v>
      </c>
      <c r="C861" s="208" t="s">
        <v>489</v>
      </c>
      <c r="D861" s="208" t="s">
        <v>406</v>
      </c>
      <c r="E861" s="208" t="s">
        <v>254</v>
      </c>
      <c r="F861" s="208" t="s">
        <v>541</v>
      </c>
      <c r="G861" s="208" t="s">
        <v>268</v>
      </c>
      <c r="H861" s="208"/>
      <c r="I861" s="208" t="s">
        <v>269</v>
      </c>
      <c r="J861" s="208">
        <v>303</v>
      </c>
      <c r="K861" s="186">
        <v>0</v>
      </c>
      <c r="L861" s="186">
        <v>129</v>
      </c>
      <c r="M861" s="208" t="s">
        <v>258</v>
      </c>
      <c r="N861" s="186">
        <v>1</v>
      </c>
      <c r="O861" s="210">
        <v>0.32</v>
      </c>
      <c r="P861" s="208" t="s">
        <v>259</v>
      </c>
      <c r="Q861" s="208" t="s">
        <v>493</v>
      </c>
      <c r="R861" s="208" t="s">
        <v>453</v>
      </c>
      <c r="S861" s="208" t="s">
        <v>494</v>
      </c>
      <c r="T861" s="208"/>
      <c r="U861" s="208">
        <v>3.1</v>
      </c>
      <c r="V861" s="208" t="s">
        <v>505</v>
      </c>
      <c r="W861" s="208" t="s">
        <v>496</v>
      </c>
      <c r="X861" s="208" t="s">
        <v>278</v>
      </c>
      <c r="Y861" s="208">
        <v>0</v>
      </c>
      <c r="Z861" s="339">
        <v>36617</v>
      </c>
      <c r="AA861" s="208"/>
      <c r="AB861" s="208">
        <v>0</v>
      </c>
      <c r="AC861" s="208"/>
    </row>
    <row r="862" spans="1:29" ht="15" customHeight="1" x14ac:dyDescent="0.25">
      <c r="A862" s="208">
        <v>11850</v>
      </c>
      <c r="B862" s="208">
        <v>20200203</v>
      </c>
      <c r="C862" s="208" t="s">
        <v>489</v>
      </c>
      <c r="D862" s="208" t="s">
        <v>406</v>
      </c>
      <c r="E862" s="208" t="s">
        <v>254</v>
      </c>
      <c r="F862" s="208" t="s">
        <v>541</v>
      </c>
      <c r="G862" s="208" t="s">
        <v>268</v>
      </c>
      <c r="H862" s="208"/>
      <c r="I862" s="208" t="s">
        <v>269</v>
      </c>
      <c r="J862" s="208">
        <v>303</v>
      </c>
      <c r="K862" s="186">
        <v>28</v>
      </c>
      <c r="L862" s="186">
        <v>145</v>
      </c>
      <c r="M862" s="208" t="s">
        <v>506</v>
      </c>
      <c r="N862" s="186">
        <v>1</v>
      </c>
      <c r="O862" s="210">
        <v>0.13</v>
      </c>
      <c r="P862" s="208" t="s">
        <v>259</v>
      </c>
      <c r="Q862" s="208" t="s">
        <v>493</v>
      </c>
      <c r="R862" s="208" t="s">
        <v>453</v>
      </c>
      <c r="S862" s="208" t="s">
        <v>494</v>
      </c>
      <c r="T862" s="208"/>
      <c r="U862" s="208">
        <v>3.1</v>
      </c>
      <c r="V862" s="208" t="s">
        <v>505</v>
      </c>
      <c r="W862" s="208" t="s">
        <v>496</v>
      </c>
      <c r="X862" s="208" t="s">
        <v>278</v>
      </c>
      <c r="Y862" s="208">
        <v>0</v>
      </c>
      <c r="Z862" s="339">
        <v>36617</v>
      </c>
      <c r="AA862" s="208"/>
      <c r="AB862" s="208">
        <v>0</v>
      </c>
      <c r="AC862" s="208"/>
    </row>
    <row r="863" spans="1:29" ht="15" customHeight="1" x14ac:dyDescent="0.25">
      <c r="A863" s="208">
        <v>11851</v>
      </c>
      <c r="B863" s="208">
        <v>20200203</v>
      </c>
      <c r="C863" s="208" t="s">
        <v>489</v>
      </c>
      <c r="D863" s="208" t="s">
        <v>406</v>
      </c>
      <c r="E863" s="208" t="s">
        <v>254</v>
      </c>
      <c r="F863" s="208" t="s">
        <v>541</v>
      </c>
      <c r="G863" s="208" t="s">
        <v>268</v>
      </c>
      <c r="H863" s="208"/>
      <c r="I863" s="208" t="s">
        <v>269</v>
      </c>
      <c r="J863" s="208">
        <v>303</v>
      </c>
      <c r="K863" s="186">
        <v>149</v>
      </c>
      <c r="L863" s="186">
        <v>206</v>
      </c>
      <c r="M863" s="208" t="s">
        <v>507</v>
      </c>
      <c r="N863" s="186">
        <v>1</v>
      </c>
      <c r="O863" s="210">
        <v>9.9000000000000005E-2</v>
      </c>
      <c r="P863" s="208" t="s">
        <v>259</v>
      </c>
      <c r="Q863" s="208" t="s">
        <v>493</v>
      </c>
      <c r="R863" s="208" t="s">
        <v>453</v>
      </c>
      <c r="S863" s="208" t="s">
        <v>494</v>
      </c>
      <c r="T863" s="208"/>
      <c r="U863" s="208">
        <v>3.1</v>
      </c>
      <c r="V863" s="208" t="s">
        <v>508</v>
      </c>
      <c r="W863" s="208" t="s">
        <v>496</v>
      </c>
      <c r="X863" s="208" t="s">
        <v>263</v>
      </c>
      <c r="Y863" s="208">
        <v>0</v>
      </c>
      <c r="Z863" s="339">
        <v>36617</v>
      </c>
      <c r="AA863" s="208"/>
      <c r="AB863" s="208">
        <v>0</v>
      </c>
      <c r="AC863" s="208"/>
    </row>
    <row r="864" spans="1:29" ht="15" customHeight="1" x14ac:dyDescent="0.25">
      <c r="A864" s="208">
        <v>11852</v>
      </c>
      <c r="B864" s="208">
        <v>20200203</v>
      </c>
      <c r="C864" s="208" t="s">
        <v>489</v>
      </c>
      <c r="D864" s="208" t="s">
        <v>406</v>
      </c>
      <c r="E864" s="208" t="s">
        <v>254</v>
      </c>
      <c r="F864" s="208" t="s">
        <v>541</v>
      </c>
      <c r="G864" s="208"/>
      <c r="H864" s="208" t="s">
        <v>365</v>
      </c>
      <c r="I864" s="208" t="s">
        <v>366</v>
      </c>
      <c r="J864" s="208">
        <v>304</v>
      </c>
      <c r="K864" s="186">
        <v>28</v>
      </c>
      <c r="L864" s="186">
        <v>145</v>
      </c>
      <c r="M864" s="208" t="s">
        <v>506</v>
      </c>
      <c r="N864" s="186">
        <v>1</v>
      </c>
      <c r="O864" s="210">
        <v>3.0000000000000001E-3</v>
      </c>
      <c r="P864" s="208" t="s">
        <v>259</v>
      </c>
      <c r="Q864" s="208" t="s">
        <v>493</v>
      </c>
      <c r="R864" s="208" t="s">
        <v>453</v>
      </c>
      <c r="S864" s="208" t="s">
        <v>494</v>
      </c>
      <c r="T864" s="208"/>
      <c r="U864" s="208">
        <v>3.1</v>
      </c>
      <c r="V864" s="208" t="s">
        <v>519</v>
      </c>
      <c r="W864" s="208" t="s">
        <v>496</v>
      </c>
      <c r="X864" s="208" t="s">
        <v>286</v>
      </c>
      <c r="Y864" s="208">
        <v>0</v>
      </c>
      <c r="Z864" s="339">
        <v>36617</v>
      </c>
      <c r="AA864" s="208"/>
      <c r="AB864" s="208">
        <v>0</v>
      </c>
      <c r="AC864" s="208"/>
    </row>
    <row r="865" spans="1:29" ht="15" customHeight="1" x14ac:dyDescent="0.25">
      <c r="A865" s="208">
        <v>11853</v>
      </c>
      <c r="B865" s="208">
        <v>20200203</v>
      </c>
      <c r="C865" s="208" t="s">
        <v>489</v>
      </c>
      <c r="D865" s="208" t="s">
        <v>406</v>
      </c>
      <c r="E865" s="208" t="s">
        <v>254</v>
      </c>
      <c r="F865" s="208" t="s">
        <v>541</v>
      </c>
      <c r="G865" s="208" t="s">
        <v>271</v>
      </c>
      <c r="H865" s="208"/>
      <c r="I865" s="208" t="s">
        <v>272</v>
      </c>
      <c r="J865" s="208">
        <v>330</v>
      </c>
      <c r="K865" s="186">
        <v>28</v>
      </c>
      <c r="L865" s="186">
        <v>145</v>
      </c>
      <c r="M865" s="208" t="s">
        <v>506</v>
      </c>
      <c r="N865" s="186">
        <v>1</v>
      </c>
      <c r="O865" s="210">
        <v>4.7000000000000002E-3</v>
      </c>
      <c r="P865" s="208" t="s">
        <v>259</v>
      </c>
      <c r="Q865" s="208" t="s">
        <v>493</v>
      </c>
      <c r="R865" s="208" t="s">
        <v>453</v>
      </c>
      <c r="S865" s="208" t="s">
        <v>494</v>
      </c>
      <c r="T865" s="208"/>
      <c r="U865" s="208">
        <v>3.1</v>
      </c>
      <c r="V865" s="208" t="s">
        <v>495</v>
      </c>
      <c r="W865" s="208" t="s">
        <v>496</v>
      </c>
      <c r="X865" s="208" t="s">
        <v>275</v>
      </c>
      <c r="Y865" s="208">
        <v>0</v>
      </c>
      <c r="Z865" s="339">
        <v>36617</v>
      </c>
      <c r="AA865" s="208"/>
      <c r="AB865" s="208">
        <v>0</v>
      </c>
      <c r="AC865" s="208"/>
    </row>
    <row r="866" spans="1:29" ht="15" customHeight="1" x14ac:dyDescent="0.25">
      <c r="A866" s="208">
        <v>11854</v>
      </c>
      <c r="B866" s="208">
        <v>20200203</v>
      </c>
      <c r="C866" s="208" t="s">
        <v>489</v>
      </c>
      <c r="D866" s="208" t="s">
        <v>406</v>
      </c>
      <c r="E866" s="208" t="s">
        <v>254</v>
      </c>
      <c r="F866" s="208" t="s">
        <v>541</v>
      </c>
      <c r="G866" s="208" t="s">
        <v>273</v>
      </c>
      <c r="H866" s="208"/>
      <c r="I866" s="208" t="s">
        <v>274</v>
      </c>
      <c r="J866" s="208">
        <v>334</v>
      </c>
      <c r="K866" s="186">
        <v>0</v>
      </c>
      <c r="L866" s="186">
        <v>129</v>
      </c>
      <c r="M866" s="208" t="s">
        <v>258</v>
      </c>
      <c r="N866" s="186">
        <v>1</v>
      </c>
      <c r="O866" s="210">
        <v>14</v>
      </c>
      <c r="P866" s="208" t="s">
        <v>259</v>
      </c>
      <c r="Q866" s="208" t="s">
        <v>260</v>
      </c>
      <c r="R866" s="208" t="s">
        <v>254</v>
      </c>
      <c r="S866" s="208" t="s">
        <v>261</v>
      </c>
      <c r="T866" s="208"/>
      <c r="U866" s="208"/>
      <c r="V866" s="208"/>
      <c r="W866" s="208" t="s">
        <v>733</v>
      </c>
      <c r="X866" s="208" t="s">
        <v>267</v>
      </c>
      <c r="Y866" s="208">
        <v>0</v>
      </c>
      <c r="Z866" s="208"/>
      <c r="AA866" s="339">
        <v>36617</v>
      </c>
      <c r="AB866" s="208">
        <v>0</v>
      </c>
      <c r="AC866" s="208"/>
    </row>
    <row r="867" spans="1:29" ht="15" customHeight="1" x14ac:dyDescent="0.25">
      <c r="A867" s="208">
        <v>11855</v>
      </c>
      <c r="B867" s="208">
        <v>20200203</v>
      </c>
      <c r="C867" s="208" t="s">
        <v>489</v>
      </c>
      <c r="D867" s="208" t="s">
        <v>406</v>
      </c>
      <c r="E867" s="208" t="s">
        <v>254</v>
      </c>
      <c r="F867" s="208" t="s">
        <v>541</v>
      </c>
      <c r="G867" s="208" t="s">
        <v>273</v>
      </c>
      <c r="H867" s="208"/>
      <c r="I867" s="208" t="s">
        <v>274</v>
      </c>
      <c r="J867" s="208">
        <v>334</v>
      </c>
      <c r="K867" s="186">
        <v>28</v>
      </c>
      <c r="L867" s="186">
        <v>145</v>
      </c>
      <c r="M867" s="208" t="s">
        <v>506</v>
      </c>
      <c r="N867" s="186">
        <v>1</v>
      </c>
      <c r="O867" s="210">
        <v>1.9E-3</v>
      </c>
      <c r="P867" s="208" t="s">
        <v>259</v>
      </c>
      <c r="Q867" s="208" t="s">
        <v>493</v>
      </c>
      <c r="R867" s="208" t="s">
        <v>453</v>
      </c>
      <c r="S867" s="208" t="s">
        <v>494</v>
      </c>
      <c r="T867" s="208"/>
      <c r="U867" s="208">
        <v>3.1</v>
      </c>
      <c r="V867" s="208" t="s">
        <v>495</v>
      </c>
      <c r="W867" s="208" t="s">
        <v>496</v>
      </c>
      <c r="X867" s="208" t="s">
        <v>275</v>
      </c>
      <c r="Y867" s="208">
        <v>0</v>
      </c>
      <c r="Z867" s="339">
        <v>36617</v>
      </c>
      <c r="AA867" s="208"/>
      <c r="AB867" s="208">
        <v>0</v>
      </c>
      <c r="AC867" s="208"/>
    </row>
    <row r="868" spans="1:29" ht="15" customHeight="1" x14ac:dyDescent="0.25">
      <c r="A868" s="208">
        <v>11856</v>
      </c>
      <c r="B868" s="208">
        <v>20200203</v>
      </c>
      <c r="C868" s="208" t="s">
        <v>489</v>
      </c>
      <c r="D868" s="208" t="s">
        <v>406</v>
      </c>
      <c r="E868" s="208" t="s">
        <v>254</v>
      </c>
      <c r="F868" s="208" t="s">
        <v>541</v>
      </c>
      <c r="G868" s="208" t="s">
        <v>371</v>
      </c>
      <c r="H868" s="208"/>
      <c r="I868" s="208" t="s">
        <v>372</v>
      </c>
      <c r="J868" s="208">
        <v>336</v>
      </c>
      <c r="K868" s="186">
        <v>28</v>
      </c>
      <c r="L868" s="186">
        <v>145</v>
      </c>
      <c r="M868" s="208" t="s">
        <v>506</v>
      </c>
      <c r="N868" s="186">
        <v>1</v>
      </c>
      <c r="O868" s="210">
        <v>6.6E-3</v>
      </c>
      <c r="P868" s="208" t="s">
        <v>259</v>
      </c>
      <c r="Q868" s="208" t="s">
        <v>493</v>
      </c>
      <c r="R868" s="208" t="s">
        <v>453</v>
      </c>
      <c r="S868" s="208" t="s">
        <v>494</v>
      </c>
      <c r="T868" s="208"/>
      <c r="U868" s="208">
        <v>3.1</v>
      </c>
      <c r="V868" s="208" t="s">
        <v>495</v>
      </c>
      <c r="W868" s="208" t="s">
        <v>496</v>
      </c>
      <c r="X868" s="208" t="s">
        <v>275</v>
      </c>
      <c r="Y868" s="208">
        <v>0</v>
      </c>
      <c r="Z868" s="339">
        <v>36617</v>
      </c>
      <c r="AA868" s="208"/>
      <c r="AB868" s="208">
        <v>0</v>
      </c>
      <c r="AC868" s="208"/>
    </row>
    <row r="869" spans="1:29" ht="15" customHeight="1" x14ac:dyDescent="0.25">
      <c r="A869" s="208">
        <v>11857</v>
      </c>
      <c r="B869" s="208">
        <v>20200203</v>
      </c>
      <c r="C869" s="208" t="s">
        <v>489</v>
      </c>
      <c r="D869" s="208" t="s">
        <v>406</v>
      </c>
      <c r="E869" s="208" t="s">
        <v>254</v>
      </c>
      <c r="F869" s="208" t="s">
        <v>541</v>
      </c>
      <c r="G869" s="208" t="s">
        <v>400</v>
      </c>
      <c r="H869" s="208"/>
      <c r="I869" s="208" t="s">
        <v>401</v>
      </c>
      <c r="J869" s="208">
        <v>338</v>
      </c>
      <c r="K869" s="186">
        <v>0</v>
      </c>
      <c r="L869" s="186">
        <v>129</v>
      </c>
      <c r="M869" s="208" t="s">
        <v>258</v>
      </c>
      <c r="N869" s="186">
        <v>1</v>
      </c>
      <c r="O869" s="210">
        <v>14</v>
      </c>
      <c r="P869" s="208" t="s">
        <v>259</v>
      </c>
      <c r="Q869" s="208" t="s">
        <v>260</v>
      </c>
      <c r="R869" s="208" t="s">
        <v>254</v>
      </c>
      <c r="S869" s="208" t="s">
        <v>261</v>
      </c>
      <c r="T869" s="208"/>
      <c r="U869" s="208"/>
      <c r="V869" s="208"/>
      <c r="W869" s="208" t="s">
        <v>733</v>
      </c>
      <c r="X869" s="208" t="s">
        <v>267</v>
      </c>
      <c r="Y869" s="208">
        <v>0</v>
      </c>
      <c r="Z869" s="208"/>
      <c r="AA869" s="339">
        <v>36617</v>
      </c>
      <c r="AB869" s="208">
        <v>0</v>
      </c>
      <c r="AC869" s="208"/>
    </row>
    <row r="870" spans="1:29" ht="15" customHeight="1" x14ac:dyDescent="0.25">
      <c r="A870" s="208">
        <v>11858</v>
      </c>
      <c r="B870" s="208">
        <v>20200203</v>
      </c>
      <c r="C870" s="208" t="s">
        <v>489</v>
      </c>
      <c r="D870" s="208" t="s">
        <v>406</v>
      </c>
      <c r="E870" s="208" t="s">
        <v>254</v>
      </c>
      <c r="F870" s="208" t="s">
        <v>541</v>
      </c>
      <c r="G870" s="208" t="s">
        <v>400</v>
      </c>
      <c r="H870" s="208"/>
      <c r="I870" s="208" t="s">
        <v>401</v>
      </c>
      <c r="J870" s="208">
        <v>338</v>
      </c>
      <c r="K870" s="186">
        <v>28</v>
      </c>
      <c r="L870" s="186">
        <v>145</v>
      </c>
      <c r="M870" s="208" t="s">
        <v>506</v>
      </c>
      <c r="N870" s="186">
        <v>1</v>
      </c>
      <c r="O870" s="210">
        <v>1.9E-3</v>
      </c>
      <c r="P870" s="208" t="s">
        <v>259</v>
      </c>
      <c r="Q870" s="208" t="s">
        <v>493</v>
      </c>
      <c r="R870" s="208" t="s">
        <v>453</v>
      </c>
      <c r="S870" s="208" t="s">
        <v>494</v>
      </c>
      <c r="T870" s="208"/>
      <c r="U870" s="208">
        <v>3.1</v>
      </c>
      <c r="V870" s="208" t="s">
        <v>495</v>
      </c>
      <c r="W870" s="208" t="s">
        <v>520</v>
      </c>
      <c r="X870" s="208" t="s">
        <v>275</v>
      </c>
      <c r="Y870" s="208">
        <v>0</v>
      </c>
      <c r="Z870" s="339">
        <v>38018</v>
      </c>
      <c r="AA870" s="208"/>
      <c r="AB870" s="208">
        <v>0</v>
      </c>
      <c r="AC870" s="208"/>
    </row>
    <row r="871" spans="1:29" ht="15" customHeight="1" x14ac:dyDescent="0.25">
      <c r="A871" s="208">
        <v>11859</v>
      </c>
      <c r="B871" s="208">
        <v>20200203</v>
      </c>
      <c r="C871" s="208" t="s">
        <v>489</v>
      </c>
      <c r="D871" s="208" t="s">
        <v>406</v>
      </c>
      <c r="E871" s="208" t="s">
        <v>254</v>
      </c>
      <c r="F871" s="208" t="s">
        <v>541</v>
      </c>
      <c r="G871" s="208" t="s">
        <v>531</v>
      </c>
      <c r="H871" s="208"/>
      <c r="I871" s="208" t="s">
        <v>532</v>
      </c>
      <c r="J871" s="208">
        <v>339</v>
      </c>
      <c r="K871" s="186">
        <v>28</v>
      </c>
      <c r="L871" s="186">
        <v>145</v>
      </c>
      <c r="M871" s="208" t="s">
        <v>506</v>
      </c>
      <c r="N871" s="186">
        <v>1</v>
      </c>
      <c r="O871" s="210">
        <v>6.6E-3</v>
      </c>
      <c r="P871" s="208" t="s">
        <v>259</v>
      </c>
      <c r="Q871" s="208" t="s">
        <v>493</v>
      </c>
      <c r="R871" s="208" t="s">
        <v>453</v>
      </c>
      <c r="S871" s="208" t="s">
        <v>494</v>
      </c>
      <c r="T871" s="208"/>
      <c r="U871" s="208"/>
      <c r="V871" s="208" t="s">
        <v>533</v>
      </c>
      <c r="W871" s="208" t="s">
        <v>534</v>
      </c>
      <c r="X871" s="208" t="s">
        <v>275</v>
      </c>
      <c r="Y871" s="208">
        <v>0</v>
      </c>
      <c r="Z871" s="339">
        <v>38018</v>
      </c>
      <c r="AA871" s="208"/>
      <c r="AB871" s="208">
        <v>0</v>
      </c>
      <c r="AC871" s="208"/>
    </row>
    <row r="872" spans="1:29" ht="15" customHeight="1" x14ac:dyDescent="0.25">
      <c r="A872" s="208">
        <v>11860</v>
      </c>
      <c r="B872" s="208">
        <v>20200203</v>
      </c>
      <c r="C872" s="208" t="s">
        <v>489</v>
      </c>
      <c r="D872" s="208" t="s">
        <v>406</v>
      </c>
      <c r="E872" s="208" t="s">
        <v>254</v>
      </c>
      <c r="F872" s="208" t="s">
        <v>541</v>
      </c>
      <c r="G872" s="208" t="s">
        <v>402</v>
      </c>
      <c r="H872" s="208"/>
      <c r="I872" s="208" t="s">
        <v>403</v>
      </c>
      <c r="J872" s="208">
        <v>340</v>
      </c>
      <c r="K872" s="186">
        <v>28</v>
      </c>
      <c r="L872" s="186">
        <v>145</v>
      </c>
      <c r="M872" s="208" t="s">
        <v>506</v>
      </c>
      <c r="N872" s="186">
        <v>1</v>
      </c>
      <c r="O872" s="210">
        <v>1.9E-3</v>
      </c>
      <c r="P872" s="208" t="s">
        <v>259</v>
      </c>
      <c r="Q872" s="208" t="s">
        <v>493</v>
      </c>
      <c r="R872" s="208" t="s">
        <v>453</v>
      </c>
      <c r="S872" s="208" t="s">
        <v>494</v>
      </c>
      <c r="T872" s="208"/>
      <c r="U872" s="208">
        <v>3.1</v>
      </c>
      <c r="V872" s="208" t="s">
        <v>495</v>
      </c>
      <c r="W872" s="208" t="s">
        <v>520</v>
      </c>
      <c r="X872" s="208" t="s">
        <v>275</v>
      </c>
      <c r="Y872" s="208">
        <v>0</v>
      </c>
      <c r="Z872" s="339">
        <v>38018</v>
      </c>
      <c r="AA872" s="208"/>
      <c r="AB872" s="208">
        <v>0</v>
      </c>
      <c r="AC872" s="208"/>
    </row>
    <row r="873" spans="1:29" ht="15" customHeight="1" x14ac:dyDescent="0.25">
      <c r="A873" s="208">
        <v>11861</v>
      </c>
      <c r="B873" s="208">
        <v>20200203</v>
      </c>
      <c r="C873" s="208" t="s">
        <v>489</v>
      </c>
      <c r="D873" s="208" t="s">
        <v>406</v>
      </c>
      <c r="E873" s="208" t="s">
        <v>254</v>
      </c>
      <c r="F873" s="208" t="s">
        <v>541</v>
      </c>
      <c r="G873" s="208" t="s">
        <v>535</v>
      </c>
      <c r="H873" s="208"/>
      <c r="I873" s="208" t="s">
        <v>536</v>
      </c>
      <c r="J873" s="208">
        <v>341</v>
      </c>
      <c r="K873" s="186">
        <v>28</v>
      </c>
      <c r="L873" s="186">
        <v>145</v>
      </c>
      <c r="M873" s="208" t="s">
        <v>506</v>
      </c>
      <c r="N873" s="186">
        <v>1</v>
      </c>
      <c r="O873" s="210">
        <v>6.6E-3</v>
      </c>
      <c r="P873" s="208" t="s">
        <v>259</v>
      </c>
      <c r="Q873" s="208" t="s">
        <v>493</v>
      </c>
      <c r="R873" s="208" t="s">
        <v>453</v>
      </c>
      <c r="S873" s="208" t="s">
        <v>494</v>
      </c>
      <c r="T873" s="208"/>
      <c r="U873" s="208"/>
      <c r="V873" s="208" t="s">
        <v>537</v>
      </c>
      <c r="W873" s="208" t="s">
        <v>534</v>
      </c>
      <c r="X873" s="208" t="s">
        <v>275</v>
      </c>
      <c r="Y873" s="208">
        <v>0</v>
      </c>
      <c r="Z873" s="339">
        <v>38018</v>
      </c>
      <c r="AA873" s="208"/>
      <c r="AB873" s="208">
        <v>0</v>
      </c>
      <c r="AC873" s="208"/>
    </row>
    <row r="874" spans="1:29" ht="15" customHeight="1" x14ac:dyDescent="0.25">
      <c r="A874" s="208">
        <v>11862</v>
      </c>
      <c r="B874" s="208">
        <v>20200203</v>
      </c>
      <c r="C874" s="208" t="s">
        <v>489</v>
      </c>
      <c r="D874" s="208" t="s">
        <v>406</v>
      </c>
      <c r="E874" s="208" t="s">
        <v>254</v>
      </c>
      <c r="F874" s="208" t="s">
        <v>541</v>
      </c>
      <c r="G874" s="208">
        <v>40</v>
      </c>
      <c r="H874" s="208"/>
      <c r="I874" s="208" t="s">
        <v>521</v>
      </c>
      <c r="J874" s="208">
        <v>347</v>
      </c>
      <c r="K874" s="186">
        <v>0</v>
      </c>
      <c r="L874" s="186">
        <v>129</v>
      </c>
      <c r="M874" s="208" t="s">
        <v>258</v>
      </c>
      <c r="N874" s="186">
        <v>1</v>
      </c>
      <c r="O874" s="210">
        <v>2.2000000000000001E-6</v>
      </c>
      <c r="P874" s="208" t="s">
        <v>259</v>
      </c>
      <c r="Q874" s="208" t="s">
        <v>493</v>
      </c>
      <c r="R874" s="208" t="s">
        <v>453</v>
      </c>
      <c r="S874" s="208" t="s">
        <v>494</v>
      </c>
      <c r="T874" s="208"/>
      <c r="U874" s="208">
        <v>3.1</v>
      </c>
      <c r="V874" s="208" t="s">
        <v>495</v>
      </c>
      <c r="W874" s="208" t="s">
        <v>496</v>
      </c>
      <c r="X874" s="208" t="s">
        <v>275</v>
      </c>
      <c r="Y874" s="208">
        <v>0</v>
      </c>
      <c r="Z874" s="339">
        <v>36617</v>
      </c>
      <c r="AA874" s="208"/>
      <c r="AB874" s="208">
        <v>0</v>
      </c>
      <c r="AC874" s="208"/>
    </row>
    <row r="875" spans="1:29" ht="15" customHeight="1" x14ac:dyDescent="0.25">
      <c r="A875" s="208">
        <v>11863</v>
      </c>
      <c r="B875" s="208">
        <v>20200203</v>
      </c>
      <c r="C875" s="208" t="s">
        <v>489</v>
      </c>
      <c r="D875" s="208" t="s">
        <v>406</v>
      </c>
      <c r="E875" s="208" t="s">
        <v>254</v>
      </c>
      <c r="F875" s="208" t="s">
        <v>541</v>
      </c>
      <c r="G875" s="208">
        <v>75569</v>
      </c>
      <c r="H875" s="208" t="s">
        <v>522</v>
      </c>
      <c r="I875" s="208" t="s">
        <v>523</v>
      </c>
      <c r="J875" s="208">
        <v>357</v>
      </c>
      <c r="K875" s="186">
        <v>0</v>
      </c>
      <c r="L875" s="186">
        <v>129</v>
      </c>
      <c r="M875" s="208" t="s">
        <v>258</v>
      </c>
      <c r="N875" s="186">
        <v>1</v>
      </c>
      <c r="O875" s="208" t="s">
        <v>524</v>
      </c>
      <c r="P875" s="208" t="s">
        <v>259</v>
      </c>
      <c r="Q875" s="208" t="s">
        <v>493</v>
      </c>
      <c r="R875" s="208" t="s">
        <v>453</v>
      </c>
      <c r="S875" s="208" t="s">
        <v>494</v>
      </c>
      <c r="T875" s="208"/>
      <c r="U875" s="208">
        <v>3.1</v>
      </c>
      <c r="V875" s="208" t="s">
        <v>495</v>
      </c>
      <c r="W875" s="208" t="s">
        <v>496</v>
      </c>
      <c r="X875" s="208" t="s">
        <v>263</v>
      </c>
      <c r="Y875" s="208">
        <v>0</v>
      </c>
      <c r="Z875" s="339">
        <v>36617</v>
      </c>
      <c r="AA875" s="208"/>
      <c r="AB875" s="208">
        <v>0</v>
      </c>
      <c r="AC875" s="208"/>
    </row>
    <row r="876" spans="1:29" ht="15" customHeight="1" x14ac:dyDescent="0.25">
      <c r="A876" s="208">
        <v>11864</v>
      </c>
      <c r="B876" s="208">
        <v>20200203</v>
      </c>
      <c r="C876" s="208" t="s">
        <v>489</v>
      </c>
      <c r="D876" s="208" t="s">
        <v>406</v>
      </c>
      <c r="E876" s="208" t="s">
        <v>254</v>
      </c>
      <c r="F876" s="208" t="s">
        <v>541</v>
      </c>
      <c r="G876" s="208" t="s">
        <v>276</v>
      </c>
      <c r="H876" s="339">
        <v>2025884</v>
      </c>
      <c r="I876" s="208" t="s">
        <v>277</v>
      </c>
      <c r="J876" s="208">
        <v>380</v>
      </c>
      <c r="K876" s="186">
        <v>0</v>
      </c>
      <c r="L876" s="186">
        <v>129</v>
      </c>
      <c r="M876" s="208" t="s">
        <v>258</v>
      </c>
      <c r="N876" s="186">
        <v>1</v>
      </c>
      <c r="O876" s="208" t="s">
        <v>58</v>
      </c>
      <c r="P876" s="208" t="s">
        <v>259</v>
      </c>
      <c r="Q876" s="208" t="s">
        <v>493</v>
      </c>
      <c r="R876" s="208" t="s">
        <v>453</v>
      </c>
      <c r="S876" s="208" t="s">
        <v>494</v>
      </c>
      <c r="T876" s="208" t="s">
        <v>525</v>
      </c>
      <c r="U876" s="208">
        <v>3.1</v>
      </c>
      <c r="V876" s="208" t="s">
        <v>526</v>
      </c>
      <c r="W876" s="208" t="s">
        <v>496</v>
      </c>
      <c r="X876" s="208" t="s">
        <v>267</v>
      </c>
      <c r="Y876" s="208">
        <v>0</v>
      </c>
      <c r="Z876" s="339">
        <v>36617</v>
      </c>
      <c r="AA876" s="208"/>
      <c r="AB876" s="208">
        <v>0</v>
      </c>
      <c r="AC876" s="208"/>
    </row>
    <row r="877" spans="1:29" ht="15" customHeight="1" x14ac:dyDescent="0.25">
      <c r="A877" s="208">
        <v>11865</v>
      </c>
      <c r="B877" s="208">
        <v>20200203</v>
      </c>
      <c r="C877" s="208" t="s">
        <v>489</v>
      </c>
      <c r="D877" s="208" t="s">
        <v>406</v>
      </c>
      <c r="E877" s="208" t="s">
        <v>254</v>
      </c>
      <c r="F877" s="208" t="s">
        <v>541</v>
      </c>
      <c r="G877" s="208"/>
      <c r="H877" s="208"/>
      <c r="I877" s="208" t="s">
        <v>412</v>
      </c>
      <c r="J877" s="208">
        <v>381</v>
      </c>
      <c r="K877" s="186">
        <v>0</v>
      </c>
      <c r="L877" s="186">
        <v>129</v>
      </c>
      <c r="M877" s="208" t="s">
        <v>258</v>
      </c>
      <c r="N877" s="186">
        <v>1</v>
      </c>
      <c r="O877" s="210">
        <v>0.6</v>
      </c>
      <c r="P877" s="208" t="s">
        <v>259</v>
      </c>
      <c r="Q877" s="208" t="s">
        <v>260</v>
      </c>
      <c r="R877" s="208" t="s">
        <v>254</v>
      </c>
      <c r="S877" s="208" t="s">
        <v>261</v>
      </c>
      <c r="T877" s="208"/>
      <c r="U877" s="208">
        <v>3.2</v>
      </c>
      <c r="V877" s="208"/>
      <c r="W877" s="208" t="s">
        <v>528</v>
      </c>
      <c r="X877" s="208" t="s">
        <v>267</v>
      </c>
      <c r="Y877" s="208">
        <v>0</v>
      </c>
      <c r="Z877" s="208"/>
      <c r="AA877" s="339">
        <v>36617</v>
      </c>
      <c r="AB877" s="208">
        <v>0</v>
      </c>
      <c r="AC877" s="208"/>
    </row>
    <row r="878" spans="1:29" ht="15" customHeight="1" x14ac:dyDescent="0.25">
      <c r="A878" s="208">
        <v>11866</v>
      </c>
      <c r="B878" s="208">
        <v>20200203</v>
      </c>
      <c r="C878" s="208" t="s">
        <v>489</v>
      </c>
      <c r="D878" s="208" t="s">
        <v>406</v>
      </c>
      <c r="E878" s="208" t="s">
        <v>254</v>
      </c>
      <c r="F878" s="208" t="s">
        <v>541</v>
      </c>
      <c r="G878" s="208">
        <v>108883</v>
      </c>
      <c r="H878" s="208" t="s">
        <v>381</v>
      </c>
      <c r="I878" s="208" t="s">
        <v>382</v>
      </c>
      <c r="J878" s="208">
        <v>397</v>
      </c>
      <c r="K878" s="186">
        <v>0</v>
      </c>
      <c r="L878" s="186">
        <v>129</v>
      </c>
      <c r="M878" s="208" t="s">
        <v>258</v>
      </c>
      <c r="N878" s="186">
        <v>1</v>
      </c>
      <c r="O878" s="210">
        <v>1.2999999999999999E-4</v>
      </c>
      <c r="P878" s="208" t="s">
        <v>259</v>
      </c>
      <c r="Q878" s="208" t="s">
        <v>493</v>
      </c>
      <c r="R878" s="208" t="s">
        <v>453</v>
      </c>
      <c r="S878" s="208" t="s">
        <v>494</v>
      </c>
      <c r="T878" s="208"/>
      <c r="U878" s="208">
        <v>3.1</v>
      </c>
      <c r="V878" s="208" t="s">
        <v>495</v>
      </c>
      <c r="W878" s="208" t="s">
        <v>496</v>
      </c>
      <c r="X878" s="208" t="s">
        <v>275</v>
      </c>
      <c r="Y878" s="208">
        <v>0</v>
      </c>
      <c r="Z878" s="339">
        <v>36617</v>
      </c>
      <c r="AA878" s="208"/>
      <c r="AB878" s="208">
        <v>0</v>
      </c>
      <c r="AC878" s="208"/>
    </row>
    <row r="879" spans="1:29" ht="15" customHeight="1" x14ac:dyDescent="0.25">
      <c r="A879" s="208">
        <v>11867</v>
      </c>
      <c r="B879" s="208">
        <v>20200203</v>
      </c>
      <c r="C879" s="208" t="s">
        <v>489</v>
      </c>
      <c r="D879" s="208" t="s">
        <v>406</v>
      </c>
      <c r="E879" s="208" t="s">
        <v>254</v>
      </c>
      <c r="F879" s="208" t="s">
        <v>541</v>
      </c>
      <c r="G879" s="208"/>
      <c r="H879" s="208"/>
      <c r="I879" s="208" t="s">
        <v>279</v>
      </c>
      <c r="J879" s="208">
        <v>399</v>
      </c>
      <c r="K879" s="186">
        <v>0</v>
      </c>
      <c r="L879" s="186">
        <v>129</v>
      </c>
      <c r="M879" s="208" t="s">
        <v>258</v>
      </c>
      <c r="N879" s="186">
        <v>1</v>
      </c>
      <c r="O879" s="210">
        <v>1.0999999999999999E-2</v>
      </c>
      <c r="P879" s="208" t="s">
        <v>259</v>
      </c>
      <c r="Q879" s="208" t="s">
        <v>493</v>
      </c>
      <c r="R879" s="208" t="s">
        <v>453</v>
      </c>
      <c r="S879" s="208" t="s">
        <v>494</v>
      </c>
      <c r="T879" s="208"/>
      <c r="U879" s="208">
        <v>3.1</v>
      </c>
      <c r="V879" s="208" t="s">
        <v>495</v>
      </c>
      <c r="W879" s="208" t="s">
        <v>496</v>
      </c>
      <c r="X879" s="208" t="s">
        <v>267</v>
      </c>
      <c r="Y879" s="208">
        <v>0</v>
      </c>
      <c r="Z879" s="339">
        <v>36617</v>
      </c>
      <c r="AA879" s="208"/>
      <c r="AB879" s="208">
        <v>0</v>
      </c>
      <c r="AC879" s="208"/>
    </row>
    <row r="880" spans="1:29" ht="15" customHeight="1" x14ac:dyDescent="0.25">
      <c r="A880" s="208">
        <v>11868</v>
      </c>
      <c r="B880" s="208">
        <v>20200203</v>
      </c>
      <c r="C880" s="208" t="s">
        <v>489</v>
      </c>
      <c r="D880" s="208" t="s">
        <v>406</v>
      </c>
      <c r="E880" s="208" t="s">
        <v>254</v>
      </c>
      <c r="F880" s="208" t="s">
        <v>541</v>
      </c>
      <c r="G880" s="208" t="s">
        <v>385</v>
      </c>
      <c r="H880" s="208"/>
      <c r="I880" s="208" t="s">
        <v>386</v>
      </c>
      <c r="J880" s="208">
        <v>417</v>
      </c>
      <c r="K880" s="186">
        <v>0</v>
      </c>
      <c r="L880" s="186">
        <v>129</v>
      </c>
      <c r="M880" s="208" t="s">
        <v>258</v>
      </c>
      <c r="N880" s="186">
        <v>1</v>
      </c>
      <c r="O880" s="210">
        <v>12.6</v>
      </c>
      <c r="P880" s="208" t="s">
        <v>259</v>
      </c>
      <c r="Q880" s="208" t="s">
        <v>260</v>
      </c>
      <c r="R880" s="208" t="s">
        <v>254</v>
      </c>
      <c r="S880" s="208" t="s">
        <v>261</v>
      </c>
      <c r="T880" s="208"/>
      <c r="U880" s="208"/>
      <c r="V880" s="208"/>
      <c r="W880" s="208" t="s">
        <v>732</v>
      </c>
      <c r="X880" s="208" t="s">
        <v>516</v>
      </c>
      <c r="Y880" s="208">
        <v>0</v>
      </c>
      <c r="Z880" s="208"/>
      <c r="AA880" s="339">
        <v>36617</v>
      </c>
      <c r="AB880" s="208">
        <v>0</v>
      </c>
      <c r="AC880" s="208"/>
    </row>
    <row r="881" spans="1:29" ht="15" customHeight="1" x14ac:dyDescent="0.25">
      <c r="A881" s="208">
        <v>11869</v>
      </c>
      <c r="B881" s="208">
        <v>20200203</v>
      </c>
      <c r="C881" s="208" t="s">
        <v>489</v>
      </c>
      <c r="D881" s="208" t="s">
        <v>406</v>
      </c>
      <c r="E881" s="208" t="s">
        <v>254</v>
      </c>
      <c r="F881" s="208" t="s">
        <v>541</v>
      </c>
      <c r="G881" s="208" t="s">
        <v>385</v>
      </c>
      <c r="H881" s="208"/>
      <c r="I881" s="208" t="s">
        <v>386</v>
      </c>
      <c r="J881" s="208">
        <v>417</v>
      </c>
      <c r="K881" s="186">
        <v>0</v>
      </c>
      <c r="L881" s="186">
        <v>129</v>
      </c>
      <c r="M881" s="208" t="s">
        <v>258</v>
      </c>
      <c r="N881" s="186">
        <v>1</v>
      </c>
      <c r="O881" s="210">
        <v>2.0999999999999999E-3</v>
      </c>
      <c r="P881" s="208" t="s">
        <v>259</v>
      </c>
      <c r="Q881" s="208" t="s">
        <v>493</v>
      </c>
      <c r="R881" s="208" t="s">
        <v>453</v>
      </c>
      <c r="S881" s="208" t="s">
        <v>494</v>
      </c>
      <c r="T881" s="208"/>
      <c r="U881" s="208">
        <v>3.1</v>
      </c>
      <c r="V881" s="208" t="s">
        <v>495</v>
      </c>
      <c r="W881" s="208" t="s">
        <v>496</v>
      </c>
      <c r="X881" s="208" t="s">
        <v>263</v>
      </c>
      <c r="Y881" s="208">
        <v>0</v>
      </c>
      <c r="Z881" s="339">
        <v>36617</v>
      </c>
      <c r="AA881" s="208"/>
      <c r="AB881" s="208">
        <v>0</v>
      </c>
      <c r="AC881" s="208"/>
    </row>
    <row r="882" spans="1:29" ht="15" customHeight="1" x14ac:dyDescent="0.25">
      <c r="A882" s="208">
        <v>11870</v>
      </c>
      <c r="B882" s="208">
        <v>20200204</v>
      </c>
      <c r="C882" s="208" t="s">
        <v>489</v>
      </c>
      <c r="D882" s="208" t="s">
        <v>406</v>
      </c>
      <c r="E882" s="208" t="s">
        <v>254</v>
      </c>
      <c r="F882" s="208" t="s">
        <v>543</v>
      </c>
      <c r="G882" s="208" t="s">
        <v>565</v>
      </c>
      <c r="H882" s="208" t="s">
        <v>566</v>
      </c>
      <c r="I882" s="208" t="s">
        <v>567</v>
      </c>
      <c r="J882" s="208">
        <v>87</v>
      </c>
      <c r="K882" s="186">
        <v>107</v>
      </c>
      <c r="L882" s="186">
        <v>172</v>
      </c>
      <c r="M882" s="208" t="s">
        <v>615</v>
      </c>
      <c r="N882" s="186">
        <v>1</v>
      </c>
      <c r="O882" s="210">
        <v>18</v>
      </c>
      <c r="P882" s="208" t="s">
        <v>259</v>
      </c>
      <c r="Q882" s="208" t="s">
        <v>260</v>
      </c>
      <c r="R882" s="208" t="s">
        <v>254</v>
      </c>
      <c r="S882" s="208" t="s">
        <v>261</v>
      </c>
      <c r="T882" s="208"/>
      <c r="U882" s="208"/>
      <c r="V882" s="208"/>
      <c r="W882" s="208" t="s">
        <v>568</v>
      </c>
      <c r="X882" s="208" t="s">
        <v>275</v>
      </c>
      <c r="Y882" s="208">
        <v>0</v>
      </c>
      <c r="Z882" s="339">
        <v>36770</v>
      </c>
      <c r="AA882" s="208"/>
      <c r="AB882" s="208">
        <v>0</v>
      </c>
      <c r="AC882" s="208"/>
    </row>
    <row r="883" spans="1:29" ht="15" customHeight="1" x14ac:dyDescent="0.25">
      <c r="A883" s="208">
        <v>11871</v>
      </c>
      <c r="B883" s="208">
        <v>20200204</v>
      </c>
      <c r="C883" s="208" t="s">
        <v>489</v>
      </c>
      <c r="D883" s="208" t="s">
        <v>406</v>
      </c>
      <c r="E883" s="208" t="s">
        <v>254</v>
      </c>
      <c r="F883" s="208" t="s">
        <v>543</v>
      </c>
      <c r="G883" s="208" t="s">
        <v>565</v>
      </c>
      <c r="H883" s="208" t="s">
        <v>566</v>
      </c>
      <c r="I883" s="208" t="s">
        <v>567</v>
      </c>
      <c r="J883" s="208">
        <v>87</v>
      </c>
      <c r="K883" s="186">
        <v>139</v>
      </c>
      <c r="L883" s="186">
        <v>198</v>
      </c>
      <c r="M883" s="208" t="s">
        <v>551</v>
      </c>
      <c r="N883" s="186">
        <v>1</v>
      </c>
      <c r="O883" s="210">
        <v>9.1</v>
      </c>
      <c r="P883" s="208" t="s">
        <v>259</v>
      </c>
      <c r="Q883" s="208" t="s">
        <v>260</v>
      </c>
      <c r="R883" s="208" t="s">
        <v>254</v>
      </c>
      <c r="S883" s="208" t="s">
        <v>261</v>
      </c>
      <c r="T883" s="208"/>
      <c r="U883" s="208"/>
      <c r="V883" s="208"/>
      <c r="W883" s="208" t="s">
        <v>568</v>
      </c>
      <c r="X883" s="208" t="s">
        <v>275</v>
      </c>
      <c r="Y883" s="208">
        <v>0</v>
      </c>
      <c r="Z883" s="339">
        <v>36770</v>
      </c>
      <c r="AA883" s="208"/>
      <c r="AB883" s="208">
        <v>0</v>
      </c>
      <c r="AC883" s="208"/>
    </row>
    <row r="884" spans="1:29" ht="15" customHeight="1" x14ac:dyDescent="0.25">
      <c r="A884" s="208">
        <v>11872</v>
      </c>
      <c r="B884" s="208">
        <v>20200204</v>
      </c>
      <c r="C884" s="208" t="s">
        <v>489</v>
      </c>
      <c r="D884" s="208" t="s">
        <v>406</v>
      </c>
      <c r="E884" s="208" t="s">
        <v>254</v>
      </c>
      <c r="F884" s="208" t="s">
        <v>543</v>
      </c>
      <c r="G884" s="208" t="s">
        <v>264</v>
      </c>
      <c r="H884" s="208" t="s">
        <v>265</v>
      </c>
      <c r="I884" s="208" t="s">
        <v>266</v>
      </c>
      <c r="J884" s="208">
        <v>137</v>
      </c>
      <c r="K884" s="186">
        <v>0</v>
      </c>
      <c r="L884" s="186">
        <v>129</v>
      </c>
      <c r="M884" s="208" t="s">
        <v>258</v>
      </c>
      <c r="N884" s="186">
        <v>1</v>
      </c>
      <c r="O884" s="210">
        <v>399</v>
      </c>
      <c r="P884" s="208" t="s">
        <v>259</v>
      </c>
      <c r="Q884" s="208" t="s">
        <v>260</v>
      </c>
      <c r="R884" s="208" t="s">
        <v>254</v>
      </c>
      <c r="S884" s="208" t="s">
        <v>261</v>
      </c>
      <c r="T884" s="208"/>
      <c r="U884" s="208">
        <v>3.2</v>
      </c>
      <c r="V884" s="208"/>
      <c r="W884" s="208" t="s">
        <v>528</v>
      </c>
      <c r="X884" s="208" t="s">
        <v>278</v>
      </c>
      <c r="Y884" s="208">
        <v>0</v>
      </c>
      <c r="Z884" s="208"/>
      <c r="AA884" s="208"/>
      <c r="AB884" s="208">
        <v>0</v>
      </c>
      <c r="AC884" s="208"/>
    </row>
    <row r="885" spans="1:29" ht="15" customHeight="1" x14ac:dyDescent="0.25">
      <c r="A885" s="208">
        <v>11873</v>
      </c>
      <c r="B885" s="208">
        <v>20200204</v>
      </c>
      <c r="C885" s="208" t="s">
        <v>489</v>
      </c>
      <c r="D885" s="208" t="s">
        <v>406</v>
      </c>
      <c r="E885" s="208" t="s">
        <v>254</v>
      </c>
      <c r="F885" s="208" t="s">
        <v>543</v>
      </c>
      <c r="G885" s="208" t="s">
        <v>268</v>
      </c>
      <c r="H885" s="208"/>
      <c r="I885" s="208" t="s">
        <v>269</v>
      </c>
      <c r="J885" s="208">
        <v>303</v>
      </c>
      <c r="K885" s="186">
        <v>0</v>
      </c>
      <c r="L885" s="186">
        <v>129</v>
      </c>
      <c r="M885" s="208" t="s">
        <v>258</v>
      </c>
      <c r="N885" s="186">
        <v>1</v>
      </c>
      <c r="O885" s="210">
        <v>2840</v>
      </c>
      <c r="P885" s="208" t="s">
        <v>259</v>
      </c>
      <c r="Q885" s="208" t="s">
        <v>260</v>
      </c>
      <c r="R885" s="208" t="s">
        <v>254</v>
      </c>
      <c r="S885" s="208" t="s">
        <v>261</v>
      </c>
      <c r="T885" s="208"/>
      <c r="U885" s="208">
        <v>3.2</v>
      </c>
      <c r="V885" s="208"/>
      <c r="W885" s="208" t="s">
        <v>528</v>
      </c>
      <c r="X885" s="208" t="s">
        <v>278</v>
      </c>
      <c r="Y885" s="208">
        <v>0</v>
      </c>
      <c r="Z885" s="208"/>
      <c r="AA885" s="208"/>
      <c r="AB885" s="208">
        <v>0</v>
      </c>
      <c r="AC885" s="208"/>
    </row>
    <row r="886" spans="1:29" ht="15" customHeight="1" x14ac:dyDescent="0.25">
      <c r="A886" s="208">
        <v>11874</v>
      </c>
      <c r="B886" s="208">
        <v>20200204</v>
      </c>
      <c r="C886" s="208" t="s">
        <v>489</v>
      </c>
      <c r="D886" s="208" t="s">
        <v>406</v>
      </c>
      <c r="E886" s="208" t="s">
        <v>254</v>
      </c>
      <c r="F886" s="208" t="s">
        <v>543</v>
      </c>
      <c r="G886" s="208" t="s">
        <v>271</v>
      </c>
      <c r="H886" s="208"/>
      <c r="I886" s="208" t="s">
        <v>272</v>
      </c>
      <c r="J886" s="208">
        <v>330</v>
      </c>
      <c r="K886" s="186">
        <v>0</v>
      </c>
      <c r="L886" s="186">
        <v>129</v>
      </c>
      <c r="M886" s="208" t="s">
        <v>258</v>
      </c>
      <c r="N886" s="186">
        <v>1</v>
      </c>
      <c r="O886" s="210">
        <v>10.11</v>
      </c>
      <c r="P886" s="208" t="s">
        <v>259</v>
      </c>
      <c r="Q886" s="208" t="s">
        <v>260</v>
      </c>
      <c r="R886" s="208" t="s">
        <v>254</v>
      </c>
      <c r="S886" s="208" t="s">
        <v>261</v>
      </c>
      <c r="T886" s="208"/>
      <c r="U886" s="208">
        <v>3.2</v>
      </c>
      <c r="V886" s="208" t="s">
        <v>529</v>
      </c>
      <c r="W886" s="208" t="s">
        <v>530</v>
      </c>
      <c r="X886" s="208" t="s">
        <v>263</v>
      </c>
      <c r="Y886" s="208">
        <v>0</v>
      </c>
      <c r="Z886" s="339">
        <v>38018</v>
      </c>
      <c r="AA886" s="208"/>
      <c r="AB886" s="208">
        <v>0</v>
      </c>
      <c r="AC886" s="208"/>
    </row>
    <row r="887" spans="1:29" ht="15" customHeight="1" x14ac:dyDescent="0.25">
      <c r="A887" s="208">
        <v>11875</v>
      </c>
      <c r="B887" s="208">
        <v>20200204</v>
      </c>
      <c r="C887" s="208" t="s">
        <v>489</v>
      </c>
      <c r="D887" s="208" t="s">
        <v>406</v>
      </c>
      <c r="E887" s="208" t="s">
        <v>254</v>
      </c>
      <c r="F887" s="208" t="s">
        <v>543</v>
      </c>
      <c r="G887" s="208" t="s">
        <v>273</v>
      </c>
      <c r="H887" s="208"/>
      <c r="I887" s="208" t="s">
        <v>274</v>
      </c>
      <c r="J887" s="208">
        <v>334</v>
      </c>
      <c r="K887" s="186">
        <v>0</v>
      </c>
      <c r="L887" s="186">
        <v>129</v>
      </c>
      <c r="M887" s="208" t="s">
        <v>258</v>
      </c>
      <c r="N887" s="186">
        <v>1</v>
      </c>
      <c r="O887" s="210">
        <v>10</v>
      </c>
      <c r="P887" s="208" t="s">
        <v>259</v>
      </c>
      <c r="Q887" s="208" t="s">
        <v>260</v>
      </c>
      <c r="R887" s="208" t="s">
        <v>254</v>
      </c>
      <c r="S887" s="208" t="s">
        <v>261</v>
      </c>
      <c r="T887" s="208"/>
      <c r="U887" s="208"/>
      <c r="V887" s="208"/>
      <c r="W887" s="208" t="s">
        <v>562</v>
      </c>
      <c r="X887" s="208" t="s">
        <v>516</v>
      </c>
      <c r="Y887" s="208">
        <v>0</v>
      </c>
      <c r="Z887" s="208"/>
      <c r="AA887" s="208"/>
      <c r="AB887" s="208">
        <v>0</v>
      </c>
      <c r="AC887" s="208"/>
    </row>
    <row r="888" spans="1:29" ht="15" customHeight="1" x14ac:dyDescent="0.25">
      <c r="A888" s="208">
        <v>11876</v>
      </c>
      <c r="B888" s="208">
        <v>20200204</v>
      </c>
      <c r="C888" s="208" t="s">
        <v>489</v>
      </c>
      <c r="D888" s="208" t="s">
        <v>406</v>
      </c>
      <c r="E888" s="208" t="s">
        <v>254</v>
      </c>
      <c r="F888" s="208" t="s">
        <v>543</v>
      </c>
      <c r="G888" s="208" t="s">
        <v>400</v>
      </c>
      <c r="H888" s="208"/>
      <c r="I888" s="208" t="s">
        <v>401</v>
      </c>
      <c r="J888" s="208">
        <v>338</v>
      </c>
      <c r="K888" s="186">
        <v>0</v>
      </c>
      <c r="L888" s="186">
        <v>129</v>
      </c>
      <c r="M888" s="208" t="s">
        <v>258</v>
      </c>
      <c r="N888" s="186">
        <v>1</v>
      </c>
      <c r="O888" s="210">
        <v>10</v>
      </c>
      <c r="P888" s="208" t="s">
        <v>259</v>
      </c>
      <c r="Q888" s="208" t="s">
        <v>260</v>
      </c>
      <c r="R888" s="208" t="s">
        <v>254</v>
      </c>
      <c r="S888" s="208" t="s">
        <v>261</v>
      </c>
      <c r="T888" s="208"/>
      <c r="U888" s="208"/>
      <c r="V888" s="208"/>
      <c r="W888" s="208" t="s">
        <v>562</v>
      </c>
      <c r="X888" s="208" t="s">
        <v>516</v>
      </c>
      <c r="Y888" s="208">
        <v>0</v>
      </c>
      <c r="Z888" s="208"/>
      <c r="AA888" s="208"/>
      <c r="AB888" s="208">
        <v>0</v>
      </c>
      <c r="AC888" s="208"/>
    </row>
    <row r="889" spans="1:29" ht="15" customHeight="1" x14ac:dyDescent="0.25">
      <c r="A889" s="208">
        <v>11877</v>
      </c>
      <c r="B889" s="208">
        <v>20200204</v>
      </c>
      <c r="C889" s="208" t="s">
        <v>489</v>
      </c>
      <c r="D889" s="208" t="s">
        <v>406</v>
      </c>
      <c r="E889" s="208" t="s">
        <v>254</v>
      </c>
      <c r="F889" s="208" t="s">
        <v>543</v>
      </c>
      <c r="G889" s="208" t="s">
        <v>531</v>
      </c>
      <c r="H889" s="208"/>
      <c r="I889" s="208" t="s">
        <v>532</v>
      </c>
      <c r="J889" s="208">
        <v>339</v>
      </c>
      <c r="K889" s="186">
        <v>0</v>
      </c>
      <c r="L889" s="186">
        <v>129</v>
      </c>
      <c r="M889" s="208" t="s">
        <v>258</v>
      </c>
      <c r="N889" s="186">
        <v>1</v>
      </c>
      <c r="O889" s="210">
        <v>20.11</v>
      </c>
      <c r="P889" s="208" t="s">
        <v>259</v>
      </c>
      <c r="Q889" s="208" t="s">
        <v>260</v>
      </c>
      <c r="R889" s="208" t="s">
        <v>254</v>
      </c>
      <c r="S889" s="208" t="s">
        <v>261</v>
      </c>
      <c r="T889" s="208"/>
      <c r="U889" s="208"/>
      <c r="V889" s="208" t="s">
        <v>533</v>
      </c>
      <c r="W889" s="208" t="s">
        <v>534</v>
      </c>
      <c r="X889" s="208" t="s">
        <v>516</v>
      </c>
      <c r="Y889" s="208">
        <v>0</v>
      </c>
      <c r="Z889" s="339">
        <v>38018</v>
      </c>
      <c r="AA889" s="208"/>
      <c r="AB889" s="208">
        <v>0</v>
      </c>
      <c r="AC889" s="208"/>
    </row>
    <row r="890" spans="1:29" ht="15" customHeight="1" x14ac:dyDescent="0.25">
      <c r="A890" s="208">
        <v>11878</v>
      </c>
      <c r="B890" s="208">
        <v>20200204</v>
      </c>
      <c r="C890" s="208" t="s">
        <v>489</v>
      </c>
      <c r="D890" s="208" t="s">
        <v>406</v>
      </c>
      <c r="E890" s="208" t="s">
        <v>254</v>
      </c>
      <c r="F890" s="208" t="s">
        <v>543</v>
      </c>
      <c r="G890" s="208" t="s">
        <v>402</v>
      </c>
      <c r="H890" s="208"/>
      <c r="I890" s="208" t="s">
        <v>403</v>
      </c>
      <c r="J890" s="208">
        <v>340</v>
      </c>
      <c r="K890" s="186">
        <v>0</v>
      </c>
      <c r="L890" s="186">
        <v>129</v>
      </c>
      <c r="M890" s="208" t="s">
        <v>258</v>
      </c>
      <c r="N890" s="186">
        <v>1</v>
      </c>
      <c r="O890" s="210">
        <v>10</v>
      </c>
      <c r="P890" s="208" t="s">
        <v>259</v>
      </c>
      <c r="Q890" s="208" t="s">
        <v>260</v>
      </c>
      <c r="R890" s="208" t="s">
        <v>254</v>
      </c>
      <c r="S890" s="208" t="s">
        <v>261</v>
      </c>
      <c r="T890" s="208"/>
      <c r="U890" s="208"/>
      <c r="V890" s="208"/>
      <c r="W890" s="208" t="s">
        <v>540</v>
      </c>
      <c r="X890" s="208" t="s">
        <v>516</v>
      </c>
      <c r="Y890" s="208">
        <v>0</v>
      </c>
      <c r="Z890" s="339">
        <v>38018</v>
      </c>
      <c r="AA890" s="208"/>
      <c r="AB890" s="208">
        <v>0</v>
      </c>
      <c r="AC890" s="208"/>
    </row>
    <row r="891" spans="1:29" ht="15" customHeight="1" x14ac:dyDescent="0.25">
      <c r="A891" s="208">
        <v>11879</v>
      </c>
      <c r="B891" s="208">
        <v>20200204</v>
      </c>
      <c r="C891" s="208" t="s">
        <v>489</v>
      </c>
      <c r="D891" s="208" t="s">
        <v>406</v>
      </c>
      <c r="E891" s="208" t="s">
        <v>254</v>
      </c>
      <c r="F891" s="208" t="s">
        <v>543</v>
      </c>
      <c r="G891" s="208" t="s">
        <v>535</v>
      </c>
      <c r="H891" s="208"/>
      <c r="I891" s="208" t="s">
        <v>536</v>
      </c>
      <c r="J891" s="208">
        <v>341</v>
      </c>
      <c r="K891" s="186">
        <v>0</v>
      </c>
      <c r="L891" s="186">
        <v>129</v>
      </c>
      <c r="M891" s="208" t="s">
        <v>258</v>
      </c>
      <c r="N891" s="186">
        <v>1</v>
      </c>
      <c r="O891" s="210">
        <v>20.11</v>
      </c>
      <c r="P891" s="208" t="s">
        <v>259</v>
      </c>
      <c r="Q891" s="208" t="s">
        <v>260</v>
      </c>
      <c r="R891" s="208" t="s">
        <v>254</v>
      </c>
      <c r="S891" s="208" t="s">
        <v>261</v>
      </c>
      <c r="T891" s="208"/>
      <c r="U891" s="208"/>
      <c r="V891" s="208" t="s">
        <v>537</v>
      </c>
      <c r="W891" s="208" t="s">
        <v>534</v>
      </c>
      <c r="X891" s="208" t="s">
        <v>516</v>
      </c>
      <c r="Y891" s="208">
        <v>0</v>
      </c>
      <c r="Z891" s="339">
        <v>38018</v>
      </c>
      <c r="AA891" s="208"/>
      <c r="AB891" s="208">
        <v>0</v>
      </c>
      <c r="AC891" s="208"/>
    </row>
    <row r="892" spans="1:29" ht="15" customHeight="1" x14ac:dyDescent="0.25">
      <c r="A892" s="208">
        <v>11880</v>
      </c>
      <c r="B892" s="208">
        <v>20200204</v>
      </c>
      <c r="C892" s="208" t="s">
        <v>489</v>
      </c>
      <c r="D892" s="208" t="s">
        <v>406</v>
      </c>
      <c r="E892" s="208" t="s">
        <v>254</v>
      </c>
      <c r="F892" s="208" t="s">
        <v>543</v>
      </c>
      <c r="G892" s="208"/>
      <c r="H892" s="208"/>
      <c r="I892" s="208" t="s">
        <v>412</v>
      </c>
      <c r="J892" s="208">
        <v>381</v>
      </c>
      <c r="K892" s="186">
        <v>0</v>
      </c>
      <c r="L892" s="186">
        <v>129</v>
      </c>
      <c r="M892" s="208" t="s">
        <v>258</v>
      </c>
      <c r="N892" s="186">
        <v>1</v>
      </c>
      <c r="O892" s="210">
        <v>0.6</v>
      </c>
      <c r="P892" s="208" t="s">
        <v>259</v>
      </c>
      <c r="Q892" s="208" t="s">
        <v>260</v>
      </c>
      <c r="R892" s="208" t="s">
        <v>254</v>
      </c>
      <c r="S892" s="208" t="s">
        <v>261</v>
      </c>
      <c r="T892" s="208"/>
      <c r="U892" s="208">
        <v>3.2</v>
      </c>
      <c r="V892" s="208"/>
      <c r="W892" s="208" t="s">
        <v>528</v>
      </c>
      <c r="X892" s="208" t="s">
        <v>267</v>
      </c>
      <c r="Y892" s="208">
        <v>0</v>
      </c>
      <c r="Z892" s="208"/>
      <c r="AA892" s="208"/>
      <c r="AB892" s="208">
        <v>0</v>
      </c>
      <c r="AC892" s="208"/>
    </row>
    <row r="893" spans="1:29" ht="15" customHeight="1" x14ac:dyDescent="0.25">
      <c r="A893" s="208">
        <v>11881</v>
      </c>
      <c r="B893" s="208">
        <v>20200204</v>
      </c>
      <c r="C893" s="208" t="s">
        <v>489</v>
      </c>
      <c r="D893" s="208" t="s">
        <v>406</v>
      </c>
      <c r="E893" s="208" t="s">
        <v>254</v>
      </c>
      <c r="F893" s="208" t="s">
        <v>543</v>
      </c>
      <c r="G893" s="208" t="s">
        <v>385</v>
      </c>
      <c r="H893" s="208"/>
      <c r="I893" s="208" t="s">
        <v>386</v>
      </c>
      <c r="J893" s="208">
        <v>417</v>
      </c>
      <c r="K893" s="186">
        <v>0</v>
      </c>
      <c r="L893" s="186">
        <v>129</v>
      </c>
      <c r="M893" s="208" t="s">
        <v>258</v>
      </c>
      <c r="N893" s="186">
        <v>1</v>
      </c>
      <c r="O893" s="210">
        <v>116</v>
      </c>
      <c r="P893" s="208" t="s">
        <v>259</v>
      </c>
      <c r="Q893" s="208" t="s">
        <v>260</v>
      </c>
      <c r="R893" s="208" t="s">
        <v>254</v>
      </c>
      <c r="S893" s="208" t="s">
        <v>261</v>
      </c>
      <c r="T893" s="208"/>
      <c r="U893" s="208">
        <v>3.2</v>
      </c>
      <c r="V893" s="208" t="s">
        <v>538</v>
      </c>
      <c r="W893" s="208" t="s">
        <v>528</v>
      </c>
      <c r="X893" s="208" t="s">
        <v>278</v>
      </c>
      <c r="Y893" s="208">
        <v>0</v>
      </c>
      <c r="Z893" s="208"/>
      <c r="AA893" s="208"/>
      <c r="AB893" s="208">
        <v>0</v>
      </c>
      <c r="AC893" s="208"/>
    </row>
    <row r="894" spans="1:29" ht="15" customHeight="1" x14ac:dyDescent="0.25">
      <c r="A894" s="208">
        <v>11882</v>
      </c>
      <c r="B894" s="208">
        <v>20200205</v>
      </c>
      <c r="C894" s="208" t="s">
        <v>489</v>
      </c>
      <c r="D894" s="208" t="s">
        <v>406</v>
      </c>
      <c r="E894" s="208" t="s">
        <v>254</v>
      </c>
      <c r="F894" s="208" t="s">
        <v>619</v>
      </c>
      <c r="G894" s="208" t="s">
        <v>565</v>
      </c>
      <c r="H894" s="208" t="s">
        <v>566</v>
      </c>
      <c r="I894" s="208" t="s">
        <v>567</v>
      </c>
      <c r="J894" s="208">
        <v>87</v>
      </c>
      <c r="K894" s="186">
        <v>107</v>
      </c>
      <c r="L894" s="186">
        <v>172</v>
      </c>
      <c r="M894" s="208" t="s">
        <v>615</v>
      </c>
      <c r="N894" s="186">
        <v>1</v>
      </c>
      <c r="O894" s="210">
        <v>18</v>
      </c>
      <c r="P894" s="208" t="s">
        <v>259</v>
      </c>
      <c r="Q894" s="208" t="s">
        <v>260</v>
      </c>
      <c r="R894" s="208" t="s">
        <v>254</v>
      </c>
      <c r="S894" s="208" t="s">
        <v>261</v>
      </c>
      <c r="T894" s="208"/>
      <c r="U894" s="208"/>
      <c r="V894" s="208"/>
      <c r="W894" s="208" t="s">
        <v>568</v>
      </c>
      <c r="X894" s="208" t="s">
        <v>275</v>
      </c>
      <c r="Y894" s="208">
        <v>0</v>
      </c>
      <c r="Z894" s="339">
        <v>36770</v>
      </c>
      <c r="AA894" s="208"/>
      <c r="AB894" s="208">
        <v>0</v>
      </c>
      <c r="AC894" s="208"/>
    </row>
    <row r="895" spans="1:29" ht="15" customHeight="1" x14ac:dyDescent="0.25">
      <c r="A895" s="208">
        <v>11883</v>
      </c>
      <c r="B895" s="208">
        <v>20200205</v>
      </c>
      <c r="C895" s="208" t="s">
        <v>489</v>
      </c>
      <c r="D895" s="208" t="s">
        <v>406</v>
      </c>
      <c r="E895" s="208" t="s">
        <v>254</v>
      </c>
      <c r="F895" s="208" t="s">
        <v>619</v>
      </c>
      <c r="G895" s="208" t="s">
        <v>565</v>
      </c>
      <c r="H895" s="208" t="s">
        <v>566</v>
      </c>
      <c r="I895" s="208" t="s">
        <v>567</v>
      </c>
      <c r="J895" s="208">
        <v>87</v>
      </c>
      <c r="K895" s="186">
        <v>139</v>
      </c>
      <c r="L895" s="186">
        <v>198</v>
      </c>
      <c r="M895" s="208" t="s">
        <v>551</v>
      </c>
      <c r="N895" s="186">
        <v>1</v>
      </c>
      <c r="O895" s="210">
        <v>9.1</v>
      </c>
      <c r="P895" s="208" t="s">
        <v>259</v>
      </c>
      <c r="Q895" s="208" t="s">
        <v>260</v>
      </c>
      <c r="R895" s="208" t="s">
        <v>254</v>
      </c>
      <c r="S895" s="208" t="s">
        <v>261</v>
      </c>
      <c r="T895" s="208"/>
      <c r="U895" s="208"/>
      <c r="V895" s="208"/>
      <c r="W895" s="208" t="s">
        <v>568</v>
      </c>
      <c r="X895" s="208" t="s">
        <v>275</v>
      </c>
      <c r="Y895" s="208">
        <v>0</v>
      </c>
      <c r="Z895" s="339">
        <v>36770</v>
      </c>
      <c r="AA895" s="208"/>
      <c r="AB895" s="208">
        <v>0</v>
      </c>
      <c r="AC895" s="208"/>
    </row>
    <row r="896" spans="1:29" ht="15" customHeight="1" x14ac:dyDescent="0.25">
      <c r="A896" s="208">
        <v>11884</v>
      </c>
      <c r="B896" s="208">
        <v>20200206</v>
      </c>
      <c r="C896" s="208" t="s">
        <v>489</v>
      </c>
      <c r="D896" s="208" t="s">
        <v>406</v>
      </c>
      <c r="E896" s="208" t="s">
        <v>254</v>
      </c>
      <c r="F896" s="208" t="s">
        <v>618</v>
      </c>
      <c r="G896" s="208" t="s">
        <v>565</v>
      </c>
      <c r="H896" s="208" t="s">
        <v>566</v>
      </c>
      <c r="I896" s="208" t="s">
        <v>567</v>
      </c>
      <c r="J896" s="208">
        <v>87</v>
      </c>
      <c r="K896" s="186">
        <v>107</v>
      </c>
      <c r="L896" s="186">
        <v>172</v>
      </c>
      <c r="M896" s="208" t="s">
        <v>615</v>
      </c>
      <c r="N896" s="186">
        <v>1</v>
      </c>
      <c r="O896" s="210">
        <v>18</v>
      </c>
      <c r="P896" s="208" t="s">
        <v>259</v>
      </c>
      <c r="Q896" s="208" t="s">
        <v>260</v>
      </c>
      <c r="R896" s="208" t="s">
        <v>254</v>
      </c>
      <c r="S896" s="208" t="s">
        <v>261</v>
      </c>
      <c r="T896" s="208"/>
      <c r="U896" s="208"/>
      <c r="V896" s="208"/>
      <c r="W896" s="208" t="s">
        <v>568</v>
      </c>
      <c r="X896" s="208" t="s">
        <v>275</v>
      </c>
      <c r="Y896" s="208">
        <v>0</v>
      </c>
      <c r="Z896" s="339">
        <v>36770</v>
      </c>
      <c r="AA896" s="208"/>
      <c r="AB896" s="208">
        <v>0</v>
      </c>
      <c r="AC896" s="208"/>
    </row>
    <row r="897" spans="1:29" ht="15" customHeight="1" x14ac:dyDescent="0.25">
      <c r="A897" s="208">
        <v>11885</v>
      </c>
      <c r="B897" s="208">
        <v>20200206</v>
      </c>
      <c r="C897" s="208" t="s">
        <v>489</v>
      </c>
      <c r="D897" s="208" t="s">
        <v>406</v>
      </c>
      <c r="E897" s="208" t="s">
        <v>254</v>
      </c>
      <c r="F897" s="208" t="s">
        <v>618</v>
      </c>
      <c r="G897" s="208" t="s">
        <v>565</v>
      </c>
      <c r="H897" s="208" t="s">
        <v>566</v>
      </c>
      <c r="I897" s="208" t="s">
        <v>567</v>
      </c>
      <c r="J897" s="208">
        <v>87</v>
      </c>
      <c r="K897" s="186">
        <v>139</v>
      </c>
      <c r="L897" s="186">
        <v>198</v>
      </c>
      <c r="M897" s="208" t="s">
        <v>551</v>
      </c>
      <c r="N897" s="186">
        <v>1</v>
      </c>
      <c r="O897" s="210">
        <v>9.1</v>
      </c>
      <c r="P897" s="208" t="s">
        <v>259</v>
      </c>
      <c r="Q897" s="208" t="s">
        <v>260</v>
      </c>
      <c r="R897" s="208" t="s">
        <v>254</v>
      </c>
      <c r="S897" s="208" t="s">
        <v>261</v>
      </c>
      <c r="T897" s="208"/>
      <c r="U897" s="208"/>
      <c r="V897" s="208"/>
      <c r="W897" s="208" t="s">
        <v>568</v>
      </c>
      <c r="X897" s="208" t="s">
        <v>275</v>
      </c>
      <c r="Y897" s="208">
        <v>0</v>
      </c>
      <c r="Z897" s="339">
        <v>36770</v>
      </c>
      <c r="AA897" s="208"/>
      <c r="AB897" s="208">
        <v>0</v>
      </c>
      <c r="AC897" s="208"/>
    </row>
    <row r="898" spans="1:29" ht="15" customHeight="1" x14ac:dyDescent="0.25">
      <c r="A898" s="208">
        <v>11886</v>
      </c>
      <c r="B898" s="208">
        <v>20200207</v>
      </c>
      <c r="C898" s="208" t="s">
        <v>489</v>
      </c>
      <c r="D898" s="208" t="s">
        <v>406</v>
      </c>
      <c r="E898" s="208" t="s">
        <v>254</v>
      </c>
      <c r="F898" s="208" t="s">
        <v>617</v>
      </c>
      <c r="G898" s="208" t="s">
        <v>565</v>
      </c>
      <c r="H898" s="208" t="s">
        <v>566</v>
      </c>
      <c r="I898" s="208" t="s">
        <v>567</v>
      </c>
      <c r="J898" s="208">
        <v>87</v>
      </c>
      <c r="K898" s="186">
        <v>107</v>
      </c>
      <c r="L898" s="186">
        <v>172</v>
      </c>
      <c r="M898" s="208" t="s">
        <v>615</v>
      </c>
      <c r="N898" s="186">
        <v>1</v>
      </c>
      <c r="O898" s="210">
        <v>18</v>
      </c>
      <c r="P898" s="208" t="s">
        <v>259</v>
      </c>
      <c r="Q898" s="208" t="s">
        <v>260</v>
      </c>
      <c r="R898" s="208" t="s">
        <v>254</v>
      </c>
      <c r="S898" s="208" t="s">
        <v>261</v>
      </c>
      <c r="T898" s="208"/>
      <c r="U898" s="208"/>
      <c r="V898" s="208"/>
      <c r="W898" s="208" t="s">
        <v>568</v>
      </c>
      <c r="X898" s="208" t="s">
        <v>275</v>
      </c>
      <c r="Y898" s="208">
        <v>0</v>
      </c>
      <c r="Z898" s="339">
        <v>36770</v>
      </c>
      <c r="AA898" s="208"/>
      <c r="AB898" s="208">
        <v>0</v>
      </c>
      <c r="AC898" s="208"/>
    </row>
    <row r="899" spans="1:29" ht="15" customHeight="1" x14ac:dyDescent="0.25">
      <c r="A899" s="208">
        <v>11887</v>
      </c>
      <c r="B899" s="208">
        <v>20200207</v>
      </c>
      <c r="C899" s="208" t="s">
        <v>489</v>
      </c>
      <c r="D899" s="208" t="s">
        <v>406</v>
      </c>
      <c r="E899" s="208" t="s">
        <v>254</v>
      </c>
      <c r="F899" s="208" t="s">
        <v>617</v>
      </c>
      <c r="G899" s="208" t="s">
        <v>565</v>
      </c>
      <c r="H899" s="208" t="s">
        <v>566</v>
      </c>
      <c r="I899" s="208" t="s">
        <v>567</v>
      </c>
      <c r="J899" s="208">
        <v>87</v>
      </c>
      <c r="K899" s="186">
        <v>139</v>
      </c>
      <c r="L899" s="186">
        <v>198</v>
      </c>
      <c r="M899" s="208" t="s">
        <v>551</v>
      </c>
      <c r="N899" s="186">
        <v>1</v>
      </c>
      <c r="O899" s="210">
        <v>9.1</v>
      </c>
      <c r="P899" s="208" t="s">
        <v>259</v>
      </c>
      <c r="Q899" s="208" t="s">
        <v>260</v>
      </c>
      <c r="R899" s="208" t="s">
        <v>254</v>
      </c>
      <c r="S899" s="208" t="s">
        <v>261</v>
      </c>
      <c r="T899" s="208"/>
      <c r="U899" s="208"/>
      <c r="V899" s="208"/>
      <c r="W899" s="208" t="s">
        <v>568</v>
      </c>
      <c r="X899" s="208" t="s">
        <v>275</v>
      </c>
      <c r="Y899" s="208">
        <v>0</v>
      </c>
      <c r="Z899" s="339">
        <v>36770</v>
      </c>
      <c r="AA899" s="208"/>
      <c r="AB899" s="208">
        <v>0</v>
      </c>
      <c r="AC899" s="208"/>
    </row>
    <row r="900" spans="1:29" ht="15" customHeight="1" x14ac:dyDescent="0.25">
      <c r="A900" s="208">
        <v>11888</v>
      </c>
      <c r="B900" s="208">
        <v>20200208</v>
      </c>
      <c r="C900" s="208" t="s">
        <v>489</v>
      </c>
      <c r="D900" s="208" t="s">
        <v>406</v>
      </c>
      <c r="E900" s="208" t="s">
        <v>254</v>
      </c>
      <c r="F900" s="208" t="s">
        <v>616</v>
      </c>
      <c r="G900" s="208" t="s">
        <v>565</v>
      </c>
      <c r="H900" s="208" t="s">
        <v>566</v>
      </c>
      <c r="I900" s="208" t="s">
        <v>567</v>
      </c>
      <c r="J900" s="208">
        <v>87</v>
      </c>
      <c r="K900" s="186">
        <v>107</v>
      </c>
      <c r="L900" s="186">
        <v>172</v>
      </c>
      <c r="M900" s="208" t="s">
        <v>615</v>
      </c>
      <c r="N900" s="186">
        <v>1</v>
      </c>
      <c r="O900" s="210">
        <v>18</v>
      </c>
      <c r="P900" s="208" t="s">
        <v>259</v>
      </c>
      <c r="Q900" s="208" t="s">
        <v>260</v>
      </c>
      <c r="R900" s="208" t="s">
        <v>254</v>
      </c>
      <c r="S900" s="208" t="s">
        <v>261</v>
      </c>
      <c r="T900" s="208"/>
      <c r="U900" s="208"/>
      <c r="V900" s="208"/>
      <c r="W900" s="208" t="s">
        <v>568</v>
      </c>
      <c r="X900" s="208" t="s">
        <v>275</v>
      </c>
      <c r="Y900" s="208">
        <v>0</v>
      </c>
      <c r="Z900" s="339">
        <v>36770</v>
      </c>
      <c r="AA900" s="208"/>
      <c r="AB900" s="208">
        <v>0</v>
      </c>
      <c r="AC900" s="208"/>
    </row>
    <row r="901" spans="1:29" ht="15" customHeight="1" x14ac:dyDescent="0.25">
      <c r="A901" s="208">
        <v>11889</v>
      </c>
      <c r="B901" s="208">
        <v>20200208</v>
      </c>
      <c r="C901" s="208" t="s">
        <v>489</v>
      </c>
      <c r="D901" s="208" t="s">
        <v>406</v>
      </c>
      <c r="E901" s="208" t="s">
        <v>254</v>
      </c>
      <c r="F901" s="208" t="s">
        <v>616</v>
      </c>
      <c r="G901" s="208" t="s">
        <v>565</v>
      </c>
      <c r="H901" s="208" t="s">
        <v>566</v>
      </c>
      <c r="I901" s="208" t="s">
        <v>567</v>
      </c>
      <c r="J901" s="208">
        <v>87</v>
      </c>
      <c r="K901" s="186">
        <v>139</v>
      </c>
      <c r="L901" s="186">
        <v>198</v>
      </c>
      <c r="M901" s="208" t="s">
        <v>551</v>
      </c>
      <c r="N901" s="186">
        <v>1</v>
      </c>
      <c r="O901" s="210">
        <v>9.1</v>
      </c>
      <c r="P901" s="208" t="s">
        <v>259</v>
      </c>
      <c r="Q901" s="208" t="s">
        <v>260</v>
      </c>
      <c r="R901" s="208" t="s">
        <v>254</v>
      </c>
      <c r="S901" s="208" t="s">
        <v>261</v>
      </c>
      <c r="T901" s="208"/>
      <c r="U901" s="208"/>
      <c r="V901" s="208"/>
      <c r="W901" s="208" t="s">
        <v>568</v>
      </c>
      <c r="X901" s="208" t="s">
        <v>275</v>
      </c>
      <c r="Y901" s="208">
        <v>0</v>
      </c>
      <c r="Z901" s="339">
        <v>36770</v>
      </c>
      <c r="AA901" s="208"/>
      <c r="AB901" s="208">
        <v>0</v>
      </c>
      <c r="AC901" s="208"/>
    </row>
    <row r="902" spans="1:29" ht="15" customHeight="1" x14ac:dyDescent="0.25">
      <c r="A902" s="208">
        <v>11890</v>
      </c>
      <c r="B902" s="208">
        <v>20200209</v>
      </c>
      <c r="C902" s="208" t="s">
        <v>489</v>
      </c>
      <c r="D902" s="208" t="s">
        <v>406</v>
      </c>
      <c r="E902" s="208" t="s">
        <v>254</v>
      </c>
      <c r="F902" s="208" t="s">
        <v>614</v>
      </c>
      <c r="G902" s="208" t="s">
        <v>565</v>
      </c>
      <c r="H902" s="208" t="s">
        <v>566</v>
      </c>
      <c r="I902" s="208" t="s">
        <v>567</v>
      </c>
      <c r="J902" s="208">
        <v>87</v>
      </c>
      <c r="K902" s="186">
        <v>107</v>
      </c>
      <c r="L902" s="186">
        <v>172</v>
      </c>
      <c r="M902" s="208" t="s">
        <v>615</v>
      </c>
      <c r="N902" s="186">
        <v>1</v>
      </c>
      <c r="O902" s="210">
        <v>18</v>
      </c>
      <c r="P902" s="208" t="s">
        <v>259</v>
      </c>
      <c r="Q902" s="208" t="s">
        <v>260</v>
      </c>
      <c r="R902" s="208" t="s">
        <v>254</v>
      </c>
      <c r="S902" s="208" t="s">
        <v>261</v>
      </c>
      <c r="T902" s="208"/>
      <c r="U902" s="208"/>
      <c r="V902" s="208"/>
      <c r="W902" s="208" t="s">
        <v>568</v>
      </c>
      <c r="X902" s="208" t="s">
        <v>275</v>
      </c>
      <c r="Y902" s="208">
        <v>0</v>
      </c>
      <c r="Z902" s="339">
        <v>36770</v>
      </c>
      <c r="AA902" s="208"/>
      <c r="AB902" s="208">
        <v>0</v>
      </c>
      <c r="AC902" s="208"/>
    </row>
    <row r="903" spans="1:29" ht="15" customHeight="1" x14ac:dyDescent="0.25">
      <c r="A903" s="208">
        <v>11891</v>
      </c>
      <c r="B903" s="208">
        <v>20200209</v>
      </c>
      <c r="C903" s="208" t="s">
        <v>489</v>
      </c>
      <c r="D903" s="208" t="s">
        <v>406</v>
      </c>
      <c r="E903" s="208" t="s">
        <v>254</v>
      </c>
      <c r="F903" s="208" t="s">
        <v>614</v>
      </c>
      <c r="G903" s="208" t="s">
        <v>565</v>
      </c>
      <c r="H903" s="208" t="s">
        <v>566</v>
      </c>
      <c r="I903" s="208" t="s">
        <v>567</v>
      </c>
      <c r="J903" s="208">
        <v>87</v>
      </c>
      <c r="K903" s="186">
        <v>139</v>
      </c>
      <c r="L903" s="186">
        <v>198</v>
      </c>
      <c r="M903" s="208" t="s">
        <v>551</v>
      </c>
      <c r="N903" s="186">
        <v>1</v>
      </c>
      <c r="O903" s="210">
        <v>9.1</v>
      </c>
      <c r="P903" s="208" t="s">
        <v>259</v>
      </c>
      <c r="Q903" s="208" t="s">
        <v>260</v>
      </c>
      <c r="R903" s="208" t="s">
        <v>254</v>
      </c>
      <c r="S903" s="208" t="s">
        <v>261</v>
      </c>
      <c r="T903" s="208"/>
      <c r="U903" s="208"/>
      <c r="V903" s="208"/>
      <c r="W903" s="208" t="s">
        <v>568</v>
      </c>
      <c r="X903" s="208" t="s">
        <v>275</v>
      </c>
      <c r="Y903" s="208">
        <v>0</v>
      </c>
      <c r="Z903" s="339">
        <v>36770</v>
      </c>
      <c r="AA903" s="208"/>
      <c r="AB903" s="208">
        <v>0</v>
      </c>
      <c r="AC903" s="208"/>
    </row>
    <row r="904" spans="1:29" ht="15" customHeight="1" x14ac:dyDescent="0.25">
      <c r="A904" s="208">
        <v>11892</v>
      </c>
      <c r="B904" s="208">
        <v>20200252</v>
      </c>
      <c r="C904" s="208" t="s">
        <v>489</v>
      </c>
      <c r="D904" s="208" t="s">
        <v>406</v>
      </c>
      <c r="E904" s="208" t="s">
        <v>254</v>
      </c>
      <c r="F904" s="208" t="s">
        <v>544</v>
      </c>
      <c r="G904" s="208">
        <v>83329</v>
      </c>
      <c r="H904" s="208" t="s">
        <v>281</v>
      </c>
      <c r="I904" s="208" t="s">
        <v>282</v>
      </c>
      <c r="J904" s="208">
        <v>69</v>
      </c>
      <c r="K904" s="186">
        <v>0</v>
      </c>
      <c r="L904" s="186">
        <v>129</v>
      </c>
      <c r="M904" s="208" t="s">
        <v>258</v>
      </c>
      <c r="N904" s="186">
        <v>1</v>
      </c>
      <c r="O904" s="210">
        <v>1.33E-6</v>
      </c>
      <c r="P904" s="208" t="s">
        <v>259</v>
      </c>
      <c r="Q904" s="208" t="s">
        <v>493</v>
      </c>
      <c r="R904" s="208" t="s">
        <v>453</v>
      </c>
      <c r="S904" s="208" t="s">
        <v>494</v>
      </c>
      <c r="T904" s="208"/>
      <c r="U904" s="208">
        <v>3.2</v>
      </c>
      <c r="V904" s="208" t="s">
        <v>627</v>
      </c>
      <c r="W904" s="208" t="s">
        <v>546</v>
      </c>
      <c r="X904" s="208" t="s">
        <v>275</v>
      </c>
      <c r="Y904" s="208">
        <v>0</v>
      </c>
      <c r="Z904" s="339">
        <v>36708</v>
      </c>
      <c r="AA904" s="208"/>
      <c r="AB904" s="208">
        <v>0</v>
      </c>
      <c r="AC904" s="208"/>
    </row>
    <row r="905" spans="1:29" ht="15" customHeight="1" x14ac:dyDescent="0.25">
      <c r="A905" s="208">
        <v>11893</v>
      </c>
      <c r="B905" s="208">
        <v>20200252</v>
      </c>
      <c r="C905" s="208" t="s">
        <v>489</v>
      </c>
      <c r="D905" s="208" t="s">
        <v>406</v>
      </c>
      <c r="E905" s="208" t="s">
        <v>254</v>
      </c>
      <c r="F905" s="208" t="s">
        <v>544</v>
      </c>
      <c r="G905" s="208">
        <v>208968</v>
      </c>
      <c r="H905" s="208" t="s">
        <v>287</v>
      </c>
      <c r="I905" s="208" t="s">
        <v>288</v>
      </c>
      <c r="J905" s="208">
        <v>70</v>
      </c>
      <c r="K905" s="186">
        <v>0</v>
      </c>
      <c r="L905" s="186">
        <v>129</v>
      </c>
      <c r="M905" s="208" t="s">
        <v>258</v>
      </c>
      <c r="N905" s="186">
        <v>1</v>
      </c>
      <c r="O905" s="210">
        <v>3.1700000000000001E-6</v>
      </c>
      <c r="P905" s="208" t="s">
        <v>259</v>
      </c>
      <c r="Q905" s="208" t="s">
        <v>493</v>
      </c>
      <c r="R905" s="208" t="s">
        <v>453</v>
      </c>
      <c r="S905" s="208" t="s">
        <v>494</v>
      </c>
      <c r="T905" s="208"/>
      <c r="U905" s="208">
        <v>3.2</v>
      </c>
      <c r="V905" s="208" t="s">
        <v>627</v>
      </c>
      <c r="W905" s="208" t="s">
        <v>546</v>
      </c>
      <c r="X905" s="208" t="s">
        <v>275</v>
      </c>
      <c r="Y905" s="208">
        <v>0</v>
      </c>
      <c r="Z905" s="339">
        <v>36708</v>
      </c>
      <c r="AA905" s="208"/>
      <c r="AB905" s="208">
        <v>0</v>
      </c>
      <c r="AC905" s="208"/>
    </row>
    <row r="906" spans="1:29" ht="15" customHeight="1" x14ac:dyDescent="0.25">
      <c r="A906" s="208">
        <v>11894</v>
      </c>
      <c r="B906" s="208">
        <v>20200252</v>
      </c>
      <c r="C906" s="208" t="s">
        <v>489</v>
      </c>
      <c r="D906" s="208" t="s">
        <v>406</v>
      </c>
      <c r="E906" s="208" t="s">
        <v>254</v>
      </c>
      <c r="F906" s="208" t="s">
        <v>544</v>
      </c>
      <c r="G906" s="208">
        <v>75070</v>
      </c>
      <c r="H906" s="208" t="s">
        <v>491</v>
      </c>
      <c r="I906" s="208" t="s">
        <v>492</v>
      </c>
      <c r="J906" s="208">
        <v>71</v>
      </c>
      <c r="K906" s="186">
        <v>0</v>
      </c>
      <c r="L906" s="186">
        <v>129</v>
      </c>
      <c r="M906" s="208" t="s">
        <v>258</v>
      </c>
      <c r="N906" s="186">
        <v>1</v>
      </c>
      <c r="O906" s="210">
        <v>7.7600000000000004E-3</v>
      </c>
      <c r="P906" s="208" t="s">
        <v>259</v>
      </c>
      <c r="Q906" s="208" t="s">
        <v>493</v>
      </c>
      <c r="R906" s="208" t="s">
        <v>453</v>
      </c>
      <c r="S906" s="208" t="s">
        <v>494</v>
      </c>
      <c r="T906" s="208"/>
      <c r="U906" s="208">
        <v>3.2</v>
      </c>
      <c r="V906" s="208" t="s">
        <v>627</v>
      </c>
      <c r="W906" s="208" t="s">
        <v>546</v>
      </c>
      <c r="X906" s="208" t="s">
        <v>278</v>
      </c>
      <c r="Y906" s="208">
        <v>0</v>
      </c>
      <c r="Z906" s="339">
        <v>36708</v>
      </c>
      <c r="AA906" s="208"/>
      <c r="AB906" s="208">
        <v>0</v>
      </c>
      <c r="AC906" s="208"/>
    </row>
    <row r="907" spans="1:29" ht="15" customHeight="1" x14ac:dyDescent="0.25">
      <c r="A907" s="208">
        <v>11895</v>
      </c>
      <c r="B907" s="208">
        <v>20200252</v>
      </c>
      <c r="C907" s="208" t="s">
        <v>489</v>
      </c>
      <c r="D907" s="208" t="s">
        <v>406</v>
      </c>
      <c r="E907" s="208" t="s">
        <v>254</v>
      </c>
      <c r="F907" s="208" t="s">
        <v>544</v>
      </c>
      <c r="G907" s="208">
        <v>107028</v>
      </c>
      <c r="H907" s="208" t="s">
        <v>497</v>
      </c>
      <c r="I907" s="208" t="s">
        <v>498</v>
      </c>
      <c r="J907" s="208">
        <v>79</v>
      </c>
      <c r="K907" s="186">
        <v>0</v>
      </c>
      <c r="L907" s="186">
        <v>129</v>
      </c>
      <c r="M907" s="208" t="s">
        <v>258</v>
      </c>
      <c r="N907" s="186">
        <v>1</v>
      </c>
      <c r="O907" s="210">
        <v>7.7799999999999996E-3</v>
      </c>
      <c r="P907" s="208" t="s">
        <v>259</v>
      </c>
      <c r="Q907" s="208" t="s">
        <v>493</v>
      </c>
      <c r="R907" s="208" t="s">
        <v>453</v>
      </c>
      <c r="S907" s="208" t="s">
        <v>494</v>
      </c>
      <c r="T907" s="208"/>
      <c r="U907" s="208">
        <v>3.2</v>
      </c>
      <c r="V907" s="208" t="s">
        <v>627</v>
      </c>
      <c r="W907" s="208" t="s">
        <v>546</v>
      </c>
      <c r="X907" s="208" t="s">
        <v>278</v>
      </c>
      <c r="Y907" s="208">
        <v>0</v>
      </c>
      <c r="Z907" s="339">
        <v>36708</v>
      </c>
      <c r="AA907" s="208"/>
      <c r="AB907" s="208">
        <v>0</v>
      </c>
      <c r="AC907" s="208"/>
    </row>
    <row r="908" spans="1:29" ht="15" customHeight="1" x14ac:dyDescent="0.25">
      <c r="A908" s="208">
        <v>11896</v>
      </c>
      <c r="B908" s="208">
        <v>20200252</v>
      </c>
      <c r="C908" s="208" t="s">
        <v>489</v>
      </c>
      <c r="D908" s="208" t="s">
        <v>406</v>
      </c>
      <c r="E908" s="208" t="s">
        <v>254</v>
      </c>
      <c r="F908" s="208" t="s">
        <v>544</v>
      </c>
      <c r="G908" s="208" t="s">
        <v>565</v>
      </c>
      <c r="H908" s="208" t="s">
        <v>566</v>
      </c>
      <c r="I908" s="208" t="s">
        <v>567</v>
      </c>
      <c r="J908" s="208">
        <v>87</v>
      </c>
      <c r="K908" s="186">
        <v>107</v>
      </c>
      <c r="L908" s="186">
        <v>172</v>
      </c>
      <c r="M908" s="208" t="s">
        <v>615</v>
      </c>
      <c r="N908" s="186">
        <v>1</v>
      </c>
      <c r="O908" s="210">
        <v>18</v>
      </c>
      <c r="P908" s="208" t="s">
        <v>259</v>
      </c>
      <c r="Q908" s="208" t="s">
        <v>260</v>
      </c>
      <c r="R908" s="208" t="s">
        <v>254</v>
      </c>
      <c r="S908" s="208" t="s">
        <v>261</v>
      </c>
      <c r="T908" s="208"/>
      <c r="U908" s="208"/>
      <c r="V908" s="208"/>
      <c r="W908" s="208" t="s">
        <v>568</v>
      </c>
      <c r="X908" s="208" t="s">
        <v>275</v>
      </c>
      <c r="Y908" s="208">
        <v>0</v>
      </c>
      <c r="Z908" s="339">
        <v>36770</v>
      </c>
      <c r="AA908" s="208"/>
      <c r="AB908" s="208">
        <v>0</v>
      </c>
      <c r="AC908" s="208"/>
    </row>
    <row r="909" spans="1:29" ht="15" customHeight="1" x14ac:dyDescent="0.25">
      <c r="A909" s="208">
        <v>11897</v>
      </c>
      <c r="B909" s="208">
        <v>20200252</v>
      </c>
      <c r="C909" s="208" t="s">
        <v>489</v>
      </c>
      <c r="D909" s="208" t="s">
        <v>406</v>
      </c>
      <c r="E909" s="208" t="s">
        <v>254</v>
      </c>
      <c r="F909" s="208" t="s">
        <v>544</v>
      </c>
      <c r="G909" s="208" t="s">
        <v>565</v>
      </c>
      <c r="H909" s="208" t="s">
        <v>566</v>
      </c>
      <c r="I909" s="208" t="s">
        <v>567</v>
      </c>
      <c r="J909" s="208">
        <v>87</v>
      </c>
      <c r="K909" s="186">
        <v>139</v>
      </c>
      <c r="L909" s="186">
        <v>198</v>
      </c>
      <c r="M909" s="208" t="s">
        <v>551</v>
      </c>
      <c r="N909" s="186">
        <v>1</v>
      </c>
      <c r="O909" s="210">
        <v>9.1</v>
      </c>
      <c r="P909" s="208" t="s">
        <v>259</v>
      </c>
      <c r="Q909" s="208" t="s">
        <v>260</v>
      </c>
      <c r="R909" s="208" t="s">
        <v>254</v>
      </c>
      <c r="S909" s="208" t="s">
        <v>261</v>
      </c>
      <c r="T909" s="208"/>
      <c r="U909" s="208"/>
      <c r="V909" s="208"/>
      <c r="W909" s="208" t="s">
        <v>568</v>
      </c>
      <c r="X909" s="208" t="s">
        <v>275</v>
      </c>
      <c r="Y909" s="208">
        <v>0</v>
      </c>
      <c r="Z909" s="339">
        <v>36770</v>
      </c>
      <c r="AA909" s="208"/>
      <c r="AB909" s="208">
        <v>0</v>
      </c>
      <c r="AC909" s="208"/>
    </row>
    <row r="910" spans="1:29" ht="15" customHeight="1" x14ac:dyDescent="0.25">
      <c r="A910" s="208">
        <v>11898</v>
      </c>
      <c r="B910" s="208">
        <v>20200252</v>
      </c>
      <c r="C910" s="208" t="s">
        <v>489</v>
      </c>
      <c r="D910" s="208" t="s">
        <v>406</v>
      </c>
      <c r="E910" s="208" t="s">
        <v>254</v>
      </c>
      <c r="F910" s="208" t="s">
        <v>544</v>
      </c>
      <c r="G910" s="208">
        <v>120127</v>
      </c>
      <c r="H910" s="208" t="s">
        <v>289</v>
      </c>
      <c r="I910" s="208" t="s">
        <v>290</v>
      </c>
      <c r="J910" s="208">
        <v>91</v>
      </c>
      <c r="K910" s="186">
        <v>0</v>
      </c>
      <c r="L910" s="186">
        <v>129</v>
      </c>
      <c r="M910" s="208" t="s">
        <v>258</v>
      </c>
      <c r="N910" s="186">
        <v>1</v>
      </c>
      <c r="O910" s="210">
        <v>7.1800000000000005E-7</v>
      </c>
      <c r="P910" s="208" t="s">
        <v>259</v>
      </c>
      <c r="Q910" s="208" t="s">
        <v>493</v>
      </c>
      <c r="R910" s="208" t="s">
        <v>453</v>
      </c>
      <c r="S910" s="208" t="s">
        <v>494</v>
      </c>
      <c r="T910" s="208"/>
      <c r="U910" s="208">
        <v>3.2</v>
      </c>
      <c r="V910" s="208" t="s">
        <v>627</v>
      </c>
      <c r="W910" s="208" t="s">
        <v>546</v>
      </c>
      <c r="X910" s="208" t="s">
        <v>275</v>
      </c>
      <c r="Y910" s="208">
        <v>0</v>
      </c>
      <c r="Z910" s="339">
        <v>36708</v>
      </c>
      <c r="AA910" s="208"/>
      <c r="AB910" s="208">
        <v>0</v>
      </c>
      <c r="AC910" s="208"/>
    </row>
    <row r="911" spans="1:29" ht="15" customHeight="1" x14ac:dyDescent="0.25">
      <c r="A911" s="208">
        <v>11899</v>
      </c>
      <c r="B911" s="208">
        <v>20200252</v>
      </c>
      <c r="C911" s="208" t="s">
        <v>489</v>
      </c>
      <c r="D911" s="208" t="s">
        <v>406</v>
      </c>
      <c r="E911" s="208" t="s">
        <v>254</v>
      </c>
      <c r="F911" s="208" t="s">
        <v>544</v>
      </c>
      <c r="G911" s="208">
        <v>71432</v>
      </c>
      <c r="H911" s="208" t="s">
        <v>297</v>
      </c>
      <c r="I911" s="208" t="s">
        <v>298</v>
      </c>
      <c r="J911" s="208">
        <v>98</v>
      </c>
      <c r="K911" s="186">
        <v>0</v>
      </c>
      <c r="L911" s="186">
        <v>129</v>
      </c>
      <c r="M911" s="208" t="s">
        <v>258</v>
      </c>
      <c r="N911" s="186">
        <v>1</v>
      </c>
      <c r="O911" s="210">
        <v>3.6200000000000001E-6</v>
      </c>
      <c r="P911" s="208" t="s">
        <v>259</v>
      </c>
      <c r="Q911" s="208" t="s">
        <v>721</v>
      </c>
      <c r="R911" s="208" t="s">
        <v>513</v>
      </c>
      <c r="S911" s="208" t="s">
        <v>494</v>
      </c>
      <c r="T911" s="208"/>
      <c r="U911" s="208">
        <v>3.2</v>
      </c>
      <c r="V911" s="208"/>
      <c r="W911" s="208" t="s">
        <v>528</v>
      </c>
      <c r="X911" s="208" t="s">
        <v>286</v>
      </c>
      <c r="Y911" s="208">
        <v>0</v>
      </c>
      <c r="Z911" s="208"/>
      <c r="AA911" s="339">
        <v>36708</v>
      </c>
      <c r="AB911" s="208">
        <v>0</v>
      </c>
      <c r="AC911" s="208"/>
    </row>
    <row r="912" spans="1:29" ht="15" customHeight="1" x14ac:dyDescent="0.25">
      <c r="A912" s="208">
        <v>11900</v>
      </c>
      <c r="B912" s="208">
        <v>20200252</v>
      </c>
      <c r="C912" s="208" t="s">
        <v>489</v>
      </c>
      <c r="D912" s="208" t="s">
        <v>406</v>
      </c>
      <c r="E912" s="208" t="s">
        <v>254</v>
      </c>
      <c r="F912" s="208" t="s">
        <v>544</v>
      </c>
      <c r="G912" s="208">
        <v>71432</v>
      </c>
      <c r="H912" s="208" t="s">
        <v>297</v>
      </c>
      <c r="I912" s="208" t="s">
        <v>298</v>
      </c>
      <c r="J912" s="208">
        <v>98</v>
      </c>
      <c r="K912" s="186">
        <v>0</v>
      </c>
      <c r="L912" s="186">
        <v>129</v>
      </c>
      <c r="M912" s="208" t="s">
        <v>258</v>
      </c>
      <c r="N912" s="186">
        <v>1</v>
      </c>
      <c r="O912" s="210">
        <v>1.9400000000000001E-3</v>
      </c>
      <c r="P912" s="208" t="s">
        <v>259</v>
      </c>
      <c r="Q912" s="208" t="s">
        <v>493</v>
      </c>
      <c r="R912" s="208" t="s">
        <v>453</v>
      </c>
      <c r="S912" s="208" t="s">
        <v>494</v>
      </c>
      <c r="T912" s="208"/>
      <c r="U912" s="208">
        <v>3.2</v>
      </c>
      <c r="V912" s="208" t="s">
        <v>627</v>
      </c>
      <c r="W912" s="208" t="s">
        <v>546</v>
      </c>
      <c r="X912" s="208" t="s">
        <v>278</v>
      </c>
      <c r="Y912" s="208">
        <v>0</v>
      </c>
      <c r="Z912" s="339">
        <v>36708</v>
      </c>
      <c r="AA912" s="208"/>
      <c r="AB912" s="208">
        <v>0</v>
      </c>
      <c r="AC912" s="208"/>
    </row>
    <row r="913" spans="1:29" ht="15" customHeight="1" x14ac:dyDescent="0.25">
      <c r="A913" s="208">
        <v>11901</v>
      </c>
      <c r="B913" s="208">
        <v>20200252</v>
      </c>
      <c r="C913" s="208" t="s">
        <v>489</v>
      </c>
      <c r="D913" s="208" t="s">
        <v>406</v>
      </c>
      <c r="E913" s="208" t="s">
        <v>254</v>
      </c>
      <c r="F913" s="208" t="s">
        <v>544</v>
      </c>
      <c r="G913" s="208">
        <v>56553</v>
      </c>
      <c r="H913" s="208" t="s">
        <v>299</v>
      </c>
      <c r="I913" s="208" t="s">
        <v>300</v>
      </c>
      <c r="J913" s="208">
        <v>102</v>
      </c>
      <c r="K913" s="186">
        <v>0</v>
      </c>
      <c r="L913" s="186">
        <v>129</v>
      </c>
      <c r="M913" s="208" t="s">
        <v>258</v>
      </c>
      <c r="N913" s="186">
        <v>1</v>
      </c>
      <c r="O913" s="210">
        <v>3.3599999999999999E-7</v>
      </c>
      <c r="P913" s="208" t="s">
        <v>259</v>
      </c>
      <c r="Q913" s="208" t="s">
        <v>493</v>
      </c>
      <c r="R913" s="208" t="s">
        <v>453</v>
      </c>
      <c r="S913" s="208" t="s">
        <v>494</v>
      </c>
      <c r="T913" s="208"/>
      <c r="U913" s="208">
        <v>3.2</v>
      </c>
      <c r="V913" s="208" t="s">
        <v>627</v>
      </c>
      <c r="W913" s="208" t="s">
        <v>546</v>
      </c>
      <c r="X913" s="208" t="s">
        <v>275</v>
      </c>
      <c r="Y913" s="208">
        <v>0</v>
      </c>
      <c r="Z913" s="339">
        <v>36708</v>
      </c>
      <c r="AA913" s="208"/>
      <c r="AB913" s="208">
        <v>0</v>
      </c>
      <c r="AC913" s="208"/>
    </row>
    <row r="914" spans="1:29" ht="15" customHeight="1" x14ac:dyDescent="0.25">
      <c r="A914" s="208">
        <v>11902</v>
      </c>
      <c r="B914" s="208">
        <v>20200252</v>
      </c>
      <c r="C914" s="208" t="s">
        <v>489</v>
      </c>
      <c r="D914" s="208" t="s">
        <v>406</v>
      </c>
      <c r="E914" s="208" t="s">
        <v>254</v>
      </c>
      <c r="F914" s="208" t="s">
        <v>544</v>
      </c>
      <c r="G914" s="208">
        <v>50328</v>
      </c>
      <c r="H914" s="208" t="s">
        <v>301</v>
      </c>
      <c r="I914" s="208" t="s">
        <v>302</v>
      </c>
      <c r="J914" s="208">
        <v>103</v>
      </c>
      <c r="K914" s="186">
        <v>0</v>
      </c>
      <c r="L914" s="186">
        <v>129</v>
      </c>
      <c r="M914" s="208" t="s">
        <v>258</v>
      </c>
      <c r="N914" s="186">
        <v>1</v>
      </c>
      <c r="O914" s="210">
        <v>5.6800000000000002E-9</v>
      </c>
      <c r="P914" s="208" t="s">
        <v>259</v>
      </c>
      <c r="Q914" s="208" t="s">
        <v>493</v>
      </c>
      <c r="R914" s="208" t="s">
        <v>453</v>
      </c>
      <c r="S914" s="208" t="s">
        <v>494</v>
      </c>
      <c r="T914" s="208"/>
      <c r="U914" s="208">
        <v>3.2</v>
      </c>
      <c r="V914" s="208" t="s">
        <v>627</v>
      </c>
      <c r="W914" s="208" t="s">
        <v>546</v>
      </c>
      <c r="X914" s="208" t="s">
        <v>263</v>
      </c>
      <c r="Y914" s="208">
        <v>0</v>
      </c>
      <c r="Z914" s="339">
        <v>36708</v>
      </c>
      <c r="AA914" s="208"/>
      <c r="AB914" s="208">
        <v>0</v>
      </c>
      <c r="AC914" s="208"/>
    </row>
    <row r="915" spans="1:29" ht="15" customHeight="1" x14ac:dyDescent="0.25">
      <c r="A915" s="208">
        <v>11903</v>
      </c>
      <c r="B915" s="208">
        <v>20200252</v>
      </c>
      <c r="C915" s="208" t="s">
        <v>489</v>
      </c>
      <c r="D915" s="208" t="s">
        <v>406</v>
      </c>
      <c r="E915" s="208" t="s">
        <v>254</v>
      </c>
      <c r="F915" s="208" t="s">
        <v>544</v>
      </c>
      <c r="G915" s="208">
        <v>205992</v>
      </c>
      <c r="H915" s="208" t="s">
        <v>304</v>
      </c>
      <c r="I915" s="208" t="s">
        <v>305</v>
      </c>
      <c r="J915" s="208">
        <v>104</v>
      </c>
      <c r="K915" s="186">
        <v>0</v>
      </c>
      <c r="L915" s="186">
        <v>129</v>
      </c>
      <c r="M915" s="208" t="s">
        <v>258</v>
      </c>
      <c r="N915" s="186">
        <v>1</v>
      </c>
      <c r="O915" s="210">
        <v>8.5099999999999998E-9</v>
      </c>
      <c r="P915" s="208" t="s">
        <v>259</v>
      </c>
      <c r="Q915" s="208" t="s">
        <v>493</v>
      </c>
      <c r="R915" s="208" t="s">
        <v>453</v>
      </c>
      <c r="S915" s="208" t="s">
        <v>494</v>
      </c>
      <c r="T915" s="208"/>
      <c r="U915" s="208">
        <v>3.2</v>
      </c>
      <c r="V915" s="208" t="s">
        <v>627</v>
      </c>
      <c r="W915" s="208" t="s">
        <v>546</v>
      </c>
      <c r="X915" s="208" t="s">
        <v>263</v>
      </c>
      <c r="Y915" s="208">
        <v>0</v>
      </c>
      <c r="Z915" s="339">
        <v>36708</v>
      </c>
      <c r="AA915" s="208"/>
      <c r="AB915" s="208">
        <v>0</v>
      </c>
      <c r="AC915" s="208"/>
    </row>
    <row r="916" spans="1:29" ht="15" customHeight="1" x14ac:dyDescent="0.25">
      <c r="A916" s="208">
        <v>11904</v>
      </c>
      <c r="B916" s="208">
        <v>20200252</v>
      </c>
      <c r="C916" s="208" t="s">
        <v>489</v>
      </c>
      <c r="D916" s="208" t="s">
        <v>406</v>
      </c>
      <c r="E916" s="208" t="s">
        <v>254</v>
      </c>
      <c r="F916" s="208" t="s">
        <v>544</v>
      </c>
      <c r="G916" s="208">
        <v>192972</v>
      </c>
      <c r="H916" s="208" t="s">
        <v>697</v>
      </c>
      <c r="I916" s="208" t="s">
        <v>696</v>
      </c>
      <c r="J916" s="208">
        <v>105</v>
      </c>
      <c r="K916" s="186">
        <v>0</v>
      </c>
      <c r="L916" s="186">
        <v>129</v>
      </c>
      <c r="M916" s="208" t="s">
        <v>258</v>
      </c>
      <c r="N916" s="186">
        <v>1</v>
      </c>
      <c r="O916" s="210">
        <v>2.3400000000000001E-8</v>
      </c>
      <c r="P916" s="208" t="s">
        <v>259</v>
      </c>
      <c r="Q916" s="208" t="s">
        <v>493</v>
      </c>
      <c r="R916" s="208" t="s">
        <v>453</v>
      </c>
      <c r="S916" s="208" t="s">
        <v>494</v>
      </c>
      <c r="T916" s="208"/>
      <c r="U916" s="208">
        <v>3.2</v>
      </c>
      <c r="V916" s="208" t="s">
        <v>627</v>
      </c>
      <c r="W916" s="208" t="s">
        <v>546</v>
      </c>
      <c r="X916" s="208" t="s">
        <v>263</v>
      </c>
      <c r="Y916" s="208">
        <v>0</v>
      </c>
      <c r="Z916" s="339">
        <v>36708</v>
      </c>
      <c r="AA916" s="208"/>
      <c r="AB916" s="208">
        <v>0</v>
      </c>
      <c r="AC916" s="208"/>
    </row>
    <row r="917" spans="1:29" ht="15" customHeight="1" x14ac:dyDescent="0.25">
      <c r="A917" s="208">
        <v>11905</v>
      </c>
      <c r="B917" s="208">
        <v>20200252</v>
      </c>
      <c r="C917" s="208" t="s">
        <v>489</v>
      </c>
      <c r="D917" s="208" t="s">
        <v>406</v>
      </c>
      <c r="E917" s="208" t="s">
        <v>254</v>
      </c>
      <c r="F917" s="208" t="s">
        <v>544</v>
      </c>
      <c r="G917" s="208">
        <v>191242</v>
      </c>
      <c r="H917" s="208" t="s">
        <v>306</v>
      </c>
      <c r="I917" s="208" t="s">
        <v>307</v>
      </c>
      <c r="J917" s="208">
        <v>106</v>
      </c>
      <c r="K917" s="186">
        <v>0</v>
      </c>
      <c r="L917" s="186">
        <v>129</v>
      </c>
      <c r="M917" s="208" t="s">
        <v>258</v>
      </c>
      <c r="N917" s="186">
        <v>1</v>
      </c>
      <c r="O917" s="210">
        <v>2.48E-8</v>
      </c>
      <c r="P917" s="208" t="s">
        <v>259</v>
      </c>
      <c r="Q917" s="208" t="s">
        <v>493</v>
      </c>
      <c r="R917" s="208" t="s">
        <v>453</v>
      </c>
      <c r="S917" s="208" t="s">
        <v>494</v>
      </c>
      <c r="T917" s="208"/>
      <c r="U917" s="208">
        <v>3.2</v>
      </c>
      <c r="V917" s="208" t="s">
        <v>627</v>
      </c>
      <c r="W917" s="208" t="s">
        <v>546</v>
      </c>
      <c r="X917" s="208" t="s">
        <v>263</v>
      </c>
      <c r="Y917" s="208">
        <v>0</v>
      </c>
      <c r="Z917" s="339">
        <v>36708</v>
      </c>
      <c r="AA917" s="208"/>
      <c r="AB917" s="208">
        <v>0</v>
      </c>
      <c r="AC917" s="208"/>
    </row>
    <row r="918" spans="1:29" ht="15" customHeight="1" x14ac:dyDescent="0.25">
      <c r="A918" s="208">
        <v>11906</v>
      </c>
      <c r="B918" s="208">
        <v>20200252</v>
      </c>
      <c r="C918" s="208" t="s">
        <v>489</v>
      </c>
      <c r="D918" s="208" t="s">
        <v>406</v>
      </c>
      <c r="E918" s="208" t="s">
        <v>254</v>
      </c>
      <c r="F918" s="208" t="s">
        <v>544</v>
      </c>
      <c r="G918" s="208">
        <v>207089</v>
      </c>
      <c r="H918" s="208" t="s">
        <v>308</v>
      </c>
      <c r="I918" s="208" t="s">
        <v>309</v>
      </c>
      <c r="J918" s="208">
        <v>107</v>
      </c>
      <c r="K918" s="186">
        <v>0</v>
      </c>
      <c r="L918" s="186">
        <v>129</v>
      </c>
      <c r="M918" s="208" t="s">
        <v>258</v>
      </c>
      <c r="N918" s="186">
        <v>1</v>
      </c>
      <c r="O918" s="210">
        <v>4.2599999999999998E-9</v>
      </c>
      <c r="P918" s="208" t="s">
        <v>259</v>
      </c>
      <c r="Q918" s="208" t="s">
        <v>493</v>
      </c>
      <c r="R918" s="208" t="s">
        <v>453</v>
      </c>
      <c r="S918" s="208" t="s">
        <v>494</v>
      </c>
      <c r="T918" s="208"/>
      <c r="U918" s="208">
        <v>3.2</v>
      </c>
      <c r="V918" s="208" t="s">
        <v>627</v>
      </c>
      <c r="W918" s="208" t="s">
        <v>546</v>
      </c>
      <c r="X918" s="208" t="s">
        <v>263</v>
      </c>
      <c r="Y918" s="208">
        <v>0</v>
      </c>
      <c r="Z918" s="339">
        <v>36708</v>
      </c>
      <c r="AA918" s="208"/>
      <c r="AB918" s="208">
        <v>0</v>
      </c>
      <c r="AC918" s="208"/>
    </row>
    <row r="919" spans="1:29" ht="15" customHeight="1" x14ac:dyDescent="0.25">
      <c r="A919" s="208">
        <v>11907</v>
      </c>
      <c r="B919" s="208">
        <v>20200252</v>
      </c>
      <c r="C919" s="208" t="s">
        <v>489</v>
      </c>
      <c r="D919" s="208" t="s">
        <v>406</v>
      </c>
      <c r="E919" s="208" t="s">
        <v>254</v>
      </c>
      <c r="F919" s="208" t="s">
        <v>544</v>
      </c>
      <c r="G919" s="208">
        <v>92524</v>
      </c>
      <c r="H919" s="208" t="s">
        <v>695</v>
      </c>
      <c r="I919" s="208" t="s">
        <v>694</v>
      </c>
      <c r="J919" s="208">
        <v>122</v>
      </c>
      <c r="K919" s="186">
        <v>0</v>
      </c>
      <c r="L919" s="186">
        <v>129</v>
      </c>
      <c r="M919" s="208" t="s">
        <v>258</v>
      </c>
      <c r="N919" s="186">
        <v>1</v>
      </c>
      <c r="O919" s="210">
        <v>3.9500000000000003E-6</v>
      </c>
      <c r="P919" s="208" t="s">
        <v>259</v>
      </c>
      <c r="Q919" s="208" t="s">
        <v>493</v>
      </c>
      <c r="R919" s="208" t="s">
        <v>453</v>
      </c>
      <c r="S919" s="208" t="s">
        <v>494</v>
      </c>
      <c r="T919" s="208"/>
      <c r="U919" s="208">
        <v>3.2</v>
      </c>
      <c r="V919" s="208" t="s">
        <v>627</v>
      </c>
      <c r="W919" s="208" t="s">
        <v>546</v>
      </c>
      <c r="X919" s="208" t="s">
        <v>275</v>
      </c>
      <c r="Y919" s="208">
        <v>0</v>
      </c>
      <c r="Z919" s="339">
        <v>36708</v>
      </c>
      <c r="AA919" s="208"/>
      <c r="AB919" s="208">
        <v>0</v>
      </c>
      <c r="AC919" s="208"/>
    </row>
    <row r="920" spans="1:29" ht="15" customHeight="1" x14ac:dyDescent="0.25">
      <c r="A920" s="208">
        <v>11908</v>
      </c>
      <c r="B920" s="208">
        <v>20200252</v>
      </c>
      <c r="C920" s="208" t="s">
        <v>489</v>
      </c>
      <c r="D920" s="208" t="s">
        <v>406</v>
      </c>
      <c r="E920" s="208" t="s">
        <v>254</v>
      </c>
      <c r="F920" s="208" t="s">
        <v>544</v>
      </c>
      <c r="G920" s="208">
        <v>106990</v>
      </c>
      <c r="H920" s="208" t="s">
        <v>501</v>
      </c>
      <c r="I920" s="208" t="s">
        <v>502</v>
      </c>
      <c r="J920" s="208">
        <v>25</v>
      </c>
      <c r="K920" s="186">
        <v>0</v>
      </c>
      <c r="L920" s="186">
        <v>129</v>
      </c>
      <c r="M920" s="208" t="s">
        <v>258</v>
      </c>
      <c r="N920" s="186">
        <v>1</v>
      </c>
      <c r="O920" s="210">
        <v>8.1999999999999998E-4</v>
      </c>
      <c r="P920" s="208" t="s">
        <v>259</v>
      </c>
      <c r="Q920" s="208" t="s">
        <v>493</v>
      </c>
      <c r="R920" s="208" t="s">
        <v>453</v>
      </c>
      <c r="S920" s="208" t="s">
        <v>494</v>
      </c>
      <c r="T920" s="208"/>
      <c r="U920" s="208">
        <v>3.2</v>
      </c>
      <c r="V920" s="208" t="s">
        <v>627</v>
      </c>
      <c r="W920" s="208" t="s">
        <v>546</v>
      </c>
      <c r="X920" s="208" t="s">
        <v>263</v>
      </c>
      <c r="Y920" s="208">
        <v>0</v>
      </c>
      <c r="Z920" s="339">
        <v>36708</v>
      </c>
      <c r="AA920" s="208"/>
      <c r="AB920" s="208">
        <v>0</v>
      </c>
      <c r="AC920" s="208"/>
    </row>
    <row r="921" spans="1:29" ht="15" customHeight="1" x14ac:dyDescent="0.25">
      <c r="A921" s="208">
        <v>11909</v>
      </c>
      <c r="B921" s="208">
        <v>20200252</v>
      </c>
      <c r="C921" s="208" t="s">
        <v>489</v>
      </c>
      <c r="D921" s="208" t="s">
        <v>406</v>
      </c>
      <c r="E921" s="208" t="s">
        <v>254</v>
      </c>
      <c r="F921" s="208" t="s">
        <v>544</v>
      </c>
      <c r="G921" s="208"/>
      <c r="H921" s="208" t="s">
        <v>313</v>
      </c>
      <c r="I921" s="208" t="s">
        <v>314</v>
      </c>
      <c r="J921" s="208">
        <v>292</v>
      </c>
      <c r="K921" s="186">
        <v>0</v>
      </c>
      <c r="L921" s="186">
        <v>129</v>
      </c>
      <c r="M921" s="208" t="s">
        <v>258</v>
      </c>
      <c r="N921" s="186">
        <v>1</v>
      </c>
      <c r="O921" s="210">
        <v>4.7499999999999999E-3</v>
      </c>
      <c r="P921" s="208" t="s">
        <v>259</v>
      </c>
      <c r="Q921" s="208" t="s">
        <v>493</v>
      </c>
      <c r="R921" s="208" t="s">
        <v>453</v>
      </c>
      <c r="S921" s="208" t="s">
        <v>494</v>
      </c>
      <c r="T921" s="208"/>
      <c r="U921" s="208">
        <v>3.2</v>
      </c>
      <c r="V921" s="208" t="s">
        <v>627</v>
      </c>
      <c r="W921" s="208" t="s">
        <v>546</v>
      </c>
      <c r="X921" s="208" t="s">
        <v>275</v>
      </c>
      <c r="Y921" s="208">
        <v>0</v>
      </c>
      <c r="Z921" s="339">
        <v>36708</v>
      </c>
      <c r="AA921" s="208"/>
      <c r="AB921" s="208">
        <v>0</v>
      </c>
      <c r="AC921" s="208"/>
    </row>
    <row r="922" spans="1:29" ht="15" customHeight="1" x14ac:dyDescent="0.25">
      <c r="A922" s="208">
        <v>11910</v>
      </c>
      <c r="B922" s="208">
        <v>20200252</v>
      </c>
      <c r="C922" s="208" t="s">
        <v>489</v>
      </c>
      <c r="D922" s="208" t="s">
        <v>406</v>
      </c>
      <c r="E922" s="208" t="s">
        <v>254</v>
      </c>
      <c r="F922" s="208" t="s">
        <v>544</v>
      </c>
      <c r="G922" s="208" t="s">
        <v>255</v>
      </c>
      <c r="H922" s="208" t="s">
        <v>256</v>
      </c>
      <c r="I922" s="208" t="s">
        <v>257</v>
      </c>
      <c r="J922" s="208">
        <v>136</v>
      </c>
      <c r="K922" s="186">
        <v>0</v>
      </c>
      <c r="L922" s="186">
        <v>129</v>
      </c>
      <c r="M922" s="208" t="s">
        <v>258</v>
      </c>
      <c r="N922" s="186">
        <v>1</v>
      </c>
      <c r="O922" s="210">
        <v>116000</v>
      </c>
      <c r="P922" s="208" t="s">
        <v>259</v>
      </c>
      <c r="Q922" s="208" t="s">
        <v>260</v>
      </c>
      <c r="R922" s="208" t="s">
        <v>254</v>
      </c>
      <c r="S922" s="208" t="s">
        <v>261</v>
      </c>
      <c r="T922" s="208"/>
      <c r="U922" s="208">
        <v>3.2</v>
      </c>
      <c r="V922" s="208"/>
      <c r="W922" s="208" t="s">
        <v>528</v>
      </c>
      <c r="X922" s="208" t="s">
        <v>267</v>
      </c>
      <c r="Y922" s="208">
        <v>0</v>
      </c>
      <c r="Z922" s="208"/>
      <c r="AA922" s="339">
        <v>36708</v>
      </c>
      <c r="AB922" s="208">
        <v>0</v>
      </c>
      <c r="AC922" s="208"/>
    </row>
    <row r="923" spans="1:29" ht="15" customHeight="1" x14ac:dyDescent="0.25">
      <c r="A923" s="208">
        <v>11911</v>
      </c>
      <c r="B923" s="208">
        <v>20200252</v>
      </c>
      <c r="C923" s="208" t="s">
        <v>489</v>
      </c>
      <c r="D923" s="208" t="s">
        <v>406</v>
      </c>
      <c r="E923" s="208" t="s">
        <v>254</v>
      </c>
      <c r="F923" s="208" t="s">
        <v>544</v>
      </c>
      <c r="G923" s="208" t="s">
        <v>255</v>
      </c>
      <c r="H923" s="208" t="s">
        <v>256</v>
      </c>
      <c r="I923" s="208" t="s">
        <v>257</v>
      </c>
      <c r="J923" s="208">
        <v>136</v>
      </c>
      <c r="K923" s="186">
        <v>0</v>
      </c>
      <c r="L923" s="186">
        <v>129</v>
      </c>
      <c r="M923" s="208" t="s">
        <v>258</v>
      </c>
      <c r="N923" s="186">
        <v>1</v>
      </c>
      <c r="O923" s="210">
        <v>110</v>
      </c>
      <c r="P923" s="208" t="s">
        <v>259</v>
      </c>
      <c r="Q923" s="208" t="s">
        <v>493</v>
      </c>
      <c r="R923" s="208" t="s">
        <v>453</v>
      </c>
      <c r="S923" s="208" t="s">
        <v>494</v>
      </c>
      <c r="T923" s="208"/>
      <c r="U923" s="208">
        <v>3.2</v>
      </c>
      <c r="V923" s="208" t="s">
        <v>693</v>
      </c>
      <c r="W923" s="208" t="s">
        <v>546</v>
      </c>
      <c r="X923" s="208" t="s">
        <v>278</v>
      </c>
      <c r="Y923" s="208">
        <v>0</v>
      </c>
      <c r="Z923" s="339">
        <v>36708</v>
      </c>
      <c r="AA923" s="208"/>
      <c r="AB923" s="208">
        <v>0</v>
      </c>
      <c r="AC923" s="208"/>
    </row>
    <row r="924" spans="1:29" ht="15" customHeight="1" x14ac:dyDescent="0.25">
      <c r="A924" s="208">
        <v>11912</v>
      </c>
      <c r="B924" s="208">
        <v>20200252</v>
      </c>
      <c r="C924" s="208" t="s">
        <v>489</v>
      </c>
      <c r="D924" s="208" t="s">
        <v>406</v>
      </c>
      <c r="E924" s="208" t="s">
        <v>254</v>
      </c>
      <c r="F924" s="208" t="s">
        <v>544</v>
      </c>
      <c r="G924" s="208" t="s">
        <v>264</v>
      </c>
      <c r="H924" s="208" t="s">
        <v>265</v>
      </c>
      <c r="I924" s="208" t="s">
        <v>266</v>
      </c>
      <c r="J924" s="208">
        <v>137</v>
      </c>
      <c r="K924" s="186">
        <v>0</v>
      </c>
      <c r="L924" s="186">
        <v>129</v>
      </c>
      <c r="M924" s="208" t="s">
        <v>258</v>
      </c>
      <c r="N924" s="186">
        <v>1</v>
      </c>
      <c r="O924" s="210">
        <v>399</v>
      </c>
      <c r="P924" s="208" t="s">
        <v>259</v>
      </c>
      <c r="Q924" s="208" t="s">
        <v>260</v>
      </c>
      <c r="R924" s="208" t="s">
        <v>254</v>
      </c>
      <c r="S924" s="208" t="s">
        <v>261</v>
      </c>
      <c r="T924" s="208"/>
      <c r="U924" s="208">
        <v>3.2</v>
      </c>
      <c r="V924" s="208"/>
      <c r="W924" s="208" t="s">
        <v>528</v>
      </c>
      <c r="X924" s="208" t="s">
        <v>278</v>
      </c>
      <c r="Y924" s="208">
        <v>0</v>
      </c>
      <c r="Z924" s="208"/>
      <c r="AA924" s="339">
        <v>36708</v>
      </c>
      <c r="AB924" s="208">
        <v>0</v>
      </c>
      <c r="AC924" s="208"/>
    </row>
    <row r="925" spans="1:29" ht="15" customHeight="1" x14ac:dyDescent="0.25">
      <c r="A925" s="208">
        <v>11913</v>
      </c>
      <c r="B925" s="208">
        <v>20200252</v>
      </c>
      <c r="C925" s="208" t="s">
        <v>489</v>
      </c>
      <c r="D925" s="208" t="s">
        <v>406</v>
      </c>
      <c r="E925" s="208" t="s">
        <v>254</v>
      </c>
      <c r="F925" s="208" t="s">
        <v>544</v>
      </c>
      <c r="G925" s="208" t="s">
        <v>264</v>
      </c>
      <c r="H925" s="208" t="s">
        <v>265</v>
      </c>
      <c r="I925" s="208" t="s">
        <v>266</v>
      </c>
      <c r="J925" s="208">
        <v>137</v>
      </c>
      <c r="K925" s="186">
        <v>0</v>
      </c>
      <c r="L925" s="186">
        <v>129</v>
      </c>
      <c r="M925" s="208" t="s">
        <v>258</v>
      </c>
      <c r="N925" s="186">
        <v>1</v>
      </c>
      <c r="O925" s="210">
        <v>0.38600000000000001</v>
      </c>
      <c r="P925" s="208" t="s">
        <v>259</v>
      </c>
      <c r="Q925" s="208" t="s">
        <v>493</v>
      </c>
      <c r="R925" s="208" t="s">
        <v>453</v>
      </c>
      <c r="S925" s="208" t="s">
        <v>494</v>
      </c>
      <c r="T925" s="208"/>
      <c r="U925" s="208">
        <v>3.2</v>
      </c>
      <c r="V925" s="208" t="s">
        <v>627</v>
      </c>
      <c r="W925" s="208" t="s">
        <v>546</v>
      </c>
      <c r="X925" s="208" t="s">
        <v>278</v>
      </c>
      <c r="Y925" s="208">
        <v>0</v>
      </c>
      <c r="Z925" s="339">
        <v>36708</v>
      </c>
      <c r="AA925" s="208"/>
      <c r="AB925" s="208">
        <v>2</v>
      </c>
      <c r="AC925" s="208" t="s">
        <v>731</v>
      </c>
    </row>
    <row r="926" spans="1:29" ht="15" customHeight="1" x14ac:dyDescent="0.25">
      <c r="A926" s="208">
        <v>11914</v>
      </c>
      <c r="B926" s="208">
        <v>20200252</v>
      </c>
      <c r="C926" s="208" t="s">
        <v>489</v>
      </c>
      <c r="D926" s="208" t="s">
        <v>406</v>
      </c>
      <c r="E926" s="208" t="s">
        <v>254</v>
      </c>
      <c r="F926" s="208" t="s">
        <v>544</v>
      </c>
      <c r="G926" s="208" t="s">
        <v>264</v>
      </c>
      <c r="H926" s="208" t="s">
        <v>265</v>
      </c>
      <c r="I926" s="208" t="s">
        <v>266</v>
      </c>
      <c r="J926" s="208">
        <v>137</v>
      </c>
      <c r="K926" s="186">
        <v>0</v>
      </c>
      <c r="L926" s="186">
        <v>129</v>
      </c>
      <c r="M926" s="208" t="s">
        <v>258</v>
      </c>
      <c r="N926" s="186">
        <v>1</v>
      </c>
      <c r="O926" s="210">
        <v>0.35299999999999998</v>
      </c>
      <c r="P926" s="208" t="s">
        <v>259</v>
      </c>
      <c r="Q926" s="208" t="s">
        <v>493</v>
      </c>
      <c r="R926" s="208" t="s">
        <v>453</v>
      </c>
      <c r="S926" s="208" t="s">
        <v>494</v>
      </c>
      <c r="T926" s="208"/>
      <c r="U926" s="208">
        <v>3.2</v>
      </c>
      <c r="V926" s="208" t="s">
        <v>627</v>
      </c>
      <c r="W926" s="208" t="s">
        <v>546</v>
      </c>
      <c r="X926" s="208" t="s">
        <v>278</v>
      </c>
      <c r="Y926" s="208">
        <v>0</v>
      </c>
      <c r="Z926" s="339">
        <v>36708</v>
      </c>
      <c r="AA926" s="208"/>
      <c r="AB926" s="208">
        <v>2</v>
      </c>
      <c r="AC926" s="208" t="s">
        <v>730</v>
      </c>
    </row>
    <row r="927" spans="1:29" ht="15" customHeight="1" x14ac:dyDescent="0.25">
      <c r="A927" s="208">
        <v>11915</v>
      </c>
      <c r="B927" s="208">
        <v>20200252</v>
      </c>
      <c r="C927" s="208" t="s">
        <v>489</v>
      </c>
      <c r="D927" s="208" t="s">
        <v>406</v>
      </c>
      <c r="E927" s="208" t="s">
        <v>254</v>
      </c>
      <c r="F927" s="208" t="s">
        <v>544</v>
      </c>
      <c r="G927" s="208" t="s">
        <v>264</v>
      </c>
      <c r="H927" s="208" t="s">
        <v>265</v>
      </c>
      <c r="I927" s="208" t="s">
        <v>266</v>
      </c>
      <c r="J927" s="208">
        <v>137</v>
      </c>
      <c r="K927" s="186">
        <v>147</v>
      </c>
      <c r="L927" s="186">
        <v>204</v>
      </c>
      <c r="M927" s="208" t="s">
        <v>720</v>
      </c>
      <c r="N927" s="186">
        <v>1</v>
      </c>
      <c r="O927" s="210">
        <v>483</v>
      </c>
      <c r="P927" s="208" t="s">
        <v>259</v>
      </c>
      <c r="Q927" s="208" t="s">
        <v>260</v>
      </c>
      <c r="R927" s="208" t="s">
        <v>254</v>
      </c>
      <c r="S927" s="208" t="s">
        <v>261</v>
      </c>
      <c r="T927" s="208"/>
      <c r="U927" s="208">
        <v>3.2</v>
      </c>
      <c r="V927" s="208"/>
      <c r="W927" s="208" t="s">
        <v>528</v>
      </c>
      <c r="X927" s="208" t="s">
        <v>286</v>
      </c>
      <c r="Y927" s="208">
        <v>0</v>
      </c>
      <c r="Z927" s="208"/>
      <c r="AA927" s="339">
        <v>36708</v>
      </c>
      <c r="AB927" s="208">
        <v>0</v>
      </c>
      <c r="AC927" s="208"/>
    </row>
    <row r="928" spans="1:29" ht="15" customHeight="1" x14ac:dyDescent="0.25">
      <c r="A928" s="208">
        <v>11916</v>
      </c>
      <c r="B928" s="208">
        <v>20200252</v>
      </c>
      <c r="C928" s="208" t="s">
        <v>489</v>
      </c>
      <c r="D928" s="208" t="s">
        <v>406</v>
      </c>
      <c r="E928" s="208" t="s">
        <v>254</v>
      </c>
      <c r="F928" s="208" t="s">
        <v>544</v>
      </c>
      <c r="G928" s="208" t="s">
        <v>264</v>
      </c>
      <c r="H928" s="208" t="s">
        <v>265</v>
      </c>
      <c r="I928" s="208" t="s">
        <v>266</v>
      </c>
      <c r="J928" s="208">
        <v>137</v>
      </c>
      <c r="K928" s="186">
        <v>148</v>
      </c>
      <c r="L928" s="186">
        <v>205</v>
      </c>
      <c r="M928" s="208" t="s">
        <v>719</v>
      </c>
      <c r="N928" s="186">
        <v>1</v>
      </c>
      <c r="O928" s="210">
        <v>315</v>
      </c>
      <c r="P928" s="208" t="s">
        <v>259</v>
      </c>
      <c r="Q928" s="208" t="s">
        <v>260</v>
      </c>
      <c r="R928" s="208" t="s">
        <v>254</v>
      </c>
      <c r="S928" s="208" t="s">
        <v>261</v>
      </c>
      <c r="T928" s="208"/>
      <c r="U928" s="208">
        <v>3.2</v>
      </c>
      <c r="V928" s="208"/>
      <c r="W928" s="208" t="s">
        <v>528</v>
      </c>
      <c r="X928" s="208" t="s">
        <v>275</v>
      </c>
      <c r="Y928" s="208">
        <v>0</v>
      </c>
      <c r="Z928" s="208"/>
      <c r="AA928" s="339">
        <v>36708</v>
      </c>
      <c r="AB928" s="208">
        <v>0</v>
      </c>
      <c r="AC928" s="208"/>
    </row>
    <row r="929" spans="1:29" ht="15" customHeight="1" x14ac:dyDescent="0.25">
      <c r="A929" s="208">
        <v>11917</v>
      </c>
      <c r="B929" s="208">
        <v>20200252</v>
      </c>
      <c r="C929" s="208" t="s">
        <v>489</v>
      </c>
      <c r="D929" s="208" t="s">
        <v>406</v>
      </c>
      <c r="E929" s="208" t="s">
        <v>254</v>
      </c>
      <c r="F929" s="208" t="s">
        <v>544</v>
      </c>
      <c r="G929" s="208" t="s">
        <v>264</v>
      </c>
      <c r="H929" s="208" t="s">
        <v>265</v>
      </c>
      <c r="I929" s="208" t="s">
        <v>266</v>
      </c>
      <c r="J929" s="208">
        <v>137</v>
      </c>
      <c r="K929" s="186">
        <v>149</v>
      </c>
      <c r="L929" s="186">
        <v>206</v>
      </c>
      <c r="M929" s="208" t="s">
        <v>507</v>
      </c>
      <c r="N929" s="186">
        <v>1</v>
      </c>
      <c r="O929" s="210">
        <v>704</v>
      </c>
      <c r="P929" s="208" t="s">
        <v>259</v>
      </c>
      <c r="Q929" s="208" t="s">
        <v>260</v>
      </c>
      <c r="R929" s="208" t="s">
        <v>254</v>
      </c>
      <c r="S929" s="208" t="s">
        <v>261</v>
      </c>
      <c r="T929" s="208"/>
      <c r="U929" s="208">
        <v>3.2</v>
      </c>
      <c r="V929" s="208"/>
      <c r="W929" s="208" t="s">
        <v>528</v>
      </c>
      <c r="X929" s="208" t="s">
        <v>275</v>
      </c>
      <c r="Y929" s="208">
        <v>0</v>
      </c>
      <c r="Z929" s="208"/>
      <c r="AA929" s="339">
        <v>36708</v>
      </c>
      <c r="AB929" s="208">
        <v>0</v>
      </c>
      <c r="AC929" s="208"/>
    </row>
    <row r="930" spans="1:29" ht="15" customHeight="1" x14ac:dyDescent="0.25">
      <c r="A930" s="208">
        <v>11918</v>
      </c>
      <c r="B930" s="208">
        <v>20200252</v>
      </c>
      <c r="C930" s="208" t="s">
        <v>489</v>
      </c>
      <c r="D930" s="208" t="s">
        <v>406</v>
      </c>
      <c r="E930" s="208" t="s">
        <v>254</v>
      </c>
      <c r="F930" s="208" t="s">
        <v>544</v>
      </c>
      <c r="G930" s="208">
        <v>56235</v>
      </c>
      <c r="H930" s="208" t="s">
        <v>692</v>
      </c>
      <c r="I930" s="208" t="s">
        <v>691</v>
      </c>
      <c r="J930" s="208">
        <v>139</v>
      </c>
      <c r="K930" s="186">
        <v>0</v>
      </c>
      <c r="L930" s="186">
        <v>129</v>
      </c>
      <c r="M930" s="208" t="s">
        <v>258</v>
      </c>
      <c r="N930" s="186">
        <v>1</v>
      </c>
      <c r="O930" s="210">
        <v>6.0699999999999998E-5</v>
      </c>
      <c r="P930" s="208" t="s">
        <v>259</v>
      </c>
      <c r="Q930" s="208" t="s">
        <v>493</v>
      </c>
      <c r="R930" s="208" t="s">
        <v>453</v>
      </c>
      <c r="S930" s="208" t="s">
        <v>494</v>
      </c>
      <c r="T930" s="208"/>
      <c r="U930" s="208">
        <v>3.2</v>
      </c>
      <c r="V930" s="208" t="s">
        <v>627</v>
      </c>
      <c r="W930" s="208" t="s">
        <v>546</v>
      </c>
      <c r="X930" s="208" t="s">
        <v>275</v>
      </c>
      <c r="Y930" s="208">
        <v>0</v>
      </c>
      <c r="Z930" s="339">
        <v>36708</v>
      </c>
      <c r="AA930" s="208"/>
      <c r="AB930" s="208">
        <v>0</v>
      </c>
      <c r="AC930" s="208"/>
    </row>
    <row r="931" spans="1:29" ht="15" customHeight="1" x14ac:dyDescent="0.25">
      <c r="A931" s="208">
        <v>11919</v>
      </c>
      <c r="B931" s="208">
        <v>20200252</v>
      </c>
      <c r="C931" s="208" t="s">
        <v>489</v>
      </c>
      <c r="D931" s="208" t="s">
        <v>406</v>
      </c>
      <c r="E931" s="208" t="s">
        <v>254</v>
      </c>
      <c r="F931" s="208" t="s">
        <v>544</v>
      </c>
      <c r="G931" s="208">
        <v>108907</v>
      </c>
      <c r="H931" s="208" t="s">
        <v>689</v>
      </c>
      <c r="I931" s="208" t="s">
        <v>688</v>
      </c>
      <c r="J931" s="208">
        <v>144</v>
      </c>
      <c r="K931" s="186">
        <v>0</v>
      </c>
      <c r="L931" s="186">
        <v>129</v>
      </c>
      <c r="M931" s="208" t="s">
        <v>258</v>
      </c>
      <c r="N931" s="186">
        <v>1</v>
      </c>
      <c r="O931" s="210">
        <v>4.4400000000000002E-5</v>
      </c>
      <c r="P931" s="208" t="s">
        <v>259</v>
      </c>
      <c r="Q931" s="208" t="s">
        <v>493</v>
      </c>
      <c r="R931" s="208" t="s">
        <v>453</v>
      </c>
      <c r="S931" s="208" t="s">
        <v>494</v>
      </c>
      <c r="T931" s="208"/>
      <c r="U931" s="208">
        <v>3.2</v>
      </c>
      <c r="V931" s="208" t="s">
        <v>627</v>
      </c>
      <c r="W931" s="208" t="s">
        <v>546</v>
      </c>
      <c r="X931" s="208" t="s">
        <v>275</v>
      </c>
      <c r="Y931" s="208">
        <v>0</v>
      </c>
      <c r="Z931" s="339">
        <v>36708</v>
      </c>
      <c r="AA931" s="208"/>
      <c r="AB931" s="208">
        <v>0</v>
      </c>
      <c r="AC931" s="208"/>
    </row>
    <row r="932" spans="1:29" ht="15" customHeight="1" x14ac:dyDescent="0.25">
      <c r="A932" s="208">
        <v>11920</v>
      </c>
      <c r="B932" s="208">
        <v>20200252</v>
      </c>
      <c r="C932" s="208" t="s">
        <v>489</v>
      </c>
      <c r="D932" s="208" t="s">
        <v>406</v>
      </c>
      <c r="E932" s="208" t="s">
        <v>254</v>
      </c>
      <c r="F932" s="208" t="s">
        <v>544</v>
      </c>
      <c r="G932" s="208">
        <v>67663</v>
      </c>
      <c r="H932" s="208" t="s">
        <v>686</v>
      </c>
      <c r="I932" s="208" t="s">
        <v>685</v>
      </c>
      <c r="J932" s="208">
        <v>147</v>
      </c>
      <c r="K932" s="186">
        <v>0</v>
      </c>
      <c r="L932" s="186">
        <v>129</v>
      </c>
      <c r="M932" s="208" t="s">
        <v>258</v>
      </c>
      <c r="N932" s="186">
        <v>1</v>
      </c>
      <c r="O932" s="210">
        <v>4.71E-5</v>
      </c>
      <c r="P932" s="208" t="s">
        <v>259</v>
      </c>
      <c r="Q932" s="208" t="s">
        <v>493</v>
      </c>
      <c r="R932" s="208" t="s">
        <v>453</v>
      </c>
      <c r="S932" s="208" t="s">
        <v>494</v>
      </c>
      <c r="T932" s="208"/>
      <c r="U932" s="208">
        <v>3.2</v>
      </c>
      <c r="V932" s="208" t="s">
        <v>627</v>
      </c>
      <c r="W932" s="208" t="s">
        <v>546</v>
      </c>
      <c r="X932" s="208" t="s">
        <v>275</v>
      </c>
      <c r="Y932" s="208">
        <v>0</v>
      </c>
      <c r="Z932" s="339">
        <v>36708</v>
      </c>
      <c r="AA932" s="208"/>
      <c r="AB932" s="208">
        <v>0</v>
      </c>
      <c r="AC932" s="208"/>
    </row>
    <row r="933" spans="1:29" ht="15" customHeight="1" x14ac:dyDescent="0.25">
      <c r="A933" s="208">
        <v>11921</v>
      </c>
      <c r="B933" s="208">
        <v>20200252</v>
      </c>
      <c r="C933" s="208" t="s">
        <v>489</v>
      </c>
      <c r="D933" s="208" t="s">
        <v>406</v>
      </c>
      <c r="E933" s="208" t="s">
        <v>254</v>
      </c>
      <c r="F933" s="208" t="s">
        <v>544</v>
      </c>
      <c r="G933" s="208">
        <v>218019</v>
      </c>
      <c r="H933" s="208" t="s">
        <v>320</v>
      </c>
      <c r="I933" s="208" t="s">
        <v>321</v>
      </c>
      <c r="J933" s="208">
        <v>153</v>
      </c>
      <c r="K933" s="186">
        <v>0</v>
      </c>
      <c r="L933" s="186">
        <v>129</v>
      </c>
      <c r="M933" s="208" t="s">
        <v>258</v>
      </c>
      <c r="N933" s="186">
        <v>1</v>
      </c>
      <c r="O933" s="210">
        <v>6.7199999999999998E-7</v>
      </c>
      <c r="P933" s="208" t="s">
        <v>259</v>
      </c>
      <c r="Q933" s="208" t="s">
        <v>493</v>
      </c>
      <c r="R933" s="208" t="s">
        <v>453</v>
      </c>
      <c r="S933" s="208" t="s">
        <v>494</v>
      </c>
      <c r="T933" s="208"/>
      <c r="U933" s="208">
        <v>3.2</v>
      </c>
      <c r="V933" s="208" t="s">
        <v>627</v>
      </c>
      <c r="W933" s="208" t="s">
        <v>546</v>
      </c>
      <c r="X933" s="208" t="s">
        <v>275</v>
      </c>
      <c r="Y933" s="208">
        <v>0</v>
      </c>
      <c r="Z933" s="339">
        <v>36708</v>
      </c>
      <c r="AA933" s="208"/>
      <c r="AB933" s="208">
        <v>0</v>
      </c>
      <c r="AC933" s="208"/>
    </row>
    <row r="934" spans="1:29" ht="15" customHeight="1" x14ac:dyDescent="0.25">
      <c r="A934" s="208">
        <v>11922</v>
      </c>
      <c r="B934" s="208">
        <v>20200252</v>
      </c>
      <c r="C934" s="208" t="s">
        <v>489</v>
      </c>
      <c r="D934" s="208" t="s">
        <v>406</v>
      </c>
      <c r="E934" s="208" t="s">
        <v>254</v>
      </c>
      <c r="F934" s="208" t="s">
        <v>544</v>
      </c>
      <c r="G934" s="208"/>
      <c r="H934" s="208" t="s">
        <v>729</v>
      </c>
      <c r="I934" s="208" t="s">
        <v>728</v>
      </c>
      <c r="J934" s="208">
        <v>162</v>
      </c>
      <c r="K934" s="186">
        <v>0</v>
      </c>
      <c r="L934" s="186">
        <v>129</v>
      </c>
      <c r="M934" s="208" t="s">
        <v>258</v>
      </c>
      <c r="N934" s="186">
        <v>1</v>
      </c>
      <c r="O934" s="210">
        <v>3.0800000000000001E-4</v>
      </c>
      <c r="P934" s="208" t="s">
        <v>259</v>
      </c>
      <c r="Q934" s="208" t="s">
        <v>493</v>
      </c>
      <c r="R934" s="208" t="s">
        <v>453</v>
      </c>
      <c r="S934" s="208" t="s">
        <v>494</v>
      </c>
      <c r="T934" s="208"/>
      <c r="U934" s="208">
        <v>3.2</v>
      </c>
      <c r="V934" s="208" t="s">
        <v>627</v>
      </c>
      <c r="W934" s="208" t="s">
        <v>546</v>
      </c>
      <c r="X934" s="208" t="s">
        <v>275</v>
      </c>
      <c r="Y934" s="208">
        <v>0</v>
      </c>
      <c r="Z934" s="339">
        <v>36708</v>
      </c>
      <c r="AA934" s="208"/>
      <c r="AB934" s="208">
        <v>0</v>
      </c>
      <c r="AC934" s="208"/>
    </row>
    <row r="935" spans="1:29" ht="15" customHeight="1" x14ac:dyDescent="0.25">
      <c r="A935" s="208">
        <v>11923</v>
      </c>
      <c r="B935" s="208">
        <v>20200252</v>
      </c>
      <c r="C935" s="208" t="s">
        <v>489</v>
      </c>
      <c r="D935" s="208" t="s">
        <v>406</v>
      </c>
      <c r="E935" s="208" t="s">
        <v>254</v>
      </c>
      <c r="F935" s="208" t="s">
        <v>544</v>
      </c>
      <c r="G935" s="208"/>
      <c r="H935" s="208" t="s">
        <v>683</v>
      </c>
      <c r="I935" s="208" t="s">
        <v>682</v>
      </c>
      <c r="J935" s="208">
        <v>164</v>
      </c>
      <c r="K935" s="186">
        <v>0</v>
      </c>
      <c r="L935" s="186">
        <v>129</v>
      </c>
      <c r="M935" s="208" t="s">
        <v>258</v>
      </c>
      <c r="N935" s="186">
        <v>1</v>
      </c>
      <c r="O935" s="210">
        <v>9.4699999999999998E-5</v>
      </c>
      <c r="P935" s="208" t="s">
        <v>259</v>
      </c>
      <c r="Q935" s="208" t="s">
        <v>493</v>
      </c>
      <c r="R935" s="208" t="s">
        <v>453</v>
      </c>
      <c r="S935" s="208" t="s">
        <v>494</v>
      </c>
      <c r="T935" s="208"/>
      <c r="U935" s="208">
        <v>3.2</v>
      </c>
      <c r="V935" s="208" t="s">
        <v>627</v>
      </c>
      <c r="W935" s="208" t="s">
        <v>546</v>
      </c>
      <c r="X935" s="208" t="s">
        <v>275</v>
      </c>
      <c r="Y935" s="208">
        <v>0</v>
      </c>
      <c r="Z935" s="339">
        <v>36708</v>
      </c>
      <c r="AA935" s="208"/>
      <c r="AB935" s="208">
        <v>0</v>
      </c>
      <c r="AC935" s="208"/>
    </row>
    <row r="936" spans="1:29" ht="15" customHeight="1" x14ac:dyDescent="0.25">
      <c r="A936" s="208">
        <v>11924</v>
      </c>
      <c r="B936" s="208">
        <v>20200252</v>
      </c>
      <c r="C936" s="208" t="s">
        <v>489</v>
      </c>
      <c r="D936" s="208" t="s">
        <v>406</v>
      </c>
      <c r="E936" s="208" t="s">
        <v>254</v>
      </c>
      <c r="F936" s="208" t="s">
        <v>544</v>
      </c>
      <c r="G936" s="208">
        <v>75343</v>
      </c>
      <c r="H936" s="208" t="s">
        <v>681</v>
      </c>
      <c r="I936" s="208" t="s">
        <v>680</v>
      </c>
      <c r="J936" s="208">
        <v>5</v>
      </c>
      <c r="K936" s="186">
        <v>0</v>
      </c>
      <c r="L936" s="186">
        <v>129</v>
      </c>
      <c r="M936" s="208" t="s">
        <v>258</v>
      </c>
      <c r="N936" s="186">
        <v>1</v>
      </c>
      <c r="O936" s="210">
        <v>3.9100000000000002E-5</v>
      </c>
      <c r="P936" s="208" t="s">
        <v>259</v>
      </c>
      <c r="Q936" s="208" t="s">
        <v>493</v>
      </c>
      <c r="R936" s="208" t="s">
        <v>453</v>
      </c>
      <c r="S936" s="208" t="s">
        <v>494</v>
      </c>
      <c r="T936" s="208"/>
      <c r="U936" s="208">
        <v>3.2</v>
      </c>
      <c r="V936" s="208" t="s">
        <v>627</v>
      </c>
      <c r="W936" s="208" t="s">
        <v>546</v>
      </c>
      <c r="X936" s="208" t="s">
        <v>275</v>
      </c>
      <c r="Y936" s="208">
        <v>0</v>
      </c>
      <c r="Z936" s="339">
        <v>36708</v>
      </c>
      <c r="AA936" s="208"/>
      <c r="AB936" s="208">
        <v>0</v>
      </c>
      <c r="AC936" s="208"/>
    </row>
    <row r="937" spans="1:29" ht="15" customHeight="1" x14ac:dyDescent="0.25">
      <c r="A937" s="208">
        <v>11925</v>
      </c>
      <c r="B937" s="208">
        <v>20200252</v>
      </c>
      <c r="C937" s="208" t="s">
        <v>489</v>
      </c>
      <c r="D937" s="208" t="s">
        <v>406</v>
      </c>
      <c r="E937" s="208" t="s">
        <v>254</v>
      </c>
      <c r="F937" s="208" t="s">
        <v>544</v>
      </c>
      <c r="G937" s="208">
        <v>75092</v>
      </c>
      <c r="H937" s="208" t="s">
        <v>679</v>
      </c>
      <c r="I937" s="208" t="s">
        <v>678</v>
      </c>
      <c r="J937" s="208">
        <v>175</v>
      </c>
      <c r="K937" s="186">
        <v>0</v>
      </c>
      <c r="L937" s="186">
        <v>129</v>
      </c>
      <c r="M937" s="208" t="s">
        <v>258</v>
      </c>
      <c r="N937" s="186">
        <v>1</v>
      </c>
      <c r="O937" s="210">
        <v>1.47E-4</v>
      </c>
      <c r="P937" s="208" t="s">
        <v>259</v>
      </c>
      <c r="Q937" s="208" t="s">
        <v>493</v>
      </c>
      <c r="R937" s="208" t="s">
        <v>453</v>
      </c>
      <c r="S937" s="208" t="s">
        <v>494</v>
      </c>
      <c r="T937" s="208"/>
      <c r="U937" s="208">
        <v>3.2</v>
      </c>
      <c r="V937" s="208" t="s">
        <v>627</v>
      </c>
      <c r="W937" s="208" t="s">
        <v>546</v>
      </c>
      <c r="X937" s="208" t="s">
        <v>275</v>
      </c>
      <c r="Y937" s="208">
        <v>0</v>
      </c>
      <c r="Z937" s="339">
        <v>36708</v>
      </c>
      <c r="AA937" s="208"/>
      <c r="AB937" s="208">
        <v>0</v>
      </c>
      <c r="AC937" s="208"/>
    </row>
    <row r="938" spans="1:29" ht="15" customHeight="1" x14ac:dyDescent="0.25">
      <c r="A938" s="208">
        <v>11926</v>
      </c>
      <c r="B938" s="208">
        <v>20200252</v>
      </c>
      <c r="C938" s="208" t="s">
        <v>489</v>
      </c>
      <c r="D938" s="208" t="s">
        <v>406</v>
      </c>
      <c r="E938" s="208" t="s">
        <v>254</v>
      </c>
      <c r="F938" s="208" t="s">
        <v>544</v>
      </c>
      <c r="G938" s="208">
        <v>542756</v>
      </c>
      <c r="H938" s="208" t="s">
        <v>677</v>
      </c>
      <c r="I938" s="208" t="s">
        <v>676</v>
      </c>
      <c r="J938" s="208">
        <v>26</v>
      </c>
      <c r="K938" s="186">
        <v>0</v>
      </c>
      <c r="L938" s="186">
        <v>129</v>
      </c>
      <c r="M938" s="208" t="s">
        <v>258</v>
      </c>
      <c r="N938" s="186">
        <v>1</v>
      </c>
      <c r="O938" s="210">
        <v>4.3800000000000001E-5</v>
      </c>
      <c r="P938" s="208" t="s">
        <v>259</v>
      </c>
      <c r="Q938" s="208" t="s">
        <v>493</v>
      </c>
      <c r="R938" s="208" t="s">
        <v>453</v>
      </c>
      <c r="S938" s="208" t="s">
        <v>494</v>
      </c>
      <c r="T938" s="208"/>
      <c r="U938" s="208">
        <v>3.2</v>
      </c>
      <c r="V938" s="208" t="s">
        <v>627</v>
      </c>
      <c r="W938" s="208" t="s">
        <v>546</v>
      </c>
      <c r="X938" s="208" t="s">
        <v>275</v>
      </c>
      <c r="Y938" s="208">
        <v>0</v>
      </c>
      <c r="Z938" s="339">
        <v>36708</v>
      </c>
      <c r="AA938" s="208"/>
      <c r="AB938" s="208">
        <v>0</v>
      </c>
      <c r="AC938" s="208"/>
    </row>
    <row r="939" spans="1:29" ht="15" customHeight="1" x14ac:dyDescent="0.25">
      <c r="A939" s="208">
        <v>11927</v>
      </c>
      <c r="B939" s="208">
        <v>20200252</v>
      </c>
      <c r="C939" s="208" t="s">
        <v>489</v>
      </c>
      <c r="D939" s="208" t="s">
        <v>406</v>
      </c>
      <c r="E939" s="208" t="s">
        <v>254</v>
      </c>
      <c r="F939" s="208" t="s">
        <v>544</v>
      </c>
      <c r="G939" s="208"/>
      <c r="H939" s="208" t="s">
        <v>333</v>
      </c>
      <c r="I939" s="208" t="s">
        <v>334</v>
      </c>
      <c r="J939" s="208">
        <v>189</v>
      </c>
      <c r="K939" s="186">
        <v>0</v>
      </c>
      <c r="L939" s="186">
        <v>129</v>
      </c>
      <c r="M939" s="208" t="s">
        <v>258</v>
      </c>
      <c r="N939" s="186">
        <v>1</v>
      </c>
      <c r="O939" s="210">
        <v>7.0900000000000005E-2</v>
      </c>
      <c r="P939" s="208" t="s">
        <v>259</v>
      </c>
      <c r="Q939" s="208" t="s">
        <v>493</v>
      </c>
      <c r="R939" s="208" t="s">
        <v>453</v>
      </c>
      <c r="S939" s="208" t="s">
        <v>494</v>
      </c>
      <c r="T939" s="208"/>
      <c r="U939" s="208">
        <v>3.2</v>
      </c>
      <c r="V939" s="208" t="s">
        <v>627</v>
      </c>
      <c r="W939" s="208" t="s">
        <v>546</v>
      </c>
      <c r="X939" s="208" t="s">
        <v>278</v>
      </c>
      <c r="Y939" s="208">
        <v>0</v>
      </c>
      <c r="Z939" s="339">
        <v>36708</v>
      </c>
      <c r="AA939" s="208"/>
      <c r="AB939" s="208">
        <v>0</v>
      </c>
      <c r="AC939" s="208"/>
    </row>
    <row r="940" spans="1:29" ht="15" customHeight="1" x14ac:dyDescent="0.25">
      <c r="A940" s="208">
        <v>11928</v>
      </c>
      <c r="B940" s="208">
        <v>20200252</v>
      </c>
      <c r="C940" s="208" t="s">
        <v>489</v>
      </c>
      <c r="D940" s="208" t="s">
        <v>406</v>
      </c>
      <c r="E940" s="208" t="s">
        <v>254</v>
      </c>
      <c r="F940" s="208" t="s">
        <v>544</v>
      </c>
      <c r="G940" s="208">
        <v>100414</v>
      </c>
      <c r="H940" s="208" t="s">
        <v>509</v>
      </c>
      <c r="I940" s="208" t="s">
        <v>510</v>
      </c>
      <c r="J940" s="208">
        <v>197</v>
      </c>
      <c r="K940" s="186">
        <v>0</v>
      </c>
      <c r="L940" s="186">
        <v>129</v>
      </c>
      <c r="M940" s="208" t="s">
        <v>258</v>
      </c>
      <c r="N940" s="186">
        <v>1</v>
      </c>
      <c r="O940" s="210">
        <v>1.81E-6</v>
      </c>
      <c r="P940" s="208" t="s">
        <v>259</v>
      </c>
      <c r="Q940" s="208" t="s">
        <v>721</v>
      </c>
      <c r="R940" s="208" t="s">
        <v>513</v>
      </c>
      <c r="S940" s="208" t="s">
        <v>494</v>
      </c>
      <c r="T940" s="208"/>
      <c r="U940" s="208">
        <v>3.2</v>
      </c>
      <c r="V940" s="208"/>
      <c r="W940" s="208" t="s">
        <v>528</v>
      </c>
      <c r="X940" s="208" t="s">
        <v>286</v>
      </c>
      <c r="Y940" s="208">
        <v>0</v>
      </c>
      <c r="Z940" s="208"/>
      <c r="AA940" s="339">
        <v>36708</v>
      </c>
      <c r="AB940" s="208">
        <v>0</v>
      </c>
      <c r="AC940" s="208"/>
    </row>
    <row r="941" spans="1:29" ht="15" customHeight="1" x14ac:dyDescent="0.25">
      <c r="A941" s="208">
        <v>11929</v>
      </c>
      <c r="B941" s="208">
        <v>20200252</v>
      </c>
      <c r="C941" s="208" t="s">
        <v>489</v>
      </c>
      <c r="D941" s="208" t="s">
        <v>406</v>
      </c>
      <c r="E941" s="208" t="s">
        <v>254</v>
      </c>
      <c r="F941" s="208" t="s">
        <v>544</v>
      </c>
      <c r="G941" s="208">
        <v>100414</v>
      </c>
      <c r="H941" s="208" t="s">
        <v>509</v>
      </c>
      <c r="I941" s="208" t="s">
        <v>510</v>
      </c>
      <c r="J941" s="208">
        <v>197</v>
      </c>
      <c r="K941" s="186">
        <v>0</v>
      </c>
      <c r="L941" s="186">
        <v>129</v>
      </c>
      <c r="M941" s="208" t="s">
        <v>258</v>
      </c>
      <c r="N941" s="186">
        <v>1</v>
      </c>
      <c r="O941" s="210">
        <v>1.08E-4</v>
      </c>
      <c r="P941" s="208" t="s">
        <v>259</v>
      </c>
      <c r="Q941" s="208" t="s">
        <v>493</v>
      </c>
      <c r="R941" s="208" t="s">
        <v>453</v>
      </c>
      <c r="S941" s="208" t="s">
        <v>494</v>
      </c>
      <c r="T941" s="208"/>
      <c r="U941" s="208">
        <v>3.2</v>
      </c>
      <c r="V941" s="208" t="s">
        <v>627</v>
      </c>
      <c r="W941" s="208" t="s">
        <v>546</v>
      </c>
      <c r="X941" s="208" t="s">
        <v>267</v>
      </c>
      <c r="Y941" s="208">
        <v>0</v>
      </c>
      <c r="Z941" s="339">
        <v>36708</v>
      </c>
      <c r="AA941" s="208"/>
      <c r="AB941" s="208">
        <v>0</v>
      </c>
      <c r="AC941" s="208"/>
    </row>
    <row r="942" spans="1:29" ht="15" customHeight="1" x14ac:dyDescent="0.25">
      <c r="A942" s="208">
        <v>11930</v>
      </c>
      <c r="B942" s="208">
        <v>20200252</v>
      </c>
      <c r="C942" s="208" t="s">
        <v>489</v>
      </c>
      <c r="D942" s="208" t="s">
        <v>406</v>
      </c>
      <c r="E942" s="208" t="s">
        <v>254</v>
      </c>
      <c r="F942" s="208" t="s">
        <v>544</v>
      </c>
      <c r="G942" s="208">
        <v>106934</v>
      </c>
      <c r="H942" s="208" t="s">
        <v>672</v>
      </c>
      <c r="I942" s="208" t="s">
        <v>671</v>
      </c>
      <c r="J942" s="208">
        <v>199</v>
      </c>
      <c r="K942" s="186">
        <v>0</v>
      </c>
      <c r="L942" s="186">
        <v>129</v>
      </c>
      <c r="M942" s="208" t="s">
        <v>258</v>
      </c>
      <c r="N942" s="186">
        <v>1</v>
      </c>
      <c r="O942" s="210">
        <v>7.3399999999999995E-5</v>
      </c>
      <c r="P942" s="208" t="s">
        <v>259</v>
      </c>
      <c r="Q942" s="208" t="s">
        <v>493</v>
      </c>
      <c r="R942" s="208" t="s">
        <v>453</v>
      </c>
      <c r="S942" s="208" t="s">
        <v>494</v>
      </c>
      <c r="T942" s="208"/>
      <c r="U942" s="208">
        <v>3.2</v>
      </c>
      <c r="V942" s="208" t="s">
        <v>627</v>
      </c>
      <c r="W942" s="208" t="s">
        <v>546</v>
      </c>
      <c r="X942" s="208" t="s">
        <v>275</v>
      </c>
      <c r="Y942" s="208">
        <v>0</v>
      </c>
      <c r="Z942" s="339">
        <v>36708</v>
      </c>
      <c r="AA942" s="208"/>
      <c r="AB942" s="208">
        <v>0</v>
      </c>
      <c r="AC942" s="208"/>
    </row>
    <row r="943" spans="1:29" ht="15" customHeight="1" x14ac:dyDescent="0.25">
      <c r="A943" s="208">
        <v>11931</v>
      </c>
      <c r="B943" s="208">
        <v>20200252</v>
      </c>
      <c r="C943" s="208" t="s">
        <v>489</v>
      </c>
      <c r="D943" s="208" t="s">
        <v>406</v>
      </c>
      <c r="E943" s="208" t="s">
        <v>254</v>
      </c>
      <c r="F943" s="208" t="s">
        <v>544</v>
      </c>
      <c r="G943" s="208">
        <v>107062</v>
      </c>
      <c r="H943" s="208" t="s">
        <v>669</v>
      </c>
      <c r="I943" s="208" t="s">
        <v>668</v>
      </c>
      <c r="J943" s="208">
        <v>200</v>
      </c>
      <c r="K943" s="186">
        <v>0</v>
      </c>
      <c r="L943" s="186">
        <v>129</v>
      </c>
      <c r="M943" s="208" t="s">
        <v>258</v>
      </c>
      <c r="N943" s="186">
        <v>1</v>
      </c>
      <c r="O943" s="210">
        <v>4.2200000000000003E-5</v>
      </c>
      <c r="P943" s="208" t="s">
        <v>259</v>
      </c>
      <c r="Q943" s="208" t="s">
        <v>493</v>
      </c>
      <c r="R943" s="208" t="s">
        <v>453</v>
      </c>
      <c r="S943" s="208" t="s">
        <v>494</v>
      </c>
      <c r="T943" s="208"/>
      <c r="U943" s="208">
        <v>3.2</v>
      </c>
      <c r="V943" s="208" t="s">
        <v>627</v>
      </c>
      <c r="W943" s="208" t="s">
        <v>546</v>
      </c>
      <c r="X943" s="208" t="s">
        <v>263</v>
      </c>
      <c r="Y943" s="208">
        <v>0</v>
      </c>
      <c r="Z943" s="339">
        <v>36708</v>
      </c>
      <c r="AA943" s="208"/>
      <c r="AB943" s="208">
        <v>0</v>
      </c>
      <c r="AC943" s="208"/>
    </row>
    <row r="944" spans="1:29" ht="15" customHeight="1" x14ac:dyDescent="0.25">
      <c r="A944" s="208">
        <v>11932</v>
      </c>
      <c r="B944" s="208">
        <v>20200252</v>
      </c>
      <c r="C944" s="208" t="s">
        <v>489</v>
      </c>
      <c r="D944" s="208" t="s">
        <v>406</v>
      </c>
      <c r="E944" s="208" t="s">
        <v>254</v>
      </c>
      <c r="F944" s="208" t="s">
        <v>544</v>
      </c>
      <c r="G944" s="208">
        <v>206440</v>
      </c>
      <c r="H944" s="208" t="s">
        <v>335</v>
      </c>
      <c r="I944" s="208" t="s">
        <v>336</v>
      </c>
      <c r="J944" s="208">
        <v>204</v>
      </c>
      <c r="K944" s="186">
        <v>0</v>
      </c>
      <c r="L944" s="186">
        <v>129</v>
      </c>
      <c r="M944" s="208" t="s">
        <v>258</v>
      </c>
      <c r="N944" s="186">
        <v>1</v>
      </c>
      <c r="O944" s="210">
        <v>3.6100000000000002E-7</v>
      </c>
      <c r="P944" s="208" t="s">
        <v>259</v>
      </c>
      <c r="Q944" s="208" t="s">
        <v>493</v>
      </c>
      <c r="R944" s="208" t="s">
        <v>453</v>
      </c>
      <c r="S944" s="208" t="s">
        <v>494</v>
      </c>
      <c r="T944" s="208"/>
      <c r="U944" s="208">
        <v>3.2</v>
      </c>
      <c r="V944" s="208" t="s">
        <v>627</v>
      </c>
      <c r="W944" s="208" t="s">
        <v>546</v>
      </c>
      <c r="X944" s="208" t="s">
        <v>275</v>
      </c>
      <c r="Y944" s="208">
        <v>0</v>
      </c>
      <c r="Z944" s="339">
        <v>36708</v>
      </c>
      <c r="AA944" s="208"/>
      <c r="AB944" s="208">
        <v>0</v>
      </c>
      <c r="AC944" s="208"/>
    </row>
    <row r="945" spans="1:29" ht="15" customHeight="1" x14ac:dyDescent="0.25">
      <c r="A945" s="208">
        <v>11933</v>
      </c>
      <c r="B945" s="208">
        <v>20200252</v>
      </c>
      <c r="C945" s="208" t="s">
        <v>489</v>
      </c>
      <c r="D945" s="208" t="s">
        <v>406</v>
      </c>
      <c r="E945" s="208" t="s">
        <v>254</v>
      </c>
      <c r="F945" s="208" t="s">
        <v>544</v>
      </c>
      <c r="G945" s="208">
        <v>86737</v>
      </c>
      <c r="H945" s="208" t="s">
        <v>337</v>
      </c>
      <c r="I945" s="208" t="s">
        <v>338</v>
      </c>
      <c r="J945" s="208">
        <v>205</v>
      </c>
      <c r="K945" s="186">
        <v>0</v>
      </c>
      <c r="L945" s="186">
        <v>129</v>
      </c>
      <c r="M945" s="208" t="s">
        <v>258</v>
      </c>
      <c r="N945" s="186">
        <v>1</v>
      </c>
      <c r="O945" s="210">
        <v>1.6899999999999999E-6</v>
      </c>
      <c r="P945" s="208" t="s">
        <v>259</v>
      </c>
      <c r="Q945" s="208" t="s">
        <v>493</v>
      </c>
      <c r="R945" s="208" t="s">
        <v>453</v>
      </c>
      <c r="S945" s="208" t="s">
        <v>494</v>
      </c>
      <c r="T945" s="208"/>
      <c r="U945" s="208">
        <v>3.2</v>
      </c>
      <c r="V945" s="208" t="s">
        <v>627</v>
      </c>
      <c r="W945" s="208" t="s">
        <v>546</v>
      </c>
      <c r="X945" s="208" t="s">
        <v>275</v>
      </c>
      <c r="Y945" s="208">
        <v>0</v>
      </c>
      <c r="Z945" s="339">
        <v>36708</v>
      </c>
      <c r="AA945" s="208"/>
      <c r="AB945" s="208">
        <v>0</v>
      </c>
      <c r="AC945" s="208"/>
    </row>
    <row r="946" spans="1:29" ht="15" customHeight="1" x14ac:dyDescent="0.25">
      <c r="A946" s="208">
        <v>11934</v>
      </c>
      <c r="B946" s="208">
        <v>20200252</v>
      </c>
      <c r="C946" s="208" t="s">
        <v>489</v>
      </c>
      <c r="D946" s="208" t="s">
        <v>406</v>
      </c>
      <c r="E946" s="208" t="s">
        <v>254</v>
      </c>
      <c r="F946" s="208" t="s">
        <v>544</v>
      </c>
      <c r="G946" s="208">
        <v>50000</v>
      </c>
      <c r="H946" s="208" t="s">
        <v>339</v>
      </c>
      <c r="I946" s="208" t="s">
        <v>340</v>
      </c>
      <c r="J946" s="208">
        <v>210</v>
      </c>
      <c r="K946" s="186">
        <v>0</v>
      </c>
      <c r="L946" s="186">
        <v>129</v>
      </c>
      <c r="M946" s="208" t="s">
        <v>258</v>
      </c>
      <c r="N946" s="186">
        <v>1</v>
      </c>
      <c r="O946" s="210">
        <v>2.9299999999999999E-3</v>
      </c>
      <c r="P946" s="208" t="s">
        <v>259</v>
      </c>
      <c r="Q946" s="208" t="s">
        <v>721</v>
      </c>
      <c r="R946" s="208" t="s">
        <v>513</v>
      </c>
      <c r="S946" s="208" t="s">
        <v>494</v>
      </c>
      <c r="T946" s="208"/>
      <c r="U946" s="208">
        <v>3.2</v>
      </c>
      <c r="V946" s="208"/>
      <c r="W946" s="208" t="s">
        <v>528</v>
      </c>
      <c r="X946" s="208" t="s">
        <v>286</v>
      </c>
      <c r="Y946" s="208">
        <v>0</v>
      </c>
      <c r="Z946" s="208"/>
      <c r="AA946" s="339">
        <v>36708</v>
      </c>
      <c r="AB946" s="208">
        <v>0</v>
      </c>
      <c r="AC946" s="208"/>
    </row>
    <row r="947" spans="1:29" ht="15" customHeight="1" x14ac:dyDescent="0.25">
      <c r="A947" s="208">
        <v>11935</v>
      </c>
      <c r="B947" s="208">
        <v>20200252</v>
      </c>
      <c r="C947" s="208" t="s">
        <v>489</v>
      </c>
      <c r="D947" s="208" t="s">
        <v>406</v>
      </c>
      <c r="E947" s="208" t="s">
        <v>254</v>
      </c>
      <c r="F947" s="208" t="s">
        <v>544</v>
      </c>
      <c r="G947" s="208">
        <v>50000</v>
      </c>
      <c r="H947" s="208" t="s">
        <v>339</v>
      </c>
      <c r="I947" s="208" t="s">
        <v>340</v>
      </c>
      <c r="J947" s="208">
        <v>210</v>
      </c>
      <c r="K947" s="186">
        <v>0</v>
      </c>
      <c r="L947" s="186">
        <v>129</v>
      </c>
      <c r="M947" s="208" t="s">
        <v>258</v>
      </c>
      <c r="N947" s="186">
        <v>1</v>
      </c>
      <c r="O947" s="210">
        <v>5.5199999999999999E-2</v>
      </c>
      <c r="P947" s="208" t="s">
        <v>259</v>
      </c>
      <c r="Q947" s="208" t="s">
        <v>493</v>
      </c>
      <c r="R947" s="208" t="s">
        <v>453</v>
      </c>
      <c r="S947" s="208" t="s">
        <v>494</v>
      </c>
      <c r="T947" s="208"/>
      <c r="U947" s="208">
        <v>3.2</v>
      </c>
      <c r="V947" s="208" t="s">
        <v>627</v>
      </c>
      <c r="W947" s="208" t="s">
        <v>546</v>
      </c>
      <c r="X947" s="208" t="s">
        <v>278</v>
      </c>
      <c r="Y947" s="208">
        <v>0</v>
      </c>
      <c r="Z947" s="339">
        <v>36708</v>
      </c>
      <c r="AA947" s="208"/>
      <c r="AB947" s="208">
        <v>0</v>
      </c>
      <c r="AC947" s="208"/>
    </row>
    <row r="948" spans="1:29" ht="15" customHeight="1" x14ac:dyDescent="0.25">
      <c r="A948" s="208">
        <v>11936</v>
      </c>
      <c r="B948" s="208">
        <v>20200252</v>
      </c>
      <c r="C948" s="208" t="s">
        <v>489</v>
      </c>
      <c r="D948" s="208" t="s">
        <v>406</v>
      </c>
      <c r="E948" s="208" t="s">
        <v>254</v>
      </c>
      <c r="F948" s="208" t="s">
        <v>544</v>
      </c>
      <c r="G948" s="208">
        <v>193395</v>
      </c>
      <c r="H948" s="208" t="s">
        <v>341</v>
      </c>
      <c r="I948" s="208" t="s">
        <v>342</v>
      </c>
      <c r="J948" s="208">
        <v>237</v>
      </c>
      <c r="K948" s="186">
        <v>0</v>
      </c>
      <c r="L948" s="186">
        <v>129</v>
      </c>
      <c r="M948" s="208" t="s">
        <v>258</v>
      </c>
      <c r="N948" s="186">
        <v>1</v>
      </c>
      <c r="O948" s="210">
        <v>9.9300000000000002E-9</v>
      </c>
      <c r="P948" s="208" t="s">
        <v>259</v>
      </c>
      <c r="Q948" s="208" t="s">
        <v>493</v>
      </c>
      <c r="R948" s="208" t="s">
        <v>453</v>
      </c>
      <c r="S948" s="208" t="s">
        <v>494</v>
      </c>
      <c r="T948" s="208"/>
      <c r="U948" s="208">
        <v>3.2</v>
      </c>
      <c r="V948" s="208" t="s">
        <v>627</v>
      </c>
      <c r="W948" s="208" t="s">
        <v>546</v>
      </c>
      <c r="X948" s="208" t="s">
        <v>263</v>
      </c>
      <c r="Y948" s="208">
        <v>0</v>
      </c>
      <c r="Z948" s="339">
        <v>36708</v>
      </c>
      <c r="AA948" s="208"/>
      <c r="AB948" s="208">
        <v>0</v>
      </c>
      <c r="AC948" s="208"/>
    </row>
    <row r="949" spans="1:29" ht="15" customHeight="1" x14ac:dyDescent="0.25">
      <c r="A949" s="208">
        <v>11937</v>
      </c>
      <c r="B949" s="208">
        <v>20200252</v>
      </c>
      <c r="C949" s="208" t="s">
        <v>489</v>
      </c>
      <c r="D949" s="208" t="s">
        <v>406</v>
      </c>
      <c r="E949" s="208" t="s">
        <v>254</v>
      </c>
      <c r="F949" s="208" t="s">
        <v>544</v>
      </c>
      <c r="G949" s="208"/>
      <c r="H949" s="208" t="s">
        <v>727</v>
      </c>
      <c r="I949" s="208" t="s">
        <v>726</v>
      </c>
      <c r="J949" s="208">
        <v>241</v>
      </c>
      <c r="K949" s="186">
        <v>0</v>
      </c>
      <c r="L949" s="186">
        <v>129</v>
      </c>
      <c r="M949" s="208" t="s">
        <v>258</v>
      </c>
      <c r="N949" s="186">
        <v>1</v>
      </c>
      <c r="O949" s="210">
        <v>3.7499999999999999E-3</v>
      </c>
      <c r="P949" s="208" t="s">
        <v>259</v>
      </c>
      <c r="Q949" s="208" t="s">
        <v>493</v>
      </c>
      <c r="R949" s="208" t="s">
        <v>453</v>
      </c>
      <c r="S949" s="208" t="s">
        <v>494</v>
      </c>
      <c r="T949" s="208"/>
      <c r="U949" s="208">
        <v>3.2</v>
      </c>
      <c r="V949" s="208" t="s">
        <v>627</v>
      </c>
      <c r="W949" s="208" t="s">
        <v>546</v>
      </c>
      <c r="X949" s="208" t="s">
        <v>275</v>
      </c>
      <c r="Y949" s="208">
        <v>0</v>
      </c>
      <c r="Z949" s="339">
        <v>36708</v>
      </c>
      <c r="AA949" s="208"/>
      <c r="AB949" s="208">
        <v>0</v>
      </c>
      <c r="AC949" s="208"/>
    </row>
    <row r="950" spans="1:29" ht="15" customHeight="1" x14ac:dyDescent="0.25">
      <c r="A950" s="208">
        <v>11938</v>
      </c>
      <c r="B950" s="208">
        <v>20200252</v>
      </c>
      <c r="C950" s="208" t="s">
        <v>489</v>
      </c>
      <c r="D950" s="208" t="s">
        <v>406</v>
      </c>
      <c r="E950" s="208" t="s">
        <v>254</v>
      </c>
      <c r="F950" s="208" t="s">
        <v>544</v>
      </c>
      <c r="G950" s="208"/>
      <c r="H950" s="208" t="s">
        <v>667</v>
      </c>
      <c r="I950" s="208" t="s">
        <v>666</v>
      </c>
      <c r="J950" s="208">
        <v>243</v>
      </c>
      <c r="K950" s="186">
        <v>0</v>
      </c>
      <c r="L950" s="186">
        <v>129</v>
      </c>
      <c r="M950" s="208" t="s">
        <v>258</v>
      </c>
      <c r="N950" s="186">
        <v>1</v>
      </c>
      <c r="O950" s="210">
        <v>4.37E-4</v>
      </c>
      <c r="P950" s="208" t="s">
        <v>259</v>
      </c>
      <c r="Q950" s="208" t="s">
        <v>493</v>
      </c>
      <c r="R950" s="208" t="s">
        <v>453</v>
      </c>
      <c r="S950" s="208" t="s">
        <v>494</v>
      </c>
      <c r="T950" s="208"/>
      <c r="U950" s="208">
        <v>3.2</v>
      </c>
      <c r="V950" s="208" t="s">
        <v>627</v>
      </c>
      <c r="W950" s="208" t="s">
        <v>546</v>
      </c>
      <c r="X950" s="208" t="s">
        <v>275</v>
      </c>
      <c r="Y950" s="208">
        <v>0</v>
      </c>
      <c r="Z950" s="339">
        <v>36708</v>
      </c>
      <c r="AA950" s="208"/>
      <c r="AB950" s="208">
        <v>0</v>
      </c>
      <c r="AC950" s="208"/>
    </row>
    <row r="951" spans="1:29" ht="15" customHeight="1" x14ac:dyDescent="0.25">
      <c r="A951" s="208">
        <v>11939</v>
      </c>
      <c r="B951" s="208">
        <v>20200252</v>
      </c>
      <c r="C951" s="208" t="s">
        <v>489</v>
      </c>
      <c r="D951" s="208" t="s">
        <v>406</v>
      </c>
      <c r="E951" s="208" t="s">
        <v>254</v>
      </c>
      <c r="F951" s="208" t="s">
        <v>544</v>
      </c>
      <c r="G951" s="208">
        <v>1330207</v>
      </c>
      <c r="H951" s="208" t="s">
        <v>517</v>
      </c>
      <c r="I951" s="208" t="s">
        <v>518</v>
      </c>
      <c r="J951" s="208">
        <v>246</v>
      </c>
      <c r="K951" s="186">
        <v>0</v>
      </c>
      <c r="L951" s="186">
        <v>129</v>
      </c>
      <c r="M951" s="208" t="s">
        <v>258</v>
      </c>
      <c r="N951" s="186">
        <v>1</v>
      </c>
      <c r="O951" s="210">
        <v>5.4299999999999997E-6</v>
      </c>
      <c r="P951" s="208" t="s">
        <v>259</v>
      </c>
      <c r="Q951" s="208" t="s">
        <v>721</v>
      </c>
      <c r="R951" s="208" t="s">
        <v>513</v>
      </c>
      <c r="S951" s="208" t="s">
        <v>494</v>
      </c>
      <c r="T951" s="208"/>
      <c r="U951" s="208">
        <v>3.2</v>
      </c>
      <c r="V951" s="208"/>
      <c r="W951" s="208" t="s">
        <v>528</v>
      </c>
      <c r="X951" s="208" t="s">
        <v>286</v>
      </c>
      <c r="Y951" s="208">
        <v>0</v>
      </c>
      <c r="Z951" s="208"/>
      <c r="AA951" s="339">
        <v>36708</v>
      </c>
      <c r="AB951" s="208">
        <v>0</v>
      </c>
      <c r="AC951" s="208"/>
    </row>
    <row r="952" spans="1:29" ht="15" customHeight="1" x14ac:dyDescent="0.25">
      <c r="A952" s="208">
        <v>11940</v>
      </c>
      <c r="B952" s="208">
        <v>20200252</v>
      </c>
      <c r="C952" s="208" t="s">
        <v>489</v>
      </c>
      <c r="D952" s="208" t="s">
        <v>406</v>
      </c>
      <c r="E952" s="208" t="s">
        <v>254</v>
      </c>
      <c r="F952" s="208" t="s">
        <v>544</v>
      </c>
      <c r="G952" s="208">
        <v>1330207</v>
      </c>
      <c r="H952" s="208" t="s">
        <v>517</v>
      </c>
      <c r="I952" s="208" t="s">
        <v>518</v>
      </c>
      <c r="J952" s="208">
        <v>246</v>
      </c>
      <c r="K952" s="186">
        <v>0</v>
      </c>
      <c r="L952" s="186">
        <v>129</v>
      </c>
      <c r="M952" s="208" t="s">
        <v>258</v>
      </c>
      <c r="N952" s="186">
        <v>1</v>
      </c>
      <c r="O952" s="210">
        <v>2.6800000000000001E-4</v>
      </c>
      <c r="P952" s="208" t="s">
        <v>259</v>
      </c>
      <c r="Q952" s="208" t="s">
        <v>493</v>
      </c>
      <c r="R952" s="208" t="s">
        <v>453</v>
      </c>
      <c r="S952" s="208" t="s">
        <v>494</v>
      </c>
      <c r="T952" s="208"/>
      <c r="U952" s="208">
        <v>3.2</v>
      </c>
      <c r="V952" s="208" t="s">
        <v>627</v>
      </c>
      <c r="W952" s="208" t="s">
        <v>546</v>
      </c>
      <c r="X952" s="208" t="s">
        <v>278</v>
      </c>
      <c r="Y952" s="208">
        <v>0</v>
      </c>
      <c r="Z952" s="339">
        <v>36708</v>
      </c>
      <c r="AA952" s="208"/>
      <c r="AB952" s="208">
        <v>0</v>
      </c>
      <c r="AC952" s="208"/>
    </row>
    <row r="953" spans="1:29" ht="15" customHeight="1" x14ac:dyDescent="0.25">
      <c r="A953" s="208">
        <v>11941</v>
      </c>
      <c r="B953" s="208">
        <v>20200252</v>
      </c>
      <c r="C953" s="208" t="s">
        <v>489</v>
      </c>
      <c r="D953" s="208" t="s">
        <v>406</v>
      </c>
      <c r="E953" s="208" t="s">
        <v>254</v>
      </c>
      <c r="F953" s="208" t="s">
        <v>544</v>
      </c>
      <c r="G953" s="208"/>
      <c r="H953" s="208" t="s">
        <v>349</v>
      </c>
      <c r="I953" s="208" t="s">
        <v>350</v>
      </c>
      <c r="J953" s="208">
        <v>261</v>
      </c>
      <c r="K953" s="186">
        <v>0</v>
      </c>
      <c r="L953" s="186">
        <v>129</v>
      </c>
      <c r="M953" s="208" t="s">
        <v>258</v>
      </c>
      <c r="N953" s="186">
        <v>1</v>
      </c>
      <c r="O953" s="210">
        <v>1470</v>
      </c>
      <c r="P953" s="208" t="s">
        <v>259</v>
      </c>
      <c r="Q953" s="208" t="s">
        <v>260</v>
      </c>
      <c r="R953" s="208" t="s">
        <v>254</v>
      </c>
      <c r="S953" s="208" t="s">
        <v>261</v>
      </c>
      <c r="T953" s="208"/>
      <c r="U953" s="208">
        <v>3.2</v>
      </c>
      <c r="V953" s="208"/>
      <c r="W953" s="208" t="s">
        <v>528</v>
      </c>
      <c r="X953" s="208" t="s">
        <v>278</v>
      </c>
      <c r="Y953" s="208">
        <v>0</v>
      </c>
      <c r="Z953" s="208"/>
      <c r="AA953" s="339">
        <v>36708</v>
      </c>
      <c r="AB953" s="208">
        <v>0</v>
      </c>
      <c r="AC953" s="208"/>
    </row>
    <row r="954" spans="1:29" ht="15" customHeight="1" x14ac:dyDescent="0.25">
      <c r="A954" s="208">
        <v>11942</v>
      </c>
      <c r="B954" s="208">
        <v>20200252</v>
      </c>
      <c r="C954" s="208" t="s">
        <v>489</v>
      </c>
      <c r="D954" s="208" t="s">
        <v>406</v>
      </c>
      <c r="E954" s="208" t="s">
        <v>254</v>
      </c>
      <c r="F954" s="208" t="s">
        <v>544</v>
      </c>
      <c r="G954" s="208"/>
      <c r="H954" s="208" t="s">
        <v>349</v>
      </c>
      <c r="I954" s="208" t="s">
        <v>350</v>
      </c>
      <c r="J954" s="208">
        <v>261</v>
      </c>
      <c r="K954" s="186">
        <v>0</v>
      </c>
      <c r="L954" s="186">
        <v>129</v>
      </c>
      <c r="M954" s="208" t="s">
        <v>258</v>
      </c>
      <c r="N954" s="186">
        <v>1</v>
      </c>
      <c r="O954" s="210">
        <v>1.45</v>
      </c>
      <c r="P954" s="208" t="s">
        <v>259</v>
      </c>
      <c r="Q954" s="208" t="s">
        <v>493</v>
      </c>
      <c r="R954" s="208" t="s">
        <v>453</v>
      </c>
      <c r="S954" s="208" t="s">
        <v>494</v>
      </c>
      <c r="T954" s="208"/>
      <c r="U954" s="208">
        <v>3.2</v>
      </c>
      <c r="V954" s="208" t="s">
        <v>665</v>
      </c>
      <c r="W954" s="208" t="s">
        <v>546</v>
      </c>
      <c r="X954" s="208" t="s">
        <v>275</v>
      </c>
      <c r="Y954" s="208">
        <v>0</v>
      </c>
      <c r="Z954" s="339">
        <v>36708</v>
      </c>
      <c r="AA954" s="208"/>
      <c r="AB954" s="208">
        <v>0</v>
      </c>
      <c r="AC954" s="208"/>
    </row>
    <row r="955" spans="1:29" ht="15" customHeight="1" x14ac:dyDescent="0.25">
      <c r="A955" s="208">
        <v>11943</v>
      </c>
      <c r="B955" s="208">
        <v>20200252</v>
      </c>
      <c r="C955" s="208" t="s">
        <v>489</v>
      </c>
      <c r="D955" s="208" t="s">
        <v>406</v>
      </c>
      <c r="E955" s="208" t="s">
        <v>254</v>
      </c>
      <c r="F955" s="208" t="s">
        <v>544</v>
      </c>
      <c r="G955" s="208"/>
      <c r="H955" s="208" t="s">
        <v>349</v>
      </c>
      <c r="I955" s="208" t="s">
        <v>350</v>
      </c>
      <c r="J955" s="208">
        <v>261</v>
      </c>
      <c r="K955" s="186">
        <v>147</v>
      </c>
      <c r="L955" s="186">
        <v>204</v>
      </c>
      <c r="M955" s="208" t="s">
        <v>720</v>
      </c>
      <c r="N955" s="186">
        <v>1</v>
      </c>
      <c r="O955" s="210">
        <v>788</v>
      </c>
      <c r="P955" s="208" t="s">
        <v>259</v>
      </c>
      <c r="Q955" s="208" t="s">
        <v>260</v>
      </c>
      <c r="R955" s="208" t="s">
        <v>254</v>
      </c>
      <c r="S955" s="208" t="s">
        <v>261</v>
      </c>
      <c r="T955" s="208"/>
      <c r="U955" s="208">
        <v>3.2</v>
      </c>
      <c r="V955" s="208"/>
      <c r="W955" s="208" t="s">
        <v>528</v>
      </c>
      <c r="X955" s="208" t="s">
        <v>286</v>
      </c>
      <c r="Y955" s="208">
        <v>0</v>
      </c>
      <c r="Z955" s="208"/>
      <c r="AA955" s="339">
        <v>36708</v>
      </c>
      <c r="AB955" s="208">
        <v>0</v>
      </c>
      <c r="AC955" s="208"/>
    </row>
    <row r="956" spans="1:29" ht="15" customHeight="1" x14ac:dyDescent="0.25">
      <c r="A956" s="208">
        <v>11944</v>
      </c>
      <c r="B956" s="208">
        <v>20200252</v>
      </c>
      <c r="C956" s="208" t="s">
        <v>489</v>
      </c>
      <c r="D956" s="208" t="s">
        <v>406</v>
      </c>
      <c r="E956" s="208" t="s">
        <v>254</v>
      </c>
      <c r="F956" s="208" t="s">
        <v>544</v>
      </c>
      <c r="G956" s="208"/>
      <c r="H956" s="208" t="s">
        <v>349</v>
      </c>
      <c r="I956" s="208" t="s">
        <v>350</v>
      </c>
      <c r="J956" s="208">
        <v>261</v>
      </c>
      <c r="K956" s="186">
        <v>148</v>
      </c>
      <c r="L956" s="186">
        <v>205</v>
      </c>
      <c r="M956" s="208" t="s">
        <v>719</v>
      </c>
      <c r="N956" s="186">
        <v>1</v>
      </c>
      <c r="O956" s="210">
        <v>651</v>
      </c>
      <c r="P956" s="208" t="s">
        <v>259</v>
      </c>
      <c r="Q956" s="208" t="s">
        <v>260</v>
      </c>
      <c r="R956" s="208" t="s">
        <v>254</v>
      </c>
      <c r="S956" s="208" t="s">
        <v>261</v>
      </c>
      <c r="T956" s="208"/>
      <c r="U956" s="208">
        <v>3.2</v>
      </c>
      <c r="V956" s="208"/>
      <c r="W956" s="208" t="s">
        <v>528</v>
      </c>
      <c r="X956" s="208" t="s">
        <v>275</v>
      </c>
      <c r="Y956" s="208">
        <v>0</v>
      </c>
      <c r="Z956" s="208"/>
      <c r="AA956" s="339">
        <v>36708</v>
      </c>
      <c r="AB956" s="208">
        <v>0</v>
      </c>
      <c r="AC956" s="208"/>
    </row>
    <row r="957" spans="1:29" ht="15" customHeight="1" x14ac:dyDescent="0.25">
      <c r="A957" s="208">
        <v>11945</v>
      </c>
      <c r="B957" s="208">
        <v>20200252</v>
      </c>
      <c r="C957" s="208" t="s">
        <v>489</v>
      </c>
      <c r="D957" s="208" t="s">
        <v>406</v>
      </c>
      <c r="E957" s="208" t="s">
        <v>254</v>
      </c>
      <c r="F957" s="208" t="s">
        <v>544</v>
      </c>
      <c r="G957" s="208"/>
      <c r="H957" s="208" t="s">
        <v>349</v>
      </c>
      <c r="I957" s="208" t="s">
        <v>350</v>
      </c>
      <c r="J957" s="208">
        <v>261</v>
      </c>
      <c r="K957" s="186">
        <v>149</v>
      </c>
      <c r="L957" s="186">
        <v>206</v>
      </c>
      <c r="M957" s="208" t="s">
        <v>507</v>
      </c>
      <c r="N957" s="186">
        <v>1</v>
      </c>
      <c r="O957" s="210">
        <v>1580</v>
      </c>
      <c r="P957" s="208" t="s">
        <v>259</v>
      </c>
      <c r="Q957" s="208" t="s">
        <v>260</v>
      </c>
      <c r="R957" s="208" t="s">
        <v>254</v>
      </c>
      <c r="S957" s="208" t="s">
        <v>261</v>
      </c>
      <c r="T957" s="208"/>
      <c r="U957" s="208">
        <v>3.2</v>
      </c>
      <c r="V957" s="208"/>
      <c r="W957" s="208" t="s">
        <v>528</v>
      </c>
      <c r="X957" s="208" t="s">
        <v>275</v>
      </c>
      <c r="Y957" s="208">
        <v>0</v>
      </c>
      <c r="Z957" s="208"/>
      <c r="AA957" s="339">
        <v>36708</v>
      </c>
      <c r="AB957" s="208">
        <v>0</v>
      </c>
      <c r="AC957" s="208"/>
    </row>
    <row r="958" spans="1:29" ht="15" customHeight="1" x14ac:dyDescent="0.25">
      <c r="A958" s="208">
        <v>11946</v>
      </c>
      <c r="B958" s="208">
        <v>20200252</v>
      </c>
      <c r="C958" s="208" t="s">
        <v>489</v>
      </c>
      <c r="D958" s="208" t="s">
        <v>406</v>
      </c>
      <c r="E958" s="208" t="s">
        <v>254</v>
      </c>
      <c r="F958" s="208" t="s">
        <v>544</v>
      </c>
      <c r="G958" s="208">
        <v>67561</v>
      </c>
      <c r="H958" s="208" t="s">
        <v>664</v>
      </c>
      <c r="I958" s="208" t="s">
        <v>663</v>
      </c>
      <c r="J958" s="208">
        <v>262</v>
      </c>
      <c r="K958" s="186">
        <v>0</v>
      </c>
      <c r="L958" s="186">
        <v>129</v>
      </c>
      <c r="M958" s="208" t="s">
        <v>258</v>
      </c>
      <c r="N958" s="186">
        <v>1</v>
      </c>
      <c r="O958" s="210">
        <v>2.48E-3</v>
      </c>
      <c r="P958" s="208" t="s">
        <v>259</v>
      </c>
      <c r="Q958" s="208" t="s">
        <v>493</v>
      </c>
      <c r="R958" s="208" t="s">
        <v>453</v>
      </c>
      <c r="S958" s="208" t="s">
        <v>494</v>
      </c>
      <c r="T958" s="208"/>
      <c r="U958" s="208">
        <v>3.2</v>
      </c>
      <c r="V958" s="208" t="s">
        <v>627</v>
      </c>
      <c r="W958" s="208" t="s">
        <v>546</v>
      </c>
      <c r="X958" s="208" t="s">
        <v>278</v>
      </c>
      <c r="Y958" s="208">
        <v>0</v>
      </c>
      <c r="Z958" s="339">
        <v>36708</v>
      </c>
      <c r="AA958" s="208"/>
      <c r="AB958" s="208">
        <v>0</v>
      </c>
      <c r="AC958" s="208"/>
    </row>
    <row r="959" spans="1:29" ht="15" customHeight="1" x14ac:dyDescent="0.25">
      <c r="A959" s="208">
        <v>11947</v>
      </c>
      <c r="B959" s="208">
        <v>20200252</v>
      </c>
      <c r="C959" s="208" t="s">
        <v>489</v>
      </c>
      <c r="D959" s="208" t="s">
        <v>406</v>
      </c>
      <c r="E959" s="208" t="s">
        <v>254</v>
      </c>
      <c r="F959" s="208" t="s">
        <v>544</v>
      </c>
      <c r="G959" s="208">
        <v>91576</v>
      </c>
      <c r="H959" s="208" t="s">
        <v>351</v>
      </c>
      <c r="I959" s="208" t="s">
        <v>352</v>
      </c>
      <c r="J959" s="208">
        <v>55</v>
      </c>
      <c r="K959" s="186">
        <v>0</v>
      </c>
      <c r="L959" s="186">
        <v>129</v>
      </c>
      <c r="M959" s="208" t="s">
        <v>258</v>
      </c>
      <c r="N959" s="186">
        <v>1</v>
      </c>
      <c r="O959" s="210">
        <v>2.1399999999999998E-5</v>
      </c>
      <c r="P959" s="208" t="s">
        <v>259</v>
      </c>
      <c r="Q959" s="208" t="s">
        <v>493</v>
      </c>
      <c r="R959" s="208" t="s">
        <v>453</v>
      </c>
      <c r="S959" s="208" t="s">
        <v>494</v>
      </c>
      <c r="T959" s="208"/>
      <c r="U959" s="208">
        <v>3.2</v>
      </c>
      <c r="V959" s="208" t="s">
        <v>627</v>
      </c>
      <c r="W959" s="208" t="s">
        <v>546</v>
      </c>
      <c r="X959" s="208" t="s">
        <v>275</v>
      </c>
      <c r="Y959" s="208">
        <v>0</v>
      </c>
      <c r="Z959" s="339">
        <v>36708</v>
      </c>
      <c r="AA959" s="208"/>
      <c r="AB959" s="208">
        <v>0</v>
      </c>
      <c r="AC959" s="208"/>
    </row>
    <row r="960" spans="1:29" ht="15" customHeight="1" x14ac:dyDescent="0.25">
      <c r="A960" s="208">
        <v>11948</v>
      </c>
      <c r="B960" s="208">
        <v>20200252</v>
      </c>
      <c r="C960" s="208" t="s">
        <v>489</v>
      </c>
      <c r="D960" s="208" t="s">
        <v>406</v>
      </c>
      <c r="E960" s="208" t="s">
        <v>254</v>
      </c>
      <c r="F960" s="208" t="s">
        <v>544</v>
      </c>
      <c r="G960" s="208"/>
      <c r="H960" s="208" t="s">
        <v>662</v>
      </c>
      <c r="I960" s="208" t="s">
        <v>661</v>
      </c>
      <c r="J960" s="208">
        <v>280</v>
      </c>
      <c r="K960" s="186">
        <v>0</v>
      </c>
      <c r="L960" s="186">
        <v>129</v>
      </c>
      <c r="M960" s="208" t="s">
        <v>258</v>
      </c>
      <c r="N960" s="186">
        <v>1</v>
      </c>
      <c r="O960" s="210">
        <v>3.3799999999999998E-4</v>
      </c>
      <c r="P960" s="208" t="s">
        <v>259</v>
      </c>
      <c r="Q960" s="208" t="s">
        <v>493</v>
      </c>
      <c r="R960" s="208" t="s">
        <v>453</v>
      </c>
      <c r="S960" s="208" t="s">
        <v>494</v>
      </c>
      <c r="T960" s="208"/>
      <c r="U960" s="208">
        <v>3.2</v>
      </c>
      <c r="V960" s="208" t="s">
        <v>627</v>
      </c>
      <c r="W960" s="208" t="s">
        <v>546</v>
      </c>
      <c r="X960" s="208" t="s">
        <v>275</v>
      </c>
      <c r="Y960" s="208">
        <v>0</v>
      </c>
      <c r="Z960" s="339">
        <v>36708</v>
      </c>
      <c r="AA960" s="208"/>
      <c r="AB960" s="208">
        <v>0</v>
      </c>
      <c r="AC960" s="208"/>
    </row>
    <row r="961" spans="1:29" ht="15" customHeight="1" x14ac:dyDescent="0.25">
      <c r="A961" s="208">
        <v>11949</v>
      </c>
      <c r="B961" s="208">
        <v>20200252</v>
      </c>
      <c r="C961" s="208" t="s">
        <v>489</v>
      </c>
      <c r="D961" s="208" t="s">
        <v>406</v>
      </c>
      <c r="E961" s="208" t="s">
        <v>254</v>
      </c>
      <c r="F961" s="208" t="s">
        <v>544</v>
      </c>
      <c r="G961" s="208">
        <v>110543</v>
      </c>
      <c r="H961" s="208" t="s">
        <v>357</v>
      </c>
      <c r="I961" s="208" t="s">
        <v>358</v>
      </c>
      <c r="J961" s="208">
        <v>295</v>
      </c>
      <c r="K961" s="186">
        <v>0</v>
      </c>
      <c r="L961" s="186">
        <v>129</v>
      </c>
      <c r="M961" s="208" t="s">
        <v>258</v>
      </c>
      <c r="N961" s="186">
        <v>1</v>
      </c>
      <c r="O961" s="210">
        <v>4.4499999999999997E-4</v>
      </c>
      <c r="P961" s="208" t="s">
        <v>259</v>
      </c>
      <c r="Q961" s="208" t="s">
        <v>493</v>
      </c>
      <c r="R961" s="208" t="s">
        <v>453</v>
      </c>
      <c r="S961" s="208" t="s">
        <v>494</v>
      </c>
      <c r="T961" s="208"/>
      <c r="U961" s="208">
        <v>3.2</v>
      </c>
      <c r="V961" s="208" t="s">
        <v>627</v>
      </c>
      <c r="W961" s="208" t="s">
        <v>546</v>
      </c>
      <c r="X961" s="208" t="s">
        <v>275</v>
      </c>
      <c r="Y961" s="208">
        <v>0</v>
      </c>
      <c r="Z961" s="339">
        <v>36708</v>
      </c>
      <c r="AA961" s="208"/>
      <c r="AB961" s="208">
        <v>0</v>
      </c>
      <c r="AC961" s="208"/>
    </row>
    <row r="962" spans="1:29" ht="15" customHeight="1" x14ac:dyDescent="0.25">
      <c r="A962" s="208">
        <v>11950</v>
      </c>
      <c r="B962" s="208">
        <v>20200252</v>
      </c>
      <c r="C962" s="208" t="s">
        <v>489</v>
      </c>
      <c r="D962" s="208" t="s">
        <v>406</v>
      </c>
      <c r="E962" s="208" t="s">
        <v>254</v>
      </c>
      <c r="F962" s="208" t="s">
        <v>544</v>
      </c>
      <c r="G962" s="208"/>
      <c r="H962" s="208" t="s">
        <v>660</v>
      </c>
      <c r="I962" s="208" t="s">
        <v>659</v>
      </c>
      <c r="J962" s="208">
        <v>305</v>
      </c>
      <c r="K962" s="186">
        <v>0</v>
      </c>
      <c r="L962" s="186">
        <v>129</v>
      </c>
      <c r="M962" s="208" t="s">
        <v>258</v>
      </c>
      <c r="N962" s="186">
        <v>1</v>
      </c>
      <c r="O962" s="210">
        <v>3.0800000000000003E-5</v>
      </c>
      <c r="P962" s="208" t="s">
        <v>259</v>
      </c>
      <c r="Q962" s="208" t="s">
        <v>493</v>
      </c>
      <c r="R962" s="208" t="s">
        <v>453</v>
      </c>
      <c r="S962" s="208" t="s">
        <v>494</v>
      </c>
      <c r="T962" s="208"/>
      <c r="U962" s="208">
        <v>3.2</v>
      </c>
      <c r="V962" s="208" t="s">
        <v>627</v>
      </c>
      <c r="W962" s="208" t="s">
        <v>546</v>
      </c>
      <c r="X962" s="208" t="s">
        <v>275</v>
      </c>
      <c r="Y962" s="208">
        <v>0</v>
      </c>
      <c r="Z962" s="339">
        <v>36708</v>
      </c>
      <c r="AA962" s="208"/>
      <c r="AB962" s="208">
        <v>0</v>
      </c>
      <c r="AC962" s="208"/>
    </row>
    <row r="963" spans="1:29" ht="15" customHeight="1" x14ac:dyDescent="0.25">
      <c r="A963" s="208">
        <v>11951</v>
      </c>
      <c r="B963" s="208">
        <v>20200252</v>
      </c>
      <c r="C963" s="208" t="s">
        <v>489</v>
      </c>
      <c r="D963" s="208" t="s">
        <v>406</v>
      </c>
      <c r="E963" s="208" t="s">
        <v>254</v>
      </c>
      <c r="F963" s="208" t="s">
        <v>544</v>
      </c>
      <c r="G963" s="208"/>
      <c r="H963" s="208" t="s">
        <v>658</v>
      </c>
      <c r="I963" s="208" t="s">
        <v>657</v>
      </c>
      <c r="J963" s="208">
        <v>306</v>
      </c>
      <c r="K963" s="186">
        <v>0</v>
      </c>
      <c r="L963" s="186">
        <v>129</v>
      </c>
      <c r="M963" s="208" t="s">
        <v>258</v>
      </c>
      <c r="N963" s="186">
        <v>1</v>
      </c>
      <c r="O963" s="210">
        <v>7.4400000000000006E-5</v>
      </c>
      <c r="P963" s="208" t="s">
        <v>259</v>
      </c>
      <c r="Q963" s="208" t="s">
        <v>493</v>
      </c>
      <c r="R963" s="208" t="s">
        <v>453</v>
      </c>
      <c r="S963" s="208" t="s">
        <v>494</v>
      </c>
      <c r="T963" s="208"/>
      <c r="U963" s="208">
        <v>3.2</v>
      </c>
      <c r="V963" s="208" t="s">
        <v>627</v>
      </c>
      <c r="W963" s="208" t="s">
        <v>546</v>
      </c>
      <c r="X963" s="208" t="s">
        <v>275</v>
      </c>
      <c r="Y963" s="208">
        <v>0</v>
      </c>
      <c r="Z963" s="339">
        <v>36708</v>
      </c>
      <c r="AA963" s="208"/>
      <c r="AB963" s="208">
        <v>0</v>
      </c>
      <c r="AC963" s="208"/>
    </row>
    <row r="964" spans="1:29" ht="15" customHeight="1" x14ac:dyDescent="0.25">
      <c r="A964" s="208">
        <v>11952</v>
      </c>
      <c r="B964" s="208">
        <v>20200252</v>
      </c>
      <c r="C964" s="208" t="s">
        <v>489</v>
      </c>
      <c r="D964" s="208" t="s">
        <v>406</v>
      </c>
      <c r="E964" s="208" t="s">
        <v>254</v>
      </c>
      <c r="F964" s="208" t="s">
        <v>544</v>
      </c>
      <c r="G964" s="208"/>
      <c r="H964" s="208" t="s">
        <v>359</v>
      </c>
      <c r="I964" s="208" t="s">
        <v>360</v>
      </c>
      <c r="J964" s="208">
        <v>307</v>
      </c>
      <c r="K964" s="186">
        <v>0</v>
      </c>
      <c r="L964" s="186">
        <v>129</v>
      </c>
      <c r="M964" s="208" t="s">
        <v>258</v>
      </c>
      <c r="N964" s="186">
        <v>1</v>
      </c>
      <c r="O964" s="210">
        <v>1.5299999999999999E-3</v>
      </c>
      <c r="P964" s="208" t="s">
        <v>259</v>
      </c>
      <c r="Q964" s="208" t="s">
        <v>493</v>
      </c>
      <c r="R964" s="208" t="s">
        <v>453</v>
      </c>
      <c r="S964" s="208" t="s">
        <v>494</v>
      </c>
      <c r="T964" s="208"/>
      <c r="U964" s="208">
        <v>3.2</v>
      </c>
      <c r="V964" s="208" t="s">
        <v>627</v>
      </c>
      <c r="W964" s="208" t="s">
        <v>546</v>
      </c>
      <c r="X964" s="208" t="s">
        <v>275</v>
      </c>
      <c r="Y964" s="208">
        <v>0</v>
      </c>
      <c r="Z964" s="339">
        <v>36708</v>
      </c>
      <c r="AA964" s="208"/>
      <c r="AB964" s="208">
        <v>0</v>
      </c>
      <c r="AC964" s="208"/>
    </row>
    <row r="965" spans="1:29" ht="15" customHeight="1" x14ac:dyDescent="0.25">
      <c r="A965" s="208">
        <v>11953</v>
      </c>
      <c r="B965" s="208">
        <v>20200252</v>
      </c>
      <c r="C965" s="208" t="s">
        <v>489</v>
      </c>
      <c r="D965" s="208" t="s">
        <v>406</v>
      </c>
      <c r="E965" s="208" t="s">
        <v>254</v>
      </c>
      <c r="F965" s="208" t="s">
        <v>544</v>
      </c>
      <c r="G965" s="208">
        <v>91203</v>
      </c>
      <c r="H965" s="208" t="s">
        <v>361</v>
      </c>
      <c r="I965" s="208" t="s">
        <v>362</v>
      </c>
      <c r="J965" s="208">
        <v>291</v>
      </c>
      <c r="K965" s="186">
        <v>0</v>
      </c>
      <c r="L965" s="186">
        <v>129</v>
      </c>
      <c r="M965" s="208" t="s">
        <v>258</v>
      </c>
      <c r="N965" s="186">
        <v>1</v>
      </c>
      <c r="O965" s="210">
        <v>9.6299999999999996E-5</v>
      </c>
      <c r="P965" s="208" t="s">
        <v>259</v>
      </c>
      <c r="Q965" s="208" t="s">
        <v>493</v>
      </c>
      <c r="R965" s="208" t="s">
        <v>453</v>
      </c>
      <c r="S965" s="208" t="s">
        <v>494</v>
      </c>
      <c r="T965" s="208"/>
      <c r="U965" s="208">
        <v>3.2</v>
      </c>
      <c r="V965" s="208" t="s">
        <v>627</v>
      </c>
      <c r="W965" s="208" t="s">
        <v>546</v>
      </c>
      <c r="X965" s="208" t="s">
        <v>275</v>
      </c>
      <c r="Y965" s="208">
        <v>0</v>
      </c>
      <c r="Z965" s="339">
        <v>36708</v>
      </c>
      <c r="AA965" s="208"/>
      <c r="AB965" s="208">
        <v>0</v>
      </c>
      <c r="AC965" s="208"/>
    </row>
    <row r="966" spans="1:29" ht="15" customHeight="1" x14ac:dyDescent="0.25">
      <c r="A966" s="208">
        <v>11954</v>
      </c>
      <c r="B966" s="208">
        <v>20200252</v>
      </c>
      <c r="C966" s="208" t="s">
        <v>489</v>
      </c>
      <c r="D966" s="208" t="s">
        <v>406</v>
      </c>
      <c r="E966" s="208" t="s">
        <v>254</v>
      </c>
      <c r="F966" s="208" t="s">
        <v>544</v>
      </c>
      <c r="G966" s="208" t="s">
        <v>268</v>
      </c>
      <c r="H966" s="208"/>
      <c r="I966" s="208" t="s">
        <v>269</v>
      </c>
      <c r="J966" s="208">
        <v>303</v>
      </c>
      <c r="K966" s="186">
        <v>0</v>
      </c>
      <c r="L966" s="186">
        <v>129</v>
      </c>
      <c r="M966" s="208" t="s">
        <v>258</v>
      </c>
      <c r="N966" s="186">
        <v>1</v>
      </c>
      <c r="O966" s="210">
        <v>2840</v>
      </c>
      <c r="P966" s="208" t="s">
        <v>259</v>
      </c>
      <c r="Q966" s="208" t="s">
        <v>260</v>
      </c>
      <c r="R966" s="208" t="s">
        <v>254</v>
      </c>
      <c r="S966" s="208" t="s">
        <v>261</v>
      </c>
      <c r="T966" s="208"/>
      <c r="U966" s="208">
        <v>3.2</v>
      </c>
      <c r="V966" s="208"/>
      <c r="W966" s="208" t="s">
        <v>528</v>
      </c>
      <c r="X966" s="208" t="s">
        <v>278</v>
      </c>
      <c r="Y966" s="208">
        <v>0</v>
      </c>
      <c r="Z966" s="208"/>
      <c r="AA966" s="339">
        <v>36708</v>
      </c>
      <c r="AB966" s="208">
        <v>0</v>
      </c>
      <c r="AC966" s="208"/>
    </row>
    <row r="967" spans="1:29" ht="15" customHeight="1" x14ac:dyDescent="0.25">
      <c r="A967" s="208">
        <v>11955</v>
      </c>
      <c r="B967" s="208">
        <v>20200252</v>
      </c>
      <c r="C967" s="208" t="s">
        <v>489</v>
      </c>
      <c r="D967" s="208" t="s">
        <v>406</v>
      </c>
      <c r="E967" s="208" t="s">
        <v>254</v>
      </c>
      <c r="F967" s="208" t="s">
        <v>544</v>
      </c>
      <c r="G967" s="208" t="s">
        <v>268</v>
      </c>
      <c r="H967" s="208"/>
      <c r="I967" s="208" t="s">
        <v>269</v>
      </c>
      <c r="J967" s="208">
        <v>303</v>
      </c>
      <c r="K967" s="186">
        <v>0</v>
      </c>
      <c r="L967" s="186">
        <v>129</v>
      </c>
      <c r="M967" s="208" t="s">
        <v>258</v>
      </c>
      <c r="N967" s="186">
        <v>1</v>
      </c>
      <c r="O967" s="210">
        <v>3.17</v>
      </c>
      <c r="P967" s="208" t="s">
        <v>259</v>
      </c>
      <c r="Q967" s="208" t="s">
        <v>493</v>
      </c>
      <c r="R967" s="208" t="s">
        <v>453</v>
      </c>
      <c r="S967" s="208" t="s">
        <v>494</v>
      </c>
      <c r="T967" s="208"/>
      <c r="U967" s="208">
        <v>3.2</v>
      </c>
      <c r="V967" s="208" t="s">
        <v>627</v>
      </c>
      <c r="W967" s="208" t="s">
        <v>546</v>
      </c>
      <c r="X967" s="208" t="s">
        <v>278</v>
      </c>
      <c r="Y967" s="208">
        <v>0</v>
      </c>
      <c r="Z967" s="339">
        <v>36708</v>
      </c>
      <c r="AA967" s="208"/>
      <c r="AB967" s="208">
        <v>2</v>
      </c>
      <c r="AC967" s="208" t="s">
        <v>656</v>
      </c>
    </row>
    <row r="968" spans="1:29" ht="15" customHeight="1" x14ac:dyDescent="0.25">
      <c r="A968" s="208">
        <v>11956</v>
      </c>
      <c r="B968" s="208">
        <v>20200252</v>
      </c>
      <c r="C968" s="208" t="s">
        <v>489</v>
      </c>
      <c r="D968" s="208" t="s">
        <v>406</v>
      </c>
      <c r="E968" s="208" t="s">
        <v>254</v>
      </c>
      <c r="F968" s="208" t="s">
        <v>544</v>
      </c>
      <c r="G968" s="208" t="s">
        <v>268</v>
      </c>
      <c r="H968" s="208"/>
      <c r="I968" s="208" t="s">
        <v>269</v>
      </c>
      <c r="J968" s="208">
        <v>303</v>
      </c>
      <c r="K968" s="186">
        <v>0</v>
      </c>
      <c r="L968" s="186">
        <v>129</v>
      </c>
      <c r="M968" s="208" t="s">
        <v>258</v>
      </c>
      <c r="N968" s="186">
        <v>1</v>
      </c>
      <c r="O968" s="210">
        <v>1.94</v>
      </c>
      <c r="P968" s="208" t="s">
        <v>259</v>
      </c>
      <c r="Q968" s="208" t="s">
        <v>493</v>
      </c>
      <c r="R968" s="208" t="s">
        <v>453</v>
      </c>
      <c r="S968" s="208" t="s">
        <v>494</v>
      </c>
      <c r="T968" s="208"/>
      <c r="U968" s="208">
        <v>3.2</v>
      </c>
      <c r="V968" s="208" t="s">
        <v>627</v>
      </c>
      <c r="W968" s="208" t="s">
        <v>546</v>
      </c>
      <c r="X968" s="208" t="s">
        <v>278</v>
      </c>
      <c r="Y968" s="208">
        <v>0</v>
      </c>
      <c r="Z968" s="339">
        <v>36708</v>
      </c>
      <c r="AA968" s="208"/>
      <c r="AB968" s="208">
        <v>2</v>
      </c>
      <c r="AC968" s="208" t="s">
        <v>655</v>
      </c>
    </row>
    <row r="969" spans="1:29" ht="15" customHeight="1" x14ac:dyDescent="0.25">
      <c r="A969" s="208">
        <v>11957</v>
      </c>
      <c r="B969" s="208">
        <v>20200252</v>
      </c>
      <c r="C969" s="208" t="s">
        <v>489</v>
      </c>
      <c r="D969" s="208" t="s">
        <v>406</v>
      </c>
      <c r="E969" s="208" t="s">
        <v>254</v>
      </c>
      <c r="F969" s="208" t="s">
        <v>544</v>
      </c>
      <c r="G969" s="208" t="s">
        <v>268</v>
      </c>
      <c r="H969" s="208"/>
      <c r="I969" s="208" t="s">
        <v>269</v>
      </c>
      <c r="J969" s="208">
        <v>303</v>
      </c>
      <c r="K969" s="186">
        <v>147</v>
      </c>
      <c r="L969" s="186">
        <v>204</v>
      </c>
      <c r="M969" s="208" t="s">
        <v>720</v>
      </c>
      <c r="N969" s="186">
        <v>1</v>
      </c>
      <c r="O969" s="210">
        <v>1580</v>
      </c>
      <c r="P969" s="208" t="s">
        <v>259</v>
      </c>
      <c r="Q969" s="208" t="s">
        <v>260</v>
      </c>
      <c r="R969" s="208" t="s">
        <v>254</v>
      </c>
      <c r="S969" s="208" t="s">
        <v>261</v>
      </c>
      <c r="T969" s="208"/>
      <c r="U969" s="208">
        <v>3.2</v>
      </c>
      <c r="V969" s="208"/>
      <c r="W969" s="208" t="s">
        <v>528</v>
      </c>
      <c r="X969" s="208" t="s">
        <v>286</v>
      </c>
      <c r="Y969" s="208">
        <v>0</v>
      </c>
      <c r="Z969" s="208"/>
      <c r="AA969" s="339">
        <v>36708</v>
      </c>
      <c r="AB969" s="208">
        <v>0</v>
      </c>
      <c r="AC969" s="208"/>
    </row>
    <row r="970" spans="1:29" ht="15" customHeight="1" x14ac:dyDescent="0.25">
      <c r="A970" s="208">
        <v>11958</v>
      </c>
      <c r="B970" s="208">
        <v>20200252</v>
      </c>
      <c r="C970" s="208" t="s">
        <v>489</v>
      </c>
      <c r="D970" s="208" t="s">
        <v>406</v>
      </c>
      <c r="E970" s="208" t="s">
        <v>254</v>
      </c>
      <c r="F970" s="208" t="s">
        <v>544</v>
      </c>
      <c r="G970" s="208" t="s">
        <v>268</v>
      </c>
      <c r="H970" s="208"/>
      <c r="I970" s="208" t="s">
        <v>269</v>
      </c>
      <c r="J970" s="208">
        <v>303</v>
      </c>
      <c r="K970" s="186">
        <v>148</v>
      </c>
      <c r="L970" s="186">
        <v>205</v>
      </c>
      <c r="M970" s="208" t="s">
        <v>719</v>
      </c>
      <c r="N970" s="186">
        <v>1</v>
      </c>
      <c r="O970" s="210">
        <v>872</v>
      </c>
      <c r="P970" s="208" t="s">
        <v>259</v>
      </c>
      <c r="Q970" s="208" t="s">
        <v>260</v>
      </c>
      <c r="R970" s="208" t="s">
        <v>254</v>
      </c>
      <c r="S970" s="208" t="s">
        <v>261</v>
      </c>
      <c r="T970" s="208"/>
      <c r="U970" s="208">
        <v>3.2</v>
      </c>
      <c r="V970" s="208"/>
      <c r="W970" s="208" t="s">
        <v>528</v>
      </c>
      <c r="X970" s="208" t="s">
        <v>275</v>
      </c>
      <c r="Y970" s="208">
        <v>0</v>
      </c>
      <c r="Z970" s="208"/>
      <c r="AA970" s="339">
        <v>36708</v>
      </c>
      <c r="AB970" s="208">
        <v>0</v>
      </c>
      <c r="AC970" s="208"/>
    </row>
    <row r="971" spans="1:29" ht="15" customHeight="1" x14ac:dyDescent="0.25">
      <c r="A971" s="208">
        <v>11959</v>
      </c>
      <c r="B971" s="208">
        <v>20200252</v>
      </c>
      <c r="C971" s="208" t="s">
        <v>489</v>
      </c>
      <c r="D971" s="208" t="s">
        <v>406</v>
      </c>
      <c r="E971" s="208" t="s">
        <v>254</v>
      </c>
      <c r="F971" s="208" t="s">
        <v>544</v>
      </c>
      <c r="G971" s="208" t="s">
        <v>268</v>
      </c>
      <c r="H971" s="208"/>
      <c r="I971" s="208" t="s">
        <v>269</v>
      </c>
      <c r="J971" s="208">
        <v>303</v>
      </c>
      <c r="K971" s="186">
        <v>149</v>
      </c>
      <c r="L971" s="186">
        <v>206</v>
      </c>
      <c r="M971" s="208" t="s">
        <v>507</v>
      </c>
      <c r="N971" s="186">
        <v>1</v>
      </c>
      <c r="O971" s="210">
        <v>893</v>
      </c>
      <c r="P971" s="208" t="s">
        <v>259</v>
      </c>
      <c r="Q971" s="208" t="s">
        <v>260</v>
      </c>
      <c r="R971" s="208" t="s">
        <v>254</v>
      </c>
      <c r="S971" s="208" t="s">
        <v>261</v>
      </c>
      <c r="T971" s="208"/>
      <c r="U971" s="208">
        <v>3.2</v>
      </c>
      <c r="V971" s="208"/>
      <c r="W971" s="208" t="s">
        <v>528</v>
      </c>
      <c r="X971" s="208" t="s">
        <v>275</v>
      </c>
      <c r="Y971" s="208">
        <v>0</v>
      </c>
      <c r="Z971" s="208"/>
      <c r="AA971" s="339">
        <v>36708</v>
      </c>
      <c r="AB971" s="208">
        <v>0</v>
      </c>
      <c r="AC971" s="208"/>
    </row>
    <row r="972" spans="1:29" ht="15" customHeight="1" x14ac:dyDescent="0.25">
      <c r="A972" s="208">
        <v>11960</v>
      </c>
      <c r="B972" s="208">
        <v>20200252</v>
      </c>
      <c r="C972" s="208" t="s">
        <v>489</v>
      </c>
      <c r="D972" s="208" t="s">
        <v>406</v>
      </c>
      <c r="E972" s="208" t="s">
        <v>254</v>
      </c>
      <c r="F972" s="208" t="s">
        <v>544</v>
      </c>
      <c r="G972" s="208">
        <v>198550</v>
      </c>
      <c r="H972" s="208" t="s">
        <v>725</v>
      </c>
      <c r="I972" s="208" t="s">
        <v>724</v>
      </c>
      <c r="J972" s="208">
        <v>324</v>
      </c>
      <c r="K972" s="186">
        <v>0</v>
      </c>
      <c r="L972" s="186">
        <v>129</v>
      </c>
      <c r="M972" s="208" t="s">
        <v>258</v>
      </c>
      <c r="N972" s="186">
        <v>1</v>
      </c>
      <c r="O972" s="210">
        <v>4.97E-9</v>
      </c>
      <c r="P972" s="208" t="s">
        <v>259</v>
      </c>
      <c r="Q972" s="208" t="s">
        <v>493</v>
      </c>
      <c r="R972" s="208" t="s">
        <v>453</v>
      </c>
      <c r="S972" s="208" t="s">
        <v>494</v>
      </c>
      <c r="T972" s="208"/>
      <c r="U972" s="208">
        <v>3.2</v>
      </c>
      <c r="V972" s="208" t="s">
        <v>627</v>
      </c>
      <c r="W972" s="208" t="s">
        <v>546</v>
      </c>
      <c r="X972" s="208" t="s">
        <v>263</v>
      </c>
      <c r="Y972" s="208">
        <v>0</v>
      </c>
      <c r="Z972" s="339">
        <v>36708</v>
      </c>
      <c r="AA972" s="208"/>
      <c r="AB972" s="208">
        <v>0</v>
      </c>
      <c r="AC972" s="208"/>
    </row>
    <row r="973" spans="1:29" ht="15" customHeight="1" x14ac:dyDescent="0.25">
      <c r="A973" s="208">
        <v>11961</v>
      </c>
      <c r="B973" s="208">
        <v>20200252</v>
      </c>
      <c r="C973" s="208" t="s">
        <v>489</v>
      </c>
      <c r="D973" s="208" t="s">
        <v>406</v>
      </c>
      <c r="E973" s="208" t="s">
        <v>254</v>
      </c>
      <c r="F973" s="208" t="s">
        <v>544</v>
      </c>
      <c r="G973" s="208">
        <v>85018</v>
      </c>
      <c r="H973" s="208" t="s">
        <v>368</v>
      </c>
      <c r="I973" s="208" t="s">
        <v>369</v>
      </c>
      <c r="J973" s="208">
        <v>325</v>
      </c>
      <c r="K973" s="186">
        <v>0</v>
      </c>
      <c r="L973" s="186">
        <v>129</v>
      </c>
      <c r="M973" s="208" t="s">
        <v>258</v>
      </c>
      <c r="N973" s="186">
        <v>1</v>
      </c>
      <c r="O973" s="210">
        <v>3.5300000000000001E-6</v>
      </c>
      <c r="P973" s="208" t="s">
        <v>259</v>
      </c>
      <c r="Q973" s="208" t="s">
        <v>493</v>
      </c>
      <c r="R973" s="208" t="s">
        <v>453</v>
      </c>
      <c r="S973" s="208" t="s">
        <v>494</v>
      </c>
      <c r="T973" s="208"/>
      <c r="U973" s="208">
        <v>3.2</v>
      </c>
      <c r="V973" s="208" t="s">
        <v>627</v>
      </c>
      <c r="W973" s="208" t="s">
        <v>546</v>
      </c>
      <c r="X973" s="208" t="s">
        <v>275</v>
      </c>
      <c r="Y973" s="208">
        <v>0</v>
      </c>
      <c r="Z973" s="339">
        <v>36708</v>
      </c>
      <c r="AA973" s="208"/>
      <c r="AB973" s="208">
        <v>0</v>
      </c>
      <c r="AC973" s="208"/>
    </row>
    <row r="974" spans="1:29" ht="15" customHeight="1" x14ac:dyDescent="0.25">
      <c r="A974" s="208">
        <v>11962</v>
      </c>
      <c r="B974" s="208">
        <v>20200252</v>
      </c>
      <c r="C974" s="208" t="s">
        <v>489</v>
      </c>
      <c r="D974" s="208" t="s">
        <v>406</v>
      </c>
      <c r="E974" s="208" t="s">
        <v>254</v>
      </c>
      <c r="F974" s="208" t="s">
        <v>544</v>
      </c>
      <c r="G974" s="208">
        <v>108952</v>
      </c>
      <c r="H974" s="208" t="s">
        <v>652</v>
      </c>
      <c r="I974" s="208" t="s">
        <v>651</v>
      </c>
      <c r="J974" s="208">
        <v>326</v>
      </c>
      <c r="K974" s="186">
        <v>0</v>
      </c>
      <c r="L974" s="186">
        <v>129</v>
      </c>
      <c r="M974" s="208" t="s">
        <v>258</v>
      </c>
      <c r="N974" s="186">
        <v>1</v>
      </c>
      <c r="O974" s="210">
        <v>4.21E-5</v>
      </c>
      <c r="P974" s="208" t="s">
        <v>259</v>
      </c>
      <c r="Q974" s="208" t="s">
        <v>493</v>
      </c>
      <c r="R974" s="208" t="s">
        <v>453</v>
      </c>
      <c r="S974" s="208" t="s">
        <v>494</v>
      </c>
      <c r="T974" s="208"/>
      <c r="U974" s="208">
        <v>3.2</v>
      </c>
      <c r="V974" s="208" t="s">
        <v>627</v>
      </c>
      <c r="W974" s="208" t="s">
        <v>546</v>
      </c>
      <c r="X974" s="208" t="s">
        <v>275</v>
      </c>
      <c r="Y974" s="208">
        <v>0</v>
      </c>
      <c r="Z974" s="339">
        <v>36708</v>
      </c>
      <c r="AA974" s="208"/>
      <c r="AB974" s="208">
        <v>0</v>
      </c>
      <c r="AC974" s="208"/>
    </row>
    <row r="975" spans="1:29" ht="15" customHeight="1" x14ac:dyDescent="0.25">
      <c r="A975" s="208">
        <v>11963</v>
      </c>
      <c r="B975" s="208">
        <v>20200252</v>
      </c>
      <c r="C975" s="208" t="s">
        <v>489</v>
      </c>
      <c r="D975" s="208" t="s">
        <v>406</v>
      </c>
      <c r="E975" s="208" t="s">
        <v>254</v>
      </c>
      <c r="F975" s="208" t="s">
        <v>544</v>
      </c>
      <c r="G975" s="208" t="s">
        <v>271</v>
      </c>
      <c r="H975" s="208"/>
      <c r="I975" s="208" t="s">
        <v>272</v>
      </c>
      <c r="J975" s="208">
        <v>330</v>
      </c>
      <c r="K975" s="186">
        <v>0</v>
      </c>
      <c r="L975" s="186">
        <v>129</v>
      </c>
      <c r="M975" s="208" t="s">
        <v>258</v>
      </c>
      <c r="N975" s="186">
        <v>1</v>
      </c>
      <c r="O975" s="210">
        <v>9.9100000000000004E-3</v>
      </c>
      <c r="P975" s="208" t="s">
        <v>259</v>
      </c>
      <c r="Q975" s="208" t="s">
        <v>493</v>
      </c>
      <c r="R975" s="208" t="s">
        <v>453</v>
      </c>
      <c r="S975" s="208" t="s">
        <v>494</v>
      </c>
      <c r="T975" s="208"/>
      <c r="U975" s="208">
        <v>3.2</v>
      </c>
      <c r="V975" s="208" t="s">
        <v>723</v>
      </c>
      <c r="W975" s="208" t="s">
        <v>546</v>
      </c>
      <c r="X975" s="208" t="s">
        <v>286</v>
      </c>
      <c r="Y975" s="208">
        <v>0</v>
      </c>
      <c r="Z975" s="339">
        <v>36708</v>
      </c>
      <c r="AA975" s="208"/>
      <c r="AB975" s="208">
        <v>0</v>
      </c>
      <c r="AC975" s="208"/>
    </row>
    <row r="976" spans="1:29" ht="15" customHeight="1" x14ac:dyDescent="0.25">
      <c r="A976" s="208">
        <v>11964</v>
      </c>
      <c r="B976" s="208">
        <v>20200252</v>
      </c>
      <c r="C976" s="208" t="s">
        <v>489</v>
      </c>
      <c r="D976" s="208" t="s">
        <v>406</v>
      </c>
      <c r="E976" s="208" t="s">
        <v>254</v>
      </c>
      <c r="F976" s="208" t="s">
        <v>544</v>
      </c>
      <c r="G976" s="208" t="s">
        <v>271</v>
      </c>
      <c r="H976" s="208"/>
      <c r="I976" s="208" t="s">
        <v>272</v>
      </c>
      <c r="J976" s="208">
        <v>330</v>
      </c>
      <c r="K976" s="186">
        <v>147</v>
      </c>
      <c r="L976" s="186">
        <v>204</v>
      </c>
      <c r="M976" s="208" t="s">
        <v>720</v>
      </c>
      <c r="N976" s="186">
        <v>1</v>
      </c>
      <c r="O976" s="210">
        <v>17.899999999999999</v>
      </c>
      <c r="P976" s="208" t="s">
        <v>259</v>
      </c>
      <c r="Q976" s="208" t="s">
        <v>260</v>
      </c>
      <c r="R976" s="208" t="s">
        <v>254</v>
      </c>
      <c r="S976" s="208" t="s">
        <v>261</v>
      </c>
      <c r="T976" s="208"/>
      <c r="U976" s="208">
        <v>3.2</v>
      </c>
      <c r="V976" s="208" t="s">
        <v>722</v>
      </c>
      <c r="W976" s="208" t="s">
        <v>528</v>
      </c>
      <c r="X976" s="208" t="s">
        <v>286</v>
      </c>
      <c r="Y976" s="208">
        <v>0</v>
      </c>
      <c r="Z976" s="208"/>
      <c r="AA976" s="339">
        <v>36708</v>
      </c>
      <c r="AB976" s="208">
        <v>0</v>
      </c>
      <c r="AC976" s="208"/>
    </row>
    <row r="977" spans="1:29" ht="15" customHeight="1" x14ac:dyDescent="0.25">
      <c r="A977" s="208">
        <v>11965</v>
      </c>
      <c r="B977" s="208">
        <v>20200252</v>
      </c>
      <c r="C977" s="208" t="s">
        <v>489</v>
      </c>
      <c r="D977" s="208" t="s">
        <v>406</v>
      </c>
      <c r="E977" s="208" t="s">
        <v>254</v>
      </c>
      <c r="F977" s="208" t="s">
        <v>544</v>
      </c>
      <c r="G977" s="208" t="s">
        <v>400</v>
      </c>
      <c r="H977" s="208"/>
      <c r="I977" s="208" t="s">
        <v>401</v>
      </c>
      <c r="J977" s="208">
        <v>338</v>
      </c>
      <c r="K977" s="186">
        <v>0</v>
      </c>
      <c r="L977" s="186">
        <v>129</v>
      </c>
      <c r="M977" s="208" t="s">
        <v>258</v>
      </c>
      <c r="N977" s="186">
        <v>1</v>
      </c>
      <c r="O977" s="210">
        <v>3.8399999999999997E-2</v>
      </c>
      <c r="P977" s="208" t="s">
        <v>259</v>
      </c>
      <c r="Q977" s="208" t="s">
        <v>493</v>
      </c>
      <c r="R977" s="208" t="s">
        <v>453</v>
      </c>
      <c r="S977" s="208" t="s">
        <v>494</v>
      </c>
      <c r="T977" s="208"/>
      <c r="U977" s="208">
        <v>3.2</v>
      </c>
      <c r="V977" s="208" t="s">
        <v>650</v>
      </c>
      <c r="W977" s="208" t="s">
        <v>546</v>
      </c>
      <c r="X977" s="208" t="s">
        <v>275</v>
      </c>
      <c r="Y977" s="208">
        <v>0</v>
      </c>
      <c r="Z977" s="339">
        <v>36708</v>
      </c>
      <c r="AA977" s="208"/>
      <c r="AB977" s="208">
        <v>0</v>
      </c>
      <c r="AC977" s="208"/>
    </row>
    <row r="978" spans="1:29" ht="15" customHeight="1" x14ac:dyDescent="0.25">
      <c r="A978" s="208">
        <v>11966</v>
      </c>
      <c r="B978" s="208">
        <v>20200252</v>
      </c>
      <c r="C978" s="208" t="s">
        <v>489</v>
      </c>
      <c r="D978" s="208" t="s">
        <v>406</v>
      </c>
      <c r="E978" s="208" t="s">
        <v>254</v>
      </c>
      <c r="F978" s="208" t="s">
        <v>544</v>
      </c>
      <c r="G978" s="208" t="s">
        <v>400</v>
      </c>
      <c r="H978" s="208"/>
      <c r="I978" s="208" t="s">
        <v>401</v>
      </c>
      <c r="J978" s="208">
        <v>338</v>
      </c>
      <c r="K978" s="186">
        <v>147</v>
      </c>
      <c r="L978" s="186">
        <v>204</v>
      </c>
      <c r="M978" s="208" t="s">
        <v>720</v>
      </c>
      <c r="N978" s="186">
        <v>1</v>
      </c>
      <c r="O978" s="210">
        <v>39.9</v>
      </c>
      <c r="P978" s="208" t="s">
        <v>259</v>
      </c>
      <c r="Q978" s="208" t="s">
        <v>260</v>
      </c>
      <c r="R978" s="208" t="s">
        <v>254</v>
      </c>
      <c r="S978" s="208" t="s">
        <v>261</v>
      </c>
      <c r="T978" s="208"/>
      <c r="U978" s="208">
        <v>3.2</v>
      </c>
      <c r="V978" s="208"/>
      <c r="W978" s="208" t="s">
        <v>528</v>
      </c>
      <c r="X978" s="208" t="s">
        <v>286</v>
      </c>
      <c r="Y978" s="208">
        <v>0</v>
      </c>
      <c r="Z978" s="208"/>
      <c r="AA978" s="339">
        <v>36708</v>
      </c>
      <c r="AB978" s="208">
        <v>0</v>
      </c>
      <c r="AC978" s="208"/>
    </row>
    <row r="979" spans="1:29" ht="15" customHeight="1" x14ac:dyDescent="0.25">
      <c r="A979" s="208">
        <v>11967</v>
      </c>
      <c r="B979" s="208">
        <v>20200252</v>
      </c>
      <c r="C979" s="208" t="s">
        <v>489</v>
      </c>
      <c r="D979" s="208" t="s">
        <v>406</v>
      </c>
      <c r="E979" s="208" t="s">
        <v>254</v>
      </c>
      <c r="F979" s="208" t="s">
        <v>544</v>
      </c>
      <c r="G979" s="208" t="s">
        <v>531</v>
      </c>
      <c r="H979" s="208"/>
      <c r="I979" s="208" t="s">
        <v>532</v>
      </c>
      <c r="J979" s="208">
        <v>339</v>
      </c>
      <c r="K979" s="186">
        <v>0</v>
      </c>
      <c r="L979" s="186">
        <v>129</v>
      </c>
      <c r="M979" s="208" t="s">
        <v>258</v>
      </c>
      <c r="N979" s="186">
        <v>1</v>
      </c>
      <c r="O979" s="210">
        <v>4.8309999999999999E-2</v>
      </c>
      <c r="P979" s="208" t="s">
        <v>259</v>
      </c>
      <c r="Q979" s="208" t="s">
        <v>493</v>
      </c>
      <c r="R979" s="208" t="s">
        <v>453</v>
      </c>
      <c r="S979" s="208" t="s">
        <v>494</v>
      </c>
      <c r="T979" s="208"/>
      <c r="U979" s="208"/>
      <c r="V979" s="208" t="s">
        <v>533</v>
      </c>
      <c r="W979" s="208" t="s">
        <v>534</v>
      </c>
      <c r="X979" s="208" t="s">
        <v>286</v>
      </c>
      <c r="Y979" s="208">
        <v>0</v>
      </c>
      <c r="Z979" s="339">
        <v>38018</v>
      </c>
      <c r="AA979" s="208"/>
      <c r="AB979" s="208">
        <v>0</v>
      </c>
      <c r="AC979" s="208"/>
    </row>
    <row r="980" spans="1:29" ht="15" customHeight="1" x14ac:dyDescent="0.25">
      <c r="A980" s="208">
        <v>11968</v>
      </c>
      <c r="B980" s="208">
        <v>20200252</v>
      </c>
      <c r="C980" s="208" t="s">
        <v>489</v>
      </c>
      <c r="D980" s="208" t="s">
        <v>406</v>
      </c>
      <c r="E980" s="208" t="s">
        <v>254</v>
      </c>
      <c r="F980" s="208" t="s">
        <v>544</v>
      </c>
      <c r="G980" s="208" t="s">
        <v>531</v>
      </c>
      <c r="H980" s="208"/>
      <c r="I980" s="208" t="s">
        <v>532</v>
      </c>
      <c r="J980" s="208">
        <v>339</v>
      </c>
      <c r="K980" s="186">
        <v>147</v>
      </c>
      <c r="L980" s="186">
        <v>204</v>
      </c>
      <c r="M980" s="208" t="s">
        <v>720</v>
      </c>
      <c r="N980" s="186">
        <v>1</v>
      </c>
      <c r="O980" s="210">
        <v>57.8</v>
      </c>
      <c r="P980" s="208" t="s">
        <v>259</v>
      </c>
      <c r="Q980" s="208" t="s">
        <v>260</v>
      </c>
      <c r="R980" s="208" t="s">
        <v>254</v>
      </c>
      <c r="S980" s="208" t="s">
        <v>261</v>
      </c>
      <c r="T980" s="208"/>
      <c r="U980" s="208">
        <v>3.2</v>
      </c>
      <c r="V980" s="208"/>
      <c r="W980" s="208" t="s">
        <v>528</v>
      </c>
      <c r="X980" s="208" t="s">
        <v>286</v>
      </c>
      <c r="Y980" s="208">
        <v>0</v>
      </c>
      <c r="Z980" s="208"/>
      <c r="AA980" s="339">
        <v>36708</v>
      </c>
      <c r="AB980" s="208">
        <v>0</v>
      </c>
      <c r="AC980" s="208"/>
    </row>
    <row r="981" spans="1:29" ht="15" customHeight="1" x14ac:dyDescent="0.25">
      <c r="A981" s="208">
        <v>11969</v>
      </c>
      <c r="B981" s="208">
        <v>20200252</v>
      </c>
      <c r="C981" s="208" t="s">
        <v>489</v>
      </c>
      <c r="D981" s="208" t="s">
        <v>406</v>
      </c>
      <c r="E981" s="208" t="s">
        <v>254</v>
      </c>
      <c r="F981" s="208" t="s">
        <v>544</v>
      </c>
      <c r="G981" s="208" t="s">
        <v>402</v>
      </c>
      <c r="H981" s="208"/>
      <c r="I981" s="208" t="s">
        <v>403</v>
      </c>
      <c r="J981" s="208">
        <v>340</v>
      </c>
      <c r="K981" s="186">
        <v>0</v>
      </c>
      <c r="L981" s="186">
        <v>129</v>
      </c>
      <c r="M981" s="208" t="s">
        <v>258</v>
      </c>
      <c r="N981" s="186">
        <v>1</v>
      </c>
      <c r="O981" s="210">
        <v>3.8399999999999997E-2</v>
      </c>
      <c r="P981" s="208" t="s">
        <v>259</v>
      </c>
      <c r="Q981" s="208" t="s">
        <v>493</v>
      </c>
      <c r="R981" s="208" t="s">
        <v>453</v>
      </c>
      <c r="S981" s="208" t="s">
        <v>494</v>
      </c>
      <c r="T981" s="208"/>
      <c r="U981" s="208">
        <v>3.2</v>
      </c>
      <c r="V981" s="208" t="s">
        <v>650</v>
      </c>
      <c r="W981" s="208" t="s">
        <v>546</v>
      </c>
      <c r="X981" s="208" t="s">
        <v>275</v>
      </c>
      <c r="Y981" s="208">
        <v>0</v>
      </c>
      <c r="Z981" s="339">
        <v>36708</v>
      </c>
      <c r="AA981" s="208"/>
      <c r="AB981" s="208">
        <v>0</v>
      </c>
      <c r="AC981" s="208"/>
    </row>
    <row r="982" spans="1:29" ht="15" customHeight="1" x14ac:dyDescent="0.25">
      <c r="A982" s="208">
        <v>11970</v>
      </c>
      <c r="B982" s="208">
        <v>20200252</v>
      </c>
      <c r="C982" s="208" t="s">
        <v>489</v>
      </c>
      <c r="D982" s="208" t="s">
        <v>406</v>
      </c>
      <c r="E982" s="208" t="s">
        <v>254</v>
      </c>
      <c r="F982" s="208" t="s">
        <v>544</v>
      </c>
      <c r="G982" s="208" t="s">
        <v>535</v>
      </c>
      <c r="H982" s="208"/>
      <c r="I982" s="208" t="s">
        <v>536</v>
      </c>
      <c r="J982" s="208">
        <v>341</v>
      </c>
      <c r="K982" s="186">
        <v>0</v>
      </c>
      <c r="L982" s="186">
        <v>129</v>
      </c>
      <c r="M982" s="208" t="s">
        <v>258</v>
      </c>
      <c r="N982" s="186">
        <v>1</v>
      </c>
      <c r="O982" s="210">
        <v>4.8309999999999999E-2</v>
      </c>
      <c r="P982" s="208" t="s">
        <v>259</v>
      </c>
      <c r="Q982" s="208" t="s">
        <v>493</v>
      </c>
      <c r="R982" s="208" t="s">
        <v>453</v>
      </c>
      <c r="S982" s="208" t="s">
        <v>494</v>
      </c>
      <c r="T982" s="208"/>
      <c r="U982" s="208"/>
      <c r="V982" s="208" t="s">
        <v>537</v>
      </c>
      <c r="W982" s="208" t="s">
        <v>534</v>
      </c>
      <c r="X982" s="208" t="s">
        <v>286</v>
      </c>
      <c r="Y982" s="208">
        <v>0</v>
      </c>
      <c r="Z982" s="339">
        <v>38018</v>
      </c>
      <c r="AA982" s="208"/>
      <c r="AB982" s="208">
        <v>0</v>
      </c>
      <c r="AC982" s="208"/>
    </row>
    <row r="983" spans="1:29" ht="15" customHeight="1" x14ac:dyDescent="0.25">
      <c r="A983" s="208">
        <v>11971</v>
      </c>
      <c r="B983" s="208">
        <v>20200252</v>
      </c>
      <c r="C983" s="208" t="s">
        <v>489</v>
      </c>
      <c r="D983" s="208" t="s">
        <v>406</v>
      </c>
      <c r="E983" s="208" t="s">
        <v>254</v>
      </c>
      <c r="F983" s="208" t="s">
        <v>544</v>
      </c>
      <c r="G983" s="208">
        <v>40</v>
      </c>
      <c r="H983" s="208"/>
      <c r="I983" s="208" t="s">
        <v>521</v>
      </c>
      <c r="J983" s="208">
        <v>347</v>
      </c>
      <c r="K983" s="186">
        <v>0</v>
      </c>
      <c r="L983" s="186">
        <v>129</v>
      </c>
      <c r="M983" s="208" t="s">
        <v>258</v>
      </c>
      <c r="N983" s="186">
        <v>1</v>
      </c>
      <c r="O983" s="210">
        <v>1.34E-4</v>
      </c>
      <c r="P983" s="208" t="s">
        <v>259</v>
      </c>
      <c r="Q983" s="208" t="s">
        <v>493</v>
      </c>
      <c r="R983" s="208" t="s">
        <v>453</v>
      </c>
      <c r="S983" s="208" t="s">
        <v>494</v>
      </c>
      <c r="T983" s="208"/>
      <c r="U983" s="208">
        <v>3.2</v>
      </c>
      <c r="V983" s="208" t="s">
        <v>627</v>
      </c>
      <c r="W983" s="208" t="s">
        <v>546</v>
      </c>
      <c r="X983" s="208" t="s">
        <v>263</v>
      </c>
      <c r="Y983" s="208">
        <v>0</v>
      </c>
      <c r="Z983" s="339">
        <v>36708</v>
      </c>
      <c r="AA983" s="208"/>
      <c r="AB983" s="208">
        <v>0</v>
      </c>
      <c r="AC983" s="208"/>
    </row>
    <row r="984" spans="1:29" ht="15" customHeight="1" x14ac:dyDescent="0.25">
      <c r="A984" s="208">
        <v>11972</v>
      </c>
      <c r="B984" s="208">
        <v>20200252</v>
      </c>
      <c r="C984" s="208" t="s">
        <v>489</v>
      </c>
      <c r="D984" s="208" t="s">
        <v>406</v>
      </c>
      <c r="E984" s="208" t="s">
        <v>254</v>
      </c>
      <c r="F984" s="208" t="s">
        <v>544</v>
      </c>
      <c r="G984" s="208"/>
      <c r="H984" s="208" t="s">
        <v>373</v>
      </c>
      <c r="I984" s="208" t="s">
        <v>374</v>
      </c>
      <c r="J984" s="208">
        <v>351</v>
      </c>
      <c r="K984" s="186">
        <v>0</v>
      </c>
      <c r="L984" s="186">
        <v>129</v>
      </c>
      <c r="M984" s="208" t="s">
        <v>258</v>
      </c>
      <c r="N984" s="186">
        <v>1</v>
      </c>
      <c r="O984" s="210">
        <v>2.87E-2</v>
      </c>
      <c r="P984" s="208" t="s">
        <v>259</v>
      </c>
      <c r="Q984" s="208" t="s">
        <v>493</v>
      </c>
      <c r="R984" s="208" t="s">
        <v>453</v>
      </c>
      <c r="S984" s="208" t="s">
        <v>494</v>
      </c>
      <c r="T984" s="208"/>
      <c r="U984" s="208">
        <v>3.2</v>
      </c>
      <c r="V984" s="208" t="s">
        <v>627</v>
      </c>
      <c r="W984" s="208" t="s">
        <v>546</v>
      </c>
      <c r="X984" s="208" t="s">
        <v>275</v>
      </c>
      <c r="Y984" s="208">
        <v>0</v>
      </c>
      <c r="Z984" s="339">
        <v>36708</v>
      </c>
      <c r="AA984" s="208"/>
      <c r="AB984" s="208">
        <v>0</v>
      </c>
      <c r="AC984" s="208"/>
    </row>
    <row r="985" spans="1:29" ht="15" customHeight="1" x14ac:dyDescent="0.25">
      <c r="A985" s="208">
        <v>11973</v>
      </c>
      <c r="B985" s="208">
        <v>20200252</v>
      </c>
      <c r="C985" s="208" t="s">
        <v>489</v>
      </c>
      <c r="D985" s="208" t="s">
        <v>406</v>
      </c>
      <c r="E985" s="208" t="s">
        <v>254</v>
      </c>
      <c r="F985" s="208" t="s">
        <v>544</v>
      </c>
      <c r="G985" s="208">
        <v>78875</v>
      </c>
      <c r="H985" s="208" t="s">
        <v>649</v>
      </c>
      <c r="I985" s="208" t="s">
        <v>648</v>
      </c>
      <c r="J985" s="208">
        <v>356</v>
      </c>
      <c r="K985" s="186">
        <v>0</v>
      </c>
      <c r="L985" s="186">
        <v>129</v>
      </c>
      <c r="M985" s="208" t="s">
        <v>258</v>
      </c>
      <c r="N985" s="186">
        <v>1</v>
      </c>
      <c r="O985" s="210">
        <v>4.46E-5</v>
      </c>
      <c r="P985" s="208" t="s">
        <v>259</v>
      </c>
      <c r="Q985" s="208" t="s">
        <v>493</v>
      </c>
      <c r="R985" s="208" t="s">
        <v>453</v>
      </c>
      <c r="S985" s="208" t="s">
        <v>494</v>
      </c>
      <c r="T985" s="208"/>
      <c r="U985" s="208">
        <v>3.2</v>
      </c>
      <c r="V985" s="208" t="s">
        <v>627</v>
      </c>
      <c r="W985" s="208" t="s">
        <v>546</v>
      </c>
      <c r="X985" s="208" t="s">
        <v>275</v>
      </c>
      <c r="Y985" s="208">
        <v>0</v>
      </c>
      <c r="Z985" s="339">
        <v>36708</v>
      </c>
      <c r="AA985" s="208"/>
      <c r="AB985" s="208">
        <v>0</v>
      </c>
      <c r="AC985" s="208"/>
    </row>
    <row r="986" spans="1:29" ht="15" customHeight="1" x14ac:dyDescent="0.25">
      <c r="A986" s="208">
        <v>11974</v>
      </c>
      <c r="B986" s="208">
        <v>20200252</v>
      </c>
      <c r="C986" s="208" t="s">
        <v>489</v>
      </c>
      <c r="D986" s="208" t="s">
        <v>406</v>
      </c>
      <c r="E986" s="208" t="s">
        <v>254</v>
      </c>
      <c r="F986" s="208" t="s">
        <v>544</v>
      </c>
      <c r="G986" s="208">
        <v>129000</v>
      </c>
      <c r="H986" s="208" t="s">
        <v>375</v>
      </c>
      <c r="I986" s="208" t="s">
        <v>376</v>
      </c>
      <c r="J986" s="208">
        <v>360</v>
      </c>
      <c r="K986" s="186">
        <v>0</v>
      </c>
      <c r="L986" s="186">
        <v>129</v>
      </c>
      <c r="M986" s="208" t="s">
        <v>258</v>
      </c>
      <c r="N986" s="186">
        <v>1</v>
      </c>
      <c r="O986" s="210">
        <v>5.8400000000000004E-7</v>
      </c>
      <c r="P986" s="208" t="s">
        <v>259</v>
      </c>
      <c r="Q986" s="208" t="s">
        <v>493</v>
      </c>
      <c r="R986" s="208" t="s">
        <v>453</v>
      </c>
      <c r="S986" s="208" t="s">
        <v>494</v>
      </c>
      <c r="T986" s="208"/>
      <c r="U986" s="208">
        <v>3.2</v>
      </c>
      <c r="V986" s="208" t="s">
        <v>627</v>
      </c>
      <c r="W986" s="208" t="s">
        <v>546</v>
      </c>
      <c r="X986" s="208" t="s">
        <v>275</v>
      </c>
      <c r="Y986" s="208">
        <v>0</v>
      </c>
      <c r="Z986" s="339">
        <v>36708</v>
      </c>
      <c r="AA986" s="208"/>
      <c r="AB986" s="208">
        <v>0</v>
      </c>
      <c r="AC986" s="208"/>
    </row>
    <row r="987" spans="1:29" ht="15" customHeight="1" x14ac:dyDescent="0.25">
      <c r="A987" s="208">
        <v>11975</v>
      </c>
      <c r="B987" s="208">
        <v>20200252</v>
      </c>
      <c r="C987" s="208" t="s">
        <v>489</v>
      </c>
      <c r="D987" s="208" t="s">
        <v>406</v>
      </c>
      <c r="E987" s="208" t="s">
        <v>254</v>
      </c>
      <c r="F987" s="208" t="s">
        <v>544</v>
      </c>
      <c r="G987" s="208">
        <v>100425</v>
      </c>
      <c r="H987" s="208" t="s">
        <v>646</v>
      </c>
      <c r="I987" s="208" t="s">
        <v>645</v>
      </c>
      <c r="J987" s="208">
        <v>377</v>
      </c>
      <c r="K987" s="186">
        <v>0</v>
      </c>
      <c r="L987" s="186">
        <v>129</v>
      </c>
      <c r="M987" s="208" t="s">
        <v>258</v>
      </c>
      <c r="N987" s="186">
        <v>1</v>
      </c>
      <c r="O987" s="210">
        <v>5.4799999999999997E-5</v>
      </c>
      <c r="P987" s="208" t="s">
        <v>259</v>
      </c>
      <c r="Q987" s="208" t="s">
        <v>493</v>
      </c>
      <c r="R987" s="208" t="s">
        <v>453</v>
      </c>
      <c r="S987" s="208" t="s">
        <v>494</v>
      </c>
      <c r="T987" s="208"/>
      <c r="U987" s="208">
        <v>3.2</v>
      </c>
      <c r="V987" s="208" t="s">
        <v>627</v>
      </c>
      <c r="W987" s="208" t="s">
        <v>546</v>
      </c>
      <c r="X987" s="208" t="s">
        <v>278</v>
      </c>
      <c r="Y987" s="208">
        <v>0</v>
      </c>
      <c r="Z987" s="339">
        <v>36708</v>
      </c>
      <c r="AA987" s="208"/>
      <c r="AB987" s="208">
        <v>0</v>
      </c>
      <c r="AC987" s="208"/>
    </row>
    <row r="988" spans="1:29" ht="15" customHeight="1" x14ac:dyDescent="0.25">
      <c r="A988" s="208">
        <v>11976</v>
      </c>
      <c r="B988" s="208">
        <v>20200252</v>
      </c>
      <c r="C988" s="208" t="s">
        <v>489</v>
      </c>
      <c r="D988" s="208" t="s">
        <v>406</v>
      </c>
      <c r="E988" s="208" t="s">
        <v>254</v>
      </c>
      <c r="F988" s="208" t="s">
        <v>544</v>
      </c>
      <c r="G988" s="208" t="s">
        <v>276</v>
      </c>
      <c r="H988" s="339">
        <v>2025884</v>
      </c>
      <c r="I988" s="208" t="s">
        <v>277</v>
      </c>
      <c r="J988" s="208">
        <v>380</v>
      </c>
      <c r="K988" s="186">
        <v>0</v>
      </c>
      <c r="L988" s="186">
        <v>129</v>
      </c>
      <c r="M988" s="208" t="s">
        <v>258</v>
      </c>
      <c r="N988" s="186">
        <v>1</v>
      </c>
      <c r="O988" s="210">
        <v>5.8799999999999998E-4</v>
      </c>
      <c r="P988" s="208" t="s">
        <v>259</v>
      </c>
      <c r="Q988" s="208" t="s">
        <v>493</v>
      </c>
      <c r="R988" s="208" t="s">
        <v>453</v>
      </c>
      <c r="S988" s="208" t="s">
        <v>494</v>
      </c>
      <c r="T988" s="208"/>
      <c r="U988" s="208">
        <v>3.2</v>
      </c>
      <c r="V988" s="208" t="s">
        <v>545</v>
      </c>
      <c r="W988" s="208" t="s">
        <v>546</v>
      </c>
      <c r="X988" s="208" t="s">
        <v>278</v>
      </c>
      <c r="Y988" s="208">
        <v>0</v>
      </c>
      <c r="Z988" s="339">
        <v>36708</v>
      </c>
      <c r="AA988" s="208"/>
      <c r="AB988" s="208">
        <v>0</v>
      </c>
      <c r="AC988" s="208"/>
    </row>
    <row r="989" spans="1:29" ht="15" customHeight="1" x14ac:dyDescent="0.25">
      <c r="A989" s="208">
        <v>11977</v>
      </c>
      <c r="B989" s="208">
        <v>20200252</v>
      </c>
      <c r="C989" s="208" t="s">
        <v>489</v>
      </c>
      <c r="D989" s="208" t="s">
        <v>406</v>
      </c>
      <c r="E989" s="208" t="s">
        <v>254</v>
      </c>
      <c r="F989" s="208" t="s">
        <v>544</v>
      </c>
      <c r="G989" s="208"/>
      <c r="H989" s="208"/>
      <c r="I989" s="208" t="s">
        <v>412</v>
      </c>
      <c r="J989" s="208">
        <v>381</v>
      </c>
      <c r="K989" s="186">
        <v>0</v>
      </c>
      <c r="L989" s="186">
        <v>129</v>
      </c>
      <c r="M989" s="208" t="s">
        <v>258</v>
      </c>
      <c r="N989" s="186">
        <v>1</v>
      </c>
      <c r="O989" s="210">
        <v>0.6</v>
      </c>
      <c r="P989" s="208" t="s">
        <v>259</v>
      </c>
      <c r="Q989" s="208" t="s">
        <v>260</v>
      </c>
      <c r="R989" s="208" t="s">
        <v>254</v>
      </c>
      <c r="S989" s="208" t="s">
        <v>261</v>
      </c>
      <c r="T989" s="208"/>
      <c r="U989" s="208">
        <v>3.2</v>
      </c>
      <c r="V989" s="208"/>
      <c r="W989" s="208" t="s">
        <v>528</v>
      </c>
      <c r="X989" s="208" t="s">
        <v>267</v>
      </c>
      <c r="Y989" s="208">
        <v>0</v>
      </c>
      <c r="Z989" s="208"/>
      <c r="AA989" s="339">
        <v>36708</v>
      </c>
      <c r="AB989" s="208">
        <v>0</v>
      </c>
      <c r="AC989" s="208"/>
    </row>
    <row r="990" spans="1:29" ht="15" customHeight="1" x14ac:dyDescent="0.25">
      <c r="A990" s="208">
        <v>11978</v>
      </c>
      <c r="B990" s="208">
        <v>20200252</v>
      </c>
      <c r="C990" s="208" t="s">
        <v>489</v>
      </c>
      <c r="D990" s="208" t="s">
        <v>406</v>
      </c>
      <c r="E990" s="208" t="s">
        <v>254</v>
      </c>
      <c r="F990" s="208" t="s">
        <v>544</v>
      </c>
      <c r="G990" s="208">
        <v>79345</v>
      </c>
      <c r="H990" s="208" t="s">
        <v>643</v>
      </c>
      <c r="I990" s="208" t="s">
        <v>642</v>
      </c>
      <c r="J990" s="208">
        <v>2</v>
      </c>
      <c r="K990" s="186">
        <v>0</v>
      </c>
      <c r="L990" s="186">
        <v>129</v>
      </c>
      <c r="M990" s="208" t="s">
        <v>258</v>
      </c>
      <c r="N990" s="186">
        <v>1</v>
      </c>
      <c r="O990" s="210">
        <v>6.6299999999999999E-5</v>
      </c>
      <c r="P990" s="208" t="s">
        <v>259</v>
      </c>
      <c r="Q990" s="208" t="s">
        <v>493</v>
      </c>
      <c r="R990" s="208" t="s">
        <v>453</v>
      </c>
      <c r="S990" s="208" t="s">
        <v>494</v>
      </c>
      <c r="T990" s="208"/>
      <c r="U990" s="208">
        <v>3.2</v>
      </c>
      <c r="V990" s="208" t="s">
        <v>627</v>
      </c>
      <c r="W990" s="208" t="s">
        <v>546</v>
      </c>
      <c r="X990" s="208" t="s">
        <v>275</v>
      </c>
      <c r="Y990" s="208">
        <v>0</v>
      </c>
      <c r="Z990" s="339">
        <v>36708</v>
      </c>
      <c r="AA990" s="208"/>
      <c r="AB990" s="208">
        <v>0</v>
      </c>
      <c r="AC990" s="208"/>
    </row>
    <row r="991" spans="1:29" ht="15" customHeight="1" x14ac:dyDescent="0.25">
      <c r="A991" s="208">
        <v>11979</v>
      </c>
      <c r="B991" s="208">
        <v>20200252</v>
      </c>
      <c r="C991" s="208" t="s">
        <v>489</v>
      </c>
      <c r="D991" s="208" t="s">
        <v>406</v>
      </c>
      <c r="E991" s="208" t="s">
        <v>254</v>
      </c>
      <c r="F991" s="208" t="s">
        <v>544</v>
      </c>
      <c r="G991" s="208">
        <v>108883</v>
      </c>
      <c r="H991" s="208" t="s">
        <v>381</v>
      </c>
      <c r="I991" s="208" t="s">
        <v>382</v>
      </c>
      <c r="J991" s="208">
        <v>397</v>
      </c>
      <c r="K991" s="186">
        <v>0</v>
      </c>
      <c r="L991" s="186">
        <v>129</v>
      </c>
      <c r="M991" s="208" t="s">
        <v>258</v>
      </c>
      <c r="N991" s="186">
        <v>1</v>
      </c>
      <c r="O991" s="210">
        <v>3.6200000000000001E-6</v>
      </c>
      <c r="P991" s="208" t="s">
        <v>259</v>
      </c>
      <c r="Q991" s="208" t="s">
        <v>721</v>
      </c>
      <c r="R991" s="208" t="s">
        <v>513</v>
      </c>
      <c r="S991" s="208" t="s">
        <v>494</v>
      </c>
      <c r="T991" s="208"/>
      <c r="U991" s="208">
        <v>3.2</v>
      </c>
      <c r="V991" s="208"/>
      <c r="W991" s="208" t="s">
        <v>528</v>
      </c>
      <c r="X991" s="208" t="s">
        <v>286</v>
      </c>
      <c r="Y991" s="208">
        <v>0</v>
      </c>
      <c r="Z991" s="208"/>
      <c r="AA991" s="339">
        <v>36708</v>
      </c>
      <c r="AB991" s="208">
        <v>0</v>
      </c>
      <c r="AC991" s="208"/>
    </row>
    <row r="992" spans="1:29" ht="15" customHeight="1" x14ac:dyDescent="0.25">
      <c r="A992" s="208">
        <v>11980</v>
      </c>
      <c r="B992" s="208">
        <v>20200252</v>
      </c>
      <c r="C992" s="208" t="s">
        <v>489</v>
      </c>
      <c r="D992" s="208" t="s">
        <v>406</v>
      </c>
      <c r="E992" s="208" t="s">
        <v>254</v>
      </c>
      <c r="F992" s="208" t="s">
        <v>544</v>
      </c>
      <c r="G992" s="208">
        <v>108883</v>
      </c>
      <c r="H992" s="208" t="s">
        <v>381</v>
      </c>
      <c r="I992" s="208" t="s">
        <v>382</v>
      </c>
      <c r="J992" s="208">
        <v>397</v>
      </c>
      <c r="K992" s="186">
        <v>0</v>
      </c>
      <c r="L992" s="186">
        <v>129</v>
      </c>
      <c r="M992" s="208" t="s">
        <v>258</v>
      </c>
      <c r="N992" s="186">
        <v>1</v>
      </c>
      <c r="O992" s="210">
        <v>9.6299999999999999E-4</v>
      </c>
      <c r="P992" s="208" t="s">
        <v>259</v>
      </c>
      <c r="Q992" s="208" t="s">
        <v>493</v>
      </c>
      <c r="R992" s="208" t="s">
        <v>453</v>
      </c>
      <c r="S992" s="208" t="s">
        <v>494</v>
      </c>
      <c r="T992" s="208"/>
      <c r="U992" s="208">
        <v>3.2</v>
      </c>
      <c r="V992" s="208" t="s">
        <v>627</v>
      </c>
      <c r="W992" s="208" t="s">
        <v>546</v>
      </c>
      <c r="X992" s="208" t="s">
        <v>278</v>
      </c>
      <c r="Y992" s="208">
        <v>0</v>
      </c>
      <c r="Z992" s="339">
        <v>36708</v>
      </c>
      <c r="AA992" s="208"/>
      <c r="AB992" s="208">
        <v>0</v>
      </c>
      <c r="AC992" s="208"/>
    </row>
    <row r="993" spans="1:67" ht="15" customHeight="1" x14ac:dyDescent="0.25">
      <c r="A993" s="208">
        <v>11981</v>
      </c>
      <c r="B993" s="208">
        <v>20200252</v>
      </c>
      <c r="C993" s="208" t="s">
        <v>489</v>
      </c>
      <c r="D993" s="208" t="s">
        <v>406</v>
      </c>
      <c r="E993" s="208" t="s">
        <v>254</v>
      </c>
      <c r="F993" s="208" t="s">
        <v>544</v>
      </c>
      <c r="G993" s="208"/>
      <c r="H993" s="208"/>
      <c r="I993" s="208" t="s">
        <v>279</v>
      </c>
      <c r="J993" s="208">
        <v>399</v>
      </c>
      <c r="K993" s="186">
        <v>0</v>
      </c>
      <c r="L993" s="186">
        <v>129</v>
      </c>
      <c r="M993" s="208" t="s">
        <v>258</v>
      </c>
      <c r="N993" s="186">
        <v>1</v>
      </c>
      <c r="O993" s="210">
        <v>1580</v>
      </c>
      <c r="P993" s="208" t="s">
        <v>259</v>
      </c>
      <c r="Q993" s="208" t="s">
        <v>260</v>
      </c>
      <c r="R993" s="208" t="s">
        <v>254</v>
      </c>
      <c r="S993" s="208" t="s">
        <v>261</v>
      </c>
      <c r="T993" s="208"/>
      <c r="U993" s="208">
        <v>3.2</v>
      </c>
      <c r="V993" s="208"/>
      <c r="W993" s="208" t="s">
        <v>528</v>
      </c>
      <c r="X993" s="208" t="s">
        <v>278</v>
      </c>
      <c r="Y993" s="208">
        <v>0</v>
      </c>
      <c r="Z993" s="208"/>
      <c r="AA993" s="339">
        <v>36708</v>
      </c>
      <c r="AB993" s="208">
        <v>0</v>
      </c>
      <c r="AC993" s="208"/>
    </row>
    <row r="994" spans="1:67" ht="15" customHeight="1" x14ac:dyDescent="0.25">
      <c r="A994" s="208">
        <v>11982</v>
      </c>
      <c r="B994" s="208">
        <v>20200252</v>
      </c>
      <c r="C994" s="208" t="s">
        <v>489</v>
      </c>
      <c r="D994" s="208" t="s">
        <v>406</v>
      </c>
      <c r="E994" s="208" t="s">
        <v>254</v>
      </c>
      <c r="F994" s="208" t="s">
        <v>544</v>
      </c>
      <c r="G994" s="208"/>
      <c r="H994" s="208"/>
      <c r="I994" s="208" t="s">
        <v>279</v>
      </c>
      <c r="J994" s="208">
        <v>399</v>
      </c>
      <c r="K994" s="186">
        <v>0</v>
      </c>
      <c r="L994" s="186">
        <v>129</v>
      </c>
      <c r="M994" s="208" t="s">
        <v>258</v>
      </c>
      <c r="N994" s="186">
        <v>1</v>
      </c>
      <c r="O994" s="210">
        <v>1.64</v>
      </c>
      <c r="P994" s="208" t="s">
        <v>259</v>
      </c>
      <c r="Q994" s="208" t="s">
        <v>493</v>
      </c>
      <c r="R994" s="208" t="s">
        <v>453</v>
      </c>
      <c r="S994" s="208" t="s">
        <v>494</v>
      </c>
      <c r="T994" s="208"/>
      <c r="U994" s="208">
        <v>3.2</v>
      </c>
      <c r="V994" s="208" t="s">
        <v>627</v>
      </c>
      <c r="W994" s="208" t="s">
        <v>546</v>
      </c>
      <c r="X994" s="208" t="s">
        <v>278</v>
      </c>
      <c r="Y994" s="208">
        <v>0</v>
      </c>
      <c r="Z994" s="339">
        <v>36708</v>
      </c>
      <c r="AA994" s="208"/>
      <c r="AB994" s="208">
        <v>0</v>
      </c>
      <c r="AC994" s="208"/>
    </row>
    <row r="995" spans="1:67" ht="15" customHeight="1" x14ac:dyDescent="0.25">
      <c r="A995" s="208">
        <v>11983</v>
      </c>
      <c r="B995" s="208">
        <v>20200252</v>
      </c>
      <c r="C995" s="208" t="s">
        <v>489</v>
      </c>
      <c r="D995" s="208" t="s">
        <v>406</v>
      </c>
      <c r="E995" s="208" t="s">
        <v>254</v>
      </c>
      <c r="F995" s="208" t="s">
        <v>544</v>
      </c>
      <c r="G995" s="208"/>
      <c r="H995" s="208"/>
      <c r="I995" s="208" t="s">
        <v>279</v>
      </c>
      <c r="J995" s="208">
        <v>399</v>
      </c>
      <c r="K995" s="186">
        <v>147</v>
      </c>
      <c r="L995" s="186">
        <v>204</v>
      </c>
      <c r="M995" s="208" t="s">
        <v>720</v>
      </c>
      <c r="N995" s="186">
        <v>1</v>
      </c>
      <c r="O995" s="210">
        <v>2730</v>
      </c>
      <c r="P995" s="208" t="s">
        <v>259</v>
      </c>
      <c r="Q995" s="208" t="s">
        <v>260</v>
      </c>
      <c r="R995" s="208" t="s">
        <v>254</v>
      </c>
      <c r="S995" s="208" t="s">
        <v>261</v>
      </c>
      <c r="T995" s="208"/>
      <c r="U995" s="208">
        <v>3.2</v>
      </c>
      <c r="V995" s="208"/>
      <c r="W995" s="208" t="s">
        <v>528</v>
      </c>
      <c r="X995" s="208" t="s">
        <v>286</v>
      </c>
      <c r="Y995" s="208">
        <v>0</v>
      </c>
      <c r="Z995" s="208"/>
      <c r="AA995" s="339">
        <v>36708</v>
      </c>
      <c r="AB995" s="208">
        <v>0</v>
      </c>
      <c r="AC995" s="208"/>
    </row>
    <row r="996" spans="1:67" ht="15" customHeight="1" x14ac:dyDescent="0.25">
      <c r="A996" s="208">
        <v>11984</v>
      </c>
      <c r="B996" s="208">
        <v>20200252</v>
      </c>
      <c r="C996" s="208" t="s">
        <v>489</v>
      </c>
      <c r="D996" s="208" t="s">
        <v>406</v>
      </c>
      <c r="E996" s="208" t="s">
        <v>254</v>
      </c>
      <c r="F996" s="208" t="s">
        <v>544</v>
      </c>
      <c r="G996" s="208"/>
      <c r="H996" s="208"/>
      <c r="I996" s="208" t="s">
        <v>279</v>
      </c>
      <c r="J996" s="208">
        <v>399</v>
      </c>
      <c r="K996" s="186">
        <v>148</v>
      </c>
      <c r="L996" s="186">
        <v>205</v>
      </c>
      <c r="M996" s="208" t="s">
        <v>719</v>
      </c>
      <c r="N996" s="186">
        <v>1</v>
      </c>
      <c r="O996" s="210">
        <v>809</v>
      </c>
      <c r="P996" s="208" t="s">
        <v>259</v>
      </c>
      <c r="Q996" s="208" t="s">
        <v>260</v>
      </c>
      <c r="R996" s="208" t="s">
        <v>254</v>
      </c>
      <c r="S996" s="208" t="s">
        <v>261</v>
      </c>
      <c r="T996" s="208"/>
      <c r="U996" s="208">
        <v>3.2</v>
      </c>
      <c r="V996" s="208"/>
      <c r="W996" s="208" t="s">
        <v>528</v>
      </c>
      <c r="X996" s="208" t="s">
        <v>275</v>
      </c>
      <c r="Y996" s="208">
        <v>0</v>
      </c>
      <c r="Z996" s="208"/>
      <c r="AA996" s="339">
        <v>36708</v>
      </c>
      <c r="AB996" s="208">
        <v>0</v>
      </c>
      <c r="AC996" s="208"/>
    </row>
    <row r="997" spans="1:67" ht="15" customHeight="1" x14ac:dyDescent="0.25">
      <c r="A997" s="208">
        <v>11985</v>
      </c>
      <c r="B997" s="208">
        <v>20200252</v>
      </c>
      <c r="C997" s="208" t="s">
        <v>489</v>
      </c>
      <c r="D997" s="208" t="s">
        <v>406</v>
      </c>
      <c r="E997" s="208" t="s">
        <v>254</v>
      </c>
      <c r="F997" s="208" t="s">
        <v>544</v>
      </c>
      <c r="G997" s="208"/>
      <c r="H997" s="208"/>
      <c r="I997" s="208" t="s">
        <v>279</v>
      </c>
      <c r="J997" s="208">
        <v>399</v>
      </c>
      <c r="K997" s="186">
        <v>149</v>
      </c>
      <c r="L997" s="186">
        <v>206</v>
      </c>
      <c r="M997" s="208" t="s">
        <v>507</v>
      </c>
      <c r="N997" s="186">
        <v>1</v>
      </c>
      <c r="O997" s="210">
        <v>1890</v>
      </c>
      <c r="P997" s="208" t="s">
        <v>259</v>
      </c>
      <c r="Q997" s="208" t="s">
        <v>260</v>
      </c>
      <c r="R997" s="208" t="s">
        <v>254</v>
      </c>
      <c r="S997" s="208" t="s">
        <v>261</v>
      </c>
      <c r="T997" s="208"/>
      <c r="U997" s="208">
        <v>3.2</v>
      </c>
      <c r="V997" s="208"/>
      <c r="W997" s="208" t="s">
        <v>528</v>
      </c>
      <c r="X997" s="208" t="s">
        <v>275</v>
      </c>
      <c r="Y997" s="208">
        <v>0</v>
      </c>
      <c r="Z997" s="208"/>
      <c r="AA997" s="339">
        <v>36708</v>
      </c>
      <c r="AB997" s="208">
        <v>0</v>
      </c>
      <c r="AC997" s="208"/>
    </row>
    <row r="998" spans="1:67" ht="15" customHeight="1" x14ac:dyDescent="0.25">
      <c r="A998" s="208">
        <v>11986</v>
      </c>
      <c r="B998" s="208">
        <v>20200252</v>
      </c>
      <c r="C998" s="208" t="s">
        <v>489</v>
      </c>
      <c r="D998" s="208" t="s">
        <v>406</v>
      </c>
      <c r="E998" s="208" t="s">
        <v>254</v>
      </c>
      <c r="F998" s="208" t="s">
        <v>544</v>
      </c>
      <c r="G998" s="208">
        <v>79005</v>
      </c>
      <c r="H998" s="208" t="s">
        <v>640</v>
      </c>
      <c r="I998" s="208" t="s">
        <v>639</v>
      </c>
      <c r="J998" s="208">
        <v>3</v>
      </c>
      <c r="K998" s="186">
        <v>0</v>
      </c>
      <c r="L998" s="186">
        <v>129</v>
      </c>
      <c r="M998" s="208" t="s">
        <v>258</v>
      </c>
      <c r="N998" s="186">
        <v>1</v>
      </c>
      <c r="O998" s="210">
        <v>5.27E-5</v>
      </c>
      <c r="P998" s="208" t="s">
        <v>259</v>
      </c>
      <c r="Q998" s="208" t="s">
        <v>493</v>
      </c>
      <c r="R998" s="208" t="s">
        <v>453</v>
      </c>
      <c r="S998" s="208" t="s">
        <v>494</v>
      </c>
      <c r="T998" s="208"/>
      <c r="U998" s="208">
        <v>3.2</v>
      </c>
      <c r="V998" s="208" t="s">
        <v>627</v>
      </c>
      <c r="W998" s="208" t="s">
        <v>546</v>
      </c>
      <c r="X998" s="208" t="s">
        <v>275</v>
      </c>
      <c r="Y998" s="208">
        <v>0</v>
      </c>
      <c r="Z998" s="339">
        <v>36708</v>
      </c>
      <c r="AA998" s="208"/>
      <c r="AB998" s="208">
        <v>0</v>
      </c>
      <c r="AC998" s="208"/>
    </row>
    <row r="999" spans="1:67" ht="15" customHeight="1" x14ac:dyDescent="0.25">
      <c r="A999" s="208">
        <v>11987</v>
      </c>
      <c r="B999" s="208">
        <v>20200252</v>
      </c>
      <c r="C999" s="208" t="s">
        <v>489</v>
      </c>
      <c r="D999" s="208" t="s">
        <v>406</v>
      </c>
      <c r="E999" s="208" t="s">
        <v>254</v>
      </c>
      <c r="F999" s="208" t="s">
        <v>544</v>
      </c>
      <c r="G999" s="208"/>
      <c r="H999" s="208" t="s">
        <v>637</v>
      </c>
      <c r="I999" s="208" t="s">
        <v>636</v>
      </c>
      <c r="J999" s="208">
        <v>18</v>
      </c>
      <c r="K999" s="186">
        <v>0</v>
      </c>
      <c r="L999" s="186">
        <v>129</v>
      </c>
      <c r="M999" s="208" t="s">
        <v>258</v>
      </c>
      <c r="N999" s="186">
        <v>1</v>
      </c>
      <c r="O999" s="210">
        <v>3.54E-5</v>
      </c>
      <c r="P999" s="208" t="s">
        <v>259</v>
      </c>
      <c r="Q999" s="208" t="s">
        <v>493</v>
      </c>
      <c r="R999" s="208" t="s">
        <v>453</v>
      </c>
      <c r="S999" s="208" t="s">
        <v>494</v>
      </c>
      <c r="T999" s="208"/>
      <c r="U999" s="208">
        <v>3.2</v>
      </c>
      <c r="V999" s="208" t="s">
        <v>627</v>
      </c>
      <c r="W999" s="208" t="s">
        <v>546</v>
      </c>
      <c r="X999" s="208" t="s">
        <v>263</v>
      </c>
      <c r="Y999" s="208">
        <v>0</v>
      </c>
      <c r="Z999" s="339">
        <v>36708</v>
      </c>
      <c r="AA999" s="208"/>
      <c r="AB999" s="208">
        <v>0</v>
      </c>
      <c r="AC999" s="208"/>
    </row>
    <row r="1000" spans="1:67" ht="15" customHeight="1" x14ac:dyDescent="0.25">
      <c r="A1000" s="208">
        <v>11988</v>
      </c>
      <c r="B1000" s="208">
        <v>20200252</v>
      </c>
      <c r="C1000" s="208" t="s">
        <v>489</v>
      </c>
      <c r="D1000" s="208" t="s">
        <v>406</v>
      </c>
      <c r="E1000" s="208" t="s">
        <v>254</v>
      </c>
      <c r="F1000" s="208" t="s">
        <v>544</v>
      </c>
      <c r="G1000" s="208"/>
      <c r="H1000" s="208" t="s">
        <v>635</v>
      </c>
      <c r="I1000" s="208" t="s">
        <v>634</v>
      </c>
      <c r="J1000" s="208">
        <v>20</v>
      </c>
      <c r="K1000" s="186">
        <v>0</v>
      </c>
      <c r="L1000" s="186">
        <v>129</v>
      </c>
      <c r="M1000" s="208" t="s">
        <v>258</v>
      </c>
      <c r="N1000" s="186">
        <v>1</v>
      </c>
      <c r="O1000" s="210">
        <v>1.11E-4</v>
      </c>
      <c r="P1000" s="208" t="s">
        <v>259</v>
      </c>
      <c r="Q1000" s="208" t="s">
        <v>493</v>
      </c>
      <c r="R1000" s="208" t="s">
        <v>453</v>
      </c>
      <c r="S1000" s="208" t="s">
        <v>494</v>
      </c>
      <c r="T1000" s="208"/>
      <c r="U1000" s="208">
        <v>3.2</v>
      </c>
      <c r="V1000" s="208" t="s">
        <v>627</v>
      </c>
      <c r="W1000" s="208" t="s">
        <v>546</v>
      </c>
      <c r="X1000" s="208" t="s">
        <v>275</v>
      </c>
      <c r="Y1000" s="208">
        <v>0</v>
      </c>
      <c r="Z1000" s="339">
        <v>36708</v>
      </c>
      <c r="AA1000" s="208"/>
      <c r="AB1000" s="208">
        <v>0</v>
      </c>
      <c r="AC1000" s="208"/>
    </row>
    <row r="1001" spans="1:67" ht="15" customHeight="1" x14ac:dyDescent="0.25">
      <c r="A1001" s="208">
        <v>11989</v>
      </c>
      <c r="B1001" s="208">
        <v>20200252</v>
      </c>
      <c r="C1001" s="208" t="s">
        <v>489</v>
      </c>
      <c r="D1001" s="208" t="s">
        <v>406</v>
      </c>
      <c r="E1001" s="208" t="s">
        <v>254</v>
      </c>
      <c r="F1001" s="208" t="s">
        <v>544</v>
      </c>
      <c r="G1001" s="208"/>
      <c r="H1001" s="208" t="s">
        <v>633</v>
      </c>
      <c r="I1001" s="208" t="s">
        <v>632</v>
      </c>
      <c r="J1001" s="208">
        <v>24</v>
      </c>
      <c r="K1001" s="186">
        <v>0</v>
      </c>
      <c r="L1001" s="186">
        <v>129</v>
      </c>
      <c r="M1001" s="208" t="s">
        <v>258</v>
      </c>
      <c r="N1001" s="186">
        <v>1</v>
      </c>
      <c r="O1001" s="210">
        <v>1.8E-5</v>
      </c>
      <c r="P1001" s="208" t="s">
        <v>259</v>
      </c>
      <c r="Q1001" s="208" t="s">
        <v>493</v>
      </c>
      <c r="R1001" s="208" t="s">
        <v>453</v>
      </c>
      <c r="S1001" s="208" t="s">
        <v>494</v>
      </c>
      <c r="T1001" s="208"/>
      <c r="U1001" s="208">
        <v>3.2</v>
      </c>
      <c r="V1001" s="208" t="s">
        <v>627</v>
      </c>
      <c r="W1001" s="208" t="s">
        <v>546</v>
      </c>
      <c r="X1001" s="208" t="s">
        <v>263</v>
      </c>
      <c r="Y1001" s="208">
        <v>0</v>
      </c>
      <c r="Z1001" s="339">
        <v>36708</v>
      </c>
      <c r="AA1001" s="208"/>
      <c r="AB1001" s="208">
        <v>0</v>
      </c>
      <c r="AC1001" s="208"/>
    </row>
    <row r="1002" spans="1:67" ht="15" customHeight="1" x14ac:dyDescent="0.25">
      <c r="A1002" s="208">
        <v>11990</v>
      </c>
      <c r="B1002" s="208">
        <v>20200252</v>
      </c>
      <c r="C1002" s="208" t="s">
        <v>489</v>
      </c>
      <c r="D1002" s="208" t="s">
        <v>406</v>
      </c>
      <c r="E1002" s="208" t="s">
        <v>254</v>
      </c>
      <c r="F1002" s="208" t="s">
        <v>544</v>
      </c>
      <c r="G1002" s="208">
        <v>540841</v>
      </c>
      <c r="H1002" s="208" t="s">
        <v>631</v>
      </c>
      <c r="I1002" s="208" t="s">
        <v>630</v>
      </c>
      <c r="J1002" s="208">
        <v>34</v>
      </c>
      <c r="K1002" s="186">
        <v>0</v>
      </c>
      <c r="L1002" s="186">
        <v>129</v>
      </c>
      <c r="M1002" s="208" t="s">
        <v>258</v>
      </c>
      <c r="N1002" s="186">
        <v>1</v>
      </c>
      <c r="O1002" s="210">
        <v>8.4599999999999996E-4</v>
      </c>
      <c r="P1002" s="208" t="s">
        <v>259</v>
      </c>
      <c r="Q1002" s="208" t="s">
        <v>493</v>
      </c>
      <c r="R1002" s="208" t="s">
        <v>453</v>
      </c>
      <c r="S1002" s="208" t="s">
        <v>494</v>
      </c>
      <c r="T1002" s="208"/>
      <c r="U1002" s="208">
        <v>3.2</v>
      </c>
      <c r="V1002" s="208" t="s">
        <v>627</v>
      </c>
      <c r="W1002" s="208" t="s">
        <v>546</v>
      </c>
      <c r="X1002" s="208" t="s">
        <v>267</v>
      </c>
      <c r="Y1002" s="208">
        <v>0</v>
      </c>
      <c r="Z1002" s="339">
        <v>36708</v>
      </c>
      <c r="AA1002" s="208"/>
      <c r="AB1002" s="208">
        <v>0</v>
      </c>
      <c r="AC1002" s="208"/>
    </row>
    <row r="1003" spans="1:67" ht="15" customHeight="1" x14ac:dyDescent="0.25">
      <c r="A1003" s="208">
        <v>11991</v>
      </c>
      <c r="B1003" s="208">
        <v>20200252</v>
      </c>
      <c r="C1003" s="208" t="s">
        <v>489</v>
      </c>
      <c r="D1003" s="208" t="s">
        <v>406</v>
      </c>
      <c r="E1003" s="208" t="s">
        <v>254</v>
      </c>
      <c r="F1003" s="208" t="s">
        <v>544</v>
      </c>
      <c r="G1003" s="208">
        <v>75014</v>
      </c>
      <c r="H1003" s="208" t="s">
        <v>629</v>
      </c>
      <c r="I1003" s="208" t="s">
        <v>628</v>
      </c>
      <c r="J1003" s="208">
        <v>415</v>
      </c>
      <c r="K1003" s="186">
        <v>0</v>
      </c>
      <c r="L1003" s="186">
        <v>129</v>
      </c>
      <c r="M1003" s="208" t="s">
        <v>258</v>
      </c>
      <c r="N1003" s="186">
        <v>1</v>
      </c>
      <c r="O1003" s="210">
        <v>2.4700000000000001E-5</v>
      </c>
      <c r="P1003" s="208" t="s">
        <v>259</v>
      </c>
      <c r="Q1003" s="208" t="s">
        <v>493</v>
      </c>
      <c r="R1003" s="208" t="s">
        <v>453</v>
      </c>
      <c r="S1003" s="208" t="s">
        <v>494</v>
      </c>
      <c r="T1003" s="208"/>
      <c r="U1003" s="208">
        <v>3.2</v>
      </c>
      <c r="V1003" s="208" t="s">
        <v>627</v>
      </c>
      <c r="W1003" s="208" t="s">
        <v>546</v>
      </c>
      <c r="X1003" s="208" t="s">
        <v>275</v>
      </c>
      <c r="Y1003" s="208">
        <v>0</v>
      </c>
      <c r="Z1003" s="339">
        <v>36708</v>
      </c>
      <c r="AA1003" s="208"/>
      <c r="AB1003" s="208">
        <v>0</v>
      </c>
      <c r="AC1003" s="208"/>
    </row>
    <row r="1004" spans="1:67" ht="15" customHeight="1" x14ac:dyDescent="0.25">
      <c r="A1004" s="208">
        <v>11992</v>
      </c>
      <c r="B1004" s="208">
        <v>20200252</v>
      </c>
      <c r="C1004" s="208" t="s">
        <v>489</v>
      </c>
      <c r="D1004" s="208" t="s">
        <v>406</v>
      </c>
      <c r="E1004" s="208" t="s">
        <v>254</v>
      </c>
      <c r="F1004" s="208" t="s">
        <v>544</v>
      </c>
      <c r="G1004" s="208" t="s">
        <v>385</v>
      </c>
      <c r="H1004" s="208"/>
      <c r="I1004" s="208" t="s">
        <v>386</v>
      </c>
      <c r="J1004" s="208">
        <v>417</v>
      </c>
      <c r="K1004" s="186">
        <v>0</v>
      </c>
      <c r="L1004" s="186">
        <v>129</v>
      </c>
      <c r="M1004" s="208" t="s">
        <v>258</v>
      </c>
      <c r="N1004" s="186">
        <v>1</v>
      </c>
      <c r="O1004" s="210">
        <v>116</v>
      </c>
      <c r="P1004" s="208" t="s">
        <v>259</v>
      </c>
      <c r="Q1004" s="208" t="s">
        <v>260</v>
      </c>
      <c r="R1004" s="208" t="s">
        <v>254</v>
      </c>
      <c r="S1004" s="208" t="s">
        <v>261</v>
      </c>
      <c r="T1004" s="208"/>
      <c r="U1004" s="208">
        <v>3.2</v>
      </c>
      <c r="V1004" s="208" t="s">
        <v>538</v>
      </c>
      <c r="W1004" s="208" t="s">
        <v>528</v>
      </c>
      <c r="X1004" s="208" t="s">
        <v>278</v>
      </c>
      <c r="Y1004" s="208">
        <v>0</v>
      </c>
      <c r="Z1004" s="208"/>
      <c r="AA1004" s="339">
        <v>36708</v>
      </c>
      <c r="AB1004" s="208">
        <v>0</v>
      </c>
      <c r="AC1004" s="208"/>
    </row>
    <row r="1005" spans="1:67" ht="15" customHeight="1" x14ac:dyDescent="0.25">
      <c r="A1005" s="208">
        <v>11993</v>
      </c>
      <c r="B1005" s="208">
        <v>20200253</v>
      </c>
      <c r="C1005" s="208" t="s">
        <v>489</v>
      </c>
      <c r="D1005" s="208" t="s">
        <v>406</v>
      </c>
      <c r="E1005" s="208" t="s">
        <v>254</v>
      </c>
      <c r="F1005" s="208" t="s">
        <v>547</v>
      </c>
      <c r="G1005" s="208" t="s">
        <v>565</v>
      </c>
      <c r="H1005" s="208" t="s">
        <v>566</v>
      </c>
      <c r="I1005" s="208" t="s">
        <v>567</v>
      </c>
      <c r="J1005" s="208">
        <v>87</v>
      </c>
      <c r="K1005" s="186">
        <v>140</v>
      </c>
      <c r="L1005" s="186">
        <v>199</v>
      </c>
      <c r="M1005" s="208" t="s">
        <v>698</v>
      </c>
      <c r="N1005" s="186">
        <v>1</v>
      </c>
      <c r="O1005" s="210">
        <v>0.19</v>
      </c>
      <c r="P1005" s="208" t="s">
        <v>259</v>
      </c>
      <c r="Q1005" s="208" t="s">
        <v>493</v>
      </c>
      <c r="R1005" s="208" t="s">
        <v>513</v>
      </c>
      <c r="S1005" s="208" t="s">
        <v>494</v>
      </c>
      <c r="T1005" s="208"/>
      <c r="U1005" s="208">
        <v>3.2</v>
      </c>
      <c r="V1005" s="208"/>
      <c r="W1005" s="208" t="s">
        <v>528</v>
      </c>
      <c r="X1005" s="208" t="s">
        <v>286</v>
      </c>
      <c r="Y1005" s="208">
        <v>0</v>
      </c>
      <c r="Z1005" s="208"/>
      <c r="AA1005" s="339">
        <v>36708</v>
      </c>
      <c r="AB1005" s="208">
        <v>0</v>
      </c>
      <c r="AC1005" s="208"/>
    </row>
    <row r="1006" spans="1:67" ht="15" customHeight="1" x14ac:dyDescent="0.25">
      <c r="A1006" s="208">
        <v>11994</v>
      </c>
      <c r="B1006" s="208">
        <v>20200253</v>
      </c>
      <c r="C1006" s="208" t="s">
        <v>489</v>
      </c>
      <c r="D1006" s="208" t="s">
        <v>406</v>
      </c>
      <c r="E1006" s="208" t="s">
        <v>254</v>
      </c>
      <c r="F1006" s="208" t="s">
        <v>547</v>
      </c>
      <c r="G1006" s="208">
        <v>71432</v>
      </c>
      <c r="H1006" s="208" t="s">
        <v>297</v>
      </c>
      <c r="I1006" s="208" t="s">
        <v>298</v>
      </c>
      <c r="J1006" s="208">
        <v>98</v>
      </c>
      <c r="K1006" s="186">
        <v>0</v>
      </c>
      <c r="L1006" s="186">
        <v>129</v>
      </c>
      <c r="M1006" s="208" t="s">
        <v>258</v>
      </c>
      <c r="N1006" s="186">
        <v>1</v>
      </c>
      <c r="O1006" s="210">
        <v>1.58E-3</v>
      </c>
      <c r="P1006" s="208" t="s">
        <v>259</v>
      </c>
      <c r="Q1006" s="208" t="s">
        <v>493</v>
      </c>
      <c r="R1006" s="208" t="s">
        <v>453</v>
      </c>
      <c r="S1006" s="208" t="s">
        <v>494</v>
      </c>
      <c r="T1006" s="208"/>
      <c r="U1006" s="208">
        <v>3.2</v>
      </c>
      <c r="V1006" s="208" t="s">
        <v>627</v>
      </c>
      <c r="W1006" s="208" t="s">
        <v>546</v>
      </c>
      <c r="X1006" s="208" t="s">
        <v>267</v>
      </c>
      <c r="Y1006" s="208">
        <v>0</v>
      </c>
      <c r="Z1006" s="339">
        <v>36708</v>
      </c>
      <c r="AA1006" s="208"/>
      <c r="AB1006" s="208">
        <v>0</v>
      </c>
      <c r="AC1006" s="208"/>
    </row>
    <row r="1007" spans="1:67" s="340" customFormat="1" ht="15" customHeight="1" x14ac:dyDescent="0.25">
      <c r="A1007" s="208">
        <v>11995</v>
      </c>
      <c r="B1007" s="208">
        <v>20200253</v>
      </c>
      <c r="C1007" s="208" t="s">
        <v>489</v>
      </c>
      <c r="D1007" s="208" t="s">
        <v>406</v>
      </c>
      <c r="E1007" s="208" t="s">
        <v>254</v>
      </c>
      <c r="F1007" s="208" t="s">
        <v>547</v>
      </c>
      <c r="G1007" s="208">
        <v>71432</v>
      </c>
      <c r="H1007" s="208" t="s">
        <v>297</v>
      </c>
      <c r="I1007" s="208" t="s">
        <v>298</v>
      </c>
      <c r="J1007" s="208">
        <v>98</v>
      </c>
      <c r="K1007" s="340">
        <v>140</v>
      </c>
      <c r="L1007" s="340">
        <v>199</v>
      </c>
      <c r="M1007" s="208" t="s">
        <v>698</v>
      </c>
      <c r="N1007" s="340">
        <v>1</v>
      </c>
      <c r="O1007" s="210">
        <v>1.1E-4</v>
      </c>
      <c r="P1007" s="208" t="s">
        <v>259</v>
      </c>
      <c r="Q1007" s="208" t="s">
        <v>493</v>
      </c>
      <c r="R1007" s="208" t="s">
        <v>513</v>
      </c>
      <c r="S1007" s="208" t="s">
        <v>494</v>
      </c>
      <c r="T1007" s="208"/>
      <c r="U1007" s="208">
        <v>3.2</v>
      </c>
      <c r="V1007" s="208"/>
      <c r="W1007" s="208" t="s">
        <v>528</v>
      </c>
      <c r="X1007" s="208" t="s">
        <v>286</v>
      </c>
      <c r="Y1007" s="208">
        <v>0</v>
      </c>
      <c r="Z1007" s="208"/>
      <c r="AA1007" s="339">
        <v>36708</v>
      </c>
      <c r="AB1007" s="208">
        <v>0</v>
      </c>
      <c r="AC1007" s="208"/>
      <c r="BO1007" s="186"/>
    </row>
    <row r="1008" spans="1:67" ht="15" customHeight="1" x14ac:dyDescent="0.25">
      <c r="A1008" s="208">
        <v>11996</v>
      </c>
      <c r="B1008" s="208">
        <v>20200253</v>
      </c>
      <c r="C1008" s="208" t="s">
        <v>489</v>
      </c>
      <c r="D1008" s="208" t="s">
        <v>406</v>
      </c>
      <c r="E1008" s="208" t="s">
        <v>254</v>
      </c>
      <c r="F1008" s="208" t="s">
        <v>547</v>
      </c>
      <c r="G1008" s="208">
        <v>106990</v>
      </c>
      <c r="H1008" s="208" t="s">
        <v>501</v>
      </c>
      <c r="I1008" s="208" t="s">
        <v>502</v>
      </c>
      <c r="J1008" s="208">
        <v>25</v>
      </c>
      <c r="K1008" s="186">
        <v>0</v>
      </c>
      <c r="L1008" s="186">
        <v>129</v>
      </c>
      <c r="M1008" s="208" t="s">
        <v>258</v>
      </c>
      <c r="N1008" s="186">
        <v>1</v>
      </c>
      <c r="O1008" s="210">
        <v>6.6299999999999996E-4</v>
      </c>
      <c r="P1008" s="208" t="s">
        <v>259</v>
      </c>
      <c r="Q1008" s="208" t="s">
        <v>493</v>
      </c>
      <c r="R1008" s="208" t="s">
        <v>453</v>
      </c>
      <c r="S1008" s="208" t="s">
        <v>494</v>
      </c>
      <c r="T1008" s="208"/>
      <c r="U1008" s="208">
        <v>3.2</v>
      </c>
      <c r="V1008" s="208" t="s">
        <v>627</v>
      </c>
      <c r="W1008" s="208" t="s">
        <v>546</v>
      </c>
      <c r="X1008" s="208" t="s">
        <v>263</v>
      </c>
      <c r="Y1008" s="208">
        <v>0</v>
      </c>
      <c r="Z1008" s="339">
        <v>36708</v>
      </c>
      <c r="AA1008" s="208"/>
      <c r="AB1008" s="208">
        <v>0</v>
      </c>
      <c r="AC1008" s="208"/>
    </row>
    <row r="1009" spans="1:67" ht="15" customHeight="1" x14ac:dyDescent="0.25">
      <c r="A1009" s="208">
        <v>11997</v>
      </c>
      <c r="B1009" s="208">
        <v>20200253</v>
      </c>
      <c r="C1009" s="208" t="s">
        <v>489</v>
      </c>
      <c r="D1009" s="208" t="s">
        <v>406</v>
      </c>
      <c r="E1009" s="208" t="s">
        <v>254</v>
      </c>
      <c r="F1009" s="208" t="s">
        <v>547</v>
      </c>
      <c r="G1009" s="208" t="s">
        <v>255</v>
      </c>
      <c r="H1009" s="208" t="s">
        <v>256</v>
      </c>
      <c r="I1009" s="208" t="s">
        <v>257</v>
      </c>
      <c r="J1009" s="208">
        <v>136</v>
      </c>
      <c r="K1009" s="186">
        <v>0</v>
      </c>
      <c r="L1009" s="186">
        <v>129</v>
      </c>
      <c r="M1009" s="208" t="s">
        <v>258</v>
      </c>
      <c r="N1009" s="186">
        <v>1</v>
      </c>
      <c r="O1009" s="210">
        <v>116000</v>
      </c>
      <c r="P1009" s="208" t="s">
        <v>259</v>
      </c>
      <c r="Q1009" s="208" t="s">
        <v>260</v>
      </c>
      <c r="R1009" s="208" t="s">
        <v>254</v>
      </c>
      <c r="S1009" s="208" t="s">
        <v>261</v>
      </c>
      <c r="T1009" s="208"/>
      <c r="U1009" s="208">
        <v>3.2</v>
      </c>
      <c r="V1009" s="208"/>
      <c r="W1009" s="208" t="s">
        <v>528</v>
      </c>
      <c r="X1009" s="208" t="s">
        <v>267</v>
      </c>
      <c r="Y1009" s="208">
        <v>0</v>
      </c>
      <c r="Z1009" s="208"/>
      <c r="AA1009" s="339">
        <v>36708</v>
      </c>
      <c r="AB1009" s="208">
        <v>0</v>
      </c>
      <c r="AC1009" s="208"/>
    </row>
    <row r="1010" spans="1:67" ht="15" customHeight="1" x14ac:dyDescent="0.25">
      <c r="A1010" s="208">
        <v>11998</v>
      </c>
      <c r="B1010" s="208">
        <v>20200253</v>
      </c>
      <c r="C1010" s="208" t="s">
        <v>489</v>
      </c>
      <c r="D1010" s="208" t="s">
        <v>406</v>
      </c>
      <c r="E1010" s="208" t="s">
        <v>254</v>
      </c>
      <c r="F1010" s="208" t="s">
        <v>547</v>
      </c>
      <c r="G1010" s="208" t="s">
        <v>255</v>
      </c>
      <c r="H1010" s="208" t="s">
        <v>256</v>
      </c>
      <c r="I1010" s="208" t="s">
        <v>257</v>
      </c>
      <c r="J1010" s="208">
        <v>136</v>
      </c>
      <c r="K1010" s="186">
        <v>0</v>
      </c>
      <c r="L1010" s="186">
        <v>129</v>
      </c>
      <c r="M1010" s="208" t="s">
        <v>258</v>
      </c>
      <c r="N1010" s="186">
        <v>1</v>
      </c>
      <c r="O1010" s="210">
        <v>110</v>
      </c>
      <c r="P1010" s="208" t="s">
        <v>259</v>
      </c>
      <c r="Q1010" s="208" t="s">
        <v>493</v>
      </c>
      <c r="R1010" s="208" t="s">
        <v>453</v>
      </c>
      <c r="S1010" s="208" t="s">
        <v>494</v>
      </c>
      <c r="T1010" s="208"/>
      <c r="U1010" s="208">
        <v>3.2</v>
      </c>
      <c r="V1010" s="208" t="s">
        <v>693</v>
      </c>
      <c r="W1010" s="208" t="s">
        <v>546</v>
      </c>
      <c r="X1010" s="208" t="s">
        <v>278</v>
      </c>
      <c r="Y1010" s="208">
        <v>0</v>
      </c>
      <c r="Z1010" s="339">
        <v>36708</v>
      </c>
      <c r="AA1010" s="208"/>
      <c r="AB1010" s="208">
        <v>0</v>
      </c>
      <c r="AC1010" s="208"/>
    </row>
    <row r="1011" spans="1:67" ht="15" customHeight="1" x14ac:dyDescent="0.25">
      <c r="A1011" s="208">
        <v>11999</v>
      </c>
      <c r="B1011" s="208">
        <v>20200253</v>
      </c>
      <c r="C1011" s="208" t="s">
        <v>489</v>
      </c>
      <c r="D1011" s="208" t="s">
        <v>406</v>
      </c>
      <c r="E1011" s="208" t="s">
        <v>254</v>
      </c>
      <c r="F1011" s="208" t="s">
        <v>547</v>
      </c>
      <c r="G1011" s="208" t="s">
        <v>264</v>
      </c>
      <c r="H1011" s="208" t="s">
        <v>265</v>
      </c>
      <c r="I1011" s="208" t="s">
        <v>266</v>
      </c>
      <c r="J1011" s="208">
        <v>137</v>
      </c>
      <c r="K1011" s="186">
        <v>0</v>
      </c>
      <c r="L1011" s="186">
        <v>129</v>
      </c>
      <c r="M1011" s="208" t="s">
        <v>258</v>
      </c>
      <c r="N1011" s="186">
        <v>1</v>
      </c>
      <c r="O1011" s="210">
        <v>1680</v>
      </c>
      <c r="P1011" s="208" t="s">
        <v>259</v>
      </c>
      <c r="Q1011" s="208" t="s">
        <v>260</v>
      </c>
      <c r="R1011" s="208" t="s">
        <v>254</v>
      </c>
      <c r="S1011" s="208" t="s">
        <v>261</v>
      </c>
      <c r="T1011" s="208"/>
      <c r="U1011" s="208">
        <v>3.2</v>
      </c>
      <c r="V1011" s="208"/>
      <c r="W1011" s="208" t="s">
        <v>528</v>
      </c>
      <c r="X1011" s="208" t="s">
        <v>278</v>
      </c>
      <c r="Y1011" s="208">
        <v>0</v>
      </c>
      <c r="Z1011" s="208"/>
      <c r="AA1011" s="339">
        <v>36708</v>
      </c>
      <c r="AB1011" s="208">
        <v>0</v>
      </c>
      <c r="AC1011" s="208"/>
    </row>
    <row r="1012" spans="1:67" ht="15" customHeight="1" x14ac:dyDescent="0.25">
      <c r="A1012" s="208">
        <v>12000</v>
      </c>
      <c r="B1012" s="208">
        <v>20200253</v>
      </c>
      <c r="C1012" s="208" t="s">
        <v>489</v>
      </c>
      <c r="D1012" s="208" t="s">
        <v>406</v>
      </c>
      <c r="E1012" s="208" t="s">
        <v>254</v>
      </c>
      <c r="F1012" s="208" t="s">
        <v>547</v>
      </c>
      <c r="G1012" s="208" t="s">
        <v>264</v>
      </c>
      <c r="H1012" s="208" t="s">
        <v>265</v>
      </c>
      <c r="I1012" s="208" t="s">
        <v>266</v>
      </c>
      <c r="J1012" s="208">
        <v>137</v>
      </c>
      <c r="K1012" s="186">
        <v>0</v>
      </c>
      <c r="L1012" s="186">
        <v>129</v>
      </c>
      <c r="M1012" s="208" t="s">
        <v>258</v>
      </c>
      <c r="N1012" s="186">
        <v>1</v>
      </c>
      <c r="O1012" s="210">
        <v>3.72</v>
      </c>
      <c r="P1012" s="208" t="s">
        <v>259</v>
      </c>
      <c r="Q1012" s="208" t="s">
        <v>493</v>
      </c>
      <c r="R1012" s="208" t="s">
        <v>453</v>
      </c>
      <c r="S1012" s="208" t="s">
        <v>494</v>
      </c>
      <c r="T1012" s="208"/>
      <c r="U1012" s="208">
        <v>3.2</v>
      </c>
      <c r="V1012" s="208" t="s">
        <v>627</v>
      </c>
      <c r="W1012" s="208" t="s">
        <v>546</v>
      </c>
      <c r="X1012" s="208" t="s">
        <v>278</v>
      </c>
      <c r="Y1012" s="208">
        <v>0</v>
      </c>
      <c r="Z1012" s="339">
        <v>36708</v>
      </c>
      <c r="AA1012" s="208"/>
      <c r="AB1012" s="208">
        <v>2</v>
      </c>
      <c r="AC1012" s="208" t="s">
        <v>656</v>
      </c>
    </row>
    <row r="1013" spans="1:67" ht="15" customHeight="1" x14ac:dyDescent="0.25">
      <c r="A1013" s="208">
        <v>12001</v>
      </c>
      <c r="B1013" s="208">
        <v>20200253</v>
      </c>
      <c r="C1013" s="208" t="s">
        <v>489</v>
      </c>
      <c r="D1013" s="208" t="s">
        <v>406</v>
      </c>
      <c r="E1013" s="208" t="s">
        <v>254</v>
      </c>
      <c r="F1013" s="208" t="s">
        <v>547</v>
      </c>
      <c r="G1013" s="208" t="s">
        <v>264</v>
      </c>
      <c r="H1013" s="208" t="s">
        <v>265</v>
      </c>
      <c r="I1013" s="208" t="s">
        <v>266</v>
      </c>
      <c r="J1013" s="208">
        <v>137</v>
      </c>
      <c r="K1013" s="186">
        <v>0</v>
      </c>
      <c r="L1013" s="186">
        <v>129</v>
      </c>
      <c r="M1013" s="208" t="s">
        <v>258</v>
      </c>
      <c r="N1013" s="186">
        <v>1</v>
      </c>
      <c r="O1013" s="210">
        <v>3.51</v>
      </c>
      <c r="P1013" s="208" t="s">
        <v>259</v>
      </c>
      <c r="Q1013" s="208" t="s">
        <v>493</v>
      </c>
      <c r="R1013" s="208" t="s">
        <v>453</v>
      </c>
      <c r="S1013" s="208" t="s">
        <v>494</v>
      </c>
      <c r="T1013" s="208"/>
      <c r="U1013" s="208">
        <v>3.2</v>
      </c>
      <c r="V1013" s="208" t="s">
        <v>627</v>
      </c>
      <c r="W1013" s="208" t="s">
        <v>546</v>
      </c>
      <c r="X1013" s="208" t="s">
        <v>275</v>
      </c>
      <c r="Y1013" s="208">
        <v>0</v>
      </c>
      <c r="Z1013" s="339">
        <v>36708</v>
      </c>
      <c r="AA1013" s="208"/>
      <c r="AB1013" s="208">
        <v>2</v>
      </c>
      <c r="AC1013" s="208" t="s">
        <v>655</v>
      </c>
    </row>
    <row r="1014" spans="1:67" s="340" customFormat="1" ht="15" customHeight="1" x14ac:dyDescent="0.25">
      <c r="A1014" s="208">
        <v>12002</v>
      </c>
      <c r="B1014" s="208">
        <v>20200253</v>
      </c>
      <c r="C1014" s="208" t="s">
        <v>489</v>
      </c>
      <c r="D1014" s="208" t="s">
        <v>406</v>
      </c>
      <c r="E1014" s="208" t="s">
        <v>254</v>
      </c>
      <c r="F1014" s="208" t="s">
        <v>547</v>
      </c>
      <c r="G1014" s="208" t="s">
        <v>264</v>
      </c>
      <c r="H1014" s="208" t="s">
        <v>265</v>
      </c>
      <c r="I1014" s="208" t="s">
        <v>266</v>
      </c>
      <c r="J1014" s="208">
        <v>137</v>
      </c>
      <c r="K1014" s="340">
        <v>140</v>
      </c>
      <c r="L1014" s="340">
        <v>199</v>
      </c>
      <c r="M1014" s="208" t="s">
        <v>698</v>
      </c>
      <c r="N1014" s="340">
        <v>1</v>
      </c>
      <c r="O1014" s="210">
        <v>2520</v>
      </c>
      <c r="P1014" s="208" t="s">
        <v>259</v>
      </c>
      <c r="Q1014" s="208" t="s">
        <v>260</v>
      </c>
      <c r="R1014" s="208" t="s">
        <v>254</v>
      </c>
      <c r="S1014" s="208" t="s">
        <v>261</v>
      </c>
      <c r="T1014" s="208"/>
      <c r="U1014" s="208">
        <v>3.2</v>
      </c>
      <c r="V1014" s="208"/>
      <c r="W1014" s="208" t="s">
        <v>528</v>
      </c>
      <c r="X1014" s="208" t="s">
        <v>286</v>
      </c>
      <c r="Y1014" s="208">
        <v>0</v>
      </c>
      <c r="Z1014" s="208"/>
      <c r="AA1014" s="339">
        <v>36708</v>
      </c>
      <c r="AB1014" s="208">
        <v>0</v>
      </c>
      <c r="AC1014" s="208"/>
      <c r="BO1014" s="186"/>
    </row>
    <row r="1015" spans="1:67" ht="15" customHeight="1" x14ac:dyDescent="0.25">
      <c r="A1015" s="208">
        <v>12003</v>
      </c>
      <c r="B1015" s="208">
        <v>20200253</v>
      </c>
      <c r="C1015" s="208" t="s">
        <v>489</v>
      </c>
      <c r="D1015" s="208" t="s">
        <v>406</v>
      </c>
      <c r="E1015" s="208" t="s">
        <v>254</v>
      </c>
      <c r="F1015" s="208" t="s">
        <v>547</v>
      </c>
      <c r="G1015" s="208">
        <v>56235</v>
      </c>
      <c r="H1015" s="208" t="s">
        <v>692</v>
      </c>
      <c r="I1015" s="208" t="s">
        <v>691</v>
      </c>
      <c r="J1015" s="208">
        <v>139</v>
      </c>
      <c r="K1015" s="186">
        <v>0</v>
      </c>
      <c r="L1015" s="186">
        <v>129</v>
      </c>
      <c r="M1015" s="208" t="s">
        <v>258</v>
      </c>
      <c r="N1015" s="186">
        <v>1</v>
      </c>
      <c r="O1015" s="208" t="s">
        <v>718</v>
      </c>
      <c r="P1015" s="208" t="s">
        <v>259</v>
      </c>
      <c r="Q1015" s="208" t="s">
        <v>493</v>
      </c>
      <c r="R1015" s="208" t="s">
        <v>453</v>
      </c>
      <c r="S1015" s="208" t="s">
        <v>494</v>
      </c>
      <c r="T1015" s="208"/>
      <c r="U1015" s="208">
        <v>3.2</v>
      </c>
      <c r="V1015" s="208" t="s">
        <v>627</v>
      </c>
      <c r="W1015" s="208" t="s">
        <v>546</v>
      </c>
      <c r="X1015" s="208" t="s">
        <v>286</v>
      </c>
      <c r="Y1015" s="208">
        <v>0</v>
      </c>
      <c r="Z1015" s="339">
        <v>36708</v>
      </c>
      <c r="AA1015" s="208"/>
      <c r="AB1015" s="208">
        <v>0</v>
      </c>
      <c r="AC1015" s="208"/>
    </row>
    <row r="1016" spans="1:67" ht="15" customHeight="1" x14ac:dyDescent="0.25">
      <c r="A1016" s="208">
        <v>12004</v>
      </c>
      <c r="B1016" s="208">
        <v>20200253</v>
      </c>
      <c r="C1016" s="208" t="s">
        <v>489</v>
      </c>
      <c r="D1016" s="208" t="s">
        <v>406</v>
      </c>
      <c r="E1016" s="208" t="s">
        <v>254</v>
      </c>
      <c r="F1016" s="208" t="s">
        <v>547</v>
      </c>
      <c r="G1016" s="208">
        <v>108907</v>
      </c>
      <c r="H1016" s="208" t="s">
        <v>689</v>
      </c>
      <c r="I1016" s="208" t="s">
        <v>688</v>
      </c>
      <c r="J1016" s="208">
        <v>144</v>
      </c>
      <c r="K1016" s="186">
        <v>0</v>
      </c>
      <c r="L1016" s="186">
        <v>129</v>
      </c>
      <c r="M1016" s="208" t="s">
        <v>258</v>
      </c>
      <c r="N1016" s="186">
        <v>1</v>
      </c>
      <c r="O1016" s="208" t="s">
        <v>717</v>
      </c>
      <c r="P1016" s="208" t="s">
        <v>259</v>
      </c>
      <c r="Q1016" s="208" t="s">
        <v>493</v>
      </c>
      <c r="R1016" s="208" t="s">
        <v>453</v>
      </c>
      <c r="S1016" s="208" t="s">
        <v>494</v>
      </c>
      <c r="T1016" s="208"/>
      <c r="U1016" s="208">
        <v>3.2</v>
      </c>
      <c r="V1016" s="208" t="s">
        <v>627</v>
      </c>
      <c r="W1016" s="208" t="s">
        <v>546</v>
      </c>
      <c r="X1016" s="208" t="s">
        <v>286</v>
      </c>
      <c r="Y1016" s="208">
        <v>0</v>
      </c>
      <c r="Z1016" s="339">
        <v>36708</v>
      </c>
      <c r="AA1016" s="208"/>
      <c r="AB1016" s="208">
        <v>0</v>
      </c>
      <c r="AC1016" s="208"/>
    </row>
    <row r="1017" spans="1:67" ht="15" customHeight="1" x14ac:dyDescent="0.25">
      <c r="A1017" s="208">
        <v>12005</v>
      </c>
      <c r="B1017" s="208">
        <v>20200253</v>
      </c>
      <c r="C1017" s="208" t="s">
        <v>489</v>
      </c>
      <c r="D1017" s="208" t="s">
        <v>406</v>
      </c>
      <c r="E1017" s="208" t="s">
        <v>254</v>
      </c>
      <c r="F1017" s="208" t="s">
        <v>547</v>
      </c>
      <c r="G1017" s="208">
        <v>67663</v>
      </c>
      <c r="H1017" s="208" t="s">
        <v>686</v>
      </c>
      <c r="I1017" s="208" t="s">
        <v>685</v>
      </c>
      <c r="J1017" s="208">
        <v>147</v>
      </c>
      <c r="K1017" s="186">
        <v>0</v>
      </c>
      <c r="L1017" s="186">
        <v>129</v>
      </c>
      <c r="M1017" s="208" t="s">
        <v>258</v>
      </c>
      <c r="N1017" s="186">
        <v>1</v>
      </c>
      <c r="O1017" s="208" t="s">
        <v>716</v>
      </c>
      <c r="P1017" s="208" t="s">
        <v>259</v>
      </c>
      <c r="Q1017" s="208" t="s">
        <v>493</v>
      </c>
      <c r="R1017" s="208" t="s">
        <v>453</v>
      </c>
      <c r="S1017" s="208" t="s">
        <v>494</v>
      </c>
      <c r="T1017" s="208"/>
      <c r="U1017" s="208">
        <v>3.2</v>
      </c>
      <c r="V1017" s="208" t="s">
        <v>627</v>
      </c>
      <c r="W1017" s="208" t="s">
        <v>546</v>
      </c>
      <c r="X1017" s="208" t="s">
        <v>286</v>
      </c>
      <c r="Y1017" s="208">
        <v>0</v>
      </c>
      <c r="Z1017" s="339">
        <v>36708</v>
      </c>
      <c r="AA1017" s="208"/>
      <c r="AB1017" s="208">
        <v>0</v>
      </c>
      <c r="AC1017" s="208"/>
    </row>
    <row r="1018" spans="1:67" ht="15" customHeight="1" x14ac:dyDescent="0.25">
      <c r="A1018" s="208">
        <v>12006</v>
      </c>
      <c r="B1018" s="208">
        <v>20200253</v>
      </c>
      <c r="C1018" s="208" t="s">
        <v>489</v>
      </c>
      <c r="D1018" s="208" t="s">
        <v>406</v>
      </c>
      <c r="E1018" s="208" t="s">
        <v>254</v>
      </c>
      <c r="F1018" s="208" t="s">
        <v>547</v>
      </c>
      <c r="G1018" s="208">
        <v>75343</v>
      </c>
      <c r="H1018" s="208" t="s">
        <v>681</v>
      </c>
      <c r="I1018" s="208" t="s">
        <v>680</v>
      </c>
      <c r="J1018" s="208">
        <v>5</v>
      </c>
      <c r="K1018" s="186">
        <v>0</v>
      </c>
      <c r="L1018" s="186">
        <v>129</v>
      </c>
      <c r="M1018" s="208" t="s">
        <v>258</v>
      </c>
      <c r="N1018" s="186">
        <v>1</v>
      </c>
      <c r="O1018" s="208" t="s">
        <v>712</v>
      </c>
      <c r="P1018" s="208" t="s">
        <v>259</v>
      </c>
      <c r="Q1018" s="208" t="s">
        <v>493</v>
      </c>
      <c r="R1018" s="208" t="s">
        <v>453</v>
      </c>
      <c r="S1018" s="208" t="s">
        <v>494</v>
      </c>
      <c r="T1018" s="208"/>
      <c r="U1018" s="208">
        <v>3.2</v>
      </c>
      <c r="V1018" s="208" t="s">
        <v>627</v>
      </c>
      <c r="W1018" s="208" t="s">
        <v>546</v>
      </c>
      <c r="X1018" s="208" t="s">
        <v>286</v>
      </c>
      <c r="Y1018" s="208">
        <v>0</v>
      </c>
      <c r="Z1018" s="339">
        <v>36708</v>
      </c>
      <c r="AA1018" s="208"/>
      <c r="AB1018" s="208">
        <v>0</v>
      </c>
      <c r="AC1018" s="208"/>
    </row>
    <row r="1019" spans="1:67" ht="15" customHeight="1" x14ac:dyDescent="0.25">
      <c r="A1019" s="208">
        <v>12007</v>
      </c>
      <c r="B1019" s="208">
        <v>20200253</v>
      </c>
      <c r="C1019" s="208" t="s">
        <v>489</v>
      </c>
      <c r="D1019" s="208" t="s">
        <v>406</v>
      </c>
      <c r="E1019" s="208" t="s">
        <v>254</v>
      </c>
      <c r="F1019" s="208" t="s">
        <v>547</v>
      </c>
      <c r="G1019" s="208">
        <v>75092</v>
      </c>
      <c r="H1019" s="208" t="s">
        <v>679</v>
      </c>
      <c r="I1019" s="208" t="s">
        <v>678</v>
      </c>
      <c r="J1019" s="208">
        <v>175</v>
      </c>
      <c r="K1019" s="186">
        <v>0</v>
      </c>
      <c r="L1019" s="186">
        <v>129</v>
      </c>
      <c r="M1019" s="208" t="s">
        <v>258</v>
      </c>
      <c r="N1019" s="186">
        <v>1</v>
      </c>
      <c r="O1019" s="210">
        <v>4.1199999999999999E-5</v>
      </c>
      <c r="P1019" s="208" t="s">
        <v>259</v>
      </c>
      <c r="Q1019" s="208" t="s">
        <v>493</v>
      </c>
      <c r="R1019" s="208" t="s">
        <v>453</v>
      </c>
      <c r="S1019" s="208" t="s">
        <v>494</v>
      </c>
      <c r="T1019" s="208"/>
      <c r="U1019" s="208">
        <v>3.2</v>
      </c>
      <c r="V1019" s="208" t="s">
        <v>627</v>
      </c>
      <c r="W1019" s="208" t="s">
        <v>546</v>
      </c>
      <c r="X1019" s="208" t="s">
        <v>275</v>
      </c>
      <c r="Y1019" s="208">
        <v>0</v>
      </c>
      <c r="Z1019" s="339">
        <v>36708</v>
      </c>
      <c r="AA1019" s="208"/>
      <c r="AB1019" s="208">
        <v>0</v>
      </c>
      <c r="AC1019" s="208"/>
    </row>
    <row r="1020" spans="1:67" ht="15" customHeight="1" x14ac:dyDescent="0.25">
      <c r="A1020" s="208">
        <v>12008</v>
      </c>
      <c r="B1020" s="208">
        <v>20200253</v>
      </c>
      <c r="C1020" s="208" t="s">
        <v>489</v>
      </c>
      <c r="D1020" s="208" t="s">
        <v>406</v>
      </c>
      <c r="E1020" s="208" t="s">
        <v>254</v>
      </c>
      <c r="F1020" s="208" t="s">
        <v>547</v>
      </c>
      <c r="G1020" s="208">
        <v>542756</v>
      </c>
      <c r="H1020" s="208" t="s">
        <v>677</v>
      </c>
      <c r="I1020" s="208" t="s">
        <v>676</v>
      </c>
      <c r="J1020" s="208">
        <v>26</v>
      </c>
      <c r="K1020" s="186">
        <v>0</v>
      </c>
      <c r="L1020" s="186">
        <v>129</v>
      </c>
      <c r="M1020" s="208" t="s">
        <v>258</v>
      </c>
      <c r="N1020" s="186">
        <v>1</v>
      </c>
      <c r="O1020" s="208" t="s">
        <v>715</v>
      </c>
      <c r="P1020" s="208" t="s">
        <v>259</v>
      </c>
      <c r="Q1020" s="208" t="s">
        <v>493</v>
      </c>
      <c r="R1020" s="208" t="s">
        <v>453</v>
      </c>
      <c r="S1020" s="208" t="s">
        <v>494</v>
      </c>
      <c r="T1020" s="208"/>
      <c r="U1020" s="208">
        <v>3.2</v>
      </c>
      <c r="V1020" s="208" t="s">
        <v>627</v>
      </c>
      <c r="W1020" s="208" t="s">
        <v>546</v>
      </c>
      <c r="X1020" s="208" t="s">
        <v>286</v>
      </c>
      <c r="Y1020" s="208">
        <v>0</v>
      </c>
      <c r="Z1020" s="339">
        <v>36708</v>
      </c>
      <c r="AA1020" s="208"/>
      <c r="AB1020" s="208">
        <v>0</v>
      </c>
      <c r="AC1020" s="208"/>
    </row>
    <row r="1021" spans="1:67" ht="15" customHeight="1" x14ac:dyDescent="0.25">
      <c r="A1021" s="208">
        <v>12009</v>
      </c>
      <c r="B1021" s="208">
        <v>20200253</v>
      </c>
      <c r="C1021" s="208" t="s">
        <v>489</v>
      </c>
      <c r="D1021" s="208" t="s">
        <v>406</v>
      </c>
      <c r="E1021" s="208" t="s">
        <v>254</v>
      </c>
      <c r="F1021" s="208" t="s">
        <v>547</v>
      </c>
      <c r="G1021" s="208"/>
      <c r="H1021" s="208" t="s">
        <v>333</v>
      </c>
      <c r="I1021" s="208" t="s">
        <v>334</v>
      </c>
      <c r="J1021" s="208">
        <v>189</v>
      </c>
      <c r="K1021" s="186">
        <v>0</v>
      </c>
      <c r="L1021" s="186">
        <v>129</v>
      </c>
      <c r="M1021" s="208" t="s">
        <v>258</v>
      </c>
      <c r="N1021" s="186">
        <v>1</v>
      </c>
      <c r="O1021" s="210">
        <v>7.0400000000000004E-2</v>
      </c>
      <c r="P1021" s="208" t="s">
        <v>259</v>
      </c>
      <c r="Q1021" s="208" t="s">
        <v>493</v>
      </c>
      <c r="R1021" s="208" t="s">
        <v>453</v>
      </c>
      <c r="S1021" s="208" t="s">
        <v>494</v>
      </c>
      <c r="T1021" s="208"/>
      <c r="U1021" s="208">
        <v>3.2</v>
      </c>
      <c r="V1021" s="208" t="s">
        <v>627</v>
      </c>
      <c r="W1021" s="208" t="s">
        <v>546</v>
      </c>
      <c r="X1021" s="208" t="s">
        <v>275</v>
      </c>
      <c r="Y1021" s="208">
        <v>0</v>
      </c>
      <c r="Z1021" s="339">
        <v>36708</v>
      </c>
      <c r="AA1021" s="208"/>
      <c r="AB1021" s="208">
        <v>0</v>
      </c>
      <c r="AC1021" s="208"/>
    </row>
    <row r="1022" spans="1:67" ht="15" customHeight="1" x14ac:dyDescent="0.25">
      <c r="A1022" s="208">
        <v>12010</v>
      </c>
      <c r="B1022" s="208">
        <v>20200253</v>
      </c>
      <c r="C1022" s="208" t="s">
        <v>489</v>
      </c>
      <c r="D1022" s="208" t="s">
        <v>406</v>
      </c>
      <c r="E1022" s="208" t="s">
        <v>254</v>
      </c>
      <c r="F1022" s="208" t="s">
        <v>547</v>
      </c>
      <c r="G1022" s="208">
        <v>100414</v>
      </c>
      <c r="H1022" s="208" t="s">
        <v>509</v>
      </c>
      <c r="I1022" s="208" t="s">
        <v>510</v>
      </c>
      <c r="J1022" s="208">
        <v>197</v>
      </c>
      <c r="K1022" s="186">
        <v>0</v>
      </c>
      <c r="L1022" s="186">
        <v>129</v>
      </c>
      <c r="M1022" s="208" t="s">
        <v>258</v>
      </c>
      <c r="N1022" s="186">
        <v>1</v>
      </c>
      <c r="O1022" s="208" t="s">
        <v>714</v>
      </c>
      <c r="P1022" s="208" t="s">
        <v>259</v>
      </c>
      <c r="Q1022" s="208" t="s">
        <v>493</v>
      </c>
      <c r="R1022" s="208" t="s">
        <v>453</v>
      </c>
      <c r="S1022" s="208" t="s">
        <v>494</v>
      </c>
      <c r="T1022" s="208"/>
      <c r="U1022" s="208">
        <v>3.2</v>
      </c>
      <c r="V1022" s="208" t="s">
        <v>627</v>
      </c>
      <c r="W1022" s="208" t="s">
        <v>546</v>
      </c>
      <c r="X1022" s="208" t="s">
        <v>286</v>
      </c>
      <c r="Y1022" s="208">
        <v>0</v>
      </c>
      <c r="Z1022" s="339">
        <v>36708</v>
      </c>
      <c r="AA1022" s="208"/>
      <c r="AB1022" s="208">
        <v>0</v>
      </c>
      <c r="AC1022" s="208"/>
    </row>
    <row r="1023" spans="1:67" ht="15" customHeight="1" x14ac:dyDescent="0.25">
      <c r="A1023" s="208">
        <v>12011</v>
      </c>
      <c r="B1023" s="208">
        <v>20200253</v>
      </c>
      <c r="C1023" s="208" t="s">
        <v>489</v>
      </c>
      <c r="D1023" s="208" t="s">
        <v>406</v>
      </c>
      <c r="E1023" s="208" t="s">
        <v>254</v>
      </c>
      <c r="F1023" s="208" t="s">
        <v>547</v>
      </c>
      <c r="G1023" s="208">
        <v>106934</v>
      </c>
      <c r="H1023" s="208" t="s">
        <v>672</v>
      </c>
      <c r="I1023" s="208" t="s">
        <v>671</v>
      </c>
      <c r="J1023" s="208">
        <v>199</v>
      </c>
      <c r="K1023" s="186">
        <v>0</v>
      </c>
      <c r="L1023" s="186">
        <v>129</v>
      </c>
      <c r="M1023" s="208" t="s">
        <v>258</v>
      </c>
      <c r="N1023" s="186">
        <v>1</v>
      </c>
      <c r="O1023" s="208" t="s">
        <v>713</v>
      </c>
      <c r="P1023" s="208" t="s">
        <v>259</v>
      </c>
      <c r="Q1023" s="208" t="s">
        <v>493</v>
      </c>
      <c r="R1023" s="208" t="s">
        <v>453</v>
      </c>
      <c r="S1023" s="208" t="s">
        <v>494</v>
      </c>
      <c r="T1023" s="208"/>
      <c r="U1023" s="208">
        <v>3.2</v>
      </c>
      <c r="V1023" s="208" t="s">
        <v>627</v>
      </c>
      <c r="W1023" s="208" t="s">
        <v>546</v>
      </c>
      <c r="X1023" s="208" t="s">
        <v>286</v>
      </c>
      <c r="Y1023" s="208">
        <v>0</v>
      </c>
      <c r="Z1023" s="339">
        <v>36708</v>
      </c>
      <c r="AA1023" s="208"/>
      <c r="AB1023" s="208">
        <v>0</v>
      </c>
      <c r="AC1023" s="208"/>
    </row>
    <row r="1024" spans="1:67" ht="15" customHeight="1" x14ac:dyDescent="0.25">
      <c r="A1024" s="208">
        <v>12012</v>
      </c>
      <c r="B1024" s="208">
        <v>20200253</v>
      </c>
      <c r="C1024" s="208" t="s">
        <v>489</v>
      </c>
      <c r="D1024" s="208" t="s">
        <v>406</v>
      </c>
      <c r="E1024" s="208" t="s">
        <v>254</v>
      </c>
      <c r="F1024" s="208" t="s">
        <v>547</v>
      </c>
      <c r="G1024" s="208">
        <v>107062</v>
      </c>
      <c r="H1024" s="208" t="s">
        <v>669</v>
      </c>
      <c r="I1024" s="208" t="s">
        <v>668</v>
      </c>
      <c r="J1024" s="208">
        <v>200</v>
      </c>
      <c r="K1024" s="186">
        <v>0</v>
      </c>
      <c r="L1024" s="186">
        <v>129</v>
      </c>
      <c r="M1024" s="208" t="s">
        <v>258</v>
      </c>
      <c r="N1024" s="186">
        <v>1</v>
      </c>
      <c r="O1024" s="208" t="s">
        <v>712</v>
      </c>
      <c r="P1024" s="208" t="s">
        <v>259</v>
      </c>
      <c r="Q1024" s="208" t="s">
        <v>493</v>
      </c>
      <c r="R1024" s="208" t="s">
        <v>453</v>
      </c>
      <c r="S1024" s="208" t="s">
        <v>494</v>
      </c>
      <c r="T1024" s="208"/>
      <c r="U1024" s="208">
        <v>3.2</v>
      </c>
      <c r="V1024" s="208" t="s">
        <v>627</v>
      </c>
      <c r="W1024" s="208" t="s">
        <v>546</v>
      </c>
      <c r="X1024" s="208" t="s">
        <v>286</v>
      </c>
      <c r="Y1024" s="208">
        <v>0</v>
      </c>
      <c r="Z1024" s="339">
        <v>36708</v>
      </c>
      <c r="AA1024" s="208"/>
      <c r="AB1024" s="208">
        <v>0</v>
      </c>
      <c r="AC1024" s="208"/>
    </row>
    <row r="1025" spans="1:67" ht="15" customHeight="1" x14ac:dyDescent="0.25">
      <c r="A1025" s="208">
        <v>12013</v>
      </c>
      <c r="B1025" s="208">
        <v>20200253</v>
      </c>
      <c r="C1025" s="208" t="s">
        <v>489</v>
      </c>
      <c r="D1025" s="208" t="s">
        <v>406</v>
      </c>
      <c r="E1025" s="208" t="s">
        <v>254</v>
      </c>
      <c r="F1025" s="208" t="s">
        <v>547</v>
      </c>
      <c r="G1025" s="208">
        <v>50000</v>
      </c>
      <c r="H1025" s="208" t="s">
        <v>339</v>
      </c>
      <c r="I1025" s="208" t="s">
        <v>340</v>
      </c>
      <c r="J1025" s="208">
        <v>210</v>
      </c>
      <c r="K1025" s="186">
        <v>0</v>
      </c>
      <c r="L1025" s="186">
        <v>129</v>
      </c>
      <c r="M1025" s="208" t="s">
        <v>258</v>
      </c>
      <c r="N1025" s="186">
        <v>1</v>
      </c>
      <c r="O1025" s="210">
        <v>2.0500000000000001E-2</v>
      </c>
      <c r="P1025" s="208" t="s">
        <v>259</v>
      </c>
      <c r="Q1025" s="208" t="s">
        <v>493</v>
      </c>
      <c r="R1025" s="208" t="s">
        <v>453</v>
      </c>
      <c r="S1025" s="208" t="s">
        <v>494</v>
      </c>
      <c r="T1025" s="208"/>
      <c r="U1025" s="208">
        <v>3.2</v>
      </c>
      <c r="V1025" s="208" t="s">
        <v>627</v>
      </c>
      <c r="W1025" s="208" t="s">
        <v>546</v>
      </c>
      <c r="X1025" s="208" t="s">
        <v>278</v>
      </c>
      <c r="Y1025" s="208">
        <v>0</v>
      </c>
      <c r="Z1025" s="339">
        <v>36708</v>
      </c>
      <c r="AA1025" s="208"/>
      <c r="AB1025" s="208">
        <v>0</v>
      </c>
      <c r="AC1025" s="208"/>
    </row>
    <row r="1026" spans="1:67" s="340" customFormat="1" ht="15" customHeight="1" x14ac:dyDescent="0.25">
      <c r="A1026" s="208">
        <v>12014</v>
      </c>
      <c r="B1026" s="208">
        <v>20200253</v>
      </c>
      <c r="C1026" s="208" t="s">
        <v>489</v>
      </c>
      <c r="D1026" s="208" t="s">
        <v>406</v>
      </c>
      <c r="E1026" s="208" t="s">
        <v>254</v>
      </c>
      <c r="F1026" s="208" t="s">
        <v>547</v>
      </c>
      <c r="G1026" s="208">
        <v>50000</v>
      </c>
      <c r="H1026" s="208" t="s">
        <v>339</v>
      </c>
      <c r="I1026" s="208" t="s">
        <v>340</v>
      </c>
      <c r="J1026" s="208">
        <v>210</v>
      </c>
      <c r="K1026" s="340">
        <v>140</v>
      </c>
      <c r="L1026" s="340">
        <v>199</v>
      </c>
      <c r="M1026" s="208" t="s">
        <v>698</v>
      </c>
      <c r="N1026" s="340">
        <v>1</v>
      </c>
      <c r="O1026" s="208" t="s">
        <v>704</v>
      </c>
      <c r="P1026" s="208" t="s">
        <v>259</v>
      </c>
      <c r="Q1026" s="208" t="s">
        <v>493</v>
      </c>
      <c r="R1026" s="208" t="s">
        <v>513</v>
      </c>
      <c r="S1026" s="208" t="s">
        <v>494</v>
      </c>
      <c r="T1026" s="208"/>
      <c r="U1026" s="208">
        <v>3.2</v>
      </c>
      <c r="V1026" s="208"/>
      <c r="W1026" s="208" t="s">
        <v>528</v>
      </c>
      <c r="X1026" s="208" t="s">
        <v>286</v>
      </c>
      <c r="Y1026" s="208">
        <v>0</v>
      </c>
      <c r="Z1026" s="208"/>
      <c r="AA1026" s="339">
        <v>36708</v>
      </c>
      <c r="AB1026" s="208">
        <v>0</v>
      </c>
      <c r="AC1026" s="208"/>
      <c r="BO1026" s="186"/>
    </row>
    <row r="1027" spans="1:67" ht="15" customHeight="1" x14ac:dyDescent="0.25">
      <c r="A1027" s="208">
        <v>12015</v>
      </c>
      <c r="B1027" s="208">
        <v>20200253</v>
      </c>
      <c r="C1027" s="208" t="s">
        <v>489</v>
      </c>
      <c r="D1027" s="208" t="s">
        <v>406</v>
      </c>
      <c r="E1027" s="208" t="s">
        <v>254</v>
      </c>
      <c r="F1027" s="208" t="s">
        <v>547</v>
      </c>
      <c r="G1027" s="208"/>
      <c r="H1027" s="208" t="s">
        <v>667</v>
      </c>
      <c r="I1027" s="208" t="s">
        <v>666</v>
      </c>
      <c r="J1027" s="208">
        <v>243</v>
      </c>
      <c r="K1027" s="186">
        <v>0</v>
      </c>
      <c r="L1027" s="186">
        <v>129</v>
      </c>
      <c r="M1027" s="208" t="s">
        <v>258</v>
      </c>
      <c r="N1027" s="186">
        <v>1</v>
      </c>
      <c r="O1027" s="210">
        <v>4.8600000000000002E-5</v>
      </c>
      <c r="P1027" s="208" t="s">
        <v>259</v>
      </c>
      <c r="Q1027" s="208" t="s">
        <v>493</v>
      </c>
      <c r="R1027" s="208" t="s">
        <v>453</v>
      </c>
      <c r="S1027" s="208" t="s">
        <v>494</v>
      </c>
      <c r="T1027" s="208"/>
      <c r="U1027" s="208">
        <v>3.2</v>
      </c>
      <c r="V1027" s="208" t="s">
        <v>627</v>
      </c>
      <c r="W1027" s="208" t="s">
        <v>546</v>
      </c>
      <c r="X1027" s="208" t="s">
        <v>263</v>
      </c>
      <c r="Y1027" s="208">
        <v>0</v>
      </c>
      <c r="Z1027" s="339">
        <v>36708</v>
      </c>
      <c r="AA1027" s="208"/>
      <c r="AB1027" s="208">
        <v>0</v>
      </c>
      <c r="AC1027" s="208"/>
    </row>
    <row r="1028" spans="1:67" ht="15" customHeight="1" x14ac:dyDescent="0.25">
      <c r="A1028" s="208">
        <v>12016</v>
      </c>
      <c r="B1028" s="208">
        <v>20200253</v>
      </c>
      <c r="C1028" s="208" t="s">
        <v>489</v>
      </c>
      <c r="D1028" s="208" t="s">
        <v>406</v>
      </c>
      <c r="E1028" s="208" t="s">
        <v>254</v>
      </c>
      <c r="F1028" s="208" t="s">
        <v>547</v>
      </c>
      <c r="G1028" s="208">
        <v>1330207</v>
      </c>
      <c r="H1028" s="208" t="s">
        <v>517</v>
      </c>
      <c r="I1028" s="208" t="s">
        <v>518</v>
      </c>
      <c r="J1028" s="208">
        <v>246</v>
      </c>
      <c r="K1028" s="186">
        <v>0</v>
      </c>
      <c r="L1028" s="186">
        <v>129</v>
      </c>
      <c r="M1028" s="208" t="s">
        <v>258</v>
      </c>
      <c r="N1028" s="186">
        <v>1</v>
      </c>
      <c r="O1028" s="210">
        <v>1.95E-4</v>
      </c>
      <c r="P1028" s="208" t="s">
        <v>259</v>
      </c>
      <c r="Q1028" s="208" t="s">
        <v>493</v>
      </c>
      <c r="R1028" s="208" t="s">
        <v>453</v>
      </c>
      <c r="S1028" s="208" t="s">
        <v>494</v>
      </c>
      <c r="T1028" s="208"/>
      <c r="U1028" s="208">
        <v>3.2</v>
      </c>
      <c r="V1028" s="208" t="s">
        <v>627</v>
      </c>
      <c r="W1028" s="208" t="s">
        <v>546</v>
      </c>
      <c r="X1028" s="208" t="s">
        <v>278</v>
      </c>
      <c r="Y1028" s="208">
        <v>0</v>
      </c>
      <c r="Z1028" s="339">
        <v>36708</v>
      </c>
      <c r="AA1028" s="208"/>
      <c r="AB1028" s="208">
        <v>0</v>
      </c>
      <c r="AC1028" s="208"/>
    </row>
    <row r="1029" spans="1:67" ht="15" customHeight="1" x14ac:dyDescent="0.25">
      <c r="A1029" s="208">
        <v>12017</v>
      </c>
      <c r="B1029" s="208">
        <v>20200253</v>
      </c>
      <c r="C1029" s="208" t="s">
        <v>489</v>
      </c>
      <c r="D1029" s="208" t="s">
        <v>406</v>
      </c>
      <c r="E1029" s="208" t="s">
        <v>254</v>
      </c>
      <c r="F1029" s="208" t="s">
        <v>547</v>
      </c>
      <c r="G1029" s="208">
        <v>1330207</v>
      </c>
      <c r="H1029" s="208" t="s">
        <v>517</v>
      </c>
      <c r="I1029" s="208" t="s">
        <v>518</v>
      </c>
      <c r="J1029" s="208">
        <v>246</v>
      </c>
      <c r="K1029" s="186">
        <v>140</v>
      </c>
      <c r="L1029" s="186">
        <v>199</v>
      </c>
      <c r="M1029" s="208" t="s">
        <v>698</v>
      </c>
      <c r="N1029" s="186">
        <v>1</v>
      </c>
      <c r="O1029" s="208" t="s">
        <v>641</v>
      </c>
      <c r="P1029" s="208" t="s">
        <v>259</v>
      </c>
      <c r="Q1029" s="208" t="s">
        <v>493</v>
      </c>
      <c r="R1029" s="208" t="s">
        <v>513</v>
      </c>
      <c r="S1029" s="208" t="s">
        <v>494</v>
      </c>
      <c r="T1029" s="208"/>
      <c r="U1029" s="208">
        <v>3.2</v>
      </c>
      <c r="V1029" s="208"/>
      <c r="W1029" s="208" t="s">
        <v>528</v>
      </c>
      <c r="X1029" s="208" t="s">
        <v>286</v>
      </c>
      <c r="Y1029" s="208">
        <v>0</v>
      </c>
      <c r="Z1029" s="208"/>
      <c r="AA1029" s="339">
        <v>36708</v>
      </c>
      <c r="AB1029" s="208">
        <v>0</v>
      </c>
      <c r="AC1029" s="208"/>
    </row>
    <row r="1030" spans="1:67" ht="15" customHeight="1" x14ac:dyDescent="0.25">
      <c r="A1030" s="208">
        <v>12018</v>
      </c>
      <c r="B1030" s="208">
        <v>20200253</v>
      </c>
      <c r="C1030" s="208" t="s">
        <v>489</v>
      </c>
      <c r="D1030" s="208" t="s">
        <v>406</v>
      </c>
      <c r="E1030" s="208" t="s">
        <v>254</v>
      </c>
      <c r="F1030" s="208" t="s">
        <v>547</v>
      </c>
      <c r="G1030" s="208"/>
      <c r="H1030" s="208" t="s">
        <v>349</v>
      </c>
      <c r="I1030" s="208" t="s">
        <v>350</v>
      </c>
      <c r="J1030" s="208">
        <v>261</v>
      </c>
      <c r="K1030" s="186">
        <v>0</v>
      </c>
      <c r="L1030" s="186">
        <v>129</v>
      </c>
      <c r="M1030" s="208" t="s">
        <v>258</v>
      </c>
      <c r="N1030" s="186">
        <v>1</v>
      </c>
      <c r="O1030" s="210">
        <v>252</v>
      </c>
      <c r="P1030" s="208" t="s">
        <v>259</v>
      </c>
      <c r="Q1030" s="208" t="s">
        <v>260</v>
      </c>
      <c r="R1030" s="208" t="s">
        <v>254</v>
      </c>
      <c r="S1030" s="208" t="s">
        <v>261</v>
      </c>
      <c r="T1030" s="208"/>
      <c r="U1030" s="208">
        <v>3.2</v>
      </c>
      <c r="V1030" s="208"/>
      <c r="W1030" s="208" t="s">
        <v>528</v>
      </c>
      <c r="X1030" s="208" t="s">
        <v>278</v>
      </c>
      <c r="Y1030" s="208">
        <v>0</v>
      </c>
      <c r="Z1030" s="208"/>
      <c r="AA1030" s="339">
        <v>36708</v>
      </c>
      <c r="AB1030" s="208">
        <v>0</v>
      </c>
      <c r="AC1030" s="208"/>
    </row>
    <row r="1031" spans="1:67" ht="15" customHeight="1" x14ac:dyDescent="0.25">
      <c r="A1031" s="208">
        <v>12019</v>
      </c>
      <c r="B1031" s="208">
        <v>20200253</v>
      </c>
      <c r="C1031" s="208" t="s">
        <v>489</v>
      </c>
      <c r="D1031" s="208" t="s">
        <v>406</v>
      </c>
      <c r="E1031" s="208" t="s">
        <v>254</v>
      </c>
      <c r="F1031" s="208" t="s">
        <v>547</v>
      </c>
      <c r="G1031" s="208"/>
      <c r="H1031" s="208" t="s">
        <v>349</v>
      </c>
      <c r="I1031" s="208" t="s">
        <v>350</v>
      </c>
      <c r="J1031" s="208">
        <v>261</v>
      </c>
      <c r="K1031" s="186">
        <v>0</v>
      </c>
      <c r="L1031" s="186">
        <v>129</v>
      </c>
      <c r="M1031" s="208" t="s">
        <v>258</v>
      </c>
      <c r="N1031" s="186">
        <v>1</v>
      </c>
      <c r="O1031" s="210">
        <v>0.23</v>
      </c>
      <c r="P1031" s="208" t="s">
        <v>259</v>
      </c>
      <c r="Q1031" s="208" t="s">
        <v>493</v>
      </c>
      <c r="R1031" s="208" t="s">
        <v>453</v>
      </c>
      <c r="S1031" s="208" t="s">
        <v>494</v>
      </c>
      <c r="T1031" s="208"/>
      <c r="U1031" s="208">
        <v>3.2</v>
      </c>
      <c r="V1031" s="208" t="s">
        <v>665</v>
      </c>
      <c r="W1031" s="208" t="s">
        <v>546</v>
      </c>
      <c r="X1031" s="208" t="s">
        <v>275</v>
      </c>
      <c r="Y1031" s="208">
        <v>0</v>
      </c>
      <c r="Z1031" s="339">
        <v>36708</v>
      </c>
      <c r="AA1031" s="208"/>
      <c r="AB1031" s="208">
        <v>0</v>
      </c>
      <c r="AC1031" s="208"/>
    </row>
    <row r="1032" spans="1:67" ht="15" customHeight="1" x14ac:dyDescent="0.25">
      <c r="A1032" s="208">
        <v>12020</v>
      </c>
      <c r="B1032" s="208">
        <v>20200253</v>
      </c>
      <c r="C1032" s="208" t="s">
        <v>489</v>
      </c>
      <c r="D1032" s="208" t="s">
        <v>406</v>
      </c>
      <c r="E1032" s="208" t="s">
        <v>254</v>
      </c>
      <c r="F1032" s="208" t="s">
        <v>547</v>
      </c>
      <c r="G1032" s="208">
        <v>67561</v>
      </c>
      <c r="H1032" s="208" t="s">
        <v>664</v>
      </c>
      <c r="I1032" s="208" t="s">
        <v>663</v>
      </c>
      <c r="J1032" s="208">
        <v>262</v>
      </c>
      <c r="K1032" s="186">
        <v>0</v>
      </c>
      <c r="L1032" s="186">
        <v>129</v>
      </c>
      <c r="M1032" s="208" t="s">
        <v>258</v>
      </c>
      <c r="N1032" s="186">
        <v>1</v>
      </c>
      <c r="O1032" s="210">
        <v>3.0599999999999998E-3</v>
      </c>
      <c r="P1032" s="208" t="s">
        <v>259</v>
      </c>
      <c r="Q1032" s="208" t="s">
        <v>493</v>
      </c>
      <c r="R1032" s="208" t="s">
        <v>453</v>
      </c>
      <c r="S1032" s="208" t="s">
        <v>494</v>
      </c>
      <c r="T1032" s="208"/>
      <c r="U1032" s="208">
        <v>3.2</v>
      </c>
      <c r="V1032" s="208" t="s">
        <v>627</v>
      </c>
      <c r="W1032" s="208" t="s">
        <v>546</v>
      </c>
      <c r="X1032" s="208" t="s">
        <v>263</v>
      </c>
      <c r="Y1032" s="208">
        <v>0</v>
      </c>
      <c r="Z1032" s="339">
        <v>36708</v>
      </c>
      <c r="AA1032" s="208"/>
      <c r="AB1032" s="208">
        <v>0</v>
      </c>
      <c r="AC1032" s="208"/>
    </row>
    <row r="1033" spans="1:67" ht="15" customHeight="1" x14ac:dyDescent="0.25">
      <c r="A1033" s="208">
        <v>12021</v>
      </c>
      <c r="B1033" s="208">
        <v>20200253</v>
      </c>
      <c r="C1033" s="208" t="s">
        <v>489</v>
      </c>
      <c r="D1033" s="208" t="s">
        <v>406</v>
      </c>
      <c r="E1033" s="208" t="s">
        <v>254</v>
      </c>
      <c r="F1033" s="208" t="s">
        <v>547</v>
      </c>
      <c r="G1033" s="208">
        <v>91203</v>
      </c>
      <c r="H1033" s="208" t="s">
        <v>361</v>
      </c>
      <c r="I1033" s="208" t="s">
        <v>362</v>
      </c>
      <c r="J1033" s="208">
        <v>291</v>
      </c>
      <c r="K1033" s="186">
        <v>0</v>
      </c>
      <c r="L1033" s="186">
        <v>129</v>
      </c>
      <c r="M1033" s="208" t="s">
        <v>258</v>
      </c>
      <c r="N1033" s="186">
        <v>1</v>
      </c>
      <c r="O1033" s="208" t="s">
        <v>711</v>
      </c>
      <c r="P1033" s="208" t="s">
        <v>259</v>
      </c>
      <c r="Q1033" s="208" t="s">
        <v>493</v>
      </c>
      <c r="R1033" s="208" t="s">
        <v>453</v>
      </c>
      <c r="S1033" s="208" t="s">
        <v>494</v>
      </c>
      <c r="T1033" s="208"/>
      <c r="U1033" s="208">
        <v>3.2</v>
      </c>
      <c r="V1033" s="208" t="s">
        <v>627</v>
      </c>
      <c r="W1033" s="208" t="s">
        <v>546</v>
      </c>
      <c r="X1033" s="208" t="s">
        <v>286</v>
      </c>
      <c r="Y1033" s="208">
        <v>0</v>
      </c>
      <c r="Z1033" s="339">
        <v>36708</v>
      </c>
      <c r="AA1033" s="208"/>
      <c r="AB1033" s="208">
        <v>0</v>
      </c>
      <c r="AC1033" s="208"/>
    </row>
    <row r="1034" spans="1:67" ht="15" customHeight="1" x14ac:dyDescent="0.25">
      <c r="A1034" s="208">
        <v>12022</v>
      </c>
      <c r="B1034" s="208">
        <v>20200253</v>
      </c>
      <c r="C1034" s="208" t="s">
        <v>489</v>
      </c>
      <c r="D1034" s="208" t="s">
        <v>406</v>
      </c>
      <c r="E1034" s="208" t="s">
        <v>254</v>
      </c>
      <c r="F1034" s="208" t="s">
        <v>547</v>
      </c>
      <c r="G1034" s="208">
        <v>91203</v>
      </c>
      <c r="H1034" s="208" t="s">
        <v>361</v>
      </c>
      <c r="I1034" s="208" t="s">
        <v>362</v>
      </c>
      <c r="J1034" s="208">
        <v>291</v>
      </c>
      <c r="K1034" s="186">
        <v>140</v>
      </c>
      <c r="L1034" s="186">
        <v>199</v>
      </c>
      <c r="M1034" s="208" t="s">
        <v>698</v>
      </c>
      <c r="N1034" s="186">
        <v>1</v>
      </c>
      <c r="O1034" s="208" t="s">
        <v>703</v>
      </c>
      <c r="P1034" s="208" t="s">
        <v>259</v>
      </c>
      <c r="Q1034" s="208" t="s">
        <v>493</v>
      </c>
      <c r="R1034" s="208" t="s">
        <v>513</v>
      </c>
      <c r="S1034" s="208" t="s">
        <v>494</v>
      </c>
      <c r="T1034" s="208"/>
      <c r="U1034" s="208">
        <v>3.2</v>
      </c>
      <c r="V1034" s="208"/>
      <c r="W1034" s="208" t="s">
        <v>528</v>
      </c>
      <c r="X1034" s="208" t="s">
        <v>286</v>
      </c>
      <c r="Y1034" s="208">
        <v>0</v>
      </c>
      <c r="Z1034" s="208"/>
      <c r="AA1034" s="339">
        <v>36708</v>
      </c>
      <c r="AB1034" s="208">
        <v>0</v>
      </c>
      <c r="AC1034" s="208"/>
    </row>
    <row r="1035" spans="1:67" ht="15" customHeight="1" x14ac:dyDescent="0.25">
      <c r="A1035" s="208">
        <v>12023</v>
      </c>
      <c r="B1035" s="208">
        <v>20200253</v>
      </c>
      <c r="C1035" s="208" t="s">
        <v>489</v>
      </c>
      <c r="D1035" s="208" t="s">
        <v>406</v>
      </c>
      <c r="E1035" s="208" t="s">
        <v>254</v>
      </c>
      <c r="F1035" s="208" t="s">
        <v>547</v>
      </c>
      <c r="G1035" s="208" t="s">
        <v>268</v>
      </c>
      <c r="H1035" s="208"/>
      <c r="I1035" s="208" t="s">
        <v>269</v>
      </c>
      <c r="J1035" s="208">
        <v>303</v>
      </c>
      <c r="K1035" s="186">
        <v>0</v>
      </c>
      <c r="L1035" s="186">
        <v>129</v>
      </c>
      <c r="M1035" s="208" t="s">
        <v>258</v>
      </c>
      <c r="N1035" s="186">
        <v>1</v>
      </c>
      <c r="O1035" s="210">
        <v>2420</v>
      </c>
      <c r="P1035" s="208" t="s">
        <v>259</v>
      </c>
      <c r="Q1035" s="208" t="s">
        <v>260</v>
      </c>
      <c r="R1035" s="208" t="s">
        <v>254</v>
      </c>
      <c r="S1035" s="208" t="s">
        <v>261</v>
      </c>
      <c r="T1035" s="208"/>
      <c r="U1035" s="208">
        <v>3.2</v>
      </c>
      <c r="V1035" s="208"/>
      <c r="W1035" s="208" t="s">
        <v>528</v>
      </c>
      <c r="X1035" s="208" t="s">
        <v>278</v>
      </c>
      <c r="Y1035" s="208">
        <v>0</v>
      </c>
      <c r="Z1035" s="208"/>
      <c r="AA1035" s="339">
        <v>36708</v>
      </c>
      <c r="AB1035" s="208">
        <v>0</v>
      </c>
      <c r="AC1035" s="208"/>
    </row>
    <row r="1036" spans="1:67" ht="15" customHeight="1" x14ac:dyDescent="0.25">
      <c r="A1036" s="208">
        <v>12024</v>
      </c>
      <c r="B1036" s="208">
        <v>20200253</v>
      </c>
      <c r="C1036" s="208" t="s">
        <v>489</v>
      </c>
      <c r="D1036" s="208" t="s">
        <v>406</v>
      </c>
      <c r="E1036" s="208" t="s">
        <v>254</v>
      </c>
      <c r="F1036" s="208" t="s">
        <v>547</v>
      </c>
      <c r="G1036" s="208" t="s">
        <v>268</v>
      </c>
      <c r="H1036" s="208"/>
      <c r="I1036" s="208" t="s">
        <v>269</v>
      </c>
      <c r="J1036" s="208">
        <v>303</v>
      </c>
      <c r="K1036" s="186">
        <v>0</v>
      </c>
      <c r="L1036" s="186">
        <v>129</v>
      </c>
      <c r="M1036" s="208" t="s">
        <v>258</v>
      </c>
      <c r="N1036" s="186">
        <v>1</v>
      </c>
      <c r="O1036" s="210">
        <v>2.21</v>
      </c>
      <c r="P1036" s="208" t="s">
        <v>259</v>
      </c>
      <c r="Q1036" s="208" t="s">
        <v>493</v>
      </c>
      <c r="R1036" s="208" t="s">
        <v>453</v>
      </c>
      <c r="S1036" s="208" t="s">
        <v>494</v>
      </c>
      <c r="T1036" s="208"/>
      <c r="U1036" s="208">
        <v>3.2</v>
      </c>
      <c r="V1036" s="208" t="s">
        <v>627</v>
      </c>
      <c r="W1036" s="208" t="s">
        <v>546</v>
      </c>
      <c r="X1036" s="208" t="s">
        <v>278</v>
      </c>
      <c r="Y1036" s="208">
        <v>0</v>
      </c>
      <c r="Z1036" s="339">
        <v>36708</v>
      </c>
      <c r="AA1036" s="208"/>
      <c r="AB1036" s="208">
        <v>2</v>
      </c>
      <c r="AC1036" s="208" t="s">
        <v>656</v>
      </c>
    </row>
    <row r="1037" spans="1:67" ht="15" customHeight="1" x14ac:dyDescent="0.25">
      <c r="A1037" s="208">
        <v>12025</v>
      </c>
      <c r="B1037" s="208">
        <v>20200253</v>
      </c>
      <c r="C1037" s="208" t="s">
        <v>489</v>
      </c>
      <c r="D1037" s="208" t="s">
        <v>406</v>
      </c>
      <c r="E1037" s="208" t="s">
        <v>254</v>
      </c>
      <c r="F1037" s="208" t="s">
        <v>547</v>
      </c>
      <c r="G1037" s="208" t="s">
        <v>268</v>
      </c>
      <c r="H1037" s="208"/>
      <c r="I1037" s="208" t="s">
        <v>269</v>
      </c>
      <c r="J1037" s="208">
        <v>303</v>
      </c>
      <c r="K1037" s="186">
        <v>0</v>
      </c>
      <c r="L1037" s="186">
        <v>129</v>
      </c>
      <c r="M1037" s="208" t="s">
        <v>258</v>
      </c>
      <c r="N1037" s="186">
        <v>1</v>
      </c>
      <c r="O1037" s="210">
        <v>2.27</v>
      </c>
      <c r="P1037" s="208" t="s">
        <v>259</v>
      </c>
      <c r="Q1037" s="208" t="s">
        <v>493</v>
      </c>
      <c r="R1037" s="208" t="s">
        <v>453</v>
      </c>
      <c r="S1037" s="208" t="s">
        <v>494</v>
      </c>
      <c r="T1037" s="208"/>
      <c r="U1037" s="208">
        <v>3.2</v>
      </c>
      <c r="V1037" s="208" t="s">
        <v>627</v>
      </c>
      <c r="W1037" s="208" t="s">
        <v>546</v>
      </c>
      <c r="X1037" s="208" t="s">
        <v>275</v>
      </c>
      <c r="Y1037" s="208">
        <v>0</v>
      </c>
      <c r="Z1037" s="339">
        <v>36708</v>
      </c>
      <c r="AA1037" s="208"/>
      <c r="AB1037" s="208">
        <v>2</v>
      </c>
      <c r="AC1037" s="208" t="s">
        <v>655</v>
      </c>
    </row>
    <row r="1038" spans="1:67" ht="15" customHeight="1" x14ac:dyDescent="0.25">
      <c r="A1038" s="208">
        <v>12026</v>
      </c>
      <c r="B1038" s="208">
        <v>20200253</v>
      </c>
      <c r="C1038" s="208" t="s">
        <v>489</v>
      </c>
      <c r="D1038" s="208" t="s">
        <v>406</v>
      </c>
      <c r="E1038" s="208" t="s">
        <v>254</v>
      </c>
      <c r="F1038" s="208" t="s">
        <v>547</v>
      </c>
      <c r="G1038" s="208" t="s">
        <v>268</v>
      </c>
      <c r="H1038" s="208"/>
      <c r="I1038" s="208" t="s">
        <v>269</v>
      </c>
      <c r="J1038" s="208">
        <v>303</v>
      </c>
      <c r="K1038" s="186">
        <v>140</v>
      </c>
      <c r="L1038" s="186">
        <v>199</v>
      </c>
      <c r="M1038" s="208" t="s">
        <v>698</v>
      </c>
      <c r="N1038" s="186">
        <v>1</v>
      </c>
      <c r="O1038" s="210">
        <v>609</v>
      </c>
      <c r="P1038" s="208" t="s">
        <v>259</v>
      </c>
      <c r="Q1038" s="208" t="s">
        <v>260</v>
      </c>
      <c r="R1038" s="208" t="s">
        <v>254</v>
      </c>
      <c r="S1038" s="208" t="s">
        <v>261</v>
      </c>
      <c r="T1038" s="208"/>
      <c r="U1038" s="208">
        <v>3.2</v>
      </c>
      <c r="V1038" s="208"/>
      <c r="W1038" s="208" t="s">
        <v>528</v>
      </c>
      <c r="X1038" s="208" t="s">
        <v>286</v>
      </c>
      <c r="Y1038" s="208">
        <v>0</v>
      </c>
      <c r="Z1038" s="208"/>
      <c r="AA1038" s="339">
        <v>36708</v>
      </c>
      <c r="AB1038" s="208">
        <v>0</v>
      </c>
      <c r="AC1038" s="208"/>
    </row>
    <row r="1039" spans="1:67" ht="15" customHeight="1" x14ac:dyDescent="0.25">
      <c r="A1039" s="208">
        <v>12027</v>
      </c>
      <c r="B1039" s="208">
        <v>20200253</v>
      </c>
      <c r="C1039" s="208" t="s">
        <v>489</v>
      </c>
      <c r="D1039" s="208" t="s">
        <v>406</v>
      </c>
      <c r="E1039" s="208" t="s">
        <v>254</v>
      </c>
      <c r="F1039" s="208" t="s">
        <v>547</v>
      </c>
      <c r="G1039" s="208" t="s">
        <v>271</v>
      </c>
      <c r="H1039" s="208"/>
      <c r="I1039" s="208" t="s">
        <v>272</v>
      </c>
      <c r="J1039" s="208">
        <v>330</v>
      </c>
      <c r="K1039" s="186">
        <v>0</v>
      </c>
      <c r="L1039" s="186">
        <v>129</v>
      </c>
      <c r="M1039" s="208" t="s">
        <v>258</v>
      </c>
      <c r="N1039" s="186">
        <v>1</v>
      </c>
      <c r="O1039" s="210">
        <v>9.9100000000000004E-3</v>
      </c>
      <c r="P1039" s="208" t="s">
        <v>259</v>
      </c>
      <c r="Q1039" s="208" t="s">
        <v>493</v>
      </c>
      <c r="R1039" s="208" t="s">
        <v>453</v>
      </c>
      <c r="S1039" s="208" t="s">
        <v>494</v>
      </c>
      <c r="T1039" s="208"/>
      <c r="U1039" s="208">
        <v>3.2</v>
      </c>
      <c r="V1039" s="208" t="s">
        <v>627</v>
      </c>
      <c r="W1039" s="208" t="s">
        <v>546</v>
      </c>
      <c r="X1039" s="208" t="s">
        <v>286</v>
      </c>
      <c r="Y1039" s="208">
        <v>0</v>
      </c>
      <c r="Z1039" s="339">
        <v>36708</v>
      </c>
      <c r="AA1039" s="208"/>
      <c r="AB1039" s="208">
        <v>0</v>
      </c>
      <c r="AC1039" s="208"/>
    </row>
    <row r="1040" spans="1:67" ht="15" customHeight="1" x14ac:dyDescent="0.25">
      <c r="A1040" s="208">
        <v>12028</v>
      </c>
      <c r="B1040" s="208">
        <v>20200253</v>
      </c>
      <c r="C1040" s="208" t="s">
        <v>489</v>
      </c>
      <c r="D1040" s="208" t="s">
        <v>406</v>
      </c>
      <c r="E1040" s="208" t="s">
        <v>254</v>
      </c>
      <c r="F1040" s="208" t="s">
        <v>547</v>
      </c>
      <c r="G1040" s="208" t="s">
        <v>273</v>
      </c>
      <c r="H1040" s="208"/>
      <c r="I1040" s="208" t="s">
        <v>274</v>
      </c>
      <c r="J1040" s="208">
        <v>334</v>
      </c>
      <c r="K1040" s="186">
        <v>140</v>
      </c>
      <c r="L1040" s="186">
        <v>199</v>
      </c>
      <c r="M1040" s="208" t="s">
        <v>698</v>
      </c>
      <c r="N1040" s="186">
        <v>1</v>
      </c>
      <c r="O1040" s="210">
        <v>0.73499999999999999</v>
      </c>
      <c r="P1040" s="208" t="s">
        <v>259</v>
      </c>
      <c r="Q1040" s="208" t="s">
        <v>260</v>
      </c>
      <c r="R1040" s="208" t="s">
        <v>254</v>
      </c>
      <c r="S1040" s="208" t="s">
        <v>261</v>
      </c>
      <c r="T1040" s="208"/>
      <c r="U1040" s="208">
        <v>3.2</v>
      </c>
      <c r="V1040" s="208"/>
      <c r="W1040" s="208" t="s">
        <v>528</v>
      </c>
      <c r="X1040" s="208" t="s">
        <v>286</v>
      </c>
      <c r="Y1040" s="208">
        <v>0</v>
      </c>
      <c r="Z1040" s="208"/>
      <c r="AA1040" s="339">
        <v>36708</v>
      </c>
      <c r="AB1040" s="208">
        <v>0</v>
      </c>
      <c r="AC1040" s="208"/>
    </row>
    <row r="1041" spans="1:29" ht="15" customHeight="1" x14ac:dyDescent="0.25">
      <c r="A1041" s="208">
        <v>12029</v>
      </c>
      <c r="B1041" s="208">
        <v>20200253</v>
      </c>
      <c r="C1041" s="208" t="s">
        <v>489</v>
      </c>
      <c r="D1041" s="208" t="s">
        <v>406</v>
      </c>
      <c r="E1041" s="208" t="s">
        <v>254</v>
      </c>
      <c r="F1041" s="208" t="s">
        <v>547</v>
      </c>
      <c r="G1041" s="208" t="s">
        <v>400</v>
      </c>
      <c r="H1041" s="208"/>
      <c r="I1041" s="208" t="s">
        <v>401</v>
      </c>
      <c r="J1041" s="208">
        <v>338</v>
      </c>
      <c r="K1041" s="186">
        <v>0</v>
      </c>
      <c r="L1041" s="186">
        <v>129</v>
      </c>
      <c r="M1041" s="208" t="s">
        <v>258</v>
      </c>
      <c r="N1041" s="186">
        <v>1</v>
      </c>
      <c r="O1041" s="210">
        <v>9.4999999999999998E-3</v>
      </c>
      <c r="P1041" s="208" t="s">
        <v>259</v>
      </c>
      <c r="Q1041" s="208" t="s">
        <v>493</v>
      </c>
      <c r="R1041" s="208" t="s">
        <v>453</v>
      </c>
      <c r="S1041" s="208" t="s">
        <v>494</v>
      </c>
      <c r="T1041" s="208"/>
      <c r="U1041" s="208">
        <v>3.2</v>
      </c>
      <c r="V1041" s="208" t="s">
        <v>650</v>
      </c>
      <c r="W1041" s="208" t="s">
        <v>546</v>
      </c>
      <c r="X1041" s="208" t="s">
        <v>286</v>
      </c>
      <c r="Y1041" s="208">
        <v>0</v>
      </c>
      <c r="Z1041" s="339">
        <v>36708</v>
      </c>
      <c r="AA1041" s="208"/>
      <c r="AB1041" s="208">
        <v>0</v>
      </c>
      <c r="AC1041" s="208"/>
    </row>
    <row r="1042" spans="1:29" ht="15" customHeight="1" x14ac:dyDescent="0.25">
      <c r="A1042" s="208">
        <v>12030</v>
      </c>
      <c r="B1042" s="208">
        <v>20200253</v>
      </c>
      <c r="C1042" s="208" t="s">
        <v>489</v>
      </c>
      <c r="D1042" s="208" t="s">
        <v>406</v>
      </c>
      <c r="E1042" s="208" t="s">
        <v>254</v>
      </c>
      <c r="F1042" s="208" t="s">
        <v>547</v>
      </c>
      <c r="G1042" s="208" t="s">
        <v>531</v>
      </c>
      <c r="H1042" s="208"/>
      <c r="I1042" s="208" t="s">
        <v>532</v>
      </c>
      <c r="J1042" s="208">
        <v>339</v>
      </c>
      <c r="K1042" s="186">
        <v>0</v>
      </c>
      <c r="L1042" s="186">
        <v>129</v>
      </c>
      <c r="M1042" s="208" t="s">
        <v>258</v>
      </c>
      <c r="N1042" s="186">
        <v>1</v>
      </c>
      <c r="O1042" s="210">
        <v>1.941E-2</v>
      </c>
      <c r="P1042" s="208" t="s">
        <v>259</v>
      </c>
      <c r="Q1042" s="208" t="s">
        <v>493</v>
      </c>
      <c r="R1042" s="208" t="s">
        <v>453</v>
      </c>
      <c r="S1042" s="208" t="s">
        <v>494</v>
      </c>
      <c r="T1042" s="208"/>
      <c r="U1042" s="208"/>
      <c r="V1042" s="208" t="s">
        <v>533</v>
      </c>
      <c r="W1042" s="208" t="s">
        <v>534</v>
      </c>
      <c r="X1042" s="208" t="s">
        <v>286</v>
      </c>
      <c r="Y1042" s="208">
        <v>0</v>
      </c>
      <c r="Z1042" s="339">
        <v>38018</v>
      </c>
      <c r="AA1042" s="208"/>
      <c r="AB1042" s="208">
        <v>0</v>
      </c>
      <c r="AC1042" s="208"/>
    </row>
    <row r="1043" spans="1:29" ht="15" customHeight="1" x14ac:dyDescent="0.25">
      <c r="A1043" s="208">
        <v>12031</v>
      </c>
      <c r="B1043" s="208">
        <v>20200253</v>
      </c>
      <c r="C1043" s="208" t="s">
        <v>489</v>
      </c>
      <c r="D1043" s="208" t="s">
        <v>406</v>
      </c>
      <c r="E1043" s="208" t="s">
        <v>254</v>
      </c>
      <c r="F1043" s="208" t="s">
        <v>547</v>
      </c>
      <c r="G1043" s="208" t="s">
        <v>402</v>
      </c>
      <c r="H1043" s="208"/>
      <c r="I1043" s="208" t="s">
        <v>403</v>
      </c>
      <c r="J1043" s="208">
        <v>340</v>
      </c>
      <c r="K1043" s="186">
        <v>0</v>
      </c>
      <c r="L1043" s="186">
        <v>129</v>
      </c>
      <c r="M1043" s="208" t="s">
        <v>258</v>
      </c>
      <c r="N1043" s="186">
        <v>1</v>
      </c>
      <c r="O1043" s="210">
        <v>9.4999999999999998E-3</v>
      </c>
      <c r="P1043" s="208" t="s">
        <v>259</v>
      </c>
      <c r="Q1043" s="208" t="s">
        <v>493</v>
      </c>
      <c r="R1043" s="208" t="s">
        <v>453</v>
      </c>
      <c r="S1043" s="208" t="s">
        <v>494</v>
      </c>
      <c r="T1043" s="208"/>
      <c r="U1043" s="208">
        <v>3.2</v>
      </c>
      <c r="V1043" s="208" t="s">
        <v>650</v>
      </c>
      <c r="W1043" s="208" t="s">
        <v>546</v>
      </c>
      <c r="X1043" s="208" t="s">
        <v>286</v>
      </c>
      <c r="Y1043" s="208">
        <v>0</v>
      </c>
      <c r="Z1043" s="339">
        <v>36708</v>
      </c>
      <c r="AA1043" s="208"/>
      <c r="AB1043" s="208">
        <v>0</v>
      </c>
      <c r="AC1043" s="208"/>
    </row>
    <row r="1044" spans="1:29" ht="15" customHeight="1" x14ac:dyDescent="0.25">
      <c r="A1044" s="208">
        <v>12032</v>
      </c>
      <c r="B1044" s="208">
        <v>20200253</v>
      </c>
      <c r="C1044" s="208" t="s">
        <v>489</v>
      </c>
      <c r="D1044" s="208" t="s">
        <v>406</v>
      </c>
      <c r="E1044" s="208" t="s">
        <v>254</v>
      </c>
      <c r="F1044" s="208" t="s">
        <v>547</v>
      </c>
      <c r="G1044" s="208" t="s">
        <v>535</v>
      </c>
      <c r="H1044" s="208"/>
      <c r="I1044" s="208" t="s">
        <v>536</v>
      </c>
      <c r="J1044" s="208">
        <v>341</v>
      </c>
      <c r="K1044" s="186">
        <v>0</v>
      </c>
      <c r="L1044" s="186">
        <v>129</v>
      </c>
      <c r="M1044" s="208" t="s">
        <v>258</v>
      </c>
      <c r="N1044" s="186">
        <v>1</v>
      </c>
      <c r="O1044" s="210">
        <v>1.941E-2</v>
      </c>
      <c r="P1044" s="208" t="s">
        <v>259</v>
      </c>
      <c r="Q1044" s="208" t="s">
        <v>493</v>
      </c>
      <c r="R1044" s="208" t="s">
        <v>453</v>
      </c>
      <c r="S1044" s="208" t="s">
        <v>494</v>
      </c>
      <c r="T1044" s="208"/>
      <c r="U1044" s="208"/>
      <c r="V1044" s="208" t="s">
        <v>537</v>
      </c>
      <c r="W1044" s="208" t="s">
        <v>534</v>
      </c>
      <c r="X1044" s="208" t="s">
        <v>286</v>
      </c>
      <c r="Y1044" s="208">
        <v>0</v>
      </c>
      <c r="Z1044" s="339">
        <v>38018</v>
      </c>
      <c r="AA1044" s="208"/>
      <c r="AB1044" s="208">
        <v>0</v>
      </c>
      <c r="AC1044" s="208"/>
    </row>
    <row r="1045" spans="1:29" ht="15" customHeight="1" x14ac:dyDescent="0.25">
      <c r="A1045" s="208">
        <v>12033</v>
      </c>
      <c r="B1045" s="208">
        <v>20200253</v>
      </c>
      <c r="C1045" s="208" t="s">
        <v>489</v>
      </c>
      <c r="D1045" s="208" t="s">
        <v>406</v>
      </c>
      <c r="E1045" s="208" t="s">
        <v>254</v>
      </c>
      <c r="F1045" s="208" t="s">
        <v>547</v>
      </c>
      <c r="G1045" s="208">
        <v>40</v>
      </c>
      <c r="H1045" s="208"/>
      <c r="I1045" s="208" t="s">
        <v>521</v>
      </c>
      <c r="J1045" s="208">
        <v>347</v>
      </c>
      <c r="K1045" s="186">
        <v>0</v>
      </c>
      <c r="L1045" s="186">
        <v>129</v>
      </c>
      <c r="M1045" s="208" t="s">
        <v>258</v>
      </c>
      <c r="N1045" s="186">
        <v>1</v>
      </c>
      <c r="O1045" s="210">
        <v>1.4100000000000001E-4</v>
      </c>
      <c r="P1045" s="208" t="s">
        <v>259</v>
      </c>
      <c r="Q1045" s="208" t="s">
        <v>493</v>
      </c>
      <c r="R1045" s="208" t="s">
        <v>453</v>
      </c>
      <c r="S1045" s="208" t="s">
        <v>494</v>
      </c>
      <c r="T1045" s="208"/>
      <c r="U1045" s="208">
        <v>3.2</v>
      </c>
      <c r="V1045" s="208" t="s">
        <v>627</v>
      </c>
      <c r="W1045" s="208" t="s">
        <v>546</v>
      </c>
      <c r="X1045" s="208" t="s">
        <v>263</v>
      </c>
      <c r="Y1045" s="208">
        <v>0</v>
      </c>
      <c r="Z1045" s="339">
        <v>36708</v>
      </c>
      <c r="AA1045" s="208"/>
      <c r="AB1045" s="208">
        <v>0</v>
      </c>
      <c r="AC1045" s="208"/>
    </row>
    <row r="1046" spans="1:29" ht="15" customHeight="1" x14ac:dyDescent="0.25">
      <c r="A1046" s="208">
        <v>12034</v>
      </c>
      <c r="B1046" s="208">
        <v>20200253</v>
      </c>
      <c r="C1046" s="208" t="s">
        <v>489</v>
      </c>
      <c r="D1046" s="208" t="s">
        <v>406</v>
      </c>
      <c r="E1046" s="208" t="s">
        <v>254</v>
      </c>
      <c r="F1046" s="208" t="s">
        <v>547</v>
      </c>
      <c r="G1046" s="208"/>
      <c r="H1046" s="208" t="s">
        <v>702</v>
      </c>
      <c r="I1046" s="208" t="s">
        <v>701</v>
      </c>
      <c r="J1046" s="208">
        <v>355</v>
      </c>
      <c r="K1046" s="186">
        <v>140</v>
      </c>
      <c r="L1046" s="186">
        <v>199</v>
      </c>
      <c r="M1046" s="208" t="s">
        <v>698</v>
      </c>
      <c r="N1046" s="186">
        <v>1</v>
      </c>
      <c r="O1046" s="208" t="s">
        <v>700</v>
      </c>
      <c r="P1046" s="208" t="s">
        <v>259</v>
      </c>
      <c r="Q1046" s="208" t="s">
        <v>493</v>
      </c>
      <c r="R1046" s="208" t="s">
        <v>513</v>
      </c>
      <c r="S1046" s="208" t="s">
        <v>494</v>
      </c>
      <c r="T1046" s="208"/>
      <c r="U1046" s="208">
        <v>3.2</v>
      </c>
      <c r="V1046" s="208"/>
      <c r="W1046" s="208" t="s">
        <v>528</v>
      </c>
      <c r="X1046" s="208" t="s">
        <v>286</v>
      </c>
      <c r="Y1046" s="208">
        <v>0</v>
      </c>
      <c r="Z1046" s="208"/>
      <c r="AA1046" s="339">
        <v>36708</v>
      </c>
      <c r="AB1046" s="208">
        <v>0</v>
      </c>
      <c r="AC1046" s="208"/>
    </row>
    <row r="1047" spans="1:29" ht="15" customHeight="1" x14ac:dyDescent="0.25">
      <c r="A1047" s="208">
        <v>12035</v>
      </c>
      <c r="B1047" s="208">
        <v>20200253</v>
      </c>
      <c r="C1047" s="208" t="s">
        <v>489</v>
      </c>
      <c r="D1047" s="208" t="s">
        <v>406</v>
      </c>
      <c r="E1047" s="208" t="s">
        <v>254</v>
      </c>
      <c r="F1047" s="208" t="s">
        <v>547</v>
      </c>
      <c r="G1047" s="208">
        <v>78875</v>
      </c>
      <c r="H1047" s="208" t="s">
        <v>649</v>
      </c>
      <c r="I1047" s="208" t="s">
        <v>648</v>
      </c>
      <c r="J1047" s="208">
        <v>356</v>
      </c>
      <c r="K1047" s="186">
        <v>0</v>
      </c>
      <c r="L1047" s="186">
        <v>129</v>
      </c>
      <c r="M1047" s="208" t="s">
        <v>258</v>
      </c>
      <c r="N1047" s="186">
        <v>1</v>
      </c>
      <c r="O1047" s="208" t="s">
        <v>710</v>
      </c>
      <c r="P1047" s="208" t="s">
        <v>259</v>
      </c>
      <c r="Q1047" s="208" t="s">
        <v>493</v>
      </c>
      <c r="R1047" s="208" t="s">
        <v>453</v>
      </c>
      <c r="S1047" s="208" t="s">
        <v>494</v>
      </c>
      <c r="T1047" s="208"/>
      <c r="U1047" s="208">
        <v>3.2</v>
      </c>
      <c r="V1047" s="208" t="s">
        <v>627</v>
      </c>
      <c r="W1047" s="208" t="s">
        <v>546</v>
      </c>
      <c r="X1047" s="208" t="s">
        <v>286</v>
      </c>
      <c r="Y1047" s="208">
        <v>0</v>
      </c>
      <c r="Z1047" s="339">
        <v>36708</v>
      </c>
      <c r="AA1047" s="208"/>
      <c r="AB1047" s="208">
        <v>0</v>
      </c>
      <c r="AC1047" s="208"/>
    </row>
    <row r="1048" spans="1:29" ht="15" customHeight="1" x14ac:dyDescent="0.25">
      <c r="A1048" s="208">
        <v>12036</v>
      </c>
      <c r="B1048" s="208">
        <v>20200253</v>
      </c>
      <c r="C1048" s="208" t="s">
        <v>489</v>
      </c>
      <c r="D1048" s="208" t="s">
        <v>406</v>
      </c>
      <c r="E1048" s="208" t="s">
        <v>254</v>
      </c>
      <c r="F1048" s="208" t="s">
        <v>547</v>
      </c>
      <c r="G1048" s="208">
        <v>100425</v>
      </c>
      <c r="H1048" s="208" t="s">
        <v>646</v>
      </c>
      <c r="I1048" s="208" t="s">
        <v>645</v>
      </c>
      <c r="J1048" s="208">
        <v>377</v>
      </c>
      <c r="K1048" s="186">
        <v>0</v>
      </c>
      <c r="L1048" s="186">
        <v>129</v>
      </c>
      <c r="M1048" s="208" t="s">
        <v>258</v>
      </c>
      <c r="N1048" s="186">
        <v>1</v>
      </c>
      <c r="O1048" s="208" t="s">
        <v>709</v>
      </c>
      <c r="P1048" s="208" t="s">
        <v>259</v>
      </c>
      <c r="Q1048" s="208" t="s">
        <v>493</v>
      </c>
      <c r="R1048" s="208" t="s">
        <v>453</v>
      </c>
      <c r="S1048" s="208" t="s">
        <v>494</v>
      </c>
      <c r="T1048" s="208"/>
      <c r="U1048" s="208">
        <v>3.2</v>
      </c>
      <c r="V1048" s="208" t="s">
        <v>627</v>
      </c>
      <c r="W1048" s="208" t="s">
        <v>546</v>
      </c>
      <c r="X1048" s="208" t="s">
        <v>286</v>
      </c>
      <c r="Y1048" s="208">
        <v>0</v>
      </c>
      <c r="Z1048" s="339">
        <v>36708</v>
      </c>
      <c r="AA1048" s="208"/>
      <c r="AB1048" s="208">
        <v>0</v>
      </c>
      <c r="AC1048" s="208"/>
    </row>
    <row r="1049" spans="1:29" ht="15" customHeight="1" x14ac:dyDescent="0.25">
      <c r="A1049" s="208">
        <v>12037</v>
      </c>
      <c r="B1049" s="208">
        <v>20200253</v>
      </c>
      <c r="C1049" s="208" t="s">
        <v>489</v>
      </c>
      <c r="D1049" s="208" t="s">
        <v>406</v>
      </c>
      <c r="E1049" s="208" t="s">
        <v>254</v>
      </c>
      <c r="F1049" s="208" t="s">
        <v>547</v>
      </c>
      <c r="G1049" s="208" t="s">
        <v>276</v>
      </c>
      <c r="H1049" s="339">
        <v>2025884</v>
      </c>
      <c r="I1049" s="208" t="s">
        <v>277</v>
      </c>
      <c r="J1049" s="208">
        <v>380</v>
      </c>
      <c r="K1049" s="186">
        <v>0</v>
      </c>
      <c r="L1049" s="186">
        <v>129</v>
      </c>
      <c r="M1049" s="208" t="s">
        <v>258</v>
      </c>
      <c r="N1049" s="186">
        <v>1</v>
      </c>
      <c r="O1049" s="210">
        <v>5.8799999999999998E-4</v>
      </c>
      <c r="P1049" s="208" t="s">
        <v>259</v>
      </c>
      <c r="Q1049" s="208" t="s">
        <v>493</v>
      </c>
      <c r="R1049" s="208" t="s">
        <v>453</v>
      </c>
      <c r="S1049" s="208" t="s">
        <v>494</v>
      </c>
      <c r="T1049" s="208"/>
      <c r="U1049" s="208">
        <v>3.2</v>
      </c>
      <c r="V1049" s="208" t="s">
        <v>545</v>
      </c>
      <c r="W1049" s="208" t="s">
        <v>546</v>
      </c>
      <c r="X1049" s="208" t="s">
        <v>278</v>
      </c>
      <c r="Y1049" s="208">
        <v>0</v>
      </c>
      <c r="Z1049" s="339">
        <v>36708</v>
      </c>
      <c r="AA1049" s="208"/>
      <c r="AB1049" s="208">
        <v>0</v>
      </c>
      <c r="AC1049" s="208"/>
    </row>
    <row r="1050" spans="1:29" ht="15" customHeight="1" x14ac:dyDescent="0.25">
      <c r="A1050" s="208">
        <v>12038</v>
      </c>
      <c r="B1050" s="208">
        <v>20200253</v>
      </c>
      <c r="C1050" s="208" t="s">
        <v>489</v>
      </c>
      <c r="D1050" s="208" t="s">
        <v>406</v>
      </c>
      <c r="E1050" s="208" t="s">
        <v>254</v>
      </c>
      <c r="F1050" s="208" t="s">
        <v>547</v>
      </c>
      <c r="G1050" s="208"/>
      <c r="H1050" s="208"/>
      <c r="I1050" s="208" t="s">
        <v>412</v>
      </c>
      <c r="J1050" s="208">
        <v>381</v>
      </c>
      <c r="K1050" s="186">
        <v>0</v>
      </c>
      <c r="L1050" s="186">
        <v>129</v>
      </c>
      <c r="M1050" s="208" t="s">
        <v>258</v>
      </c>
      <c r="N1050" s="186">
        <v>1</v>
      </c>
      <c r="O1050" s="210">
        <v>0.6</v>
      </c>
      <c r="P1050" s="208" t="s">
        <v>259</v>
      </c>
      <c r="Q1050" s="208" t="s">
        <v>260</v>
      </c>
      <c r="R1050" s="208" t="s">
        <v>254</v>
      </c>
      <c r="S1050" s="208" t="s">
        <v>261</v>
      </c>
      <c r="T1050" s="208"/>
      <c r="U1050" s="208">
        <v>3.2</v>
      </c>
      <c r="V1050" s="208"/>
      <c r="W1050" s="208" t="s">
        <v>528</v>
      </c>
      <c r="X1050" s="208" t="s">
        <v>267</v>
      </c>
      <c r="Y1050" s="208">
        <v>0</v>
      </c>
      <c r="Z1050" s="208"/>
      <c r="AA1050" s="339">
        <v>36708</v>
      </c>
      <c r="AB1050" s="208">
        <v>0</v>
      </c>
      <c r="AC1050" s="208"/>
    </row>
    <row r="1051" spans="1:29" ht="15" customHeight="1" x14ac:dyDescent="0.25">
      <c r="A1051" s="208">
        <v>12039</v>
      </c>
      <c r="B1051" s="208">
        <v>20200253</v>
      </c>
      <c r="C1051" s="208" t="s">
        <v>489</v>
      </c>
      <c r="D1051" s="208" t="s">
        <v>406</v>
      </c>
      <c r="E1051" s="208" t="s">
        <v>254</v>
      </c>
      <c r="F1051" s="208" t="s">
        <v>547</v>
      </c>
      <c r="G1051" s="208">
        <v>79345</v>
      </c>
      <c r="H1051" s="208" t="s">
        <v>643</v>
      </c>
      <c r="I1051" s="208" t="s">
        <v>642</v>
      </c>
      <c r="J1051" s="208">
        <v>2</v>
      </c>
      <c r="K1051" s="186">
        <v>0</v>
      </c>
      <c r="L1051" s="186">
        <v>129</v>
      </c>
      <c r="M1051" s="208" t="s">
        <v>258</v>
      </c>
      <c r="N1051" s="186">
        <v>1</v>
      </c>
      <c r="O1051" s="210">
        <v>2.5299999999999998E-5</v>
      </c>
      <c r="P1051" s="208" t="s">
        <v>259</v>
      </c>
      <c r="Q1051" s="208" t="s">
        <v>493</v>
      </c>
      <c r="R1051" s="208" t="s">
        <v>453</v>
      </c>
      <c r="S1051" s="208" t="s">
        <v>494</v>
      </c>
      <c r="T1051" s="208"/>
      <c r="U1051" s="208">
        <v>3.2</v>
      </c>
      <c r="V1051" s="208" t="s">
        <v>627</v>
      </c>
      <c r="W1051" s="208" t="s">
        <v>546</v>
      </c>
      <c r="X1051" s="208" t="s">
        <v>275</v>
      </c>
      <c r="Y1051" s="208">
        <v>0</v>
      </c>
      <c r="Z1051" s="339">
        <v>36708</v>
      </c>
      <c r="AA1051" s="208"/>
      <c r="AB1051" s="208">
        <v>0</v>
      </c>
      <c r="AC1051" s="208"/>
    </row>
    <row r="1052" spans="1:29" ht="15" customHeight="1" x14ac:dyDescent="0.25">
      <c r="A1052" s="208">
        <v>12040</v>
      </c>
      <c r="B1052" s="208">
        <v>20200253</v>
      </c>
      <c r="C1052" s="208" t="s">
        <v>489</v>
      </c>
      <c r="D1052" s="208" t="s">
        <v>406</v>
      </c>
      <c r="E1052" s="208" t="s">
        <v>254</v>
      </c>
      <c r="F1052" s="208" t="s">
        <v>547</v>
      </c>
      <c r="G1052" s="208">
        <v>108883</v>
      </c>
      <c r="H1052" s="208" t="s">
        <v>381</v>
      </c>
      <c r="I1052" s="208" t="s">
        <v>382</v>
      </c>
      <c r="J1052" s="208">
        <v>397</v>
      </c>
      <c r="K1052" s="186">
        <v>0</v>
      </c>
      <c r="L1052" s="186">
        <v>129</v>
      </c>
      <c r="M1052" s="208" t="s">
        <v>258</v>
      </c>
      <c r="N1052" s="186">
        <v>1</v>
      </c>
      <c r="O1052" s="210">
        <v>5.5800000000000001E-4</v>
      </c>
      <c r="P1052" s="208" t="s">
        <v>259</v>
      </c>
      <c r="Q1052" s="208" t="s">
        <v>493</v>
      </c>
      <c r="R1052" s="208" t="s">
        <v>453</v>
      </c>
      <c r="S1052" s="208" t="s">
        <v>494</v>
      </c>
      <c r="T1052" s="208"/>
      <c r="U1052" s="208">
        <v>3.2</v>
      </c>
      <c r="V1052" s="208" t="s">
        <v>627</v>
      </c>
      <c r="W1052" s="208" t="s">
        <v>546</v>
      </c>
      <c r="X1052" s="208" t="s">
        <v>278</v>
      </c>
      <c r="Y1052" s="208">
        <v>0</v>
      </c>
      <c r="Z1052" s="339">
        <v>36708</v>
      </c>
      <c r="AA1052" s="208"/>
      <c r="AB1052" s="208">
        <v>0</v>
      </c>
      <c r="AC1052" s="208"/>
    </row>
    <row r="1053" spans="1:29" ht="15" customHeight="1" x14ac:dyDescent="0.25">
      <c r="A1053" s="208">
        <v>12041</v>
      </c>
      <c r="B1053" s="208">
        <v>20200253</v>
      </c>
      <c r="C1053" s="208" t="s">
        <v>489</v>
      </c>
      <c r="D1053" s="208" t="s">
        <v>406</v>
      </c>
      <c r="E1053" s="208" t="s">
        <v>254</v>
      </c>
      <c r="F1053" s="208" t="s">
        <v>547</v>
      </c>
      <c r="G1053" s="208">
        <v>108883</v>
      </c>
      <c r="H1053" s="208" t="s">
        <v>381</v>
      </c>
      <c r="I1053" s="208" t="s">
        <v>382</v>
      </c>
      <c r="J1053" s="208">
        <v>397</v>
      </c>
      <c r="K1053" s="186">
        <v>140</v>
      </c>
      <c r="L1053" s="186">
        <v>199</v>
      </c>
      <c r="M1053" s="208" t="s">
        <v>698</v>
      </c>
      <c r="N1053" s="186">
        <v>1</v>
      </c>
      <c r="O1053" s="208" t="s">
        <v>699</v>
      </c>
      <c r="P1053" s="208" t="s">
        <v>259</v>
      </c>
      <c r="Q1053" s="208" t="s">
        <v>493</v>
      </c>
      <c r="R1053" s="208" t="s">
        <v>513</v>
      </c>
      <c r="S1053" s="208" t="s">
        <v>494</v>
      </c>
      <c r="T1053" s="208"/>
      <c r="U1053" s="208">
        <v>3.2</v>
      </c>
      <c r="V1053" s="208"/>
      <c r="W1053" s="208" t="s">
        <v>528</v>
      </c>
      <c r="X1053" s="208" t="s">
        <v>286</v>
      </c>
      <c r="Y1053" s="208">
        <v>0</v>
      </c>
      <c r="Z1053" s="208"/>
      <c r="AA1053" s="339">
        <v>36708</v>
      </c>
      <c r="AB1053" s="208">
        <v>0</v>
      </c>
      <c r="AC1053" s="208"/>
    </row>
    <row r="1054" spans="1:29" ht="15" customHeight="1" x14ac:dyDescent="0.25">
      <c r="A1054" s="208">
        <v>12042</v>
      </c>
      <c r="B1054" s="208">
        <v>20200253</v>
      </c>
      <c r="C1054" s="208" t="s">
        <v>489</v>
      </c>
      <c r="D1054" s="208" t="s">
        <v>406</v>
      </c>
      <c r="E1054" s="208" t="s">
        <v>254</v>
      </c>
      <c r="F1054" s="208" t="s">
        <v>547</v>
      </c>
      <c r="G1054" s="208"/>
      <c r="H1054" s="208"/>
      <c r="I1054" s="208" t="s">
        <v>279</v>
      </c>
      <c r="J1054" s="208">
        <v>399</v>
      </c>
      <c r="K1054" s="186">
        <v>0</v>
      </c>
      <c r="L1054" s="186">
        <v>129</v>
      </c>
      <c r="M1054" s="208" t="s">
        <v>258</v>
      </c>
      <c r="N1054" s="186">
        <v>1</v>
      </c>
      <c r="O1054" s="210">
        <v>284</v>
      </c>
      <c r="P1054" s="208" t="s">
        <v>259</v>
      </c>
      <c r="Q1054" s="208" t="s">
        <v>260</v>
      </c>
      <c r="R1054" s="208" t="s">
        <v>254</v>
      </c>
      <c r="S1054" s="208" t="s">
        <v>261</v>
      </c>
      <c r="T1054" s="208"/>
      <c r="U1054" s="208">
        <v>3.2</v>
      </c>
      <c r="V1054" s="208"/>
      <c r="W1054" s="208" t="s">
        <v>528</v>
      </c>
      <c r="X1054" s="208" t="s">
        <v>278</v>
      </c>
      <c r="Y1054" s="208">
        <v>0</v>
      </c>
      <c r="Z1054" s="208"/>
      <c r="AA1054" s="339">
        <v>36708</v>
      </c>
      <c r="AB1054" s="208">
        <v>0</v>
      </c>
      <c r="AC1054" s="208"/>
    </row>
    <row r="1055" spans="1:29" ht="15" customHeight="1" x14ac:dyDescent="0.25">
      <c r="A1055" s="208">
        <v>12043</v>
      </c>
      <c r="B1055" s="208">
        <v>20200253</v>
      </c>
      <c r="C1055" s="208" t="s">
        <v>489</v>
      </c>
      <c r="D1055" s="208" t="s">
        <v>406</v>
      </c>
      <c r="E1055" s="208" t="s">
        <v>254</v>
      </c>
      <c r="F1055" s="208" t="s">
        <v>547</v>
      </c>
      <c r="G1055" s="208"/>
      <c r="H1055" s="208"/>
      <c r="I1055" s="208" t="s">
        <v>279</v>
      </c>
      <c r="J1055" s="208">
        <v>399</v>
      </c>
      <c r="K1055" s="186">
        <v>0</v>
      </c>
      <c r="L1055" s="186">
        <v>129</v>
      </c>
      <c r="M1055" s="208" t="s">
        <v>258</v>
      </c>
      <c r="N1055" s="186">
        <v>1</v>
      </c>
      <c r="O1055" s="210">
        <v>0.35799999999999998</v>
      </c>
      <c r="P1055" s="208" t="s">
        <v>259</v>
      </c>
      <c r="Q1055" s="208" t="s">
        <v>493</v>
      </c>
      <c r="R1055" s="208" t="s">
        <v>453</v>
      </c>
      <c r="S1055" s="208" t="s">
        <v>494</v>
      </c>
      <c r="T1055" s="208"/>
      <c r="U1055" s="208">
        <v>3.2</v>
      </c>
      <c r="V1055" s="208" t="s">
        <v>627</v>
      </c>
      <c r="W1055" s="208" t="s">
        <v>546</v>
      </c>
      <c r="X1055" s="208" t="s">
        <v>275</v>
      </c>
      <c r="Y1055" s="208">
        <v>0</v>
      </c>
      <c r="Z1055" s="339">
        <v>36708</v>
      </c>
      <c r="AA1055" s="208"/>
      <c r="AB1055" s="208">
        <v>0</v>
      </c>
      <c r="AC1055" s="208"/>
    </row>
    <row r="1056" spans="1:29" ht="15" customHeight="1" x14ac:dyDescent="0.25">
      <c r="A1056" s="208">
        <v>12044</v>
      </c>
      <c r="B1056" s="208">
        <v>20200253</v>
      </c>
      <c r="C1056" s="208" t="s">
        <v>489</v>
      </c>
      <c r="D1056" s="208" t="s">
        <v>406</v>
      </c>
      <c r="E1056" s="208" t="s">
        <v>254</v>
      </c>
      <c r="F1056" s="208" t="s">
        <v>547</v>
      </c>
      <c r="G1056" s="208"/>
      <c r="H1056" s="208"/>
      <c r="I1056" s="208" t="s">
        <v>279</v>
      </c>
      <c r="J1056" s="208">
        <v>399</v>
      </c>
      <c r="K1056" s="186">
        <v>140</v>
      </c>
      <c r="L1056" s="186">
        <v>199</v>
      </c>
      <c r="M1056" s="208" t="s">
        <v>698</v>
      </c>
      <c r="N1056" s="186">
        <v>1</v>
      </c>
      <c r="O1056" s="210">
        <v>49.4</v>
      </c>
      <c r="P1056" s="208" t="s">
        <v>259</v>
      </c>
      <c r="Q1056" s="208" t="s">
        <v>260</v>
      </c>
      <c r="R1056" s="208" t="s">
        <v>254</v>
      </c>
      <c r="S1056" s="208" t="s">
        <v>261</v>
      </c>
      <c r="T1056" s="208"/>
      <c r="U1056" s="208">
        <v>3.2</v>
      </c>
      <c r="V1056" s="208"/>
      <c r="W1056" s="208" t="s">
        <v>528</v>
      </c>
      <c r="X1056" s="208" t="s">
        <v>286</v>
      </c>
      <c r="Y1056" s="208">
        <v>0</v>
      </c>
      <c r="Z1056" s="208"/>
      <c r="AA1056" s="339">
        <v>36708</v>
      </c>
      <c r="AB1056" s="208">
        <v>0</v>
      </c>
      <c r="AC1056" s="208"/>
    </row>
    <row r="1057" spans="1:29" ht="15" customHeight="1" x14ac:dyDescent="0.25">
      <c r="A1057" s="208">
        <v>12045</v>
      </c>
      <c r="B1057" s="208">
        <v>20200253</v>
      </c>
      <c r="C1057" s="208" t="s">
        <v>489</v>
      </c>
      <c r="D1057" s="208" t="s">
        <v>406</v>
      </c>
      <c r="E1057" s="208" t="s">
        <v>254</v>
      </c>
      <c r="F1057" s="208" t="s">
        <v>547</v>
      </c>
      <c r="G1057" s="208">
        <v>79005</v>
      </c>
      <c r="H1057" s="208" t="s">
        <v>640</v>
      </c>
      <c r="I1057" s="208" t="s">
        <v>639</v>
      </c>
      <c r="J1057" s="208">
        <v>3</v>
      </c>
      <c r="K1057" s="186">
        <v>0</v>
      </c>
      <c r="L1057" s="186">
        <v>129</v>
      </c>
      <c r="M1057" s="208" t="s">
        <v>258</v>
      </c>
      <c r="N1057" s="186">
        <v>1</v>
      </c>
      <c r="O1057" s="208" t="s">
        <v>708</v>
      </c>
      <c r="P1057" s="208" t="s">
        <v>259</v>
      </c>
      <c r="Q1057" s="208" t="s">
        <v>493</v>
      </c>
      <c r="R1057" s="208" t="s">
        <v>453</v>
      </c>
      <c r="S1057" s="208" t="s">
        <v>494</v>
      </c>
      <c r="T1057" s="208"/>
      <c r="U1057" s="208">
        <v>3.2</v>
      </c>
      <c r="V1057" s="208" t="s">
        <v>627</v>
      </c>
      <c r="W1057" s="208" t="s">
        <v>546</v>
      </c>
      <c r="X1057" s="208" t="s">
        <v>286</v>
      </c>
      <c r="Y1057" s="208">
        <v>0</v>
      </c>
      <c r="Z1057" s="339">
        <v>36708</v>
      </c>
      <c r="AA1057" s="208"/>
      <c r="AB1057" s="208">
        <v>0</v>
      </c>
      <c r="AC1057" s="208"/>
    </row>
    <row r="1058" spans="1:29" ht="15" customHeight="1" x14ac:dyDescent="0.25">
      <c r="A1058" s="208">
        <v>12046</v>
      </c>
      <c r="B1058" s="208">
        <v>20200253</v>
      </c>
      <c r="C1058" s="208" t="s">
        <v>489</v>
      </c>
      <c r="D1058" s="208" t="s">
        <v>406</v>
      </c>
      <c r="E1058" s="208" t="s">
        <v>254</v>
      </c>
      <c r="F1058" s="208" t="s">
        <v>547</v>
      </c>
      <c r="G1058" s="208">
        <v>75014</v>
      </c>
      <c r="H1058" s="208" t="s">
        <v>629</v>
      </c>
      <c r="I1058" s="208" t="s">
        <v>628</v>
      </c>
      <c r="J1058" s="208">
        <v>415</v>
      </c>
      <c r="K1058" s="186">
        <v>0</v>
      </c>
      <c r="L1058" s="186">
        <v>129</v>
      </c>
      <c r="M1058" s="208" t="s">
        <v>258</v>
      </c>
      <c r="N1058" s="186">
        <v>1</v>
      </c>
      <c r="O1058" s="208" t="s">
        <v>707</v>
      </c>
      <c r="P1058" s="208" t="s">
        <v>259</v>
      </c>
      <c r="Q1058" s="208" t="s">
        <v>493</v>
      </c>
      <c r="R1058" s="208" t="s">
        <v>453</v>
      </c>
      <c r="S1058" s="208" t="s">
        <v>494</v>
      </c>
      <c r="T1058" s="208"/>
      <c r="U1058" s="208">
        <v>3.2</v>
      </c>
      <c r="V1058" s="208" t="s">
        <v>627</v>
      </c>
      <c r="W1058" s="208" t="s">
        <v>546</v>
      </c>
      <c r="X1058" s="208" t="s">
        <v>286</v>
      </c>
      <c r="Y1058" s="208">
        <v>0</v>
      </c>
      <c r="Z1058" s="339">
        <v>36708</v>
      </c>
      <c r="AA1058" s="208"/>
      <c r="AB1058" s="208">
        <v>0</v>
      </c>
      <c r="AC1058" s="208"/>
    </row>
    <row r="1059" spans="1:29" ht="15" customHeight="1" x14ac:dyDescent="0.25">
      <c r="A1059" s="208">
        <v>12047</v>
      </c>
      <c r="B1059" s="208">
        <v>20200253</v>
      </c>
      <c r="C1059" s="208" t="s">
        <v>489</v>
      </c>
      <c r="D1059" s="208" t="s">
        <v>406</v>
      </c>
      <c r="E1059" s="208" t="s">
        <v>254</v>
      </c>
      <c r="F1059" s="208" t="s">
        <v>547</v>
      </c>
      <c r="G1059" s="208" t="s">
        <v>385</v>
      </c>
      <c r="H1059" s="208"/>
      <c r="I1059" s="208" t="s">
        <v>386</v>
      </c>
      <c r="J1059" s="208">
        <v>417</v>
      </c>
      <c r="K1059" s="186">
        <v>0</v>
      </c>
      <c r="L1059" s="186">
        <v>129</v>
      </c>
      <c r="M1059" s="208" t="s">
        <v>258</v>
      </c>
      <c r="N1059" s="186">
        <v>1</v>
      </c>
      <c r="O1059" s="210">
        <v>31.5</v>
      </c>
      <c r="P1059" s="208" t="s">
        <v>259</v>
      </c>
      <c r="Q1059" s="208" t="s">
        <v>260</v>
      </c>
      <c r="R1059" s="208" t="s">
        <v>254</v>
      </c>
      <c r="S1059" s="208" t="s">
        <v>261</v>
      </c>
      <c r="T1059" s="208"/>
      <c r="U1059" s="208">
        <v>3.2</v>
      </c>
      <c r="V1059" s="208" t="s">
        <v>538</v>
      </c>
      <c r="W1059" s="208" t="s">
        <v>528</v>
      </c>
      <c r="X1059" s="208" t="s">
        <v>278</v>
      </c>
      <c r="Y1059" s="208">
        <v>0</v>
      </c>
      <c r="Z1059" s="208"/>
      <c r="AA1059" s="339">
        <v>36708</v>
      </c>
      <c r="AB1059" s="208">
        <v>0</v>
      </c>
      <c r="AC1059" s="208"/>
    </row>
    <row r="1060" spans="1:29" ht="15" customHeight="1" x14ac:dyDescent="0.25">
      <c r="A1060" s="208">
        <v>12048</v>
      </c>
      <c r="B1060" s="208">
        <v>20200253</v>
      </c>
      <c r="C1060" s="208" t="s">
        <v>489</v>
      </c>
      <c r="D1060" s="208" t="s">
        <v>406</v>
      </c>
      <c r="E1060" s="208" t="s">
        <v>254</v>
      </c>
      <c r="F1060" s="208" t="s">
        <v>547</v>
      </c>
      <c r="G1060" s="208" t="s">
        <v>385</v>
      </c>
      <c r="H1060" s="208"/>
      <c r="I1060" s="208" t="s">
        <v>386</v>
      </c>
      <c r="J1060" s="208">
        <v>417</v>
      </c>
      <c r="K1060" s="186">
        <v>0</v>
      </c>
      <c r="L1060" s="186">
        <v>129</v>
      </c>
      <c r="M1060" s="208" t="s">
        <v>258</v>
      </c>
      <c r="N1060" s="186">
        <v>1</v>
      </c>
      <c r="O1060" s="210">
        <v>2.9600000000000001E-2</v>
      </c>
      <c r="P1060" s="208" t="s">
        <v>259</v>
      </c>
      <c r="Q1060" s="208" t="s">
        <v>493</v>
      </c>
      <c r="R1060" s="208" t="s">
        <v>453</v>
      </c>
      <c r="S1060" s="208" t="s">
        <v>494</v>
      </c>
      <c r="T1060" s="208"/>
      <c r="U1060" s="208">
        <v>3.2</v>
      </c>
      <c r="V1060" s="208" t="s">
        <v>627</v>
      </c>
      <c r="W1060" s="208" t="s">
        <v>546</v>
      </c>
      <c r="X1060" s="208" t="s">
        <v>275</v>
      </c>
      <c r="Y1060" s="208">
        <v>0</v>
      </c>
      <c r="Z1060" s="339">
        <v>36708</v>
      </c>
      <c r="AA1060" s="208"/>
      <c r="AB1060" s="208">
        <v>0</v>
      </c>
      <c r="AC1060" s="208"/>
    </row>
    <row r="1061" spans="1:29" ht="15" customHeight="1" x14ac:dyDescent="0.25">
      <c r="A1061" s="208">
        <v>12049</v>
      </c>
      <c r="B1061" s="208">
        <v>20200254</v>
      </c>
      <c r="C1061" s="208" t="s">
        <v>489</v>
      </c>
      <c r="D1061" s="208" t="s">
        <v>406</v>
      </c>
      <c r="E1061" s="208" t="s">
        <v>254</v>
      </c>
      <c r="F1061" s="208" t="s">
        <v>548</v>
      </c>
      <c r="G1061" s="208">
        <v>83329</v>
      </c>
      <c r="H1061" s="208" t="s">
        <v>281</v>
      </c>
      <c r="I1061" s="208" t="s">
        <v>282</v>
      </c>
      <c r="J1061" s="208">
        <v>69</v>
      </c>
      <c r="K1061" s="186">
        <v>0</v>
      </c>
      <c r="L1061" s="186">
        <v>129</v>
      </c>
      <c r="M1061" s="208" t="s">
        <v>258</v>
      </c>
      <c r="N1061" s="186">
        <v>1</v>
      </c>
      <c r="O1061" s="210">
        <v>1.2500000000000001E-6</v>
      </c>
      <c r="P1061" s="208" t="s">
        <v>259</v>
      </c>
      <c r="Q1061" s="208" t="s">
        <v>493</v>
      </c>
      <c r="R1061" s="208" t="s">
        <v>453</v>
      </c>
      <c r="S1061" s="208" t="s">
        <v>494</v>
      </c>
      <c r="T1061" s="208"/>
      <c r="U1061" s="208">
        <v>3.2</v>
      </c>
      <c r="V1061" s="208" t="s">
        <v>627</v>
      </c>
      <c r="W1061" s="208" t="s">
        <v>546</v>
      </c>
      <c r="X1061" s="208" t="s">
        <v>275</v>
      </c>
      <c r="Y1061" s="208">
        <v>0</v>
      </c>
      <c r="Z1061" s="339">
        <v>36708</v>
      </c>
      <c r="AA1061" s="208"/>
      <c r="AB1061" s="208">
        <v>0</v>
      </c>
      <c r="AC1061" s="208"/>
    </row>
    <row r="1062" spans="1:29" ht="15" customHeight="1" x14ac:dyDescent="0.25">
      <c r="A1062" s="208">
        <v>12050</v>
      </c>
      <c r="B1062" s="208">
        <v>20200254</v>
      </c>
      <c r="C1062" s="208" t="s">
        <v>489</v>
      </c>
      <c r="D1062" s="208" t="s">
        <v>406</v>
      </c>
      <c r="E1062" s="208" t="s">
        <v>254</v>
      </c>
      <c r="F1062" s="208" t="s">
        <v>548</v>
      </c>
      <c r="G1062" s="208">
        <v>208968</v>
      </c>
      <c r="H1062" s="208" t="s">
        <v>287</v>
      </c>
      <c r="I1062" s="208" t="s">
        <v>288</v>
      </c>
      <c r="J1062" s="208">
        <v>70</v>
      </c>
      <c r="K1062" s="186">
        <v>0</v>
      </c>
      <c r="L1062" s="186">
        <v>129</v>
      </c>
      <c r="M1062" s="208" t="s">
        <v>258</v>
      </c>
      <c r="N1062" s="186">
        <v>1</v>
      </c>
      <c r="O1062" s="210">
        <v>5.5300000000000004E-6</v>
      </c>
      <c r="P1062" s="208" t="s">
        <v>259</v>
      </c>
      <c r="Q1062" s="208" t="s">
        <v>493</v>
      </c>
      <c r="R1062" s="208" t="s">
        <v>453</v>
      </c>
      <c r="S1062" s="208" t="s">
        <v>494</v>
      </c>
      <c r="T1062" s="208"/>
      <c r="U1062" s="208">
        <v>3.2</v>
      </c>
      <c r="V1062" s="208" t="s">
        <v>627</v>
      </c>
      <c r="W1062" s="208" t="s">
        <v>546</v>
      </c>
      <c r="X1062" s="208" t="s">
        <v>275</v>
      </c>
      <c r="Y1062" s="208">
        <v>0</v>
      </c>
      <c r="Z1062" s="339">
        <v>36708</v>
      </c>
      <c r="AA1062" s="208"/>
      <c r="AB1062" s="208">
        <v>0</v>
      </c>
      <c r="AC1062" s="208"/>
    </row>
    <row r="1063" spans="1:29" ht="15" customHeight="1" x14ac:dyDescent="0.25">
      <c r="A1063" s="208">
        <v>12051</v>
      </c>
      <c r="B1063" s="208">
        <v>20200254</v>
      </c>
      <c r="C1063" s="208" t="s">
        <v>489</v>
      </c>
      <c r="D1063" s="208" t="s">
        <v>406</v>
      </c>
      <c r="E1063" s="208" t="s">
        <v>254</v>
      </c>
      <c r="F1063" s="208" t="s">
        <v>548</v>
      </c>
      <c r="G1063" s="208">
        <v>75070</v>
      </c>
      <c r="H1063" s="208" t="s">
        <v>491</v>
      </c>
      <c r="I1063" s="208" t="s">
        <v>492</v>
      </c>
      <c r="J1063" s="208">
        <v>71</v>
      </c>
      <c r="K1063" s="186">
        <v>0</v>
      </c>
      <c r="L1063" s="186">
        <v>129</v>
      </c>
      <c r="M1063" s="208" t="s">
        <v>258</v>
      </c>
      <c r="N1063" s="186">
        <v>1</v>
      </c>
      <c r="O1063" s="210">
        <v>8.3599999999999994E-3</v>
      </c>
      <c r="P1063" s="208" t="s">
        <v>259</v>
      </c>
      <c r="Q1063" s="208" t="s">
        <v>493</v>
      </c>
      <c r="R1063" s="208" t="s">
        <v>453</v>
      </c>
      <c r="S1063" s="208" t="s">
        <v>494</v>
      </c>
      <c r="T1063" s="208"/>
      <c r="U1063" s="208">
        <v>3.2</v>
      </c>
      <c r="V1063" s="208" t="s">
        <v>627</v>
      </c>
      <c r="W1063" s="208" t="s">
        <v>546</v>
      </c>
      <c r="X1063" s="208" t="s">
        <v>278</v>
      </c>
      <c r="Y1063" s="208">
        <v>0</v>
      </c>
      <c r="Z1063" s="339">
        <v>36708</v>
      </c>
      <c r="AA1063" s="208"/>
      <c r="AB1063" s="208">
        <v>0</v>
      </c>
      <c r="AC1063" s="208"/>
    </row>
    <row r="1064" spans="1:29" ht="15" customHeight="1" x14ac:dyDescent="0.25">
      <c r="A1064" s="208">
        <v>12052</v>
      </c>
      <c r="B1064" s="208">
        <v>20200254</v>
      </c>
      <c r="C1064" s="208" t="s">
        <v>489</v>
      </c>
      <c r="D1064" s="208" t="s">
        <v>406</v>
      </c>
      <c r="E1064" s="208" t="s">
        <v>254</v>
      </c>
      <c r="F1064" s="208" t="s">
        <v>548</v>
      </c>
      <c r="G1064" s="208">
        <v>107028</v>
      </c>
      <c r="H1064" s="208" t="s">
        <v>497</v>
      </c>
      <c r="I1064" s="208" t="s">
        <v>498</v>
      </c>
      <c r="J1064" s="208">
        <v>79</v>
      </c>
      <c r="K1064" s="186">
        <v>0</v>
      </c>
      <c r="L1064" s="186">
        <v>129</v>
      </c>
      <c r="M1064" s="208" t="s">
        <v>258</v>
      </c>
      <c r="N1064" s="186">
        <v>1</v>
      </c>
      <c r="O1064" s="210">
        <v>5.1399999999999996E-3</v>
      </c>
      <c r="P1064" s="208" t="s">
        <v>259</v>
      </c>
      <c r="Q1064" s="208" t="s">
        <v>493</v>
      </c>
      <c r="R1064" s="208" t="s">
        <v>453</v>
      </c>
      <c r="S1064" s="208" t="s">
        <v>494</v>
      </c>
      <c r="T1064" s="208"/>
      <c r="U1064" s="208">
        <v>3.2</v>
      </c>
      <c r="V1064" s="208" t="s">
        <v>627</v>
      </c>
      <c r="W1064" s="208" t="s">
        <v>546</v>
      </c>
      <c r="X1064" s="208" t="s">
        <v>278</v>
      </c>
      <c r="Y1064" s="208">
        <v>0</v>
      </c>
      <c r="Z1064" s="339">
        <v>36708</v>
      </c>
      <c r="AA1064" s="208"/>
      <c r="AB1064" s="208">
        <v>0</v>
      </c>
      <c r="AC1064" s="208"/>
    </row>
    <row r="1065" spans="1:29" ht="15" customHeight="1" x14ac:dyDescent="0.25">
      <c r="A1065" s="208">
        <v>12053</v>
      </c>
      <c r="B1065" s="208">
        <v>20200254</v>
      </c>
      <c r="C1065" s="208" t="s">
        <v>489</v>
      </c>
      <c r="D1065" s="208" t="s">
        <v>406</v>
      </c>
      <c r="E1065" s="208" t="s">
        <v>254</v>
      </c>
      <c r="F1065" s="208" t="s">
        <v>548</v>
      </c>
      <c r="G1065" s="208" t="s">
        <v>565</v>
      </c>
      <c r="H1065" s="208" t="s">
        <v>566</v>
      </c>
      <c r="I1065" s="208" t="s">
        <v>567</v>
      </c>
      <c r="J1065" s="208">
        <v>87</v>
      </c>
      <c r="K1065" s="186">
        <v>107</v>
      </c>
      <c r="L1065" s="186">
        <v>172</v>
      </c>
      <c r="M1065" s="208" t="s">
        <v>615</v>
      </c>
      <c r="N1065" s="186">
        <v>1</v>
      </c>
      <c r="O1065" s="210">
        <v>18</v>
      </c>
      <c r="P1065" s="208" t="s">
        <v>259</v>
      </c>
      <c r="Q1065" s="208" t="s">
        <v>260</v>
      </c>
      <c r="R1065" s="208" t="s">
        <v>254</v>
      </c>
      <c r="S1065" s="208" t="s">
        <v>261</v>
      </c>
      <c r="T1065" s="208"/>
      <c r="U1065" s="208"/>
      <c r="V1065" s="208"/>
      <c r="W1065" s="208" t="s">
        <v>568</v>
      </c>
      <c r="X1065" s="208" t="s">
        <v>275</v>
      </c>
      <c r="Y1065" s="208">
        <v>0</v>
      </c>
      <c r="Z1065" s="339">
        <v>36770</v>
      </c>
      <c r="AA1065" s="208"/>
      <c r="AB1065" s="208">
        <v>0</v>
      </c>
      <c r="AC1065" s="208"/>
    </row>
    <row r="1066" spans="1:29" ht="15" customHeight="1" x14ac:dyDescent="0.25">
      <c r="A1066" s="208">
        <v>12054</v>
      </c>
      <c r="B1066" s="208">
        <v>20200254</v>
      </c>
      <c r="C1066" s="208" t="s">
        <v>489</v>
      </c>
      <c r="D1066" s="208" t="s">
        <v>406</v>
      </c>
      <c r="E1066" s="208" t="s">
        <v>254</v>
      </c>
      <c r="F1066" s="208" t="s">
        <v>548</v>
      </c>
      <c r="G1066" s="208" t="s">
        <v>565</v>
      </c>
      <c r="H1066" s="208" t="s">
        <v>566</v>
      </c>
      <c r="I1066" s="208" t="s">
        <v>567</v>
      </c>
      <c r="J1066" s="208">
        <v>87</v>
      </c>
      <c r="K1066" s="186">
        <v>139</v>
      </c>
      <c r="L1066" s="186">
        <v>198</v>
      </c>
      <c r="M1066" s="208" t="s">
        <v>551</v>
      </c>
      <c r="N1066" s="186">
        <v>1</v>
      </c>
      <c r="O1066" s="210">
        <v>9.0999999999999998E-2</v>
      </c>
      <c r="P1066" s="208" t="s">
        <v>259</v>
      </c>
      <c r="Q1066" s="208" t="s">
        <v>493</v>
      </c>
      <c r="R1066" s="208" t="s">
        <v>513</v>
      </c>
      <c r="S1066" s="208" t="s">
        <v>494</v>
      </c>
      <c r="T1066" s="208"/>
      <c r="U1066" s="208">
        <v>3.2</v>
      </c>
      <c r="V1066" s="208"/>
      <c r="W1066" s="208" t="s">
        <v>528</v>
      </c>
      <c r="X1066" s="208" t="s">
        <v>286</v>
      </c>
      <c r="Y1066" s="208">
        <v>0</v>
      </c>
      <c r="Z1066" s="208"/>
      <c r="AA1066" s="339">
        <v>36708</v>
      </c>
      <c r="AB1066" s="208">
        <v>0</v>
      </c>
      <c r="AC1066" s="208"/>
    </row>
    <row r="1067" spans="1:29" ht="15" customHeight="1" x14ac:dyDescent="0.25">
      <c r="A1067" s="208">
        <v>12055</v>
      </c>
      <c r="B1067" s="208">
        <v>20200254</v>
      </c>
      <c r="C1067" s="208" t="s">
        <v>489</v>
      </c>
      <c r="D1067" s="208" t="s">
        <v>406</v>
      </c>
      <c r="E1067" s="208" t="s">
        <v>254</v>
      </c>
      <c r="F1067" s="208" t="s">
        <v>548</v>
      </c>
      <c r="G1067" s="208" t="s">
        <v>565</v>
      </c>
      <c r="H1067" s="208" t="s">
        <v>566</v>
      </c>
      <c r="I1067" s="208" t="s">
        <v>567</v>
      </c>
      <c r="J1067" s="208">
        <v>87</v>
      </c>
      <c r="K1067" s="186">
        <v>139</v>
      </c>
      <c r="L1067" s="186">
        <v>198</v>
      </c>
      <c r="M1067" s="208" t="s">
        <v>551</v>
      </c>
      <c r="N1067" s="186">
        <v>1</v>
      </c>
      <c r="O1067" s="210">
        <v>9.1</v>
      </c>
      <c r="P1067" s="208" t="s">
        <v>259</v>
      </c>
      <c r="Q1067" s="208" t="s">
        <v>260</v>
      </c>
      <c r="R1067" s="208" t="s">
        <v>254</v>
      </c>
      <c r="S1067" s="208" t="s">
        <v>261</v>
      </c>
      <c r="T1067" s="208"/>
      <c r="U1067" s="208"/>
      <c r="V1067" s="208"/>
      <c r="W1067" s="208" t="s">
        <v>568</v>
      </c>
      <c r="X1067" s="208" t="s">
        <v>275</v>
      </c>
      <c r="Y1067" s="208">
        <v>0</v>
      </c>
      <c r="Z1067" s="339">
        <v>36770</v>
      </c>
      <c r="AA1067" s="208"/>
      <c r="AB1067" s="208">
        <v>0</v>
      </c>
      <c r="AC1067" s="208"/>
    </row>
    <row r="1068" spans="1:29" ht="15" customHeight="1" x14ac:dyDescent="0.25">
      <c r="A1068" s="208">
        <v>12056</v>
      </c>
      <c r="B1068" s="208">
        <v>20200254</v>
      </c>
      <c r="C1068" s="208" t="s">
        <v>489</v>
      </c>
      <c r="D1068" s="208" t="s">
        <v>406</v>
      </c>
      <c r="E1068" s="208" t="s">
        <v>254</v>
      </c>
      <c r="F1068" s="208" t="s">
        <v>548</v>
      </c>
      <c r="G1068" s="208">
        <v>71432</v>
      </c>
      <c r="H1068" s="208" t="s">
        <v>297</v>
      </c>
      <c r="I1068" s="208" t="s">
        <v>298</v>
      </c>
      <c r="J1068" s="208">
        <v>98</v>
      </c>
      <c r="K1068" s="186">
        <v>0</v>
      </c>
      <c r="L1068" s="186">
        <v>129</v>
      </c>
      <c r="M1068" s="208" t="s">
        <v>258</v>
      </c>
      <c r="N1068" s="186">
        <v>1</v>
      </c>
      <c r="O1068" s="210">
        <v>4.4000000000000002E-4</v>
      </c>
      <c r="P1068" s="208" t="s">
        <v>259</v>
      </c>
      <c r="Q1068" s="208" t="s">
        <v>493</v>
      </c>
      <c r="R1068" s="208" t="s">
        <v>453</v>
      </c>
      <c r="S1068" s="208" t="s">
        <v>494</v>
      </c>
      <c r="T1068" s="208"/>
      <c r="U1068" s="208">
        <v>3.2</v>
      </c>
      <c r="V1068" s="208" t="s">
        <v>627</v>
      </c>
      <c r="W1068" s="208" t="s">
        <v>546</v>
      </c>
      <c r="X1068" s="208" t="s">
        <v>278</v>
      </c>
      <c r="Y1068" s="208">
        <v>0</v>
      </c>
      <c r="Z1068" s="339">
        <v>36708</v>
      </c>
      <c r="AA1068" s="208"/>
      <c r="AB1068" s="208">
        <v>0</v>
      </c>
      <c r="AC1068" s="208"/>
    </row>
    <row r="1069" spans="1:29" ht="15" customHeight="1" x14ac:dyDescent="0.25">
      <c r="A1069" s="208">
        <v>12057</v>
      </c>
      <c r="B1069" s="208">
        <v>20200254</v>
      </c>
      <c r="C1069" s="208" t="s">
        <v>489</v>
      </c>
      <c r="D1069" s="208" t="s">
        <v>406</v>
      </c>
      <c r="E1069" s="208" t="s">
        <v>254</v>
      </c>
      <c r="F1069" s="208" t="s">
        <v>548</v>
      </c>
      <c r="G1069" s="208">
        <v>205992</v>
      </c>
      <c r="H1069" s="208" t="s">
        <v>304</v>
      </c>
      <c r="I1069" s="208" t="s">
        <v>305</v>
      </c>
      <c r="J1069" s="208">
        <v>104</v>
      </c>
      <c r="K1069" s="186">
        <v>0</v>
      </c>
      <c r="L1069" s="186">
        <v>129</v>
      </c>
      <c r="M1069" s="208" t="s">
        <v>258</v>
      </c>
      <c r="N1069" s="186">
        <v>1</v>
      </c>
      <c r="O1069" s="210">
        <v>1.66E-7</v>
      </c>
      <c r="P1069" s="208" t="s">
        <v>259</v>
      </c>
      <c r="Q1069" s="208" t="s">
        <v>493</v>
      </c>
      <c r="R1069" s="208" t="s">
        <v>453</v>
      </c>
      <c r="S1069" s="208" t="s">
        <v>494</v>
      </c>
      <c r="T1069" s="208"/>
      <c r="U1069" s="208">
        <v>3.2</v>
      </c>
      <c r="V1069" s="208" t="s">
        <v>627</v>
      </c>
      <c r="W1069" s="208" t="s">
        <v>546</v>
      </c>
      <c r="X1069" s="208" t="s">
        <v>263</v>
      </c>
      <c r="Y1069" s="208">
        <v>0</v>
      </c>
      <c r="Z1069" s="339">
        <v>36708</v>
      </c>
      <c r="AA1069" s="208"/>
      <c r="AB1069" s="208">
        <v>0</v>
      </c>
      <c r="AC1069" s="208"/>
    </row>
    <row r="1070" spans="1:29" ht="15" customHeight="1" x14ac:dyDescent="0.25">
      <c r="A1070" s="208">
        <v>12058</v>
      </c>
      <c r="B1070" s="208">
        <v>20200254</v>
      </c>
      <c r="C1070" s="208" t="s">
        <v>489</v>
      </c>
      <c r="D1070" s="208" t="s">
        <v>406</v>
      </c>
      <c r="E1070" s="208" t="s">
        <v>254</v>
      </c>
      <c r="F1070" s="208" t="s">
        <v>548</v>
      </c>
      <c r="G1070" s="208">
        <v>192972</v>
      </c>
      <c r="H1070" s="208" t="s">
        <v>697</v>
      </c>
      <c r="I1070" s="208" t="s">
        <v>696</v>
      </c>
      <c r="J1070" s="208">
        <v>105</v>
      </c>
      <c r="K1070" s="186">
        <v>0</v>
      </c>
      <c r="L1070" s="186">
        <v>129</v>
      </c>
      <c r="M1070" s="208" t="s">
        <v>258</v>
      </c>
      <c r="N1070" s="186">
        <v>1</v>
      </c>
      <c r="O1070" s="210">
        <v>4.15E-7</v>
      </c>
      <c r="P1070" s="208" t="s">
        <v>259</v>
      </c>
      <c r="Q1070" s="208" t="s">
        <v>493</v>
      </c>
      <c r="R1070" s="208" t="s">
        <v>453</v>
      </c>
      <c r="S1070" s="208" t="s">
        <v>494</v>
      </c>
      <c r="T1070" s="208"/>
      <c r="U1070" s="208">
        <v>3.2</v>
      </c>
      <c r="V1070" s="208" t="s">
        <v>627</v>
      </c>
      <c r="W1070" s="208" t="s">
        <v>546</v>
      </c>
      <c r="X1070" s="208" t="s">
        <v>263</v>
      </c>
      <c r="Y1070" s="208">
        <v>0</v>
      </c>
      <c r="Z1070" s="339">
        <v>36708</v>
      </c>
      <c r="AA1070" s="208"/>
      <c r="AB1070" s="208">
        <v>0</v>
      </c>
      <c r="AC1070" s="208"/>
    </row>
    <row r="1071" spans="1:29" ht="15" customHeight="1" x14ac:dyDescent="0.25">
      <c r="A1071" s="208">
        <v>12059</v>
      </c>
      <c r="B1071" s="208">
        <v>20200254</v>
      </c>
      <c r="C1071" s="208" t="s">
        <v>489</v>
      </c>
      <c r="D1071" s="208" t="s">
        <v>406</v>
      </c>
      <c r="E1071" s="208" t="s">
        <v>254</v>
      </c>
      <c r="F1071" s="208" t="s">
        <v>548</v>
      </c>
      <c r="G1071" s="208">
        <v>191242</v>
      </c>
      <c r="H1071" s="208" t="s">
        <v>306</v>
      </c>
      <c r="I1071" s="208" t="s">
        <v>307</v>
      </c>
      <c r="J1071" s="208">
        <v>106</v>
      </c>
      <c r="K1071" s="186">
        <v>0</v>
      </c>
      <c r="L1071" s="186">
        <v>129</v>
      </c>
      <c r="M1071" s="208" t="s">
        <v>258</v>
      </c>
      <c r="N1071" s="186">
        <v>1</v>
      </c>
      <c r="O1071" s="210">
        <v>4.1399999999999997E-7</v>
      </c>
      <c r="P1071" s="208" t="s">
        <v>259</v>
      </c>
      <c r="Q1071" s="208" t="s">
        <v>493</v>
      </c>
      <c r="R1071" s="208" t="s">
        <v>453</v>
      </c>
      <c r="S1071" s="208" t="s">
        <v>494</v>
      </c>
      <c r="T1071" s="208"/>
      <c r="U1071" s="208">
        <v>3.2</v>
      </c>
      <c r="V1071" s="208" t="s">
        <v>627</v>
      </c>
      <c r="W1071" s="208" t="s">
        <v>546</v>
      </c>
      <c r="X1071" s="208" t="s">
        <v>263</v>
      </c>
      <c r="Y1071" s="208">
        <v>0</v>
      </c>
      <c r="Z1071" s="339">
        <v>36708</v>
      </c>
      <c r="AA1071" s="208"/>
      <c r="AB1071" s="208">
        <v>0</v>
      </c>
      <c r="AC1071" s="208"/>
    </row>
    <row r="1072" spans="1:29" ht="15" customHeight="1" x14ac:dyDescent="0.25">
      <c r="A1072" s="208">
        <v>12060</v>
      </c>
      <c r="B1072" s="208">
        <v>20200254</v>
      </c>
      <c r="C1072" s="208" t="s">
        <v>489</v>
      </c>
      <c r="D1072" s="208" t="s">
        <v>406</v>
      </c>
      <c r="E1072" s="208" t="s">
        <v>254</v>
      </c>
      <c r="F1072" s="208" t="s">
        <v>548</v>
      </c>
      <c r="G1072" s="208">
        <v>92524</v>
      </c>
      <c r="H1072" s="208" t="s">
        <v>695</v>
      </c>
      <c r="I1072" s="208" t="s">
        <v>694</v>
      </c>
      <c r="J1072" s="208">
        <v>122</v>
      </c>
      <c r="K1072" s="186">
        <v>0</v>
      </c>
      <c r="L1072" s="186">
        <v>129</v>
      </c>
      <c r="M1072" s="208" t="s">
        <v>258</v>
      </c>
      <c r="N1072" s="186">
        <v>1</v>
      </c>
      <c r="O1072" s="210">
        <v>2.12E-4</v>
      </c>
      <c r="P1072" s="208" t="s">
        <v>259</v>
      </c>
      <c r="Q1072" s="208" t="s">
        <v>493</v>
      </c>
      <c r="R1072" s="208" t="s">
        <v>453</v>
      </c>
      <c r="S1072" s="208" t="s">
        <v>494</v>
      </c>
      <c r="T1072" s="208"/>
      <c r="U1072" s="208">
        <v>3.2</v>
      </c>
      <c r="V1072" s="208" t="s">
        <v>627</v>
      </c>
      <c r="W1072" s="208" t="s">
        <v>546</v>
      </c>
      <c r="X1072" s="208" t="s">
        <v>263</v>
      </c>
      <c r="Y1072" s="208">
        <v>0</v>
      </c>
      <c r="Z1072" s="339">
        <v>36708</v>
      </c>
      <c r="AA1072" s="208"/>
      <c r="AB1072" s="208">
        <v>0</v>
      </c>
      <c r="AC1072" s="208"/>
    </row>
    <row r="1073" spans="1:67" ht="15" customHeight="1" x14ac:dyDescent="0.25">
      <c r="A1073" s="208">
        <v>12061</v>
      </c>
      <c r="B1073" s="208">
        <v>20200254</v>
      </c>
      <c r="C1073" s="208" t="s">
        <v>489</v>
      </c>
      <c r="D1073" s="208" t="s">
        <v>406</v>
      </c>
      <c r="E1073" s="208" t="s">
        <v>254</v>
      </c>
      <c r="F1073" s="208" t="s">
        <v>548</v>
      </c>
      <c r="G1073" s="208">
        <v>106990</v>
      </c>
      <c r="H1073" s="208" t="s">
        <v>501</v>
      </c>
      <c r="I1073" s="208" t="s">
        <v>502</v>
      </c>
      <c r="J1073" s="208">
        <v>25</v>
      </c>
      <c r="K1073" s="186">
        <v>0</v>
      </c>
      <c r="L1073" s="186">
        <v>129</v>
      </c>
      <c r="M1073" s="208" t="s">
        <v>258</v>
      </c>
      <c r="N1073" s="186">
        <v>1</v>
      </c>
      <c r="O1073" s="210">
        <v>2.6699999999999998E-4</v>
      </c>
      <c r="P1073" s="208" t="s">
        <v>259</v>
      </c>
      <c r="Q1073" s="208" t="s">
        <v>493</v>
      </c>
      <c r="R1073" s="208" t="s">
        <v>453</v>
      </c>
      <c r="S1073" s="208" t="s">
        <v>494</v>
      </c>
      <c r="T1073" s="208"/>
      <c r="U1073" s="208">
        <v>3.2</v>
      </c>
      <c r="V1073" s="208" t="s">
        <v>627</v>
      </c>
      <c r="W1073" s="208" t="s">
        <v>546</v>
      </c>
      <c r="X1073" s="208" t="s">
        <v>263</v>
      </c>
      <c r="Y1073" s="208">
        <v>0</v>
      </c>
      <c r="Z1073" s="339">
        <v>36708</v>
      </c>
      <c r="AA1073" s="208"/>
      <c r="AB1073" s="208">
        <v>0</v>
      </c>
      <c r="AC1073" s="208"/>
    </row>
    <row r="1074" spans="1:67" ht="15" customHeight="1" x14ac:dyDescent="0.25">
      <c r="A1074" s="208">
        <v>12062</v>
      </c>
      <c r="B1074" s="208">
        <v>20200254</v>
      </c>
      <c r="C1074" s="208" t="s">
        <v>489</v>
      </c>
      <c r="D1074" s="208" t="s">
        <v>406</v>
      </c>
      <c r="E1074" s="208" t="s">
        <v>254</v>
      </c>
      <c r="F1074" s="208" t="s">
        <v>548</v>
      </c>
      <c r="G1074" s="208"/>
      <c r="H1074" s="208" t="s">
        <v>313</v>
      </c>
      <c r="I1074" s="208" t="s">
        <v>314</v>
      </c>
      <c r="J1074" s="208">
        <v>292</v>
      </c>
      <c r="K1074" s="186">
        <v>0</v>
      </c>
      <c r="L1074" s="186">
        <v>129</v>
      </c>
      <c r="M1074" s="208" t="s">
        <v>258</v>
      </c>
      <c r="N1074" s="186">
        <v>1</v>
      </c>
      <c r="O1074" s="210">
        <v>5.4100000000000003E-4</v>
      </c>
      <c r="P1074" s="208" t="s">
        <v>259</v>
      </c>
      <c r="Q1074" s="208" t="s">
        <v>493</v>
      </c>
      <c r="R1074" s="208" t="s">
        <v>453</v>
      </c>
      <c r="S1074" s="208" t="s">
        <v>494</v>
      </c>
      <c r="T1074" s="208"/>
      <c r="U1074" s="208">
        <v>3.2</v>
      </c>
      <c r="V1074" s="208" t="s">
        <v>627</v>
      </c>
      <c r="W1074" s="208" t="s">
        <v>546</v>
      </c>
      <c r="X1074" s="208" t="s">
        <v>263</v>
      </c>
      <c r="Y1074" s="208">
        <v>0</v>
      </c>
      <c r="Z1074" s="339">
        <v>36708</v>
      </c>
      <c r="AA1074" s="208"/>
      <c r="AB1074" s="208">
        <v>0</v>
      </c>
      <c r="AC1074" s="208"/>
    </row>
    <row r="1075" spans="1:67" ht="15" customHeight="1" x14ac:dyDescent="0.25">
      <c r="A1075" s="208">
        <v>12063</v>
      </c>
      <c r="B1075" s="208">
        <v>20200254</v>
      </c>
      <c r="C1075" s="208" t="s">
        <v>489</v>
      </c>
      <c r="D1075" s="208" t="s">
        <v>406</v>
      </c>
      <c r="E1075" s="208" t="s">
        <v>254</v>
      </c>
      <c r="F1075" s="208" t="s">
        <v>548</v>
      </c>
      <c r="G1075" s="208" t="s">
        <v>255</v>
      </c>
      <c r="H1075" s="208" t="s">
        <v>256</v>
      </c>
      <c r="I1075" s="208" t="s">
        <v>257</v>
      </c>
      <c r="J1075" s="208">
        <v>136</v>
      </c>
      <c r="K1075" s="186">
        <v>0</v>
      </c>
      <c r="L1075" s="186">
        <v>129</v>
      </c>
      <c r="M1075" s="208" t="s">
        <v>258</v>
      </c>
      <c r="N1075" s="186">
        <v>1</v>
      </c>
      <c r="O1075" s="210">
        <v>116000</v>
      </c>
      <c r="P1075" s="208" t="s">
        <v>259</v>
      </c>
      <c r="Q1075" s="208" t="s">
        <v>260</v>
      </c>
      <c r="R1075" s="208" t="s">
        <v>254</v>
      </c>
      <c r="S1075" s="208" t="s">
        <v>261</v>
      </c>
      <c r="T1075" s="208"/>
      <c r="U1075" s="208">
        <v>3.2</v>
      </c>
      <c r="V1075" s="208"/>
      <c r="W1075" s="208" t="s">
        <v>528</v>
      </c>
      <c r="X1075" s="208" t="s">
        <v>267</v>
      </c>
      <c r="Y1075" s="208">
        <v>0</v>
      </c>
      <c r="Z1075" s="208"/>
      <c r="AA1075" s="339">
        <v>36708</v>
      </c>
      <c r="AB1075" s="208">
        <v>0</v>
      </c>
      <c r="AC1075" s="208"/>
    </row>
    <row r="1076" spans="1:67" ht="15" customHeight="1" x14ac:dyDescent="0.25">
      <c r="A1076" s="208">
        <v>12064</v>
      </c>
      <c r="B1076" s="208">
        <v>20200254</v>
      </c>
      <c r="C1076" s="208" t="s">
        <v>489</v>
      </c>
      <c r="D1076" s="208" t="s">
        <v>406</v>
      </c>
      <c r="E1076" s="208" t="s">
        <v>254</v>
      </c>
      <c r="F1076" s="208" t="s">
        <v>548</v>
      </c>
      <c r="G1076" s="208" t="s">
        <v>255</v>
      </c>
      <c r="H1076" s="208" t="s">
        <v>256</v>
      </c>
      <c r="I1076" s="208" t="s">
        <v>257</v>
      </c>
      <c r="J1076" s="208">
        <v>136</v>
      </c>
      <c r="K1076" s="186">
        <v>0</v>
      </c>
      <c r="L1076" s="186">
        <v>129</v>
      </c>
      <c r="M1076" s="208" t="s">
        <v>258</v>
      </c>
      <c r="N1076" s="186">
        <v>1</v>
      </c>
      <c r="O1076" s="210">
        <v>110</v>
      </c>
      <c r="P1076" s="208" t="s">
        <v>259</v>
      </c>
      <c r="Q1076" s="208" t="s">
        <v>493</v>
      </c>
      <c r="R1076" s="208" t="s">
        <v>453</v>
      </c>
      <c r="S1076" s="208" t="s">
        <v>494</v>
      </c>
      <c r="T1076" s="208"/>
      <c r="U1076" s="208">
        <v>3.2</v>
      </c>
      <c r="V1076" s="208" t="s">
        <v>693</v>
      </c>
      <c r="W1076" s="208" t="s">
        <v>546</v>
      </c>
      <c r="X1076" s="208" t="s">
        <v>278</v>
      </c>
      <c r="Y1076" s="208">
        <v>0</v>
      </c>
      <c r="Z1076" s="339">
        <v>36708</v>
      </c>
      <c r="AA1076" s="208"/>
      <c r="AB1076" s="208">
        <v>0</v>
      </c>
      <c r="AC1076" s="208"/>
    </row>
    <row r="1077" spans="1:67" ht="15" customHeight="1" x14ac:dyDescent="0.25">
      <c r="A1077" s="208">
        <v>12065</v>
      </c>
      <c r="B1077" s="208">
        <v>20200254</v>
      </c>
      <c r="C1077" s="208" t="s">
        <v>489</v>
      </c>
      <c r="D1077" s="208" t="s">
        <v>406</v>
      </c>
      <c r="E1077" s="208" t="s">
        <v>254</v>
      </c>
      <c r="F1077" s="208" t="s">
        <v>548</v>
      </c>
      <c r="G1077" s="208" t="s">
        <v>264</v>
      </c>
      <c r="H1077" s="208" t="s">
        <v>265</v>
      </c>
      <c r="I1077" s="208" t="s">
        <v>266</v>
      </c>
      <c r="J1077" s="208">
        <v>137</v>
      </c>
      <c r="K1077" s="186">
        <v>0</v>
      </c>
      <c r="L1077" s="186">
        <v>129</v>
      </c>
      <c r="M1077" s="208" t="s">
        <v>258</v>
      </c>
      <c r="N1077" s="186">
        <v>1</v>
      </c>
      <c r="O1077" s="210">
        <v>441</v>
      </c>
      <c r="P1077" s="208" t="s">
        <v>259</v>
      </c>
      <c r="Q1077" s="208" t="s">
        <v>260</v>
      </c>
      <c r="R1077" s="208" t="s">
        <v>254</v>
      </c>
      <c r="S1077" s="208" t="s">
        <v>261</v>
      </c>
      <c r="T1077" s="208"/>
      <c r="U1077" s="208">
        <v>3.2</v>
      </c>
      <c r="V1077" s="208"/>
      <c r="W1077" s="208" t="s">
        <v>528</v>
      </c>
      <c r="X1077" s="208" t="s">
        <v>278</v>
      </c>
      <c r="Y1077" s="208">
        <v>0</v>
      </c>
      <c r="Z1077" s="208"/>
      <c r="AA1077" s="339">
        <v>36708</v>
      </c>
      <c r="AB1077" s="208">
        <v>0</v>
      </c>
      <c r="AC1077" s="208"/>
    </row>
    <row r="1078" spans="1:67" ht="15" customHeight="1" x14ac:dyDescent="0.25">
      <c r="A1078" s="208">
        <v>12066</v>
      </c>
      <c r="B1078" s="208">
        <v>20200254</v>
      </c>
      <c r="C1078" s="208" t="s">
        <v>489</v>
      </c>
      <c r="D1078" s="208" t="s">
        <v>406</v>
      </c>
      <c r="E1078" s="208" t="s">
        <v>254</v>
      </c>
      <c r="F1078" s="208" t="s">
        <v>548</v>
      </c>
      <c r="G1078" s="208" t="s">
        <v>264</v>
      </c>
      <c r="H1078" s="208" t="s">
        <v>265</v>
      </c>
      <c r="I1078" s="208" t="s">
        <v>266</v>
      </c>
      <c r="J1078" s="208">
        <v>137</v>
      </c>
      <c r="K1078" s="186">
        <v>0</v>
      </c>
      <c r="L1078" s="186">
        <v>129</v>
      </c>
      <c r="M1078" s="208" t="s">
        <v>258</v>
      </c>
      <c r="N1078" s="186">
        <v>1</v>
      </c>
      <c r="O1078" s="210">
        <v>0.317</v>
      </c>
      <c r="P1078" s="208" t="s">
        <v>259</v>
      </c>
      <c r="Q1078" s="208" t="s">
        <v>493</v>
      </c>
      <c r="R1078" s="208" t="s">
        <v>453</v>
      </c>
      <c r="S1078" s="208" t="s">
        <v>494</v>
      </c>
      <c r="T1078" s="208"/>
      <c r="U1078" s="208">
        <v>3.2</v>
      </c>
      <c r="V1078" s="208" t="s">
        <v>627</v>
      </c>
      <c r="W1078" s="208" t="s">
        <v>546</v>
      </c>
      <c r="X1078" s="208" t="s">
        <v>275</v>
      </c>
      <c r="Y1078" s="208">
        <v>0</v>
      </c>
      <c r="Z1078" s="339">
        <v>36708</v>
      </c>
      <c r="AA1078" s="208"/>
      <c r="AB1078" s="208">
        <v>2</v>
      </c>
      <c r="AC1078" s="208" t="s">
        <v>656</v>
      </c>
    </row>
    <row r="1079" spans="1:67" ht="15" customHeight="1" x14ac:dyDescent="0.25">
      <c r="A1079" s="208">
        <v>12067</v>
      </c>
      <c r="B1079" s="208">
        <v>20200254</v>
      </c>
      <c r="C1079" s="208" t="s">
        <v>489</v>
      </c>
      <c r="D1079" s="208" t="s">
        <v>406</v>
      </c>
      <c r="E1079" s="208" t="s">
        <v>254</v>
      </c>
      <c r="F1079" s="208" t="s">
        <v>548</v>
      </c>
      <c r="G1079" s="208" t="s">
        <v>264</v>
      </c>
      <c r="H1079" s="208" t="s">
        <v>265</v>
      </c>
      <c r="I1079" s="208" t="s">
        <v>266</v>
      </c>
      <c r="J1079" s="208">
        <v>137</v>
      </c>
      <c r="K1079" s="186">
        <v>0</v>
      </c>
      <c r="L1079" s="186">
        <v>129</v>
      </c>
      <c r="M1079" s="208" t="s">
        <v>258</v>
      </c>
      <c r="N1079" s="186">
        <v>1</v>
      </c>
      <c r="O1079" s="210">
        <v>0.55700000000000005</v>
      </c>
      <c r="P1079" s="208" t="s">
        <v>259</v>
      </c>
      <c r="Q1079" s="208" t="s">
        <v>493</v>
      </c>
      <c r="R1079" s="208" t="s">
        <v>453</v>
      </c>
      <c r="S1079" s="208" t="s">
        <v>494</v>
      </c>
      <c r="T1079" s="208"/>
      <c r="U1079" s="208">
        <v>3.2</v>
      </c>
      <c r="V1079" s="208" t="s">
        <v>627</v>
      </c>
      <c r="W1079" s="208" t="s">
        <v>546</v>
      </c>
      <c r="X1079" s="208" t="s">
        <v>267</v>
      </c>
      <c r="Y1079" s="208">
        <v>0</v>
      </c>
      <c r="Z1079" s="339">
        <v>36708</v>
      </c>
      <c r="AA1079" s="208"/>
      <c r="AB1079" s="208">
        <v>2</v>
      </c>
      <c r="AC1079" s="208" t="s">
        <v>655</v>
      </c>
    </row>
    <row r="1080" spans="1:67" s="340" customFormat="1" ht="15" customHeight="1" x14ac:dyDescent="0.25">
      <c r="A1080" s="208">
        <v>12068</v>
      </c>
      <c r="B1080" s="208">
        <v>20200254</v>
      </c>
      <c r="C1080" s="208" t="s">
        <v>489</v>
      </c>
      <c r="D1080" s="208" t="s">
        <v>406</v>
      </c>
      <c r="E1080" s="208" t="s">
        <v>254</v>
      </c>
      <c r="F1080" s="208" t="s">
        <v>548</v>
      </c>
      <c r="G1080" s="208" t="s">
        <v>264</v>
      </c>
      <c r="H1080" s="208" t="s">
        <v>265</v>
      </c>
      <c r="I1080" s="208" t="s">
        <v>266</v>
      </c>
      <c r="J1080" s="208">
        <v>137</v>
      </c>
      <c r="K1080" s="340">
        <v>139</v>
      </c>
      <c r="L1080" s="340">
        <v>198</v>
      </c>
      <c r="M1080" s="208" t="s">
        <v>551</v>
      </c>
      <c r="N1080" s="340">
        <v>1</v>
      </c>
      <c r="O1080" s="210">
        <v>389</v>
      </c>
      <c r="P1080" s="208" t="s">
        <v>259</v>
      </c>
      <c r="Q1080" s="208" t="s">
        <v>260</v>
      </c>
      <c r="R1080" s="208" t="s">
        <v>254</v>
      </c>
      <c r="S1080" s="208" t="s">
        <v>261</v>
      </c>
      <c r="T1080" s="208"/>
      <c r="U1080" s="208">
        <v>3.2</v>
      </c>
      <c r="V1080" s="208"/>
      <c r="W1080" s="208" t="s">
        <v>528</v>
      </c>
      <c r="X1080" s="208" t="s">
        <v>286</v>
      </c>
      <c r="Y1080" s="208">
        <v>0</v>
      </c>
      <c r="Z1080" s="208"/>
      <c r="AA1080" s="339">
        <v>36708</v>
      </c>
      <c r="AB1080" s="208">
        <v>0</v>
      </c>
      <c r="AC1080" s="208"/>
      <c r="BO1080" s="186"/>
    </row>
    <row r="1081" spans="1:67" ht="15" customHeight="1" x14ac:dyDescent="0.25">
      <c r="A1081" s="208">
        <v>12069</v>
      </c>
      <c r="B1081" s="208">
        <v>20200254</v>
      </c>
      <c r="C1081" s="208" t="s">
        <v>489</v>
      </c>
      <c r="D1081" s="208" t="s">
        <v>406</v>
      </c>
      <c r="E1081" s="208" t="s">
        <v>254</v>
      </c>
      <c r="F1081" s="208" t="s">
        <v>548</v>
      </c>
      <c r="G1081" s="208">
        <v>56235</v>
      </c>
      <c r="H1081" s="208" t="s">
        <v>692</v>
      </c>
      <c r="I1081" s="208" t="s">
        <v>691</v>
      </c>
      <c r="J1081" s="208">
        <v>139</v>
      </c>
      <c r="K1081" s="186">
        <v>0</v>
      </c>
      <c r="L1081" s="186">
        <v>129</v>
      </c>
      <c r="M1081" s="208" t="s">
        <v>258</v>
      </c>
      <c r="N1081" s="186">
        <v>1</v>
      </c>
      <c r="O1081" s="208" t="s">
        <v>690</v>
      </c>
      <c r="P1081" s="208" t="s">
        <v>259</v>
      </c>
      <c r="Q1081" s="208" t="s">
        <v>493</v>
      </c>
      <c r="R1081" s="208" t="s">
        <v>453</v>
      </c>
      <c r="S1081" s="208" t="s">
        <v>494</v>
      </c>
      <c r="T1081" s="208"/>
      <c r="U1081" s="208">
        <v>3.2</v>
      </c>
      <c r="V1081" s="208" t="s">
        <v>627</v>
      </c>
      <c r="W1081" s="208" t="s">
        <v>546</v>
      </c>
      <c r="X1081" s="208" t="s">
        <v>286</v>
      </c>
      <c r="Y1081" s="208">
        <v>0</v>
      </c>
      <c r="Z1081" s="339">
        <v>36708</v>
      </c>
      <c r="AA1081" s="208"/>
      <c r="AB1081" s="208">
        <v>0</v>
      </c>
      <c r="AC1081" s="208"/>
    </row>
    <row r="1082" spans="1:67" ht="15" customHeight="1" x14ac:dyDescent="0.25">
      <c r="A1082" s="208">
        <v>12070</v>
      </c>
      <c r="B1082" s="208">
        <v>20200254</v>
      </c>
      <c r="C1082" s="208" t="s">
        <v>489</v>
      </c>
      <c r="D1082" s="208" t="s">
        <v>406</v>
      </c>
      <c r="E1082" s="208" t="s">
        <v>254</v>
      </c>
      <c r="F1082" s="208" t="s">
        <v>548</v>
      </c>
      <c r="G1082" s="208">
        <v>108907</v>
      </c>
      <c r="H1082" s="208" t="s">
        <v>689</v>
      </c>
      <c r="I1082" s="208" t="s">
        <v>688</v>
      </c>
      <c r="J1082" s="208">
        <v>144</v>
      </c>
      <c r="K1082" s="186">
        <v>0</v>
      </c>
      <c r="L1082" s="186">
        <v>129</v>
      </c>
      <c r="M1082" s="208" t="s">
        <v>258</v>
      </c>
      <c r="N1082" s="186">
        <v>1</v>
      </c>
      <c r="O1082" s="208" t="s">
        <v>687</v>
      </c>
      <c r="P1082" s="208" t="s">
        <v>259</v>
      </c>
      <c r="Q1082" s="208" t="s">
        <v>493</v>
      </c>
      <c r="R1082" s="208" t="s">
        <v>453</v>
      </c>
      <c r="S1082" s="208" t="s">
        <v>494</v>
      </c>
      <c r="T1082" s="208"/>
      <c r="U1082" s="208">
        <v>3.2</v>
      </c>
      <c r="V1082" s="208" t="s">
        <v>627</v>
      </c>
      <c r="W1082" s="208" t="s">
        <v>546</v>
      </c>
      <c r="X1082" s="208" t="s">
        <v>286</v>
      </c>
      <c r="Y1082" s="208">
        <v>0</v>
      </c>
      <c r="Z1082" s="339">
        <v>36708</v>
      </c>
      <c r="AA1082" s="208"/>
      <c r="AB1082" s="208">
        <v>0</v>
      </c>
      <c r="AC1082" s="208"/>
    </row>
    <row r="1083" spans="1:67" ht="15" customHeight="1" x14ac:dyDescent="0.25">
      <c r="A1083" s="208">
        <v>12071</v>
      </c>
      <c r="B1083" s="208">
        <v>20200254</v>
      </c>
      <c r="C1083" s="208" t="s">
        <v>489</v>
      </c>
      <c r="D1083" s="208" t="s">
        <v>406</v>
      </c>
      <c r="E1083" s="208" t="s">
        <v>254</v>
      </c>
      <c r="F1083" s="208" t="s">
        <v>548</v>
      </c>
      <c r="G1083" s="208">
        <v>67663</v>
      </c>
      <c r="H1083" s="208" t="s">
        <v>686</v>
      </c>
      <c r="I1083" s="208" t="s">
        <v>685</v>
      </c>
      <c r="J1083" s="208">
        <v>147</v>
      </c>
      <c r="K1083" s="186">
        <v>0</v>
      </c>
      <c r="L1083" s="186">
        <v>129</v>
      </c>
      <c r="M1083" s="208" t="s">
        <v>258</v>
      </c>
      <c r="N1083" s="186">
        <v>1</v>
      </c>
      <c r="O1083" s="208" t="s">
        <v>684</v>
      </c>
      <c r="P1083" s="208" t="s">
        <v>259</v>
      </c>
      <c r="Q1083" s="208" t="s">
        <v>493</v>
      </c>
      <c r="R1083" s="208" t="s">
        <v>453</v>
      </c>
      <c r="S1083" s="208" t="s">
        <v>494</v>
      </c>
      <c r="T1083" s="208"/>
      <c r="U1083" s="208">
        <v>3.2</v>
      </c>
      <c r="V1083" s="208" t="s">
        <v>627</v>
      </c>
      <c r="W1083" s="208" t="s">
        <v>546</v>
      </c>
      <c r="X1083" s="208" t="s">
        <v>286</v>
      </c>
      <c r="Y1083" s="208">
        <v>0</v>
      </c>
      <c r="Z1083" s="339">
        <v>36708</v>
      </c>
      <c r="AA1083" s="208"/>
      <c r="AB1083" s="208">
        <v>0</v>
      </c>
      <c r="AC1083" s="208"/>
    </row>
    <row r="1084" spans="1:67" ht="15" customHeight="1" x14ac:dyDescent="0.25">
      <c r="A1084" s="208">
        <v>12072</v>
      </c>
      <c r="B1084" s="208">
        <v>20200254</v>
      </c>
      <c r="C1084" s="208" t="s">
        <v>489</v>
      </c>
      <c r="D1084" s="208" t="s">
        <v>406</v>
      </c>
      <c r="E1084" s="208" t="s">
        <v>254</v>
      </c>
      <c r="F1084" s="208" t="s">
        <v>548</v>
      </c>
      <c r="G1084" s="208">
        <v>218019</v>
      </c>
      <c r="H1084" s="208" t="s">
        <v>320</v>
      </c>
      <c r="I1084" s="208" t="s">
        <v>321</v>
      </c>
      <c r="J1084" s="208">
        <v>153</v>
      </c>
      <c r="K1084" s="186">
        <v>0</v>
      </c>
      <c r="L1084" s="186">
        <v>129</v>
      </c>
      <c r="M1084" s="208" t="s">
        <v>258</v>
      </c>
      <c r="N1084" s="186">
        <v>1</v>
      </c>
      <c r="O1084" s="210">
        <v>6.9299999999999997E-7</v>
      </c>
      <c r="P1084" s="208" t="s">
        <v>259</v>
      </c>
      <c r="Q1084" s="208" t="s">
        <v>493</v>
      </c>
      <c r="R1084" s="208" t="s">
        <v>453</v>
      </c>
      <c r="S1084" s="208" t="s">
        <v>494</v>
      </c>
      <c r="T1084" s="208"/>
      <c r="U1084" s="208">
        <v>3.2</v>
      </c>
      <c r="V1084" s="208" t="s">
        <v>627</v>
      </c>
      <c r="W1084" s="208" t="s">
        <v>546</v>
      </c>
      <c r="X1084" s="208" t="s">
        <v>275</v>
      </c>
      <c r="Y1084" s="208">
        <v>0</v>
      </c>
      <c r="Z1084" s="339">
        <v>36708</v>
      </c>
      <c r="AA1084" s="208"/>
      <c r="AB1084" s="208">
        <v>0</v>
      </c>
      <c r="AC1084" s="208"/>
    </row>
    <row r="1085" spans="1:67" ht="15" customHeight="1" x14ac:dyDescent="0.25">
      <c r="A1085" s="208">
        <v>12073</v>
      </c>
      <c r="B1085" s="208">
        <v>20200254</v>
      </c>
      <c r="C1085" s="208" t="s">
        <v>489</v>
      </c>
      <c r="D1085" s="208" t="s">
        <v>406</v>
      </c>
      <c r="E1085" s="208" t="s">
        <v>254</v>
      </c>
      <c r="F1085" s="208" t="s">
        <v>548</v>
      </c>
      <c r="G1085" s="208"/>
      <c r="H1085" s="208" t="s">
        <v>683</v>
      </c>
      <c r="I1085" s="208" t="s">
        <v>682</v>
      </c>
      <c r="J1085" s="208">
        <v>164</v>
      </c>
      <c r="K1085" s="186">
        <v>0</v>
      </c>
      <c r="L1085" s="186">
        <v>129</v>
      </c>
      <c r="M1085" s="208" t="s">
        <v>258</v>
      </c>
      <c r="N1085" s="186">
        <v>1</v>
      </c>
      <c r="O1085" s="210">
        <v>2.2699999999999999E-4</v>
      </c>
      <c r="P1085" s="208" t="s">
        <v>259</v>
      </c>
      <c r="Q1085" s="208" t="s">
        <v>493</v>
      </c>
      <c r="R1085" s="208" t="s">
        <v>453</v>
      </c>
      <c r="S1085" s="208" t="s">
        <v>494</v>
      </c>
      <c r="T1085" s="208"/>
      <c r="U1085" s="208">
        <v>3.2</v>
      </c>
      <c r="V1085" s="208" t="s">
        <v>627</v>
      </c>
      <c r="W1085" s="208" t="s">
        <v>546</v>
      </c>
      <c r="X1085" s="208" t="s">
        <v>275</v>
      </c>
      <c r="Y1085" s="208">
        <v>0</v>
      </c>
      <c r="Z1085" s="339">
        <v>36708</v>
      </c>
      <c r="AA1085" s="208"/>
      <c r="AB1085" s="208">
        <v>0</v>
      </c>
      <c r="AC1085" s="208"/>
    </row>
    <row r="1086" spans="1:67" ht="15" customHeight="1" x14ac:dyDescent="0.25">
      <c r="A1086" s="208">
        <v>12074</v>
      </c>
      <c r="B1086" s="208">
        <v>20200254</v>
      </c>
      <c r="C1086" s="208" t="s">
        <v>489</v>
      </c>
      <c r="D1086" s="208" t="s">
        <v>406</v>
      </c>
      <c r="E1086" s="208" t="s">
        <v>254</v>
      </c>
      <c r="F1086" s="208" t="s">
        <v>548</v>
      </c>
      <c r="G1086" s="208">
        <v>75343</v>
      </c>
      <c r="H1086" s="208" t="s">
        <v>681</v>
      </c>
      <c r="I1086" s="208" t="s">
        <v>680</v>
      </c>
      <c r="J1086" s="208">
        <v>5</v>
      </c>
      <c r="K1086" s="186">
        <v>0</v>
      </c>
      <c r="L1086" s="186">
        <v>129</v>
      </c>
      <c r="M1086" s="208" t="s">
        <v>258</v>
      </c>
      <c r="N1086" s="186">
        <v>1</v>
      </c>
      <c r="O1086" s="208" t="s">
        <v>644</v>
      </c>
      <c r="P1086" s="208" t="s">
        <v>259</v>
      </c>
      <c r="Q1086" s="208" t="s">
        <v>493</v>
      </c>
      <c r="R1086" s="208" t="s">
        <v>453</v>
      </c>
      <c r="S1086" s="208" t="s">
        <v>494</v>
      </c>
      <c r="T1086" s="208"/>
      <c r="U1086" s="208">
        <v>3.2</v>
      </c>
      <c r="V1086" s="208" t="s">
        <v>627</v>
      </c>
      <c r="W1086" s="208" t="s">
        <v>546</v>
      </c>
      <c r="X1086" s="208" t="s">
        <v>286</v>
      </c>
      <c r="Y1086" s="208">
        <v>0</v>
      </c>
      <c r="Z1086" s="339">
        <v>36708</v>
      </c>
      <c r="AA1086" s="208"/>
      <c r="AB1086" s="208">
        <v>0</v>
      </c>
      <c r="AC1086" s="208"/>
    </row>
    <row r="1087" spans="1:67" ht="15" customHeight="1" x14ac:dyDescent="0.25">
      <c r="A1087" s="208">
        <v>12075</v>
      </c>
      <c r="B1087" s="208">
        <v>20200254</v>
      </c>
      <c r="C1087" s="208" t="s">
        <v>489</v>
      </c>
      <c r="D1087" s="208" t="s">
        <v>406</v>
      </c>
      <c r="E1087" s="208" t="s">
        <v>254</v>
      </c>
      <c r="F1087" s="208" t="s">
        <v>548</v>
      </c>
      <c r="G1087" s="208">
        <v>75092</v>
      </c>
      <c r="H1087" s="208" t="s">
        <v>679</v>
      </c>
      <c r="I1087" s="208" t="s">
        <v>678</v>
      </c>
      <c r="J1087" s="208">
        <v>175</v>
      </c>
      <c r="K1087" s="186">
        <v>0</v>
      </c>
      <c r="L1087" s="186">
        <v>129</v>
      </c>
      <c r="M1087" s="208" t="s">
        <v>258</v>
      </c>
      <c r="N1087" s="186">
        <v>1</v>
      </c>
      <c r="O1087" s="210">
        <v>2.0000000000000002E-5</v>
      </c>
      <c r="P1087" s="208" t="s">
        <v>259</v>
      </c>
      <c r="Q1087" s="208" t="s">
        <v>493</v>
      </c>
      <c r="R1087" s="208" t="s">
        <v>453</v>
      </c>
      <c r="S1087" s="208" t="s">
        <v>494</v>
      </c>
      <c r="T1087" s="208"/>
      <c r="U1087" s="208">
        <v>3.2</v>
      </c>
      <c r="V1087" s="208" t="s">
        <v>627</v>
      </c>
      <c r="W1087" s="208" t="s">
        <v>546</v>
      </c>
      <c r="X1087" s="208" t="s">
        <v>275</v>
      </c>
      <c r="Y1087" s="208">
        <v>0</v>
      </c>
      <c r="Z1087" s="339">
        <v>36708</v>
      </c>
      <c r="AA1087" s="208"/>
      <c r="AB1087" s="208">
        <v>0</v>
      </c>
      <c r="AC1087" s="208"/>
    </row>
    <row r="1088" spans="1:67" ht="15" customHeight="1" x14ac:dyDescent="0.25">
      <c r="A1088" s="208">
        <v>12076</v>
      </c>
      <c r="B1088" s="208">
        <v>20200254</v>
      </c>
      <c r="C1088" s="208" t="s">
        <v>489</v>
      </c>
      <c r="D1088" s="208" t="s">
        <v>406</v>
      </c>
      <c r="E1088" s="208" t="s">
        <v>254</v>
      </c>
      <c r="F1088" s="208" t="s">
        <v>548</v>
      </c>
      <c r="G1088" s="208">
        <v>542756</v>
      </c>
      <c r="H1088" s="208" t="s">
        <v>677</v>
      </c>
      <c r="I1088" s="208" t="s">
        <v>676</v>
      </c>
      <c r="J1088" s="208">
        <v>26</v>
      </c>
      <c r="K1088" s="186">
        <v>0</v>
      </c>
      <c r="L1088" s="186">
        <v>129</v>
      </c>
      <c r="M1088" s="208" t="s">
        <v>258</v>
      </c>
      <c r="N1088" s="186">
        <v>1</v>
      </c>
      <c r="O1088" s="208" t="s">
        <v>675</v>
      </c>
      <c r="P1088" s="208" t="s">
        <v>259</v>
      </c>
      <c r="Q1088" s="208" t="s">
        <v>493</v>
      </c>
      <c r="R1088" s="208" t="s">
        <v>453</v>
      </c>
      <c r="S1088" s="208" t="s">
        <v>494</v>
      </c>
      <c r="T1088" s="208"/>
      <c r="U1088" s="208">
        <v>3.2</v>
      </c>
      <c r="V1088" s="208" t="s">
        <v>627</v>
      </c>
      <c r="W1088" s="208" t="s">
        <v>546</v>
      </c>
      <c r="X1088" s="208" t="s">
        <v>286</v>
      </c>
      <c r="Y1088" s="208">
        <v>0</v>
      </c>
      <c r="Z1088" s="339">
        <v>36708</v>
      </c>
      <c r="AA1088" s="208"/>
      <c r="AB1088" s="208">
        <v>0</v>
      </c>
      <c r="AC1088" s="208"/>
    </row>
    <row r="1089" spans="1:29" ht="15" customHeight="1" x14ac:dyDescent="0.25">
      <c r="A1089" s="208">
        <v>12077</v>
      </c>
      <c r="B1089" s="208">
        <v>20200254</v>
      </c>
      <c r="C1089" s="208" t="s">
        <v>489</v>
      </c>
      <c r="D1089" s="208" t="s">
        <v>406</v>
      </c>
      <c r="E1089" s="208" t="s">
        <v>254</v>
      </c>
      <c r="F1089" s="208" t="s">
        <v>548</v>
      </c>
      <c r="G1089" s="208"/>
      <c r="H1089" s="208" t="s">
        <v>333</v>
      </c>
      <c r="I1089" s="208" t="s">
        <v>334</v>
      </c>
      <c r="J1089" s="208">
        <v>189</v>
      </c>
      <c r="K1089" s="186">
        <v>0</v>
      </c>
      <c r="L1089" s="186">
        <v>129</v>
      </c>
      <c r="M1089" s="208" t="s">
        <v>258</v>
      </c>
      <c r="N1089" s="186">
        <v>1</v>
      </c>
      <c r="O1089" s="210">
        <v>0.105</v>
      </c>
      <c r="P1089" s="208" t="s">
        <v>259</v>
      </c>
      <c r="Q1089" s="208" t="s">
        <v>493</v>
      </c>
      <c r="R1089" s="208" t="s">
        <v>453</v>
      </c>
      <c r="S1089" s="208" t="s">
        <v>494</v>
      </c>
      <c r="T1089" s="208"/>
      <c r="U1089" s="208">
        <v>3.2</v>
      </c>
      <c r="V1089" s="208" t="s">
        <v>627</v>
      </c>
      <c r="W1089" s="208" t="s">
        <v>546</v>
      </c>
      <c r="X1089" s="208" t="s">
        <v>275</v>
      </c>
      <c r="Y1089" s="208">
        <v>0</v>
      </c>
      <c r="Z1089" s="339">
        <v>36708</v>
      </c>
      <c r="AA1089" s="208"/>
      <c r="AB1089" s="208">
        <v>0</v>
      </c>
      <c r="AC1089" s="208"/>
    </row>
    <row r="1090" spans="1:29" ht="15" customHeight="1" x14ac:dyDescent="0.25">
      <c r="A1090" s="208">
        <v>12078</v>
      </c>
      <c r="B1090" s="208">
        <v>20200254</v>
      </c>
      <c r="C1090" s="208" t="s">
        <v>489</v>
      </c>
      <c r="D1090" s="208" t="s">
        <v>406</v>
      </c>
      <c r="E1090" s="208" t="s">
        <v>254</v>
      </c>
      <c r="F1090" s="208" t="s">
        <v>548</v>
      </c>
      <c r="G1090" s="208">
        <v>75003</v>
      </c>
      <c r="H1090" s="208" t="s">
        <v>674</v>
      </c>
      <c r="I1090" s="208" t="s">
        <v>673</v>
      </c>
      <c r="J1090" s="208">
        <v>195</v>
      </c>
      <c r="K1090" s="186">
        <v>0</v>
      </c>
      <c r="L1090" s="186">
        <v>129</v>
      </c>
      <c r="M1090" s="208" t="s">
        <v>258</v>
      </c>
      <c r="N1090" s="186">
        <v>1</v>
      </c>
      <c r="O1090" s="210">
        <v>1.8700000000000001E-6</v>
      </c>
      <c r="P1090" s="208" t="s">
        <v>259</v>
      </c>
      <c r="Q1090" s="208" t="s">
        <v>493</v>
      </c>
      <c r="R1090" s="208" t="s">
        <v>453</v>
      </c>
      <c r="S1090" s="208" t="s">
        <v>494</v>
      </c>
      <c r="T1090" s="208"/>
      <c r="U1090" s="208">
        <v>3.2</v>
      </c>
      <c r="V1090" s="208" t="s">
        <v>627</v>
      </c>
      <c r="W1090" s="208" t="s">
        <v>546</v>
      </c>
      <c r="X1090" s="208" t="s">
        <v>263</v>
      </c>
      <c r="Y1090" s="208">
        <v>0</v>
      </c>
      <c r="Z1090" s="339">
        <v>36708</v>
      </c>
      <c r="AA1090" s="208"/>
      <c r="AB1090" s="208">
        <v>0</v>
      </c>
      <c r="AC1090" s="208"/>
    </row>
    <row r="1091" spans="1:29" ht="15" customHeight="1" x14ac:dyDescent="0.25">
      <c r="A1091" s="208">
        <v>12079</v>
      </c>
      <c r="B1091" s="208">
        <v>20200254</v>
      </c>
      <c r="C1091" s="208" t="s">
        <v>489</v>
      </c>
      <c r="D1091" s="208" t="s">
        <v>406</v>
      </c>
      <c r="E1091" s="208" t="s">
        <v>254</v>
      </c>
      <c r="F1091" s="208" t="s">
        <v>548</v>
      </c>
      <c r="G1091" s="208">
        <v>100414</v>
      </c>
      <c r="H1091" s="208" t="s">
        <v>509</v>
      </c>
      <c r="I1091" s="208" t="s">
        <v>510</v>
      </c>
      <c r="J1091" s="208">
        <v>197</v>
      </c>
      <c r="K1091" s="186">
        <v>0</v>
      </c>
      <c r="L1091" s="186">
        <v>129</v>
      </c>
      <c r="M1091" s="208" t="s">
        <v>258</v>
      </c>
      <c r="N1091" s="186">
        <v>1</v>
      </c>
      <c r="O1091" s="210">
        <v>3.9700000000000003E-5</v>
      </c>
      <c r="P1091" s="208" t="s">
        <v>259</v>
      </c>
      <c r="Q1091" s="208" t="s">
        <v>493</v>
      </c>
      <c r="R1091" s="208" t="s">
        <v>453</v>
      </c>
      <c r="S1091" s="208" t="s">
        <v>494</v>
      </c>
      <c r="T1091" s="208"/>
      <c r="U1091" s="208">
        <v>3.2</v>
      </c>
      <c r="V1091" s="208" t="s">
        <v>627</v>
      </c>
      <c r="W1091" s="208" t="s">
        <v>546</v>
      </c>
      <c r="X1091" s="208" t="s">
        <v>267</v>
      </c>
      <c r="Y1091" s="208">
        <v>0</v>
      </c>
      <c r="Z1091" s="339">
        <v>36708</v>
      </c>
      <c r="AA1091" s="208"/>
      <c r="AB1091" s="208">
        <v>0</v>
      </c>
      <c r="AC1091" s="208"/>
    </row>
    <row r="1092" spans="1:29" ht="15" customHeight="1" x14ac:dyDescent="0.25">
      <c r="A1092" s="208">
        <v>12080</v>
      </c>
      <c r="B1092" s="208">
        <v>20200254</v>
      </c>
      <c r="C1092" s="208" t="s">
        <v>489</v>
      </c>
      <c r="D1092" s="208" t="s">
        <v>406</v>
      </c>
      <c r="E1092" s="208" t="s">
        <v>254</v>
      </c>
      <c r="F1092" s="208" t="s">
        <v>548</v>
      </c>
      <c r="G1092" s="208">
        <v>106934</v>
      </c>
      <c r="H1092" s="208" t="s">
        <v>672</v>
      </c>
      <c r="I1092" s="208" t="s">
        <v>671</v>
      </c>
      <c r="J1092" s="208">
        <v>199</v>
      </c>
      <c r="K1092" s="186">
        <v>0</v>
      </c>
      <c r="L1092" s="186">
        <v>129</v>
      </c>
      <c r="M1092" s="208" t="s">
        <v>258</v>
      </c>
      <c r="N1092" s="186">
        <v>1</v>
      </c>
      <c r="O1092" s="208" t="s">
        <v>670</v>
      </c>
      <c r="P1092" s="208" t="s">
        <v>259</v>
      </c>
      <c r="Q1092" s="208" t="s">
        <v>493</v>
      </c>
      <c r="R1092" s="208" t="s">
        <v>453</v>
      </c>
      <c r="S1092" s="208" t="s">
        <v>494</v>
      </c>
      <c r="T1092" s="208"/>
      <c r="U1092" s="208">
        <v>3.2</v>
      </c>
      <c r="V1092" s="208" t="s">
        <v>627</v>
      </c>
      <c r="W1092" s="208" t="s">
        <v>546</v>
      </c>
      <c r="X1092" s="208" t="s">
        <v>286</v>
      </c>
      <c r="Y1092" s="208">
        <v>0</v>
      </c>
      <c r="Z1092" s="339">
        <v>36708</v>
      </c>
      <c r="AA1092" s="208"/>
      <c r="AB1092" s="208">
        <v>0</v>
      </c>
      <c r="AC1092" s="208"/>
    </row>
    <row r="1093" spans="1:29" ht="15" customHeight="1" x14ac:dyDescent="0.25">
      <c r="A1093" s="208">
        <v>12081</v>
      </c>
      <c r="B1093" s="208">
        <v>20200254</v>
      </c>
      <c r="C1093" s="208" t="s">
        <v>489</v>
      </c>
      <c r="D1093" s="208" t="s">
        <v>406</v>
      </c>
      <c r="E1093" s="208" t="s">
        <v>254</v>
      </c>
      <c r="F1093" s="208" t="s">
        <v>548</v>
      </c>
      <c r="G1093" s="208">
        <v>107062</v>
      </c>
      <c r="H1093" s="208" t="s">
        <v>669</v>
      </c>
      <c r="I1093" s="208" t="s">
        <v>668</v>
      </c>
      <c r="J1093" s="208">
        <v>200</v>
      </c>
      <c r="K1093" s="186">
        <v>0</v>
      </c>
      <c r="L1093" s="186">
        <v>129</v>
      </c>
      <c r="M1093" s="208" t="s">
        <v>258</v>
      </c>
      <c r="N1093" s="186">
        <v>1</v>
      </c>
      <c r="O1093" s="208" t="s">
        <v>644</v>
      </c>
      <c r="P1093" s="208" t="s">
        <v>259</v>
      </c>
      <c r="Q1093" s="208" t="s">
        <v>493</v>
      </c>
      <c r="R1093" s="208" t="s">
        <v>453</v>
      </c>
      <c r="S1093" s="208" t="s">
        <v>494</v>
      </c>
      <c r="T1093" s="208"/>
      <c r="U1093" s="208">
        <v>3.2</v>
      </c>
      <c r="V1093" s="208" t="s">
        <v>627</v>
      </c>
      <c r="W1093" s="208" t="s">
        <v>546</v>
      </c>
      <c r="X1093" s="208" t="s">
        <v>286</v>
      </c>
      <c r="Y1093" s="208">
        <v>0</v>
      </c>
      <c r="Z1093" s="339">
        <v>36708</v>
      </c>
      <c r="AA1093" s="208"/>
      <c r="AB1093" s="208">
        <v>0</v>
      </c>
      <c r="AC1093" s="208"/>
    </row>
    <row r="1094" spans="1:29" ht="15" customHeight="1" x14ac:dyDescent="0.25">
      <c r="A1094" s="208">
        <v>12082</v>
      </c>
      <c r="B1094" s="208">
        <v>20200254</v>
      </c>
      <c r="C1094" s="208" t="s">
        <v>489</v>
      </c>
      <c r="D1094" s="208" t="s">
        <v>406</v>
      </c>
      <c r="E1094" s="208" t="s">
        <v>254</v>
      </c>
      <c r="F1094" s="208" t="s">
        <v>548</v>
      </c>
      <c r="G1094" s="208">
        <v>206440</v>
      </c>
      <c r="H1094" s="208" t="s">
        <v>335</v>
      </c>
      <c r="I1094" s="208" t="s">
        <v>336</v>
      </c>
      <c r="J1094" s="208">
        <v>204</v>
      </c>
      <c r="K1094" s="186">
        <v>0</v>
      </c>
      <c r="L1094" s="186">
        <v>129</v>
      </c>
      <c r="M1094" s="208" t="s">
        <v>258</v>
      </c>
      <c r="N1094" s="186">
        <v>1</v>
      </c>
      <c r="O1094" s="210">
        <v>1.11E-6</v>
      </c>
      <c r="P1094" s="208" t="s">
        <v>259</v>
      </c>
      <c r="Q1094" s="208" t="s">
        <v>493</v>
      </c>
      <c r="R1094" s="208" t="s">
        <v>453</v>
      </c>
      <c r="S1094" s="208" t="s">
        <v>494</v>
      </c>
      <c r="T1094" s="208"/>
      <c r="U1094" s="208">
        <v>3.2</v>
      </c>
      <c r="V1094" s="208" t="s">
        <v>627</v>
      </c>
      <c r="W1094" s="208" t="s">
        <v>546</v>
      </c>
      <c r="X1094" s="208" t="s">
        <v>275</v>
      </c>
      <c r="Y1094" s="208">
        <v>0</v>
      </c>
      <c r="Z1094" s="339">
        <v>36708</v>
      </c>
      <c r="AA1094" s="208"/>
      <c r="AB1094" s="208">
        <v>0</v>
      </c>
      <c r="AC1094" s="208"/>
    </row>
    <row r="1095" spans="1:29" ht="15" customHeight="1" x14ac:dyDescent="0.25">
      <c r="A1095" s="208">
        <v>12083</v>
      </c>
      <c r="B1095" s="208">
        <v>20200254</v>
      </c>
      <c r="C1095" s="208" t="s">
        <v>489</v>
      </c>
      <c r="D1095" s="208" t="s">
        <v>406</v>
      </c>
      <c r="E1095" s="208" t="s">
        <v>254</v>
      </c>
      <c r="F1095" s="208" t="s">
        <v>548</v>
      </c>
      <c r="G1095" s="208">
        <v>86737</v>
      </c>
      <c r="H1095" s="208" t="s">
        <v>337</v>
      </c>
      <c r="I1095" s="208" t="s">
        <v>338</v>
      </c>
      <c r="J1095" s="208">
        <v>205</v>
      </c>
      <c r="K1095" s="186">
        <v>0</v>
      </c>
      <c r="L1095" s="186">
        <v>129</v>
      </c>
      <c r="M1095" s="208" t="s">
        <v>258</v>
      </c>
      <c r="N1095" s="186">
        <v>1</v>
      </c>
      <c r="O1095" s="210">
        <v>5.6699999999999999E-6</v>
      </c>
      <c r="P1095" s="208" t="s">
        <v>259</v>
      </c>
      <c r="Q1095" s="208" t="s">
        <v>493</v>
      </c>
      <c r="R1095" s="208" t="s">
        <v>453</v>
      </c>
      <c r="S1095" s="208" t="s">
        <v>494</v>
      </c>
      <c r="T1095" s="208"/>
      <c r="U1095" s="208">
        <v>3.2</v>
      </c>
      <c r="V1095" s="208" t="s">
        <v>627</v>
      </c>
      <c r="W1095" s="208" t="s">
        <v>546</v>
      </c>
      <c r="X1095" s="208" t="s">
        <v>275</v>
      </c>
      <c r="Y1095" s="208">
        <v>0</v>
      </c>
      <c r="Z1095" s="339">
        <v>36708</v>
      </c>
      <c r="AA1095" s="208"/>
      <c r="AB1095" s="208">
        <v>0</v>
      </c>
      <c r="AC1095" s="208"/>
    </row>
    <row r="1096" spans="1:29" ht="15" customHeight="1" x14ac:dyDescent="0.25">
      <c r="A1096" s="208">
        <v>12084</v>
      </c>
      <c r="B1096" s="208">
        <v>20200254</v>
      </c>
      <c r="C1096" s="208" t="s">
        <v>489</v>
      </c>
      <c r="D1096" s="208" t="s">
        <v>406</v>
      </c>
      <c r="E1096" s="208" t="s">
        <v>254</v>
      </c>
      <c r="F1096" s="208" t="s">
        <v>548</v>
      </c>
      <c r="G1096" s="208">
        <v>50000</v>
      </c>
      <c r="H1096" s="208" t="s">
        <v>339</v>
      </c>
      <c r="I1096" s="208" t="s">
        <v>340</v>
      </c>
      <c r="J1096" s="208">
        <v>210</v>
      </c>
      <c r="K1096" s="186">
        <v>0</v>
      </c>
      <c r="L1096" s="186">
        <v>129</v>
      </c>
      <c r="M1096" s="208" t="s">
        <v>258</v>
      </c>
      <c r="N1096" s="186">
        <v>1</v>
      </c>
      <c r="O1096" s="210">
        <v>5.28E-2</v>
      </c>
      <c r="P1096" s="208" t="s">
        <v>259</v>
      </c>
      <c r="Q1096" s="208" t="s">
        <v>493</v>
      </c>
      <c r="R1096" s="208" t="s">
        <v>453</v>
      </c>
      <c r="S1096" s="208" t="s">
        <v>494</v>
      </c>
      <c r="T1096" s="208"/>
      <c r="U1096" s="208">
        <v>3.2</v>
      </c>
      <c r="V1096" s="208" t="s">
        <v>627</v>
      </c>
      <c r="W1096" s="208" t="s">
        <v>546</v>
      </c>
      <c r="X1096" s="208" t="s">
        <v>278</v>
      </c>
      <c r="Y1096" s="208">
        <v>0</v>
      </c>
      <c r="Z1096" s="339">
        <v>36708</v>
      </c>
      <c r="AA1096" s="208"/>
      <c r="AB1096" s="208">
        <v>0</v>
      </c>
      <c r="AC1096" s="208"/>
    </row>
    <row r="1097" spans="1:29" ht="15" customHeight="1" x14ac:dyDescent="0.25">
      <c r="A1097" s="208">
        <v>12085</v>
      </c>
      <c r="B1097" s="208">
        <v>20200254</v>
      </c>
      <c r="C1097" s="208" t="s">
        <v>489</v>
      </c>
      <c r="D1097" s="208" t="s">
        <v>406</v>
      </c>
      <c r="E1097" s="208" t="s">
        <v>254</v>
      </c>
      <c r="F1097" s="208" t="s">
        <v>548</v>
      </c>
      <c r="G1097" s="208"/>
      <c r="H1097" s="208" t="s">
        <v>667</v>
      </c>
      <c r="I1097" s="208" t="s">
        <v>666</v>
      </c>
      <c r="J1097" s="208">
        <v>243</v>
      </c>
      <c r="K1097" s="186">
        <v>0</v>
      </c>
      <c r="L1097" s="186">
        <v>129</v>
      </c>
      <c r="M1097" s="208" t="s">
        <v>258</v>
      </c>
      <c r="N1097" s="186">
        <v>1</v>
      </c>
      <c r="O1097" s="210">
        <v>1.01E-4</v>
      </c>
      <c r="P1097" s="208" t="s">
        <v>259</v>
      </c>
      <c r="Q1097" s="208" t="s">
        <v>493</v>
      </c>
      <c r="R1097" s="208" t="s">
        <v>453</v>
      </c>
      <c r="S1097" s="208" t="s">
        <v>494</v>
      </c>
      <c r="T1097" s="208"/>
      <c r="U1097" s="208">
        <v>3.2</v>
      </c>
      <c r="V1097" s="208" t="s">
        <v>627</v>
      </c>
      <c r="W1097" s="208" t="s">
        <v>546</v>
      </c>
      <c r="X1097" s="208" t="s">
        <v>275</v>
      </c>
      <c r="Y1097" s="208">
        <v>0</v>
      </c>
      <c r="Z1097" s="339">
        <v>36708</v>
      </c>
      <c r="AA1097" s="208"/>
      <c r="AB1097" s="208">
        <v>0</v>
      </c>
      <c r="AC1097" s="208"/>
    </row>
    <row r="1098" spans="1:29" ht="15" customHeight="1" x14ac:dyDescent="0.25">
      <c r="A1098" s="208">
        <v>12086</v>
      </c>
      <c r="B1098" s="208">
        <v>20200254</v>
      </c>
      <c r="C1098" s="208" t="s">
        <v>489</v>
      </c>
      <c r="D1098" s="208" t="s">
        <v>406</v>
      </c>
      <c r="E1098" s="208" t="s">
        <v>254</v>
      </c>
      <c r="F1098" s="208" t="s">
        <v>548</v>
      </c>
      <c r="G1098" s="208">
        <v>1330207</v>
      </c>
      <c r="H1098" s="208" t="s">
        <v>517</v>
      </c>
      <c r="I1098" s="208" t="s">
        <v>518</v>
      </c>
      <c r="J1098" s="208">
        <v>246</v>
      </c>
      <c r="K1098" s="186">
        <v>0</v>
      </c>
      <c r="L1098" s="186">
        <v>129</v>
      </c>
      <c r="M1098" s="208" t="s">
        <v>258</v>
      </c>
      <c r="N1098" s="186">
        <v>1</v>
      </c>
      <c r="O1098" s="210">
        <v>1.84E-4</v>
      </c>
      <c r="P1098" s="208" t="s">
        <v>259</v>
      </c>
      <c r="Q1098" s="208" t="s">
        <v>493</v>
      </c>
      <c r="R1098" s="208" t="s">
        <v>453</v>
      </c>
      <c r="S1098" s="208" t="s">
        <v>494</v>
      </c>
      <c r="T1098" s="208"/>
      <c r="U1098" s="208">
        <v>3.2</v>
      </c>
      <c r="V1098" s="208" t="s">
        <v>627</v>
      </c>
      <c r="W1098" s="208" t="s">
        <v>546</v>
      </c>
      <c r="X1098" s="208" t="s">
        <v>267</v>
      </c>
      <c r="Y1098" s="208">
        <v>0</v>
      </c>
      <c r="Z1098" s="339">
        <v>36708</v>
      </c>
      <c r="AA1098" s="208"/>
      <c r="AB1098" s="208">
        <v>0</v>
      </c>
      <c r="AC1098" s="208"/>
    </row>
    <row r="1099" spans="1:29" ht="15" customHeight="1" x14ac:dyDescent="0.25">
      <c r="A1099" s="208">
        <v>12087</v>
      </c>
      <c r="B1099" s="208">
        <v>20200254</v>
      </c>
      <c r="C1099" s="208" t="s">
        <v>489</v>
      </c>
      <c r="D1099" s="208" t="s">
        <v>406</v>
      </c>
      <c r="E1099" s="208" t="s">
        <v>254</v>
      </c>
      <c r="F1099" s="208" t="s">
        <v>548</v>
      </c>
      <c r="G1099" s="208"/>
      <c r="H1099" s="208" t="s">
        <v>349</v>
      </c>
      <c r="I1099" s="208" t="s">
        <v>350</v>
      </c>
      <c r="J1099" s="208">
        <v>261</v>
      </c>
      <c r="K1099" s="186">
        <v>0</v>
      </c>
      <c r="L1099" s="186">
        <v>129</v>
      </c>
      <c r="M1099" s="208" t="s">
        <v>258</v>
      </c>
      <c r="N1099" s="186">
        <v>1</v>
      </c>
      <c r="O1099" s="210">
        <v>1160</v>
      </c>
      <c r="P1099" s="208" t="s">
        <v>259</v>
      </c>
      <c r="Q1099" s="208" t="s">
        <v>260</v>
      </c>
      <c r="R1099" s="208" t="s">
        <v>254</v>
      </c>
      <c r="S1099" s="208" t="s">
        <v>261</v>
      </c>
      <c r="T1099" s="208"/>
      <c r="U1099" s="208">
        <v>3.2</v>
      </c>
      <c r="V1099" s="208"/>
      <c r="W1099" s="208" t="s">
        <v>528</v>
      </c>
      <c r="X1099" s="208" t="s">
        <v>278</v>
      </c>
      <c r="Y1099" s="208">
        <v>0</v>
      </c>
      <c r="Z1099" s="208"/>
      <c r="AA1099" s="339">
        <v>36708</v>
      </c>
      <c r="AB1099" s="208">
        <v>0</v>
      </c>
      <c r="AC1099" s="208"/>
    </row>
    <row r="1100" spans="1:29" ht="15" customHeight="1" x14ac:dyDescent="0.25">
      <c r="A1100" s="208">
        <v>12088</v>
      </c>
      <c r="B1100" s="208">
        <v>20200254</v>
      </c>
      <c r="C1100" s="208" t="s">
        <v>489</v>
      </c>
      <c r="D1100" s="208" t="s">
        <v>406</v>
      </c>
      <c r="E1100" s="208" t="s">
        <v>254</v>
      </c>
      <c r="F1100" s="208" t="s">
        <v>548</v>
      </c>
      <c r="G1100" s="208"/>
      <c r="H1100" s="208" t="s">
        <v>349</v>
      </c>
      <c r="I1100" s="208" t="s">
        <v>350</v>
      </c>
      <c r="J1100" s="208">
        <v>261</v>
      </c>
      <c r="K1100" s="186">
        <v>0</v>
      </c>
      <c r="L1100" s="186">
        <v>129</v>
      </c>
      <c r="M1100" s="208" t="s">
        <v>258</v>
      </c>
      <c r="N1100" s="186">
        <v>1</v>
      </c>
      <c r="O1100" s="210">
        <v>1.25</v>
      </c>
      <c r="P1100" s="208" t="s">
        <v>259</v>
      </c>
      <c r="Q1100" s="208" t="s">
        <v>493</v>
      </c>
      <c r="R1100" s="208" t="s">
        <v>453</v>
      </c>
      <c r="S1100" s="208" t="s">
        <v>494</v>
      </c>
      <c r="T1100" s="208"/>
      <c r="U1100" s="208">
        <v>3.2</v>
      </c>
      <c r="V1100" s="208" t="s">
        <v>665</v>
      </c>
      <c r="W1100" s="208" t="s">
        <v>546</v>
      </c>
      <c r="X1100" s="208" t="s">
        <v>275</v>
      </c>
      <c r="Y1100" s="208">
        <v>0</v>
      </c>
      <c r="Z1100" s="339">
        <v>36708</v>
      </c>
      <c r="AA1100" s="208"/>
      <c r="AB1100" s="208">
        <v>0</v>
      </c>
      <c r="AC1100" s="208"/>
    </row>
    <row r="1101" spans="1:29" ht="15" customHeight="1" x14ac:dyDescent="0.25">
      <c r="A1101" s="208">
        <v>12089</v>
      </c>
      <c r="B1101" s="208">
        <v>20200254</v>
      </c>
      <c r="C1101" s="208" t="s">
        <v>489</v>
      </c>
      <c r="D1101" s="208" t="s">
        <v>406</v>
      </c>
      <c r="E1101" s="208" t="s">
        <v>254</v>
      </c>
      <c r="F1101" s="208" t="s">
        <v>548</v>
      </c>
      <c r="G1101" s="208">
        <v>67561</v>
      </c>
      <c r="H1101" s="208" t="s">
        <v>664</v>
      </c>
      <c r="I1101" s="208" t="s">
        <v>663</v>
      </c>
      <c r="J1101" s="208">
        <v>262</v>
      </c>
      <c r="K1101" s="186">
        <v>0</v>
      </c>
      <c r="L1101" s="186">
        <v>129</v>
      </c>
      <c r="M1101" s="208" t="s">
        <v>258</v>
      </c>
      <c r="N1101" s="186">
        <v>1</v>
      </c>
      <c r="O1101" s="210">
        <v>2.5000000000000001E-3</v>
      </c>
      <c r="P1101" s="208" t="s">
        <v>259</v>
      </c>
      <c r="Q1101" s="208" t="s">
        <v>493</v>
      </c>
      <c r="R1101" s="208" t="s">
        <v>453</v>
      </c>
      <c r="S1101" s="208" t="s">
        <v>494</v>
      </c>
      <c r="T1101" s="208"/>
      <c r="U1101" s="208">
        <v>3.2</v>
      </c>
      <c r="V1101" s="208" t="s">
        <v>627</v>
      </c>
      <c r="W1101" s="208" t="s">
        <v>546</v>
      </c>
      <c r="X1101" s="208" t="s">
        <v>267</v>
      </c>
      <c r="Y1101" s="208">
        <v>0</v>
      </c>
      <c r="Z1101" s="339">
        <v>36708</v>
      </c>
      <c r="AA1101" s="208"/>
      <c r="AB1101" s="208">
        <v>0</v>
      </c>
      <c r="AC1101" s="208"/>
    </row>
    <row r="1102" spans="1:29" ht="15" customHeight="1" x14ac:dyDescent="0.25">
      <c r="A1102" s="208">
        <v>12090</v>
      </c>
      <c r="B1102" s="208">
        <v>20200254</v>
      </c>
      <c r="C1102" s="208" t="s">
        <v>489</v>
      </c>
      <c r="D1102" s="208" t="s">
        <v>406</v>
      </c>
      <c r="E1102" s="208" t="s">
        <v>254</v>
      </c>
      <c r="F1102" s="208" t="s">
        <v>548</v>
      </c>
      <c r="G1102" s="208">
        <v>91576</v>
      </c>
      <c r="H1102" s="208" t="s">
        <v>351</v>
      </c>
      <c r="I1102" s="208" t="s">
        <v>352</v>
      </c>
      <c r="J1102" s="208">
        <v>55</v>
      </c>
      <c r="K1102" s="186">
        <v>0</v>
      </c>
      <c r="L1102" s="186">
        <v>129</v>
      </c>
      <c r="M1102" s="208" t="s">
        <v>258</v>
      </c>
      <c r="N1102" s="186">
        <v>1</v>
      </c>
      <c r="O1102" s="210">
        <v>3.3200000000000001E-5</v>
      </c>
      <c r="P1102" s="208" t="s">
        <v>259</v>
      </c>
      <c r="Q1102" s="208" t="s">
        <v>493</v>
      </c>
      <c r="R1102" s="208" t="s">
        <v>453</v>
      </c>
      <c r="S1102" s="208" t="s">
        <v>494</v>
      </c>
      <c r="T1102" s="208"/>
      <c r="U1102" s="208">
        <v>3.2</v>
      </c>
      <c r="V1102" s="208" t="s">
        <v>627</v>
      </c>
      <c r="W1102" s="208" t="s">
        <v>546</v>
      </c>
      <c r="X1102" s="208" t="s">
        <v>275</v>
      </c>
      <c r="Y1102" s="208">
        <v>0</v>
      </c>
      <c r="Z1102" s="339">
        <v>36708</v>
      </c>
      <c r="AA1102" s="208"/>
      <c r="AB1102" s="208">
        <v>0</v>
      </c>
      <c r="AC1102" s="208"/>
    </row>
    <row r="1103" spans="1:29" ht="15" customHeight="1" x14ac:dyDescent="0.25">
      <c r="A1103" s="208">
        <v>12091</v>
      </c>
      <c r="B1103" s="208">
        <v>20200254</v>
      </c>
      <c r="C1103" s="208" t="s">
        <v>489</v>
      </c>
      <c r="D1103" s="208" t="s">
        <v>406</v>
      </c>
      <c r="E1103" s="208" t="s">
        <v>254</v>
      </c>
      <c r="F1103" s="208" t="s">
        <v>548</v>
      </c>
      <c r="G1103" s="208"/>
      <c r="H1103" s="208" t="s">
        <v>662</v>
      </c>
      <c r="I1103" s="208" t="s">
        <v>661</v>
      </c>
      <c r="J1103" s="208">
        <v>280</v>
      </c>
      <c r="K1103" s="186">
        <v>0</v>
      </c>
      <c r="L1103" s="186">
        <v>129</v>
      </c>
      <c r="M1103" s="208" t="s">
        <v>258</v>
      </c>
      <c r="N1103" s="186">
        <v>1</v>
      </c>
      <c r="O1103" s="210">
        <v>1.23E-3</v>
      </c>
      <c r="P1103" s="208" t="s">
        <v>259</v>
      </c>
      <c r="Q1103" s="208" t="s">
        <v>493</v>
      </c>
      <c r="R1103" s="208" t="s">
        <v>453</v>
      </c>
      <c r="S1103" s="208" t="s">
        <v>494</v>
      </c>
      <c r="T1103" s="208"/>
      <c r="U1103" s="208">
        <v>3.2</v>
      </c>
      <c r="V1103" s="208" t="s">
        <v>627</v>
      </c>
      <c r="W1103" s="208" t="s">
        <v>546</v>
      </c>
      <c r="X1103" s="208" t="s">
        <v>275</v>
      </c>
      <c r="Y1103" s="208">
        <v>0</v>
      </c>
      <c r="Z1103" s="339">
        <v>36708</v>
      </c>
      <c r="AA1103" s="208"/>
      <c r="AB1103" s="208">
        <v>0</v>
      </c>
      <c r="AC1103" s="208"/>
    </row>
    <row r="1104" spans="1:29" ht="15" customHeight="1" x14ac:dyDescent="0.25">
      <c r="A1104" s="208">
        <v>12092</v>
      </c>
      <c r="B1104" s="208">
        <v>20200254</v>
      </c>
      <c r="C1104" s="208" t="s">
        <v>489</v>
      </c>
      <c r="D1104" s="208" t="s">
        <v>406</v>
      </c>
      <c r="E1104" s="208" t="s">
        <v>254</v>
      </c>
      <c r="F1104" s="208" t="s">
        <v>548</v>
      </c>
      <c r="G1104" s="208">
        <v>110543</v>
      </c>
      <c r="H1104" s="208" t="s">
        <v>357</v>
      </c>
      <c r="I1104" s="208" t="s">
        <v>358</v>
      </c>
      <c r="J1104" s="208">
        <v>295</v>
      </c>
      <c r="K1104" s="186">
        <v>0</v>
      </c>
      <c r="L1104" s="186">
        <v>129</v>
      </c>
      <c r="M1104" s="208" t="s">
        <v>258</v>
      </c>
      <c r="N1104" s="186">
        <v>1</v>
      </c>
      <c r="O1104" s="210">
        <v>1.1100000000000001E-3</v>
      </c>
      <c r="P1104" s="208" t="s">
        <v>259</v>
      </c>
      <c r="Q1104" s="208" t="s">
        <v>493</v>
      </c>
      <c r="R1104" s="208" t="s">
        <v>453</v>
      </c>
      <c r="S1104" s="208" t="s">
        <v>494</v>
      </c>
      <c r="T1104" s="208"/>
      <c r="U1104" s="208">
        <v>3.2</v>
      </c>
      <c r="V1104" s="208" t="s">
        <v>627</v>
      </c>
      <c r="W1104" s="208" t="s">
        <v>546</v>
      </c>
      <c r="X1104" s="208" t="s">
        <v>275</v>
      </c>
      <c r="Y1104" s="208">
        <v>0</v>
      </c>
      <c r="Z1104" s="339">
        <v>36708</v>
      </c>
      <c r="AA1104" s="208"/>
      <c r="AB1104" s="208">
        <v>0</v>
      </c>
      <c r="AC1104" s="208"/>
    </row>
    <row r="1105" spans="1:29" ht="15" customHeight="1" x14ac:dyDescent="0.25">
      <c r="A1105" s="208">
        <v>12093</v>
      </c>
      <c r="B1105" s="208">
        <v>20200254</v>
      </c>
      <c r="C1105" s="208" t="s">
        <v>489</v>
      </c>
      <c r="D1105" s="208" t="s">
        <v>406</v>
      </c>
      <c r="E1105" s="208" t="s">
        <v>254</v>
      </c>
      <c r="F1105" s="208" t="s">
        <v>548</v>
      </c>
      <c r="G1105" s="208"/>
      <c r="H1105" s="208" t="s">
        <v>660</v>
      </c>
      <c r="I1105" s="208" t="s">
        <v>659</v>
      </c>
      <c r="J1105" s="208">
        <v>305</v>
      </c>
      <c r="K1105" s="186">
        <v>0</v>
      </c>
      <c r="L1105" s="186">
        <v>129</v>
      </c>
      <c r="M1105" s="208" t="s">
        <v>258</v>
      </c>
      <c r="N1105" s="186">
        <v>1</v>
      </c>
      <c r="O1105" s="210">
        <v>1.1E-4</v>
      </c>
      <c r="P1105" s="208" t="s">
        <v>259</v>
      </c>
      <c r="Q1105" s="208" t="s">
        <v>493</v>
      </c>
      <c r="R1105" s="208" t="s">
        <v>453</v>
      </c>
      <c r="S1105" s="208" t="s">
        <v>494</v>
      </c>
      <c r="T1105" s="208"/>
      <c r="U1105" s="208">
        <v>3.2</v>
      </c>
      <c r="V1105" s="208" t="s">
        <v>627</v>
      </c>
      <c r="W1105" s="208" t="s">
        <v>546</v>
      </c>
      <c r="X1105" s="208" t="s">
        <v>275</v>
      </c>
      <c r="Y1105" s="208">
        <v>0</v>
      </c>
      <c r="Z1105" s="339">
        <v>36708</v>
      </c>
      <c r="AA1105" s="208"/>
      <c r="AB1105" s="208">
        <v>0</v>
      </c>
      <c r="AC1105" s="208"/>
    </row>
    <row r="1106" spans="1:29" ht="15" customHeight="1" x14ac:dyDescent="0.25">
      <c r="A1106" s="208">
        <v>12094</v>
      </c>
      <c r="B1106" s="208">
        <v>20200254</v>
      </c>
      <c r="C1106" s="208" t="s">
        <v>489</v>
      </c>
      <c r="D1106" s="208" t="s">
        <v>406</v>
      </c>
      <c r="E1106" s="208" t="s">
        <v>254</v>
      </c>
      <c r="F1106" s="208" t="s">
        <v>548</v>
      </c>
      <c r="G1106" s="208"/>
      <c r="H1106" s="208" t="s">
        <v>658</v>
      </c>
      <c r="I1106" s="208" t="s">
        <v>657</v>
      </c>
      <c r="J1106" s="208">
        <v>306</v>
      </c>
      <c r="K1106" s="186">
        <v>0</v>
      </c>
      <c r="L1106" s="186">
        <v>129</v>
      </c>
      <c r="M1106" s="208" t="s">
        <v>258</v>
      </c>
      <c r="N1106" s="186">
        <v>1</v>
      </c>
      <c r="O1106" s="210">
        <v>3.5100000000000002E-4</v>
      </c>
      <c r="P1106" s="208" t="s">
        <v>259</v>
      </c>
      <c r="Q1106" s="208" t="s">
        <v>493</v>
      </c>
      <c r="R1106" s="208" t="s">
        <v>453</v>
      </c>
      <c r="S1106" s="208" t="s">
        <v>494</v>
      </c>
      <c r="T1106" s="208"/>
      <c r="U1106" s="208">
        <v>3.2</v>
      </c>
      <c r="V1106" s="208" t="s">
        <v>627</v>
      </c>
      <c r="W1106" s="208" t="s">
        <v>546</v>
      </c>
      <c r="X1106" s="208" t="s">
        <v>275</v>
      </c>
      <c r="Y1106" s="208">
        <v>0</v>
      </c>
      <c r="Z1106" s="339">
        <v>36708</v>
      </c>
      <c r="AA1106" s="208"/>
      <c r="AB1106" s="208">
        <v>0</v>
      </c>
      <c r="AC1106" s="208"/>
    </row>
    <row r="1107" spans="1:29" ht="15" customHeight="1" x14ac:dyDescent="0.25">
      <c r="A1107" s="208">
        <v>12095</v>
      </c>
      <c r="B1107" s="208">
        <v>20200254</v>
      </c>
      <c r="C1107" s="208" t="s">
        <v>489</v>
      </c>
      <c r="D1107" s="208" t="s">
        <v>406</v>
      </c>
      <c r="E1107" s="208" t="s">
        <v>254</v>
      </c>
      <c r="F1107" s="208" t="s">
        <v>548</v>
      </c>
      <c r="G1107" s="208"/>
      <c r="H1107" s="208" t="s">
        <v>359</v>
      </c>
      <c r="I1107" s="208" t="s">
        <v>360</v>
      </c>
      <c r="J1107" s="208">
        <v>307</v>
      </c>
      <c r="K1107" s="186">
        <v>0</v>
      </c>
      <c r="L1107" s="186">
        <v>129</v>
      </c>
      <c r="M1107" s="208" t="s">
        <v>258</v>
      </c>
      <c r="N1107" s="186">
        <v>1</v>
      </c>
      <c r="O1107" s="210">
        <v>2.5999999999999999E-3</v>
      </c>
      <c r="P1107" s="208" t="s">
        <v>259</v>
      </c>
      <c r="Q1107" s="208" t="s">
        <v>493</v>
      </c>
      <c r="R1107" s="208" t="s">
        <v>453</v>
      </c>
      <c r="S1107" s="208" t="s">
        <v>494</v>
      </c>
      <c r="T1107" s="208"/>
      <c r="U1107" s="208">
        <v>3.2</v>
      </c>
      <c r="V1107" s="208" t="s">
        <v>627</v>
      </c>
      <c r="W1107" s="208" t="s">
        <v>546</v>
      </c>
      <c r="X1107" s="208" t="s">
        <v>275</v>
      </c>
      <c r="Y1107" s="208">
        <v>0</v>
      </c>
      <c r="Z1107" s="339">
        <v>36708</v>
      </c>
      <c r="AA1107" s="208"/>
      <c r="AB1107" s="208">
        <v>0</v>
      </c>
      <c r="AC1107" s="208"/>
    </row>
    <row r="1108" spans="1:29" ht="15" customHeight="1" x14ac:dyDescent="0.25">
      <c r="A1108" s="208">
        <v>12096</v>
      </c>
      <c r="B1108" s="208">
        <v>20200254</v>
      </c>
      <c r="C1108" s="208" t="s">
        <v>489</v>
      </c>
      <c r="D1108" s="208" t="s">
        <v>406</v>
      </c>
      <c r="E1108" s="208" t="s">
        <v>254</v>
      </c>
      <c r="F1108" s="208" t="s">
        <v>548</v>
      </c>
      <c r="G1108" s="208">
        <v>91203</v>
      </c>
      <c r="H1108" s="208" t="s">
        <v>361</v>
      </c>
      <c r="I1108" s="208" t="s">
        <v>362</v>
      </c>
      <c r="J1108" s="208">
        <v>291</v>
      </c>
      <c r="K1108" s="186">
        <v>0</v>
      </c>
      <c r="L1108" s="186">
        <v>129</v>
      </c>
      <c r="M1108" s="208" t="s">
        <v>258</v>
      </c>
      <c r="N1108" s="186">
        <v>1</v>
      </c>
      <c r="O1108" s="210">
        <v>7.4400000000000006E-5</v>
      </c>
      <c r="P1108" s="208" t="s">
        <v>259</v>
      </c>
      <c r="Q1108" s="208" t="s">
        <v>493</v>
      </c>
      <c r="R1108" s="208" t="s">
        <v>453</v>
      </c>
      <c r="S1108" s="208" t="s">
        <v>494</v>
      </c>
      <c r="T1108" s="208"/>
      <c r="U1108" s="208">
        <v>3.2</v>
      </c>
      <c r="V1108" s="208" t="s">
        <v>627</v>
      </c>
      <c r="W1108" s="208" t="s">
        <v>546</v>
      </c>
      <c r="X1108" s="208" t="s">
        <v>275</v>
      </c>
      <c r="Y1108" s="208">
        <v>0</v>
      </c>
      <c r="Z1108" s="339">
        <v>36708</v>
      </c>
      <c r="AA1108" s="208"/>
      <c r="AB1108" s="208">
        <v>0</v>
      </c>
      <c r="AC1108" s="208"/>
    </row>
    <row r="1109" spans="1:29" ht="15" customHeight="1" x14ac:dyDescent="0.25">
      <c r="A1109" s="208">
        <v>12097</v>
      </c>
      <c r="B1109" s="208">
        <v>20200254</v>
      </c>
      <c r="C1109" s="208" t="s">
        <v>489</v>
      </c>
      <c r="D1109" s="208" t="s">
        <v>406</v>
      </c>
      <c r="E1109" s="208" t="s">
        <v>254</v>
      </c>
      <c r="F1109" s="208" t="s">
        <v>548</v>
      </c>
      <c r="G1109" s="208" t="s">
        <v>268</v>
      </c>
      <c r="H1109" s="208"/>
      <c r="I1109" s="208" t="s">
        <v>269</v>
      </c>
      <c r="J1109" s="208">
        <v>303</v>
      </c>
      <c r="K1109" s="186">
        <v>0</v>
      </c>
      <c r="L1109" s="186">
        <v>129</v>
      </c>
      <c r="M1109" s="208" t="s">
        <v>258</v>
      </c>
      <c r="N1109" s="186">
        <v>1</v>
      </c>
      <c r="O1109" s="210">
        <v>3360</v>
      </c>
      <c r="P1109" s="208" t="s">
        <v>259</v>
      </c>
      <c r="Q1109" s="208" t="s">
        <v>260</v>
      </c>
      <c r="R1109" s="208" t="s">
        <v>254</v>
      </c>
      <c r="S1109" s="208" t="s">
        <v>261</v>
      </c>
      <c r="T1109" s="208"/>
      <c r="U1109" s="208">
        <v>3.2</v>
      </c>
      <c r="V1109" s="208"/>
      <c r="W1109" s="208" t="s">
        <v>528</v>
      </c>
      <c r="X1109" s="208" t="s">
        <v>278</v>
      </c>
      <c r="Y1109" s="208">
        <v>0</v>
      </c>
      <c r="Z1109" s="208"/>
      <c r="AA1109" s="339">
        <v>36708</v>
      </c>
      <c r="AB1109" s="208">
        <v>0</v>
      </c>
      <c r="AC1109" s="208"/>
    </row>
    <row r="1110" spans="1:29" ht="15" customHeight="1" x14ac:dyDescent="0.25">
      <c r="A1110" s="208">
        <v>12098</v>
      </c>
      <c r="B1110" s="208">
        <v>20200254</v>
      </c>
      <c r="C1110" s="208" t="s">
        <v>489</v>
      </c>
      <c r="D1110" s="208" t="s">
        <v>406</v>
      </c>
      <c r="E1110" s="208" t="s">
        <v>254</v>
      </c>
      <c r="F1110" s="208" t="s">
        <v>548</v>
      </c>
      <c r="G1110" s="208" t="s">
        <v>268</v>
      </c>
      <c r="H1110" s="208"/>
      <c r="I1110" s="208" t="s">
        <v>269</v>
      </c>
      <c r="J1110" s="208">
        <v>303</v>
      </c>
      <c r="K1110" s="186">
        <v>0</v>
      </c>
      <c r="L1110" s="186">
        <v>129</v>
      </c>
      <c r="M1110" s="208" t="s">
        <v>258</v>
      </c>
      <c r="N1110" s="186">
        <v>1</v>
      </c>
      <c r="O1110" s="210">
        <v>4.08</v>
      </c>
      <c r="P1110" s="208" t="s">
        <v>259</v>
      </c>
      <c r="Q1110" s="208" t="s">
        <v>493</v>
      </c>
      <c r="R1110" s="208" t="s">
        <v>453</v>
      </c>
      <c r="S1110" s="208" t="s">
        <v>494</v>
      </c>
      <c r="T1110" s="208"/>
      <c r="U1110" s="208">
        <v>3.2</v>
      </c>
      <c r="V1110" s="208" t="s">
        <v>627</v>
      </c>
      <c r="W1110" s="208" t="s">
        <v>546</v>
      </c>
      <c r="X1110" s="208" t="s">
        <v>267</v>
      </c>
      <c r="Y1110" s="208">
        <v>0</v>
      </c>
      <c r="Z1110" s="339">
        <v>36708</v>
      </c>
      <c r="AA1110" s="208"/>
      <c r="AB1110" s="208">
        <v>2</v>
      </c>
      <c r="AC1110" s="208" t="s">
        <v>656</v>
      </c>
    </row>
    <row r="1111" spans="1:29" ht="15" customHeight="1" x14ac:dyDescent="0.25">
      <c r="A1111" s="208">
        <v>12099</v>
      </c>
      <c r="B1111" s="208">
        <v>20200254</v>
      </c>
      <c r="C1111" s="208" t="s">
        <v>489</v>
      </c>
      <c r="D1111" s="208" t="s">
        <v>406</v>
      </c>
      <c r="E1111" s="208" t="s">
        <v>254</v>
      </c>
      <c r="F1111" s="208" t="s">
        <v>548</v>
      </c>
      <c r="G1111" s="208" t="s">
        <v>268</v>
      </c>
      <c r="H1111" s="208"/>
      <c r="I1111" s="208" t="s">
        <v>269</v>
      </c>
      <c r="J1111" s="208">
        <v>303</v>
      </c>
      <c r="K1111" s="186">
        <v>0</v>
      </c>
      <c r="L1111" s="186">
        <v>129</v>
      </c>
      <c r="M1111" s="208" t="s">
        <v>258</v>
      </c>
      <c r="N1111" s="186">
        <v>1</v>
      </c>
      <c r="O1111" s="210">
        <v>0.84699999999999998</v>
      </c>
      <c r="P1111" s="208" t="s">
        <v>259</v>
      </c>
      <c r="Q1111" s="208" t="s">
        <v>493</v>
      </c>
      <c r="R1111" s="208" t="s">
        <v>453</v>
      </c>
      <c r="S1111" s="208" t="s">
        <v>494</v>
      </c>
      <c r="T1111" s="208"/>
      <c r="U1111" s="208">
        <v>3.2</v>
      </c>
      <c r="V1111" s="208" t="s">
        <v>627</v>
      </c>
      <c r="W1111" s="208" t="s">
        <v>546</v>
      </c>
      <c r="X1111" s="208" t="s">
        <v>267</v>
      </c>
      <c r="Y1111" s="208">
        <v>0</v>
      </c>
      <c r="Z1111" s="339">
        <v>36708</v>
      </c>
      <c r="AA1111" s="208"/>
      <c r="AB1111" s="208">
        <v>2</v>
      </c>
      <c r="AC1111" s="208" t="s">
        <v>655</v>
      </c>
    </row>
    <row r="1112" spans="1:29" ht="15" customHeight="1" x14ac:dyDescent="0.25">
      <c r="A1112" s="208">
        <v>12100</v>
      </c>
      <c r="B1112" s="208">
        <v>20200254</v>
      </c>
      <c r="C1112" s="208" t="s">
        <v>489</v>
      </c>
      <c r="D1112" s="208" t="s">
        <v>406</v>
      </c>
      <c r="E1112" s="208" t="s">
        <v>254</v>
      </c>
      <c r="F1112" s="208" t="s">
        <v>548</v>
      </c>
      <c r="G1112" s="208" t="s">
        <v>268</v>
      </c>
      <c r="H1112" s="208"/>
      <c r="I1112" s="208" t="s">
        <v>269</v>
      </c>
      <c r="J1112" s="208">
        <v>303</v>
      </c>
      <c r="K1112" s="186">
        <v>139</v>
      </c>
      <c r="L1112" s="186">
        <v>198</v>
      </c>
      <c r="M1112" s="208" t="s">
        <v>551</v>
      </c>
      <c r="N1112" s="186">
        <v>1</v>
      </c>
      <c r="O1112" s="210">
        <v>1260</v>
      </c>
      <c r="P1112" s="208" t="s">
        <v>259</v>
      </c>
      <c r="Q1112" s="208" t="s">
        <v>260</v>
      </c>
      <c r="R1112" s="208" t="s">
        <v>254</v>
      </c>
      <c r="S1112" s="208" t="s">
        <v>261</v>
      </c>
      <c r="T1112" s="208"/>
      <c r="U1112" s="208">
        <v>3.2</v>
      </c>
      <c r="V1112" s="208"/>
      <c r="W1112" s="208" t="s">
        <v>528</v>
      </c>
      <c r="X1112" s="208" t="s">
        <v>286</v>
      </c>
      <c r="Y1112" s="208">
        <v>0</v>
      </c>
      <c r="Z1112" s="208"/>
      <c r="AA1112" s="339">
        <v>36708</v>
      </c>
      <c r="AB1112" s="208">
        <v>0</v>
      </c>
      <c r="AC1112" s="208"/>
    </row>
    <row r="1113" spans="1:29" ht="15" customHeight="1" x14ac:dyDescent="0.25">
      <c r="A1113" s="208">
        <v>12101</v>
      </c>
      <c r="B1113" s="208">
        <v>20200254</v>
      </c>
      <c r="C1113" s="208" t="s">
        <v>489</v>
      </c>
      <c r="D1113" s="208" t="s">
        <v>406</v>
      </c>
      <c r="E1113" s="208" t="s">
        <v>254</v>
      </c>
      <c r="F1113" s="208" t="s">
        <v>548</v>
      </c>
      <c r="G1113" s="208">
        <v>127184</v>
      </c>
      <c r="H1113" s="208" t="s">
        <v>654</v>
      </c>
      <c r="I1113" s="208" t="s">
        <v>653</v>
      </c>
      <c r="J1113" s="208">
        <v>323</v>
      </c>
      <c r="K1113" s="186">
        <v>0</v>
      </c>
      <c r="L1113" s="186">
        <v>129</v>
      </c>
      <c r="M1113" s="208" t="s">
        <v>258</v>
      </c>
      <c r="N1113" s="186">
        <v>1</v>
      </c>
      <c r="O1113" s="210">
        <v>2.48E-6</v>
      </c>
      <c r="P1113" s="208" t="s">
        <v>259</v>
      </c>
      <c r="Q1113" s="208" t="s">
        <v>493</v>
      </c>
      <c r="R1113" s="208" t="s">
        <v>453</v>
      </c>
      <c r="S1113" s="208" t="s">
        <v>494</v>
      </c>
      <c r="T1113" s="208"/>
      <c r="U1113" s="208">
        <v>3.2</v>
      </c>
      <c r="V1113" s="208" t="s">
        <v>627</v>
      </c>
      <c r="W1113" s="208" t="s">
        <v>546</v>
      </c>
      <c r="X1113" s="208" t="s">
        <v>263</v>
      </c>
      <c r="Y1113" s="208">
        <v>0</v>
      </c>
      <c r="Z1113" s="339">
        <v>36708</v>
      </c>
      <c r="AA1113" s="208"/>
      <c r="AB1113" s="208">
        <v>0</v>
      </c>
      <c r="AC1113" s="208"/>
    </row>
    <row r="1114" spans="1:29" ht="15" customHeight="1" x14ac:dyDescent="0.25">
      <c r="A1114" s="208">
        <v>12102</v>
      </c>
      <c r="B1114" s="208">
        <v>20200254</v>
      </c>
      <c r="C1114" s="208" t="s">
        <v>489</v>
      </c>
      <c r="D1114" s="208" t="s">
        <v>406</v>
      </c>
      <c r="E1114" s="208" t="s">
        <v>254</v>
      </c>
      <c r="F1114" s="208" t="s">
        <v>548</v>
      </c>
      <c r="G1114" s="208">
        <v>85018</v>
      </c>
      <c r="H1114" s="208" t="s">
        <v>368</v>
      </c>
      <c r="I1114" s="208" t="s">
        <v>369</v>
      </c>
      <c r="J1114" s="208">
        <v>325</v>
      </c>
      <c r="K1114" s="186">
        <v>0</v>
      </c>
      <c r="L1114" s="186">
        <v>129</v>
      </c>
      <c r="M1114" s="208" t="s">
        <v>258</v>
      </c>
      <c r="N1114" s="186">
        <v>1</v>
      </c>
      <c r="O1114" s="210">
        <v>1.04E-5</v>
      </c>
      <c r="P1114" s="208" t="s">
        <v>259</v>
      </c>
      <c r="Q1114" s="208" t="s">
        <v>493</v>
      </c>
      <c r="R1114" s="208" t="s">
        <v>453</v>
      </c>
      <c r="S1114" s="208" t="s">
        <v>494</v>
      </c>
      <c r="T1114" s="208"/>
      <c r="U1114" s="208">
        <v>3.2</v>
      </c>
      <c r="V1114" s="208" t="s">
        <v>627</v>
      </c>
      <c r="W1114" s="208" t="s">
        <v>546</v>
      </c>
      <c r="X1114" s="208" t="s">
        <v>263</v>
      </c>
      <c r="Y1114" s="208">
        <v>0</v>
      </c>
      <c r="Z1114" s="339">
        <v>36708</v>
      </c>
      <c r="AA1114" s="208"/>
      <c r="AB1114" s="208">
        <v>0</v>
      </c>
      <c r="AC1114" s="208"/>
    </row>
    <row r="1115" spans="1:29" ht="15" customHeight="1" x14ac:dyDescent="0.25">
      <c r="A1115" s="208">
        <v>12103</v>
      </c>
      <c r="B1115" s="208">
        <v>20200254</v>
      </c>
      <c r="C1115" s="208" t="s">
        <v>489</v>
      </c>
      <c r="D1115" s="208" t="s">
        <v>406</v>
      </c>
      <c r="E1115" s="208" t="s">
        <v>254</v>
      </c>
      <c r="F1115" s="208" t="s">
        <v>548</v>
      </c>
      <c r="G1115" s="208">
        <v>108952</v>
      </c>
      <c r="H1115" s="208" t="s">
        <v>652</v>
      </c>
      <c r="I1115" s="208" t="s">
        <v>651</v>
      </c>
      <c r="J1115" s="208">
        <v>326</v>
      </c>
      <c r="K1115" s="186">
        <v>0</v>
      </c>
      <c r="L1115" s="186">
        <v>129</v>
      </c>
      <c r="M1115" s="208" t="s">
        <v>258</v>
      </c>
      <c r="N1115" s="186">
        <v>1</v>
      </c>
      <c r="O1115" s="210">
        <v>2.4000000000000001E-5</v>
      </c>
      <c r="P1115" s="208" t="s">
        <v>259</v>
      </c>
      <c r="Q1115" s="208" t="s">
        <v>493</v>
      </c>
      <c r="R1115" s="208" t="s">
        <v>453</v>
      </c>
      <c r="S1115" s="208" t="s">
        <v>494</v>
      </c>
      <c r="T1115" s="208"/>
      <c r="U1115" s="208">
        <v>3.2</v>
      </c>
      <c r="V1115" s="208" t="s">
        <v>627</v>
      </c>
      <c r="W1115" s="208" t="s">
        <v>546</v>
      </c>
      <c r="X1115" s="208" t="s">
        <v>263</v>
      </c>
      <c r="Y1115" s="208">
        <v>0</v>
      </c>
      <c r="Z1115" s="339">
        <v>36708</v>
      </c>
      <c r="AA1115" s="208"/>
      <c r="AB1115" s="208">
        <v>0</v>
      </c>
      <c r="AC1115" s="208"/>
    </row>
    <row r="1116" spans="1:29" ht="15" customHeight="1" x14ac:dyDescent="0.25">
      <c r="A1116" s="208">
        <v>12104</v>
      </c>
      <c r="B1116" s="208">
        <v>20200254</v>
      </c>
      <c r="C1116" s="208" t="s">
        <v>489</v>
      </c>
      <c r="D1116" s="208" t="s">
        <v>406</v>
      </c>
      <c r="E1116" s="208" t="s">
        <v>254</v>
      </c>
      <c r="F1116" s="208" t="s">
        <v>548</v>
      </c>
      <c r="G1116" s="208" t="s">
        <v>271</v>
      </c>
      <c r="H1116" s="208"/>
      <c r="I1116" s="208" t="s">
        <v>272</v>
      </c>
      <c r="J1116" s="208">
        <v>330</v>
      </c>
      <c r="K1116" s="186">
        <v>0</v>
      </c>
      <c r="L1116" s="186">
        <v>129</v>
      </c>
      <c r="M1116" s="208" t="s">
        <v>258</v>
      </c>
      <c r="N1116" s="186">
        <v>1</v>
      </c>
      <c r="O1116" s="210">
        <v>9.9100000000000004E-3</v>
      </c>
      <c r="P1116" s="208" t="s">
        <v>259</v>
      </c>
      <c r="Q1116" s="208" t="s">
        <v>493</v>
      </c>
      <c r="R1116" s="208" t="s">
        <v>453</v>
      </c>
      <c r="S1116" s="208" t="s">
        <v>494</v>
      </c>
      <c r="T1116" s="208"/>
      <c r="U1116" s="208">
        <v>3.2</v>
      </c>
      <c r="V1116" s="208" t="s">
        <v>627</v>
      </c>
      <c r="W1116" s="208" t="s">
        <v>546</v>
      </c>
      <c r="X1116" s="208" t="s">
        <v>263</v>
      </c>
      <c r="Y1116" s="208">
        <v>0</v>
      </c>
      <c r="Z1116" s="339">
        <v>36708</v>
      </c>
      <c r="AA1116" s="208"/>
      <c r="AB1116" s="208">
        <v>0</v>
      </c>
      <c r="AC1116" s="208"/>
    </row>
    <row r="1117" spans="1:29" ht="15" customHeight="1" x14ac:dyDescent="0.25">
      <c r="A1117" s="208">
        <v>12105</v>
      </c>
      <c r="B1117" s="208">
        <v>20200254</v>
      </c>
      <c r="C1117" s="208" t="s">
        <v>489</v>
      </c>
      <c r="D1117" s="208" t="s">
        <v>406</v>
      </c>
      <c r="E1117" s="208" t="s">
        <v>254</v>
      </c>
      <c r="F1117" s="208" t="s">
        <v>548</v>
      </c>
      <c r="G1117" s="208" t="s">
        <v>400</v>
      </c>
      <c r="H1117" s="208"/>
      <c r="I1117" s="208" t="s">
        <v>401</v>
      </c>
      <c r="J1117" s="208">
        <v>338</v>
      </c>
      <c r="K1117" s="186">
        <v>0</v>
      </c>
      <c r="L1117" s="186">
        <v>129</v>
      </c>
      <c r="M1117" s="208" t="s">
        <v>258</v>
      </c>
      <c r="N1117" s="186">
        <v>1</v>
      </c>
      <c r="O1117" s="210">
        <v>7.7100000000000004E-5</v>
      </c>
      <c r="P1117" s="208" t="s">
        <v>259</v>
      </c>
      <c r="Q1117" s="208" t="s">
        <v>493</v>
      </c>
      <c r="R1117" s="208" t="s">
        <v>453</v>
      </c>
      <c r="S1117" s="208" t="s">
        <v>494</v>
      </c>
      <c r="T1117" s="208"/>
      <c r="U1117" s="208">
        <v>3.2</v>
      </c>
      <c r="V1117" s="208" t="s">
        <v>650</v>
      </c>
      <c r="W1117" s="208" t="s">
        <v>546</v>
      </c>
      <c r="X1117" s="208" t="s">
        <v>263</v>
      </c>
      <c r="Y1117" s="208">
        <v>0</v>
      </c>
      <c r="Z1117" s="339">
        <v>36708</v>
      </c>
      <c r="AA1117" s="208"/>
      <c r="AB1117" s="208">
        <v>0</v>
      </c>
      <c r="AC1117" s="208"/>
    </row>
    <row r="1118" spans="1:29" ht="15" customHeight="1" x14ac:dyDescent="0.25">
      <c r="A1118" s="208">
        <v>12106</v>
      </c>
      <c r="B1118" s="208">
        <v>20200254</v>
      </c>
      <c r="C1118" s="208" t="s">
        <v>489</v>
      </c>
      <c r="D1118" s="208" t="s">
        <v>406</v>
      </c>
      <c r="E1118" s="208" t="s">
        <v>254</v>
      </c>
      <c r="F1118" s="208" t="s">
        <v>548</v>
      </c>
      <c r="G1118" s="208" t="s">
        <v>531</v>
      </c>
      <c r="H1118" s="208"/>
      <c r="I1118" s="208" t="s">
        <v>532</v>
      </c>
      <c r="J1118" s="208">
        <v>339</v>
      </c>
      <c r="K1118" s="186">
        <v>0</v>
      </c>
      <c r="L1118" s="186">
        <v>129</v>
      </c>
      <c r="M1118" s="208" t="s">
        <v>258</v>
      </c>
      <c r="N1118" s="186">
        <v>1</v>
      </c>
      <c r="O1118" s="210">
        <v>9.9869999999999994E-3</v>
      </c>
      <c r="P1118" s="208" t="s">
        <v>259</v>
      </c>
      <c r="Q1118" s="208" t="s">
        <v>493</v>
      </c>
      <c r="R1118" s="208" t="s">
        <v>453</v>
      </c>
      <c r="S1118" s="208" t="s">
        <v>494</v>
      </c>
      <c r="T1118" s="208"/>
      <c r="U1118" s="208"/>
      <c r="V1118" s="208" t="s">
        <v>533</v>
      </c>
      <c r="W1118" s="208" t="s">
        <v>534</v>
      </c>
      <c r="X1118" s="208" t="s">
        <v>263</v>
      </c>
      <c r="Y1118" s="208">
        <v>0</v>
      </c>
      <c r="Z1118" s="339">
        <v>38018</v>
      </c>
      <c r="AA1118" s="208"/>
      <c r="AB1118" s="208">
        <v>0</v>
      </c>
      <c r="AC1118" s="208"/>
    </row>
    <row r="1119" spans="1:29" ht="15" customHeight="1" x14ac:dyDescent="0.25">
      <c r="A1119" s="208">
        <v>12107</v>
      </c>
      <c r="B1119" s="208">
        <v>20200254</v>
      </c>
      <c r="C1119" s="208" t="s">
        <v>489</v>
      </c>
      <c r="D1119" s="208" t="s">
        <v>406</v>
      </c>
      <c r="E1119" s="208" t="s">
        <v>254</v>
      </c>
      <c r="F1119" s="208" t="s">
        <v>548</v>
      </c>
      <c r="G1119" s="208" t="s">
        <v>402</v>
      </c>
      <c r="H1119" s="208"/>
      <c r="I1119" s="208" t="s">
        <v>403</v>
      </c>
      <c r="J1119" s="208">
        <v>340</v>
      </c>
      <c r="K1119" s="186">
        <v>0</v>
      </c>
      <c r="L1119" s="186">
        <v>129</v>
      </c>
      <c r="M1119" s="208" t="s">
        <v>258</v>
      </c>
      <c r="N1119" s="186">
        <v>1</v>
      </c>
      <c r="O1119" s="210">
        <v>7.7100000000000004E-5</v>
      </c>
      <c r="P1119" s="208" t="s">
        <v>259</v>
      </c>
      <c r="Q1119" s="208" t="s">
        <v>493</v>
      </c>
      <c r="R1119" s="208" t="s">
        <v>453</v>
      </c>
      <c r="S1119" s="208" t="s">
        <v>494</v>
      </c>
      <c r="T1119" s="208"/>
      <c r="U1119" s="208">
        <v>3.2</v>
      </c>
      <c r="V1119" s="208" t="s">
        <v>650</v>
      </c>
      <c r="W1119" s="208" t="s">
        <v>546</v>
      </c>
      <c r="X1119" s="208" t="s">
        <v>263</v>
      </c>
      <c r="Y1119" s="208">
        <v>0</v>
      </c>
      <c r="Z1119" s="339">
        <v>36708</v>
      </c>
      <c r="AA1119" s="208"/>
      <c r="AB1119" s="208">
        <v>0</v>
      </c>
      <c r="AC1119" s="208"/>
    </row>
    <row r="1120" spans="1:29" ht="15" customHeight="1" x14ac:dyDescent="0.25">
      <c r="A1120" s="208">
        <v>12108</v>
      </c>
      <c r="B1120" s="208">
        <v>20200254</v>
      </c>
      <c r="C1120" s="208" t="s">
        <v>489</v>
      </c>
      <c r="D1120" s="208" t="s">
        <v>406</v>
      </c>
      <c r="E1120" s="208" t="s">
        <v>254</v>
      </c>
      <c r="F1120" s="208" t="s">
        <v>548</v>
      </c>
      <c r="G1120" s="208" t="s">
        <v>535</v>
      </c>
      <c r="H1120" s="208"/>
      <c r="I1120" s="208" t="s">
        <v>536</v>
      </c>
      <c r="J1120" s="208">
        <v>341</v>
      </c>
      <c r="K1120" s="186">
        <v>0</v>
      </c>
      <c r="L1120" s="186">
        <v>129</v>
      </c>
      <c r="M1120" s="208" t="s">
        <v>258</v>
      </c>
      <c r="N1120" s="186">
        <v>1</v>
      </c>
      <c r="O1120" s="210">
        <v>9.9869999999999994E-3</v>
      </c>
      <c r="P1120" s="208" t="s">
        <v>259</v>
      </c>
      <c r="Q1120" s="208" t="s">
        <v>493</v>
      </c>
      <c r="R1120" s="208" t="s">
        <v>453</v>
      </c>
      <c r="S1120" s="208" t="s">
        <v>494</v>
      </c>
      <c r="T1120" s="208"/>
      <c r="U1120" s="208"/>
      <c r="V1120" s="208" t="s">
        <v>537</v>
      </c>
      <c r="W1120" s="208" t="s">
        <v>534</v>
      </c>
      <c r="X1120" s="208" t="s">
        <v>263</v>
      </c>
      <c r="Y1120" s="208">
        <v>0</v>
      </c>
      <c r="Z1120" s="339">
        <v>38018</v>
      </c>
      <c r="AA1120" s="208"/>
      <c r="AB1120" s="208">
        <v>0</v>
      </c>
      <c r="AC1120" s="208"/>
    </row>
    <row r="1121" spans="1:29" ht="15" customHeight="1" x14ac:dyDescent="0.25">
      <c r="A1121" s="208">
        <v>12109</v>
      </c>
      <c r="B1121" s="208">
        <v>20200254</v>
      </c>
      <c r="C1121" s="208" t="s">
        <v>489</v>
      </c>
      <c r="D1121" s="208" t="s">
        <v>406</v>
      </c>
      <c r="E1121" s="208" t="s">
        <v>254</v>
      </c>
      <c r="F1121" s="208" t="s">
        <v>548</v>
      </c>
      <c r="G1121" s="208">
        <v>40</v>
      </c>
      <c r="H1121" s="208"/>
      <c r="I1121" s="208" t="s">
        <v>521</v>
      </c>
      <c r="J1121" s="208">
        <v>347</v>
      </c>
      <c r="K1121" s="186">
        <v>0</v>
      </c>
      <c r="L1121" s="186">
        <v>129</v>
      </c>
      <c r="M1121" s="208" t="s">
        <v>258</v>
      </c>
      <c r="N1121" s="186">
        <v>1</v>
      </c>
      <c r="O1121" s="210">
        <v>2.69E-5</v>
      </c>
      <c r="P1121" s="208" t="s">
        <v>259</v>
      </c>
      <c r="Q1121" s="208" t="s">
        <v>493</v>
      </c>
      <c r="R1121" s="208" t="s">
        <v>453</v>
      </c>
      <c r="S1121" s="208" t="s">
        <v>494</v>
      </c>
      <c r="T1121" s="208"/>
      <c r="U1121" s="208">
        <v>3.2</v>
      </c>
      <c r="V1121" s="208" t="s">
        <v>627</v>
      </c>
      <c r="W1121" s="208" t="s">
        <v>546</v>
      </c>
      <c r="X1121" s="208" t="s">
        <v>263</v>
      </c>
      <c r="Y1121" s="208">
        <v>0</v>
      </c>
      <c r="Z1121" s="339">
        <v>36708</v>
      </c>
      <c r="AA1121" s="208"/>
      <c r="AB1121" s="208">
        <v>0</v>
      </c>
      <c r="AC1121" s="208"/>
    </row>
    <row r="1122" spans="1:29" ht="15" customHeight="1" x14ac:dyDescent="0.25">
      <c r="A1122" s="208">
        <v>12110</v>
      </c>
      <c r="B1122" s="208">
        <v>20200254</v>
      </c>
      <c r="C1122" s="208" t="s">
        <v>489</v>
      </c>
      <c r="D1122" s="208" t="s">
        <v>406</v>
      </c>
      <c r="E1122" s="208" t="s">
        <v>254</v>
      </c>
      <c r="F1122" s="208" t="s">
        <v>548</v>
      </c>
      <c r="G1122" s="208"/>
      <c r="H1122" s="208" t="s">
        <v>373</v>
      </c>
      <c r="I1122" s="208" t="s">
        <v>374</v>
      </c>
      <c r="J1122" s="208">
        <v>351</v>
      </c>
      <c r="K1122" s="186">
        <v>0</v>
      </c>
      <c r="L1122" s="186">
        <v>129</v>
      </c>
      <c r="M1122" s="208" t="s">
        <v>258</v>
      </c>
      <c r="N1122" s="186">
        <v>1</v>
      </c>
      <c r="O1122" s="210">
        <v>4.19E-2</v>
      </c>
      <c r="P1122" s="208" t="s">
        <v>259</v>
      </c>
      <c r="Q1122" s="208" t="s">
        <v>493</v>
      </c>
      <c r="R1122" s="208" t="s">
        <v>453</v>
      </c>
      <c r="S1122" s="208" t="s">
        <v>494</v>
      </c>
      <c r="T1122" s="208"/>
      <c r="U1122" s="208">
        <v>3.2</v>
      </c>
      <c r="V1122" s="208" t="s">
        <v>627</v>
      </c>
      <c r="W1122" s="208" t="s">
        <v>546</v>
      </c>
      <c r="X1122" s="208" t="s">
        <v>275</v>
      </c>
      <c r="Y1122" s="208">
        <v>0</v>
      </c>
      <c r="Z1122" s="339">
        <v>36708</v>
      </c>
      <c r="AA1122" s="208"/>
      <c r="AB1122" s="208">
        <v>0</v>
      </c>
      <c r="AC1122" s="208"/>
    </row>
    <row r="1123" spans="1:29" ht="15" customHeight="1" x14ac:dyDescent="0.25">
      <c r="A1123" s="208">
        <v>12111</v>
      </c>
      <c r="B1123" s="208">
        <v>20200254</v>
      </c>
      <c r="C1123" s="208" t="s">
        <v>489</v>
      </c>
      <c r="D1123" s="208" t="s">
        <v>406</v>
      </c>
      <c r="E1123" s="208" t="s">
        <v>254</v>
      </c>
      <c r="F1123" s="208" t="s">
        <v>548</v>
      </c>
      <c r="G1123" s="208">
        <v>78875</v>
      </c>
      <c r="H1123" s="208" t="s">
        <v>649</v>
      </c>
      <c r="I1123" s="208" t="s">
        <v>648</v>
      </c>
      <c r="J1123" s="208">
        <v>356</v>
      </c>
      <c r="K1123" s="186">
        <v>0</v>
      </c>
      <c r="L1123" s="186">
        <v>129</v>
      </c>
      <c r="M1123" s="208" t="s">
        <v>258</v>
      </c>
      <c r="N1123" s="186">
        <v>1</v>
      </c>
      <c r="O1123" s="208" t="s">
        <v>647</v>
      </c>
      <c r="P1123" s="208" t="s">
        <v>259</v>
      </c>
      <c r="Q1123" s="208" t="s">
        <v>493</v>
      </c>
      <c r="R1123" s="208" t="s">
        <v>453</v>
      </c>
      <c r="S1123" s="208" t="s">
        <v>494</v>
      </c>
      <c r="T1123" s="208"/>
      <c r="U1123" s="208">
        <v>3.2</v>
      </c>
      <c r="V1123" s="208" t="s">
        <v>627</v>
      </c>
      <c r="W1123" s="208" t="s">
        <v>546</v>
      </c>
      <c r="X1123" s="208" t="s">
        <v>286</v>
      </c>
      <c r="Y1123" s="208">
        <v>0</v>
      </c>
      <c r="Z1123" s="339">
        <v>36708</v>
      </c>
      <c r="AA1123" s="208"/>
      <c r="AB1123" s="208">
        <v>0</v>
      </c>
      <c r="AC1123" s="208"/>
    </row>
    <row r="1124" spans="1:29" ht="15" customHeight="1" x14ac:dyDescent="0.25">
      <c r="A1124" s="208">
        <v>12112</v>
      </c>
      <c r="B1124" s="208">
        <v>20200254</v>
      </c>
      <c r="C1124" s="208" t="s">
        <v>489</v>
      </c>
      <c r="D1124" s="208" t="s">
        <v>406</v>
      </c>
      <c r="E1124" s="208" t="s">
        <v>254</v>
      </c>
      <c r="F1124" s="208" t="s">
        <v>548</v>
      </c>
      <c r="G1124" s="208">
        <v>129000</v>
      </c>
      <c r="H1124" s="208" t="s">
        <v>375</v>
      </c>
      <c r="I1124" s="208" t="s">
        <v>376</v>
      </c>
      <c r="J1124" s="208">
        <v>360</v>
      </c>
      <c r="K1124" s="186">
        <v>0</v>
      </c>
      <c r="L1124" s="186">
        <v>129</v>
      </c>
      <c r="M1124" s="208" t="s">
        <v>258</v>
      </c>
      <c r="N1124" s="186">
        <v>1</v>
      </c>
      <c r="O1124" s="210">
        <v>1.3599999999999999E-6</v>
      </c>
      <c r="P1124" s="208" t="s">
        <v>259</v>
      </c>
      <c r="Q1124" s="208" t="s">
        <v>493</v>
      </c>
      <c r="R1124" s="208" t="s">
        <v>453</v>
      </c>
      <c r="S1124" s="208" t="s">
        <v>494</v>
      </c>
      <c r="T1124" s="208"/>
      <c r="U1124" s="208">
        <v>3.2</v>
      </c>
      <c r="V1124" s="208" t="s">
        <v>627</v>
      </c>
      <c r="W1124" s="208" t="s">
        <v>546</v>
      </c>
      <c r="X1124" s="208" t="s">
        <v>275</v>
      </c>
      <c r="Y1124" s="208">
        <v>0</v>
      </c>
      <c r="Z1124" s="339">
        <v>36708</v>
      </c>
      <c r="AA1124" s="208"/>
      <c r="AB1124" s="208">
        <v>0</v>
      </c>
      <c r="AC1124" s="208"/>
    </row>
    <row r="1125" spans="1:29" ht="15" customHeight="1" x14ac:dyDescent="0.25">
      <c r="A1125" s="208">
        <v>12113</v>
      </c>
      <c r="B1125" s="208">
        <v>20200254</v>
      </c>
      <c r="C1125" s="208" t="s">
        <v>489</v>
      </c>
      <c r="D1125" s="208" t="s">
        <v>406</v>
      </c>
      <c r="E1125" s="208" t="s">
        <v>254</v>
      </c>
      <c r="F1125" s="208" t="s">
        <v>548</v>
      </c>
      <c r="G1125" s="208">
        <v>100425</v>
      </c>
      <c r="H1125" s="208" t="s">
        <v>646</v>
      </c>
      <c r="I1125" s="208" t="s">
        <v>645</v>
      </c>
      <c r="J1125" s="208">
        <v>377</v>
      </c>
      <c r="K1125" s="186">
        <v>0</v>
      </c>
      <c r="L1125" s="186">
        <v>129</v>
      </c>
      <c r="M1125" s="208" t="s">
        <v>258</v>
      </c>
      <c r="N1125" s="186">
        <v>1</v>
      </c>
      <c r="O1125" s="208" t="s">
        <v>644</v>
      </c>
      <c r="P1125" s="208" t="s">
        <v>259</v>
      </c>
      <c r="Q1125" s="208" t="s">
        <v>493</v>
      </c>
      <c r="R1125" s="208" t="s">
        <v>453</v>
      </c>
      <c r="S1125" s="208" t="s">
        <v>494</v>
      </c>
      <c r="T1125" s="208"/>
      <c r="U1125" s="208">
        <v>3.2</v>
      </c>
      <c r="V1125" s="208" t="s">
        <v>627</v>
      </c>
      <c r="W1125" s="208" t="s">
        <v>546</v>
      </c>
      <c r="X1125" s="208" t="s">
        <v>286</v>
      </c>
      <c r="Y1125" s="208">
        <v>0</v>
      </c>
      <c r="Z1125" s="339">
        <v>36708</v>
      </c>
      <c r="AA1125" s="208"/>
      <c r="AB1125" s="208">
        <v>0</v>
      </c>
      <c r="AC1125" s="208"/>
    </row>
    <row r="1126" spans="1:29" ht="15" customHeight="1" x14ac:dyDescent="0.25">
      <c r="A1126" s="208">
        <v>12114</v>
      </c>
      <c r="B1126" s="208">
        <v>20200254</v>
      </c>
      <c r="C1126" s="208" t="s">
        <v>489</v>
      </c>
      <c r="D1126" s="208" t="s">
        <v>406</v>
      </c>
      <c r="E1126" s="208" t="s">
        <v>254</v>
      </c>
      <c r="F1126" s="208" t="s">
        <v>548</v>
      </c>
      <c r="G1126" s="208" t="s">
        <v>276</v>
      </c>
      <c r="H1126" s="339">
        <v>2025884</v>
      </c>
      <c r="I1126" s="208" t="s">
        <v>277</v>
      </c>
      <c r="J1126" s="208">
        <v>380</v>
      </c>
      <c r="K1126" s="186">
        <v>0</v>
      </c>
      <c r="L1126" s="186">
        <v>129</v>
      </c>
      <c r="M1126" s="208" t="s">
        <v>258</v>
      </c>
      <c r="N1126" s="186">
        <v>1</v>
      </c>
      <c r="O1126" s="210">
        <v>5.8799999999999998E-4</v>
      </c>
      <c r="P1126" s="208" t="s">
        <v>259</v>
      </c>
      <c r="Q1126" s="208" t="s">
        <v>493</v>
      </c>
      <c r="R1126" s="208" t="s">
        <v>453</v>
      </c>
      <c r="S1126" s="208" t="s">
        <v>494</v>
      </c>
      <c r="T1126" s="208"/>
      <c r="U1126" s="208">
        <v>3.2</v>
      </c>
      <c r="V1126" s="208" t="s">
        <v>545</v>
      </c>
      <c r="W1126" s="208" t="s">
        <v>546</v>
      </c>
      <c r="X1126" s="208" t="s">
        <v>278</v>
      </c>
      <c r="Y1126" s="208">
        <v>0</v>
      </c>
      <c r="Z1126" s="339">
        <v>36708</v>
      </c>
      <c r="AA1126" s="208"/>
      <c r="AB1126" s="208">
        <v>0</v>
      </c>
      <c r="AC1126" s="208"/>
    </row>
    <row r="1127" spans="1:29" ht="15" customHeight="1" x14ac:dyDescent="0.25">
      <c r="A1127" s="208">
        <v>12115</v>
      </c>
      <c r="B1127" s="208">
        <v>20200254</v>
      </c>
      <c r="C1127" s="208" t="s">
        <v>489</v>
      </c>
      <c r="D1127" s="208" t="s">
        <v>406</v>
      </c>
      <c r="E1127" s="208" t="s">
        <v>254</v>
      </c>
      <c r="F1127" s="208" t="s">
        <v>548</v>
      </c>
      <c r="G1127" s="208"/>
      <c r="H1127" s="208"/>
      <c r="I1127" s="208" t="s">
        <v>412</v>
      </c>
      <c r="J1127" s="208">
        <v>381</v>
      </c>
      <c r="K1127" s="186">
        <v>0</v>
      </c>
      <c r="L1127" s="186">
        <v>129</v>
      </c>
      <c r="M1127" s="208" t="s">
        <v>258</v>
      </c>
      <c r="N1127" s="186">
        <v>1</v>
      </c>
      <c r="O1127" s="210">
        <v>0.6</v>
      </c>
      <c r="P1127" s="208" t="s">
        <v>259</v>
      </c>
      <c r="Q1127" s="208" t="s">
        <v>260</v>
      </c>
      <c r="R1127" s="208" t="s">
        <v>254</v>
      </c>
      <c r="S1127" s="208" t="s">
        <v>261</v>
      </c>
      <c r="T1127" s="208"/>
      <c r="U1127" s="208">
        <v>3.2</v>
      </c>
      <c r="V1127" s="208"/>
      <c r="W1127" s="208" t="s">
        <v>528</v>
      </c>
      <c r="X1127" s="208" t="s">
        <v>267</v>
      </c>
      <c r="Y1127" s="208">
        <v>0</v>
      </c>
      <c r="Z1127" s="208"/>
      <c r="AA1127" s="339">
        <v>36708</v>
      </c>
      <c r="AB1127" s="208">
        <v>0</v>
      </c>
      <c r="AC1127" s="208"/>
    </row>
    <row r="1128" spans="1:29" ht="15" customHeight="1" x14ac:dyDescent="0.25">
      <c r="A1128" s="208">
        <v>12116</v>
      </c>
      <c r="B1128" s="208">
        <v>20200254</v>
      </c>
      <c r="C1128" s="208" t="s">
        <v>489</v>
      </c>
      <c r="D1128" s="208" t="s">
        <v>406</v>
      </c>
      <c r="E1128" s="208" t="s">
        <v>254</v>
      </c>
      <c r="F1128" s="208" t="s">
        <v>548</v>
      </c>
      <c r="G1128" s="208">
        <v>79345</v>
      </c>
      <c r="H1128" s="208" t="s">
        <v>643</v>
      </c>
      <c r="I1128" s="208" t="s">
        <v>642</v>
      </c>
      <c r="J1128" s="208">
        <v>2</v>
      </c>
      <c r="K1128" s="186">
        <v>0</v>
      </c>
      <c r="L1128" s="186">
        <v>129</v>
      </c>
      <c r="M1128" s="208" t="s">
        <v>258</v>
      </c>
      <c r="N1128" s="186">
        <v>1</v>
      </c>
      <c r="O1128" s="208" t="s">
        <v>641</v>
      </c>
      <c r="P1128" s="208" t="s">
        <v>259</v>
      </c>
      <c r="Q1128" s="208" t="s">
        <v>493</v>
      </c>
      <c r="R1128" s="208" t="s">
        <v>453</v>
      </c>
      <c r="S1128" s="208" t="s">
        <v>494</v>
      </c>
      <c r="T1128" s="208"/>
      <c r="U1128" s="208">
        <v>3.2</v>
      </c>
      <c r="V1128" s="208" t="s">
        <v>627</v>
      </c>
      <c r="W1128" s="208" t="s">
        <v>546</v>
      </c>
      <c r="X1128" s="208" t="s">
        <v>286</v>
      </c>
      <c r="Y1128" s="208">
        <v>0</v>
      </c>
      <c r="Z1128" s="339">
        <v>36708</v>
      </c>
      <c r="AA1128" s="208"/>
      <c r="AB1128" s="208">
        <v>0</v>
      </c>
      <c r="AC1128" s="208"/>
    </row>
    <row r="1129" spans="1:29" ht="15" customHeight="1" x14ac:dyDescent="0.25">
      <c r="A1129" s="208">
        <v>12117</v>
      </c>
      <c r="B1129" s="208">
        <v>20200254</v>
      </c>
      <c r="C1129" s="208" t="s">
        <v>489</v>
      </c>
      <c r="D1129" s="208" t="s">
        <v>406</v>
      </c>
      <c r="E1129" s="208" t="s">
        <v>254</v>
      </c>
      <c r="F1129" s="208" t="s">
        <v>548</v>
      </c>
      <c r="G1129" s="208">
        <v>108883</v>
      </c>
      <c r="H1129" s="208" t="s">
        <v>381</v>
      </c>
      <c r="I1129" s="208" t="s">
        <v>382</v>
      </c>
      <c r="J1129" s="208">
        <v>397</v>
      </c>
      <c r="K1129" s="186">
        <v>0</v>
      </c>
      <c r="L1129" s="186">
        <v>129</v>
      </c>
      <c r="M1129" s="208" t="s">
        <v>258</v>
      </c>
      <c r="N1129" s="186">
        <v>1</v>
      </c>
      <c r="O1129" s="210">
        <v>4.08E-4</v>
      </c>
      <c r="P1129" s="208" t="s">
        <v>259</v>
      </c>
      <c r="Q1129" s="208" t="s">
        <v>493</v>
      </c>
      <c r="R1129" s="208" t="s">
        <v>453</v>
      </c>
      <c r="S1129" s="208" t="s">
        <v>494</v>
      </c>
      <c r="T1129" s="208"/>
      <c r="U1129" s="208">
        <v>3.2</v>
      </c>
      <c r="V1129" s="208" t="s">
        <v>627</v>
      </c>
      <c r="W1129" s="208" t="s">
        <v>546</v>
      </c>
      <c r="X1129" s="208" t="s">
        <v>267</v>
      </c>
      <c r="Y1129" s="208">
        <v>0</v>
      </c>
      <c r="Z1129" s="339">
        <v>36708</v>
      </c>
      <c r="AA1129" s="208"/>
      <c r="AB1129" s="208">
        <v>0</v>
      </c>
      <c r="AC1129" s="208"/>
    </row>
    <row r="1130" spans="1:29" ht="15" customHeight="1" x14ac:dyDescent="0.25">
      <c r="A1130" s="208">
        <v>12118</v>
      </c>
      <c r="B1130" s="208">
        <v>20200254</v>
      </c>
      <c r="C1130" s="208" t="s">
        <v>489</v>
      </c>
      <c r="D1130" s="208" t="s">
        <v>406</v>
      </c>
      <c r="E1130" s="208" t="s">
        <v>254</v>
      </c>
      <c r="F1130" s="208" t="s">
        <v>548</v>
      </c>
      <c r="G1130" s="208"/>
      <c r="H1130" s="208"/>
      <c r="I1130" s="208" t="s">
        <v>279</v>
      </c>
      <c r="J1130" s="208">
        <v>399</v>
      </c>
      <c r="K1130" s="186">
        <v>0</v>
      </c>
      <c r="L1130" s="186">
        <v>129</v>
      </c>
      <c r="M1130" s="208" t="s">
        <v>258</v>
      </c>
      <c r="N1130" s="186">
        <v>1</v>
      </c>
      <c r="O1130" s="210">
        <v>1260</v>
      </c>
      <c r="P1130" s="208" t="s">
        <v>259</v>
      </c>
      <c r="Q1130" s="208" t="s">
        <v>260</v>
      </c>
      <c r="R1130" s="208" t="s">
        <v>254</v>
      </c>
      <c r="S1130" s="208" t="s">
        <v>261</v>
      </c>
      <c r="T1130" s="208"/>
      <c r="U1130" s="208">
        <v>3.2</v>
      </c>
      <c r="V1130" s="208"/>
      <c r="W1130" s="208" t="s">
        <v>528</v>
      </c>
      <c r="X1130" s="208" t="s">
        <v>278</v>
      </c>
      <c r="Y1130" s="208">
        <v>0</v>
      </c>
      <c r="Z1130" s="208"/>
      <c r="AA1130" s="339">
        <v>36708</v>
      </c>
      <c r="AB1130" s="208">
        <v>0</v>
      </c>
      <c r="AC1130" s="208"/>
    </row>
    <row r="1131" spans="1:29" ht="15" customHeight="1" x14ac:dyDescent="0.25">
      <c r="A1131" s="208">
        <v>12119</v>
      </c>
      <c r="B1131" s="208">
        <v>20200254</v>
      </c>
      <c r="C1131" s="208" t="s">
        <v>489</v>
      </c>
      <c r="D1131" s="208" t="s">
        <v>406</v>
      </c>
      <c r="E1131" s="208" t="s">
        <v>254</v>
      </c>
      <c r="F1131" s="208" t="s">
        <v>548</v>
      </c>
      <c r="G1131" s="208"/>
      <c r="H1131" s="208"/>
      <c r="I1131" s="208" t="s">
        <v>279</v>
      </c>
      <c r="J1131" s="208">
        <v>399</v>
      </c>
      <c r="K1131" s="186">
        <v>0</v>
      </c>
      <c r="L1131" s="186">
        <v>129</v>
      </c>
      <c r="M1131" s="208" t="s">
        <v>258</v>
      </c>
      <c r="N1131" s="186">
        <v>1</v>
      </c>
      <c r="O1131" s="210">
        <v>1.47</v>
      </c>
      <c r="P1131" s="208" t="s">
        <v>259</v>
      </c>
      <c r="Q1131" s="208" t="s">
        <v>493</v>
      </c>
      <c r="R1131" s="208" t="s">
        <v>453</v>
      </c>
      <c r="S1131" s="208" t="s">
        <v>494</v>
      </c>
      <c r="T1131" s="208"/>
      <c r="U1131" s="208">
        <v>3.2</v>
      </c>
      <c r="V1131" s="208" t="s">
        <v>627</v>
      </c>
      <c r="W1131" s="208" t="s">
        <v>546</v>
      </c>
      <c r="X1131" s="208" t="s">
        <v>278</v>
      </c>
      <c r="Y1131" s="208">
        <v>0</v>
      </c>
      <c r="Z1131" s="339">
        <v>36708</v>
      </c>
      <c r="AA1131" s="208"/>
      <c r="AB1131" s="208">
        <v>0</v>
      </c>
      <c r="AC1131" s="208"/>
    </row>
    <row r="1132" spans="1:29" ht="15" customHeight="1" x14ac:dyDescent="0.25">
      <c r="A1132" s="208">
        <v>12120</v>
      </c>
      <c r="B1132" s="208">
        <v>20200254</v>
      </c>
      <c r="C1132" s="208" t="s">
        <v>489</v>
      </c>
      <c r="D1132" s="208" t="s">
        <v>406</v>
      </c>
      <c r="E1132" s="208" t="s">
        <v>254</v>
      </c>
      <c r="F1132" s="208" t="s">
        <v>548</v>
      </c>
      <c r="G1132" s="208">
        <v>79005</v>
      </c>
      <c r="H1132" s="208" t="s">
        <v>640</v>
      </c>
      <c r="I1132" s="208" t="s">
        <v>639</v>
      </c>
      <c r="J1132" s="208">
        <v>3</v>
      </c>
      <c r="K1132" s="186">
        <v>0</v>
      </c>
      <c r="L1132" s="186">
        <v>129</v>
      </c>
      <c r="M1132" s="208" t="s">
        <v>258</v>
      </c>
      <c r="N1132" s="186">
        <v>1</v>
      </c>
      <c r="O1132" s="208" t="s">
        <v>638</v>
      </c>
      <c r="P1132" s="208" t="s">
        <v>259</v>
      </c>
      <c r="Q1132" s="208" t="s">
        <v>493</v>
      </c>
      <c r="R1132" s="208" t="s">
        <v>453</v>
      </c>
      <c r="S1132" s="208" t="s">
        <v>494</v>
      </c>
      <c r="T1132" s="208"/>
      <c r="U1132" s="208">
        <v>3.2</v>
      </c>
      <c r="V1132" s="208" t="s">
        <v>627</v>
      </c>
      <c r="W1132" s="208" t="s">
        <v>546</v>
      </c>
      <c r="X1132" s="208" t="s">
        <v>286</v>
      </c>
      <c r="Y1132" s="208">
        <v>0</v>
      </c>
      <c r="Z1132" s="339">
        <v>36708</v>
      </c>
      <c r="AA1132" s="208"/>
      <c r="AB1132" s="208">
        <v>0</v>
      </c>
      <c r="AC1132" s="208"/>
    </row>
    <row r="1133" spans="1:29" ht="15" customHeight="1" x14ac:dyDescent="0.25">
      <c r="A1133" s="208">
        <v>12121</v>
      </c>
      <c r="B1133" s="208">
        <v>20200254</v>
      </c>
      <c r="C1133" s="208" t="s">
        <v>489</v>
      </c>
      <c r="D1133" s="208" t="s">
        <v>406</v>
      </c>
      <c r="E1133" s="208" t="s">
        <v>254</v>
      </c>
      <c r="F1133" s="208" t="s">
        <v>548</v>
      </c>
      <c r="G1133" s="208"/>
      <c r="H1133" s="208" t="s">
        <v>637</v>
      </c>
      <c r="I1133" s="208" t="s">
        <v>636</v>
      </c>
      <c r="J1133" s="208">
        <v>18</v>
      </c>
      <c r="K1133" s="186">
        <v>0</v>
      </c>
      <c r="L1133" s="186">
        <v>129</v>
      </c>
      <c r="M1133" s="208" t="s">
        <v>258</v>
      </c>
      <c r="N1133" s="186">
        <v>1</v>
      </c>
      <c r="O1133" s="210">
        <v>2.3E-5</v>
      </c>
      <c r="P1133" s="208" t="s">
        <v>259</v>
      </c>
      <c r="Q1133" s="208" t="s">
        <v>493</v>
      </c>
      <c r="R1133" s="208" t="s">
        <v>453</v>
      </c>
      <c r="S1133" s="208" t="s">
        <v>494</v>
      </c>
      <c r="T1133" s="208"/>
      <c r="U1133" s="208">
        <v>3.2</v>
      </c>
      <c r="V1133" s="208" t="s">
        <v>627</v>
      </c>
      <c r="W1133" s="208" t="s">
        <v>546</v>
      </c>
      <c r="X1133" s="208" t="s">
        <v>263</v>
      </c>
      <c r="Y1133" s="208">
        <v>0</v>
      </c>
      <c r="Z1133" s="339">
        <v>36708</v>
      </c>
      <c r="AA1133" s="208"/>
      <c r="AB1133" s="208">
        <v>0</v>
      </c>
      <c r="AC1133" s="208"/>
    </row>
    <row r="1134" spans="1:29" ht="15" customHeight="1" x14ac:dyDescent="0.25">
      <c r="A1134" s="208">
        <v>12122</v>
      </c>
      <c r="B1134" s="208">
        <v>20200254</v>
      </c>
      <c r="C1134" s="208" t="s">
        <v>489</v>
      </c>
      <c r="D1134" s="208" t="s">
        <v>406</v>
      </c>
      <c r="E1134" s="208" t="s">
        <v>254</v>
      </c>
      <c r="F1134" s="208" t="s">
        <v>548</v>
      </c>
      <c r="G1134" s="208"/>
      <c r="H1134" s="208" t="s">
        <v>635</v>
      </c>
      <c r="I1134" s="208" t="s">
        <v>634</v>
      </c>
      <c r="J1134" s="208">
        <v>20</v>
      </c>
      <c r="K1134" s="186">
        <v>0</v>
      </c>
      <c r="L1134" s="186">
        <v>129</v>
      </c>
      <c r="M1134" s="208" t="s">
        <v>258</v>
      </c>
      <c r="N1134" s="186">
        <v>1</v>
      </c>
      <c r="O1134" s="210">
        <v>1.43E-5</v>
      </c>
      <c r="P1134" s="208" t="s">
        <v>259</v>
      </c>
      <c r="Q1134" s="208" t="s">
        <v>493</v>
      </c>
      <c r="R1134" s="208" t="s">
        <v>453</v>
      </c>
      <c r="S1134" s="208" t="s">
        <v>494</v>
      </c>
      <c r="T1134" s="208"/>
      <c r="U1134" s="208">
        <v>3.2</v>
      </c>
      <c r="V1134" s="208" t="s">
        <v>627</v>
      </c>
      <c r="W1134" s="208" t="s">
        <v>546</v>
      </c>
      <c r="X1134" s="208" t="s">
        <v>275</v>
      </c>
      <c r="Y1134" s="208">
        <v>0</v>
      </c>
      <c r="Z1134" s="339">
        <v>36708</v>
      </c>
      <c r="AA1134" s="208"/>
      <c r="AB1134" s="208">
        <v>0</v>
      </c>
      <c r="AC1134" s="208"/>
    </row>
    <row r="1135" spans="1:29" ht="15" customHeight="1" x14ac:dyDescent="0.25">
      <c r="A1135" s="208">
        <v>12123</v>
      </c>
      <c r="B1135" s="208">
        <v>20200254</v>
      </c>
      <c r="C1135" s="208" t="s">
        <v>489</v>
      </c>
      <c r="D1135" s="208" t="s">
        <v>406</v>
      </c>
      <c r="E1135" s="208" t="s">
        <v>254</v>
      </c>
      <c r="F1135" s="208" t="s">
        <v>548</v>
      </c>
      <c r="G1135" s="208"/>
      <c r="H1135" s="208" t="s">
        <v>633</v>
      </c>
      <c r="I1135" s="208" t="s">
        <v>632</v>
      </c>
      <c r="J1135" s="208">
        <v>24</v>
      </c>
      <c r="K1135" s="186">
        <v>0</v>
      </c>
      <c r="L1135" s="186">
        <v>129</v>
      </c>
      <c r="M1135" s="208" t="s">
        <v>258</v>
      </c>
      <c r="N1135" s="186">
        <v>1</v>
      </c>
      <c r="O1135" s="210">
        <v>3.3800000000000002E-5</v>
      </c>
      <c r="P1135" s="208" t="s">
        <v>259</v>
      </c>
      <c r="Q1135" s="208" t="s">
        <v>493</v>
      </c>
      <c r="R1135" s="208" t="s">
        <v>453</v>
      </c>
      <c r="S1135" s="208" t="s">
        <v>494</v>
      </c>
      <c r="T1135" s="208"/>
      <c r="U1135" s="208">
        <v>3.2</v>
      </c>
      <c r="V1135" s="208" t="s">
        <v>627</v>
      </c>
      <c r="W1135" s="208" t="s">
        <v>546</v>
      </c>
      <c r="X1135" s="208" t="s">
        <v>263</v>
      </c>
      <c r="Y1135" s="208">
        <v>0</v>
      </c>
      <c r="Z1135" s="339">
        <v>36708</v>
      </c>
      <c r="AA1135" s="208"/>
      <c r="AB1135" s="208">
        <v>0</v>
      </c>
      <c r="AC1135" s="208"/>
    </row>
    <row r="1136" spans="1:29" ht="15" customHeight="1" x14ac:dyDescent="0.25">
      <c r="A1136" s="208">
        <v>12124</v>
      </c>
      <c r="B1136" s="208">
        <v>20200254</v>
      </c>
      <c r="C1136" s="208" t="s">
        <v>489</v>
      </c>
      <c r="D1136" s="208" t="s">
        <v>406</v>
      </c>
      <c r="E1136" s="208" t="s">
        <v>254</v>
      </c>
      <c r="F1136" s="208" t="s">
        <v>548</v>
      </c>
      <c r="G1136" s="208">
        <v>540841</v>
      </c>
      <c r="H1136" s="208" t="s">
        <v>631</v>
      </c>
      <c r="I1136" s="208" t="s">
        <v>630</v>
      </c>
      <c r="J1136" s="208">
        <v>34</v>
      </c>
      <c r="K1136" s="186">
        <v>0</v>
      </c>
      <c r="L1136" s="186">
        <v>129</v>
      </c>
      <c r="M1136" s="208" t="s">
        <v>258</v>
      </c>
      <c r="N1136" s="186">
        <v>1</v>
      </c>
      <c r="O1136" s="210">
        <v>2.5000000000000001E-4</v>
      </c>
      <c r="P1136" s="208" t="s">
        <v>259</v>
      </c>
      <c r="Q1136" s="208" t="s">
        <v>493</v>
      </c>
      <c r="R1136" s="208" t="s">
        <v>453</v>
      </c>
      <c r="S1136" s="208" t="s">
        <v>494</v>
      </c>
      <c r="T1136" s="208"/>
      <c r="U1136" s="208">
        <v>3.2</v>
      </c>
      <c r="V1136" s="208" t="s">
        <v>627</v>
      </c>
      <c r="W1136" s="208" t="s">
        <v>546</v>
      </c>
      <c r="X1136" s="208" t="s">
        <v>275</v>
      </c>
      <c r="Y1136" s="208">
        <v>0</v>
      </c>
      <c r="Z1136" s="339">
        <v>36708</v>
      </c>
      <c r="AA1136" s="208"/>
      <c r="AB1136" s="208">
        <v>0</v>
      </c>
      <c r="AC1136" s="208"/>
    </row>
    <row r="1137" spans="1:29" ht="15" customHeight="1" x14ac:dyDescent="0.25">
      <c r="A1137" s="208">
        <v>12125</v>
      </c>
      <c r="B1137" s="208">
        <v>20200254</v>
      </c>
      <c r="C1137" s="208" t="s">
        <v>489</v>
      </c>
      <c r="D1137" s="208" t="s">
        <v>406</v>
      </c>
      <c r="E1137" s="208" t="s">
        <v>254</v>
      </c>
      <c r="F1137" s="208" t="s">
        <v>548</v>
      </c>
      <c r="G1137" s="208">
        <v>75014</v>
      </c>
      <c r="H1137" s="208" t="s">
        <v>629</v>
      </c>
      <c r="I1137" s="208" t="s">
        <v>628</v>
      </c>
      <c r="J1137" s="208">
        <v>415</v>
      </c>
      <c r="K1137" s="186">
        <v>0</v>
      </c>
      <c r="L1137" s="186">
        <v>129</v>
      </c>
      <c r="M1137" s="208" t="s">
        <v>258</v>
      </c>
      <c r="N1137" s="186">
        <v>1</v>
      </c>
      <c r="O1137" s="210">
        <v>1.49E-5</v>
      </c>
      <c r="P1137" s="208" t="s">
        <v>259</v>
      </c>
      <c r="Q1137" s="208" t="s">
        <v>493</v>
      </c>
      <c r="R1137" s="208" t="s">
        <v>453</v>
      </c>
      <c r="S1137" s="208" t="s">
        <v>494</v>
      </c>
      <c r="T1137" s="208"/>
      <c r="U1137" s="208">
        <v>3.2</v>
      </c>
      <c r="V1137" s="208" t="s">
        <v>627</v>
      </c>
      <c r="W1137" s="208" t="s">
        <v>546</v>
      </c>
      <c r="X1137" s="208" t="s">
        <v>275</v>
      </c>
      <c r="Y1137" s="208">
        <v>0</v>
      </c>
      <c r="Z1137" s="339">
        <v>36708</v>
      </c>
      <c r="AA1137" s="208"/>
      <c r="AB1137" s="208">
        <v>0</v>
      </c>
      <c r="AC1137" s="208"/>
    </row>
    <row r="1138" spans="1:29" ht="15" customHeight="1" x14ac:dyDescent="0.25">
      <c r="A1138" s="208">
        <v>12126</v>
      </c>
      <c r="B1138" s="208">
        <v>20200254</v>
      </c>
      <c r="C1138" s="208" t="s">
        <v>489</v>
      </c>
      <c r="D1138" s="208" t="s">
        <v>406</v>
      </c>
      <c r="E1138" s="208" t="s">
        <v>254</v>
      </c>
      <c r="F1138" s="208" t="s">
        <v>548</v>
      </c>
      <c r="G1138" s="208" t="s">
        <v>385</v>
      </c>
      <c r="H1138" s="208"/>
      <c r="I1138" s="208" t="s">
        <v>386</v>
      </c>
      <c r="J1138" s="208">
        <v>417</v>
      </c>
      <c r="K1138" s="186">
        <v>0</v>
      </c>
      <c r="L1138" s="186">
        <v>129</v>
      </c>
      <c r="M1138" s="208" t="s">
        <v>258</v>
      </c>
      <c r="N1138" s="186">
        <v>1</v>
      </c>
      <c r="O1138" s="210">
        <v>189</v>
      </c>
      <c r="P1138" s="208" t="s">
        <v>259</v>
      </c>
      <c r="Q1138" s="208" t="s">
        <v>260</v>
      </c>
      <c r="R1138" s="208" t="s">
        <v>254</v>
      </c>
      <c r="S1138" s="208" t="s">
        <v>261</v>
      </c>
      <c r="T1138" s="208"/>
      <c r="U1138" s="208">
        <v>3.2</v>
      </c>
      <c r="V1138" s="208" t="s">
        <v>538</v>
      </c>
      <c r="W1138" s="208" t="s">
        <v>528</v>
      </c>
      <c r="X1138" s="208" t="s">
        <v>278</v>
      </c>
      <c r="Y1138" s="208">
        <v>0</v>
      </c>
      <c r="Z1138" s="208"/>
      <c r="AA1138" s="339">
        <v>36708</v>
      </c>
      <c r="AB1138" s="208">
        <v>0</v>
      </c>
      <c r="AC1138" s="208"/>
    </row>
    <row r="1139" spans="1:29" ht="15" customHeight="1" x14ac:dyDescent="0.25">
      <c r="A1139" s="208">
        <v>12127</v>
      </c>
      <c r="B1139" s="208">
        <v>20200254</v>
      </c>
      <c r="C1139" s="208" t="s">
        <v>489</v>
      </c>
      <c r="D1139" s="208" t="s">
        <v>406</v>
      </c>
      <c r="E1139" s="208" t="s">
        <v>254</v>
      </c>
      <c r="F1139" s="208" t="s">
        <v>548</v>
      </c>
      <c r="G1139" s="208" t="s">
        <v>385</v>
      </c>
      <c r="H1139" s="208"/>
      <c r="I1139" s="208" t="s">
        <v>386</v>
      </c>
      <c r="J1139" s="208">
        <v>417</v>
      </c>
      <c r="K1139" s="186">
        <v>0</v>
      </c>
      <c r="L1139" s="186">
        <v>129</v>
      </c>
      <c r="M1139" s="208" t="s">
        <v>258</v>
      </c>
      <c r="N1139" s="186">
        <v>1</v>
      </c>
      <c r="O1139" s="210">
        <v>0.11799999999999999</v>
      </c>
      <c r="P1139" s="208" t="s">
        <v>259</v>
      </c>
      <c r="Q1139" s="208" t="s">
        <v>493</v>
      </c>
      <c r="R1139" s="208" t="s">
        <v>453</v>
      </c>
      <c r="S1139" s="208" t="s">
        <v>494</v>
      </c>
      <c r="T1139" s="208"/>
      <c r="U1139" s="208">
        <v>3.2</v>
      </c>
      <c r="V1139" s="208" t="s">
        <v>627</v>
      </c>
      <c r="W1139" s="208" t="s">
        <v>546</v>
      </c>
      <c r="X1139" s="208" t="s">
        <v>275</v>
      </c>
      <c r="Y1139" s="208">
        <v>0</v>
      </c>
      <c r="Z1139" s="339">
        <v>36708</v>
      </c>
      <c r="AA1139" s="208"/>
      <c r="AB1139" s="208">
        <v>0</v>
      </c>
      <c r="AC1139" s="208"/>
    </row>
    <row r="1140" spans="1:29" ht="15" customHeight="1" x14ac:dyDescent="0.25">
      <c r="A1140" s="208">
        <v>12128</v>
      </c>
      <c r="B1140" s="208">
        <v>20200255</v>
      </c>
      <c r="C1140" s="208" t="s">
        <v>489</v>
      </c>
      <c r="D1140" s="208" t="s">
        <v>406</v>
      </c>
      <c r="E1140" s="208" t="s">
        <v>254</v>
      </c>
      <c r="F1140" s="208" t="s">
        <v>626</v>
      </c>
      <c r="G1140" s="208" t="s">
        <v>565</v>
      </c>
      <c r="H1140" s="208" t="s">
        <v>566</v>
      </c>
      <c r="I1140" s="208" t="s">
        <v>567</v>
      </c>
      <c r="J1140" s="208">
        <v>87</v>
      </c>
      <c r="K1140" s="186">
        <v>107</v>
      </c>
      <c r="L1140" s="186">
        <v>172</v>
      </c>
      <c r="M1140" s="208" t="s">
        <v>615</v>
      </c>
      <c r="N1140" s="186">
        <v>1</v>
      </c>
      <c r="O1140" s="210">
        <v>18</v>
      </c>
      <c r="P1140" s="208" t="s">
        <v>259</v>
      </c>
      <c r="Q1140" s="208" t="s">
        <v>260</v>
      </c>
      <c r="R1140" s="208" t="s">
        <v>254</v>
      </c>
      <c r="S1140" s="208" t="s">
        <v>261</v>
      </c>
      <c r="T1140" s="208"/>
      <c r="U1140" s="208"/>
      <c r="V1140" s="208"/>
      <c r="W1140" s="208" t="s">
        <v>568</v>
      </c>
      <c r="X1140" s="208" t="s">
        <v>275</v>
      </c>
      <c r="Y1140" s="208">
        <v>0</v>
      </c>
      <c r="Z1140" s="339">
        <v>36770</v>
      </c>
      <c r="AA1140" s="208"/>
      <c r="AB1140" s="208">
        <v>0</v>
      </c>
      <c r="AC1140" s="208"/>
    </row>
    <row r="1141" spans="1:29" ht="15" customHeight="1" x14ac:dyDescent="0.25">
      <c r="A1141" s="208">
        <v>12129</v>
      </c>
      <c r="B1141" s="208">
        <v>20200255</v>
      </c>
      <c r="C1141" s="208" t="s">
        <v>489</v>
      </c>
      <c r="D1141" s="208" t="s">
        <v>406</v>
      </c>
      <c r="E1141" s="208" t="s">
        <v>254</v>
      </c>
      <c r="F1141" s="208" t="s">
        <v>626</v>
      </c>
      <c r="G1141" s="208" t="s">
        <v>565</v>
      </c>
      <c r="H1141" s="208" t="s">
        <v>566</v>
      </c>
      <c r="I1141" s="208" t="s">
        <v>567</v>
      </c>
      <c r="J1141" s="208">
        <v>87</v>
      </c>
      <c r="K1141" s="186">
        <v>139</v>
      </c>
      <c r="L1141" s="186">
        <v>198</v>
      </c>
      <c r="M1141" s="208" t="s">
        <v>551</v>
      </c>
      <c r="N1141" s="186">
        <v>1</v>
      </c>
      <c r="O1141" s="210">
        <v>9.1</v>
      </c>
      <c r="P1141" s="208" t="s">
        <v>259</v>
      </c>
      <c r="Q1141" s="208" t="s">
        <v>260</v>
      </c>
      <c r="R1141" s="208" t="s">
        <v>254</v>
      </c>
      <c r="S1141" s="208" t="s">
        <v>261</v>
      </c>
      <c r="T1141" s="208"/>
      <c r="U1141" s="208"/>
      <c r="V1141" s="208"/>
      <c r="W1141" s="208" t="s">
        <v>568</v>
      </c>
      <c r="X1141" s="208" t="s">
        <v>275</v>
      </c>
      <c r="Y1141" s="208">
        <v>0</v>
      </c>
      <c r="Z1141" s="339">
        <v>36770</v>
      </c>
      <c r="AA1141" s="208"/>
      <c r="AB1141" s="208">
        <v>0</v>
      </c>
      <c r="AC1141" s="208"/>
    </row>
    <row r="1142" spans="1:29" ht="15" customHeight="1" x14ac:dyDescent="0.25">
      <c r="A1142" s="208">
        <v>12130</v>
      </c>
      <c r="B1142" s="208">
        <v>20200256</v>
      </c>
      <c r="C1142" s="208" t="s">
        <v>489</v>
      </c>
      <c r="D1142" s="208" t="s">
        <v>406</v>
      </c>
      <c r="E1142" s="208" t="s">
        <v>254</v>
      </c>
      <c r="F1142" s="208" t="s">
        <v>625</v>
      </c>
      <c r="G1142" s="208" t="s">
        <v>565</v>
      </c>
      <c r="H1142" s="208" t="s">
        <v>566</v>
      </c>
      <c r="I1142" s="208" t="s">
        <v>567</v>
      </c>
      <c r="J1142" s="208">
        <v>87</v>
      </c>
      <c r="K1142" s="186">
        <v>107</v>
      </c>
      <c r="L1142" s="186">
        <v>172</v>
      </c>
      <c r="M1142" s="208" t="s">
        <v>615</v>
      </c>
      <c r="N1142" s="186">
        <v>1</v>
      </c>
      <c r="O1142" s="210">
        <v>18</v>
      </c>
      <c r="P1142" s="208" t="s">
        <v>259</v>
      </c>
      <c r="Q1142" s="208" t="s">
        <v>260</v>
      </c>
      <c r="R1142" s="208" t="s">
        <v>254</v>
      </c>
      <c r="S1142" s="208" t="s">
        <v>261</v>
      </c>
      <c r="T1142" s="208"/>
      <c r="U1142" s="208"/>
      <c r="V1142" s="208"/>
      <c r="W1142" s="208" t="s">
        <v>568</v>
      </c>
      <c r="X1142" s="208" t="s">
        <v>275</v>
      </c>
      <c r="Y1142" s="208">
        <v>0</v>
      </c>
      <c r="Z1142" s="339">
        <v>36770</v>
      </c>
      <c r="AA1142" s="208"/>
      <c r="AB1142" s="208">
        <v>0</v>
      </c>
      <c r="AC1142" s="208"/>
    </row>
    <row r="1143" spans="1:29" ht="15" customHeight="1" x14ac:dyDescent="0.25">
      <c r="A1143" s="208">
        <v>12131</v>
      </c>
      <c r="B1143" s="208">
        <v>20200256</v>
      </c>
      <c r="C1143" s="208" t="s">
        <v>489</v>
      </c>
      <c r="D1143" s="208" t="s">
        <v>406</v>
      </c>
      <c r="E1143" s="208" t="s">
        <v>254</v>
      </c>
      <c r="F1143" s="208" t="s">
        <v>625</v>
      </c>
      <c r="G1143" s="208" t="s">
        <v>565</v>
      </c>
      <c r="H1143" s="208" t="s">
        <v>566</v>
      </c>
      <c r="I1143" s="208" t="s">
        <v>567</v>
      </c>
      <c r="J1143" s="208">
        <v>87</v>
      </c>
      <c r="K1143" s="186">
        <v>139</v>
      </c>
      <c r="L1143" s="186">
        <v>198</v>
      </c>
      <c r="M1143" s="208" t="s">
        <v>551</v>
      </c>
      <c r="N1143" s="186">
        <v>1</v>
      </c>
      <c r="O1143" s="210">
        <v>9.1</v>
      </c>
      <c r="P1143" s="208" t="s">
        <v>259</v>
      </c>
      <c r="Q1143" s="208" t="s">
        <v>260</v>
      </c>
      <c r="R1143" s="208" t="s">
        <v>254</v>
      </c>
      <c r="S1143" s="208" t="s">
        <v>261</v>
      </c>
      <c r="T1143" s="208"/>
      <c r="U1143" s="208"/>
      <c r="V1143" s="208"/>
      <c r="W1143" s="208" t="s">
        <v>568</v>
      </c>
      <c r="X1143" s="208" t="s">
        <v>275</v>
      </c>
      <c r="Y1143" s="208">
        <v>0</v>
      </c>
      <c r="Z1143" s="339">
        <v>36770</v>
      </c>
      <c r="AA1143" s="208"/>
      <c r="AB1143" s="208">
        <v>0</v>
      </c>
      <c r="AC1143" s="208"/>
    </row>
    <row r="1144" spans="1:29" ht="15" customHeight="1" x14ac:dyDescent="0.25">
      <c r="A1144" s="208">
        <v>12348</v>
      </c>
      <c r="B1144" s="208">
        <v>20300201</v>
      </c>
      <c r="C1144" s="208" t="s">
        <v>489</v>
      </c>
      <c r="D1144" s="208" t="s">
        <v>417</v>
      </c>
      <c r="E1144" s="208" t="s">
        <v>254</v>
      </c>
      <c r="F1144" s="208" t="s">
        <v>527</v>
      </c>
      <c r="G1144" s="208" t="s">
        <v>565</v>
      </c>
      <c r="H1144" s="208" t="s">
        <v>566</v>
      </c>
      <c r="I1144" s="208" t="s">
        <v>567</v>
      </c>
      <c r="J1144" s="208">
        <v>87</v>
      </c>
      <c r="K1144" s="186">
        <v>107</v>
      </c>
      <c r="L1144" s="186">
        <v>172</v>
      </c>
      <c r="M1144" s="208" t="s">
        <v>615</v>
      </c>
      <c r="N1144" s="186">
        <v>1</v>
      </c>
      <c r="O1144" s="210">
        <v>18</v>
      </c>
      <c r="P1144" s="208" t="s">
        <v>259</v>
      </c>
      <c r="Q1144" s="208" t="s">
        <v>260</v>
      </c>
      <c r="R1144" s="208" t="s">
        <v>254</v>
      </c>
      <c r="S1144" s="208" t="s">
        <v>261</v>
      </c>
      <c r="T1144" s="208"/>
      <c r="U1144" s="208"/>
      <c r="V1144" s="208"/>
      <c r="W1144" s="208" t="s">
        <v>568</v>
      </c>
      <c r="X1144" s="208" t="s">
        <v>275</v>
      </c>
      <c r="Y1144" s="208">
        <v>0</v>
      </c>
      <c r="Z1144" s="339">
        <v>36770</v>
      </c>
      <c r="AA1144" s="208"/>
      <c r="AB1144" s="208">
        <v>0</v>
      </c>
      <c r="AC1144" s="208"/>
    </row>
    <row r="1145" spans="1:29" ht="15" customHeight="1" x14ac:dyDescent="0.25">
      <c r="A1145" s="208">
        <v>12349</v>
      </c>
      <c r="B1145" s="208">
        <v>20300201</v>
      </c>
      <c r="C1145" s="208" t="s">
        <v>489</v>
      </c>
      <c r="D1145" s="208" t="s">
        <v>417</v>
      </c>
      <c r="E1145" s="208" t="s">
        <v>254</v>
      </c>
      <c r="F1145" s="208" t="s">
        <v>527</v>
      </c>
      <c r="G1145" s="208" t="s">
        <v>565</v>
      </c>
      <c r="H1145" s="208" t="s">
        <v>566</v>
      </c>
      <c r="I1145" s="208" t="s">
        <v>567</v>
      </c>
      <c r="J1145" s="208">
        <v>87</v>
      </c>
      <c r="K1145" s="186">
        <v>139</v>
      </c>
      <c r="L1145" s="186">
        <v>198</v>
      </c>
      <c r="M1145" s="208" t="s">
        <v>551</v>
      </c>
      <c r="N1145" s="186">
        <v>1</v>
      </c>
      <c r="O1145" s="210">
        <v>9.1</v>
      </c>
      <c r="P1145" s="208" t="s">
        <v>259</v>
      </c>
      <c r="Q1145" s="208" t="s">
        <v>260</v>
      </c>
      <c r="R1145" s="208" t="s">
        <v>254</v>
      </c>
      <c r="S1145" s="208" t="s">
        <v>261</v>
      </c>
      <c r="T1145" s="208"/>
      <c r="U1145" s="208"/>
      <c r="V1145" s="208"/>
      <c r="W1145" s="208" t="s">
        <v>568</v>
      </c>
      <c r="X1145" s="208" t="s">
        <v>275</v>
      </c>
      <c r="Y1145" s="208">
        <v>0</v>
      </c>
      <c r="Z1145" s="339">
        <v>36770</v>
      </c>
      <c r="AA1145" s="208"/>
      <c r="AB1145" s="208">
        <v>0</v>
      </c>
      <c r="AC1145" s="208"/>
    </row>
    <row r="1146" spans="1:29" ht="15" customHeight="1" x14ac:dyDescent="0.25">
      <c r="A1146" s="208">
        <v>12350</v>
      </c>
      <c r="B1146" s="208">
        <v>20300201</v>
      </c>
      <c r="C1146" s="208" t="s">
        <v>489</v>
      </c>
      <c r="D1146" s="208" t="s">
        <v>417</v>
      </c>
      <c r="E1146" s="208" t="s">
        <v>254</v>
      </c>
      <c r="F1146" s="208" t="s">
        <v>527</v>
      </c>
      <c r="G1146" s="208" t="s">
        <v>264</v>
      </c>
      <c r="H1146" s="208" t="s">
        <v>265</v>
      </c>
      <c r="I1146" s="208" t="s">
        <v>266</v>
      </c>
      <c r="J1146" s="208">
        <v>137</v>
      </c>
      <c r="K1146" s="186">
        <v>0</v>
      </c>
      <c r="L1146" s="186">
        <v>129</v>
      </c>
      <c r="M1146" s="208" t="s">
        <v>258</v>
      </c>
      <c r="N1146" s="186">
        <v>1</v>
      </c>
      <c r="O1146" s="210">
        <v>399</v>
      </c>
      <c r="P1146" s="208" t="s">
        <v>259</v>
      </c>
      <c r="Q1146" s="208" t="s">
        <v>260</v>
      </c>
      <c r="R1146" s="208" t="s">
        <v>254</v>
      </c>
      <c r="S1146" s="208" t="s">
        <v>261</v>
      </c>
      <c r="T1146" s="208"/>
      <c r="U1146" s="208">
        <v>3.2</v>
      </c>
      <c r="V1146" s="208"/>
      <c r="W1146" s="208" t="s">
        <v>528</v>
      </c>
      <c r="X1146" s="208" t="s">
        <v>278</v>
      </c>
      <c r="Y1146" s="208">
        <v>0</v>
      </c>
      <c r="Z1146" s="208"/>
      <c r="AA1146" s="208"/>
      <c r="AB1146" s="208">
        <v>0</v>
      </c>
      <c r="AC1146" s="208"/>
    </row>
    <row r="1147" spans="1:29" ht="15" customHeight="1" x14ac:dyDescent="0.25">
      <c r="A1147" s="208">
        <v>12351</v>
      </c>
      <c r="B1147" s="208">
        <v>20300201</v>
      </c>
      <c r="C1147" s="208" t="s">
        <v>489</v>
      </c>
      <c r="D1147" s="208" t="s">
        <v>417</v>
      </c>
      <c r="E1147" s="208" t="s">
        <v>254</v>
      </c>
      <c r="F1147" s="208" t="s">
        <v>527</v>
      </c>
      <c r="G1147" s="208">
        <v>7440473</v>
      </c>
      <c r="H1147" s="208" t="s">
        <v>318</v>
      </c>
      <c r="I1147" s="208" t="s">
        <v>319</v>
      </c>
      <c r="J1147" s="208">
        <v>149</v>
      </c>
      <c r="K1147" s="186">
        <v>65</v>
      </c>
      <c r="L1147" s="186">
        <v>159</v>
      </c>
      <c r="M1147" s="208" t="s">
        <v>499</v>
      </c>
      <c r="N1147" s="186">
        <v>1</v>
      </c>
      <c r="O1147" s="210">
        <v>8.5080000000000003E-2</v>
      </c>
      <c r="P1147" s="208" t="s">
        <v>552</v>
      </c>
      <c r="Q1147" s="208" t="s">
        <v>553</v>
      </c>
      <c r="R1147" s="208" t="s">
        <v>554</v>
      </c>
      <c r="S1147" s="208" t="s">
        <v>461</v>
      </c>
      <c r="T1147" s="208"/>
      <c r="U1147" s="208"/>
      <c r="V1147" s="208" t="s">
        <v>555</v>
      </c>
      <c r="W1147" s="208" t="s">
        <v>621</v>
      </c>
      <c r="X1147" s="208" t="s">
        <v>516</v>
      </c>
      <c r="Y1147" s="208">
        <v>0</v>
      </c>
      <c r="Z1147" s="208"/>
      <c r="AA1147" s="208"/>
      <c r="AB1147" s="208">
        <v>0</v>
      </c>
      <c r="AC1147" s="208"/>
    </row>
    <row r="1148" spans="1:29" ht="15" customHeight="1" x14ac:dyDescent="0.25">
      <c r="A1148" s="208">
        <v>12352</v>
      </c>
      <c r="B1148" s="208">
        <v>20300201</v>
      </c>
      <c r="C1148" s="208" t="s">
        <v>489</v>
      </c>
      <c r="D1148" s="208" t="s">
        <v>417</v>
      </c>
      <c r="E1148" s="208" t="s">
        <v>254</v>
      </c>
      <c r="F1148" s="208" t="s">
        <v>527</v>
      </c>
      <c r="G1148" s="208"/>
      <c r="H1148" s="208" t="s">
        <v>324</v>
      </c>
      <c r="I1148" s="208" t="s">
        <v>325</v>
      </c>
      <c r="J1148" s="208">
        <v>156</v>
      </c>
      <c r="K1148" s="186">
        <v>139</v>
      </c>
      <c r="L1148" s="186">
        <v>198</v>
      </c>
      <c r="M1148" s="208" t="s">
        <v>551</v>
      </c>
      <c r="N1148" s="186">
        <v>1</v>
      </c>
      <c r="O1148" s="210">
        <v>0.13</v>
      </c>
      <c r="P1148" s="208" t="s">
        <v>552</v>
      </c>
      <c r="Q1148" s="208" t="s">
        <v>553</v>
      </c>
      <c r="R1148" s="208" t="s">
        <v>554</v>
      </c>
      <c r="S1148" s="208" t="s">
        <v>461</v>
      </c>
      <c r="T1148" s="208"/>
      <c r="U1148" s="208"/>
      <c r="V1148" s="208" t="s">
        <v>559</v>
      </c>
      <c r="W1148" s="208" t="s">
        <v>624</v>
      </c>
      <c r="X1148" s="208" t="s">
        <v>516</v>
      </c>
      <c r="Y1148" s="208">
        <v>0</v>
      </c>
      <c r="Z1148" s="208"/>
      <c r="AA1148" s="208"/>
      <c r="AB1148" s="208">
        <v>0</v>
      </c>
      <c r="AC1148" s="208"/>
    </row>
    <row r="1149" spans="1:29" ht="15" customHeight="1" x14ac:dyDescent="0.25">
      <c r="A1149" s="208">
        <v>12353</v>
      </c>
      <c r="B1149" s="208">
        <v>20300201</v>
      </c>
      <c r="C1149" s="208" t="s">
        <v>489</v>
      </c>
      <c r="D1149" s="208" t="s">
        <v>417</v>
      </c>
      <c r="E1149" s="208" t="s">
        <v>254</v>
      </c>
      <c r="F1149" s="208" t="s">
        <v>527</v>
      </c>
      <c r="G1149" s="208">
        <v>57125</v>
      </c>
      <c r="H1149" s="208" t="s">
        <v>549</v>
      </c>
      <c r="I1149" s="208" t="s">
        <v>550</v>
      </c>
      <c r="J1149" s="208">
        <v>160</v>
      </c>
      <c r="K1149" s="186">
        <v>139</v>
      </c>
      <c r="L1149" s="186">
        <v>198</v>
      </c>
      <c r="M1149" s="208" t="s">
        <v>551</v>
      </c>
      <c r="N1149" s="186">
        <v>1</v>
      </c>
      <c r="O1149" s="210">
        <v>4.0000000000000001E-3</v>
      </c>
      <c r="P1149" s="208" t="s">
        <v>552</v>
      </c>
      <c r="Q1149" s="208" t="s">
        <v>553</v>
      </c>
      <c r="R1149" s="208" t="s">
        <v>554</v>
      </c>
      <c r="S1149" s="208" t="s">
        <v>461</v>
      </c>
      <c r="T1149" s="208"/>
      <c r="U1149" s="208"/>
      <c r="V1149" s="208" t="s">
        <v>555</v>
      </c>
      <c r="W1149" s="208" t="s">
        <v>556</v>
      </c>
      <c r="X1149" s="208" t="s">
        <v>516</v>
      </c>
      <c r="Y1149" s="208">
        <v>0</v>
      </c>
      <c r="Z1149" s="208"/>
      <c r="AA1149" s="208"/>
      <c r="AB1149" s="208">
        <v>2</v>
      </c>
      <c r="AC1149" s="211" t="s">
        <v>623</v>
      </c>
    </row>
    <row r="1150" spans="1:29" ht="15" customHeight="1" x14ac:dyDescent="0.25">
      <c r="A1150" s="208">
        <v>12354</v>
      </c>
      <c r="B1150" s="208">
        <v>20300201</v>
      </c>
      <c r="C1150" s="208" t="s">
        <v>489</v>
      </c>
      <c r="D1150" s="208" t="s">
        <v>417</v>
      </c>
      <c r="E1150" s="208" t="s">
        <v>254</v>
      </c>
      <c r="F1150" s="208" t="s">
        <v>527</v>
      </c>
      <c r="G1150" s="208">
        <v>57125</v>
      </c>
      <c r="H1150" s="208" t="s">
        <v>549</v>
      </c>
      <c r="I1150" s="208" t="s">
        <v>550</v>
      </c>
      <c r="J1150" s="208">
        <v>160</v>
      </c>
      <c r="K1150" s="186">
        <v>139</v>
      </c>
      <c r="L1150" s="186">
        <v>198</v>
      </c>
      <c r="M1150" s="208" t="s">
        <v>551</v>
      </c>
      <c r="N1150" s="186">
        <v>1</v>
      </c>
      <c r="O1150" s="210">
        <v>5.0000000000000001E-3</v>
      </c>
      <c r="P1150" s="208" t="s">
        <v>552</v>
      </c>
      <c r="Q1150" s="208" t="s">
        <v>553</v>
      </c>
      <c r="R1150" s="208" t="s">
        <v>554</v>
      </c>
      <c r="S1150" s="208" t="s">
        <v>461</v>
      </c>
      <c r="T1150" s="208"/>
      <c r="U1150" s="208"/>
      <c r="V1150" s="208" t="s">
        <v>555</v>
      </c>
      <c r="W1150" s="208" t="s">
        <v>556</v>
      </c>
      <c r="X1150" s="208" t="s">
        <v>516</v>
      </c>
      <c r="Y1150" s="208">
        <v>0</v>
      </c>
      <c r="Z1150" s="208"/>
      <c r="AA1150" s="208"/>
      <c r="AB1150" s="208">
        <v>2</v>
      </c>
      <c r="AC1150" s="211" t="s">
        <v>622</v>
      </c>
    </row>
    <row r="1151" spans="1:29" ht="15" customHeight="1" x14ac:dyDescent="0.25">
      <c r="A1151" s="208">
        <v>12355</v>
      </c>
      <c r="B1151" s="208">
        <v>20300201</v>
      </c>
      <c r="C1151" s="208" t="s">
        <v>489</v>
      </c>
      <c r="D1151" s="208" t="s">
        <v>417</v>
      </c>
      <c r="E1151" s="208" t="s">
        <v>254</v>
      </c>
      <c r="F1151" s="208" t="s">
        <v>527</v>
      </c>
      <c r="G1151" s="208">
        <v>7439965</v>
      </c>
      <c r="H1151" s="208" t="s">
        <v>345</v>
      </c>
      <c r="I1151" s="208" t="s">
        <v>346</v>
      </c>
      <c r="J1151" s="208">
        <v>257</v>
      </c>
      <c r="K1151" s="186">
        <v>139</v>
      </c>
      <c r="L1151" s="186">
        <v>198</v>
      </c>
      <c r="M1151" s="208" t="s">
        <v>551</v>
      </c>
      <c r="N1151" s="186">
        <v>1</v>
      </c>
      <c r="O1151" s="210">
        <v>3.565E-3</v>
      </c>
      <c r="P1151" s="208" t="s">
        <v>552</v>
      </c>
      <c r="Q1151" s="208" t="s">
        <v>553</v>
      </c>
      <c r="R1151" s="208" t="s">
        <v>554</v>
      </c>
      <c r="S1151" s="208" t="s">
        <v>461</v>
      </c>
      <c r="T1151" s="208"/>
      <c r="U1151" s="208"/>
      <c r="V1151" s="208" t="s">
        <v>559</v>
      </c>
      <c r="W1151" s="208" t="s">
        <v>621</v>
      </c>
      <c r="X1151" s="208" t="s">
        <v>516</v>
      </c>
      <c r="Y1151" s="208">
        <v>0</v>
      </c>
      <c r="Z1151" s="208"/>
      <c r="AA1151" s="208"/>
      <c r="AB1151" s="208">
        <v>0</v>
      </c>
      <c r="AC1151" s="208"/>
    </row>
    <row r="1152" spans="1:29" ht="15" customHeight="1" x14ac:dyDescent="0.25">
      <c r="A1152" s="208">
        <v>12356</v>
      </c>
      <c r="B1152" s="208">
        <v>20300201</v>
      </c>
      <c r="C1152" s="208" t="s">
        <v>489</v>
      </c>
      <c r="D1152" s="208" t="s">
        <v>417</v>
      </c>
      <c r="E1152" s="208" t="s">
        <v>254</v>
      </c>
      <c r="F1152" s="208" t="s">
        <v>527</v>
      </c>
      <c r="G1152" s="208">
        <v>7440020</v>
      </c>
      <c r="H1152" s="208" t="s">
        <v>363</v>
      </c>
      <c r="I1152" s="208" t="s">
        <v>364</v>
      </c>
      <c r="J1152" s="208">
        <v>296</v>
      </c>
      <c r="K1152" s="186">
        <v>0</v>
      </c>
      <c r="L1152" s="186">
        <v>129</v>
      </c>
      <c r="M1152" s="208" t="s">
        <v>258</v>
      </c>
      <c r="N1152" s="186">
        <v>1</v>
      </c>
      <c r="O1152" s="210">
        <v>7.5090000000000004E-2</v>
      </c>
      <c r="P1152" s="208" t="s">
        <v>552</v>
      </c>
      <c r="Q1152" s="208" t="s">
        <v>553</v>
      </c>
      <c r="R1152" s="208" t="s">
        <v>554</v>
      </c>
      <c r="S1152" s="208" t="s">
        <v>461</v>
      </c>
      <c r="T1152" s="208"/>
      <c r="U1152" s="208"/>
      <c r="V1152" s="208" t="s">
        <v>559</v>
      </c>
      <c r="W1152" s="208" t="s">
        <v>621</v>
      </c>
      <c r="X1152" s="208" t="s">
        <v>516</v>
      </c>
      <c r="Y1152" s="208">
        <v>0</v>
      </c>
      <c r="Z1152" s="208"/>
      <c r="AA1152" s="208"/>
      <c r="AB1152" s="208">
        <v>0</v>
      </c>
      <c r="AC1152" s="208"/>
    </row>
    <row r="1153" spans="1:29" ht="15" customHeight="1" x14ac:dyDescent="0.25">
      <c r="A1153" s="208">
        <v>12357</v>
      </c>
      <c r="B1153" s="208">
        <v>20300201</v>
      </c>
      <c r="C1153" s="208" t="s">
        <v>489</v>
      </c>
      <c r="D1153" s="208" t="s">
        <v>417</v>
      </c>
      <c r="E1153" s="208" t="s">
        <v>254</v>
      </c>
      <c r="F1153" s="208" t="s">
        <v>527</v>
      </c>
      <c r="G1153" s="208" t="s">
        <v>268</v>
      </c>
      <c r="H1153" s="208"/>
      <c r="I1153" s="208" t="s">
        <v>269</v>
      </c>
      <c r="J1153" s="208">
        <v>303</v>
      </c>
      <c r="K1153" s="186">
        <v>0</v>
      </c>
      <c r="L1153" s="186">
        <v>129</v>
      </c>
      <c r="M1153" s="208" t="s">
        <v>258</v>
      </c>
      <c r="N1153" s="186">
        <v>1</v>
      </c>
      <c r="O1153" s="210">
        <v>2840</v>
      </c>
      <c r="P1153" s="208" t="s">
        <v>259</v>
      </c>
      <c r="Q1153" s="208" t="s">
        <v>260</v>
      </c>
      <c r="R1153" s="208" t="s">
        <v>254</v>
      </c>
      <c r="S1153" s="208" t="s">
        <v>261</v>
      </c>
      <c r="T1153" s="208"/>
      <c r="U1153" s="208">
        <v>3.2</v>
      </c>
      <c r="V1153" s="208"/>
      <c r="W1153" s="208" t="s">
        <v>528</v>
      </c>
      <c r="X1153" s="208" t="s">
        <v>278</v>
      </c>
      <c r="Y1153" s="208">
        <v>0</v>
      </c>
      <c r="Z1153" s="208"/>
      <c r="AA1153" s="208"/>
      <c r="AB1153" s="208">
        <v>0</v>
      </c>
      <c r="AC1153" s="208"/>
    </row>
    <row r="1154" spans="1:29" ht="15" customHeight="1" x14ac:dyDescent="0.25">
      <c r="A1154" s="208">
        <v>12358</v>
      </c>
      <c r="B1154" s="208">
        <v>20300201</v>
      </c>
      <c r="C1154" s="208" t="s">
        <v>489</v>
      </c>
      <c r="D1154" s="208" t="s">
        <v>417</v>
      </c>
      <c r="E1154" s="208" t="s">
        <v>254</v>
      </c>
      <c r="F1154" s="208" t="s">
        <v>527</v>
      </c>
      <c r="G1154" s="208">
        <v>7723140</v>
      </c>
      <c r="H1154" s="208" t="s">
        <v>557</v>
      </c>
      <c r="I1154" s="208" t="s">
        <v>558</v>
      </c>
      <c r="J1154" s="208">
        <v>328</v>
      </c>
      <c r="K1154" s="186">
        <v>139</v>
      </c>
      <c r="L1154" s="186">
        <v>198</v>
      </c>
      <c r="M1154" s="208" t="s">
        <v>551</v>
      </c>
      <c r="N1154" s="186">
        <v>1</v>
      </c>
      <c r="O1154" s="210">
        <v>3.8E-3</v>
      </c>
      <c r="P1154" s="208" t="s">
        <v>552</v>
      </c>
      <c r="Q1154" s="208" t="s">
        <v>553</v>
      </c>
      <c r="R1154" s="208" t="s">
        <v>554</v>
      </c>
      <c r="S1154" s="208" t="s">
        <v>461</v>
      </c>
      <c r="T1154" s="208"/>
      <c r="U1154" s="208"/>
      <c r="V1154" s="208" t="s">
        <v>559</v>
      </c>
      <c r="W1154" s="208" t="s">
        <v>556</v>
      </c>
      <c r="X1154" s="208" t="s">
        <v>516</v>
      </c>
      <c r="Y1154" s="208">
        <v>0</v>
      </c>
      <c r="Z1154" s="208"/>
      <c r="AA1154" s="208"/>
      <c r="AB1154" s="208">
        <v>0</v>
      </c>
      <c r="AC1154" s="208"/>
    </row>
    <row r="1155" spans="1:29" ht="15" customHeight="1" x14ac:dyDescent="0.25">
      <c r="A1155" s="208">
        <v>12359</v>
      </c>
      <c r="B1155" s="208">
        <v>20300201</v>
      </c>
      <c r="C1155" s="208" t="s">
        <v>489</v>
      </c>
      <c r="D1155" s="208" t="s">
        <v>417</v>
      </c>
      <c r="E1155" s="208" t="s">
        <v>254</v>
      </c>
      <c r="F1155" s="208" t="s">
        <v>527</v>
      </c>
      <c r="G1155" s="208" t="s">
        <v>271</v>
      </c>
      <c r="H1155" s="208"/>
      <c r="I1155" s="208" t="s">
        <v>272</v>
      </c>
      <c r="J1155" s="208">
        <v>330</v>
      </c>
      <c r="K1155" s="186">
        <v>0</v>
      </c>
      <c r="L1155" s="186">
        <v>129</v>
      </c>
      <c r="M1155" s="208" t="s">
        <v>258</v>
      </c>
      <c r="N1155" s="186">
        <v>1</v>
      </c>
      <c r="O1155" s="210">
        <v>10.11</v>
      </c>
      <c r="P1155" s="208" t="s">
        <v>259</v>
      </c>
      <c r="Q1155" s="208" t="s">
        <v>260</v>
      </c>
      <c r="R1155" s="208" t="s">
        <v>254</v>
      </c>
      <c r="S1155" s="208" t="s">
        <v>261</v>
      </c>
      <c r="T1155" s="208"/>
      <c r="U1155" s="208">
        <v>3.2</v>
      </c>
      <c r="V1155" s="208" t="s">
        <v>529</v>
      </c>
      <c r="W1155" s="208" t="s">
        <v>530</v>
      </c>
      <c r="X1155" s="208" t="s">
        <v>263</v>
      </c>
      <c r="Y1155" s="208">
        <v>0</v>
      </c>
      <c r="Z1155" s="339">
        <v>38018</v>
      </c>
      <c r="AA1155" s="208"/>
      <c r="AB1155" s="208">
        <v>0</v>
      </c>
      <c r="AC1155" s="208"/>
    </row>
    <row r="1156" spans="1:29" ht="15" customHeight="1" x14ac:dyDescent="0.25">
      <c r="A1156" s="208">
        <v>12360</v>
      </c>
      <c r="B1156" s="208">
        <v>20300201</v>
      </c>
      <c r="C1156" s="208" t="s">
        <v>489</v>
      </c>
      <c r="D1156" s="208" t="s">
        <v>417</v>
      </c>
      <c r="E1156" s="208" t="s">
        <v>254</v>
      </c>
      <c r="F1156" s="208" t="s">
        <v>527</v>
      </c>
      <c r="G1156" s="208" t="s">
        <v>273</v>
      </c>
      <c r="H1156" s="208"/>
      <c r="I1156" s="208" t="s">
        <v>274</v>
      </c>
      <c r="J1156" s="208">
        <v>334</v>
      </c>
      <c r="K1156" s="186">
        <v>0</v>
      </c>
      <c r="L1156" s="186">
        <v>129</v>
      </c>
      <c r="M1156" s="208" t="s">
        <v>258</v>
      </c>
      <c r="N1156" s="186">
        <v>1</v>
      </c>
      <c r="O1156" s="210">
        <v>10</v>
      </c>
      <c r="P1156" s="208" t="s">
        <v>259</v>
      </c>
      <c r="Q1156" s="208" t="s">
        <v>260</v>
      </c>
      <c r="R1156" s="208" t="s">
        <v>254</v>
      </c>
      <c r="S1156" s="208" t="s">
        <v>261</v>
      </c>
      <c r="T1156" s="208"/>
      <c r="U1156" s="208"/>
      <c r="V1156" s="208"/>
      <c r="W1156" s="208" t="s">
        <v>562</v>
      </c>
      <c r="X1156" s="208" t="s">
        <v>516</v>
      </c>
      <c r="Y1156" s="208">
        <v>0</v>
      </c>
      <c r="Z1156" s="208"/>
      <c r="AA1156" s="208"/>
      <c r="AB1156" s="208">
        <v>0</v>
      </c>
      <c r="AC1156" s="208"/>
    </row>
    <row r="1157" spans="1:29" ht="15" customHeight="1" x14ac:dyDescent="0.25">
      <c r="A1157" s="208">
        <v>12361</v>
      </c>
      <c r="B1157" s="208">
        <v>20300201</v>
      </c>
      <c r="C1157" s="208" t="s">
        <v>489</v>
      </c>
      <c r="D1157" s="208" t="s">
        <v>417</v>
      </c>
      <c r="E1157" s="208" t="s">
        <v>254</v>
      </c>
      <c r="F1157" s="208" t="s">
        <v>527</v>
      </c>
      <c r="G1157" s="208" t="s">
        <v>400</v>
      </c>
      <c r="H1157" s="208"/>
      <c r="I1157" s="208" t="s">
        <v>401</v>
      </c>
      <c r="J1157" s="208">
        <v>338</v>
      </c>
      <c r="K1157" s="186">
        <v>0</v>
      </c>
      <c r="L1157" s="186">
        <v>129</v>
      </c>
      <c r="M1157" s="208" t="s">
        <v>258</v>
      </c>
      <c r="N1157" s="186">
        <v>1</v>
      </c>
      <c r="O1157" s="210">
        <v>10</v>
      </c>
      <c r="P1157" s="208" t="s">
        <v>259</v>
      </c>
      <c r="Q1157" s="208" t="s">
        <v>260</v>
      </c>
      <c r="R1157" s="208" t="s">
        <v>254</v>
      </c>
      <c r="S1157" s="208" t="s">
        <v>261</v>
      </c>
      <c r="T1157" s="208"/>
      <c r="U1157" s="208"/>
      <c r="V1157" s="208"/>
      <c r="W1157" s="208" t="s">
        <v>562</v>
      </c>
      <c r="X1157" s="208" t="s">
        <v>516</v>
      </c>
      <c r="Y1157" s="208">
        <v>0</v>
      </c>
      <c r="Z1157" s="208"/>
      <c r="AA1157" s="208"/>
      <c r="AB1157" s="208">
        <v>0</v>
      </c>
      <c r="AC1157" s="208"/>
    </row>
    <row r="1158" spans="1:29" ht="15" customHeight="1" x14ac:dyDescent="0.25">
      <c r="A1158" s="208">
        <v>12362</v>
      </c>
      <c r="B1158" s="208">
        <v>20300201</v>
      </c>
      <c r="C1158" s="208" t="s">
        <v>489</v>
      </c>
      <c r="D1158" s="208" t="s">
        <v>417</v>
      </c>
      <c r="E1158" s="208" t="s">
        <v>254</v>
      </c>
      <c r="F1158" s="208" t="s">
        <v>527</v>
      </c>
      <c r="G1158" s="208" t="s">
        <v>531</v>
      </c>
      <c r="H1158" s="208"/>
      <c r="I1158" s="208" t="s">
        <v>532</v>
      </c>
      <c r="J1158" s="208">
        <v>339</v>
      </c>
      <c r="K1158" s="186">
        <v>0</v>
      </c>
      <c r="L1158" s="186">
        <v>129</v>
      </c>
      <c r="M1158" s="208" t="s">
        <v>258</v>
      </c>
      <c r="N1158" s="186">
        <v>1</v>
      </c>
      <c r="O1158" s="210">
        <v>20.11</v>
      </c>
      <c r="P1158" s="208" t="s">
        <v>259</v>
      </c>
      <c r="Q1158" s="208" t="s">
        <v>260</v>
      </c>
      <c r="R1158" s="208" t="s">
        <v>254</v>
      </c>
      <c r="S1158" s="208" t="s">
        <v>261</v>
      </c>
      <c r="T1158" s="208"/>
      <c r="U1158" s="208"/>
      <c r="V1158" s="208" t="s">
        <v>533</v>
      </c>
      <c r="W1158" s="208" t="s">
        <v>534</v>
      </c>
      <c r="X1158" s="208" t="s">
        <v>516</v>
      </c>
      <c r="Y1158" s="208">
        <v>0</v>
      </c>
      <c r="Z1158" s="339">
        <v>38018</v>
      </c>
      <c r="AA1158" s="208"/>
      <c r="AB1158" s="208">
        <v>0</v>
      </c>
      <c r="AC1158" s="208"/>
    </row>
    <row r="1159" spans="1:29" ht="15" customHeight="1" x14ac:dyDescent="0.25">
      <c r="A1159" s="208">
        <v>12363</v>
      </c>
      <c r="B1159" s="208">
        <v>20300201</v>
      </c>
      <c r="C1159" s="208" t="s">
        <v>489</v>
      </c>
      <c r="D1159" s="208" t="s">
        <v>417</v>
      </c>
      <c r="E1159" s="208" t="s">
        <v>254</v>
      </c>
      <c r="F1159" s="208" t="s">
        <v>527</v>
      </c>
      <c r="G1159" s="208" t="s">
        <v>402</v>
      </c>
      <c r="H1159" s="208"/>
      <c r="I1159" s="208" t="s">
        <v>403</v>
      </c>
      <c r="J1159" s="208">
        <v>340</v>
      </c>
      <c r="K1159" s="186">
        <v>0</v>
      </c>
      <c r="L1159" s="186">
        <v>129</v>
      </c>
      <c r="M1159" s="208" t="s">
        <v>258</v>
      </c>
      <c r="N1159" s="186">
        <v>1</v>
      </c>
      <c r="O1159" s="210">
        <v>10</v>
      </c>
      <c r="P1159" s="208" t="s">
        <v>259</v>
      </c>
      <c r="Q1159" s="208" t="s">
        <v>260</v>
      </c>
      <c r="R1159" s="208" t="s">
        <v>254</v>
      </c>
      <c r="S1159" s="208" t="s">
        <v>261</v>
      </c>
      <c r="T1159" s="208"/>
      <c r="U1159" s="208"/>
      <c r="V1159" s="208"/>
      <c r="W1159" s="208" t="s">
        <v>540</v>
      </c>
      <c r="X1159" s="208" t="s">
        <v>516</v>
      </c>
      <c r="Y1159" s="208">
        <v>0</v>
      </c>
      <c r="Z1159" s="339">
        <v>38018</v>
      </c>
      <c r="AA1159" s="208"/>
      <c r="AB1159" s="208">
        <v>0</v>
      </c>
      <c r="AC1159" s="208"/>
    </row>
    <row r="1160" spans="1:29" ht="15" customHeight="1" x14ac:dyDescent="0.25">
      <c r="A1160" s="208">
        <v>12364</v>
      </c>
      <c r="B1160" s="208">
        <v>20300201</v>
      </c>
      <c r="C1160" s="208" t="s">
        <v>489</v>
      </c>
      <c r="D1160" s="208" t="s">
        <v>417</v>
      </c>
      <c r="E1160" s="208" t="s">
        <v>254</v>
      </c>
      <c r="F1160" s="208" t="s">
        <v>527</v>
      </c>
      <c r="G1160" s="208" t="s">
        <v>535</v>
      </c>
      <c r="H1160" s="208"/>
      <c r="I1160" s="208" t="s">
        <v>536</v>
      </c>
      <c r="J1160" s="208">
        <v>341</v>
      </c>
      <c r="K1160" s="186">
        <v>0</v>
      </c>
      <c r="L1160" s="186">
        <v>129</v>
      </c>
      <c r="M1160" s="208" t="s">
        <v>258</v>
      </c>
      <c r="N1160" s="186">
        <v>1</v>
      </c>
      <c r="O1160" s="210">
        <v>20.11</v>
      </c>
      <c r="P1160" s="208" t="s">
        <v>259</v>
      </c>
      <c r="Q1160" s="208" t="s">
        <v>260</v>
      </c>
      <c r="R1160" s="208" t="s">
        <v>254</v>
      </c>
      <c r="S1160" s="208" t="s">
        <v>261</v>
      </c>
      <c r="T1160" s="208"/>
      <c r="U1160" s="208"/>
      <c r="V1160" s="208" t="s">
        <v>537</v>
      </c>
      <c r="W1160" s="208" t="s">
        <v>534</v>
      </c>
      <c r="X1160" s="208" t="s">
        <v>516</v>
      </c>
      <c r="Y1160" s="208">
        <v>0</v>
      </c>
      <c r="Z1160" s="339">
        <v>38018</v>
      </c>
      <c r="AA1160" s="208"/>
      <c r="AB1160" s="208">
        <v>0</v>
      </c>
      <c r="AC1160" s="208"/>
    </row>
    <row r="1161" spans="1:29" ht="15" customHeight="1" x14ac:dyDescent="0.25">
      <c r="A1161" s="208">
        <v>12365</v>
      </c>
      <c r="B1161" s="208">
        <v>20300201</v>
      </c>
      <c r="C1161" s="208" t="s">
        <v>489</v>
      </c>
      <c r="D1161" s="208" t="s">
        <v>417</v>
      </c>
      <c r="E1161" s="208" t="s">
        <v>254</v>
      </c>
      <c r="F1161" s="208" t="s">
        <v>527</v>
      </c>
      <c r="G1161" s="208"/>
      <c r="H1161" s="208"/>
      <c r="I1161" s="208" t="s">
        <v>412</v>
      </c>
      <c r="J1161" s="208">
        <v>381</v>
      </c>
      <c r="K1161" s="186">
        <v>0</v>
      </c>
      <c r="L1161" s="186">
        <v>129</v>
      </c>
      <c r="M1161" s="208" t="s">
        <v>258</v>
      </c>
      <c r="N1161" s="186">
        <v>1</v>
      </c>
      <c r="O1161" s="210">
        <v>0.6</v>
      </c>
      <c r="P1161" s="208" t="s">
        <v>259</v>
      </c>
      <c r="Q1161" s="208" t="s">
        <v>260</v>
      </c>
      <c r="R1161" s="208" t="s">
        <v>254</v>
      </c>
      <c r="S1161" s="208" t="s">
        <v>261</v>
      </c>
      <c r="T1161" s="208"/>
      <c r="U1161" s="208">
        <v>3.2</v>
      </c>
      <c r="V1161" s="208"/>
      <c r="W1161" s="208" t="s">
        <v>528</v>
      </c>
      <c r="X1161" s="208" t="s">
        <v>267</v>
      </c>
      <c r="Y1161" s="208">
        <v>0</v>
      </c>
      <c r="Z1161" s="208"/>
      <c r="AA1161" s="208"/>
      <c r="AB1161" s="208">
        <v>0</v>
      </c>
      <c r="AC1161" s="208"/>
    </row>
    <row r="1162" spans="1:29" ht="15" customHeight="1" x14ac:dyDescent="0.25">
      <c r="A1162" s="208">
        <v>12366</v>
      </c>
      <c r="B1162" s="208">
        <v>20300201</v>
      </c>
      <c r="C1162" s="208" t="s">
        <v>489</v>
      </c>
      <c r="D1162" s="208" t="s">
        <v>417</v>
      </c>
      <c r="E1162" s="208" t="s">
        <v>254</v>
      </c>
      <c r="F1162" s="208" t="s">
        <v>527</v>
      </c>
      <c r="G1162" s="208" t="s">
        <v>385</v>
      </c>
      <c r="H1162" s="208"/>
      <c r="I1162" s="208" t="s">
        <v>386</v>
      </c>
      <c r="J1162" s="208">
        <v>417</v>
      </c>
      <c r="K1162" s="186">
        <v>0</v>
      </c>
      <c r="L1162" s="186">
        <v>129</v>
      </c>
      <c r="M1162" s="208" t="s">
        <v>258</v>
      </c>
      <c r="N1162" s="186">
        <v>1</v>
      </c>
      <c r="O1162" s="210">
        <v>116</v>
      </c>
      <c r="P1162" s="208" t="s">
        <v>259</v>
      </c>
      <c r="Q1162" s="208" t="s">
        <v>260</v>
      </c>
      <c r="R1162" s="208" t="s">
        <v>254</v>
      </c>
      <c r="S1162" s="208" t="s">
        <v>261</v>
      </c>
      <c r="T1162" s="208"/>
      <c r="U1162" s="208">
        <v>3.2</v>
      </c>
      <c r="V1162" s="208" t="s">
        <v>538</v>
      </c>
      <c r="W1162" s="208" t="s">
        <v>528</v>
      </c>
      <c r="X1162" s="208" t="s">
        <v>278</v>
      </c>
      <c r="Y1162" s="208">
        <v>0</v>
      </c>
      <c r="Z1162" s="208"/>
      <c r="AA1162" s="208"/>
      <c r="AB1162" s="208">
        <v>0</v>
      </c>
      <c r="AC1162" s="208"/>
    </row>
    <row r="1163" spans="1:29" ht="15" customHeight="1" x14ac:dyDescent="0.25">
      <c r="A1163" s="208">
        <v>12367</v>
      </c>
      <c r="B1163" s="208">
        <v>20300202</v>
      </c>
      <c r="C1163" s="208" t="s">
        <v>489</v>
      </c>
      <c r="D1163" s="208" t="s">
        <v>417</v>
      </c>
      <c r="E1163" s="208" t="s">
        <v>254</v>
      </c>
      <c r="F1163" s="208" t="s">
        <v>490</v>
      </c>
      <c r="G1163" s="208">
        <v>75070</v>
      </c>
      <c r="H1163" s="208" t="s">
        <v>491</v>
      </c>
      <c r="I1163" s="208" t="s">
        <v>492</v>
      </c>
      <c r="J1163" s="208">
        <v>71</v>
      </c>
      <c r="K1163" s="186">
        <v>0</v>
      </c>
      <c r="L1163" s="186">
        <v>129</v>
      </c>
      <c r="M1163" s="208" t="s">
        <v>258</v>
      </c>
      <c r="N1163" s="186">
        <v>1</v>
      </c>
      <c r="O1163" s="210">
        <v>4.0000000000000003E-5</v>
      </c>
      <c r="P1163" s="208" t="s">
        <v>259</v>
      </c>
      <c r="Q1163" s="208" t="s">
        <v>493</v>
      </c>
      <c r="R1163" s="208" t="s">
        <v>453</v>
      </c>
      <c r="S1163" s="208" t="s">
        <v>494</v>
      </c>
      <c r="T1163" s="208"/>
      <c r="U1163" s="208">
        <v>3.1</v>
      </c>
      <c r="V1163" s="208" t="s">
        <v>495</v>
      </c>
      <c r="W1163" s="208" t="s">
        <v>496</v>
      </c>
      <c r="X1163" s="208" t="s">
        <v>275</v>
      </c>
      <c r="Y1163" s="208">
        <v>0</v>
      </c>
      <c r="Z1163" s="339">
        <v>36617</v>
      </c>
      <c r="AA1163" s="208"/>
      <c r="AB1163" s="208">
        <v>0</v>
      </c>
      <c r="AC1163" s="208"/>
    </row>
    <row r="1164" spans="1:29" ht="15" customHeight="1" x14ac:dyDescent="0.25">
      <c r="A1164" s="208">
        <v>12368</v>
      </c>
      <c r="B1164" s="208">
        <v>20300202</v>
      </c>
      <c r="C1164" s="208" t="s">
        <v>489</v>
      </c>
      <c r="D1164" s="208" t="s">
        <v>417</v>
      </c>
      <c r="E1164" s="208" t="s">
        <v>254</v>
      </c>
      <c r="F1164" s="208" t="s">
        <v>490</v>
      </c>
      <c r="G1164" s="208">
        <v>107028</v>
      </c>
      <c r="H1164" s="208" t="s">
        <v>497</v>
      </c>
      <c r="I1164" s="208" t="s">
        <v>498</v>
      </c>
      <c r="J1164" s="208">
        <v>79</v>
      </c>
      <c r="K1164" s="186">
        <v>0</v>
      </c>
      <c r="L1164" s="186">
        <v>129</v>
      </c>
      <c r="M1164" s="208" t="s">
        <v>258</v>
      </c>
      <c r="N1164" s="186">
        <v>1</v>
      </c>
      <c r="O1164" s="210">
        <v>6.3999999999999997E-6</v>
      </c>
      <c r="P1164" s="208" t="s">
        <v>259</v>
      </c>
      <c r="Q1164" s="208" t="s">
        <v>493</v>
      </c>
      <c r="R1164" s="208" t="s">
        <v>453</v>
      </c>
      <c r="S1164" s="208" t="s">
        <v>494</v>
      </c>
      <c r="T1164" s="208"/>
      <c r="U1164" s="208">
        <v>3.1</v>
      </c>
      <c r="V1164" s="208" t="s">
        <v>495</v>
      </c>
      <c r="W1164" s="208" t="s">
        <v>496</v>
      </c>
      <c r="X1164" s="208" t="s">
        <v>275</v>
      </c>
      <c r="Y1164" s="208">
        <v>0</v>
      </c>
      <c r="Z1164" s="339">
        <v>36617</v>
      </c>
      <c r="AA1164" s="208"/>
      <c r="AB1164" s="208">
        <v>0</v>
      </c>
      <c r="AC1164" s="208"/>
    </row>
    <row r="1165" spans="1:29" ht="15" customHeight="1" x14ac:dyDescent="0.25">
      <c r="A1165" s="208">
        <v>12369</v>
      </c>
      <c r="B1165" s="208">
        <v>20300202</v>
      </c>
      <c r="C1165" s="208" t="s">
        <v>489</v>
      </c>
      <c r="D1165" s="208" t="s">
        <v>417</v>
      </c>
      <c r="E1165" s="208" t="s">
        <v>254</v>
      </c>
      <c r="F1165" s="208" t="s">
        <v>490</v>
      </c>
      <c r="G1165" s="208" t="s">
        <v>565</v>
      </c>
      <c r="H1165" s="208" t="s">
        <v>566</v>
      </c>
      <c r="I1165" s="208" t="s">
        <v>567</v>
      </c>
      <c r="J1165" s="208">
        <v>87</v>
      </c>
      <c r="K1165" s="186">
        <v>107</v>
      </c>
      <c r="L1165" s="186">
        <v>172</v>
      </c>
      <c r="M1165" s="208" t="s">
        <v>615</v>
      </c>
      <c r="N1165" s="186">
        <v>1</v>
      </c>
      <c r="O1165" s="210">
        <v>18</v>
      </c>
      <c r="P1165" s="208" t="s">
        <v>259</v>
      </c>
      <c r="Q1165" s="208" t="s">
        <v>260</v>
      </c>
      <c r="R1165" s="208" t="s">
        <v>254</v>
      </c>
      <c r="S1165" s="208" t="s">
        <v>261</v>
      </c>
      <c r="T1165" s="208"/>
      <c r="U1165" s="208"/>
      <c r="V1165" s="208"/>
      <c r="W1165" s="208" t="s">
        <v>568</v>
      </c>
      <c r="X1165" s="208" t="s">
        <v>275</v>
      </c>
      <c r="Y1165" s="208">
        <v>0</v>
      </c>
      <c r="Z1165" s="339">
        <v>36770</v>
      </c>
      <c r="AA1165" s="208"/>
      <c r="AB1165" s="208">
        <v>0</v>
      </c>
      <c r="AC1165" s="208"/>
    </row>
    <row r="1166" spans="1:29" ht="15" customHeight="1" x14ac:dyDescent="0.25">
      <c r="A1166" s="208">
        <v>12370</v>
      </c>
      <c r="B1166" s="208">
        <v>20300202</v>
      </c>
      <c r="C1166" s="208" t="s">
        <v>489</v>
      </c>
      <c r="D1166" s="208" t="s">
        <v>417</v>
      </c>
      <c r="E1166" s="208" t="s">
        <v>254</v>
      </c>
      <c r="F1166" s="208" t="s">
        <v>490</v>
      </c>
      <c r="G1166" s="208" t="s">
        <v>565</v>
      </c>
      <c r="H1166" s="208" t="s">
        <v>566</v>
      </c>
      <c r="I1166" s="208" t="s">
        <v>567</v>
      </c>
      <c r="J1166" s="208">
        <v>87</v>
      </c>
      <c r="K1166" s="186">
        <v>139</v>
      </c>
      <c r="L1166" s="186">
        <v>198</v>
      </c>
      <c r="M1166" s="208" t="s">
        <v>551</v>
      </c>
      <c r="N1166" s="186">
        <v>1</v>
      </c>
      <c r="O1166" s="210">
        <v>9.1</v>
      </c>
      <c r="P1166" s="208" t="s">
        <v>259</v>
      </c>
      <c r="Q1166" s="208" t="s">
        <v>260</v>
      </c>
      <c r="R1166" s="208" t="s">
        <v>254</v>
      </c>
      <c r="S1166" s="208" t="s">
        <v>261</v>
      </c>
      <c r="T1166" s="208"/>
      <c r="U1166" s="208"/>
      <c r="V1166" s="208"/>
      <c r="W1166" s="208" t="s">
        <v>568</v>
      </c>
      <c r="X1166" s="208" t="s">
        <v>275</v>
      </c>
      <c r="Y1166" s="208">
        <v>0</v>
      </c>
      <c r="Z1166" s="339">
        <v>36770</v>
      </c>
      <c r="AA1166" s="208"/>
      <c r="AB1166" s="208">
        <v>0</v>
      </c>
      <c r="AC1166" s="208"/>
    </row>
    <row r="1167" spans="1:29" ht="15" customHeight="1" x14ac:dyDescent="0.25">
      <c r="A1167" s="208">
        <v>12371</v>
      </c>
      <c r="B1167" s="208">
        <v>20300202</v>
      </c>
      <c r="C1167" s="208" t="s">
        <v>489</v>
      </c>
      <c r="D1167" s="208" t="s">
        <v>417</v>
      </c>
      <c r="E1167" s="208" t="s">
        <v>254</v>
      </c>
      <c r="F1167" s="208" t="s">
        <v>490</v>
      </c>
      <c r="G1167" s="208">
        <v>71432</v>
      </c>
      <c r="H1167" s="208" t="s">
        <v>297</v>
      </c>
      <c r="I1167" s="208" t="s">
        <v>298</v>
      </c>
      <c r="J1167" s="208">
        <v>98</v>
      </c>
      <c r="K1167" s="186">
        <v>0</v>
      </c>
      <c r="L1167" s="186">
        <v>129</v>
      </c>
      <c r="M1167" s="208" t="s">
        <v>258</v>
      </c>
      <c r="N1167" s="186">
        <v>1</v>
      </c>
      <c r="O1167" s="210">
        <v>1.2E-5</v>
      </c>
      <c r="P1167" s="208" t="s">
        <v>259</v>
      </c>
      <c r="Q1167" s="208" t="s">
        <v>493</v>
      </c>
      <c r="R1167" s="208" t="s">
        <v>453</v>
      </c>
      <c r="S1167" s="208" t="s">
        <v>494</v>
      </c>
      <c r="T1167" s="208"/>
      <c r="U1167" s="208">
        <v>3.1</v>
      </c>
      <c r="V1167" s="208" t="s">
        <v>495</v>
      </c>
      <c r="W1167" s="208" t="s">
        <v>496</v>
      </c>
      <c r="X1167" s="208" t="s">
        <v>278</v>
      </c>
      <c r="Y1167" s="208">
        <v>0</v>
      </c>
      <c r="Z1167" s="339">
        <v>36617</v>
      </c>
      <c r="AA1167" s="208"/>
      <c r="AB1167" s="208">
        <v>0</v>
      </c>
      <c r="AC1167" s="208"/>
    </row>
    <row r="1168" spans="1:29" ht="15" customHeight="1" x14ac:dyDescent="0.25">
      <c r="A1168" s="208">
        <v>12372</v>
      </c>
      <c r="B1168" s="208">
        <v>20300202</v>
      </c>
      <c r="C1168" s="208" t="s">
        <v>489</v>
      </c>
      <c r="D1168" s="208" t="s">
        <v>417</v>
      </c>
      <c r="E1168" s="208" t="s">
        <v>254</v>
      </c>
      <c r="F1168" s="208" t="s">
        <v>490</v>
      </c>
      <c r="G1168" s="208">
        <v>71432</v>
      </c>
      <c r="H1168" s="208" t="s">
        <v>297</v>
      </c>
      <c r="I1168" s="208" t="s">
        <v>298</v>
      </c>
      <c r="J1168" s="208">
        <v>98</v>
      </c>
      <c r="K1168" s="186">
        <v>65</v>
      </c>
      <c r="L1168" s="186">
        <v>159</v>
      </c>
      <c r="M1168" s="208" t="s">
        <v>499</v>
      </c>
      <c r="N1168" s="186">
        <v>1</v>
      </c>
      <c r="O1168" s="210">
        <v>9.0999999999999997E-7</v>
      </c>
      <c r="P1168" s="208" t="s">
        <v>259</v>
      </c>
      <c r="Q1168" s="208" t="s">
        <v>493</v>
      </c>
      <c r="R1168" s="208" t="s">
        <v>453</v>
      </c>
      <c r="S1168" s="208" t="s">
        <v>494</v>
      </c>
      <c r="T1168" s="208"/>
      <c r="U1168" s="208">
        <v>3.1</v>
      </c>
      <c r="V1168" s="208" t="s">
        <v>511</v>
      </c>
      <c r="W1168" s="208" t="s">
        <v>496</v>
      </c>
      <c r="X1168" s="208" t="s">
        <v>263</v>
      </c>
      <c r="Y1168" s="208">
        <v>0</v>
      </c>
      <c r="Z1168" s="339">
        <v>36617</v>
      </c>
      <c r="AA1168" s="208"/>
      <c r="AB1168" s="208">
        <v>0</v>
      </c>
      <c r="AC1168" s="208"/>
    </row>
    <row r="1169" spans="1:29" ht="15" customHeight="1" x14ac:dyDescent="0.25">
      <c r="A1169" s="208">
        <v>12373</v>
      </c>
      <c r="B1169" s="208">
        <v>20300202</v>
      </c>
      <c r="C1169" s="208" t="s">
        <v>489</v>
      </c>
      <c r="D1169" s="208" t="s">
        <v>417</v>
      </c>
      <c r="E1169" s="208" t="s">
        <v>254</v>
      </c>
      <c r="F1169" s="208" t="s">
        <v>490</v>
      </c>
      <c r="G1169" s="208">
        <v>106990</v>
      </c>
      <c r="H1169" s="208" t="s">
        <v>501</v>
      </c>
      <c r="I1169" s="208" t="s">
        <v>502</v>
      </c>
      <c r="J1169" s="208">
        <v>25</v>
      </c>
      <c r="K1169" s="186">
        <v>0</v>
      </c>
      <c r="L1169" s="186">
        <v>129</v>
      </c>
      <c r="M1169" s="208" t="s">
        <v>258</v>
      </c>
      <c r="N1169" s="186">
        <v>1</v>
      </c>
      <c r="O1169" s="208" t="s">
        <v>503</v>
      </c>
      <c r="P1169" s="208" t="s">
        <v>259</v>
      </c>
      <c r="Q1169" s="208" t="s">
        <v>493</v>
      </c>
      <c r="R1169" s="208" t="s">
        <v>453</v>
      </c>
      <c r="S1169" s="208" t="s">
        <v>494</v>
      </c>
      <c r="T1169" s="208"/>
      <c r="U1169" s="208">
        <v>3.1</v>
      </c>
      <c r="V1169" s="208" t="s">
        <v>539</v>
      </c>
      <c r="W1169" s="208" t="s">
        <v>496</v>
      </c>
      <c r="X1169" s="208" t="s">
        <v>263</v>
      </c>
      <c r="Y1169" s="208">
        <v>0</v>
      </c>
      <c r="Z1169" s="339">
        <v>36617</v>
      </c>
      <c r="AA1169" s="208"/>
      <c r="AB1169" s="208">
        <v>0</v>
      </c>
      <c r="AC1169" s="208"/>
    </row>
    <row r="1170" spans="1:29" ht="15" customHeight="1" x14ac:dyDescent="0.25">
      <c r="A1170" s="208">
        <v>12374</v>
      </c>
      <c r="B1170" s="208">
        <v>20300202</v>
      </c>
      <c r="C1170" s="208" t="s">
        <v>489</v>
      </c>
      <c r="D1170" s="208" t="s">
        <v>417</v>
      </c>
      <c r="E1170" s="208" t="s">
        <v>254</v>
      </c>
      <c r="F1170" s="208" t="s">
        <v>490</v>
      </c>
      <c r="G1170" s="208" t="s">
        <v>255</v>
      </c>
      <c r="H1170" s="208" t="s">
        <v>256</v>
      </c>
      <c r="I1170" s="208" t="s">
        <v>257</v>
      </c>
      <c r="J1170" s="208">
        <v>136</v>
      </c>
      <c r="K1170" s="186">
        <v>0</v>
      </c>
      <c r="L1170" s="186">
        <v>129</v>
      </c>
      <c r="M1170" s="208" t="s">
        <v>258</v>
      </c>
      <c r="N1170" s="186">
        <v>1</v>
      </c>
      <c r="O1170" s="210">
        <v>110</v>
      </c>
      <c r="P1170" s="208" t="s">
        <v>259</v>
      </c>
      <c r="Q1170" s="208" t="s">
        <v>493</v>
      </c>
      <c r="R1170" s="208" t="s">
        <v>453</v>
      </c>
      <c r="S1170" s="208" t="s">
        <v>494</v>
      </c>
      <c r="T1170" s="208"/>
      <c r="U1170" s="208">
        <v>3.1</v>
      </c>
      <c r="V1170" s="208" t="s">
        <v>505</v>
      </c>
      <c r="W1170" s="208" t="s">
        <v>496</v>
      </c>
      <c r="X1170" s="208" t="s">
        <v>278</v>
      </c>
      <c r="Y1170" s="208">
        <v>0</v>
      </c>
      <c r="Z1170" s="339">
        <v>36617</v>
      </c>
      <c r="AA1170" s="208"/>
      <c r="AB1170" s="208">
        <v>0</v>
      </c>
      <c r="AC1170" s="208"/>
    </row>
    <row r="1171" spans="1:29" s="342" customFormat="1" ht="15" customHeight="1" x14ac:dyDescent="0.25">
      <c r="A1171" s="208">
        <v>12375</v>
      </c>
      <c r="B1171" s="208">
        <v>20300202</v>
      </c>
      <c r="C1171" s="208" t="s">
        <v>489</v>
      </c>
      <c r="D1171" s="208" t="s">
        <v>417</v>
      </c>
      <c r="E1171" s="208" t="s">
        <v>254</v>
      </c>
      <c r="F1171" s="208" t="s">
        <v>490</v>
      </c>
      <c r="G1171" s="208" t="s">
        <v>264</v>
      </c>
      <c r="H1171" s="208" t="s">
        <v>265</v>
      </c>
      <c r="I1171" s="208" t="s">
        <v>266</v>
      </c>
      <c r="J1171" s="208">
        <v>137</v>
      </c>
      <c r="K1171" s="342">
        <v>0</v>
      </c>
      <c r="L1171" s="342">
        <v>129</v>
      </c>
      <c r="M1171" s="208" t="s">
        <v>258</v>
      </c>
      <c r="N1171" s="342">
        <v>1</v>
      </c>
      <c r="O1171" s="210">
        <v>115</v>
      </c>
      <c r="P1171" s="208" t="s">
        <v>259</v>
      </c>
      <c r="Q1171" s="208" t="s">
        <v>260</v>
      </c>
      <c r="R1171" s="208" t="s">
        <v>254</v>
      </c>
      <c r="S1171" s="208" t="s">
        <v>261</v>
      </c>
      <c r="T1171" s="208"/>
      <c r="U1171" s="208">
        <v>3.1</v>
      </c>
      <c r="V1171" s="208"/>
      <c r="W1171" s="208" t="s">
        <v>620</v>
      </c>
      <c r="X1171" s="208" t="s">
        <v>263</v>
      </c>
      <c r="Y1171" s="208">
        <v>0</v>
      </c>
      <c r="Z1171" s="208"/>
      <c r="AA1171" s="339">
        <v>36617</v>
      </c>
      <c r="AB1171" s="208">
        <v>0</v>
      </c>
      <c r="AC1171" s="208"/>
    </row>
    <row r="1172" spans="1:29" ht="15" customHeight="1" x14ac:dyDescent="0.25">
      <c r="A1172" s="208">
        <v>12376</v>
      </c>
      <c r="B1172" s="208">
        <v>20300202</v>
      </c>
      <c r="C1172" s="208" t="s">
        <v>489</v>
      </c>
      <c r="D1172" s="208" t="s">
        <v>417</v>
      </c>
      <c r="E1172" s="208" t="s">
        <v>254</v>
      </c>
      <c r="F1172" s="208" t="s">
        <v>490</v>
      </c>
      <c r="G1172" s="208" t="s">
        <v>264</v>
      </c>
      <c r="H1172" s="208" t="s">
        <v>265</v>
      </c>
      <c r="I1172" s="208" t="s">
        <v>266</v>
      </c>
      <c r="J1172" s="208">
        <v>137</v>
      </c>
      <c r="K1172" s="186">
        <v>0</v>
      </c>
      <c r="L1172" s="186">
        <v>129</v>
      </c>
      <c r="M1172" s="208" t="s">
        <v>258</v>
      </c>
      <c r="N1172" s="186">
        <v>1</v>
      </c>
      <c r="O1172" s="210">
        <v>8.2000000000000003E-2</v>
      </c>
      <c r="P1172" s="208" t="s">
        <v>259</v>
      </c>
      <c r="Q1172" s="208" t="s">
        <v>493</v>
      </c>
      <c r="R1172" s="208" t="s">
        <v>453</v>
      </c>
      <c r="S1172" s="208" t="s">
        <v>494</v>
      </c>
      <c r="T1172" s="208"/>
      <c r="U1172" s="208">
        <v>3.1</v>
      </c>
      <c r="V1172" s="208" t="s">
        <v>505</v>
      </c>
      <c r="W1172" s="208" t="s">
        <v>496</v>
      </c>
      <c r="X1172" s="208" t="s">
        <v>278</v>
      </c>
      <c r="Y1172" s="208">
        <v>0</v>
      </c>
      <c r="Z1172" s="339">
        <v>36617</v>
      </c>
      <c r="AA1172" s="208"/>
      <c r="AB1172" s="208">
        <v>0</v>
      </c>
      <c r="AC1172" s="208"/>
    </row>
    <row r="1173" spans="1:29" ht="15" customHeight="1" x14ac:dyDescent="0.25">
      <c r="A1173" s="208">
        <v>12377</v>
      </c>
      <c r="B1173" s="208">
        <v>20300202</v>
      </c>
      <c r="C1173" s="208" t="s">
        <v>489</v>
      </c>
      <c r="D1173" s="208" t="s">
        <v>417</v>
      </c>
      <c r="E1173" s="208" t="s">
        <v>254</v>
      </c>
      <c r="F1173" s="208" t="s">
        <v>490</v>
      </c>
      <c r="G1173" s="208" t="s">
        <v>264</v>
      </c>
      <c r="H1173" s="208" t="s">
        <v>265</v>
      </c>
      <c r="I1173" s="208" t="s">
        <v>266</v>
      </c>
      <c r="J1173" s="208">
        <v>137</v>
      </c>
      <c r="K1173" s="186">
        <v>28</v>
      </c>
      <c r="L1173" s="186">
        <v>145</v>
      </c>
      <c r="M1173" s="208" t="s">
        <v>506</v>
      </c>
      <c r="N1173" s="186">
        <v>1</v>
      </c>
      <c r="O1173" s="210">
        <v>0.03</v>
      </c>
      <c r="P1173" s="208" t="s">
        <v>259</v>
      </c>
      <c r="Q1173" s="208" t="s">
        <v>493</v>
      </c>
      <c r="R1173" s="208" t="s">
        <v>453</v>
      </c>
      <c r="S1173" s="208" t="s">
        <v>494</v>
      </c>
      <c r="T1173" s="208"/>
      <c r="U1173" s="208">
        <v>3.1</v>
      </c>
      <c r="V1173" s="208" t="s">
        <v>505</v>
      </c>
      <c r="W1173" s="208" t="s">
        <v>496</v>
      </c>
      <c r="X1173" s="208" t="s">
        <v>278</v>
      </c>
      <c r="Y1173" s="208">
        <v>0</v>
      </c>
      <c r="Z1173" s="339">
        <v>36617</v>
      </c>
      <c r="AA1173" s="208"/>
      <c r="AB1173" s="208">
        <v>0</v>
      </c>
      <c r="AC1173" s="208"/>
    </row>
    <row r="1174" spans="1:29" ht="15" customHeight="1" x14ac:dyDescent="0.25">
      <c r="A1174" s="208">
        <v>12378</v>
      </c>
      <c r="B1174" s="208">
        <v>20300202</v>
      </c>
      <c r="C1174" s="208" t="s">
        <v>489</v>
      </c>
      <c r="D1174" s="208" t="s">
        <v>417</v>
      </c>
      <c r="E1174" s="208" t="s">
        <v>254</v>
      </c>
      <c r="F1174" s="208" t="s">
        <v>490</v>
      </c>
      <c r="G1174" s="208" t="s">
        <v>264</v>
      </c>
      <c r="H1174" s="208" t="s">
        <v>265</v>
      </c>
      <c r="I1174" s="208" t="s">
        <v>266</v>
      </c>
      <c r="J1174" s="208">
        <v>137</v>
      </c>
      <c r="K1174" s="186">
        <v>149</v>
      </c>
      <c r="L1174" s="186">
        <v>206</v>
      </c>
      <c r="M1174" s="208" t="s">
        <v>507</v>
      </c>
      <c r="N1174" s="186">
        <v>1</v>
      </c>
      <c r="O1174" s="210">
        <v>1.4999999999999999E-2</v>
      </c>
      <c r="P1174" s="208" t="s">
        <v>259</v>
      </c>
      <c r="Q1174" s="208" t="s">
        <v>493</v>
      </c>
      <c r="R1174" s="208" t="s">
        <v>453</v>
      </c>
      <c r="S1174" s="208" t="s">
        <v>494</v>
      </c>
      <c r="T1174" s="208"/>
      <c r="U1174" s="208">
        <v>3.1</v>
      </c>
      <c r="V1174" s="208" t="s">
        <v>508</v>
      </c>
      <c r="W1174" s="208" t="s">
        <v>496</v>
      </c>
      <c r="X1174" s="208" t="s">
        <v>263</v>
      </c>
      <c r="Y1174" s="208">
        <v>0</v>
      </c>
      <c r="Z1174" s="339">
        <v>36617</v>
      </c>
      <c r="AA1174" s="208"/>
      <c r="AB1174" s="208">
        <v>0</v>
      </c>
      <c r="AC1174" s="208"/>
    </row>
    <row r="1175" spans="1:29" ht="15" customHeight="1" x14ac:dyDescent="0.25">
      <c r="A1175" s="208">
        <v>12379</v>
      </c>
      <c r="B1175" s="208">
        <v>20300202</v>
      </c>
      <c r="C1175" s="208" t="s">
        <v>489</v>
      </c>
      <c r="D1175" s="208" t="s">
        <v>417</v>
      </c>
      <c r="E1175" s="208" t="s">
        <v>254</v>
      </c>
      <c r="F1175" s="208" t="s">
        <v>490</v>
      </c>
      <c r="G1175" s="208">
        <v>100414</v>
      </c>
      <c r="H1175" s="208" t="s">
        <v>509</v>
      </c>
      <c r="I1175" s="208" t="s">
        <v>510</v>
      </c>
      <c r="J1175" s="208">
        <v>197</v>
      </c>
      <c r="K1175" s="186">
        <v>0</v>
      </c>
      <c r="L1175" s="186">
        <v>129</v>
      </c>
      <c r="M1175" s="208" t="s">
        <v>258</v>
      </c>
      <c r="N1175" s="186">
        <v>1</v>
      </c>
      <c r="O1175" s="210">
        <v>3.1999999999999999E-5</v>
      </c>
      <c r="P1175" s="208" t="s">
        <v>259</v>
      </c>
      <c r="Q1175" s="208" t="s">
        <v>493</v>
      </c>
      <c r="R1175" s="208" t="s">
        <v>453</v>
      </c>
      <c r="S1175" s="208" t="s">
        <v>494</v>
      </c>
      <c r="T1175" s="208"/>
      <c r="U1175" s="208">
        <v>3.1</v>
      </c>
      <c r="V1175" s="208" t="s">
        <v>505</v>
      </c>
      <c r="W1175" s="208" t="s">
        <v>496</v>
      </c>
      <c r="X1175" s="208" t="s">
        <v>275</v>
      </c>
      <c r="Y1175" s="208">
        <v>0</v>
      </c>
      <c r="Z1175" s="339">
        <v>36617</v>
      </c>
      <c r="AA1175" s="208"/>
      <c r="AB1175" s="208">
        <v>0</v>
      </c>
      <c r="AC1175" s="208"/>
    </row>
    <row r="1176" spans="1:29" ht="15" customHeight="1" x14ac:dyDescent="0.25">
      <c r="A1176" s="208">
        <v>12380</v>
      </c>
      <c r="B1176" s="208">
        <v>20300202</v>
      </c>
      <c r="C1176" s="208" t="s">
        <v>489</v>
      </c>
      <c r="D1176" s="208" t="s">
        <v>417</v>
      </c>
      <c r="E1176" s="208" t="s">
        <v>254</v>
      </c>
      <c r="F1176" s="208" t="s">
        <v>490</v>
      </c>
      <c r="G1176" s="208">
        <v>50000</v>
      </c>
      <c r="H1176" s="208" t="s">
        <v>339</v>
      </c>
      <c r="I1176" s="208" t="s">
        <v>340</v>
      </c>
      <c r="J1176" s="208">
        <v>210</v>
      </c>
      <c r="K1176" s="186">
        <v>0</v>
      </c>
      <c r="L1176" s="186">
        <v>129</v>
      </c>
      <c r="M1176" s="208" t="s">
        <v>258</v>
      </c>
      <c r="N1176" s="186">
        <v>1</v>
      </c>
      <c r="O1176" s="210">
        <v>7.1000000000000002E-4</v>
      </c>
      <c r="P1176" s="208" t="s">
        <v>259</v>
      </c>
      <c r="Q1176" s="208" t="s">
        <v>493</v>
      </c>
      <c r="R1176" s="208" t="s">
        <v>453</v>
      </c>
      <c r="S1176" s="208" t="s">
        <v>494</v>
      </c>
      <c r="T1176" s="208"/>
      <c r="U1176" s="208">
        <v>3.1</v>
      </c>
      <c r="V1176" s="208" t="s">
        <v>505</v>
      </c>
      <c r="W1176" s="208" t="s">
        <v>496</v>
      </c>
      <c r="X1176" s="208" t="s">
        <v>278</v>
      </c>
      <c r="Y1176" s="208">
        <v>0</v>
      </c>
      <c r="Z1176" s="339">
        <v>36617</v>
      </c>
      <c r="AA1176" s="208"/>
      <c r="AB1176" s="208">
        <v>0</v>
      </c>
      <c r="AC1176" s="208"/>
    </row>
    <row r="1177" spans="1:29" ht="15" customHeight="1" x14ac:dyDescent="0.25">
      <c r="A1177" s="208">
        <v>12381</v>
      </c>
      <c r="B1177" s="208">
        <v>20300202</v>
      </c>
      <c r="C1177" s="208" t="s">
        <v>489</v>
      </c>
      <c r="D1177" s="208" t="s">
        <v>417</v>
      </c>
      <c r="E1177" s="208" t="s">
        <v>254</v>
      </c>
      <c r="F1177" s="208" t="s">
        <v>490</v>
      </c>
      <c r="G1177" s="208">
        <v>50000</v>
      </c>
      <c r="H1177" s="208" t="s">
        <v>339</v>
      </c>
      <c r="I1177" s="208" t="s">
        <v>340</v>
      </c>
      <c r="J1177" s="208">
        <v>210</v>
      </c>
      <c r="K1177" s="186">
        <v>65</v>
      </c>
      <c r="L1177" s="186">
        <v>159</v>
      </c>
      <c r="M1177" s="208" t="s">
        <v>499</v>
      </c>
      <c r="N1177" s="186">
        <v>1</v>
      </c>
      <c r="O1177" s="210">
        <v>2.0000000000000002E-5</v>
      </c>
      <c r="P1177" s="208" t="s">
        <v>259</v>
      </c>
      <c r="Q1177" s="208" t="s">
        <v>493</v>
      </c>
      <c r="R1177" s="208" t="s">
        <v>453</v>
      </c>
      <c r="S1177" s="208" t="s">
        <v>494</v>
      </c>
      <c r="T1177" s="208"/>
      <c r="U1177" s="208">
        <v>3.1</v>
      </c>
      <c r="V1177" s="208" t="s">
        <v>500</v>
      </c>
      <c r="W1177" s="208" t="s">
        <v>496</v>
      </c>
      <c r="X1177" s="208" t="s">
        <v>263</v>
      </c>
      <c r="Y1177" s="208">
        <v>0</v>
      </c>
      <c r="Z1177" s="339">
        <v>36617</v>
      </c>
      <c r="AA1177" s="208"/>
      <c r="AB1177" s="208">
        <v>0</v>
      </c>
      <c r="AC1177" s="208"/>
    </row>
    <row r="1178" spans="1:29" ht="15" customHeight="1" x14ac:dyDescent="0.25">
      <c r="A1178" s="208">
        <v>12382</v>
      </c>
      <c r="B1178" s="208">
        <v>20300202</v>
      </c>
      <c r="C1178" s="208" t="s">
        <v>489</v>
      </c>
      <c r="D1178" s="208" t="s">
        <v>417</v>
      </c>
      <c r="E1178" s="208" t="s">
        <v>254</v>
      </c>
      <c r="F1178" s="208" t="s">
        <v>490</v>
      </c>
      <c r="G1178" s="208">
        <v>1330207</v>
      </c>
      <c r="H1178" s="208" t="s">
        <v>517</v>
      </c>
      <c r="I1178" s="208" t="s">
        <v>518</v>
      </c>
      <c r="J1178" s="208">
        <v>246</v>
      </c>
      <c r="K1178" s="186">
        <v>0</v>
      </c>
      <c r="L1178" s="186">
        <v>129</v>
      </c>
      <c r="M1178" s="208" t="s">
        <v>258</v>
      </c>
      <c r="N1178" s="186">
        <v>1</v>
      </c>
      <c r="O1178" s="210">
        <v>6.3999999999999997E-5</v>
      </c>
      <c r="P1178" s="208" t="s">
        <v>259</v>
      </c>
      <c r="Q1178" s="208" t="s">
        <v>493</v>
      </c>
      <c r="R1178" s="208" t="s">
        <v>453</v>
      </c>
      <c r="S1178" s="208" t="s">
        <v>494</v>
      </c>
      <c r="T1178" s="208"/>
      <c r="U1178" s="208">
        <v>3.1</v>
      </c>
      <c r="V1178" s="208" t="s">
        <v>505</v>
      </c>
      <c r="W1178" s="208" t="s">
        <v>496</v>
      </c>
      <c r="X1178" s="208" t="s">
        <v>275</v>
      </c>
      <c r="Y1178" s="208">
        <v>0</v>
      </c>
      <c r="Z1178" s="339">
        <v>36617</v>
      </c>
      <c r="AA1178" s="208"/>
      <c r="AB1178" s="208">
        <v>0</v>
      </c>
      <c r="AC1178" s="208"/>
    </row>
    <row r="1179" spans="1:29" ht="15" customHeight="1" x14ac:dyDescent="0.25">
      <c r="A1179" s="208">
        <v>12383</v>
      </c>
      <c r="B1179" s="208">
        <v>20300202</v>
      </c>
      <c r="C1179" s="208" t="s">
        <v>489</v>
      </c>
      <c r="D1179" s="208" t="s">
        <v>417</v>
      </c>
      <c r="E1179" s="208" t="s">
        <v>254</v>
      </c>
      <c r="F1179" s="208" t="s">
        <v>490</v>
      </c>
      <c r="G1179" s="208"/>
      <c r="H1179" s="208" t="s">
        <v>349</v>
      </c>
      <c r="I1179" s="208" t="s">
        <v>350</v>
      </c>
      <c r="J1179" s="208">
        <v>261</v>
      </c>
      <c r="K1179" s="186">
        <v>0</v>
      </c>
      <c r="L1179" s="186">
        <v>129</v>
      </c>
      <c r="M1179" s="208" t="s">
        <v>258</v>
      </c>
      <c r="N1179" s="186">
        <v>1</v>
      </c>
      <c r="O1179" s="210">
        <v>8.6E-3</v>
      </c>
      <c r="P1179" s="208" t="s">
        <v>259</v>
      </c>
      <c r="Q1179" s="208" t="s">
        <v>493</v>
      </c>
      <c r="R1179" s="208" t="s">
        <v>453</v>
      </c>
      <c r="S1179" s="208" t="s">
        <v>494</v>
      </c>
      <c r="T1179" s="208"/>
      <c r="U1179" s="208">
        <v>3.1</v>
      </c>
      <c r="V1179" s="208" t="s">
        <v>505</v>
      </c>
      <c r="W1179" s="208" t="s">
        <v>496</v>
      </c>
      <c r="X1179" s="208" t="s">
        <v>275</v>
      </c>
      <c r="Y1179" s="208">
        <v>0</v>
      </c>
      <c r="Z1179" s="339">
        <v>36617</v>
      </c>
      <c r="AA1179" s="208"/>
      <c r="AB1179" s="208">
        <v>0</v>
      </c>
      <c r="AC1179" s="208"/>
    </row>
    <row r="1180" spans="1:29" ht="15" customHeight="1" x14ac:dyDescent="0.25">
      <c r="A1180" s="208">
        <v>12384</v>
      </c>
      <c r="B1180" s="208">
        <v>20300202</v>
      </c>
      <c r="C1180" s="208" t="s">
        <v>489</v>
      </c>
      <c r="D1180" s="208" t="s">
        <v>417</v>
      </c>
      <c r="E1180" s="208" t="s">
        <v>254</v>
      </c>
      <c r="F1180" s="208" t="s">
        <v>490</v>
      </c>
      <c r="G1180" s="208">
        <v>91203</v>
      </c>
      <c r="H1180" s="208" t="s">
        <v>361</v>
      </c>
      <c r="I1180" s="208" t="s">
        <v>362</v>
      </c>
      <c r="J1180" s="208">
        <v>291</v>
      </c>
      <c r="K1180" s="186">
        <v>0</v>
      </c>
      <c r="L1180" s="186">
        <v>129</v>
      </c>
      <c r="M1180" s="208" t="s">
        <v>258</v>
      </c>
      <c r="N1180" s="186">
        <v>1</v>
      </c>
      <c r="O1180" s="210">
        <v>1.3E-6</v>
      </c>
      <c r="P1180" s="208" t="s">
        <v>259</v>
      </c>
      <c r="Q1180" s="208" t="s">
        <v>493</v>
      </c>
      <c r="R1180" s="208" t="s">
        <v>453</v>
      </c>
      <c r="S1180" s="208" t="s">
        <v>494</v>
      </c>
      <c r="T1180" s="208"/>
      <c r="U1180" s="208">
        <v>3.1</v>
      </c>
      <c r="V1180" s="208" t="s">
        <v>505</v>
      </c>
      <c r="W1180" s="208" t="s">
        <v>496</v>
      </c>
      <c r="X1180" s="208" t="s">
        <v>275</v>
      </c>
      <c r="Y1180" s="208">
        <v>0</v>
      </c>
      <c r="Z1180" s="339">
        <v>36617</v>
      </c>
      <c r="AA1180" s="208"/>
      <c r="AB1180" s="208">
        <v>0</v>
      </c>
      <c r="AC1180" s="208"/>
    </row>
    <row r="1181" spans="1:29" s="342" customFormat="1" ht="15" customHeight="1" x14ac:dyDescent="0.25">
      <c r="A1181" s="208">
        <v>12385</v>
      </c>
      <c r="B1181" s="208">
        <v>20300202</v>
      </c>
      <c r="C1181" s="208" t="s">
        <v>489</v>
      </c>
      <c r="D1181" s="208" t="s">
        <v>417</v>
      </c>
      <c r="E1181" s="208" t="s">
        <v>254</v>
      </c>
      <c r="F1181" s="208" t="s">
        <v>490</v>
      </c>
      <c r="G1181" s="208" t="s">
        <v>268</v>
      </c>
      <c r="H1181" s="208"/>
      <c r="I1181" s="208" t="s">
        <v>269</v>
      </c>
      <c r="J1181" s="208">
        <v>303</v>
      </c>
      <c r="K1181" s="342">
        <v>0</v>
      </c>
      <c r="L1181" s="342">
        <v>129</v>
      </c>
      <c r="M1181" s="208" t="s">
        <v>258</v>
      </c>
      <c r="N1181" s="342">
        <v>1</v>
      </c>
      <c r="O1181" s="210">
        <v>462</v>
      </c>
      <c r="P1181" s="208" t="s">
        <v>259</v>
      </c>
      <c r="Q1181" s="208" t="s">
        <v>260</v>
      </c>
      <c r="R1181" s="208" t="s">
        <v>254</v>
      </c>
      <c r="S1181" s="208" t="s">
        <v>261</v>
      </c>
      <c r="T1181" s="208"/>
      <c r="U1181" s="208">
        <v>3.1</v>
      </c>
      <c r="V1181" s="208"/>
      <c r="W1181" s="208" t="s">
        <v>620</v>
      </c>
      <c r="X1181" s="208" t="s">
        <v>275</v>
      </c>
      <c r="Y1181" s="208">
        <v>0</v>
      </c>
      <c r="Z1181" s="208"/>
      <c r="AA1181" s="339">
        <v>36617</v>
      </c>
      <c r="AB1181" s="208">
        <v>0</v>
      </c>
      <c r="AC1181" s="208"/>
    </row>
    <row r="1182" spans="1:29" ht="15" customHeight="1" x14ac:dyDescent="0.25">
      <c r="A1182" s="208">
        <v>12386</v>
      </c>
      <c r="B1182" s="208">
        <v>20300202</v>
      </c>
      <c r="C1182" s="208" t="s">
        <v>489</v>
      </c>
      <c r="D1182" s="208" t="s">
        <v>417</v>
      </c>
      <c r="E1182" s="208" t="s">
        <v>254</v>
      </c>
      <c r="F1182" s="208" t="s">
        <v>490</v>
      </c>
      <c r="G1182" s="208" t="s">
        <v>268</v>
      </c>
      <c r="H1182" s="208"/>
      <c r="I1182" s="208" t="s">
        <v>269</v>
      </c>
      <c r="J1182" s="208">
        <v>303</v>
      </c>
      <c r="K1182" s="186">
        <v>0</v>
      </c>
      <c r="L1182" s="186">
        <v>129</v>
      </c>
      <c r="M1182" s="208" t="s">
        <v>258</v>
      </c>
      <c r="N1182" s="186">
        <v>1</v>
      </c>
      <c r="O1182" s="210">
        <v>0.32</v>
      </c>
      <c r="P1182" s="208" t="s">
        <v>259</v>
      </c>
      <c r="Q1182" s="208" t="s">
        <v>493</v>
      </c>
      <c r="R1182" s="208" t="s">
        <v>453</v>
      </c>
      <c r="S1182" s="208" t="s">
        <v>494</v>
      </c>
      <c r="T1182" s="208"/>
      <c r="U1182" s="208">
        <v>3.1</v>
      </c>
      <c r="V1182" s="208" t="s">
        <v>505</v>
      </c>
      <c r="W1182" s="208" t="s">
        <v>496</v>
      </c>
      <c r="X1182" s="208" t="s">
        <v>278</v>
      </c>
      <c r="Y1182" s="208">
        <v>0</v>
      </c>
      <c r="Z1182" s="339">
        <v>36617</v>
      </c>
      <c r="AA1182" s="208"/>
      <c r="AB1182" s="208">
        <v>0</v>
      </c>
      <c r="AC1182" s="208"/>
    </row>
    <row r="1183" spans="1:29" ht="15" customHeight="1" x14ac:dyDescent="0.25">
      <c r="A1183" s="208">
        <v>12387</v>
      </c>
      <c r="B1183" s="208">
        <v>20300202</v>
      </c>
      <c r="C1183" s="208" t="s">
        <v>489</v>
      </c>
      <c r="D1183" s="208" t="s">
        <v>417</v>
      </c>
      <c r="E1183" s="208" t="s">
        <v>254</v>
      </c>
      <c r="F1183" s="208" t="s">
        <v>490</v>
      </c>
      <c r="G1183" s="208" t="s">
        <v>268</v>
      </c>
      <c r="H1183" s="208"/>
      <c r="I1183" s="208" t="s">
        <v>269</v>
      </c>
      <c r="J1183" s="208">
        <v>303</v>
      </c>
      <c r="K1183" s="186">
        <v>28</v>
      </c>
      <c r="L1183" s="186">
        <v>145</v>
      </c>
      <c r="M1183" s="208" t="s">
        <v>506</v>
      </c>
      <c r="N1183" s="186">
        <v>1</v>
      </c>
      <c r="O1183" s="210">
        <v>0.13</v>
      </c>
      <c r="P1183" s="208" t="s">
        <v>259</v>
      </c>
      <c r="Q1183" s="208" t="s">
        <v>493</v>
      </c>
      <c r="R1183" s="208" t="s">
        <v>453</v>
      </c>
      <c r="S1183" s="208" t="s">
        <v>494</v>
      </c>
      <c r="T1183" s="208"/>
      <c r="U1183" s="208">
        <v>3.1</v>
      </c>
      <c r="V1183" s="208" t="s">
        <v>505</v>
      </c>
      <c r="W1183" s="208" t="s">
        <v>496</v>
      </c>
      <c r="X1183" s="208" t="s">
        <v>278</v>
      </c>
      <c r="Y1183" s="208">
        <v>0</v>
      </c>
      <c r="Z1183" s="339">
        <v>36617</v>
      </c>
      <c r="AA1183" s="208"/>
      <c r="AB1183" s="208">
        <v>0</v>
      </c>
      <c r="AC1183" s="208"/>
    </row>
    <row r="1184" spans="1:29" ht="15" customHeight="1" x14ac:dyDescent="0.25">
      <c r="A1184" s="208">
        <v>12388</v>
      </c>
      <c r="B1184" s="208">
        <v>20300202</v>
      </c>
      <c r="C1184" s="208" t="s">
        <v>489</v>
      </c>
      <c r="D1184" s="208" t="s">
        <v>417</v>
      </c>
      <c r="E1184" s="208" t="s">
        <v>254</v>
      </c>
      <c r="F1184" s="208" t="s">
        <v>490</v>
      </c>
      <c r="G1184" s="208" t="s">
        <v>268</v>
      </c>
      <c r="H1184" s="208"/>
      <c r="I1184" s="208" t="s">
        <v>269</v>
      </c>
      <c r="J1184" s="208">
        <v>303</v>
      </c>
      <c r="K1184" s="186">
        <v>149</v>
      </c>
      <c r="L1184" s="186">
        <v>206</v>
      </c>
      <c r="M1184" s="208" t="s">
        <v>507</v>
      </c>
      <c r="N1184" s="186">
        <v>1</v>
      </c>
      <c r="O1184" s="210">
        <v>9.9000000000000005E-2</v>
      </c>
      <c r="P1184" s="208" t="s">
        <v>259</v>
      </c>
      <c r="Q1184" s="208" t="s">
        <v>493</v>
      </c>
      <c r="R1184" s="208" t="s">
        <v>453</v>
      </c>
      <c r="S1184" s="208" t="s">
        <v>494</v>
      </c>
      <c r="T1184" s="208"/>
      <c r="U1184" s="208">
        <v>3.1</v>
      </c>
      <c r="V1184" s="208" t="s">
        <v>508</v>
      </c>
      <c r="W1184" s="208" t="s">
        <v>496</v>
      </c>
      <c r="X1184" s="208" t="s">
        <v>263</v>
      </c>
      <c r="Y1184" s="208">
        <v>0</v>
      </c>
      <c r="Z1184" s="339">
        <v>36617</v>
      </c>
      <c r="AA1184" s="208"/>
      <c r="AB1184" s="208">
        <v>0</v>
      </c>
      <c r="AC1184" s="208"/>
    </row>
    <row r="1185" spans="1:29" ht="15" customHeight="1" x14ac:dyDescent="0.25">
      <c r="A1185" s="208">
        <v>12389</v>
      </c>
      <c r="B1185" s="208">
        <v>20300202</v>
      </c>
      <c r="C1185" s="208" t="s">
        <v>489</v>
      </c>
      <c r="D1185" s="208" t="s">
        <v>417</v>
      </c>
      <c r="E1185" s="208" t="s">
        <v>254</v>
      </c>
      <c r="F1185" s="208" t="s">
        <v>490</v>
      </c>
      <c r="G1185" s="208"/>
      <c r="H1185" s="208" t="s">
        <v>365</v>
      </c>
      <c r="I1185" s="208" t="s">
        <v>366</v>
      </c>
      <c r="J1185" s="208">
        <v>304</v>
      </c>
      <c r="K1185" s="186">
        <v>28</v>
      </c>
      <c r="L1185" s="186">
        <v>145</v>
      </c>
      <c r="M1185" s="208" t="s">
        <v>506</v>
      </c>
      <c r="N1185" s="186">
        <v>1</v>
      </c>
      <c r="O1185" s="210">
        <v>3.0000000000000001E-3</v>
      </c>
      <c r="P1185" s="208" t="s">
        <v>259</v>
      </c>
      <c r="Q1185" s="208" t="s">
        <v>493</v>
      </c>
      <c r="R1185" s="208" t="s">
        <v>453</v>
      </c>
      <c r="S1185" s="208" t="s">
        <v>494</v>
      </c>
      <c r="T1185" s="208"/>
      <c r="U1185" s="208">
        <v>3.1</v>
      </c>
      <c r="V1185" s="208" t="s">
        <v>560</v>
      </c>
      <c r="W1185" s="208" t="s">
        <v>496</v>
      </c>
      <c r="X1185" s="208" t="s">
        <v>286</v>
      </c>
      <c r="Y1185" s="208">
        <v>0</v>
      </c>
      <c r="Z1185" s="339">
        <v>36617</v>
      </c>
      <c r="AA1185" s="208"/>
      <c r="AB1185" s="208">
        <v>0</v>
      </c>
      <c r="AC1185" s="208"/>
    </row>
    <row r="1186" spans="1:29" ht="15" customHeight="1" x14ac:dyDescent="0.25">
      <c r="A1186" s="208">
        <v>12390</v>
      </c>
      <c r="B1186" s="208">
        <v>20300202</v>
      </c>
      <c r="C1186" s="208" t="s">
        <v>489</v>
      </c>
      <c r="D1186" s="208" t="s">
        <v>417</v>
      </c>
      <c r="E1186" s="208" t="s">
        <v>254</v>
      </c>
      <c r="F1186" s="208" t="s">
        <v>490</v>
      </c>
      <c r="G1186" s="208" t="s">
        <v>271</v>
      </c>
      <c r="H1186" s="208"/>
      <c r="I1186" s="208" t="s">
        <v>272</v>
      </c>
      <c r="J1186" s="208">
        <v>330</v>
      </c>
      <c r="K1186" s="186">
        <v>28</v>
      </c>
      <c r="L1186" s="186">
        <v>145</v>
      </c>
      <c r="M1186" s="208" t="s">
        <v>506</v>
      </c>
      <c r="N1186" s="186">
        <v>1</v>
      </c>
      <c r="O1186" s="210">
        <v>4.7000000000000002E-3</v>
      </c>
      <c r="P1186" s="208" t="s">
        <v>259</v>
      </c>
      <c r="Q1186" s="208" t="s">
        <v>493</v>
      </c>
      <c r="R1186" s="208" t="s">
        <v>453</v>
      </c>
      <c r="S1186" s="208" t="s">
        <v>494</v>
      </c>
      <c r="T1186" s="208"/>
      <c r="U1186" s="208">
        <v>3.1</v>
      </c>
      <c r="V1186" s="208" t="s">
        <v>505</v>
      </c>
      <c r="W1186" s="208" t="s">
        <v>496</v>
      </c>
      <c r="X1186" s="208" t="s">
        <v>275</v>
      </c>
      <c r="Y1186" s="208">
        <v>0</v>
      </c>
      <c r="Z1186" s="339">
        <v>36617</v>
      </c>
      <c r="AA1186" s="208"/>
      <c r="AB1186" s="208">
        <v>0</v>
      </c>
      <c r="AC1186" s="208"/>
    </row>
    <row r="1187" spans="1:29" ht="15" customHeight="1" x14ac:dyDescent="0.25">
      <c r="A1187" s="208">
        <v>12391</v>
      </c>
      <c r="B1187" s="208">
        <v>20300202</v>
      </c>
      <c r="C1187" s="208" t="s">
        <v>489</v>
      </c>
      <c r="D1187" s="208" t="s">
        <v>417</v>
      </c>
      <c r="E1187" s="208" t="s">
        <v>254</v>
      </c>
      <c r="F1187" s="208" t="s">
        <v>490</v>
      </c>
      <c r="G1187" s="208" t="s">
        <v>273</v>
      </c>
      <c r="H1187" s="208"/>
      <c r="I1187" s="208" t="s">
        <v>274</v>
      </c>
      <c r="J1187" s="208">
        <v>334</v>
      </c>
      <c r="K1187" s="186">
        <v>28</v>
      </c>
      <c r="L1187" s="186">
        <v>145</v>
      </c>
      <c r="M1187" s="208" t="s">
        <v>506</v>
      </c>
      <c r="N1187" s="186">
        <v>1</v>
      </c>
      <c r="O1187" s="210">
        <v>1.9E-3</v>
      </c>
      <c r="P1187" s="208" t="s">
        <v>259</v>
      </c>
      <c r="Q1187" s="208" t="s">
        <v>493</v>
      </c>
      <c r="R1187" s="208" t="s">
        <v>453</v>
      </c>
      <c r="S1187" s="208" t="s">
        <v>494</v>
      </c>
      <c r="T1187" s="208"/>
      <c r="U1187" s="208">
        <v>3.1</v>
      </c>
      <c r="V1187" s="208" t="s">
        <v>505</v>
      </c>
      <c r="W1187" s="208" t="s">
        <v>496</v>
      </c>
      <c r="X1187" s="208" t="s">
        <v>275</v>
      </c>
      <c r="Y1187" s="208">
        <v>0</v>
      </c>
      <c r="Z1187" s="339">
        <v>36617</v>
      </c>
      <c r="AA1187" s="208"/>
      <c r="AB1187" s="208">
        <v>0</v>
      </c>
      <c r="AC1187" s="208"/>
    </row>
    <row r="1188" spans="1:29" s="342" customFormat="1" ht="15" customHeight="1" x14ac:dyDescent="0.25">
      <c r="A1188" s="208">
        <v>12392</v>
      </c>
      <c r="B1188" s="208">
        <v>20300202</v>
      </c>
      <c r="C1188" s="208" t="s">
        <v>489</v>
      </c>
      <c r="D1188" s="208" t="s">
        <v>417</v>
      </c>
      <c r="E1188" s="208" t="s">
        <v>254</v>
      </c>
      <c r="F1188" s="208" t="s">
        <v>490</v>
      </c>
      <c r="G1188" s="208" t="s">
        <v>371</v>
      </c>
      <c r="H1188" s="208"/>
      <c r="I1188" s="208" t="s">
        <v>372</v>
      </c>
      <c r="J1188" s="208">
        <v>336</v>
      </c>
      <c r="K1188" s="342">
        <v>0</v>
      </c>
      <c r="L1188" s="342">
        <v>129</v>
      </c>
      <c r="M1188" s="208" t="s">
        <v>258</v>
      </c>
      <c r="N1188" s="342">
        <v>1</v>
      </c>
      <c r="O1188" s="210">
        <v>44</v>
      </c>
      <c r="P1188" s="208" t="s">
        <v>259</v>
      </c>
      <c r="Q1188" s="208" t="s">
        <v>260</v>
      </c>
      <c r="R1188" s="208" t="s">
        <v>254</v>
      </c>
      <c r="S1188" s="208" t="s">
        <v>261</v>
      </c>
      <c r="T1188" s="208"/>
      <c r="U1188" s="208">
        <v>3.1</v>
      </c>
      <c r="V1188" s="208"/>
      <c r="W1188" s="208" t="s">
        <v>620</v>
      </c>
      <c r="X1188" s="208" t="s">
        <v>286</v>
      </c>
      <c r="Y1188" s="208">
        <v>0</v>
      </c>
      <c r="Z1188" s="208"/>
      <c r="AA1188" s="339">
        <v>36617</v>
      </c>
      <c r="AB1188" s="208">
        <v>0</v>
      </c>
      <c r="AC1188" s="208"/>
    </row>
    <row r="1189" spans="1:29" ht="15" customHeight="1" x14ac:dyDescent="0.25">
      <c r="A1189" s="208">
        <v>12393</v>
      </c>
      <c r="B1189" s="208">
        <v>20300202</v>
      </c>
      <c r="C1189" s="208" t="s">
        <v>489</v>
      </c>
      <c r="D1189" s="208" t="s">
        <v>417</v>
      </c>
      <c r="E1189" s="208" t="s">
        <v>254</v>
      </c>
      <c r="F1189" s="208" t="s">
        <v>490</v>
      </c>
      <c r="G1189" s="208" t="s">
        <v>371</v>
      </c>
      <c r="H1189" s="208"/>
      <c r="I1189" s="208" t="s">
        <v>372</v>
      </c>
      <c r="J1189" s="208">
        <v>336</v>
      </c>
      <c r="K1189" s="186">
        <v>28</v>
      </c>
      <c r="L1189" s="186">
        <v>145</v>
      </c>
      <c r="M1189" s="208" t="s">
        <v>506</v>
      </c>
      <c r="N1189" s="186">
        <v>1</v>
      </c>
      <c r="O1189" s="210">
        <v>6.6E-3</v>
      </c>
      <c r="P1189" s="208" t="s">
        <v>259</v>
      </c>
      <c r="Q1189" s="208" t="s">
        <v>493</v>
      </c>
      <c r="R1189" s="208" t="s">
        <v>453</v>
      </c>
      <c r="S1189" s="208" t="s">
        <v>494</v>
      </c>
      <c r="T1189" s="208"/>
      <c r="U1189" s="208">
        <v>3.1</v>
      </c>
      <c r="V1189" s="208" t="s">
        <v>505</v>
      </c>
      <c r="W1189" s="208" t="s">
        <v>496</v>
      </c>
      <c r="X1189" s="208" t="s">
        <v>275</v>
      </c>
      <c r="Y1189" s="208">
        <v>0</v>
      </c>
      <c r="Z1189" s="339">
        <v>36617</v>
      </c>
      <c r="AA1189" s="208"/>
      <c r="AB1189" s="208">
        <v>0</v>
      </c>
      <c r="AC1189" s="208"/>
    </row>
    <row r="1190" spans="1:29" ht="15" customHeight="1" x14ac:dyDescent="0.25">
      <c r="A1190" s="208">
        <v>12394</v>
      </c>
      <c r="B1190" s="208">
        <v>20300202</v>
      </c>
      <c r="C1190" s="208" t="s">
        <v>489</v>
      </c>
      <c r="D1190" s="208" t="s">
        <v>417</v>
      </c>
      <c r="E1190" s="208" t="s">
        <v>254</v>
      </c>
      <c r="F1190" s="208" t="s">
        <v>490</v>
      </c>
      <c r="G1190" s="208" t="s">
        <v>400</v>
      </c>
      <c r="H1190" s="208"/>
      <c r="I1190" s="208" t="s">
        <v>401</v>
      </c>
      <c r="J1190" s="208">
        <v>338</v>
      </c>
      <c r="K1190" s="186">
        <v>28</v>
      </c>
      <c r="L1190" s="186">
        <v>145</v>
      </c>
      <c r="M1190" s="208" t="s">
        <v>506</v>
      </c>
      <c r="N1190" s="186">
        <v>1</v>
      </c>
      <c r="O1190" s="210">
        <v>1.9E-3</v>
      </c>
      <c r="P1190" s="208" t="s">
        <v>259</v>
      </c>
      <c r="Q1190" s="208" t="s">
        <v>493</v>
      </c>
      <c r="R1190" s="208" t="s">
        <v>453</v>
      </c>
      <c r="S1190" s="208" t="s">
        <v>494</v>
      </c>
      <c r="T1190" s="208"/>
      <c r="U1190" s="208">
        <v>3.1</v>
      </c>
      <c r="V1190" s="208" t="s">
        <v>505</v>
      </c>
      <c r="W1190" s="208" t="s">
        <v>520</v>
      </c>
      <c r="X1190" s="208" t="s">
        <v>275</v>
      </c>
      <c r="Y1190" s="208">
        <v>0</v>
      </c>
      <c r="Z1190" s="339">
        <v>38018</v>
      </c>
      <c r="AA1190" s="208"/>
      <c r="AB1190" s="208">
        <v>0</v>
      </c>
      <c r="AC1190" s="208"/>
    </row>
    <row r="1191" spans="1:29" s="342" customFormat="1" ht="15" customHeight="1" x14ac:dyDescent="0.25">
      <c r="A1191" s="208">
        <v>12395</v>
      </c>
      <c r="B1191" s="208">
        <v>20300202</v>
      </c>
      <c r="C1191" s="208" t="s">
        <v>489</v>
      </c>
      <c r="D1191" s="208" t="s">
        <v>417</v>
      </c>
      <c r="E1191" s="208" t="s">
        <v>254</v>
      </c>
      <c r="F1191" s="208" t="s">
        <v>490</v>
      </c>
      <c r="G1191" s="208" t="s">
        <v>531</v>
      </c>
      <c r="H1191" s="208"/>
      <c r="I1191" s="208" t="s">
        <v>532</v>
      </c>
      <c r="J1191" s="208">
        <v>339</v>
      </c>
      <c r="K1191" s="342">
        <v>0</v>
      </c>
      <c r="L1191" s="342">
        <v>129</v>
      </c>
      <c r="M1191" s="208" t="s">
        <v>258</v>
      </c>
      <c r="N1191" s="342">
        <v>1</v>
      </c>
      <c r="O1191" s="210">
        <v>44</v>
      </c>
      <c r="P1191" s="208" t="s">
        <v>259</v>
      </c>
      <c r="Q1191" s="208" t="s">
        <v>260</v>
      </c>
      <c r="R1191" s="208" t="s">
        <v>254</v>
      </c>
      <c r="S1191" s="208" t="s">
        <v>261</v>
      </c>
      <c r="T1191" s="208"/>
      <c r="U1191" s="208">
        <v>3.1</v>
      </c>
      <c r="V1191" s="208"/>
      <c r="W1191" s="208" t="s">
        <v>620</v>
      </c>
      <c r="X1191" s="208" t="s">
        <v>286</v>
      </c>
      <c r="Y1191" s="208">
        <v>0</v>
      </c>
      <c r="Z1191" s="208"/>
      <c r="AA1191" s="339">
        <v>36617</v>
      </c>
      <c r="AB1191" s="208">
        <v>0</v>
      </c>
      <c r="AC1191" s="208"/>
    </row>
    <row r="1192" spans="1:29" ht="15" customHeight="1" x14ac:dyDescent="0.25">
      <c r="A1192" s="208">
        <v>12396</v>
      </c>
      <c r="B1192" s="208">
        <v>20300202</v>
      </c>
      <c r="C1192" s="208" t="s">
        <v>489</v>
      </c>
      <c r="D1192" s="208" t="s">
        <v>417</v>
      </c>
      <c r="E1192" s="208" t="s">
        <v>254</v>
      </c>
      <c r="F1192" s="208" t="s">
        <v>490</v>
      </c>
      <c r="G1192" s="208" t="s">
        <v>531</v>
      </c>
      <c r="H1192" s="208"/>
      <c r="I1192" s="208" t="s">
        <v>532</v>
      </c>
      <c r="J1192" s="208">
        <v>339</v>
      </c>
      <c r="K1192" s="186">
        <v>28</v>
      </c>
      <c r="L1192" s="186">
        <v>145</v>
      </c>
      <c r="M1192" s="208" t="s">
        <v>506</v>
      </c>
      <c r="N1192" s="186">
        <v>1</v>
      </c>
      <c r="O1192" s="210">
        <v>6.6E-3</v>
      </c>
      <c r="P1192" s="208" t="s">
        <v>259</v>
      </c>
      <c r="Q1192" s="208" t="s">
        <v>493</v>
      </c>
      <c r="R1192" s="208" t="s">
        <v>453</v>
      </c>
      <c r="S1192" s="208" t="s">
        <v>494</v>
      </c>
      <c r="T1192" s="208"/>
      <c r="U1192" s="208"/>
      <c r="V1192" s="208" t="s">
        <v>533</v>
      </c>
      <c r="W1192" s="208" t="s">
        <v>534</v>
      </c>
      <c r="X1192" s="208" t="s">
        <v>275</v>
      </c>
      <c r="Y1192" s="208">
        <v>0</v>
      </c>
      <c r="Z1192" s="339">
        <v>38018</v>
      </c>
      <c r="AA1192" s="208"/>
      <c r="AB1192" s="208">
        <v>0</v>
      </c>
      <c r="AC1192" s="208"/>
    </row>
    <row r="1193" spans="1:29" ht="15" customHeight="1" x14ac:dyDescent="0.25">
      <c r="A1193" s="208">
        <v>12397</v>
      </c>
      <c r="B1193" s="208">
        <v>20300202</v>
      </c>
      <c r="C1193" s="208" t="s">
        <v>489</v>
      </c>
      <c r="D1193" s="208" t="s">
        <v>417</v>
      </c>
      <c r="E1193" s="208" t="s">
        <v>254</v>
      </c>
      <c r="F1193" s="208" t="s">
        <v>490</v>
      </c>
      <c r="G1193" s="208" t="s">
        <v>402</v>
      </c>
      <c r="H1193" s="208"/>
      <c r="I1193" s="208" t="s">
        <v>403</v>
      </c>
      <c r="J1193" s="208">
        <v>340</v>
      </c>
      <c r="K1193" s="186">
        <v>28</v>
      </c>
      <c r="L1193" s="186">
        <v>145</v>
      </c>
      <c r="M1193" s="208" t="s">
        <v>506</v>
      </c>
      <c r="N1193" s="186">
        <v>1</v>
      </c>
      <c r="O1193" s="210">
        <v>1.9E-3</v>
      </c>
      <c r="P1193" s="208" t="s">
        <v>259</v>
      </c>
      <c r="Q1193" s="208" t="s">
        <v>493</v>
      </c>
      <c r="R1193" s="208" t="s">
        <v>453</v>
      </c>
      <c r="S1193" s="208" t="s">
        <v>494</v>
      </c>
      <c r="T1193" s="208"/>
      <c r="U1193" s="208">
        <v>3.1</v>
      </c>
      <c r="V1193" s="208" t="s">
        <v>505</v>
      </c>
      <c r="W1193" s="208" t="s">
        <v>520</v>
      </c>
      <c r="X1193" s="208" t="s">
        <v>275</v>
      </c>
      <c r="Y1193" s="208">
        <v>0</v>
      </c>
      <c r="Z1193" s="339">
        <v>38018</v>
      </c>
      <c r="AA1193" s="208"/>
      <c r="AB1193" s="208">
        <v>0</v>
      </c>
      <c r="AC1193" s="208"/>
    </row>
    <row r="1194" spans="1:29" ht="15" customHeight="1" x14ac:dyDescent="0.25">
      <c r="A1194" s="208">
        <v>12398</v>
      </c>
      <c r="B1194" s="208">
        <v>20300202</v>
      </c>
      <c r="C1194" s="208" t="s">
        <v>489</v>
      </c>
      <c r="D1194" s="208" t="s">
        <v>417</v>
      </c>
      <c r="E1194" s="208" t="s">
        <v>254</v>
      </c>
      <c r="F1194" s="208" t="s">
        <v>490</v>
      </c>
      <c r="G1194" s="208" t="s">
        <v>535</v>
      </c>
      <c r="H1194" s="208"/>
      <c r="I1194" s="208" t="s">
        <v>536</v>
      </c>
      <c r="J1194" s="208">
        <v>341</v>
      </c>
      <c r="K1194" s="186">
        <v>28</v>
      </c>
      <c r="L1194" s="186">
        <v>145</v>
      </c>
      <c r="M1194" s="208" t="s">
        <v>506</v>
      </c>
      <c r="N1194" s="186">
        <v>1</v>
      </c>
      <c r="O1194" s="210">
        <v>6.6E-3</v>
      </c>
      <c r="P1194" s="208" t="s">
        <v>259</v>
      </c>
      <c r="Q1194" s="208" t="s">
        <v>493</v>
      </c>
      <c r="R1194" s="208" t="s">
        <v>453</v>
      </c>
      <c r="S1194" s="208" t="s">
        <v>494</v>
      </c>
      <c r="T1194" s="208"/>
      <c r="U1194" s="208"/>
      <c r="V1194" s="208" t="s">
        <v>537</v>
      </c>
      <c r="W1194" s="208" t="s">
        <v>534</v>
      </c>
      <c r="X1194" s="208" t="s">
        <v>275</v>
      </c>
      <c r="Y1194" s="208">
        <v>0</v>
      </c>
      <c r="Z1194" s="339">
        <v>38018</v>
      </c>
      <c r="AA1194" s="208"/>
      <c r="AB1194" s="208">
        <v>0</v>
      </c>
      <c r="AC1194" s="208"/>
    </row>
    <row r="1195" spans="1:29" ht="15" customHeight="1" x14ac:dyDescent="0.25">
      <c r="A1195" s="208">
        <v>12399</v>
      </c>
      <c r="B1195" s="208">
        <v>20300202</v>
      </c>
      <c r="C1195" s="208" t="s">
        <v>489</v>
      </c>
      <c r="D1195" s="208" t="s">
        <v>417</v>
      </c>
      <c r="E1195" s="208" t="s">
        <v>254</v>
      </c>
      <c r="F1195" s="208" t="s">
        <v>490</v>
      </c>
      <c r="G1195" s="208">
        <v>40</v>
      </c>
      <c r="H1195" s="208"/>
      <c r="I1195" s="208" t="s">
        <v>521</v>
      </c>
      <c r="J1195" s="208">
        <v>347</v>
      </c>
      <c r="K1195" s="186">
        <v>0</v>
      </c>
      <c r="L1195" s="186">
        <v>129</v>
      </c>
      <c r="M1195" s="208" t="s">
        <v>258</v>
      </c>
      <c r="N1195" s="186">
        <v>1</v>
      </c>
      <c r="O1195" s="210">
        <v>2.2000000000000001E-6</v>
      </c>
      <c r="P1195" s="208" t="s">
        <v>259</v>
      </c>
      <c r="Q1195" s="208" t="s">
        <v>493</v>
      </c>
      <c r="R1195" s="208" t="s">
        <v>453</v>
      </c>
      <c r="S1195" s="208" t="s">
        <v>494</v>
      </c>
      <c r="T1195" s="208"/>
      <c r="U1195" s="208">
        <v>3.1</v>
      </c>
      <c r="V1195" s="208" t="s">
        <v>505</v>
      </c>
      <c r="W1195" s="208" t="s">
        <v>496</v>
      </c>
      <c r="X1195" s="208" t="s">
        <v>275</v>
      </c>
      <c r="Y1195" s="208">
        <v>0</v>
      </c>
      <c r="Z1195" s="339">
        <v>36617</v>
      </c>
      <c r="AA1195" s="208"/>
      <c r="AB1195" s="208">
        <v>0</v>
      </c>
      <c r="AC1195" s="208"/>
    </row>
    <row r="1196" spans="1:29" ht="15" customHeight="1" x14ac:dyDescent="0.25">
      <c r="A1196" s="208">
        <v>12400</v>
      </c>
      <c r="B1196" s="208">
        <v>20300202</v>
      </c>
      <c r="C1196" s="208" t="s">
        <v>489</v>
      </c>
      <c r="D1196" s="208" t="s">
        <v>417</v>
      </c>
      <c r="E1196" s="208" t="s">
        <v>254</v>
      </c>
      <c r="F1196" s="208" t="s">
        <v>490</v>
      </c>
      <c r="G1196" s="208">
        <v>75569</v>
      </c>
      <c r="H1196" s="208" t="s">
        <v>522</v>
      </c>
      <c r="I1196" s="208" t="s">
        <v>523</v>
      </c>
      <c r="J1196" s="208">
        <v>357</v>
      </c>
      <c r="K1196" s="186">
        <v>0</v>
      </c>
      <c r="L1196" s="186">
        <v>129</v>
      </c>
      <c r="M1196" s="208" t="s">
        <v>258</v>
      </c>
      <c r="N1196" s="186">
        <v>1</v>
      </c>
      <c r="O1196" s="208" t="s">
        <v>524</v>
      </c>
      <c r="P1196" s="208" t="s">
        <v>259</v>
      </c>
      <c r="Q1196" s="208" t="s">
        <v>493</v>
      </c>
      <c r="R1196" s="208" t="s">
        <v>453</v>
      </c>
      <c r="S1196" s="208" t="s">
        <v>494</v>
      </c>
      <c r="T1196" s="208"/>
      <c r="U1196" s="208">
        <v>3.1</v>
      </c>
      <c r="V1196" s="208" t="s">
        <v>505</v>
      </c>
      <c r="W1196" s="208" t="s">
        <v>496</v>
      </c>
      <c r="X1196" s="208" t="s">
        <v>263</v>
      </c>
      <c r="Y1196" s="208">
        <v>0</v>
      </c>
      <c r="Z1196" s="339">
        <v>36617</v>
      </c>
      <c r="AA1196" s="208"/>
      <c r="AB1196" s="208">
        <v>0</v>
      </c>
      <c r="AC1196" s="208"/>
    </row>
    <row r="1197" spans="1:29" ht="15" customHeight="1" x14ac:dyDescent="0.25">
      <c r="A1197" s="208">
        <v>12401</v>
      </c>
      <c r="B1197" s="208">
        <v>20300202</v>
      </c>
      <c r="C1197" s="208" t="s">
        <v>489</v>
      </c>
      <c r="D1197" s="208" t="s">
        <v>417</v>
      </c>
      <c r="E1197" s="208" t="s">
        <v>254</v>
      </c>
      <c r="F1197" s="208" t="s">
        <v>490</v>
      </c>
      <c r="G1197" s="208" t="s">
        <v>276</v>
      </c>
      <c r="H1197" s="339">
        <v>2025884</v>
      </c>
      <c r="I1197" s="208" t="s">
        <v>277</v>
      </c>
      <c r="J1197" s="208">
        <v>380</v>
      </c>
      <c r="K1197" s="186">
        <v>0</v>
      </c>
      <c r="L1197" s="186">
        <v>129</v>
      </c>
      <c r="M1197" s="208" t="s">
        <v>258</v>
      </c>
      <c r="N1197" s="186">
        <v>1</v>
      </c>
      <c r="O1197" s="208" t="s">
        <v>58</v>
      </c>
      <c r="P1197" s="208" t="s">
        <v>259</v>
      </c>
      <c r="Q1197" s="208" t="s">
        <v>493</v>
      </c>
      <c r="R1197" s="208" t="s">
        <v>453</v>
      </c>
      <c r="S1197" s="208" t="s">
        <v>494</v>
      </c>
      <c r="T1197" s="208" t="s">
        <v>525</v>
      </c>
      <c r="U1197" s="208">
        <v>3.1</v>
      </c>
      <c r="V1197" s="208" t="s">
        <v>561</v>
      </c>
      <c r="W1197" s="208" t="s">
        <v>496</v>
      </c>
      <c r="X1197" s="208" t="s">
        <v>267</v>
      </c>
      <c r="Y1197" s="208">
        <v>0</v>
      </c>
      <c r="Z1197" s="339">
        <v>36617</v>
      </c>
      <c r="AA1197" s="208"/>
      <c r="AB1197" s="208">
        <v>0</v>
      </c>
      <c r="AC1197" s="208"/>
    </row>
    <row r="1198" spans="1:29" s="342" customFormat="1" ht="15" customHeight="1" x14ac:dyDescent="0.25">
      <c r="A1198" s="208">
        <v>12402</v>
      </c>
      <c r="B1198" s="208">
        <v>20300202</v>
      </c>
      <c r="C1198" s="208" t="s">
        <v>489</v>
      </c>
      <c r="D1198" s="208" t="s">
        <v>417</v>
      </c>
      <c r="E1198" s="208" t="s">
        <v>254</v>
      </c>
      <c r="F1198" s="208" t="s">
        <v>490</v>
      </c>
      <c r="G1198" s="208"/>
      <c r="H1198" s="208"/>
      <c r="I1198" s="208" t="s">
        <v>412</v>
      </c>
      <c r="J1198" s="208">
        <v>381</v>
      </c>
      <c r="K1198" s="342">
        <v>0</v>
      </c>
      <c r="L1198" s="342">
        <v>129</v>
      </c>
      <c r="M1198" s="208" t="s">
        <v>258</v>
      </c>
      <c r="N1198" s="342">
        <v>1</v>
      </c>
      <c r="O1198" s="210">
        <v>0.6</v>
      </c>
      <c r="P1198" s="208" t="s">
        <v>259</v>
      </c>
      <c r="Q1198" s="208" t="s">
        <v>260</v>
      </c>
      <c r="R1198" s="208" t="s">
        <v>254</v>
      </c>
      <c r="S1198" s="208" t="s">
        <v>261</v>
      </c>
      <c r="T1198" s="208"/>
      <c r="U1198" s="208">
        <v>3.2</v>
      </c>
      <c r="V1198" s="208"/>
      <c r="W1198" s="208" t="s">
        <v>528</v>
      </c>
      <c r="X1198" s="208" t="s">
        <v>267</v>
      </c>
      <c r="Y1198" s="208">
        <v>0</v>
      </c>
      <c r="Z1198" s="208"/>
      <c r="AA1198" s="339">
        <v>36617</v>
      </c>
      <c r="AB1198" s="208">
        <v>0</v>
      </c>
      <c r="AC1198" s="208"/>
    </row>
    <row r="1199" spans="1:29" ht="15" customHeight="1" x14ac:dyDescent="0.25">
      <c r="A1199" s="208">
        <v>12403</v>
      </c>
      <c r="B1199" s="208">
        <v>20300202</v>
      </c>
      <c r="C1199" s="208" t="s">
        <v>489</v>
      </c>
      <c r="D1199" s="208" t="s">
        <v>417</v>
      </c>
      <c r="E1199" s="208" t="s">
        <v>254</v>
      </c>
      <c r="F1199" s="208" t="s">
        <v>490</v>
      </c>
      <c r="G1199" s="208">
        <v>108883</v>
      </c>
      <c r="H1199" s="208" t="s">
        <v>381</v>
      </c>
      <c r="I1199" s="208" t="s">
        <v>382</v>
      </c>
      <c r="J1199" s="208">
        <v>397</v>
      </c>
      <c r="K1199" s="186">
        <v>0</v>
      </c>
      <c r="L1199" s="186">
        <v>129</v>
      </c>
      <c r="M1199" s="208" t="s">
        <v>258</v>
      </c>
      <c r="N1199" s="186">
        <v>1</v>
      </c>
      <c r="O1199" s="210">
        <v>1.2999999999999999E-4</v>
      </c>
      <c r="P1199" s="208" t="s">
        <v>259</v>
      </c>
      <c r="Q1199" s="208" t="s">
        <v>493</v>
      </c>
      <c r="R1199" s="208" t="s">
        <v>453</v>
      </c>
      <c r="S1199" s="208" t="s">
        <v>494</v>
      </c>
      <c r="T1199" s="208"/>
      <c r="U1199" s="208">
        <v>3.1</v>
      </c>
      <c r="V1199" s="208" t="s">
        <v>505</v>
      </c>
      <c r="W1199" s="208" t="s">
        <v>496</v>
      </c>
      <c r="X1199" s="208" t="s">
        <v>275</v>
      </c>
      <c r="Y1199" s="208">
        <v>0</v>
      </c>
      <c r="Z1199" s="339">
        <v>36617</v>
      </c>
      <c r="AA1199" s="208"/>
      <c r="AB1199" s="208">
        <v>0</v>
      </c>
      <c r="AC1199" s="208"/>
    </row>
    <row r="1200" spans="1:29" ht="15" customHeight="1" x14ac:dyDescent="0.25">
      <c r="A1200" s="208">
        <v>12404</v>
      </c>
      <c r="B1200" s="208">
        <v>20300202</v>
      </c>
      <c r="C1200" s="208" t="s">
        <v>489</v>
      </c>
      <c r="D1200" s="208" t="s">
        <v>417</v>
      </c>
      <c r="E1200" s="208" t="s">
        <v>254</v>
      </c>
      <c r="F1200" s="208" t="s">
        <v>490</v>
      </c>
      <c r="G1200" s="208"/>
      <c r="H1200" s="208"/>
      <c r="I1200" s="208" t="s">
        <v>279</v>
      </c>
      <c r="J1200" s="208">
        <v>399</v>
      </c>
      <c r="K1200" s="186">
        <v>0</v>
      </c>
      <c r="L1200" s="186">
        <v>129</v>
      </c>
      <c r="M1200" s="208" t="s">
        <v>258</v>
      </c>
      <c r="N1200" s="186">
        <v>1</v>
      </c>
      <c r="O1200" s="210">
        <v>1.0999999999999999E-2</v>
      </c>
      <c r="P1200" s="208" t="s">
        <v>259</v>
      </c>
      <c r="Q1200" s="208" t="s">
        <v>493</v>
      </c>
      <c r="R1200" s="208" t="s">
        <v>453</v>
      </c>
      <c r="S1200" s="208" t="s">
        <v>494</v>
      </c>
      <c r="T1200" s="208"/>
      <c r="U1200" s="208">
        <v>3.1</v>
      </c>
      <c r="V1200" s="208" t="s">
        <v>505</v>
      </c>
      <c r="W1200" s="208" t="s">
        <v>496</v>
      </c>
      <c r="X1200" s="208" t="s">
        <v>267</v>
      </c>
      <c r="Y1200" s="208">
        <v>0</v>
      </c>
      <c r="Z1200" s="339">
        <v>36617</v>
      </c>
      <c r="AA1200" s="208"/>
      <c r="AB1200" s="208">
        <v>0</v>
      </c>
      <c r="AC1200" s="208"/>
    </row>
    <row r="1201" spans="1:29" s="342" customFormat="1" ht="15" customHeight="1" x14ac:dyDescent="0.25">
      <c r="A1201" s="208">
        <v>12405</v>
      </c>
      <c r="B1201" s="208">
        <v>20300202</v>
      </c>
      <c r="C1201" s="208" t="s">
        <v>489</v>
      </c>
      <c r="D1201" s="208" t="s">
        <v>417</v>
      </c>
      <c r="E1201" s="208" t="s">
        <v>254</v>
      </c>
      <c r="F1201" s="208" t="s">
        <v>490</v>
      </c>
      <c r="G1201" s="208" t="s">
        <v>385</v>
      </c>
      <c r="H1201" s="208"/>
      <c r="I1201" s="208" t="s">
        <v>386</v>
      </c>
      <c r="J1201" s="208">
        <v>417</v>
      </c>
      <c r="K1201" s="342">
        <v>0</v>
      </c>
      <c r="L1201" s="342">
        <v>129</v>
      </c>
      <c r="M1201" s="208" t="s">
        <v>258</v>
      </c>
      <c r="N1201" s="342">
        <v>1</v>
      </c>
      <c r="O1201" s="210">
        <v>1</v>
      </c>
      <c r="P1201" s="208" t="s">
        <v>259</v>
      </c>
      <c r="Q1201" s="208" t="s">
        <v>260</v>
      </c>
      <c r="R1201" s="208" t="s">
        <v>254</v>
      </c>
      <c r="S1201" s="208" t="s">
        <v>261</v>
      </c>
      <c r="T1201" s="208"/>
      <c r="U1201" s="208">
        <v>3.1</v>
      </c>
      <c r="V1201" s="208"/>
      <c r="W1201" s="208" t="s">
        <v>620</v>
      </c>
      <c r="X1201" s="208" t="s">
        <v>263</v>
      </c>
      <c r="Y1201" s="208">
        <v>0</v>
      </c>
      <c r="Z1201" s="208"/>
      <c r="AA1201" s="339">
        <v>36617</v>
      </c>
      <c r="AB1201" s="208">
        <v>0</v>
      </c>
      <c r="AC1201" s="208"/>
    </row>
    <row r="1202" spans="1:29" ht="15" customHeight="1" x14ac:dyDescent="0.25">
      <c r="A1202" s="208">
        <v>12406</v>
      </c>
      <c r="B1202" s="208">
        <v>20300202</v>
      </c>
      <c r="C1202" s="208" t="s">
        <v>489</v>
      </c>
      <c r="D1202" s="208" t="s">
        <v>417</v>
      </c>
      <c r="E1202" s="208" t="s">
        <v>254</v>
      </c>
      <c r="F1202" s="208" t="s">
        <v>490</v>
      </c>
      <c r="G1202" s="208" t="s">
        <v>385</v>
      </c>
      <c r="H1202" s="208"/>
      <c r="I1202" s="208" t="s">
        <v>386</v>
      </c>
      <c r="J1202" s="208">
        <v>417</v>
      </c>
      <c r="K1202" s="186">
        <v>0</v>
      </c>
      <c r="L1202" s="186">
        <v>129</v>
      </c>
      <c r="M1202" s="208" t="s">
        <v>258</v>
      </c>
      <c r="N1202" s="186">
        <v>1</v>
      </c>
      <c r="O1202" s="210">
        <v>2.0999999999999999E-3</v>
      </c>
      <c r="P1202" s="208" t="s">
        <v>259</v>
      </c>
      <c r="Q1202" s="208" t="s">
        <v>493</v>
      </c>
      <c r="R1202" s="208" t="s">
        <v>453</v>
      </c>
      <c r="S1202" s="208" t="s">
        <v>494</v>
      </c>
      <c r="T1202" s="208"/>
      <c r="U1202" s="208">
        <v>3.1</v>
      </c>
      <c r="V1202" s="208" t="s">
        <v>505</v>
      </c>
      <c r="W1202" s="208" t="s">
        <v>496</v>
      </c>
      <c r="X1202" s="208" t="s">
        <v>263</v>
      </c>
      <c r="Y1202" s="208">
        <v>0</v>
      </c>
      <c r="Z1202" s="339">
        <v>36617</v>
      </c>
      <c r="AA1202" s="208"/>
      <c r="AB1202" s="208">
        <v>0</v>
      </c>
      <c r="AC1202" s="208"/>
    </row>
    <row r="1203" spans="1:29" s="208" customFormat="1" ht="15" customHeight="1" x14ac:dyDescent="0.25">
      <c r="A1203" s="208">
        <v>12407</v>
      </c>
      <c r="B1203" s="208">
        <v>20300203</v>
      </c>
      <c r="C1203" s="208" t="s">
        <v>489</v>
      </c>
      <c r="D1203" s="208" t="s">
        <v>417</v>
      </c>
      <c r="E1203" s="208" t="s">
        <v>254</v>
      </c>
      <c r="F1203" s="208" t="s">
        <v>541</v>
      </c>
      <c r="G1203" s="208">
        <v>75070</v>
      </c>
      <c r="H1203" s="208" t="s">
        <v>491</v>
      </c>
      <c r="I1203" s="208" t="s">
        <v>492</v>
      </c>
      <c r="J1203" s="208">
        <v>71</v>
      </c>
      <c r="K1203" s="208">
        <v>0</v>
      </c>
      <c r="L1203" s="208">
        <v>129</v>
      </c>
      <c r="M1203" s="208" t="s">
        <v>258</v>
      </c>
      <c r="N1203" s="208">
        <v>1</v>
      </c>
      <c r="O1203" s="210">
        <v>4.0000000000000003E-5</v>
      </c>
      <c r="P1203" s="208" t="s">
        <v>259</v>
      </c>
      <c r="Q1203" s="208" t="s">
        <v>493</v>
      </c>
      <c r="R1203" s="208" t="s">
        <v>453</v>
      </c>
      <c r="S1203" s="208" t="s">
        <v>494</v>
      </c>
      <c r="U1203" s="208">
        <v>3.1</v>
      </c>
      <c r="V1203" s="208" t="s">
        <v>505</v>
      </c>
      <c r="W1203" s="208" t="s">
        <v>496</v>
      </c>
      <c r="X1203" s="208" t="s">
        <v>275</v>
      </c>
      <c r="Y1203" s="208">
        <v>0</v>
      </c>
      <c r="Z1203" s="339">
        <v>36617</v>
      </c>
      <c r="AB1203" s="208">
        <v>0</v>
      </c>
    </row>
    <row r="1204" spans="1:29" s="208" customFormat="1" ht="15" customHeight="1" x14ac:dyDescent="0.25">
      <c r="A1204" s="208">
        <v>12408</v>
      </c>
      <c r="B1204" s="208">
        <v>20300203</v>
      </c>
      <c r="C1204" s="208" t="s">
        <v>489</v>
      </c>
      <c r="D1204" s="208" t="s">
        <v>417</v>
      </c>
      <c r="E1204" s="208" t="s">
        <v>254</v>
      </c>
      <c r="F1204" s="208" t="s">
        <v>541</v>
      </c>
      <c r="G1204" s="208">
        <v>107028</v>
      </c>
      <c r="H1204" s="208" t="s">
        <v>497</v>
      </c>
      <c r="I1204" s="208" t="s">
        <v>498</v>
      </c>
      <c r="J1204" s="208">
        <v>79</v>
      </c>
      <c r="K1204" s="208">
        <v>0</v>
      </c>
      <c r="L1204" s="208">
        <v>129</v>
      </c>
      <c r="M1204" s="208" t="s">
        <v>258</v>
      </c>
      <c r="N1204" s="208">
        <v>1</v>
      </c>
      <c r="O1204" s="210">
        <v>6.3999999999999997E-6</v>
      </c>
      <c r="P1204" s="208" t="s">
        <v>259</v>
      </c>
      <c r="Q1204" s="208" t="s">
        <v>493</v>
      </c>
      <c r="R1204" s="208" t="s">
        <v>453</v>
      </c>
      <c r="S1204" s="208" t="s">
        <v>494</v>
      </c>
      <c r="U1204" s="208">
        <v>3.1</v>
      </c>
      <c r="V1204" s="208" t="s">
        <v>505</v>
      </c>
      <c r="W1204" s="208" t="s">
        <v>496</v>
      </c>
      <c r="X1204" s="208" t="s">
        <v>275</v>
      </c>
      <c r="Y1204" s="208">
        <v>0</v>
      </c>
      <c r="Z1204" s="339">
        <v>36617</v>
      </c>
      <c r="AB1204" s="208">
        <v>0</v>
      </c>
    </row>
    <row r="1205" spans="1:29" s="208" customFormat="1" ht="15" customHeight="1" x14ac:dyDescent="0.25">
      <c r="A1205" s="208">
        <v>12409</v>
      </c>
      <c r="B1205" s="208">
        <v>20300203</v>
      </c>
      <c r="C1205" s="208" t="s">
        <v>489</v>
      </c>
      <c r="D1205" s="208" t="s">
        <v>417</v>
      </c>
      <c r="E1205" s="208" t="s">
        <v>254</v>
      </c>
      <c r="F1205" s="208" t="s">
        <v>541</v>
      </c>
      <c r="G1205" s="208" t="s">
        <v>565</v>
      </c>
      <c r="H1205" s="208" t="s">
        <v>566</v>
      </c>
      <c r="I1205" s="208" t="s">
        <v>567</v>
      </c>
      <c r="J1205" s="208">
        <v>87</v>
      </c>
      <c r="K1205" s="208">
        <v>107</v>
      </c>
      <c r="L1205" s="208">
        <v>172</v>
      </c>
      <c r="M1205" s="208" t="s">
        <v>615</v>
      </c>
      <c r="N1205" s="208">
        <v>1</v>
      </c>
      <c r="O1205" s="210">
        <v>18</v>
      </c>
      <c r="P1205" s="208" t="s">
        <v>259</v>
      </c>
      <c r="Q1205" s="208" t="s">
        <v>260</v>
      </c>
      <c r="R1205" s="208" t="s">
        <v>254</v>
      </c>
      <c r="S1205" s="208" t="s">
        <v>261</v>
      </c>
      <c r="W1205" s="208" t="s">
        <v>568</v>
      </c>
      <c r="X1205" s="208" t="s">
        <v>275</v>
      </c>
      <c r="Y1205" s="208">
        <v>0</v>
      </c>
      <c r="Z1205" s="339">
        <v>36770</v>
      </c>
      <c r="AB1205" s="208">
        <v>0</v>
      </c>
    </row>
    <row r="1206" spans="1:29" s="208" customFormat="1" ht="15" customHeight="1" x14ac:dyDescent="0.25">
      <c r="A1206" s="208">
        <v>12410</v>
      </c>
      <c r="B1206" s="208">
        <v>20300203</v>
      </c>
      <c r="C1206" s="208" t="s">
        <v>489</v>
      </c>
      <c r="D1206" s="208" t="s">
        <v>417</v>
      </c>
      <c r="E1206" s="208" t="s">
        <v>254</v>
      </c>
      <c r="F1206" s="208" t="s">
        <v>541</v>
      </c>
      <c r="G1206" s="208" t="s">
        <v>565</v>
      </c>
      <c r="H1206" s="208" t="s">
        <v>566</v>
      </c>
      <c r="I1206" s="208" t="s">
        <v>567</v>
      </c>
      <c r="J1206" s="208">
        <v>87</v>
      </c>
      <c r="K1206" s="208">
        <v>139</v>
      </c>
      <c r="L1206" s="208">
        <v>198</v>
      </c>
      <c r="M1206" s="208" t="s">
        <v>551</v>
      </c>
      <c r="N1206" s="208">
        <v>1</v>
      </c>
      <c r="O1206" s="210">
        <v>9.1</v>
      </c>
      <c r="P1206" s="208" t="s">
        <v>259</v>
      </c>
      <c r="Q1206" s="208" t="s">
        <v>260</v>
      </c>
      <c r="R1206" s="208" t="s">
        <v>254</v>
      </c>
      <c r="S1206" s="208" t="s">
        <v>261</v>
      </c>
      <c r="W1206" s="208" t="s">
        <v>568</v>
      </c>
      <c r="X1206" s="208" t="s">
        <v>275</v>
      </c>
      <c r="Y1206" s="208">
        <v>0</v>
      </c>
      <c r="Z1206" s="339">
        <v>36770</v>
      </c>
      <c r="AB1206" s="208">
        <v>0</v>
      </c>
    </row>
    <row r="1207" spans="1:29" s="208" customFormat="1" ht="15" customHeight="1" x14ac:dyDescent="0.25">
      <c r="A1207" s="208">
        <v>12411</v>
      </c>
      <c r="B1207" s="208">
        <v>20300203</v>
      </c>
      <c r="C1207" s="208" t="s">
        <v>489</v>
      </c>
      <c r="D1207" s="208" t="s">
        <v>417</v>
      </c>
      <c r="E1207" s="208" t="s">
        <v>254</v>
      </c>
      <c r="F1207" s="208" t="s">
        <v>541</v>
      </c>
      <c r="G1207" s="208">
        <v>71432</v>
      </c>
      <c r="H1207" s="208" t="s">
        <v>297</v>
      </c>
      <c r="I1207" s="208" t="s">
        <v>298</v>
      </c>
      <c r="J1207" s="208">
        <v>98</v>
      </c>
      <c r="K1207" s="208">
        <v>0</v>
      </c>
      <c r="L1207" s="208">
        <v>129</v>
      </c>
      <c r="M1207" s="208" t="s">
        <v>258</v>
      </c>
      <c r="N1207" s="208">
        <v>1</v>
      </c>
      <c r="O1207" s="210">
        <v>1.2E-5</v>
      </c>
      <c r="P1207" s="208" t="s">
        <v>259</v>
      </c>
      <c r="Q1207" s="208" t="s">
        <v>493</v>
      </c>
      <c r="R1207" s="208" t="s">
        <v>453</v>
      </c>
      <c r="S1207" s="208" t="s">
        <v>494</v>
      </c>
      <c r="U1207" s="208">
        <v>3.1</v>
      </c>
      <c r="V1207" s="208" t="s">
        <v>505</v>
      </c>
      <c r="W1207" s="208" t="s">
        <v>496</v>
      </c>
      <c r="X1207" s="208" t="s">
        <v>278</v>
      </c>
      <c r="Y1207" s="208">
        <v>0</v>
      </c>
      <c r="Z1207" s="339">
        <v>36617</v>
      </c>
      <c r="AB1207" s="208">
        <v>0</v>
      </c>
    </row>
    <row r="1208" spans="1:29" s="208" customFormat="1" ht="15" customHeight="1" x14ac:dyDescent="0.25">
      <c r="A1208" s="208">
        <v>12412</v>
      </c>
      <c r="B1208" s="208">
        <v>20300203</v>
      </c>
      <c r="C1208" s="208" t="s">
        <v>489</v>
      </c>
      <c r="D1208" s="208" t="s">
        <v>417</v>
      </c>
      <c r="E1208" s="208" t="s">
        <v>254</v>
      </c>
      <c r="F1208" s="208" t="s">
        <v>541</v>
      </c>
      <c r="G1208" s="208">
        <v>71432</v>
      </c>
      <c r="H1208" s="208" t="s">
        <v>297</v>
      </c>
      <c r="I1208" s="208" t="s">
        <v>298</v>
      </c>
      <c r="J1208" s="208">
        <v>98</v>
      </c>
      <c r="K1208" s="208">
        <v>65</v>
      </c>
      <c r="L1208" s="208">
        <v>159</v>
      </c>
      <c r="M1208" s="208" t="s">
        <v>499</v>
      </c>
      <c r="N1208" s="208">
        <v>1</v>
      </c>
      <c r="O1208" s="210">
        <v>9.0999999999999997E-7</v>
      </c>
      <c r="P1208" s="208" t="s">
        <v>259</v>
      </c>
      <c r="Q1208" s="208" t="s">
        <v>493</v>
      </c>
      <c r="R1208" s="208" t="s">
        <v>453</v>
      </c>
      <c r="S1208" s="208" t="s">
        <v>494</v>
      </c>
      <c r="U1208" s="208">
        <v>3.1</v>
      </c>
      <c r="V1208" s="208" t="s">
        <v>500</v>
      </c>
      <c r="W1208" s="208" t="s">
        <v>496</v>
      </c>
      <c r="X1208" s="208" t="s">
        <v>263</v>
      </c>
      <c r="Y1208" s="208">
        <v>0</v>
      </c>
      <c r="Z1208" s="339">
        <v>36617</v>
      </c>
      <c r="AB1208" s="208">
        <v>0</v>
      </c>
    </row>
    <row r="1209" spans="1:29" s="208" customFormat="1" ht="15" customHeight="1" x14ac:dyDescent="0.25">
      <c r="A1209" s="208">
        <v>12413</v>
      </c>
      <c r="B1209" s="208">
        <v>20300203</v>
      </c>
      <c r="C1209" s="208" t="s">
        <v>489</v>
      </c>
      <c r="D1209" s="208" t="s">
        <v>417</v>
      </c>
      <c r="E1209" s="208" t="s">
        <v>254</v>
      </c>
      <c r="F1209" s="208" t="s">
        <v>541</v>
      </c>
      <c r="G1209" s="208">
        <v>106990</v>
      </c>
      <c r="H1209" s="208" t="s">
        <v>501</v>
      </c>
      <c r="I1209" s="208" t="s">
        <v>502</v>
      </c>
      <c r="J1209" s="208">
        <v>25</v>
      </c>
      <c r="K1209" s="208">
        <v>0</v>
      </c>
      <c r="L1209" s="208">
        <v>129</v>
      </c>
      <c r="M1209" s="208" t="s">
        <v>258</v>
      </c>
      <c r="N1209" s="208">
        <v>1</v>
      </c>
      <c r="O1209" s="208" t="s">
        <v>503</v>
      </c>
      <c r="P1209" s="208" t="s">
        <v>259</v>
      </c>
      <c r="Q1209" s="208" t="s">
        <v>493</v>
      </c>
      <c r="R1209" s="208" t="s">
        <v>453</v>
      </c>
      <c r="S1209" s="208" t="s">
        <v>494</v>
      </c>
      <c r="U1209" s="208">
        <v>3.1</v>
      </c>
      <c r="V1209" s="208" t="s">
        <v>504</v>
      </c>
      <c r="W1209" s="208" t="s">
        <v>496</v>
      </c>
      <c r="X1209" s="208" t="s">
        <v>263</v>
      </c>
      <c r="Y1209" s="208">
        <v>0</v>
      </c>
      <c r="Z1209" s="339">
        <v>36617</v>
      </c>
      <c r="AB1209" s="208">
        <v>0</v>
      </c>
    </row>
    <row r="1210" spans="1:29" s="208" customFormat="1" ht="15" customHeight="1" x14ac:dyDescent="0.25">
      <c r="A1210" s="208">
        <v>12414</v>
      </c>
      <c r="B1210" s="208">
        <v>20300203</v>
      </c>
      <c r="C1210" s="208" t="s">
        <v>489</v>
      </c>
      <c r="D1210" s="208" t="s">
        <v>417</v>
      </c>
      <c r="E1210" s="208" t="s">
        <v>254</v>
      </c>
      <c r="F1210" s="208" t="s">
        <v>541</v>
      </c>
      <c r="G1210" s="208" t="s">
        <v>255</v>
      </c>
      <c r="H1210" s="208" t="s">
        <v>256</v>
      </c>
      <c r="I1210" s="208" t="s">
        <v>257</v>
      </c>
      <c r="J1210" s="208">
        <v>136</v>
      </c>
      <c r="K1210" s="208">
        <v>0</v>
      </c>
      <c r="L1210" s="208">
        <v>129</v>
      </c>
      <c r="M1210" s="208" t="s">
        <v>258</v>
      </c>
      <c r="N1210" s="208">
        <v>1</v>
      </c>
      <c r="O1210" s="210">
        <v>110</v>
      </c>
      <c r="P1210" s="208" t="s">
        <v>259</v>
      </c>
      <c r="Q1210" s="208" t="s">
        <v>493</v>
      </c>
      <c r="R1210" s="208" t="s">
        <v>453</v>
      </c>
      <c r="S1210" s="208" t="s">
        <v>494</v>
      </c>
      <c r="U1210" s="208">
        <v>3.1</v>
      </c>
      <c r="V1210" s="208" t="s">
        <v>505</v>
      </c>
      <c r="W1210" s="208" t="s">
        <v>496</v>
      </c>
      <c r="X1210" s="208" t="s">
        <v>278</v>
      </c>
      <c r="Y1210" s="208">
        <v>0</v>
      </c>
      <c r="Z1210" s="339">
        <v>36617</v>
      </c>
      <c r="AB1210" s="208">
        <v>0</v>
      </c>
    </row>
    <row r="1211" spans="1:29" s="208" customFormat="1" ht="15" customHeight="1" x14ac:dyDescent="0.25">
      <c r="A1211" s="208">
        <v>12415</v>
      </c>
      <c r="B1211" s="208">
        <v>20300203</v>
      </c>
      <c r="C1211" s="208" t="s">
        <v>489</v>
      </c>
      <c r="D1211" s="208" t="s">
        <v>417</v>
      </c>
      <c r="E1211" s="208" t="s">
        <v>254</v>
      </c>
      <c r="F1211" s="208" t="s">
        <v>541</v>
      </c>
      <c r="G1211" s="208" t="s">
        <v>264</v>
      </c>
      <c r="H1211" s="208" t="s">
        <v>265</v>
      </c>
      <c r="I1211" s="208" t="s">
        <v>266</v>
      </c>
      <c r="J1211" s="208">
        <v>137</v>
      </c>
      <c r="K1211" s="208">
        <v>0</v>
      </c>
      <c r="L1211" s="208">
        <v>129</v>
      </c>
      <c r="M1211" s="208" t="s">
        <v>258</v>
      </c>
      <c r="N1211" s="208">
        <v>1</v>
      </c>
      <c r="O1211" s="210">
        <v>8.2000000000000003E-2</v>
      </c>
      <c r="P1211" s="208" t="s">
        <v>259</v>
      </c>
      <c r="Q1211" s="208" t="s">
        <v>493</v>
      </c>
      <c r="R1211" s="208" t="s">
        <v>453</v>
      </c>
      <c r="S1211" s="208" t="s">
        <v>494</v>
      </c>
      <c r="U1211" s="208">
        <v>3.1</v>
      </c>
      <c r="V1211" s="208" t="s">
        <v>505</v>
      </c>
      <c r="W1211" s="208" t="s">
        <v>496</v>
      </c>
      <c r="X1211" s="208" t="s">
        <v>278</v>
      </c>
      <c r="Y1211" s="208">
        <v>0</v>
      </c>
      <c r="Z1211" s="339">
        <v>36617</v>
      </c>
      <c r="AB1211" s="208">
        <v>0</v>
      </c>
    </row>
    <row r="1212" spans="1:29" s="208" customFormat="1" ht="15" customHeight="1" x14ac:dyDescent="0.25">
      <c r="A1212" s="208">
        <v>12416</v>
      </c>
      <c r="B1212" s="208">
        <v>20300203</v>
      </c>
      <c r="C1212" s="208" t="s">
        <v>489</v>
      </c>
      <c r="D1212" s="208" t="s">
        <v>417</v>
      </c>
      <c r="E1212" s="208" t="s">
        <v>254</v>
      </c>
      <c r="F1212" s="208" t="s">
        <v>541</v>
      </c>
      <c r="G1212" s="208" t="s">
        <v>264</v>
      </c>
      <c r="H1212" s="208" t="s">
        <v>265</v>
      </c>
      <c r="I1212" s="208" t="s">
        <v>266</v>
      </c>
      <c r="J1212" s="208">
        <v>137</v>
      </c>
      <c r="K1212" s="208">
        <v>28</v>
      </c>
      <c r="L1212" s="208">
        <v>145</v>
      </c>
      <c r="M1212" s="208" t="s">
        <v>506</v>
      </c>
      <c r="N1212" s="208">
        <v>1</v>
      </c>
      <c r="O1212" s="210">
        <v>0.03</v>
      </c>
      <c r="P1212" s="208" t="s">
        <v>259</v>
      </c>
      <c r="Q1212" s="208" t="s">
        <v>493</v>
      </c>
      <c r="R1212" s="208" t="s">
        <v>453</v>
      </c>
      <c r="S1212" s="208" t="s">
        <v>494</v>
      </c>
      <c r="U1212" s="208">
        <v>3.1</v>
      </c>
      <c r="V1212" s="208" t="s">
        <v>505</v>
      </c>
      <c r="W1212" s="208" t="s">
        <v>496</v>
      </c>
      <c r="X1212" s="208" t="s">
        <v>278</v>
      </c>
      <c r="Y1212" s="208">
        <v>0</v>
      </c>
      <c r="Z1212" s="339">
        <v>36617</v>
      </c>
      <c r="AB1212" s="208">
        <v>0</v>
      </c>
    </row>
    <row r="1213" spans="1:29" s="208" customFormat="1" ht="15" customHeight="1" x14ac:dyDescent="0.25">
      <c r="A1213" s="208">
        <v>12417</v>
      </c>
      <c r="B1213" s="208">
        <v>20300203</v>
      </c>
      <c r="C1213" s="208" t="s">
        <v>489</v>
      </c>
      <c r="D1213" s="208" t="s">
        <v>417</v>
      </c>
      <c r="E1213" s="208" t="s">
        <v>254</v>
      </c>
      <c r="F1213" s="208" t="s">
        <v>541</v>
      </c>
      <c r="G1213" s="208" t="s">
        <v>264</v>
      </c>
      <c r="H1213" s="208" t="s">
        <v>265</v>
      </c>
      <c r="I1213" s="208" t="s">
        <v>266</v>
      </c>
      <c r="J1213" s="208">
        <v>137</v>
      </c>
      <c r="K1213" s="208">
        <v>149</v>
      </c>
      <c r="L1213" s="208">
        <v>206</v>
      </c>
      <c r="M1213" s="208" t="s">
        <v>507</v>
      </c>
      <c r="N1213" s="208">
        <v>1</v>
      </c>
      <c r="O1213" s="210">
        <v>1.4999999999999999E-2</v>
      </c>
      <c r="P1213" s="208" t="s">
        <v>259</v>
      </c>
      <c r="Q1213" s="208" t="s">
        <v>493</v>
      </c>
      <c r="R1213" s="208" t="s">
        <v>453</v>
      </c>
      <c r="S1213" s="208" t="s">
        <v>494</v>
      </c>
      <c r="U1213" s="208">
        <v>3.1</v>
      </c>
      <c r="V1213" s="208" t="s">
        <v>508</v>
      </c>
      <c r="W1213" s="208" t="s">
        <v>496</v>
      </c>
      <c r="X1213" s="208" t="s">
        <v>263</v>
      </c>
      <c r="Y1213" s="208">
        <v>0</v>
      </c>
      <c r="Z1213" s="339">
        <v>36617</v>
      </c>
      <c r="AB1213" s="208">
        <v>0</v>
      </c>
    </row>
    <row r="1214" spans="1:29" s="208" customFormat="1" ht="15" customHeight="1" x14ac:dyDescent="0.25">
      <c r="A1214" s="208">
        <v>12418</v>
      </c>
      <c r="B1214" s="208">
        <v>20300203</v>
      </c>
      <c r="C1214" s="208" t="s">
        <v>489</v>
      </c>
      <c r="D1214" s="208" t="s">
        <v>417</v>
      </c>
      <c r="E1214" s="208" t="s">
        <v>254</v>
      </c>
      <c r="F1214" s="208" t="s">
        <v>541</v>
      </c>
      <c r="G1214" s="208">
        <v>100414</v>
      </c>
      <c r="H1214" s="208" t="s">
        <v>509</v>
      </c>
      <c r="I1214" s="208" t="s">
        <v>510</v>
      </c>
      <c r="J1214" s="208">
        <v>197</v>
      </c>
      <c r="K1214" s="208">
        <v>0</v>
      </c>
      <c r="L1214" s="208">
        <v>129</v>
      </c>
      <c r="M1214" s="208" t="s">
        <v>258</v>
      </c>
      <c r="N1214" s="208">
        <v>1</v>
      </c>
      <c r="O1214" s="210">
        <v>3.1999999999999999E-5</v>
      </c>
      <c r="P1214" s="208" t="s">
        <v>259</v>
      </c>
      <c r="Q1214" s="208" t="s">
        <v>493</v>
      </c>
      <c r="R1214" s="208" t="s">
        <v>453</v>
      </c>
      <c r="S1214" s="208" t="s">
        <v>494</v>
      </c>
      <c r="U1214" s="208">
        <v>3.1</v>
      </c>
      <c r="V1214" s="208" t="s">
        <v>505</v>
      </c>
      <c r="W1214" s="208" t="s">
        <v>496</v>
      </c>
      <c r="X1214" s="208" t="s">
        <v>275</v>
      </c>
      <c r="Y1214" s="208">
        <v>0</v>
      </c>
      <c r="Z1214" s="339">
        <v>36617</v>
      </c>
      <c r="AB1214" s="208">
        <v>0</v>
      </c>
    </row>
    <row r="1215" spans="1:29" s="208" customFormat="1" ht="15" customHeight="1" x14ac:dyDescent="0.25">
      <c r="A1215" s="208">
        <v>12419</v>
      </c>
      <c r="B1215" s="208">
        <v>20300203</v>
      </c>
      <c r="C1215" s="208" t="s">
        <v>489</v>
      </c>
      <c r="D1215" s="208" t="s">
        <v>417</v>
      </c>
      <c r="E1215" s="208" t="s">
        <v>254</v>
      </c>
      <c r="F1215" s="208" t="s">
        <v>541</v>
      </c>
      <c r="G1215" s="208">
        <v>50000</v>
      </c>
      <c r="H1215" s="208" t="s">
        <v>339</v>
      </c>
      <c r="I1215" s="208" t="s">
        <v>340</v>
      </c>
      <c r="J1215" s="208">
        <v>210</v>
      </c>
      <c r="K1215" s="208">
        <v>0</v>
      </c>
      <c r="L1215" s="208">
        <v>129</v>
      </c>
      <c r="M1215" s="208" t="s">
        <v>258</v>
      </c>
      <c r="N1215" s="208">
        <v>1</v>
      </c>
      <c r="O1215" s="210">
        <v>7.1000000000000002E-4</v>
      </c>
      <c r="P1215" s="208" t="s">
        <v>259</v>
      </c>
      <c r="Q1215" s="208" t="s">
        <v>493</v>
      </c>
      <c r="R1215" s="208" t="s">
        <v>453</v>
      </c>
      <c r="S1215" s="208" t="s">
        <v>494</v>
      </c>
      <c r="U1215" s="208">
        <v>3.1</v>
      </c>
      <c r="V1215" s="208" t="s">
        <v>505</v>
      </c>
      <c r="W1215" s="208" t="s">
        <v>496</v>
      </c>
      <c r="X1215" s="208" t="s">
        <v>278</v>
      </c>
      <c r="Y1215" s="208">
        <v>0</v>
      </c>
      <c r="Z1215" s="339">
        <v>36617</v>
      </c>
      <c r="AB1215" s="208">
        <v>0</v>
      </c>
    </row>
    <row r="1216" spans="1:29" s="208" customFormat="1" ht="15" customHeight="1" x14ac:dyDescent="0.25">
      <c r="A1216" s="208">
        <v>12420</v>
      </c>
      <c r="B1216" s="208">
        <v>20300203</v>
      </c>
      <c r="C1216" s="208" t="s">
        <v>489</v>
      </c>
      <c r="D1216" s="208" t="s">
        <v>417</v>
      </c>
      <c r="E1216" s="208" t="s">
        <v>254</v>
      </c>
      <c r="F1216" s="208" t="s">
        <v>541</v>
      </c>
      <c r="G1216" s="208">
        <v>50000</v>
      </c>
      <c r="H1216" s="208" t="s">
        <v>339</v>
      </c>
      <c r="I1216" s="208" t="s">
        <v>340</v>
      </c>
      <c r="J1216" s="208">
        <v>210</v>
      </c>
      <c r="K1216" s="208">
        <v>65</v>
      </c>
      <c r="L1216" s="208">
        <v>159</v>
      </c>
      <c r="M1216" s="208" t="s">
        <v>499</v>
      </c>
      <c r="N1216" s="208">
        <v>1</v>
      </c>
      <c r="O1216" s="210">
        <v>2.0000000000000002E-5</v>
      </c>
      <c r="P1216" s="208" t="s">
        <v>259</v>
      </c>
      <c r="Q1216" s="208" t="s">
        <v>493</v>
      </c>
      <c r="R1216" s="208" t="s">
        <v>453</v>
      </c>
      <c r="S1216" s="208" t="s">
        <v>494</v>
      </c>
      <c r="U1216" s="208">
        <v>3.1</v>
      </c>
      <c r="V1216" s="208" t="s">
        <v>500</v>
      </c>
      <c r="W1216" s="208" t="s">
        <v>496</v>
      </c>
      <c r="X1216" s="208" t="s">
        <v>263</v>
      </c>
      <c r="Y1216" s="208">
        <v>0</v>
      </c>
      <c r="Z1216" s="339">
        <v>36617</v>
      </c>
      <c r="AB1216" s="208">
        <v>0</v>
      </c>
    </row>
    <row r="1217" spans="1:28" s="208" customFormat="1" ht="15" customHeight="1" x14ac:dyDescent="0.25">
      <c r="A1217" s="208">
        <v>12421</v>
      </c>
      <c r="B1217" s="208">
        <v>20300203</v>
      </c>
      <c r="C1217" s="208" t="s">
        <v>489</v>
      </c>
      <c r="D1217" s="208" t="s">
        <v>417</v>
      </c>
      <c r="E1217" s="208" t="s">
        <v>254</v>
      </c>
      <c r="F1217" s="208" t="s">
        <v>541</v>
      </c>
      <c r="G1217" s="208">
        <v>1330207</v>
      </c>
      <c r="H1217" s="208" t="s">
        <v>517</v>
      </c>
      <c r="I1217" s="208" t="s">
        <v>518</v>
      </c>
      <c r="J1217" s="208">
        <v>246</v>
      </c>
      <c r="K1217" s="208">
        <v>0</v>
      </c>
      <c r="L1217" s="208">
        <v>129</v>
      </c>
      <c r="M1217" s="208" t="s">
        <v>258</v>
      </c>
      <c r="N1217" s="208">
        <v>1</v>
      </c>
      <c r="O1217" s="210">
        <v>6.3999999999999997E-5</v>
      </c>
      <c r="P1217" s="208" t="s">
        <v>259</v>
      </c>
      <c r="Q1217" s="208" t="s">
        <v>493</v>
      </c>
      <c r="R1217" s="208" t="s">
        <v>453</v>
      </c>
      <c r="S1217" s="208" t="s">
        <v>494</v>
      </c>
      <c r="U1217" s="208">
        <v>3.1</v>
      </c>
      <c r="V1217" s="208" t="s">
        <v>505</v>
      </c>
      <c r="W1217" s="208" t="s">
        <v>496</v>
      </c>
      <c r="X1217" s="208" t="s">
        <v>275</v>
      </c>
      <c r="Y1217" s="208">
        <v>0</v>
      </c>
      <c r="Z1217" s="339">
        <v>36617</v>
      </c>
      <c r="AB1217" s="208">
        <v>0</v>
      </c>
    </row>
    <row r="1218" spans="1:28" s="208" customFormat="1" ht="15" customHeight="1" x14ac:dyDescent="0.25">
      <c r="A1218" s="208">
        <v>12422</v>
      </c>
      <c r="B1218" s="208">
        <v>20300203</v>
      </c>
      <c r="C1218" s="208" t="s">
        <v>489</v>
      </c>
      <c r="D1218" s="208" t="s">
        <v>417</v>
      </c>
      <c r="E1218" s="208" t="s">
        <v>254</v>
      </c>
      <c r="F1218" s="208" t="s">
        <v>541</v>
      </c>
      <c r="H1218" s="208" t="s">
        <v>349</v>
      </c>
      <c r="I1218" s="208" t="s">
        <v>350</v>
      </c>
      <c r="J1218" s="208">
        <v>261</v>
      </c>
      <c r="K1218" s="208">
        <v>0</v>
      </c>
      <c r="L1218" s="208">
        <v>129</v>
      </c>
      <c r="M1218" s="208" t="s">
        <v>258</v>
      </c>
      <c r="N1218" s="208">
        <v>1</v>
      </c>
      <c r="O1218" s="210">
        <v>8.6E-3</v>
      </c>
      <c r="P1218" s="208" t="s">
        <v>259</v>
      </c>
      <c r="Q1218" s="208" t="s">
        <v>493</v>
      </c>
      <c r="R1218" s="208" t="s">
        <v>453</v>
      </c>
      <c r="S1218" s="208" t="s">
        <v>494</v>
      </c>
      <c r="U1218" s="208">
        <v>3.1</v>
      </c>
      <c r="V1218" s="208" t="s">
        <v>505</v>
      </c>
      <c r="W1218" s="208" t="s">
        <v>496</v>
      </c>
      <c r="X1218" s="208" t="s">
        <v>275</v>
      </c>
      <c r="Y1218" s="208">
        <v>0</v>
      </c>
      <c r="Z1218" s="339">
        <v>36617</v>
      </c>
      <c r="AB1218" s="208">
        <v>0</v>
      </c>
    </row>
    <row r="1219" spans="1:28" s="208" customFormat="1" ht="15" customHeight="1" x14ac:dyDescent="0.25">
      <c r="A1219" s="208">
        <v>12423</v>
      </c>
      <c r="B1219" s="208">
        <v>20300203</v>
      </c>
      <c r="C1219" s="208" t="s">
        <v>489</v>
      </c>
      <c r="D1219" s="208" t="s">
        <v>417</v>
      </c>
      <c r="E1219" s="208" t="s">
        <v>254</v>
      </c>
      <c r="F1219" s="208" t="s">
        <v>541</v>
      </c>
      <c r="G1219" s="208">
        <v>91203</v>
      </c>
      <c r="H1219" s="208" t="s">
        <v>361</v>
      </c>
      <c r="I1219" s="208" t="s">
        <v>362</v>
      </c>
      <c r="J1219" s="208">
        <v>291</v>
      </c>
      <c r="K1219" s="208">
        <v>0</v>
      </c>
      <c r="L1219" s="208">
        <v>129</v>
      </c>
      <c r="M1219" s="208" t="s">
        <v>258</v>
      </c>
      <c r="N1219" s="208">
        <v>1</v>
      </c>
      <c r="O1219" s="210">
        <v>1.3E-6</v>
      </c>
      <c r="P1219" s="208" t="s">
        <v>259</v>
      </c>
      <c r="Q1219" s="208" t="s">
        <v>493</v>
      </c>
      <c r="R1219" s="208" t="s">
        <v>453</v>
      </c>
      <c r="S1219" s="208" t="s">
        <v>494</v>
      </c>
      <c r="U1219" s="208">
        <v>3.1</v>
      </c>
      <c r="V1219" s="208" t="s">
        <v>505</v>
      </c>
      <c r="W1219" s="208" t="s">
        <v>496</v>
      </c>
      <c r="X1219" s="208" t="s">
        <v>275</v>
      </c>
      <c r="Y1219" s="208">
        <v>0</v>
      </c>
      <c r="Z1219" s="339">
        <v>36617</v>
      </c>
      <c r="AB1219" s="208">
        <v>0</v>
      </c>
    </row>
    <row r="1220" spans="1:28" s="208" customFormat="1" ht="15" customHeight="1" x14ac:dyDescent="0.25">
      <c r="A1220" s="208">
        <v>12424</v>
      </c>
      <c r="B1220" s="208">
        <v>20300203</v>
      </c>
      <c r="C1220" s="208" t="s">
        <v>489</v>
      </c>
      <c r="D1220" s="208" t="s">
        <v>417</v>
      </c>
      <c r="E1220" s="208" t="s">
        <v>254</v>
      </c>
      <c r="F1220" s="208" t="s">
        <v>541</v>
      </c>
      <c r="G1220" s="208" t="s">
        <v>268</v>
      </c>
      <c r="I1220" s="208" t="s">
        <v>269</v>
      </c>
      <c r="J1220" s="208">
        <v>303</v>
      </c>
      <c r="K1220" s="208">
        <v>0</v>
      </c>
      <c r="L1220" s="208">
        <v>129</v>
      </c>
      <c r="M1220" s="208" t="s">
        <v>258</v>
      </c>
      <c r="N1220" s="208">
        <v>1</v>
      </c>
      <c r="O1220" s="210">
        <v>0.32</v>
      </c>
      <c r="P1220" s="208" t="s">
        <v>259</v>
      </c>
      <c r="Q1220" s="208" t="s">
        <v>493</v>
      </c>
      <c r="R1220" s="208" t="s">
        <v>453</v>
      </c>
      <c r="S1220" s="208" t="s">
        <v>494</v>
      </c>
      <c r="U1220" s="208">
        <v>3.1</v>
      </c>
      <c r="V1220" s="208" t="s">
        <v>505</v>
      </c>
      <c r="W1220" s="208" t="s">
        <v>496</v>
      </c>
      <c r="X1220" s="208" t="s">
        <v>278</v>
      </c>
      <c r="Y1220" s="208">
        <v>0</v>
      </c>
      <c r="Z1220" s="339">
        <v>36617</v>
      </c>
      <c r="AB1220" s="208">
        <v>0</v>
      </c>
    </row>
    <row r="1221" spans="1:28" s="208" customFormat="1" ht="15" customHeight="1" x14ac:dyDescent="0.25">
      <c r="A1221" s="208">
        <v>12425</v>
      </c>
      <c r="B1221" s="208">
        <v>20300203</v>
      </c>
      <c r="C1221" s="208" t="s">
        <v>489</v>
      </c>
      <c r="D1221" s="208" t="s">
        <v>417</v>
      </c>
      <c r="E1221" s="208" t="s">
        <v>254</v>
      </c>
      <c r="F1221" s="208" t="s">
        <v>541</v>
      </c>
      <c r="G1221" s="208" t="s">
        <v>268</v>
      </c>
      <c r="I1221" s="208" t="s">
        <v>269</v>
      </c>
      <c r="J1221" s="208">
        <v>303</v>
      </c>
      <c r="K1221" s="208">
        <v>28</v>
      </c>
      <c r="L1221" s="208">
        <v>145</v>
      </c>
      <c r="M1221" s="208" t="s">
        <v>506</v>
      </c>
      <c r="N1221" s="208">
        <v>1</v>
      </c>
      <c r="O1221" s="210">
        <v>0.13</v>
      </c>
      <c r="P1221" s="208" t="s">
        <v>259</v>
      </c>
      <c r="Q1221" s="208" t="s">
        <v>493</v>
      </c>
      <c r="R1221" s="208" t="s">
        <v>453</v>
      </c>
      <c r="S1221" s="208" t="s">
        <v>494</v>
      </c>
      <c r="U1221" s="208">
        <v>3.1</v>
      </c>
      <c r="V1221" s="208" t="s">
        <v>505</v>
      </c>
      <c r="W1221" s="208" t="s">
        <v>496</v>
      </c>
      <c r="X1221" s="208" t="s">
        <v>278</v>
      </c>
      <c r="Y1221" s="208">
        <v>0</v>
      </c>
      <c r="Z1221" s="339">
        <v>36617</v>
      </c>
      <c r="AB1221" s="208">
        <v>0</v>
      </c>
    </row>
    <row r="1222" spans="1:28" s="208" customFormat="1" ht="15" customHeight="1" x14ac:dyDescent="0.25">
      <c r="A1222" s="208">
        <v>12426</v>
      </c>
      <c r="B1222" s="208">
        <v>20300203</v>
      </c>
      <c r="C1222" s="208" t="s">
        <v>489</v>
      </c>
      <c r="D1222" s="208" t="s">
        <v>417</v>
      </c>
      <c r="E1222" s="208" t="s">
        <v>254</v>
      </c>
      <c r="F1222" s="208" t="s">
        <v>541</v>
      </c>
      <c r="G1222" s="208" t="s">
        <v>268</v>
      </c>
      <c r="I1222" s="208" t="s">
        <v>269</v>
      </c>
      <c r="J1222" s="208">
        <v>303</v>
      </c>
      <c r="K1222" s="208">
        <v>149</v>
      </c>
      <c r="L1222" s="208">
        <v>206</v>
      </c>
      <c r="M1222" s="208" t="s">
        <v>507</v>
      </c>
      <c r="N1222" s="208">
        <v>1</v>
      </c>
      <c r="O1222" s="210">
        <v>9.9000000000000005E-2</v>
      </c>
      <c r="P1222" s="208" t="s">
        <v>259</v>
      </c>
      <c r="Q1222" s="208" t="s">
        <v>493</v>
      </c>
      <c r="R1222" s="208" t="s">
        <v>453</v>
      </c>
      <c r="S1222" s="208" t="s">
        <v>494</v>
      </c>
      <c r="U1222" s="208">
        <v>3.1</v>
      </c>
      <c r="V1222" s="208" t="s">
        <v>508</v>
      </c>
      <c r="W1222" s="208" t="s">
        <v>496</v>
      </c>
      <c r="X1222" s="208" t="s">
        <v>263</v>
      </c>
      <c r="Y1222" s="208">
        <v>0</v>
      </c>
      <c r="Z1222" s="339">
        <v>36617</v>
      </c>
      <c r="AB1222" s="208">
        <v>0</v>
      </c>
    </row>
    <row r="1223" spans="1:28" s="208" customFormat="1" ht="15" customHeight="1" x14ac:dyDescent="0.25">
      <c r="A1223" s="208">
        <v>12427</v>
      </c>
      <c r="B1223" s="208">
        <v>20300203</v>
      </c>
      <c r="C1223" s="208" t="s">
        <v>489</v>
      </c>
      <c r="D1223" s="208" t="s">
        <v>417</v>
      </c>
      <c r="E1223" s="208" t="s">
        <v>254</v>
      </c>
      <c r="F1223" s="208" t="s">
        <v>541</v>
      </c>
      <c r="H1223" s="208" t="s">
        <v>365</v>
      </c>
      <c r="I1223" s="208" t="s">
        <v>366</v>
      </c>
      <c r="J1223" s="208">
        <v>304</v>
      </c>
      <c r="K1223" s="208">
        <v>28</v>
      </c>
      <c r="L1223" s="208">
        <v>145</v>
      </c>
      <c r="M1223" s="208" t="s">
        <v>506</v>
      </c>
      <c r="N1223" s="208">
        <v>1</v>
      </c>
      <c r="O1223" s="210">
        <v>3.0000000000000001E-3</v>
      </c>
      <c r="P1223" s="208" t="s">
        <v>259</v>
      </c>
      <c r="Q1223" s="208" t="s">
        <v>493</v>
      </c>
      <c r="R1223" s="208" t="s">
        <v>453</v>
      </c>
      <c r="S1223" s="208" t="s">
        <v>494</v>
      </c>
      <c r="U1223" s="208">
        <v>3.1</v>
      </c>
      <c r="V1223" s="208" t="s">
        <v>560</v>
      </c>
      <c r="W1223" s="208" t="s">
        <v>496</v>
      </c>
      <c r="X1223" s="208" t="s">
        <v>286</v>
      </c>
      <c r="Y1223" s="208">
        <v>0</v>
      </c>
      <c r="Z1223" s="339">
        <v>36617</v>
      </c>
      <c r="AB1223" s="208">
        <v>0</v>
      </c>
    </row>
    <row r="1224" spans="1:28" s="208" customFormat="1" ht="15" customHeight="1" x14ac:dyDescent="0.25">
      <c r="A1224" s="208">
        <v>12428</v>
      </c>
      <c r="B1224" s="208">
        <v>20300203</v>
      </c>
      <c r="C1224" s="208" t="s">
        <v>489</v>
      </c>
      <c r="D1224" s="208" t="s">
        <v>417</v>
      </c>
      <c r="E1224" s="208" t="s">
        <v>254</v>
      </c>
      <c r="F1224" s="208" t="s">
        <v>541</v>
      </c>
      <c r="G1224" s="208" t="s">
        <v>271</v>
      </c>
      <c r="I1224" s="208" t="s">
        <v>272</v>
      </c>
      <c r="J1224" s="208">
        <v>330</v>
      </c>
      <c r="K1224" s="208">
        <v>28</v>
      </c>
      <c r="L1224" s="208">
        <v>145</v>
      </c>
      <c r="M1224" s="208" t="s">
        <v>506</v>
      </c>
      <c r="N1224" s="208">
        <v>1</v>
      </c>
      <c r="O1224" s="210">
        <v>4.7000000000000002E-3</v>
      </c>
      <c r="P1224" s="208" t="s">
        <v>259</v>
      </c>
      <c r="Q1224" s="208" t="s">
        <v>493</v>
      </c>
      <c r="R1224" s="208" t="s">
        <v>453</v>
      </c>
      <c r="S1224" s="208" t="s">
        <v>494</v>
      </c>
      <c r="U1224" s="208">
        <v>3.1</v>
      </c>
      <c r="V1224" s="208" t="s">
        <v>505</v>
      </c>
      <c r="W1224" s="208" t="s">
        <v>496</v>
      </c>
      <c r="X1224" s="208" t="s">
        <v>275</v>
      </c>
      <c r="Y1224" s="208">
        <v>0</v>
      </c>
      <c r="Z1224" s="339">
        <v>36617</v>
      </c>
      <c r="AB1224" s="208">
        <v>0</v>
      </c>
    </row>
    <row r="1225" spans="1:28" s="208" customFormat="1" ht="15" customHeight="1" x14ac:dyDescent="0.25">
      <c r="A1225" s="208">
        <v>12429</v>
      </c>
      <c r="B1225" s="208">
        <v>20300203</v>
      </c>
      <c r="C1225" s="208" t="s">
        <v>489</v>
      </c>
      <c r="D1225" s="208" t="s">
        <v>417</v>
      </c>
      <c r="E1225" s="208" t="s">
        <v>254</v>
      </c>
      <c r="F1225" s="208" t="s">
        <v>541</v>
      </c>
      <c r="G1225" s="208" t="s">
        <v>273</v>
      </c>
      <c r="I1225" s="208" t="s">
        <v>274</v>
      </c>
      <c r="J1225" s="208">
        <v>334</v>
      </c>
      <c r="K1225" s="208">
        <v>28</v>
      </c>
      <c r="L1225" s="208">
        <v>145</v>
      </c>
      <c r="M1225" s="208" t="s">
        <v>506</v>
      </c>
      <c r="N1225" s="208">
        <v>1</v>
      </c>
      <c r="O1225" s="210">
        <v>1.9E-3</v>
      </c>
      <c r="P1225" s="208" t="s">
        <v>259</v>
      </c>
      <c r="Q1225" s="208" t="s">
        <v>493</v>
      </c>
      <c r="R1225" s="208" t="s">
        <v>453</v>
      </c>
      <c r="S1225" s="208" t="s">
        <v>494</v>
      </c>
      <c r="U1225" s="208">
        <v>3.1</v>
      </c>
      <c r="V1225" s="208" t="s">
        <v>505</v>
      </c>
      <c r="W1225" s="208" t="s">
        <v>496</v>
      </c>
      <c r="X1225" s="208" t="s">
        <v>275</v>
      </c>
      <c r="Y1225" s="208">
        <v>0</v>
      </c>
      <c r="Z1225" s="339">
        <v>36617</v>
      </c>
      <c r="AB1225" s="208">
        <v>0</v>
      </c>
    </row>
    <row r="1226" spans="1:28" s="208" customFormat="1" ht="15" customHeight="1" x14ac:dyDescent="0.25">
      <c r="A1226" s="208">
        <v>12430</v>
      </c>
      <c r="B1226" s="208">
        <v>20300203</v>
      </c>
      <c r="C1226" s="208" t="s">
        <v>489</v>
      </c>
      <c r="D1226" s="208" t="s">
        <v>417</v>
      </c>
      <c r="E1226" s="208" t="s">
        <v>254</v>
      </c>
      <c r="F1226" s="208" t="s">
        <v>541</v>
      </c>
      <c r="G1226" s="208" t="s">
        <v>371</v>
      </c>
      <c r="I1226" s="208" t="s">
        <v>372</v>
      </c>
      <c r="J1226" s="208">
        <v>336</v>
      </c>
      <c r="K1226" s="208">
        <v>28</v>
      </c>
      <c r="L1226" s="208">
        <v>145</v>
      </c>
      <c r="M1226" s="208" t="s">
        <v>506</v>
      </c>
      <c r="N1226" s="208">
        <v>1</v>
      </c>
      <c r="O1226" s="210">
        <v>6.6E-3</v>
      </c>
      <c r="P1226" s="208" t="s">
        <v>259</v>
      </c>
      <c r="Q1226" s="208" t="s">
        <v>493</v>
      </c>
      <c r="R1226" s="208" t="s">
        <v>453</v>
      </c>
      <c r="S1226" s="208" t="s">
        <v>494</v>
      </c>
      <c r="U1226" s="208">
        <v>3.1</v>
      </c>
      <c r="V1226" s="208" t="s">
        <v>505</v>
      </c>
      <c r="W1226" s="208" t="s">
        <v>496</v>
      </c>
      <c r="X1226" s="208" t="s">
        <v>275</v>
      </c>
      <c r="Y1226" s="208">
        <v>0</v>
      </c>
      <c r="Z1226" s="339">
        <v>36617</v>
      </c>
      <c r="AB1226" s="208">
        <v>0</v>
      </c>
    </row>
    <row r="1227" spans="1:28" s="208" customFormat="1" ht="15" customHeight="1" x14ac:dyDescent="0.25">
      <c r="A1227" s="208">
        <v>12431</v>
      </c>
      <c r="B1227" s="208">
        <v>20300203</v>
      </c>
      <c r="C1227" s="208" t="s">
        <v>489</v>
      </c>
      <c r="D1227" s="208" t="s">
        <v>417</v>
      </c>
      <c r="E1227" s="208" t="s">
        <v>254</v>
      </c>
      <c r="F1227" s="208" t="s">
        <v>541</v>
      </c>
      <c r="G1227" s="208" t="s">
        <v>400</v>
      </c>
      <c r="I1227" s="208" t="s">
        <v>401</v>
      </c>
      <c r="J1227" s="208">
        <v>338</v>
      </c>
      <c r="K1227" s="208">
        <v>28</v>
      </c>
      <c r="L1227" s="208">
        <v>145</v>
      </c>
      <c r="M1227" s="208" t="s">
        <v>506</v>
      </c>
      <c r="N1227" s="208">
        <v>1</v>
      </c>
      <c r="O1227" s="210">
        <v>1.9E-3</v>
      </c>
      <c r="P1227" s="208" t="s">
        <v>259</v>
      </c>
      <c r="Q1227" s="208" t="s">
        <v>493</v>
      </c>
      <c r="R1227" s="208" t="s">
        <v>453</v>
      </c>
      <c r="S1227" s="208" t="s">
        <v>494</v>
      </c>
      <c r="U1227" s="208">
        <v>3.1</v>
      </c>
      <c r="V1227" s="208" t="s">
        <v>505</v>
      </c>
      <c r="W1227" s="208" t="s">
        <v>520</v>
      </c>
      <c r="X1227" s="208" t="s">
        <v>275</v>
      </c>
      <c r="Y1227" s="208">
        <v>0</v>
      </c>
      <c r="Z1227" s="339">
        <v>38018</v>
      </c>
      <c r="AB1227" s="208">
        <v>0</v>
      </c>
    </row>
    <row r="1228" spans="1:28" s="208" customFormat="1" ht="15" customHeight="1" x14ac:dyDescent="0.25">
      <c r="A1228" s="208">
        <v>12432</v>
      </c>
      <c r="B1228" s="208">
        <v>20300203</v>
      </c>
      <c r="C1228" s="208" t="s">
        <v>489</v>
      </c>
      <c r="D1228" s="208" t="s">
        <v>417</v>
      </c>
      <c r="E1228" s="208" t="s">
        <v>254</v>
      </c>
      <c r="F1228" s="208" t="s">
        <v>541</v>
      </c>
      <c r="G1228" s="208" t="s">
        <v>531</v>
      </c>
      <c r="I1228" s="208" t="s">
        <v>532</v>
      </c>
      <c r="J1228" s="208">
        <v>339</v>
      </c>
      <c r="K1228" s="208">
        <v>28</v>
      </c>
      <c r="L1228" s="208">
        <v>145</v>
      </c>
      <c r="M1228" s="208" t="s">
        <v>506</v>
      </c>
      <c r="N1228" s="208">
        <v>1</v>
      </c>
      <c r="O1228" s="210">
        <v>6.6E-3</v>
      </c>
      <c r="P1228" s="208" t="s">
        <v>259</v>
      </c>
      <c r="Q1228" s="208" t="s">
        <v>493</v>
      </c>
      <c r="R1228" s="208" t="s">
        <v>453</v>
      </c>
      <c r="S1228" s="208" t="s">
        <v>494</v>
      </c>
      <c r="V1228" s="208" t="s">
        <v>533</v>
      </c>
      <c r="W1228" s="208" t="s">
        <v>534</v>
      </c>
      <c r="X1228" s="208" t="s">
        <v>275</v>
      </c>
      <c r="Y1228" s="208">
        <v>0</v>
      </c>
      <c r="Z1228" s="339">
        <v>38018</v>
      </c>
      <c r="AB1228" s="208">
        <v>0</v>
      </c>
    </row>
    <row r="1229" spans="1:28" s="208" customFormat="1" ht="15" customHeight="1" x14ac:dyDescent="0.25">
      <c r="A1229" s="208">
        <v>12433</v>
      </c>
      <c r="B1229" s="208">
        <v>20300203</v>
      </c>
      <c r="C1229" s="208" t="s">
        <v>489</v>
      </c>
      <c r="D1229" s="208" t="s">
        <v>417</v>
      </c>
      <c r="E1229" s="208" t="s">
        <v>254</v>
      </c>
      <c r="F1229" s="208" t="s">
        <v>541</v>
      </c>
      <c r="G1229" s="208" t="s">
        <v>402</v>
      </c>
      <c r="I1229" s="208" t="s">
        <v>403</v>
      </c>
      <c r="J1229" s="208">
        <v>340</v>
      </c>
      <c r="K1229" s="208">
        <v>28</v>
      </c>
      <c r="L1229" s="208">
        <v>145</v>
      </c>
      <c r="M1229" s="208" t="s">
        <v>506</v>
      </c>
      <c r="N1229" s="208">
        <v>1</v>
      </c>
      <c r="O1229" s="210">
        <v>1.9E-3</v>
      </c>
      <c r="P1229" s="208" t="s">
        <v>259</v>
      </c>
      <c r="Q1229" s="208" t="s">
        <v>493</v>
      </c>
      <c r="R1229" s="208" t="s">
        <v>453</v>
      </c>
      <c r="S1229" s="208" t="s">
        <v>494</v>
      </c>
      <c r="U1229" s="208">
        <v>3.1</v>
      </c>
      <c r="V1229" s="208" t="s">
        <v>505</v>
      </c>
      <c r="W1229" s="208" t="s">
        <v>520</v>
      </c>
      <c r="X1229" s="208" t="s">
        <v>275</v>
      </c>
      <c r="Y1229" s="208">
        <v>0</v>
      </c>
      <c r="Z1229" s="339">
        <v>38018</v>
      </c>
      <c r="AB1229" s="208">
        <v>0</v>
      </c>
    </row>
    <row r="1230" spans="1:28" s="208" customFormat="1" ht="15" customHeight="1" x14ac:dyDescent="0.25">
      <c r="A1230" s="208">
        <v>12434</v>
      </c>
      <c r="B1230" s="208">
        <v>20300203</v>
      </c>
      <c r="C1230" s="208" t="s">
        <v>489</v>
      </c>
      <c r="D1230" s="208" t="s">
        <v>417</v>
      </c>
      <c r="E1230" s="208" t="s">
        <v>254</v>
      </c>
      <c r="F1230" s="208" t="s">
        <v>541</v>
      </c>
      <c r="G1230" s="208" t="s">
        <v>535</v>
      </c>
      <c r="I1230" s="208" t="s">
        <v>536</v>
      </c>
      <c r="J1230" s="208">
        <v>341</v>
      </c>
      <c r="K1230" s="208">
        <v>28</v>
      </c>
      <c r="L1230" s="208">
        <v>145</v>
      </c>
      <c r="M1230" s="208" t="s">
        <v>506</v>
      </c>
      <c r="N1230" s="208">
        <v>1</v>
      </c>
      <c r="O1230" s="210">
        <v>6.6E-3</v>
      </c>
      <c r="P1230" s="208" t="s">
        <v>259</v>
      </c>
      <c r="Q1230" s="208" t="s">
        <v>493</v>
      </c>
      <c r="R1230" s="208" t="s">
        <v>453</v>
      </c>
      <c r="S1230" s="208" t="s">
        <v>494</v>
      </c>
      <c r="V1230" s="208" t="s">
        <v>537</v>
      </c>
      <c r="W1230" s="208" t="s">
        <v>534</v>
      </c>
      <c r="X1230" s="208" t="s">
        <v>275</v>
      </c>
      <c r="Y1230" s="208">
        <v>0</v>
      </c>
      <c r="Z1230" s="339">
        <v>38018</v>
      </c>
      <c r="AB1230" s="208">
        <v>0</v>
      </c>
    </row>
    <row r="1231" spans="1:28" s="208" customFormat="1" ht="15" customHeight="1" x14ac:dyDescent="0.25">
      <c r="A1231" s="208">
        <v>12435</v>
      </c>
      <c r="B1231" s="208">
        <v>20300203</v>
      </c>
      <c r="C1231" s="208" t="s">
        <v>489</v>
      </c>
      <c r="D1231" s="208" t="s">
        <v>417</v>
      </c>
      <c r="E1231" s="208" t="s">
        <v>254</v>
      </c>
      <c r="F1231" s="208" t="s">
        <v>541</v>
      </c>
      <c r="G1231" s="208">
        <v>40</v>
      </c>
      <c r="I1231" s="208" t="s">
        <v>521</v>
      </c>
      <c r="J1231" s="208">
        <v>347</v>
      </c>
      <c r="K1231" s="208">
        <v>0</v>
      </c>
      <c r="L1231" s="208">
        <v>129</v>
      </c>
      <c r="M1231" s="208" t="s">
        <v>258</v>
      </c>
      <c r="N1231" s="208">
        <v>1</v>
      </c>
      <c r="O1231" s="210">
        <v>2.2000000000000001E-6</v>
      </c>
      <c r="P1231" s="208" t="s">
        <v>259</v>
      </c>
      <c r="Q1231" s="208" t="s">
        <v>493</v>
      </c>
      <c r="R1231" s="208" t="s">
        <v>453</v>
      </c>
      <c r="S1231" s="208" t="s">
        <v>494</v>
      </c>
      <c r="U1231" s="208">
        <v>3.1</v>
      </c>
      <c r="V1231" s="208" t="s">
        <v>505</v>
      </c>
      <c r="W1231" s="208" t="s">
        <v>496</v>
      </c>
      <c r="X1231" s="208" t="s">
        <v>275</v>
      </c>
      <c r="Y1231" s="208">
        <v>0</v>
      </c>
      <c r="Z1231" s="339">
        <v>36617</v>
      </c>
      <c r="AB1231" s="208">
        <v>0</v>
      </c>
    </row>
    <row r="1232" spans="1:28" s="208" customFormat="1" ht="15" customHeight="1" x14ac:dyDescent="0.25">
      <c r="A1232" s="208">
        <v>12436</v>
      </c>
      <c r="B1232" s="208">
        <v>20300203</v>
      </c>
      <c r="C1232" s="208" t="s">
        <v>489</v>
      </c>
      <c r="D1232" s="208" t="s">
        <v>417</v>
      </c>
      <c r="E1232" s="208" t="s">
        <v>254</v>
      </c>
      <c r="F1232" s="208" t="s">
        <v>541</v>
      </c>
      <c r="G1232" s="208">
        <v>75569</v>
      </c>
      <c r="H1232" s="208" t="s">
        <v>522</v>
      </c>
      <c r="I1232" s="208" t="s">
        <v>523</v>
      </c>
      <c r="J1232" s="208">
        <v>357</v>
      </c>
      <c r="K1232" s="208">
        <v>0</v>
      </c>
      <c r="L1232" s="208">
        <v>129</v>
      </c>
      <c r="M1232" s="208" t="s">
        <v>258</v>
      </c>
      <c r="N1232" s="208">
        <v>1</v>
      </c>
      <c r="O1232" s="208" t="s">
        <v>524</v>
      </c>
      <c r="P1232" s="208" t="s">
        <v>259</v>
      </c>
      <c r="Q1232" s="208" t="s">
        <v>493</v>
      </c>
      <c r="R1232" s="208" t="s">
        <v>453</v>
      </c>
      <c r="S1232" s="208" t="s">
        <v>494</v>
      </c>
      <c r="U1232" s="208">
        <v>3.1</v>
      </c>
      <c r="V1232" s="208" t="s">
        <v>505</v>
      </c>
      <c r="W1232" s="208" t="s">
        <v>496</v>
      </c>
      <c r="X1232" s="208" t="s">
        <v>263</v>
      </c>
      <c r="Y1232" s="208">
        <v>0</v>
      </c>
      <c r="Z1232" s="339">
        <v>36617</v>
      </c>
      <c r="AB1232" s="208">
        <v>0</v>
      </c>
    </row>
    <row r="1233" spans="1:29" s="208" customFormat="1" ht="15" customHeight="1" x14ac:dyDescent="0.25">
      <c r="A1233" s="208">
        <v>12437</v>
      </c>
      <c r="B1233" s="208">
        <v>20300203</v>
      </c>
      <c r="C1233" s="208" t="s">
        <v>489</v>
      </c>
      <c r="D1233" s="208" t="s">
        <v>417</v>
      </c>
      <c r="E1233" s="208" t="s">
        <v>254</v>
      </c>
      <c r="F1233" s="208" t="s">
        <v>541</v>
      </c>
      <c r="G1233" s="208" t="s">
        <v>276</v>
      </c>
      <c r="H1233" s="339">
        <v>2025884</v>
      </c>
      <c r="I1233" s="208" t="s">
        <v>277</v>
      </c>
      <c r="J1233" s="208">
        <v>380</v>
      </c>
      <c r="K1233" s="208">
        <v>0</v>
      </c>
      <c r="L1233" s="208">
        <v>129</v>
      </c>
      <c r="M1233" s="208" t="s">
        <v>258</v>
      </c>
      <c r="N1233" s="208">
        <v>1</v>
      </c>
      <c r="O1233" s="208" t="s">
        <v>58</v>
      </c>
      <c r="P1233" s="208" t="s">
        <v>259</v>
      </c>
      <c r="Q1233" s="208" t="s">
        <v>493</v>
      </c>
      <c r="R1233" s="208" t="s">
        <v>453</v>
      </c>
      <c r="S1233" s="208" t="s">
        <v>494</v>
      </c>
      <c r="T1233" s="208" t="s">
        <v>525</v>
      </c>
      <c r="U1233" s="208">
        <v>3.1</v>
      </c>
      <c r="V1233" s="208" t="s">
        <v>561</v>
      </c>
      <c r="W1233" s="208" t="s">
        <v>496</v>
      </c>
      <c r="X1233" s="208" t="s">
        <v>267</v>
      </c>
      <c r="Y1233" s="208">
        <v>0</v>
      </c>
      <c r="Z1233" s="339">
        <v>36617</v>
      </c>
      <c r="AB1233" s="208">
        <v>0</v>
      </c>
    </row>
    <row r="1234" spans="1:29" s="208" customFormat="1" ht="15" customHeight="1" x14ac:dyDescent="0.25">
      <c r="A1234" s="208">
        <v>12438</v>
      </c>
      <c r="B1234" s="208">
        <v>20300203</v>
      </c>
      <c r="C1234" s="208" t="s">
        <v>489</v>
      </c>
      <c r="D1234" s="208" t="s">
        <v>417</v>
      </c>
      <c r="E1234" s="208" t="s">
        <v>254</v>
      </c>
      <c r="F1234" s="208" t="s">
        <v>541</v>
      </c>
      <c r="G1234" s="208">
        <v>108883</v>
      </c>
      <c r="H1234" s="208" t="s">
        <v>381</v>
      </c>
      <c r="I1234" s="208" t="s">
        <v>382</v>
      </c>
      <c r="J1234" s="208">
        <v>397</v>
      </c>
      <c r="K1234" s="208">
        <v>0</v>
      </c>
      <c r="L1234" s="208">
        <v>129</v>
      </c>
      <c r="M1234" s="208" t="s">
        <v>258</v>
      </c>
      <c r="N1234" s="208">
        <v>1</v>
      </c>
      <c r="O1234" s="210">
        <v>1.2999999999999999E-4</v>
      </c>
      <c r="P1234" s="208" t="s">
        <v>259</v>
      </c>
      <c r="Q1234" s="208" t="s">
        <v>493</v>
      </c>
      <c r="R1234" s="208" t="s">
        <v>453</v>
      </c>
      <c r="S1234" s="208" t="s">
        <v>494</v>
      </c>
      <c r="U1234" s="208">
        <v>3.1</v>
      </c>
      <c r="V1234" s="208" t="s">
        <v>505</v>
      </c>
      <c r="W1234" s="208" t="s">
        <v>496</v>
      </c>
      <c r="X1234" s="208" t="s">
        <v>275</v>
      </c>
      <c r="Y1234" s="208">
        <v>0</v>
      </c>
      <c r="Z1234" s="339">
        <v>36617</v>
      </c>
      <c r="AB1234" s="208">
        <v>0</v>
      </c>
    </row>
    <row r="1235" spans="1:29" s="208" customFormat="1" ht="15" customHeight="1" x14ac:dyDescent="0.25">
      <c r="A1235" s="208">
        <v>12439</v>
      </c>
      <c r="B1235" s="208">
        <v>20300203</v>
      </c>
      <c r="C1235" s="208" t="s">
        <v>489</v>
      </c>
      <c r="D1235" s="208" t="s">
        <v>417</v>
      </c>
      <c r="E1235" s="208" t="s">
        <v>254</v>
      </c>
      <c r="F1235" s="208" t="s">
        <v>541</v>
      </c>
      <c r="I1235" s="208" t="s">
        <v>279</v>
      </c>
      <c r="J1235" s="208">
        <v>399</v>
      </c>
      <c r="K1235" s="208">
        <v>0</v>
      </c>
      <c r="L1235" s="208">
        <v>129</v>
      </c>
      <c r="M1235" s="208" t="s">
        <v>258</v>
      </c>
      <c r="N1235" s="208">
        <v>1</v>
      </c>
      <c r="O1235" s="210">
        <v>1.0999999999999999E-2</v>
      </c>
      <c r="P1235" s="208" t="s">
        <v>259</v>
      </c>
      <c r="Q1235" s="208" t="s">
        <v>493</v>
      </c>
      <c r="R1235" s="208" t="s">
        <v>453</v>
      </c>
      <c r="S1235" s="208" t="s">
        <v>494</v>
      </c>
      <c r="U1235" s="208">
        <v>3.1</v>
      </c>
      <c r="V1235" s="208" t="s">
        <v>505</v>
      </c>
      <c r="W1235" s="208" t="s">
        <v>496</v>
      </c>
      <c r="X1235" s="208" t="s">
        <v>267</v>
      </c>
      <c r="Y1235" s="208">
        <v>0</v>
      </c>
      <c r="Z1235" s="339">
        <v>36617</v>
      </c>
      <c r="AB1235" s="208">
        <v>0</v>
      </c>
    </row>
    <row r="1236" spans="1:29" s="208" customFormat="1" ht="15" customHeight="1" x14ac:dyDescent="0.25">
      <c r="A1236" s="208">
        <v>12440</v>
      </c>
      <c r="B1236" s="208">
        <v>20300203</v>
      </c>
      <c r="C1236" s="208" t="s">
        <v>489</v>
      </c>
      <c r="D1236" s="208" t="s">
        <v>417</v>
      </c>
      <c r="E1236" s="208" t="s">
        <v>254</v>
      </c>
      <c r="F1236" s="208" t="s">
        <v>541</v>
      </c>
      <c r="G1236" s="208" t="s">
        <v>385</v>
      </c>
      <c r="I1236" s="208" t="s">
        <v>386</v>
      </c>
      <c r="J1236" s="208">
        <v>417</v>
      </c>
      <c r="K1236" s="208">
        <v>0</v>
      </c>
      <c r="L1236" s="208">
        <v>129</v>
      </c>
      <c r="M1236" s="208" t="s">
        <v>258</v>
      </c>
      <c r="N1236" s="208">
        <v>1</v>
      </c>
      <c r="O1236" s="210">
        <v>2.0999999999999999E-3</v>
      </c>
      <c r="P1236" s="208" t="s">
        <v>259</v>
      </c>
      <c r="Q1236" s="208" t="s">
        <v>493</v>
      </c>
      <c r="R1236" s="208" t="s">
        <v>453</v>
      </c>
      <c r="S1236" s="208" t="s">
        <v>494</v>
      </c>
      <c r="U1236" s="208">
        <v>3.1</v>
      </c>
      <c r="V1236" s="208" t="s">
        <v>505</v>
      </c>
      <c r="W1236" s="208" t="s">
        <v>496</v>
      </c>
      <c r="X1236" s="208" t="s">
        <v>263</v>
      </c>
      <c r="Y1236" s="208">
        <v>0</v>
      </c>
      <c r="Z1236" s="339">
        <v>36617</v>
      </c>
      <c r="AB1236" s="208">
        <v>0</v>
      </c>
    </row>
    <row r="1237" spans="1:29" ht="15" customHeight="1" x14ac:dyDescent="0.25">
      <c r="A1237" s="208">
        <v>12441</v>
      </c>
      <c r="B1237" s="208">
        <v>20300204</v>
      </c>
      <c r="C1237" s="208" t="s">
        <v>489</v>
      </c>
      <c r="D1237" s="208" t="s">
        <v>417</v>
      </c>
      <c r="E1237" s="208" t="s">
        <v>254</v>
      </c>
      <c r="F1237" s="208" t="s">
        <v>414</v>
      </c>
      <c r="G1237" s="208" t="s">
        <v>565</v>
      </c>
      <c r="H1237" s="208" t="s">
        <v>566</v>
      </c>
      <c r="I1237" s="208" t="s">
        <v>567</v>
      </c>
      <c r="J1237" s="208">
        <v>87</v>
      </c>
      <c r="K1237" s="186">
        <v>107</v>
      </c>
      <c r="L1237" s="186">
        <v>172</v>
      </c>
      <c r="M1237" s="208" t="s">
        <v>615</v>
      </c>
      <c r="N1237" s="186">
        <v>1</v>
      </c>
      <c r="O1237" s="210">
        <v>18</v>
      </c>
      <c r="P1237" s="208" t="s">
        <v>259</v>
      </c>
      <c r="Q1237" s="208" t="s">
        <v>260</v>
      </c>
      <c r="R1237" s="208" t="s">
        <v>254</v>
      </c>
      <c r="S1237" s="208" t="s">
        <v>261</v>
      </c>
      <c r="T1237" s="208"/>
      <c r="U1237" s="208"/>
      <c r="V1237" s="208"/>
      <c r="W1237" s="208" t="s">
        <v>568</v>
      </c>
      <c r="X1237" s="208" t="s">
        <v>275</v>
      </c>
      <c r="Y1237" s="208">
        <v>0</v>
      </c>
      <c r="Z1237" s="339">
        <v>36770</v>
      </c>
      <c r="AA1237" s="208"/>
      <c r="AB1237" s="208">
        <v>0</v>
      </c>
      <c r="AC1237" s="208"/>
    </row>
    <row r="1238" spans="1:29" ht="15" customHeight="1" x14ac:dyDescent="0.25">
      <c r="A1238" s="208">
        <v>12442</v>
      </c>
      <c r="B1238" s="208">
        <v>20300204</v>
      </c>
      <c r="C1238" s="208" t="s">
        <v>489</v>
      </c>
      <c r="D1238" s="208" t="s">
        <v>417</v>
      </c>
      <c r="E1238" s="208" t="s">
        <v>254</v>
      </c>
      <c r="F1238" s="208" t="s">
        <v>414</v>
      </c>
      <c r="G1238" s="208" t="s">
        <v>565</v>
      </c>
      <c r="H1238" s="208" t="s">
        <v>566</v>
      </c>
      <c r="I1238" s="208" t="s">
        <v>567</v>
      </c>
      <c r="J1238" s="208">
        <v>87</v>
      </c>
      <c r="K1238" s="186">
        <v>139</v>
      </c>
      <c r="L1238" s="186">
        <v>198</v>
      </c>
      <c r="M1238" s="208" t="s">
        <v>551</v>
      </c>
      <c r="N1238" s="186">
        <v>1</v>
      </c>
      <c r="O1238" s="210">
        <v>9.1</v>
      </c>
      <c r="P1238" s="208" t="s">
        <v>259</v>
      </c>
      <c r="Q1238" s="208" t="s">
        <v>260</v>
      </c>
      <c r="R1238" s="208" t="s">
        <v>254</v>
      </c>
      <c r="S1238" s="208" t="s">
        <v>261</v>
      </c>
      <c r="T1238" s="208"/>
      <c r="U1238" s="208"/>
      <c r="V1238" s="208"/>
      <c r="W1238" s="208" t="s">
        <v>568</v>
      </c>
      <c r="X1238" s="208" t="s">
        <v>275</v>
      </c>
      <c r="Y1238" s="208">
        <v>0</v>
      </c>
      <c r="Z1238" s="339">
        <v>36770</v>
      </c>
      <c r="AA1238" s="208"/>
      <c r="AB1238" s="208">
        <v>0</v>
      </c>
      <c r="AC1238" s="208"/>
    </row>
    <row r="1239" spans="1:29" ht="15" customHeight="1" x14ac:dyDescent="0.25">
      <c r="A1239" s="208">
        <v>12443</v>
      </c>
      <c r="B1239" s="208">
        <v>20300205</v>
      </c>
      <c r="C1239" s="208" t="s">
        <v>489</v>
      </c>
      <c r="D1239" s="208" t="s">
        <v>417</v>
      </c>
      <c r="E1239" s="208" t="s">
        <v>254</v>
      </c>
      <c r="F1239" s="208" t="s">
        <v>619</v>
      </c>
      <c r="G1239" s="208" t="s">
        <v>565</v>
      </c>
      <c r="H1239" s="208" t="s">
        <v>566</v>
      </c>
      <c r="I1239" s="208" t="s">
        <v>567</v>
      </c>
      <c r="J1239" s="208">
        <v>87</v>
      </c>
      <c r="K1239" s="186">
        <v>107</v>
      </c>
      <c r="L1239" s="186">
        <v>172</v>
      </c>
      <c r="M1239" s="208" t="s">
        <v>615</v>
      </c>
      <c r="N1239" s="186">
        <v>1</v>
      </c>
      <c r="O1239" s="210">
        <v>18</v>
      </c>
      <c r="P1239" s="208" t="s">
        <v>259</v>
      </c>
      <c r="Q1239" s="208" t="s">
        <v>260</v>
      </c>
      <c r="R1239" s="208" t="s">
        <v>254</v>
      </c>
      <c r="S1239" s="208" t="s">
        <v>261</v>
      </c>
      <c r="T1239" s="208"/>
      <c r="U1239" s="208"/>
      <c r="V1239" s="208"/>
      <c r="W1239" s="208" t="s">
        <v>568</v>
      </c>
      <c r="X1239" s="208" t="s">
        <v>275</v>
      </c>
      <c r="Y1239" s="208">
        <v>0</v>
      </c>
      <c r="Z1239" s="339">
        <v>36770</v>
      </c>
      <c r="AA1239" s="208"/>
      <c r="AB1239" s="208">
        <v>0</v>
      </c>
      <c r="AC1239" s="208"/>
    </row>
    <row r="1240" spans="1:29" ht="15" customHeight="1" x14ac:dyDescent="0.25">
      <c r="A1240" s="208">
        <v>12444</v>
      </c>
      <c r="B1240" s="208">
        <v>20300205</v>
      </c>
      <c r="C1240" s="208" t="s">
        <v>489</v>
      </c>
      <c r="D1240" s="208" t="s">
        <v>417</v>
      </c>
      <c r="E1240" s="208" t="s">
        <v>254</v>
      </c>
      <c r="F1240" s="208" t="s">
        <v>619</v>
      </c>
      <c r="G1240" s="208" t="s">
        <v>565</v>
      </c>
      <c r="H1240" s="208" t="s">
        <v>566</v>
      </c>
      <c r="I1240" s="208" t="s">
        <v>567</v>
      </c>
      <c r="J1240" s="208">
        <v>87</v>
      </c>
      <c r="K1240" s="186">
        <v>139</v>
      </c>
      <c r="L1240" s="186">
        <v>198</v>
      </c>
      <c r="M1240" s="208" t="s">
        <v>551</v>
      </c>
      <c r="N1240" s="186">
        <v>1</v>
      </c>
      <c r="O1240" s="210">
        <v>9.1</v>
      </c>
      <c r="P1240" s="208" t="s">
        <v>259</v>
      </c>
      <c r="Q1240" s="208" t="s">
        <v>260</v>
      </c>
      <c r="R1240" s="208" t="s">
        <v>254</v>
      </c>
      <c r="S1240" s="208" t="s">
        <v>261</v>
      </c>
      <c r="T1240" s="208"/>
      <c r="U1240" s="208"/>
      <c r="V1240" s="208"/>
      <c r="W1240" s="208" t="s">
        <v>568</v>
      </c>
      <c r="X1240" s="208" t="s">
        <v>275</v>
      </c>
      <c r="Y1240" s="208">
        <v>0</v>
      </c>
      <c r="Z1240" s="339">
        <v>36770</v>
      </c>
      <c r="AA1240" s="208"/>
      <c r="AB1240" s="208">
        <v>0</v>
      </c>
      <c r="AC1240" s="208"/>
    </row>
    <row r="1241" spans="1:29" ht="15" customHeight="1" x14ac:dyDescent="0.25">
      <c r="A1241" s="208">
        <v>12445</v>
      </c>
      <c r="B1241" s="208">
        <v>20300206</v>
      </c>
      <c r="C1241" s="208" t="s">
        <v>489</v>
      </c>
      <c r="D1241" s="208" t="s">
        <v>417</v>
      </c>
      <c r="E1241" s="208" t="s">
        <v>254</v>
      </c>
      <c r="F1241" s="208" t="s">
        <v>618</v>
      </c>
      <c r="G1241" s="208" t="s">
        <v>565</v>
      </c>
      <c r="H1241" s="208" t="s">
        <v>566</v>
      </c>
      <c r="I1241" s="208" t="s">
        <v>567</v>
      </c>
      <c r="J1241" s="208">
        <v>87</v>
      </c>
      <c r="K1241" s="186">
        <v>107</v>
      </c>
      <c r="L1241" s="186">
        <v>172</v>
      </c>
      <c r="M1241" s="208" t="s">
        <v>615</v>
      </c>
      <c r="N1241" s="186">
        <v>1</v>
      </c>
      <c r="O1241" s="210">
        <v>18</v>
      </c>
      <c r="P1241" s="208" t="s">
        <v>259</v>
      </c>
      <c r="Q1241" s="208" t="s">
        <v>260</v>
      </c>
      <c r="R1241" s="208" t="s">
        <v>254</v>
      </c>
      <c r="S1241" s="208" t="s">
        <v>261</v>
      </c>
      <c r="T1241" s="208"/>
      <c r="U1241" s="208"/>
      <c r="V1241" s="208"/>
      <c r="W1241" s="208" t="s">
        <v>568</v>
      </c>
      <c r="X1241" s="208" t="s">
        <v>275</v>
      </c>
      <c r="Y1241" s="208">
        <v>0</v>
      </c>
      <c r="Z1241" s="339">
        <v>36770</v>
      </c>
      <c r="AA1241" s="208"/>
      <c r="AB1241" s="208">
        <v>0</v>
      </c>
      <c r="AC1241" s="208"/>
    </row>
    <row r="1242" spans="1:29" ht="15" customHeight="1" x14ac:dyDescent="0.25">
      <c r="A1242" s="208">
        <v>12446</v>
      </c>
      <c r="B1242" s="208">
        <v>20300206</v>
      </c>
      <c r="C1242" s="208" t="s">
        <v>489</v>
      </c>
      <c r="D1242" s="208" t="s">
        <v>417</v>
      </c>
      <c r="E1242" s="208" t="s">
        <v>254</v>
      </c>
      <c r="F1242" s="208" t="s">
        <v>618</v>
      </c>
      <c r="G1242" s="208" t="s">
        <v>565</v>
      </c>
      <c r="H1242" s="208" t="s">
        <v>566</v>
      </c>
      <c r="I1242" s="208" t="s">
        <v>567</v>
      </c>
      <c r="J1242" s="208">
        <v>87</v>
      </c>
      <c r="K1242" s="186">
        <v>139</v>
      </c>
      <c r="L1242" s="186">
        <v>198</v>
      </c>
      <c r="M1242" s="208" t="s">
        <v>551</v>
      </c>
      <c r="N1242" s="186">
        <v>1</v>
      </c>
      <c r="O1242" s="210">
        <v>9.1</v>
      </c>
      <c r="P1242" s="208" t="s">
        <v>259</v>
      </c>
      <c r="Q1242" s="208" t="s">
        <v>260</v>
      </c>
      <c r="R1242" s="208" t="s">
        <v>254</v>
      </c>
      <c r="S1242" s="208" t="s">
        <v>261</v>
      </c>
      <c r="T1242" s="208"/>
      <c r="U1242" s="208"/>
      <c r="V1242" s="208"/>
      <c r="W1242" s="208" t="s">
        <v>568</v>
      </c>
      <c r="X1242" s="208" t="s">
        <v>275</v>
      </c>
      <c r="Y1242" s="208">
        <v>0</v>
      </c>
      <c r="Z1242" s="339">
        <v>36770</v>
      </c>
      <c r="AA1242" s="208"/>
      <c r="AB1242" s="208">
        <v>0</v>
      </c>
      <c r="AC1242" s="208"/>
    </row>
    <row r="1243" spans="1:29" ht="15" customHeight="1" x14ac:dyDescent="0.25">
      <c r="A1243" s="208">
        <v>12447</v>
      </c>
      <c r="B1243" s="208">
        <v>20300207</v>
      </c>
      <c r="C1243" s="208" t="s">
        <v>489</v>
      </c>
      <c r="D1243" s="208" t="s">
        <v>417</v>
      </c>
      <c r="E1243" s="208" t="s">
        <v>254</v>
      </c>
      <c r="F1243" s="208" t="s">
        <v>617</v>
      </c>
      <c r="G1243" s="208" t="s">
        <v>565</v>
      </c>
      <c r="H1243" s="208" t="s">
        <v>566</v>
      </c>
      <c r="I1243" s="208" t="s">
        <v>567</v>
      </c>
      <c r="J1243" s="208">
        <v>87</v>
      </c>
      <c r="K1243" s="186">
        <v>107</v>
      </c>
      <c r="L1243" s="186">
        <v>172</v>
      </c>
      <c r="M1243" s="208" t="s">
        <v>615</v>
      </c>
      <c r="N1243" s="186">
        <v>1</v>
      </c>
      <c r="O1243" s="210">
        <v>18</v>
      </c>
      <c r="P1243" s="208" t="s">
        <v>259</v>
      </c>
      <c r="Q1243" s="208" t="s">
        <v>260</v>
      </c>
      <c r="R1243" s="208" t="s">
        <v>254</v>
      </c>
      <c r="S1243" s="208" t="s">
        <v>261</v>
      </c>
      <c r="T1243" s="208"/>
      <c r="U1243" s="208"/>
      <c r="V1243" s="208"/>
      <c r="W1243" s="208" t="s">
        <v>568</v>
      </c>
      <c r="X1243" s="208" t="s">
        <v>275</v>
      </c>
      <c r="Y1243" s="208">
        <v>0</v>
      </c>
      <c r="Z1243" s="339">
        <v>36770</v>
      </c>
      <c r="AA1243" s="208"/>
      <c r="AB1243" s="208">
        <v>0</v>
      </c>
      <c r="AC1243" s="208"/>
    </row>
    <row r="1244" spans="1:29" ht="15" customHeight="1" x14ac:dyDescent="0.25">
      <c r="A1244" s="208">
        <v>12448</v>
      </c>
      <c r="B1244" s="208">
        <v>20300207</v>
      </c>
      <c r="C1244" s="208" t="s">
        <v>489</v>
      </c>
      <c r="D1244" s="208" t="s">
        <v>417</v>
      </c>
      <c r="E1244" s="208" t="s">
        <v>254</v>
      </c>
      <c r="F1244" s="208" t="s">
        <v>617</v>
      </c>
      <c r="G1244" s="208" t="s">
        <v>565</v>
      </c>
      <c r="H1244" s="208" t="s">
        <v>566</v>
      </c>
      <c r="I1244" s="208" t="s">
        <v>567</v>
      </c>
      <c r="J1244" s="208">
        <v>87</v>
      </c>
      <c r="K1244" s="186">
        <v>139</v>
      </c>
      <c r="L1244" s="186">
        <v>198</v>
      </c>
      <c r="M1244" s="208" t="s">
        <v>551</v>
      </c>
      <c r="N1244" s="186">
        <v>1</v>
      </c>
      <c r="O1244" s="210">
        <v>9.1</v>
      </c>
      <c r="P1244" s="208" t="s">
        <v>259</v>
      </c>
      <c r="Q1244" s="208" t="s">
        <v>260</v>
      </c>
      <c r="R1244" s="208" t="s">
        <v>254</v>
      </c>
      <c r="S1244" s="208" t="s">
        <v>261</v>
      </c>
      <c r="T1244" s="208"/>
      <c r="U1244" s="208"/>
      <c r="V1244" s="208"/>
      <c r="W1244" s="208" t="s">
        <v>568</v>
      </c>
      <c r="X1244" s="208" t="s">
        <v>275</v>
      </c>
      <c r="Y1244" s="208">
        <v>0</v>
      </c>
      <c r="Z1244" s="339">
        <v>36770</v>
      </c>
      <c r="AA1244" s="208"/>
      <c r="AB1244" s="208">
        <v>0</v>
      </c>
      <c r="AC1244" s="208"/>
    </row>
    <row r="1245" spans="1:29" ht="15" customHeight="1" x14ac:dyDescent="0.25">
      <c r="A1245" s="208">
        <v>12449</v>
      </c>
      <c r="B1245" s="208">
        <v>20300208</v>
      </c>
      <c r="C1245" s="208" t="s">
        <v>489</v>
      </c>
      <c r="D1245" s="208" t="s">
        <v>417</v>
      </c>
      <c r="E1245" s="208" t="s">
        <v>254</v>
      </c>
      <c r="F1245" s="208" t="s">
        <v>616</v>
      </c>
      <c r="G1245" s="208" t="s">
        <v>565</v>
      </c>
      <c r="H1245" s="208" t="s">
        <v>566</v>
      </c>
      <c r="I1245" s="208" t="s">
        <v>567</v>
      </c>
      <c r="J1245" s="208">
        <v>87</v>
      </c>
      <c r="K1245" s="186">
        <v>107</v>
      </c>
      <c r="L1245" s="186">
        <v>172</v>
      </c>
      <c r="M1245" s="208" t="s">
        <v>615</v>
      </c>
      <c r="N1245" s="186">
        <v>1</v>
      </c>
      <c r="O1245" s="210">
        <v>18</v>
      </c>
      <c r="P1245" s="208" t="s">
        <v>259</v>
      </c>
      <c r="Q1245" s="208" t="s">
        <v>260</v>
      </c>
      <c r="R1245" s="208" t="s">
        <v>254</v>
      </c>
      <c r="S1245" s="208" t="s">
        <v>261</v>
      </c>
      <c r="T1245" s="208"/>
      <c r="U1245" s="208"/>
      <c r="V1245" s="208"/>
      <c r="W1245" s="208" t="s">
        <v>568</v>
      </c>
      <c r="X1245" s="208" t="s">
        <v>275</v>
      </c>
      <c r="Y1245" s="208">
        <v>0</v>
      </c>
      <c r="Z1245" s="339">
        <v>36770</v>
      </c>
      <c r="AA1245" s="208"/>
      <c r="AB1245" s="208">
        <v>0</v>
      </c>
      <c r="AC1245" s="208"/>
    </row>
    <row r="1246" spans="1:29" ht="15" customHeight="1" x14ac:dyDescent="0.25">
      <c r="A1246" s="208">
        <v>12450</v>
      </c>
      <c r="B1246" s="208">
        <v>20300208</v>
      </c>
      <c r="C1246" s="208" t="s">
        <v>489</v>
      </c>
      <c r="D1246" s="208" t="s">
        <v>417</v>
      </c>
      <c r="E1246" s="208" t="s">
        <v>254</v>
      </c>
      <c r="F1246" s="208" t="s">
        <v>616</v>
      </c>
      <c r="G1246" s="208" t="s">
        <v>565</v>
      </c>
      <c r="H1246" s="208" t="s">
        <v>566</v>
      </c>
      <c r="I1246" s="208" t="s">
        <v>567</v>
      </c>
      <c r="J1246" s="208">
        <v>87</v>
      </c>
      <c r="K1246" s="186">
        <v>139</v>
      </c>
      <c r="L1246" s="186">
        <v>198</v>
      </c>
      <c r="M1246" s="208" t="s">
        <v>551</v>
      </c>
      <c r="N1246" s="186">
        <v>1</v>
      </c>
      <c r="O1246" s="210">
        <v>9.1</v>
      </c>
      <c r="P1246" s="208" t="s">
        <v>259</v>
      </c>
      <c r="Q1246" s="208" t="s">
        <v>260</v>
      </c>
      <c r="R1246" s="208" t="s">
        <v>254</v>
      </c>
      <c r="S1246" s="208" t="s">
        <v>261</v>
      </c>
      <c r="T1246" s="208"/>
      <c r="U1246" s="208"/>
      <c r="V1246" s="208"/>
      <c r="W1246" s="208" t="s">
        <v>568</v>
      </c>
      <c r="X1246" s="208" t="s">
        <v>275</v>
      </c>
      <c r="Y1246" s="208">
        <v>0</v>
      </c>
      <c r="Z1246" s="339">
        <v>36770</v>
      </c>
      <c r="AA1246" s="208"/>
      <c r="AB1246" s="208">
        <v>0</v>
      </c>
      <c r="AC1246" s="208"/>
    </row>
    <row r="1247" spans="1:29" ht="15" customHeight="1" x14ac:dyDescent="0.25">
      <c r="A1247" s="208">
        <v>12451</v>
      </c>
      <c r="B1247" s="208">
        <v>20300209</v>
      </c>
      <c r="C1247" s="208" t="s">
        <v>489</v>
      </c>
      <c r="D1247" s="208" t="s">
        <v>417</v>
      </c>
      <c r="E1247" s="208" t="s">
        <v>254</v>
      </c>
      <c r="F1247" s="208" t="s">
        <v>614</v>
      </c>
      <c r="G1247" s="208" t="s">
        <v>565</v>
      </c>
      <c r="H1247" s="208" t="s">
        <v>566</v>
      </c>
      <c r="I1247" s="208" t="s">
        <v>567</v>
      </c>
      <c r="J1247" s="208">
        <v>87</v>
      </c>
      <c r="K1247" s="186">
        <v>107</v>
      </c>
      <c r="L1247" s="186">
        <v>172</v>
      </c>
      <c r="M1247" s="208" t="s">
        <v>615</v>
      </c>
      <c r="N1247" s="186">
        <v>1</v>
      </c>
      <c r="O1247" s="210">
        <v>18</v>
      </c>
      <c r="P1247" s="208" t="s">
        <v>259</v>
      </c>
      <c r="Q1247" s="208" t="s">
        <v>260</v>
      </c>
      <c r="R1247" s="208" t="s">
        <v>254</v>
      </c>
      <c r="S1247" s="208" t="s">
        <v>261</v>
      </c>
      <c r="T1247" s="208"/>
      <c r="U1247" s="208"/>
      <c r="V1247" s="208"/>
      <c r="W1247" s="208" t="s">
        <v>568</v>
      </c>
      <c r="X1247" s="208" t="s">
        <v>275</v>
      </c>
      <c r="Y1247" s="208">
        <v>0</v>
      </c>
      <c r="Z1247" s="339">
        <v>36770</v>
      </c>
      <c r="AA1247" s="208"/>
      <c r="AB1247" s="208">
        <v>0</v>
      </c>
      <c r="AC1247" s="208"/>
    </row>
    <row r="1248" spans="1:29" ht="15" customHeight="1" x14ac:dyDescent="0.25">
      <c r="A1248" s="208">
        <v>12452</v>
      </c>
      <c r="B1248" s="208">
        <v>20300209</v>
      </c>
      <c r="C1248" s="208" t="s">
        <v>489</v>
      </c>
      <c r="D1248" s="208" t="s">
        <v>417</v>
      </c>
      <c r="E1248" s="208" t="s">
        <v>254</v>
      </c>
      <c r="F1248" s="208" t="s">
        <v>614</v>
      </c>
      <c r="G1248" s="208" t="s">
        <v>565</v>
      </c>
      <c r="H1248" s="208" t="s">
        <v>566</v>
      </c>
      <c r="I1248" s="208" t="s">
        <v>567</v>
      </c>
      <c r="J1248" s="208">
        <v>87</v>
      </c>
      <c r="K1248" s="186">
        <v>139</v>
      </c>
      <c r="L1248" s="186">
        <v>198</v>
      </c>
      <c r="M1248" s="208" t="s">
        <v>551</v>
      </c>
      <c r="N1248" s="186">
        <v>1</v>
      </c>
      <c r="O1248" s="210">
        <v>9.1</v>
      </c>
      <c r="P1248" s="208" t="s">
        <v>259</v>
      </c>
      <c r="Q1248" s="208" t="s">
        <v>260</v>
      </c>
      <c r="R1248" s="208" t="s">
        <v>254</v>
      </c>
      <c r="S1248" s="208" t="s">
        <v>261</v>
      </c>
      <c r="T1248" s="208"/>
      <c r="U1248" s="208"/>
      <c r="V1248" s="208"/>
      <c r="W1248" s="208" t="s">
        <v>568</v>
      </c>
      <c r="X1248" s="208" t="s">
        <v>275</v>
      </c>
      <c r="Y1248" s="208">
        <v>0</v>
      </c>
      <c r="Z1248" s="339">
        <v>36770</v>
      </c>
      <c r="AA1248" s="208"/>
      <c r="AB1248" s="208">
        <v>0</v>
      </c>
      <c r="AC1248" s="208"/>
    </row>
    <row r="1249" spans="1:29" ht="15" customHeight="1" x14ac:dyDescent="0.25">
      <c r="A1249" s="208">
        <v>25287</v>
      </c>
      <c r="B1249" s="208">
        <v>2101006000</v>
      </c>
      <c r="C1249" s="208" t="s">
        <v>253</v>
      </c>
      <c r="D1249" s="208" t="s">
        <v>563</v>
      </c>
      <c r="E1249" s="208" t="s">
        <v>254</v>
      </c>
      <c r="F1249" s="208" t="s">
        <v>564</v>
      </c>
      <c r="G1249" s="208" t="s">
        <v>565</v>
      </c>
      <c r="H1249" s="208" t="s">
        <v>566</v>
      </c>
      <c r="I1249" s="208" t="s">
        <v>567</v>
      </c>
      <c r="J1249" s="208">
        <v>87</v>
      </c>
      <c r="K1249" s="186">
        <v>0</v>
      </c>
      <c r="L1249" s="186">
        <v>129</v>
      </c>
      <c r="M1249" s="208" t="s">
        <v>258</v>
      </c>
      <c r="O1249" s="210">
        <v>3.2</v>
      </c>
      <c r="P1249" s="208" t="s">
        <v>259</v>
      </c>
      <c r="Q1249" s="208" t="s">
        <v>260</v>
      </c>
      <c r="R1249" s="208" t="s">
        <v>254</v>
      </c>
      <c r="S1249" s="208" t="s">
        <v>261</v>
      </c>
      <c r="T1249" s="208"/>
      <c r="U1249" s="208"/>
      <c r="V1249" s="208"/>
      <c r="W1249" s="208" t="s">
        <v>568</v>
      </c>
      <c r="X1249" s="208" t="s">
        <v>275</v>
      </c>
      <c r="Y1249" s="208">
        <v>0</v>
      </c>
      <c r="Z1249" s="339">
        <v>36770</v>
      </c>
      <c r="AA1249" s="208"/>
      <c r="AB1249" s="208">
        <v>0</v>
      </c>
      <c r="AC1249" s="208"/>
    </row>
    <row r="1250" spans="1:29" ht="15" customHeight="1" x14ac:dyDescent="0.25">
      <c r="A1250" s="208">
        <v>25288</v>
      </c>
      <c r="B1250" s="208">
        <v>2101006001</v>
      </c>
      <c r="C1250" s="208" t="s">
        <v>253</v>
      </c>
      <c r="D1250" s="208" t="s">
        <v>563</v>
      </c>
      <c r="E1250" s="208" t="s">
        <v>254</v>
      </c>
      <c r="F1250" s="208" t="s">
        <v>569</v>
      </c>
      <c r="G1250" s="208" t="s">
        <v>565</v>
      </c>
      <c r="H1250" s="208" t="s">
        <v>566</v>
      </c>
      <c r="I1250" s="208" t="s">
        <v>567</v>
      </c>
      <c r="J1250" s="208">
        <v>87</v>
      </c>
      <c r="K1250" s="186">
        <v>0</v>
      </c>
      <c r="L1250" s="186">
        <v>129</v>
      </c>
      <c r="M1250" s="208" t="s">
        <v>258</v>
      </c>
      <c r="O1250" s="210">
        <v>3.2</v>
      </c>
      <c r="P1250" s="208" t="s">
        <v>259</v>
      </c>
      <c r="Q1250" s="208" t="s">
        <v>260</v>
      </c>
      <c r="R1250" s="208" t="s">
        <v>254</v>
      </c>
      <c r="S1250" s="208" t="s">
        <v>261</v>
      </c>
      <c r="T1250" s="208"/>
      <c r="U1250" s="208"/>
      <c r="V1250" s="208"/>
      <c r="W1250" s="208" t="s">
        <v>568</v>
      </c>
      <c r="X1250" s="208" t="s">
        <v>275</v>
      </c>
      <c r="Y1250" s="208">
        <v>0</v>
      </c>
      <c r="Z1250" s="339">
        <v>36770</v>
      </c>
      <c r="AA1250" s="208"/>
      <c r="AB1250" s="208">
        <v>0</v>
      </c>
      <c r="AC1250" s="208"/>
    </row>
    <row r="1251" spans="1:29" ht="15" customHeight="1" x14ac:dyDescent="0.25">
      <c r="A1251" s="208">
        <v>25289</v>
      </c>
      <c r="B1251" s="208">
        <v>2101006002</v>
      </c>
      <c r="C1251" s="208" t="s">
        <v>253</v>
      </c>
      <c r="D1251" s="208" t="s">
        <v>563</v>
      </c>
      <c r="E1251" s="208" t="s">
        <v>254</v>
      </c>
      <c r="F1251" s="208" t="s">
        <v>570</v>
      </c>
      <c r="G1251" s="208" t="s">
        <v>565</v>
      </c>
      <c r="H1251" s="208" t="s">
        <v>566</v>
      </c>
      <c r="I1251" s="208" t="s">
        <v>567</v>
      </c>
      <c r="J1251" s="208">
        <v>87</v>
      </c>
      <c r="K1251" s="186">
        <v>0</v>
      </c>
      <c r="L1251" s="186">
        <v>129</v>
      </c>
      <c r="M1251" s="208" t="s">
        <v>258</v>
      </c>
      <c r="O1251" s="210">
        <v>3.2</v>
      </c>
      <c r="P1251" s="208" t="s">
        <v>259</v>
      </c>
      <c r="Q1251" s="208" t="s">
        <v>260</v>
      </c>
      <c r="R1251" s="208" t="s">
        <v>254</v>
      </c>
      <c r="S1251" s="208" t="s">
        <v>261</v>
      </c>
      <c r="T1251" s="208"/>
      <c r="U1251" s="208"/>
      <c r="V1251" s="208"/>
      <c r="W1251" s="208" t="s">
        <v>568</v>
      </c>
      <c r="X1251" s="208" t="s">
        <v>275</v>
      </c>
      <c r="Y1251" s="208">
        <v>0</v>
      </c>
      <c r="Z1251" s="339">
        <v>36770</v>
      </c>
      <c r="AA1251" s="208"/>
      <c r="AB1251" s="208">
        <v>0</v>
      </c>
      <c r="AC1251" s="208"/>
    </row>
    <row r="1252" spans="1:29" ht="15" customHeight="1" x14ac:dyDescent="0.25">
      <c r="A1252" s="208">
        <v>25290</v>
      </c>
      <c r="B1252" s="208">
        <v>2102006000</v>
      </c>
      <c r="C1252" s="208" t="s">
        <v>253</v>
      </c>
      <c r="D1252" s="208" t="s">
        <v>406</v>
      </c>
      <c r="E1252" s="208" t="s">
        <v>254</v>
      </c>
      <c r="F1252" s="208" t="s">
        <v>564</v>
      </c>
      <c r="G1252" s="208" t="s">
        <v>565</v>
      </c>
      <c r="H1252" s="208" t="s">
        <v>566</v>
      </c>
      <c r="I1252" s="208" t="s">
        <v>567</v>
      </c>
      <c r="J1252" s="208">
        <v>87</v>
      </c>
      <c r="K1252" s="186">
        <v>0</v>
      </c>
      <c r="L1252" s="186">
        <v>129</v>
      </c>
      <c r="M1252" s="208" t="s">
        <v>258</v>
      </c>
      <c r="O1252" s="210">
        <v>3.2</v>
      </c>
      <c r="P1252" s="208" t="s">
        <v>259</v>
      </c>
      <c r="Q1252" s="208" t="s">
        <v>260</v>
      </c>
      <c r="R1252" s="208" t="s">
        <v>254</v>
      </c>
      <c r="S1252" s="208" t="s">
        <v>261</v>
      </c>
      <c r="T1252" s="208"/>
      <c r="U1252" s="208"/>
      <c r="V1252" s="208"/>
      <c r="W1252" s="208" t="s">
        <v>568</v>
      </c>
      <c r="X1252" s="208" t="s">
        <v>275</v>
      </c>
      <c r="Y1252" s="208">
        <v>0</v>
      </c>
      <c r="Z1252" s="339">
        <v>36770</v>
      </c>
      <c r="AA1252" s="208"/>
      <c r="AB1252" s="208">
        <v>0</v>
      </c>
      <c r="AC1252" s="208"/>
    </row>
    <row r="1253" spans="1:29" ht="15" customHeight="1" x14ac:dyDescent="0.25">
      <c r="A1253" s="208">
        <v>25291</v>
      </c>
      <c r="B1253" s="208">
        <v>2102006001</v>
      </c>
      <c r="C1253" s="208" t="s">
        <v>253</v>
      </c>
      <c r="D1253" s="208" t="s">
        <v>406</v>
      </c>
      <c r="E1253" s="208" t="s">
        <v>254</v>
      </c>
      <c r="F1253" s="208" t="s">
        <v>569</v>
      </c>
      <c r="G1253" s="208" t="s">
        <v>565</v>
      </c>
      <c r="H1253" s="208" t="s">
        <v>566</v>
      </c>
      <c r="I1253" s="208" t="s">
        <v>567</v>
      </c>
      <c r="J1253" s="208">
        <v>87</v>
      </c>
      <c r="K1253" s="186">
        <v>0</v>
      </c>
      <c r="L1253" s="186">
        <v>129</v>
      </c>
      <c r="M1253" s="208" t="s">
        <v>258</v>
      </c>
      <c r="O1253" s="210">
        <v>3.2</v>
      </c>
      <c r="P1253" s="208" t="s">
        <v>259</v>
      </c>
      <c r="Q1253" s="208" t="s">
        <v>260</v>
      </c>
      <c r="R1253" s="208" t="s">
        <v>254</v>
      </c>
      <c r="S1253" s="208" t="s">
        <v>261</v>
      </c>
      <c r="T1253" s="208"/>
      <c r="U1253" s="208"/>
      <c r="V1253" s="208"/>
      <c r="W1253" s="208" t="s">
        <v>568</v>
      </c>
      <c r="X1253" s="208" t="s">
        <v>275</v>
      </c>
      <c r="Y1253" s="208">
        <v>0</v>
      </c>
      <c r="Z1253" s="339">
        <v>36770</v>
      </c>
      <c r="AA1253" s="208"/>
      <c r="AB1253" s="208">
        <v>0</v>
      </c>
      <c r="AC1253" s="208"/>
    </row>
    <row r="1254" spans="1:29" ht="15" customHeight="1" x14ac:dyDescent="0.25">
      <c r="A1254" s="208">
        <v>25292</v>
      </c>
      <c r="B1254" s="208">
        <v>2102006002</v>
      </c>
      <c r="C1254" s="208" t="s">
        <v>253</v>
      </c>
      <c r="D1254" s="208" t="s">
        <v>406</v>
      </c>
      <c r="E1254" s="208" t="s">
        <v>254</v>
      </c>
      <c r="F1254" s="208" t="s">
        <v>570</v>
      </c>
      <c r="G1254" s="208" t="s">
        <v>565</v>
      </c>
      <c r="H1254" s="208" t="s">
        <v>566</v>
      </c>
      <c r="I1254" s="208" t="s">
        <v>567</v>
      </c>
      <c r="J1254" s="208">
        <v>87</v>
      </c>
      <c r="K1254" s="186">
        <v>0</v>
      </c>
      <c r="L1254" s="186">
        <v>129</v>
      </c>
      <c r="M1254" s="208" t="s">
        <v>258</v>
      </c>
      <c r="O1254" s="210">
        <v>3.2</v>
      </c>
      <c r="P1254" s="208" t="s">
        <v>259</v>
      </c>
      <c r="Q1254" s="208" t="s">
        <v>260</v>
      </c>
      <c r="R1254" s="208" t="s">
        <v>254</v>
      </c>
      <c r="S1254" s="208" t="s">
        <v>261</v>
      </c>
      <c r="T1254" s="208"/>
      <c r="U1254" s="208"/>
      <c r="V1254" s="208"/>
      <c r="W1254" s="208" t="s">
        <v>568</v>
      </c>
      <c r="X1254" s="208" t="s">
        <v>275</v>
      </c>
      <c r="Y1254" s="208">
        <v>0</v>
      </c>
      <c r="Z1254" s="339">
        <v>36770</v>
      </c>
      <c r="AA1254" s="208"/>
      <c r="AB1254" s="208">
        <v>0</v>
      </c>
      <c r="AC1254" s="208"/>
    </row>
    <row r="1255" spans="1:29" ht="15" customHeight="1" x14ac:dyDescent="0.25">
      <c r="A1255" s="208">
        <v>25293</v>
      </c>
      <c r="B1255" s="208">
        <v>2103006000</v>
      </c>
      <c r="C1255" s="208" t="s">
        <v>253</v>
      </c>
      <c r="D1255" s="208" t="s">
        <v>417</v>
      </c>
      <c r="E1255" s="208" t="s">
        <v>254</v>
      </c>
      <c r="F1255" s="208" t="s">
        <v>564</v>
      </c>
      <c r="G1255" s="208" t="s">
        <v>565</v>
      </c>
      <c r="H1255" s="208" t="s">
        <v>566</v>
      </c>
      <c r="I1255" s="208" t="s">
        <v>567</v>
      </c>
      <c r="J1255" s="208">
        <v>87</v>
      </c>
      <c r="K1255" s="186">
        <v>0</v>
      </c>
      <c r="L1255" s="186">
        <v>129</v>
      </c>
      <c r="M1255" s="208" t="s">
        <v>258</v>
      </c>
      <c r="O1255" s="210">
        <v>0.49</v>
      </c>
      <c r="P1255" s="208" t="s">
        <v>259</v>
      </c>
      <c r="Q1255" s="208" t="s">
        <v>260</v>
      </c>
      <c r="R1255" s="208" t="s">
        <v>254</v>
      </c>
      <c r="S1255" s="208" t="s">
        <v>261</v>
      </c>
      <c r="T1255" s="208"/>
      <c r="U1255" s="208"/>
      <c r="V1255" s="208"/>
      <c r="W1255" s="208" t="s">
        <v>568</v>
      </c>
      <c r="X1255" s="208" t="s">
        <v>275</v>
      </c>
      <c r="Y1255" s="208">
        <v>0</v>
      </c>
      <c r="Z1255" s="339">
        <v>36770</v>
      </c>
      <c r="AA1255" s="208"/>
      <c r="AB1255" s="208">
        <v>0</v>
      </c>
      <c r="AC1255" s="208"/>
    </row>
    <row r="1256" spans="1:29" ht="15" customHeight="1" x14ac:dyDescent="0.25">
      <c r="A1256" s="208">
        <v>26582</v>
      </c>
      <c r="B1256" s="208">
        <v>10100604</v>
      </c>
      <c r="C1256" s="208" t="s">
        <v>389</v>
      </c>
      <c r="D1256" s="208" t="s">
        <v>390</v>
      </c>
      <c r="E1256" s="208" t="s">
        <v>254</v>
      </c>
      <c r="F1256" s="208" t="s">
        <v>405</v>
      </c>
      <c r="G1256" s="208">
        <v>191242</v>
      </c>
      <c r="H1256" s="208" t="s">
        <v>306</v>
      </c>
      <c r="I1256" s="208" t="s">
        <v>307</v>
      </c>
      <c r="J1256" s="208">
        <v>106</v>
      </c>
      <c r="K1256" s="186">
        <v>0</v>
      </c>
      <c r="L1256" s="186">
        <v>129</v>
      </c>
      <c r="M1256" s="208" t="s">
        <v>258</v>
      </c>
      <c r="N1256" s="186">
        <v>1</v>
      </c>
      <c r="O1256" s="210">
        <v>2.1</v>
      </c>
      <c r="P1256" s="208" t="s">
        <v>259</v>
      </c>
      <c r="Q1256" s="208" t="s">
        <v>260</v>
      </c>
      <c r="R1256" s="208" t="s">
        <v>254</v>
      </c>
      <c r="S1256" s="208" t="s">
        <v>261</v>
      </c>
      <c r="T1256" s="208"/>
      <c r="U1256" s="208">
        <v>1.4</v>
      </c>
      <c r="V1256" s="208" t="s">
        <v>284</v>
      </c>
      <c r="W1256" s="208" t="s">
        <v>285</v>
      </c>
      <c r="X1256" s="208" t="s">
        <v>286</v>
      </c>
      <c r="Y1256" s="208">
        <v>0</v>
      </c>
      <c r="Z1256" s="339">
        <v>40311</v>
      </c>
      <c r="AA1256" s="208"/>
      <c r="AB1256" s="208">
        <v>0</v>
      </c>
      <c r="AC1256" s="208"/>
    </row>
    <row r="1257" spans="1:29" ht="15" customHeight="1" x14ac:dyDescent="0.25">
      <c r="A1257" s="208">
        <v>26582</v>
      </c>
      <c r="B1257" s="208">
        <v>10100604</v>
      </c>
      <c r="C1257" s="208" t="s">
        <v>389</v>
      </c>
      <c r="D1257" s="208" t="s">
        <v>390</v>
      </c>
      <c r="E1257" s="208" t="s">
        <v>254</v>
      </c>
      <c r="F1257" s="208" t="s">
        <v>405</v>
      </c>
      <c r="G1257" s="208">
        <v>191242</v>
      </c>
      <c r="H1257" s="208" t="s">
        <v>306</v>
      </c>
      <c r="I1257" s="208" t="s">
        <v>307</v>
      </c>
      <c r="J1257" s="208">
        <v>106</v>
      </c>
      <c r="M1257" s="208"/>
      <c r="N1257" s="186">
        <v>0</v>
      </c>
      <c r="O1257" s="210">
        <v>2.1</v>
      </c>
      <c r="P1257" s="208" t="s">
        <v>259</v>
      </c>
      <c r="Q1257" s="208" t="s">
        <v>260</v>
      </c>
      <c r="R1257" s="208" t="s">
        <v>254</v>
      </c>
      <c r="S1257" s="208" t="s">
        <v>261</v>
      </c>
      <c r="T1257" s="208"/>
      <c r="U1257" s="208">
        <v>1.4</v>
      </c>
      <c r="V1257" s="208" t="s">
        <v>284</v>
      </c>
      <c r="W1257" s="208" t="s">
        <v>285</v>
      </c>
      <c r="X1257" s="208" t="s">
        <v>286</v>
      </c>
      <c r="Y1257" s="208">
        <v>0</v>
      </c>
      <c r="Z1257" s="339">
        <v>40311</v>
      </c>
      <c r="AA1257" s="208"/>
      <c r="AB1257" s="208">
        <v>0</v>
      </c>
      <c r="AC1257" s="208"/>
    </row>
    <row r="1263" spans="1:29" s="208" customFormat="1" x14ac:dyDescent="0.25">
      <c r="M1263" s="209"/>
    </row>
    <row r="1264" spans="1:29" s="208" customFormat="1" x14ac:dyDescent="0.25">
      <c r="A1264" s="208" t="s">
        <v>419</v>
      </c>
      <c r="M1264" s="209"/>
    </row>
    <row r="1265" spans="1:103" s="208" customFormat="1" ht="174" customHeight="1" thickBot="1" x14ac:dyDescent="0.3">
      <c r="B1265" s="207" t="s">
        <v>62</v>
      </c>
      <c r="C1265" s="241" t="s">
        <v>439</v>
      </c>
      <c r="D1265" s="241" t="s">
        <v>440</v>
      </c>
      <c r="E1265" s="241" t="s">
        <v>779</v>
      </c>
      <c r="F1265" s="241" t="s">
        <v>780</v>
      </c>
      <c r="G1265" s="241" t="s">
        <v>781</v>
      </c>
      <c r="H1265" s="241" t="s">
        <v>457</v>
      </c>
      <c r="I1265" s="241" t="s">
        <v>458</v>
      </c>
      <c r="J1265" s="211" t="s">
        <v>421</v>
      </c>
      <c r="K1265" s="211" t="s">
        <v>782</v>
      </c>
      <c r="L1265" s="211" t="s">
        <v>783</v>
      </c>
      <c r="M1265" s="211" t="s">
        <v>420</v>
      </c>
      <c r="N1265" s="211" t="s">
        <v>422</v>
      </c>
      <c r="O1265" s="211" t="s">
        <v>423</v>
      </c>
      <c r="P1265" s="211" t="s">
        <v>784</v>
      </c>
      <c r="Q1265" s="211" t="s">
        <v>785</v>
      </c>
      <c r="R1265" s="211" t="s">
        <v>786</v>
      </c>
      <c r="S1265" s="211" t="s">
        <v>424</v>
      </c>
      <c r="T1265" s="211" t="s">
        <v>425</v>
      </c>
      <c r="U1265" s="211" t="s">
        <v>441</v>
      </c>
      <c r="V1265" s="211" t="s">
        <v>442</v>
      </c>
      <c r="W1265" s="211" t="s">
        <v>787</v>
      </c>
      <c r="X1265" s="211" t="s">
        <v>788</v>
      </c>
      <c r="Y1265" s="211" t="s">
        <v>426</v>
      </c>
      <c r="Z1265" s="211" t="s">
        <v>427</v>
      </c>
      <c r="AA1265" s="211" t="s">
        <v>428</v>
      </c>
      <c r="AB1265" s="211" t="s">
        <v>789</v>
      </c>
      <c r="AC1265" s="211" t="s">
        <v>790</v>
      </c>
      <c r="AD1265" s="211" t="s">
        <v>429</v>
      </c>
      <c r="AE1265" s="211" t="s">
        <v>430</v>
      </c>
      <c r="AF1265" s="211" t="s">
        <v>791</v>
      </c>
      <c r="AG1265" s="211" t="s">
        <v>792</v>
      </c>
      <c r="AH1265" s="211" t="s">
        <v>793</v>
      </c>
      <c r="AI1265" s="211" t="s">
        <v>794</v>
      </c>
      <c r="AJ1265" s="211" t="s">
        <v>795</v>
      </c>
      <c r="AK1265" s="211" t="s">
        <v>796</v>
      </c>
      <c r="AL1265" s="211" t="s">
        <v>443</v>
      </c>
      <c r="AM1265" s="211" t="s">
        <v>444</v>
      </c>
      <c r="AN1265" s="211" t="s">
        <v>797</v>
      </c>
      <c r="AO1265" s="211" t="s">
        <v>798</v>
      </c>
      <c r="AP1265" s="211" t="s">
        <v>431</v>
      </c>
      <c r="AQ1265" s="211" t="s">
        <v>432</v>
      </c>
      <c r="AR1265" s="211" t="s">
        <v>433</v>
      </c>
      <c r="AS1265" s="211" t="s">
        <v>799</v>
      </c>
      <c r="AT1265" s="211" t="s">
        <v>800</v>
      </c>
      <c r="AU1265" s="211" t="s">
        <v>434</v>
      </c>
      <c r="AV1265" s="211" t="s">
        <v>435</v>
      </c>
      <c r="AW1265" s="211" t="s">
        <v>438</v>
      </c>
      <c r="AX1265" s="211" t="s">
        <v>801</v>
      </c>
      <c r="AY1265" s="211" t="s">
        <v>802</v>
      </c>
      <c r="AZ1265" s="211" t="s">
        <v>436</v>
      </c>
      <c r="BA1265" s="211" t="s">
        <v>437</v>
      </c>
      <c r="BB1265" s="211" t="s">
        <v>571</v>
      </c>
      <c r="BC1265" s="211" t="s">
        <v>591</v>
      </c>
      <c r="BD1265" s="211" t="s">
        <v>592</v>
      </c>
      <c r="BE1265" s="211" t="s">
        <v>803</v>
      </c>
      <c r="BF1265" s="211" t="s">
        <v>804</v>
      </c>
      <c r="BG1265" s="211" t="s">
        <v>593</v>
      </c>
      <c r="BH1265" s="211" t="s">
        <v>572</v>
      </c>
      <c r="BI1265" s="211" t="s">
        <v>805</v>
      </c>
      <c r="BJ1265" s="211" t="s">
        <v>806</v>
      </c>
      <c r="BK1265" s="211" t="s">
        <v>573</v>
      </c>
      <c r="BL1265" s="211" t="s">
        <v>586</v>
      </c>
      <c r="BM1265" s="211" t="s">
        <v>590</v>
      </c>
      <c r="BN1265" s="211" t="s">
        <v>807</v>
      </c>
      <c r="BO1265" s="211" t="s">
        <v>808</v>
      </c>
      <c r="BP1265" s="211" t="s">
        <v>809</v>
      </c>
      <c r="BQ1265" s="211" t="s">
        <v>810</v>
      </c>
      <c r="BR1265" s="211" t="s">
        <v>574</v>
      </c>
      <c r="BS1265" s="211" t="s">
        <v>811</v>
      </c>
      <c r="BT1265" s="211" t="s">
        <v>812</v>
      </c>
      <c r="BU1265" s="211" t="s">
        <v>575</v>
      </c>
      <c r="BV1265" s="211" t="s">
        <v>585</v>
      </c>
      <c r="BW1265" s="211" t="s">
        <v>589</v>
      </c>
      <c r="BX1265" s="211" t="s">
        <v>813</v>
      </c>
      <c r="BY1265" s="211" t="s">
        <v>814</v>
      </c>
      <c r="BZ1265" s="211" t="s">
        <v>576</v>
      </c>
      <c r="CA1265" s="211" t="s">
        <v>815</v>
      </c>
      <c r="CB1265" s="211" t="s">
        <v>816</v>
      </c>
      <c r="CC1265" s="211" t="s">
        <v>577</v>
      </c>
      <c r="CD1265" s="211" t="s">
        <v>817</v>
      </c>
      <c r="CE1265" s="211" t="s">
        <v>818</v>
      </c>
      <c r="CF1265" s="211" t="s">
        <v>578</v>
      </c>
      <c r="CG1265" s="211" t="s">
        <v>819</v>
      </c>
      <c r="CH1265" s="211" t="s">
        <v>820</v>
      </c>
      <c r="CI1265" s="211" t="s">
        <v>579</v>
      </c>
      <c r="CJ1265" s="211" t="s">
        <v>821</v>
      </c>
      <c r="CK1265" s="211" t="s">
        <v>822</v>
      </c>
      <c r="CL1265" s="211" t="s">
        <v>580</v>
      </c>
      <c r="CM1265" s="211" t="s">
        <v>823</v>
      </c>
      <c r="CN1265" s="211" t="s">
        <v>824</v>
      </c>
      <c r="CO1265" s="211" t="s">
        <v>581</v>
      </c>
      <c r="CP1265" s="211" t="s">
        <v>584</v>
      </c>
      <c r="CQ1265" s="211" t="s">
        <v>588</v>
      </c>
      <c r="CR1265" s="211" t="s">
        <v>825</v>
      </c>
      <c r="CS1265" s="211" t="s">
        <v>826</v>
      </c>
      <c r="CT1265" s="211" t="s">
        <v>582</v>
      </c>
      <c r="CU1265" s="211" t="s">
        <v>583</v>
      </c>
      <c r="CV1265" s="211" t="s">
        <v>587</v>
      </c>
      <c r="CW1265" s="211" t="s">
        <v>827</v>
      </c>
      <c r="CX1265" s="211" t="s">
        <v>828</v>
      </c>
    </row>
    <row r="1266" spans="1:103" s="208" customFormat="1" x14ac:dyDescent="0.25">
      <c r="A1266" s="242" t="s">
        <v>282</v>
      </c>
      <c r="B1266" s="208" t="s">
        <v>1278</v>
      </c>
      <c r="C1266" s="226">
        <v>1.7999999999999999E-6</v>
      </c>
      <c r="D1266" s="226">
        <v>1.7999999999999999E-6</v>
      </c>
      <c r="E1266" s="226">
        <v>1.7999999999999999E-6</v>
      </c>
      <c r="F1266" s="226">
        <v>1.7999999999999999E-6</v>
      </c>
      <c r="G1266" s="226">
        <v>1.7999999999999999E-6</v>
      </c>
      <c r="H1266" s="226">
        <v>1.7999999999999999E-6</v>
      </c>
      <c r="I1266" s="226">
        <v>1.7999999999999999E-6</v>
      </c>
      <c r="J1266" s="210">
        <v>1.7999999999999999E-6</v>
      </c>
      <c r="K1266" s="210">
        <v>1.7999999999999999E-6</v>
      </c>
      <c r="L1266" s="210">
        <v>1.7999999999999999E-6</v>
      </c>
      <c r="M1266" s="210">
        <v>1.7999999999999999E-6</v>
      </c>
      <c r="N1266" s="210">
        <v>1.7999999999999999E-6</v>
      </c>
      <c r="O1266" s="210">
        <v>1.7999999999999999E-6</v>
      </c>
      <c r="P1266" s="210">
        <v>1.7999999999999999E-6</v>
      </c>
      <c r="Q1266" s="210">
        <v>1.7999999999999999E-6</v>
      </c>
      <c r="R1266" s="210">
        <v>1.7999999999999999E-6</v>
      </c>
      <c r="S1266" s="210">
        <v>1.7999999999999999E-6</v>
      </c>
      <c r="T1266" s="210">
        <v>1.7999999999999999E-6</v>
      </c>
      <c r="U1266" s="210">
        <v>1.7999999999999999E-6</v>
      </c>
      <c r="V1266" s="210">
        <v>1.7999999999999999E-6</v>
      </c>
      <c r="W1266" s="210">
        <v>1.7999999999999999E-6</v>
      </c>
      <c r="X1266" s="210">
        <v>1.7999999999999999E-6</v>
      </c>
      <c r="Y1266" s="210">
        <v>1.7999999999999999E-6</v>
      </c>
      <c r="Z1266" s="210">
        <v>1.7999999999999999E-6</v>
      </c>
      <c r="AA1266" s="210">
        <v>1.7999999999999999E-6</v>
      </c>
      <c r="AB1266" s="210">
        <v>1.7999999999999999E-6</v>
      </c>
      <c r="AC1266" s="210">
        <v>1.7999999999999999E-6</v>
      </c>
      <c r="AD1266" s="210">
        <v>1.7999999999999999E-6</v>
      </c>
      <c r="AE1266" s="210">
        <v>1.7999999999999999E-6</v>
      </c>
      <c r="AF1266" s="226">
        <v>1.7999999999999999E-6</v>
      </c>
      <c r="AG1266" s="226">
        <v>1.7999999999999999E-6</v>
      </c>
      <c r="AH1266" s="226">
        <v>1.7999999999999999E-6</v>
      </c>
      <c r="AI1266" s="226">
        <v>1.7999999999999999E-6</v>
      </c>
      <c r="AJ1266" s="226">
        <v>1.7999999999999999E-6</v>
      </c>
      <c r="AK1266" s="226">
        <v>1.7999999999999999E-6</v>
      </c>
      <c r="AL1266" s="226">
        <v>1.7999999999999999E-6</v>
      </c>
      <c r="AM1266" s="226">
        <v>1.7999999999999999E-6</v>
      </c>
      <c r="AN1266" s="226">
        <v>1.7999999999999999E-6</v>
      </c>
      <c r="AO1266" s="226">
        <v>1.7999999999999999E-6</v>
      </c>
      <c r="AP1266" s="226">
        <v>1.7999999999999999E-6</v>
      </c>
      <c r="AQ1266" s="226">
        <v>1.7999999999999999E-6</v>
      </c>
      <c r="AR1266" s="210">
        <v>1.7999999999999999E-6</v>
      </c>
      <c r="AS1266" s="210">
        <v>1.7999999999999999E-6</v>
      </c>
      <c r="AT1266" s="210">
        <v>1.7999999999999999E-6</v>
      </c>
      <c r="AU1266" s="210">
        <v>1.7999999999999999E-6</v>
      </c>
      <c r="AV1266" s="210">
        <v>1.7999999999999999E-6</v>
      </c>
      <c r="AW1266" s="210">
        <v>1.7999999999999999E-6</v>
      </c>
      <c r="AX1266" s="210">
        <v>1.7999999999999999E-6</v>
      </c>
      <c r="AY1266" s="210">
        <v>1.7999999999999999E-6</v>
      </c>
      <c r="AZ1266" s="210">
        <v>1.7999999999999999E-6</v>
      </c>
      <c r="BA1266" s="210">
        <v>1.7999999999999999E-6</v>
      </c>
      <c r="BB1266" s="226">
        <v>1.7999999999999999E-6</v>
      </c>
      <c r="BC1266" s="226">
        <v>1.7999999999999999E-6</v>
      </c>
      <c r="BD1266" s="226">
        <v>1.7999999999999999E-6</v>
      </c>
      <c r="BE1266" s="226">
        <v>1.7999999999999999E-6</v>
      </c>
      <c r="BF1266" s="226">
        <v>1.7999999999999999E-6</v>
      </c>
      <c r="BG1266" s="226">
        <v>1.7999999999999999E-6</v>
      </c>
      <c r="BH1266" s="226">
        <v>1.7999999999999999E-6</v>
      </c>
      <c r="BI1266" s="226">
        <v>1.7999999999999999E-6</v>
      </c>
      <c r="BJ1266" s="226">
        <v>1.7999999999999999E-6</v>
      </c>
      <c r="BK1266" s="226">
        <v>1.7999999999999999E-6</v>
      </c>
      <c r="BL1266" s="226">
        <v>1.7999999999999999E-6</v>
      </c>
      <c r="BM1266" s="226">
        <v>1.7999999999999999E-6</v>
      </c>
      <c r="BN1266" s="226">
        <v>1.7999999999999999E-6</v>
      </c>
      <c r="BO1266" s="226">
        <v>1.7999999999999999E-6</v>
      </c>
      <c r="BP1266" s="226">
        <v>1.7999999999999999E-6</v>
      </c>
      <c r="BQ1266" s="226">
        <v>1.7999999999999999E-6</v>
      </c>
      <c r="BR1266" s="226">
        <v>1.7999999999999999E-6</v>
      </c>
      <c r="BS1266" s="226">
        <v>1.7999999999999999E-6</v>
      </c>
      <c r="BT1266" s="226">
        <v>1.7999999999999999E-6</v>
      </c>
      <c r="BU1266" s="226">
        <v>1.7999999999999999E-6</v>
      </c>
      <c r="BV1266" s="226">
        <v>1.7999999999999999E-6</v>
      </c>
      <c r="BW1266" s="226">
        <v>1.7999999999999999E-6</v>
      </c>
      <c r="BX1266" s="226">
        <v>1.7999999999999999E-6</v>
      </c>
      <c r="BY1266" s="226">
        <v>1.7999999999999999E-6</v>
      </c>
      <c r="BZ1266" s="226">
        <v>1.7999999999999999E-6</v>
      </c>
      <c r="CA1266" s="226">
        <v>1.7999999999999999E-6</v>
      </c>
      <c r="CB1266" s="226">
        <v>1.7999999999999999E-6</v>
      </c>
      <c r="CC1266" s="226">
        <f>(0.00000133)*Conversions!$D$8</f>
        <v>1.3632499999999999E-3</v>
      </c>
      <c r="CD1266" s="226">
        <f>(0.00000133)*Conversions!$D$8</f>
        <v>1.3632499999999999E-3</v>
      </c>
      <c r="CE1266" s="226">
        <f>(0.00000133)*Conversions!$D$8</f>
        <v>1.3632499999999999E-3</v>
      </c>
      <c r="CF1266" s="226">
        <v>1.7999999999999999E-6</v>
      </c>
      <c r="CG1266" s="226">
        <v>1.7999999999999999E-6</v>
      </c>
      <c r="CH1266" s="226">
        <v>1.7999999999999999E-6</v>
      </c>
      <c r="CI1266" s="226">
        <f>0.00000125*Conversions!$D$8</f>
        <v>1.2812500000000001E-3</v>
      </c>
      <c r="CJ1266" s="226">
        <f>0.00000125*Conversions!$D$8</f>
        <v>1.2812500000000001E-3</v>
      </c>
      <c r="CK1266" s="226">
        <f>0.00000125*Conversions!$D$8</f>
        <v>1.2812500000000001E-3</v>
      </c>
      <c r="CL1266" s="226">
        <v>1.7999999999999999E-6</v>
      </c>
      <c r="CM1266" s="226">
        <v>1.7999999999999999E-6</v>
      </c>
      <c r="CN1266" s="226">
        <v>1.7999999999999999E-6</v>
      </c>
      <c r="CO1266" s="226">
        <v>1.7999999999999999E-6</v>
      </c>
      <c r="CP1266" s="226">
        <v>1.7999999999999999E-6</v>
      </c>
      <c r="CQ1266" s="226">
        <v>1.7999999999999999E-6</v>
      </c>
      <c r="CR1266" s="226">
        <v>1.7999999999999999E-6</v>
      </c>
      <c r="CS1266" s="226">
        <v>1.7999999999999999E-6</v>
      </c>
      <c r="CT1266" s="226">
        <v>1.7999999999999999E-6</v>
      </c>
      <c r="CU1266" s="226">
        <v>1.7999999999999999E-6</v>
      </c>
      <c r="CV1266" s="226">
        <v>1.7999999999999999E-6</v>
      </c>
      <c r="CW1266" s="226">
        <v>1.7999999999999999E-6</v>
      </c>
      <c r="CX1266" s="226">
        <v>1.7999999999999999E-6</v>
      </c>
    </row>
    <row r="1267" spans="1:103" s="208" customFormat="1" x14ac:dyDescent="0.25">
      <c r="A1267" s="243" t="s">
        <v>288</v>
      </c>
      <c r="B1267" s="208" t="s">
        <v>1278</v>
      </c>
      <c r="C1267" s="226">
        <v>1.7999999999999999E-6</v>
      </c>
      <c r="D1267" s="226">
        <v>1.7999999999999999E-6</v>
      </c>
      <c r="E1267" s="226">
        <v>1.7999999999999999E-6</v>
      </c>
      <c r="F1267" s="226">
        <v>1.7999999999999999E-6</v>
      </c>
      <c r="G1267" s="226">
        <v>1.7999999999999999E-6</v>
      </c>
      <c r="H1267" s="226">
        <v>1.7999999999999999E-6</v>
      </c>
      <c r="I1267" s="226">
        <v>1.7999999999999999E-6</v>
      </c>
      <c r="J1267" s="210">
        <v>1.7999999999999999E-6</v>
      </c>
      <c r="K1267" s="210">
        <v>1.7999999999999999E-6</v>
      </c>
      <c r="L1267" s="210">
        <v>1.7999999999999999E-6</v>
      </c>
      <c r="M1267" s="210">
        <v>1.7999999999999999E-6</v>
      </c>
      <c r="N1267" s="210">
        <v>1.7999999999999999E-6</v>
      </c>
      <c r="O1267" s="210">
        <v>1.7999999999999999E-6</v>
      </c>
      <c r="P1267" s="210">
        <v>1.7999999999999999E-6</v>
      </c>
      <c r="Q1267" s="210">
        <v>1.7999999999999999E-6</v>
      </c>
      <c r="R1267" s="210">
        <v>1.7999999999999999E-6</v>
      </c>
      <c r="S1267" s="210">
        <v>1.7999999999999999E-6</v>
      </c>
      <c r="T1267" s="210">
        <v>1.7999999999999999E-6</v>
      </c>
      <c r="U1267" s="210">
        <v>1.7999999999999999E-6</v>
      </c>
      <c r="V1267" s="210">
        <v>1.7999999999999999E-6</v>
      </c>
      <c r="W1267" s="210">
        <v>1.7999999999999999E-6</v>
      </c>
      <c r="X1267" s="210">
        <v>1.7999999999999999E-6</v>
      </c>
      <c r="Y1267" s="210">
        <v>1.7999999999999999E-6</v>
      </c>
      <c r="Z1267" s="210">
        <v>1.7999999999999999E-6</v>
      </c>
      <c r="AA1267" s="210">
        <v>1.7999999999999999E-6</v>
      </c>
      <c r="AB1267" s="210">
        <v>1.7999999999999999E-6</v>
      </c>
      <c r="AC1267" s="210">
        <v>1.7999999999999999E-6</v>
      </c>
      <c r="AD1267" s="210">
        <v>1.7999999999999999E-6</v>
      </c>
      <c r="AE1267" s="210">
        <v>1.7999999999999999E-6</v>
      </c>
      <c r="AF1267" s="226">
        <v>1.7999999999999999E-6</v>
      </c>
      <c r="AG1267" s="226">
        <v>1.7999999999999999E-6</v>
      </c>
      <c r="AH1267" s="226">
        <v>1.7999999999999999E-6</v>
      </c>
      <c r="AI1267" s="226">
        <v>1.7999999999999999E-6</v>
      </c>
      <c r="AJ1267" s="226">
        <v>1.7999999999999999E-6</v>
      </c>
      <c r="AK1267" s="226">
        <v>1.7999999999999999E-6</v>
      </c>
      <c r="AL1267" s="226">
        <v>1.7999999999999999E-6</v>
      </c>
      <c r="AM1267" s="226">
        <v>1.7999999999999999E-6</v>
      </c>
      <c r="AN1267" s="226">
        <v>1.7999999999999999E-6</v>
      </c>
      <c r="AO1267" s="226">
        <v>1.7999999999999999E-6</v>
      </c>
      <c r="AP1267" s="226">
        <v>1.7999999999999999E-6</v>
      </c>
      <c r="AQ1267" s="226">
        <v>1.7999999999999999E-6</v>
      </c>
      <c r="AR1267" s="210">
        <v>1.7999999999999999E-6</v>
      </c>
      <c r="AS1267" s="210">
        <v>1.7999999999999999E-6</v>
      </c>
      <c r="AT1267" s="210">
        <v>1.7999999999999999E-6</v>
      </c>
      <c r="AU1267" s="210">
        <v>1.7999999999999999E-6</v>
      </c>
      <c r="AV1267" s="210">
        <v>1.7999999999999999E-6</v>
      </c>
      <c r="AW1267" s="210">
        <v>1.7999999999999999E-6</v>
      </c>
      <c r="AX1267" s="210">
        <v>1.7999999999999999E-6</v>
      </c>
      <c r="AY1267" s="210">
        <v>1.7999999999999999E-6</v>
      </c>
      <c r="AZ1267" s="210">
        <v>1.7999999999999999E-6</v>
      </c>
      <c r="BA1267" s="210">
        <v>1.7999999999999999E-6</v>
      </c>
      <c r="BB1267" s="226">
        <v>1.7999999999999999E-6</v>
      </c>
      <c r="BC1267" s="226">
        <v>1.7999999999999999E-6</v>
      </c>
      <c r="BD1267" s="226">
        <v>1.7999999999999999E-6</v>
      </c>
      <c r="BE1267" s="226">
        <v>1.7999999999999999E-6</v>
      </c>
      <c r="BF1267" s="226">
        <v>1.7999999999999999E-6</v>
      </c>
      <c r="BG1267" s="226">
        <v>1.7999999999999999E-6</v>
      </c>
      <c r="BH1267" s="226">
        <v>1.7999999999999999E-6</v>
      </c>
      <c r="BI1267" s="226">
        <v>1.7999999999999999E-6</v>
      </c>
      <c r="BJ1267" s="226">
        <v>1.7999999999999999E-6</v>
      </c>
      <c r="BK1267" s="226">
        <v>1.7999999999999999E-6</v>
      </c>
      <c r="BL1267" s="226">
        <v>1.7999999999999999E-6</v>
      </c>
      <c r="BM1267" s="226">
        <v>1.7999999999999999E-6</v>
      </c>
      <c r="BN1267" s="226">
        <v>1.7999999999999999E-6</v>
      </c>
      <c r="BO1267" s="226">
        <v>1.7999999999999999E-6</v>
      </c>
      <c r="BP1267" s="226">
        <v>1.7999999999999999E-6</v>
      </c>
      <c r="BQ1267" s="226">
        <v>1.7999999999999999E-6</v>
      </c>
      <c r="BR1267" s="226">
        <v>1.7999999999999999E-6</v>
      </c>
      <c r="BS1267" s="226">
        <v>1.7999999999999999E-6</v>
      </c>
      <c r="BT1267" s="226">
        <v>1.7999999999999999E-6</v>
      </c>
      <c r="BU1267" s="226">
        <v>1.7999999999999999E-6</v>
      </c>
      <c r="BV1267" s="226">
        <v>1.7999999999999999E-6</v>
      </c>
      <c r="BW1267" s="226">
        <v>1.7999999999999999E-6</v>
      </c>
      <c r="BX1267" s="226">
        <v>1.7999999999999999E-6</v>
      </c>
      <c r="BY1267" s="226">
        <v>1.7999999999999999E-6</v>
      </c>
      <c r="BZ1267" s="226">
        <v>1.7999999999999999E-6</v>
      </c>
      <c r="CA1267" s="226">
        <v>1.7999999999999999E-6</v>
      </c>
      <c r="CB1267" s="226">
        <v>1.7999999999999999E-6</v>
      </c>
      <c r="CC1267" s="226">
        <f>0.00000317*Conversions!$D$8</f>
        <v>3.24925E-3</v>
      </c>
      <c r="CD1267" s="226">
        <f>0.00000317*Conversions!$D$8</f>
        <v>3.24925E-3</v>
      </c>
      <c r="CE1267" s="226">
        <f>0.00000317*Conversions!$D$8</f>
        <v>3.24925E-3</v>
      </c>
      <c r="CF1267" s="226">
        <v>1.7999999999999999E-6</v>
      </c>
      <c r="CG1267" s="226">
        <v>1.7999999999999999E-6</v>
      </c>
      <c r="CH1267" s="226">
        <v>1.7999999999999999E-6</v>
      </c>
      <c r="CI1267" s="226">
        <f>0.00000553*Conversions!$D$8</f>
        <v>5.6682500000000005E-3</v>
      </c>
      <c r="CJ1267" s="226">
        <f>0.00000553*Conversions!$D$8</f>
        <v>5.6682500000000005E-3</v>
      </c>
      <c r="CK1267" s="226">
        <f>0.00000553*Conversions!$D$8</f>
        <v>5.6682500000000005E-3</v>
      </c>
      <c r="CL1267" s="226">
        <v>1.7999999999999999E-6</v>
      </c>
      <c r="CM1267" s="226">
        <v>1.7999999999999999E-6</v>
      </c>
      <c r="CN1267" s="226">
        <v>1.7999999999999999E-6</v>
      </c>
      <c r="CO1267" s="226">
        <v>1.7999999999999999E-6</v>
      </c>
      <c r="CP1267" s="226">
        <v>1.7999999999999999E-6</v>
      </c>
      <c r="CQ1267" s="226">
        <v>1.7999999999999999E-6</v>
      </c>
      <c r="CR1267" s="226">
        <v>1.7999999999999999E-6</v>
      </c>
      <c r="CS1267" s="226">
        <v>1.7999999999999999E-6</v>
      </c>
      <c r="CT1267" s="226">
        <v>1.7999999999999999E-6</v>
      </c>
      <c r="CU1267" s="226">
        <v>1.7999999999999999E-6</v>
      </c>
      <c r="CV1267" s="226">
        <v>1.7999999999999999E-6</v>
      </c>
      <c r="CW1267" s="226">
        <v>1.7999999999999999E-6</v>
      </c>
      <c r="CX1267" s="226">
        <v>1.7999999999999999E-6</v>
      </c>
    </row>
    <row r="1268" spans="1:103" s="199" customFormat="1" x14ac:dyDescent="0.25">
      <c r="A1268" s="243" t="s">
        <v>492</v>
      </c>
      <c r="B1268" s="208" t="s">
        <v>1278</v>
      </c>
      <c r="C1268" s="226"/>
      <c r="D1268" s="226"/>
      <c r="E1268" s="226"/>
      <c r="F1268" s="226"/>
      <c r="G1268" s="226"/>
      <c r="H1268" s="226"/>
      <c r="I1268" s="226"/>
      <c r="J1268" s="226">
        <f>0.0000152*Conversions!$D$8</f>
        <v>1.558E-2</v>
      </c>
      <c r="K1268" s="226">
        <f>0.0000152*Conversions!$D$8</f>
        <v>1.558E-2</v>
      </c>
      <c r="L1268" s="226">
        <f>0.0000152*Conversions!$D$8</f>
        <v>1.558E-2</v>
      </c>
      <c r="M1268" s="226">
        <f>0.0000152*Conversions!$D$8</f>
        <v>1.558E-2</v>
      </c>
      <c r="N1268" s="226">
        <f>0.0000152*Conversions!$D$8</f>
        <v>1.558E-2</v>
      </c>
      <c r="O1268" s="210"/>
      <c r="P1268" s="210"/>
      <c r="Q1268" s="210"/>
      <c r="R1268" s="210"/>
      <c r="S1268" s="208"/>
      <c r="T1268" s="208"/>
      <c r="U1268" s="210"/>
      <c r="V1268" s="208"/>
      <c r="W1268" s="208"/>
      <c r="X1268" s="208"/>
      <c r="Y1268" s="208"/>
      <c r="Z1268" s="210"/>
      <c r="AA1268" s="210"/>
      <c r="AB1268" s="210"/>
      <c r="AC1268" s="210"/>
      <c r="AD1268" s="208"/>
      <c r="AE1268" s="208"/>
      <c r="AF1268" s="208"/>
      <c r="AG1268" s="208"/>
      <c r="AH1268" s="208"/>
      <c r="AI1268" s="208"/>
      <c r="AJ1268" s="208"/>
      <c r="AK1268" s="208"/>
      <c r="AL1268" s="226"/>
      <c r="AM1268" s="213"/>
      <c r="AN1268" s="213"/>
      <c r="AO1268" s="213"/>
      <c r="AP1268" s="208"/>
      <c r="AQ1268" s="208"/>
      <c r="AR1268" s="210"/>
      <c r="AS1268" s="210"/>
      <c r="AT1268" s="210"/>
      <c r="AU1268" s="208"/>
      <c r="AV1268" s="208"/>
      <c r="AW1268" s="210"/>
      <c r="AX1268" s="210"/>
      <c r="AY1268" s="210"/>
      <c r="AZ1268" s="208"/>
      <c r="BA1268" s="208"/>
      <c r="BB1268" s="210">
        <f>((0.00004)*Conversions!$D$8)</f>
        <v>4.1000000000000002E-2</v>
      </c>
      <c r="BC1268" s="210">
        <f>((0.00004)*Conversions!$D$8)</f>
        <v>4.1000000000000002E-2</v>
      </c>
      <c r="BD1268" s="210">
        <f>((0.00004)*Conversions!$D$8)</f>
        <v>4.1000000000000002E-2</v>
      </c>
      <c r="BE1268" s="210">
        <f>((0.00004)*Conversions!$D$8)</f>
        <v>4.1000000000000002E-2</v>
      </c>
      <c r="BF1268" s="210">
        <f>((0.00004)*Conversions!$D$8)</f>
        <v>4.1000000000000002E-2</v>
      </c>
      <c r="BG1268" s="210">
        <f>((0.00004)*Conversions!$D$8)</f>
        <v>4.1000000000000002E-2</v>
      </c>
      <c r="BH1268" s="208"/>
      <c r="BI1268" s="208"/>
      <c r="BJ1268" s="208"/>
      <c r="BK1268" s="210">
        <f>0.00004*Conversions!$D$8</f>
        <v>4.1000000000000002E-2</v>
      </c>
      <c r="BL1268" s="210">
        <f>0.00004*Conversions!$D$8</f>
        <v>4.1000000000000002E-2</v>
      </c>
      <c r="BM1268" s="210">
        <f>0.00004*Conversions!$D$8</f>
        <v>4.1000000000000002E-2</v>
      </c>
      <c r="BN1268" s="210">
        <f>(0.00000429)*Conversions!$D$8</f>
        <v>4.3972499999999992E-3</v>
      </c>
      <c r="BO1268" s="210">
        <f>(0.0000213)*Conversions!$D$8</f>
        <v>2.1832499999999998E-2</v>
      </c>
      <c r="BP1268" s="210">
        <f>(0.00000429)*Conversions!$D$8</f>
        <v>4.3972499999999992E-3</v>
      </c>
      <c r="BQ1268" s="210">
        <f>0.00004*Conversions!$D$8</f>
        <v>4.1000000000000002E-2</v>
      </c>
      <c r="BR1268" s="208"/>
      <c r="BS1268" s="208"/>
      <c r="BT1268" s="208"/>
      <c r="BU1268" s="210">
        <f>(0.00004)*Conversions!$D$8</f>
        <v>4.1000000000000002E-2</v>
      </c>
      <c r="BV1268" s="210">
        <f>(0.00004)*Conversions!$D$8</f>
        <v>4.1000000000000002E-2</v>
      </c>
      <c r="BW1268" s="210">
        <f>(0.00004)*Conversions!$D$8</f>
        <v>4.1000000000000002E-2</v>
      </c>
      <c r="BX1268" s="210">
        <f>(0.00004)*Conversions!$D$8</f>
        <v>4.1000000000000002E-2</v>
      </c>
      <c r="BY1268" s="210">
        <f>(0.00004)*Conversions!$D$8</f>
        <v>4.1000000000000002E-2</v>
      </c>
      <c r="BZ1268" s="213"/>
      <c r="CA1268" s="208"/>
      <c r="CB1268" s="208"/>
      <c r="CC1268" s="226">
        <f>0.00776*Conversions!$D$8</f>
        <v>7.9540000000000006</v>
      </c>
      <c r="CD1268" s="226">
        <f>0.00776*Conversions!$D$8</f>
        <v>7.9540000000000006</v>
      </c>
      <c r="CE1268" s="226">
        <f>0.00776*Conversions!$D$8</f>
        <v>7.9540000000000006</v>
      </c>
      <c r="CF1268" s="226">
        <f>(0.00279)*Conversions!$D$8</f>
        <v>2.85975</v>
      </c>
      <c r="CG1268" s="226">
        <f>(0.00279)*Conversions!$D$8</f>
        <v>2.85975</v>
      </c>
      <c r="CH1268" s="226">
        <f>(0.00279)*Conversions!$D$8</f>
        <v>2.85975</v>
      </c>
      <c r="CI1268" s="226">
        <f>0.00836*Conversions!$D$8</f>
        <v>8.5689999999999991</v>
      </c>
      <c r="CJ1268" s="226">
        <f>0.00836*Conversions!$D$8</f>
        <v>8.5689999999999991</v>
      </c>
      <c r="CK1268" s="226">
        <f>0.00836*Conversions!$D$8</f>
        <v>8.5689999999999991</v>
      </c>
      <c r="CL1268" s="208"/>
      <c r="CM1268" s="208"/>
      <c r="CN1268" s="208"/>
      <c r="CO1268" s="226">
        <f>(0.00004)*Conversions!$D$8</f>
        <v>4.1000000000000002E-2</v>
      </c>
      <c r="CP1268" s="226">
        <f>(0.00004)*Conversions!$D$8</f>
        <v>4.1000000000000002E-2</v>
      </c>
      <c r="CQ1268" s="226">
        <f>(0.00004)*Conversions!$D$8</f>
        <v>4.1000000000000002E-2</v>
      </c>
      <c r="CR1268" s="226">
        <f>(0.00004)*Conversions!$D$8</f>
        <v>4.1000000000000002E-2</v>
      </c>
      <c r="CS1268" s="226">
        <f>(0.00004)*Conversions!$D$8</f>
        <v>4.1000000000000002E-2</v>
      </c>
      <c r="CT1268" s="210">
        <f>(0.00004)*Conversions!$D$8</f>
        <v>4.1000000000000002E-2</v>
      </c>
      <c r="CU1268" s="210">
        <f>(0.00004)*Conversions!$D$8</f>
        <v>4.1000000000000002E-2</v>
      </c>
      <c r="CV1268" s="210">
        <f>(0.00004)*Conversions!$D$8</f>
        <v>4.1000000000000002E-2</v>
      </c>
      <c r="CW1268" s="210">
        <f>(0.00004)*Conversions!$D$8</f>
        <v>4.1000000000000002E-2</v>
      </c>
      <c r="CX1268" s="210">
        <f>(0.00004)*Conversions!$D$8</f>
        <v>4.1000000000000002E-2</v>
      </c>
      <c r="CY1268" s="208"/>
    </row>
    <row r="1269" spans="1:103" s="199" customFormat="1" x14ac:dyDescent="0.25">
      <c r="A1269" s="243" t="s">
        <v>498</v>
      </c>
      <c r="B1269" s="208" t="s">
        <v>1278</v>
      </c>
      <c r="C1269" s="226"/>
      <c r="D1269" s="226"/>
      <c r="E1269" s="226"/>
      <c r="F1269" s="226"/>
      <c r="G1269" s="226"/>
      <c r="H1269" s="226"/>
      <c r="I1269" s="226"/>
      <c r="J1269" s="226">
        <f>0.000018*Conversions!$D$8</f>
        <v>1.8450000000000001E-2</v>
      </c>
      <c r="K1269" s="226">
        <f>0.000018*Conversions!$D$8</f>
        <v>1.8450000000000001E-2</v>
      </c>
      <c r="L1269" s="226">
        <f>0.000018*Conversions!$D$8</f>
        <v>1.8450000000000001E-2</v>
      </c>
      <c r="M1269" s="226">
        <f>0.000018*Conversions!$D$8</f>
        <v>1.8450000000000001E-2</v>
      </c>
      <c r="N1269" s="226">
        <f>0.000018*Conversions!$D$8</f>
        <v>1.8450000000000001E-2</v>
      </c>
      <c r="O1269" s="210"/>
      <c r="P1269" s="210"/>
      <c r="Q1269" s="210"/>
      <c r="R1269" s="210"/>
      <c r="S1269" s="208"/>
      <c r="T1269" s="208"/>
      <c r="U1269" s="210"/>
      <c r="V1269" s="208"/>
      <c r="W1269" s="208"/>
      <c r="X1269" s="208"/>
      <c r="Y1269" s="208"/>
      <c r="Z1269" s="210"/>
      <c r="AA1269" s="210"/>
      <c r="AB1269" s="210"/>
      <c r="AC1269" s="210"/>
      <c r="AD1269" s="208"/>
      <c r="AE1269" s="208"/>
      <c r="AF1269" s="208"/>
      <c r="AG1269" s="208"/>
      <c r="AH1269" s="208"/>
      <c r="AI1269" s="208"/>
      <c r="AJ1269" s="208"/>
      <c r="AK1269" s="208"/>
      <c r="AL1269" s="226"/>
      <c r="AM1269" s="213"/>
      <c r="AN1269" s="213"/>
      <c r="AO1269" s="213"/>
      <c r="AP1269" s="208"/>
      <c r="AQ1269" s="208"/>
      <c r="AR1269" s="210"/>
      <c r="AS1269" s="210"/>
      <c r="AT1269" s="210"/>
      <c r="AU1269" s="208"/>
      <c r="AV1269" s="208"/>
      <c r="AW1269" s="210"/>
      <c r="AX1269" s="210"/>
      <c r="AY1269" s="210"/>
      <c r="AZ1269" s="208"/>
      <c r="BA1269" s="208"/>
      <c r="BB1269" s="210">
        <f>(0.0000064)*Conversions!$D$8</f>
        <v>6.5599999999999999E-3</v>
      </c>
      <c r="BC1269" s="210">
        <f>(0.0000064)*Conversions!$D$8</f>
        <v>6.5599999999999999E-3</v>
      </c>
      <c r="BD1269" s="210">
        <f>(0.0000064)*Conversions!$D$8</f>
        <v>6.5599999999999999E-3</v>
      </c>
      <c r="BE1269" s="210">
        <f>(0.0000064)*Conversions!$D$8</f>
        <v>6.5599999999999999E-3</v>
      </c>
      <c r="BF1269" s="210">
        <f>(0.0000064)*Conversions!$D$8</f>
        <v>6.5599999999999999E-3</v>
      </c>
      <c r="BG1269" s="210">
        <f>(0.0000064)*Conversions!$D$8</f>
        <v>6.5599999999999999E-3</v>
      </c>
      <c r="BH1269" s="208"/>
      <c r="BI1269" s="208"/>
      <c r="BJ1269" s="208"/>
      <c r="BK1269" s="210">
        <f>(0.0000064)*Conversions!$D$8</f>
        <v>6.5599999999999999E-3</v>
      </c>
      <c r="BL1269" s="210">
        <f>(0.0000064)*Conversions!$D$8</f>
        <v>6.5599999999999999E-3</v>
      </c>
      <c r="BM1269" s="210">
        <f>(0.0000064)*Conversions!$D$8</f>
        <v>6.5599999999999999E-3</v>
      </c>
      <c r="BN1269" s="210">
        <f>(0.0000064)*Conversions!$D$8</f>
        <v>6.5599999999999999E-3</v>
      </c>
      <c r="BO1269" s="210">
        <f>(0.0000064)*Conversions!$D$8</f>
        <v>6.5599999999999999E-3</v>
      </c>
      <c r="BP1269" s="210">
        <f>(0.0000064)*Conversions!$D$8</f>
        <v>6.5599999999999999E-3</v>
      </c>
      <c r="BQ1269" s="210">
        <f>(0.0000064)*Conversions!$D$8</f>
        <v>6.5599999999999999E-3</v>
      </c>
      <c r="BR1269" s="208"/>
      <c r="BS1269" s="208"/>
      <c r="BT1269" s="208"/>
      <c r="BU1269" s="210">
        <f>(0.0000064)*Conversions!$D$8</f>
        <v>6.5599999999999999E-3</v>
      </c>
      <c r="BV1269" s="210">
        <f>(0.0000064)*Conversions!$D$8</f>
        <v>6.5599999999999999E-3</v>
      </c>
      <c r="BW1269" s="210">
        <f>(0.0000064)*Conversions!$D$8</f>
        <v>6.5599999999999999E-3</v>
      </c>
      <c r="BX1269" s="210">
        <f>(0.0000064)*Conversions!$D$8</f>
        <v>6.5599999999999999E-3</v>
      </c>
      <c r="BY1269" s="210">
        <f>(0.0000064)*Conversions!$D$8</f>
        <v>6.5599999999999999E-3</v>
      </c>
      <c r="BZ1269" s="213"/>
      <c r="CA1269" s="208"/>
      <c r="CB1269" s="208"/>
      <c r="CC1269" s="226">
        <f>0.00778*Conversions!$D$8</f>
        <v>7.9744999999999999</v>
      </c>
      <c r="CD1269" s="226">
        <f>0.00778*Conversions!$D$8</f>
        <v>7.9744999999999999</v>
      </c>
      <c r="CE1269" s="226">
        <f>0.00778*Conversions!$D$8</f>
        <v>7.9744999999999999</v>
      </c>
      <c r="CF1269" s="226">
        <f>(0.00263)*Conversions!$D$8</f>
        <v>2.6957499999999999</v>
      </c>
      <c r="CG1269" s="226">
        <f>(0.00263)*Conversions!$D$8</f>
        <v>2.6957499999999999</v>
      </c>
      <c r="CH1269" s="226">
        <f>(0.00263)*Conversions!$D$8</f>
        <v>2.6957499999999999</v>
      </c>
      <c r="CI1269" s="226">
        <f>0.00514*Conversions!$D$8</f>
        <v>5.2684999999999995</v>
      </c>
      <c r="CJ1269" s="226">
        <f>0.00514*Conversions!$D$8</f>
        <v>5.2684999999999995</v>
      </c>
      <c r="CK1269" s="226">
        <f>0.00514*Conversions!$D$8</f>
        <v>5.2684999999999995</v>
      </c>
      <c r="CL1269" s="213"/>
      <c r="CM1269" s="213"/>
      <c r="CN1269" s="213"/>
      <c r="CO1269" s="226">
        <f>(0.0000064)*Conversions!$D$8</f>
        <v>6.5599999999999999E-3</v>
      </c>
      <c r="CP1269" s="226">
        <f>(0.0000064)*Conversions!$D$8</f>
        <v>6.5599999999999999E-3</v>
      </c>
      <c r="CQ1269" s="226">
        <f>(0.0000064)*Conversions!$D$8</f>
        <v>6.5599999999999999E-3</v>
      </c>
      <c r="CR1269" s="226">
        <f>(0.0000064)*Conversions!$D$8</f>
        <v>6.5599999999999999E-3</v>
      </c>
      <c r="CS1269" s="226">
        <f>(0.0000064)*Conversions!$D$8</f>
        <v>6.5599999999999999E-3</v>
      </c>
      <c r="CT1269" s="210">
        <f>(0.0000064)*Conversions!$D$8</f>
        <v>6.5599999999999999E-3</v>
      </c>
      <c r="CU1269" s="210">
        <f>(0.0000064)*Conversions!$D$8</f>
        <v>6.5599999999999999E-3</v>
      </c>
      <c r="CV1269" s="210">
        <f>(0.0000064)*Conversions!$D$8</f>
        <v>6.5599999999999999E-3</v>
      </c>
      <c r="CW1269" s="210">
        <f>(0.0000064)*Conversions!$D$8</f>
        <v>6.5599999999999999E-3</v>
      </c>
      <c r="CX1269" s="210">
        <f>(0.0000064)*Conversions!$D$8</f>
        <v>6.5599999999999999E-3</v>
      </c>
      <c r="CY1269" s="208"/>
    </row>
    <row r="1270" spans="1:103" s="199" customFormat="1" x14ac:dyDescent="0.25">
      <c r="A1270" s="243" t="s">
        <v>567</v>
      </c>
      <c r="B1270" s="208" t="s">
        <v>1278</v>
      </c>
      <c r="C1270" s="226">
        <v>3.2</v>
      </c>
      <c r="D1270" s="226">
        <v>3.2</v>
      </c>
      <c r="E1270" s="226">
        <v>3.2</v>
      </c>
      <c r="F1270" s="226">
        <v>9.1</v>
      </c>
      <c r="G1270" s="226">
        <v>18</v>
      </c>
      <c r="H1270" s="226">
        <v>3.2</v>
      </c>
      <c r="I1270" s="226">
        <v>3.2</v>
      </c>
      <c r="J1270" s="226">
        <v>3.2</v>
      </c>
      <c r="K1270" s="226">
        <v>9.1</v>
      </c>
      <c r="L1270" s="226">
        <v>18</v>
      </c>
      <c r="M1270" s="226">
        <v>3.2</v>
      </c>
      <c r="N1270" s="226">
        <v>3.2</v>
      </c>
      <c r="O1270" s="210">
        <v>3.2</v>
      </c>
      <c r="P1270" s="210">
        <v>3.2</v>
      </c>
      <c r="Q1270" s="210">
        <v>9.1</v>
      </c>
      <c r="R1270" s="210">
        <v>18</v>
      </c>
      <c r="S1270" s="210">
        <v>3.2</v>
      </c>
      <c r="T1270" s="210">
        <v>3.2</v>
      </c>
      <c r="U1270" s="210">
        <v>3.2</v>
      </c>
      <c r="V1270" s="210">
        <v>3.2</v>
      </c>
      <c r="W1270" s="210">
        <v>3.2</v>
      </c>
      <c r="X1270" s="343">
        <v>18</v>
      </c>
      <c r="Y1270" s="343">
        <v>9.1</v>
      </c>
      <c r="Z1270" s="210">
        <v>3.2</v>
      </c>
      <c r="AA1270" s="210">
        <v>3.2</v>
      </c>
      <c r="AB1270" s="343">
        <v>9.1</v>
      </c>
      <c r="AC1270" s="343">
        <v>18</v>
      </c>
      <c r="AD1270" s="210">
        <v>3.2</v>
      </c>
      <c r="AE1270" s="210">
        <v>3.2</v>
      </c>
      <c r="AF1270" s="226">
        <v>3.2</v>
      </c>
      <c r="AG1270" s="226">
        <v>9.1</v>
      </c>
      <c r="AH1270" s="226">
        <v>18</v>
      </c>
      <c r="AI1270" s="226">
        <v>3.2</v>
      </c>
      <c r="AJ1270" s="226">
        <v>9.1</v>
      </c>
      <c r="AK1270" s="226">
        <v>18</v>
      </c>
      <c r="AL1270" s="226">
        <v>0.49</v>
      </c>
      <c r="AM1270" s="226">
        <v>0.49</v>
      </c>
      <c r="AN1270" s="226">
        <v>9.1</v>
      </c>
      <c r="AO1270" s="226">
        <v>18</v>
      </c>
      <c r="AP1270" s="226">
        <v>0.49</v>
      </c>
      <c r="AQ1270" s="226">
        <v>0.49</v>
      </c>
      <c r="AR1270" s="226">
        <v>0.49</v>
      </c>
      <c r="AS1270" s="226">
        <v>9.1</v>
      </c>
      <c r="AT1270" s="226">
        <v>18</v>
      </c>
      <c r="AU1270" s="226">
        <v>0.49</v>
      </c>
      <c r="AV1270" s="226">
        <v>0.49</v>
      </c>
      <c r="AW1270" s="226">
        <v>0.49</v>
      </c>
      <c r="AX1270" s="226">
        <v>9.1</v>
      </c>
      <c r="AY1270" s="226">
        <v>18</v>
      </c>
      <c r="AZ1270" s="226">
        <v>0.49</v>
      </c>
      <c r="BA1270" s="226">
        <v>0.49</v>
      </c>
      <c r="BB1270" s="210"/>
      <c r="BC1270" s="210"/>
      <c r="BD1270" s="210"/>
      <c r="BE1270" s="343">
        <v>9.1</v>
      </c>
      <c r="BF1270" s="343">
        <v>18</v>
      </c>
      <c r="BG1270" s="210"/>
      <c r="BH1270" s="210"/>
      <c r="BI1270" s="226">
        <v>9.1</v>
      </c>
      <c r="BJ1270" s="226">
        <v>18</v>
      </c>
      <c r="BK1270" s="210"/>
      <c r="BL1270" s="210"/>
      <c r="BM1270" s="210"/>
      <c r="BN1270" s="210"/>
      <c r="BO1270" s="210"/>
      <c r="BP1270" s="226">
        <v>9.1</v>
      </c>
      <c r="BQ1270" s="226">
        <v>18</v>
      </c>
      <c r="BR1270" s="210"/>
      <c r="BS1270" s="226">
        <v>9.1</v>
      </c>
      <c r="BT1270" s="226">
        <v>18</v>
      </c>
      <c r="BU1270" s="210"/>
      <c r="BV1270" s="210"/>
      <c r="BW1270" s="210"/>
      <c r="BX1270" s="226">
        <v>9.1</v>
      </c>
      <c r="BY1270" s="226">
        <v>18</v>
      </c>
      <c r="BZ1270" s="226"/>
      <c r="CA1270" s="226">
        <v>9.1</v>
      </c>
      <c r="CB1270" s="226">
        <v>18</v>
      </c>
      <c r="CC1270" s="226"/>
      <c r="CD1270" s="226">
        <f>9.1*Conversions!$D$8</f>
        <v>9327.5</v>
      </c>
      <c r="CE1270" s="226">
        <f>(18)*Conversions!$D$8</f>
        <v>18450</v>
      </c>
      <c r="CF1270" s="226"/>
      <c r="CG1270" s="226">
        <f>(9.1)*Conversions!$D$8</f>
        <v>9327.5</v>
      </c>
      <c r="CH1270" s="226">
        <f>(18)*Conversions!$D$8</f>
        <v>18450</v>
      </c>
      <c r="CI1270" s="210"/>
      <c r="CJ1270" s="226">
        <f>9.1*Conversions!$D$8</f>
        <v>9327.5</v>
      </c>
      <c r="CK1270" s="226">
        <f>18*Conversions!$D$8</f>
        <v>18450</v>
      </c>
      <c r="CL1270" s="226"/>
      <c r="CM1270" s="226">
        <v>9.1</v>
      </c>
      <c r="CN1270" s="226">
        <v>18</v>
      </c>
      <c r="CO1270" s="226"/>
      <c r="CP1270" s="226"/>
      <c r="CQ1270" s="226"/>
      <c r="CR1270" s="226">
        <v>9.1</v>
      </c>
      <c r="CS1270" s="226">
        <v>18</v>
      </c>
      <c r="CT1270" s="210"/>
      <c r="CU1270" s="210"/>
      <c r="CV1270" s="210"/>
      <c r="CW1270" s="226">
        <v>9.1</v>
      </c>
      <c r="CX1270" s="226">
        <v>18</v>
      </c>
      <c r="CY1270" s="208"/>
    </row>
    <row r="1271" spans="1:103" s="208" customFormat="1" x14ac:dyDescent="0.25">
      <c r="A1271" s="243" t="s">
        <v>290</v>
      </c>
      <c r="B1271" s="208" t="s">
        <v>1278</v>
      </c>
      <c r="C1271" s="226">
        <v>2.3999999999999999E-6</v>
      </c>
      <c r="D1271" s="226">
        <v>2.3999999999999999E-6</v>
      </c>
      <c r="E1271" s="226">
        <v>2.3999999999999999E-6</v>
      </c>
      <c r="F1271" s="226">
        <v>2.3999999999999999E-6</v>
      </c>
      <c r="G1271" s="226">
        <v>2.3999999999999999E-6</v>
      </c>
      <c r="H1271" s="226">
        <v>2.3999999999999999E-6</v>
      </c>
      <c r="I1271" s="226">
        <v>2.3999999999999999E-6</v>
      </c>
      <c r="J1271" s="210">
        <v>2.3999999999999999E-6</v>
      </c>
      <c r="K1271" s="210">
        <v>2.3999999999999999E-6</v>
      </c>
      <c r="L1271" s="210">
        <v>2.3999999999999999E-6</v>
      </c>
      <c r="M1271" s="210">
        <v>2.3999999999999999E-6</v>
      </c>
      <c r="N1271" s="210">
        <v>2.3999999999999999E-6</v>
      </c>
      <c r="O1271" s="210">
        <v>2.3999999999999999E-6</v>
      </c>
      <c r="P1271" s="210">
        <v>2.3999999999999999E-6</v>
      </c>
      <c r="Q1271" s="210">
        <v>2.3999999999999999E-6</v>
      </c>
      <c r="R1271" s="210">
        <v>2.3999999999999999E-6</v>
      </c>
      <c r="S1271" s="210">
        <v>2.3999999999999999E-6</v>
      </c>
      <c r="T1271" s="210">
        <v>2.3999999999999999E-6</v>
      </c>
      <c r="U1271" s="210">
        <v>2.3999999999999999E-6</v>
      </c>
      <c r="V1271" s="210">
        <v>2.3999999999999999E-6</v>
      </c>
      <c r="W1271" s="210">
        <v>2.3999999999999999E-6</v>
      </c>
      <c r="X1271" s="210">
        <v>2.3999999999999999E-6</v>
      </c>
      <c r="Y1271" s="210">
        <v>2.3999999999999999E-6</v>
      </c>
      <c r="Z1271" s="210">
        <v>2.3999999999999999E-6</v>
      </c>
      <c r="AA1271" s="210">
        <v>2.3999999999999999E-6</v>
      </c>
      <c r="AB1271" s="210">
        <v>2.3999999999999999E-6</v>
      </c>
      <c r="AC1271" s="210">
        <v>2.3999999999999999E-6</v>
      </c>
      <c r="AD1271" s="210">
        <v>2.3999999999999999E-6</v>
      </c>
      <c r="AE1271" s="210">
        <v>2.3999999999999999E-6</v>
      </c>
      <c r="AF1271" s="226">
        <v>2.3999999999999999E-6</v>
      </c>
      <c r="AG1271" s="226">
        <v>2.3999999999999999E-6</v>
      </c>
      <c r="AH1271" s="226">
        <v>2.3999999999999999E-6</v>
      </c>
      <c r="AI1271" s="226">
        <v>2.3999999999999999E-6</v>
      </c>
      <c r="AJ1271" s="226">
        <v>2.3999999999999999E-6</v>
      </c>
      <c r="AK1271" s="226">
        <v>2.3999999999999999E-6</v>
      </c>
      <c r="AL1271" s="210">
        <v>2.3999999999999999E-6</v>
      </c>
      <c r="AM1271" s="210">
        <v>2.3999999999999999E-6</v>
      </c>
      <c r="AN1271" s="210">
        <v>2.3999999999999999E-6</v>
      </c>
      <c r="AO1271" s="210">
        <v>2.3999999999999999E-6</v>
      </c>
      <c r="AP1271" s="210">
        <v>2.3999999999999999E-6</v>
      </c>
      <c r="AQ1271" s="210">
        <v>2.3999999999999999E-6</v>
      </c>
      <c r="AR1271" s="210">
        <v>2.3999999999999999E-6</v>
      </c>
      <c r="AS1271" s="210">
        <v>2.3999999999999999E-6</v>
      </c>
      <c r="AT1271" s="210">
        <v>2.3999999999999999E-6</v>
      </c>
      <c r="AU1271" s="210">
        <v>2.3999999999999999E-6</v>
      </c>
      <c r="AV1271" s="210">
        <v>2.3999999999999999E-6</v>
      </c>
      <c r="AW1271" s="210">
        <v>2.3999999999999999E-6</v>
      </c>
      <c r="AX1271" s="210">
        <v>2.3999999999999999E-6</v>
      </c>
      <c r="AY1271" s="210">
        <v>2.3999999999999999E-6</v>
      </c>
      <c r="AZ1271" s="210">
        <v>2.3999999999999999E-6</v>
      </c>
      <c r="BA1271" s="210">
        <v>2.3999999999999999E-6</v>
      </c>
      <c r="BB1271" s="226">
        <v>2.3999999999999999E-6</v>
      </c>
      <c r="BC1271" s="226">
        <v>2.3999999999999999E-6</v>
      </c>
      <c r="BD1271" s="226">
        <v>2.3999999999999999E-6</v>
      </c>
      <c r="BE1271" s="226">
        <v>2.3999999999999999E-6</v>
      </c>
      <c r="BF1271" s="226">
        <v>2.3999999999999999E-6</v>
      </c>
      <c r="BG1271" s="226">
        <v>2.3999999999999999E-6</v>
      </c>
      <c r="BH1271" s="226">
        <v>2.3999999999999999E-6</v>
      </c>
      <c r="BI1271" s="226">
        <v>2.3999999999999999E-6</v>
      </c>
      <c r="BJ1271" s="226">
        <v>2.3999999999999999E-6</v>
      </c>
      <c r="BK1271" s="226">
        <v>2.3999999999999999E-6</v>
      </c>
      <c r="BL1271" s="226">
        <v>2.3999999999999999E-6</v>
      </c>
      <c r="BM1271" s="226">
        <v>2.3999999999999999E-6</v>
      </c>
      <c r="BN1271" s="226">
        <v>2.3999999999999999E-6</v>
      </c>
      <c r="BO1271" s="226">
        <v>2.3999999999999999E-6</v>
      </c>
      <c r="BP1271" s="226">
        <v>2.3999999999999999E-6</v>
      </c>
      <c r="BQ1271" s="226">
        <v>2.3999999999999999E-6</v>
      </c>
      <c r="BR1271" s="226">
        <v>2.3999999999999999E-6</v>
      </c>
      <c r="BS1271" s="226">
        <v>2.3999999999999999E-6</v>
      </c>
      <c r="BT1271" s="226">
        <v>2.3999999999999999E-6</v>
      </c>
      <c r="BU1271" s="226">
        <v>2.3999999999999999E-6</v>
      </c>
      <c r="BV1271" s="226">
        <v>2.3999999999999999E-6</v>
      </c>
      <c r="BW1271" s="226">
        <v>2.3999999999999999E-6</v>
      </c>
      <c r="BX1271" s="226">
        <v>2.3999999999999999E-6</v>
      </c>
      <c r="BY1271" s="226">
        <v>2.3999999999999999E-6</v>
      </c>
      <c r="BZ1271" s="226">
        <v>2.3999999999999999E-6</v>
      </c>
      <c r="CA1271" s="226">
        <v>2.3999999999999999E-6</v>
      </c>
      <c r="CB1271" s="226">
        <v>2.3999999999999999E-6</v>
      </c>
      <c r="CC1271" s="226">
        <f>0.000000718*Conversions!$D$8</f>
        <v>7.3595000000000008E-4</v>
      </c>
      <c r="CD1271" s="226">
        <f>0.000000718*Conversions!$D$8</f>
        <v>7.3595000000000008E-4</v>
      </c>
      <c r="CE1271" s="226">
        <f>0.000000718*Conversions!$D$8</f>
        <v>7.3595000000000008E-4</v>
      </c>
      <c r="CF1271" s="226">
        <v>2.3999999999999999E-6</v>
      </c>
      <c r="CG1271" s="226">
        <v>2.3999999999999999E-6</v>
      </c>
      <c r="CH1271" s="226">
        <v>2.3999999999999999E-6</v>
      </c>
      <c r="CI1271" s="226">
        <v>2.3999999999999999E-6</v>
      </c>
      <c r="CJ1271" s="226">
        <v>2.3999999999999999E-6</v>
      </c>
      <c r="CK1271" s="226">
        <v>2.3999999999999999E-6</v>
      </c>
      <c r="CL1271" s="226">
        <v>2.3999999999999999E-6</v>
      </c>
      <c r="CM1271" s="226">
        <v>2.3999999999999999E-6</v>
      </c>
      <c r="CN1271" s="226">
        <v>2.3999999999999999E-6</v>
      </c>
      <c r="CO1271" s="226">
        <v>2.3999999999999999E-6</v>
      </c>
      <c r="CP1271" s="226">
        <v>2.3999999999999999E-6</v>
      </c>
      <c r="CQ1271" s="226">
        <v>2.3999999999999999E-6</v>
      </c>
      <c r="CR1271" s="226">
        <v>2.3999999999999999E-6</v>
      </c>
      <c r="CS1271" s="226">
        <v>2.3999999999999999E-6</v>
      </c>
      <c r="CT1271" s="226">
        <v>2.3999999999999999E-6</v>
      </c>
      <c r="CU1271" s="226">
        <v>2.3999999999999999E-6</v>
      </c>
      <c r="CV1271" s="226">
        <v>2.3999999999999999E-6</v>
      </c>
      <c r="CW1271" s="226">
        <v>2.3999999999999999E-6</v>
      </c>
      <c r="CX1271" s="226">
        <v>2.3999999999999999E-6</v>
      </c>
    </row>
    <row r="1272" spans="1:103" s="208" customFormat="1" x14ac:dyDescent="0.25">
      <c r="A1272" s="243" t="s">
        <v>293</v>
      </c>
      <c r="B1272" s="208" t="s">
        <v>1278</v>
      </c>
      <c r="C1272" s="226">
        <v>2.0000000000000001E-4</v>
      </c>
      <c r="D1272" s="226">
        <v>2.0000000000000001E-4</v>
      </c>
      <c r="E1272" s="226">
        <v>2.0000000000000001E-4</v>
      </c>
      <c r="F1272" s="226">
        <v>2.0000000000000001E-4</v>
      </c>
      <c r="G1272" s="226">
        <v>2.0000000000000001E-4</v>
      </c>
      <c r="H1272" s="226">
        <v>2.0000000000000001E-4</v>
      </c>
      <c r="I1272" s="226">
        <v>2.0000000000000001E-4</v>
      </c>
      <c r="J1272" s="210">
        <v>2.0000000000000001E-4</v>
      </c>
      <c r="K1272" s="210">
        <v>2.0000000000000001E-4</v>
      </c>
      <c r="L1272" s="210">
        <v>2.0000000000000001E-4</v>
      </c>
      <c r="M1272" s="210">
        <v>2.0000000000000001E-4</v>
      </c>
      <c r="N1272" s="210">
        <v>2.0000000000000001E-4</v>
      </c>
      <c r="O1272" s="210">
        <v>2.0000000000000001E-4</v>
      </c>
      <c r="P1272" s="210">
        <v>2.0000000000000001E-4</v>
      </c>
      <c r="Q1272" s="210">
        <v>2.0000000000000001E-4</v>
      </c>
      <c r="R1272" s="210">
        <v>2.0000000000000001E-4</v>
      </c>
      <c r="S1272" s="210">
        <v>2.0000000000000001E-4</v>
      </c>
      <c r="T1272" s="210">
        <v>2.0000000000000001E-4</v>
      </c>
      <c r="U1272" s="210">
        <v>2.0000000000000001E-4</v>
      </c>
      <c r="V1272" s="210">
        <v>2.0000000000000001E-4</v>
      </c>
      <c r="W1272" s="210">
        <v>2.0000000000000001E-4</v>
      </c>
      <c r="X1272" s="210">
        <v>2.0000000000000001E-4</v>
      </c>
      <c r="Y1272" s="210">
        <v>2.0000000000000001E-4</v>
      </c>
      <c r="Z1272" s="210">
        <v>2.0000000000000001E-4</v>
      </c>
      <c r="AA1272" s="210">
        <v>2.0000000000000001E-4</v>
      </c>
      <c r="AB1272" s="210">
        <v>2.0000000000000001E-4</v>
      </c>
      <c r="AC1272" s="210">
        <v>2.0000000000000001E-4</v>
      </c>
      <c r="AD1272" s="210">
        <v>2.0000000000000001E-4</v>
      </c>
      <c r="AE1272" s="210">
        <v>2.0000000000000001E-4</v>
      </c>
      <c r="AF1272" s="226">
        <v>2.0000000000000001E-4</v>
      </c>
      <c r="AG1272" s="226">
        <v>2.0000000000000001E-4</v>
      </c>
      <c r="AH1272" s="226">
        <v>2.0000000000000001E-4</v>
      </c>
      <c r="AI1272" s="226">
        <v>2.0000000000000001E-4</v>
      </c>
      <c r="AJ1272" s="226">
        <v>2.0000000000000001E-4</v>
      </c>
      <c r="AK1272" s="226">
        <v>2.0000000000000001E-4</v>
      </c>
      <c r="AL1272" s="210">
        <v>2.0000000000000001E-4</v>
      </c>
      <c r="AM1272" s="210">
        <v>2.0000000000000001E-4</v>
      </c>
      <c r="AN1272" s="210">
        <v>2.0000000000000001E-4</v>
      </c>
      <c r="AO1272" s="210">
        <v>2.0000000000000001E-4</v>
      </c>
      <c r="AP1272" s="210">
        <v>2.0000000000000001E-4</v>
      </c>
      <c r="AQ1272" s="210">
        <v>2.0000000000000001E-4</v>
      </c>
      <c r="AR1272" s="210">
        <v>2.0000000000000001E-4</v>
      </c>
      <c r="AS1272" s="210">
        <v>2.0000000000000001E-4</v>
      </c>
      <c r="AT1272" s="210">
        <v>2.0000000000000001E-4</v>
      </c>
      <c r="AU1272" s="210">
        <v>2.0000000000000001E-4</v>
      </c>
      <c r="AV1272" s="210">
        <v>2.0000000000000001E-4</v>
      </c>
      <c r="AW1272" s="210">
        <v>2.0000000000000001E-4</v>
      </c>
      <c r="AX1272" s="210">
        <v>2.0000000000000001E-4</v>
      </c>
      <c r="AY1272" s="210">
        <v>2.0000000000000001E-4</v>
      </c>
      <c r="AZ1272" s="210">
        <v>2.0000000000000001E-4</v>
      </c>
      <c r="BA1272" s="210">
        <v>2.0000000000000001E-4</v>
      </c>
      <c r="BB1272" s="226">
        <v>2.0000000000000001E-4</v>
      </c>
      <c r="BC1272" s="226">
        <v>2.0000000000000001E-4</v>
      </c>
      <c r="BD1272" s="226">
        <v>2.0000000000000001E-4</v>
      </c>
      <c r="BE1272" s="226">
        <v>2.0000000000000001E-4</v>
      </c>
      <c r="BF1272" s="226">
        <v>2.0000000000000001E-4</v>
      </c>
      <c r="BG1272" s="226">
        <v>2.0000000000000001E-4</v>
      </c>
      <c r="BH1272" s="226">
        <v>2.0000000000000001E-4</v>
      </c>
      <c r="BI1272" s="226">
        <v>2.0000000000000001E-4</v>
      </c>
      <c r="BJ1272" s="226">
        <v>2.0000000000000001E-4</v>
      </c>
      <c r="BK1272" s="226">
        <v>2.0000000000000001E-4</v>
      </c>
      <c r="BL1272" s="226">
        <v>2.0000000000000001E-4</v>
      </c>
      <c r="BM1272" s="226">
        <v>2.0000000000000001E-4</v>
      </c>
      <c r="BN1272" s="226">
        <v>2.0000000000000001E-4</v>
      </c>
      <c r="BO1272" s="226">
        <v>2.0000000000000001E-4</v>
      </c>
      <c r="BP1272" s="226">
        <v>2.0000000000000001E-4</v>
      </c>
      <c r="BQ1272" s="226">
        <v>2.0000000000000001E-4</v>
      </c>
      <c r="BR1272" s="226">
        <v>2.0000000000000001E-4</v>
      </c>
      <c r="BS1272" s="226">
        <v>2.0000000000000001E-4</v>
      </c>
      <c r="BT1272" s="226">
        <v>2.0000000000000001E-4</v>
      </c>
      <c r="BU1272" s="226">
        <v>2.0000000000000001E-4</v>
      </c>
      <c r="BV1272" s="226">
        <v>2.0000000000000001E-4</v>
      </c>
      <c r="BW1272" s="226">
        <v>2.0000000000000001E-4</v>
      </c>
      <c r="BX1272" s="226">
        <v>2.0000000000000001E-4</v>
      </c>
      <c r="BY1272" s="226">
        <v>2.0000000000000001E-4</v>
      </c>
      <c r="BZ1272" s="226">
        <v>2.0000000000000001E-4</v>
      </c>
      <c r="CA1272" s="226">
        <v>2.0000000000000001E-4</v>
      </c>
      <c r="CB1272" s="226">
        <v>2.0000000000000001E-4</v>
      </c>
      <c r="CC1272" s="226">
        <v>2.0000000000000001E-4</v>
      </c>
      <c r="CD1272" s="226">
        <v>2.0000000000000001E-4</v>
      </c>
      <c r="CE1272" s="226">
        <v>2.0000000000000001E-4</v>
      </c>
      <c r="CF1272" s="226">
        <v>2.0000000000000001E-4</v>
      </c>
      <c r="CG1272" s="226">
        <v>2.0000000000000001E-4</v>
      </c>
      <c r="CH1272" s="226">
        <v>2.0000000000000001E-4</v>
      </c>
      <c r="CI1272" s="226">
        <v>2.0000000000000001E-4</v>
      </c>
      <c r="CJ1272" s="226">
        <v>2.0000000000000001E-4</v>
      </c>
      <c r="CK1272" s="226">
        <v>2.0000000000000001E-4</v>
      </c>
      <c r="CL1272" s="226">
        <v>2.0000000000000001E-4</v>
      </c>
      <c r="CM1272" s="226">
        <v>2.0000000000000001E-4</v>
      </c>
      <c r="CN1272" s="226">
        <v>2.0000000000000001E-4</v>
      </c>
      <c r="CO1272" s="226">
        <v>2.0000000000000001E-4</v>
      </c>
      <c r="CP1272" s="226">
        <v>2.0000000000000001E-4</v>
      </c>
      <c r="CQ1272" s="226">
        <v>2.0000000000000001E-4</v>
      </c>
      <c r="CR1272" s="226">
        <v>2.0000000000000001E-4</v>
      </c>
      <c r="CS1272" s="226">
        <v>2.0000000000000001E-4</v>
      </c>
      <c r="CT1272" s="226">
        <v>2.0000000000000001E-4</v>
      </c>
      <c r="CU1272" s="226">
        <v>2.0000000000000001E-4</v>
      </c>
      <c r="CV1272" s="226">
        <v>2.0000000000000001E-4</v>
      </c>
      <c r="CW1272" s="226">
        <v>2.0000000000000001E-4</v>
      </c>
      <c r="CX1272" s="226">
        <v>2.0000000000000001E-4</v>
      </c>
    </row>
    <row r="1273" spans="1:103" s="208" customFormat="1" x14ac:dyDescent="0.25">
      <c r="A1273" s="243" t="s">
        <v>296</v>
      </c>
      <c r="B1273" s="208" t="s">
        <v>1278</v>
      </c>
      <c r="C1273" s="226">
        <v>4.4000000000000003E-3</v>
      </c>
      <c r="D1273" s="226">
        <v>4.4000000000000003E-3</v>
      </c>
      <c r="E1273" s="226">
        <v>4.4000000000000003E-3</v>
      </c>
      <c r="F1273" s="226">
        <v>4.4000000000000003E-3</v>
      </c>
      <c r="G1273" s="226">
        <v>4.4000000000000003E-3</v>
      </c>
      <c r="H1273" s="226">
        <v>4.4000000000000003E-3</v>
      </c>
      <c r="I1273" s="226">
        <v>4.4000000000000003E-3</v>
      </c>
      <c r="J1273" s="210">
        <v>4.4000000000000003E-3</v>
      </c>
      <c r="K1273" s="210">
        <v>4.4000000000000003E-3</v>
      </c>
      <c r="L1273" s="210">
        <v>4.4000000000000003E-3</v>
      </c>
      <c r="M1273" s="210">
        <v>4.4000000000000003E-3</v>
      </c>
      <c r="N1273" s="210">
        <v>4.4000000000000003E-3</v>
      </c>
      <c r="O1273" s="210">
        <v>4.4000000000000003E-3</v>
      </c>
      <c r="P1273" s="210">
        <v>4.4000000000000003E-3</v>
      </c>
      <c r="Q1273" s="210">
        <v>4.4000000000000003E-3</v>
      </c>
      <c r="R1273" s="210">
        <v>4.4000000000000003E-3</v>
      </c>
      <c r="S1273" s="210">
        <v>4.4000000000000003E-3</v>
      </c>
      <c r="T1273" s="210">
        <v>4.4000000000000003E-3</v>
      </c>
      <c r="U1273" s="210">
        <v>4.4000000000000003E-3</v>
      </c>
      <c r="V1273" s="210">
        <v>4.4000000000000003E-3</v>
      </c>
      <c r="W1273" s="210">
        <v>4.4000000000000003E-3</v>
      </c>
      <c r="X1273" s="210">
        <v>4.4000000000000003E-3</v>
      </c>
      <c r="Y1273" s="210">
        <v>4.4000000000000003E-3</v>
      </c>
      <c r="Z1273" s="210">
        <v>4.4000000000000003E-3</v>
      </c>
      <c r="AA1273" s="210">
        <v>4.4000000000000003E-3</v>
      </c>
      <c r="AB1273" s="210">
        <v>4.4000000000000003E-3</v>
      </c>
      <c r="AC1273" s="210">
        <v>4.4000000000000003E-3</v>
      </c>
      <c r="AD1273" s="210">
        <v>4.4000000000000003E-3</v>
      </c>
      <c r="AE1273" s="210">
        <v>4.4000000000000003E-3</v>
      </c>
      <c r="AF1273" s="226">
        <v>4.4000000000000003E-3</v>
      </c>
      <c r="AG1273" s="226">
        <v>4.4000000000000003E-3</v>
      </c>
      <c r="AH1273" s="226">
        <v>4.4000000000000003E-3</v>
      </c>
      <c r="AI1273" s="226">
        <v>4.4000000000000003E-3</v>
      </c>
      <c r="AJ1273" s="226">
        <v>4.4000000000000003E-3</v>
      </c>
      <c r="AK1273" s="226">
        <v>4.4000000000000003E-3</v>
      </c>
      <c r="AL1273" s="210">
        <v>4.4000000000000003E-3</v>
      </c>
      <c r="AM1273" s="210">
        <v>4.4000000000000003E-3</v>
      </c>
      <c r="AN1273" s="210">
        <v>4.4000000000000003E-3</v>
      </c>
      <c r="AO1273" s="210">
        <v>4.4000000000000003E-3</v>
      </c>
      <c r="AP1273" s="210">
        <v>4.4000000000000003E-3</v>
      </c>
      <c r="AQ1273" s="210">
        <v>4.4000000000000003E-3</v>
      </c>
      <c r="AR1273" s="210">
        <v>4.4000000000000003E-3</v>
      </c>
      <c r="AS1273" s="210">
        <v>4.4000000000000003E-3</v>
      </c>
      <c r="AT1273" s="210">
        <v>4.4000000000000003E-3</v>
      </c>
      <c r="AU1273" s="210">
        <v>4.4000000000000003E-3</v>
      </c>
      <c r="AV1273" s="210">
        <v>4.4000000000000003E-3</v>
      </c>
      <c r="AW1273" s="210">
        <v>4.4000000000000003E-3</v>
      </c>
      <c r="AX1273" s="210">
        <v>4.4000000000000003E-3</v>
      </c>
      <c r="AY1273" s="210">
        <v>4.4000000000000003E-3</v>
      </c>
      <c r="AZ1273" s="210">
        <v>4.4000000000000003E-3</v>
      </c>
      <c r="BA1273" s="210">
        <v>4.4000000000000003E-3</v>
      </c>
      <c r="BB1273" s="226">
        <v>4.4000000000000003E-3</v>
      </c>
      <c r="BC1273" s="226">
        <v>4.4000000000000003E-3</v>
      </c>
      <c r="BD1273" s="226">
        <v>4.4000000000000003E-3</v>
      </c>
      <c r="BE1273" s="226">
        <v>4.4000000000000003E-3</v>
      </c>
      <c r="BF1273" s="226">
        <v>4.4000000000000003E-3</v>
      </c>
      <c r="BG1273" s="226">
        <v>4.4000000000000003E-3</v>
      </c>
      <c r="BH1273" s="226">
        <v>4.4000000000000003E-3</v>
      </c>
      <c r="BI1273" s="226">
        <v>4.4000000000000003E-3</v>
      </c>
      <c r="BJ1273" s="226">
        <v>4.4000000000000003E-3</v>
      </c>
      <c r="BK1273" s="226">
        <v>4.4000000000000003E-3</v>
      </c>
      <c r="BL1273" s="226">
        <v>4.4000000000000003E-3</v>
      </c>
      <c r="BM1273" s="226">
        <v>4.4000000000000003E-3</v>
      </c>
      <c r="BN1273" s="226">
        <v>4.4000000000000003E-3</v>
      </c>
      <c r="BO1273" s="226">
        <v>4.4000000000000003E-3</v>
      </c>
      <c r="BP1273" s="226">
        <v>4.4000000000000003E-3</v>
      </c>
      <c r="BQ1273" s="226">
        <v>4.4000000000000003E-3</v>
      </c>
      <c r="BR1273" s="226">
        <v>4.4000000000000003E-3</v>
      </c>
      <c r="BS1273" s="226">
        <v>4.4000000000000003E-3</v>
      </c>
      <c r="BT1273" s="226">
        <v>4.4000000000000003E-3</v>
      </c>
      <c r="BU1273" s="226">
        <v>4.4000000000000003E-3</v>
      </c>
      <c r="BV1273" s="226">
        <v>4.4000000000000003E-3</v>
      </c>
      <c r="BW1273" s="226">
        <v>4.4000000000000003E-3</v>
      </c>
      <c r="BX1273" s="226">
        <v>4.4000000000000003E-3</v>
      </c>
      <c r="BY1273" s="226">
        <v>4.4000000000000003E-3</v>
      </c>
      <c r="BZ1273" s="226">
        <v>4.4000000000000003E-3</v>
      </c>
      <c r="CA1273" s="226">
        <v>4.4000000000000003E-3</v>
      </c>
      <c r="CB1273" s="226">
        <v>4.4000000000000003E-3</v>
      </c>
      <c r="CC1273" s="226">
        <v>4.4000000000000003E-3</v>
      </c>
      <c r="CD1273" s="226">
        <v>4.4000000000000003E-3</v>
      </c>
      <c r="CE1273" s="226">
        <v>4.4000000000000003E-3</v>
      </c>
      <c r="CF1273" s="226">
        <v>4.4000000000000003E-3</v>
      </c>
      <c r="CG1273" s="226">
        <v>4.4000000000000003E-3</v>
      </c>
      <c r="CH1273" s="226">
        <v>4.4000000000000003E-3</v>
      </c>
      <c r="CI1273" s="226">
        <v>4.4000000000000003E-3</v>
      </c>
      <c r="CJ1273" s="226">
        <v>4.4000000000000003E-3</v>
      </c>
      <c r="CK1273" s="226">
        <v>4.4000000000000003E-3</v>
      </c>
      <c r="CL1273" s="226">
        <v>4.4000000000000003E-3</v>
      </c>
      <c r="CM1273" s="226">
        <v>4.4000000000000003E-3</v>
      </c>
      <c r="CN1273" s="226">
        <v>4.4000000000000003E-3</v>
      </c>
      <c r="CO1273" s="226">
        <v>4.4000000000000003E-3</v>
      </c>
      <c r="CP1273" s="226">
        <v>4.4000000000000003E-3</v>
      </c>
      <c r="CQ1273" s="226">
        <v>4.4000000000000003E-3</v>
      </c>
      <c r="CR1273" s="226">
        <v>4.4000000000000003E-3</v>
      </c>
      <c r="CS1273" s="226">
        <v>4.4000000000000003E-3</v>
      </c>
      <c r="CT1273" s="226">
        <v>4.4000000000000003E-3</v>
      </c>
      <c r="CU1273" s="226">
        <v>4.4000000000000003E-3</v>
      </c>
      <c r="CV1273" s="226">
        <v>4.4000000000000003E-3</v>
      </c>
      <c r="CW1273" s="226">
        <v>4.4000000000000003E-3</v>
      </c>
      <c r="CX1273" s="226">
        <v>4.4000000000000003E-3</v>
      </c>
    </row>
    <row r="1274" spans="1:103" s="208" customFormat="1" x14ac:dyDescent="0.25">
      <c r="A1274" s="243" t="s">
        <v>298</v>
      </c>
      <c r="B1274" s="208" t="s">
        <v>1278</v>
      </c>
      <c r="C1274" s="226">
        <v>2.0999999999999999E-3</v>
      </c>
      <c r="D1274" s="226">
        <v>2.0999999999999999E-3</v>
      </c>
      <c r="E1274" s="226">
        <v>2.0999999999999999E-3</v>
      </c>
      <c r="F1274" s="226">
        <v>2.0999999999999999E-3</v>
      </c>
      <c r="G1274" s="226">
        <v>2.0999999999999999E-3</v>
      </c>
      <c r="H1274" s="226">
        <v>2.0999999999999999E-3</v>
      </c>
      <c r="I1274" s="226">
        <v>2.0999999999999999E-3</v>
      </c>
      <c r="J1274" s="210">
        <v>2.0999999999999999E-3</v>
      </c>
      <c r="K1274" s="210">
        <v>2.0999999999999999E-3</v>
      </c>
      <c r="L1274" s="210">
        <v>2.0999999999999999E-3</v>
      </c>
      <c r="M1274" s="210">
        <v>2.0999999999999999E-3</v>
      </c>
      <c r="N1274" s="210">
        <v>2.0999999999999999E-3</v>
      </c>
      <c r="O1274" s="210">
        <v>2.0999999999999999E-3</v>
      </c>
      <c r="P1274" s="210">
        <v>2.0999999999999999E-3</v>
      </c>
      <c r="Q1274" s="210">
        <v>2.0999999999999999E-3</v>
      </c>
      <c r="R1274" s="210">
        <v>2.0999999999999999E-3</v>
      </c>
      <c r="S1274" s="210">
        <v>2.0999999999999999E-3</v>
      </c>
      <c r="T1274" s="210">
        <v>2.0999999999999999E-3</v>
      </c>
      <c r="U1274" s="210">
        <v>2.0999999999999999E-3</v>
      </c>
      <c r="V1274" s="210">
        <v>2.0999999999999999E-3</v>
      </c>
      <c r="W1274" s="210">
        <v>2.0999999999999999E-3</v>
      </c>
      <c r="X1274" s="210">
        <v>2.0999999999999999E-3</v>
      </c>
      <c r="Y1274" s="210">
        <v>2.0999999999999999E-3</v>
      </c>
      <c r="Z1274" s="210">
        <v>2.0999999999999999E-3</v>
      </c>
      <c r="AA1274" s="210">
        <v>2.0999999999999999E-3</v>
      </c>
      <c r="AB1274" s="210">
        <v>2.0999999999999999E-3</v>
      </c>
      <c r="AC1274" s="210">
        <v>2.0999999999999999E-3</v>
      </c>
      <c r="AD1274" s="210">
        <v>2.0999999999999999E-3</v>
      </c>
      <c r="AE1274" s="210">
        <v>2.0999999999999999E-3</v>
      </c>
      <c r="AF1274" s="210">
        <v>2.0999999999999999E-3</v>
      </c>
      <c r="AG1274" s="210">
        <v>2.0999999999999999E-3</v>
      </c>
      <c r="AH1274" s="210">
        <v>2.0999999999999999E-3</v>
      </c>
      <c r="AI1274" s="210">
        <v>2.0999999999999999E-3</v>
      </c>
      <c r="AJ1274" s="210">
        <v>2.0999999999999999E-3</v>
      </c>
      <c r="AK1274" s="210">
        <v>2.0999999999999999E-3</v>
      </c>
      <c r="AL1274" s="210">
        <v>2.0999999999999999E-3</v>
      </c>
      <c r="AM1274" s="210">
        <v>2.0999999999999999E-3</v>
      </c>
      <c r="AN1274" s="210">
        <v>2.0999999999999999E-3</v>
      </c>
      <c r="AO1274" s="210">
        <v>2.0999999999999999E-3</v>
      </c>
      <c r="AP1274" s="210">
        <v>2.0999999999999999E-3</v>
      </c>
      <c r="AQ1274" s="210">
        <v>2.0999999999999999E-3</v>
      </c>
      <c r="AR1274" s="210">
        <v>2.0999999999999999E-3</v>
      </c>
      <c r="AS1274" s="210">
        <v>2.0999999999999999E-3</v>
      </c>
      <c r="AT1274" s="210">
        <v>2.0999999999999999E-3</v>
      </c>
      <c r="AU1274" s="210">
        <v>2.0999999999999999E-3</v>
      </c>
      <c r="AV1274" s="210">
        <v>2.0999999999999999E-3</v>
      </c>
      <c r="AW1274" s="210">
        <v>2.0999999999999999E-3</v>
      </c>
      <c r="AX1274" s="210">
        <v>2.0999999999999999E-3</v>
      </c>
      <c r="AY1274" s="210">
        <v>2.0999999999999999E-3</v>
      </c>
      <c r="AZ1274" s="210">
        <v>2.0999999999999999E-3</v>
      </c>
      <c r="BA1274" s="210">
        <v>2.0999999999999999E-3</v>
      </c>
      <c r="BB1274" s="210">
        <f>(0.000012)*Conversions!$D$8</f>
        <v>1.23E-2</v>
      </c>
      <c r="BC1274" s="210">
        <f>(0.000012)*Conversions!$D$8</f>
        <v>1.23E-2</v>
      </c>
      <c r="BD1274" s="210">
        <f>(0.000012)*Conversions!$D$8</f>
        <v>1.23E-2</v>
      </c>
      <c r="BE1274" s="210">
        <f>(0.00000091)*Conversions!$D$8</f>
        <v>9.3274999999999999E-4</v>
      </c>
      <c r="BF1274" s="210">
        <f>(0.00000091)*Conversions!$D$8</f>
        <v>9.3274999999999999E-4</v>
      </c>
      <c r="BG1274" s="210">
        <f>(0.000012)*Conversions!$D$8</f>
        <v>1.23E-2</v>
      </c>
      <c r="BH1274" s="210">
        <v>2.0999999999999999E-3</v>
      </c>
      <c r="BI1274" s="210">
        <v>2.0999999999999999E-3</v>
      </c>
      <c r="BJ1274" s="210">
        <v>2.0999999999999999E-3</v>
      </c>
      <c r="BK1274" s="210">
        <f>(0.000012)*Conversions!$D$8</f>
        <v>1.23E-2</v>
      </c>
      <c r="BL1274" s="210">
        <v>2.0999999999999999E-3</v>
      </c>
      <c r="BM1274" s="210">
        <v>2.0999999999999999E-3</v>
      </c>
      <c r="BN1274" s="210">
        <v>2.0999999999999999E-3</v>
      </c>
      <c r="BO1274" s="210">
        <v>2.0999999999999999E-3</v>
      </c>
      <c r="BP1274" s="210">
        <f>(0.00000091)*Conversions!$D$8</f>
        <v>9.3274999999999999E-4</v>
      </c>
      <c r="BQ1274" s="210">
        <f>(0.00000091)*Conversions!$D$8</f>
        <v>9.3274999999999999E-4</v>
      </c>
      <c r="BR1274" s="210">
        <v>2.0999999999999999E-3</v>
      </c>
      <c r="BS1274" s="210">
        <v>2.0999999999999999E-3</v>
      </c>
      <c r="BT1274" s="210">
        <v>2.0999999999999999E-3</v>
      </c>
      <c r="BU1274" s="210">
        <f>(0.000012)*Conversions!$D$8</f>
        <v>1.23E-2</v>
      </c>
      <c r="BV1274" s="210">
        <f>(0.000012)*Conversions!$D$8</f>
        <v>1.23E-2</v>
      </c>
      <c r="BW1274" s="210">
        <f>(0.000012)*Conversions!$D$8</f>
        <v>1.23E-2</v>
      </c>
      <c r="BX1274" s="210">
        <f>(0.00000091)*Conversions!$D$8</f>
        <v>9.3274999999999999E-4</v>
      </c>
      <c r="BY1274" s="210">
        <f>(0.00000091)*Conversions!$D$8</f>
        <v>9.3274999999999999E-4</v>
      </c>
      <c r="BZ1274" s="210">
        <v>2.0999999999999999E-3</v>
      </c>
      <c r="CA1274" s="210">
        <v>2.0999999999999999E-3</v>
      </c>
      <c r="CB1274" s="210">
        <v>2.0999999999999999E-3</v>
      </c>
      <c r="CC1274" s="226">
        <f>0.00194*Conversions!$D$8</f>
        <v>1.9885000000000002</v>
      </c>
      <c r="CD1274" s="226">
        <f>0.00194*Conversions!$D$8</f>
        <v>1.9885000000000002</v>
      </c>
      <c r="CE1274" s="226">
        <f>0.00194*Conversions!$D$8</f>
        <v>1.9885000000000002</v>
      </c>
      <c r="CF1274" s="226">
        <f>0.00158*Conversions!$D$8</f>
        <v>1.6194999999999999</v>
      </c>
      <c r="CG1274" s="226">
        <f>0.00158*Conversions!$D$8</f>
        <v>1.6194999999999999</v>
      </c>
      <c r="CH1274" s="226">
        <f>0.00158*Conversions!$D$8</f>
        <v>1.6194999999999999</v>
      </c>
      <c r="CI1274" s="226">
        <f>0.00044*Conversions!$D$8</f>
        <v>0.45100000000000001</v>
      </c>
      <c r="CJ1274" s="226">
        <f>0.00044*Conversions!$D$8</f>
        <v>0.45100000000000001</v>
      </c>
      <c r="CK1274" s="226">
        <f>0.00044*Conversions!$D$8</f>
        <v>0.45100000000000001</v>
      </c>
      <c r="CL1274" s="210">
        <v>2.0999999999999999E-3</v>
      </c>
      <c r="CM1274" s="210">
        <v>2.0999999999999999E-3</v>
      </c>
      <c r="CN1274" s="210">
        <v>2.0999999999999999E-3</v>
      </c>
      <c r="CO1274" s="226">
        <f>(0.000012)*Conversions!$D$8</f>
        <v>1.23E-2</v>
      </c>
      <c r="CP1274" s="226">
        <f>(0.000012)*Conversions!$D$8</f>
        <v>1.23E-2</v>
      </c>
      <c r="CQ1274" s="226">
        <f>(0.000012)*Conversions!$D$8</f>
        <v>1.23E-2</v>
      </c>
      <c r="CR1274" s="226">
        <f>(0.00000091)*Conversions!$D$8</f>
        <v>9.3274999999999999E-4</v>
      </c>
      <c r="CS1274" s="226">
        <f>(0.00000091)*Conversions!$D$8</f>
        <v>9.3274999999999999E-4</v>
      </c>
      <c r="CT1274" s="210">
        <f>(0.000012)*Conversions!$D$8</f>
        <v>1.23E-2</v>
      </c>
      <c r="CU1274" s="210">
        <f>(0.000012)*Conversions!$D$8</f>
        <v>1.23E-2</v>
      </c>
      <c r="CV1274" s="210">
        <f>(0.000012)*Conversions!$D$8</f>
        <v>1.23E-2</v>
      </c>
      <c r="CW1274" s="210">
        <f>(0.00000091)*Conversions!$D$8</f>
        <v>9.3274999999999999E-4</v>
      </c>
      <c r="CX1274" s="210">
        <f>(0.00000091)*Conversions!$D$8</f>
        <v>9.3274999999999999E-4</v>
      </c>
    </row>
    <row r="1275" spans="1:103" s="208" customFormat="1" x14ac:dyDescent="0.25">
      <c r="A1275" s="243" t="s">
        <v>300</v>
      </c>
      <c r="B1275" s="208" t="s">
        <v>1278</v>
      </c>
      <c r="C1275" s="226">
        <v>1.7999999999999999E-6</v>
      </c>
      <c r="D1275" s="226">
        <v>1.7999999999999999E-6</v>
      </c>
      <c r="E1275" s="226">
        <v>1.7999999999999999E-6</v>
      </c>
      <c r="F1275" s="226">
        <v>1.7999999999999999E-6</v>
      </c>
      <c r="G1275" s="226">
        <v>1.7999999999999999E-6</v>
      </c>
      <c r="H1275" s="226">
        <v>1.7999999999999999E-6</v>
      </c>
      <c r="I1275" s="226">
        <v>1.7999999999999999E-6</v>
      </c>
      <c r="J1275" s="210">
        <v>1.7999999999999999E-6</v>
      </c>
      <c r="K1275" s="210">
        <v>1.7999999999999999E-6</v>
      </c>
      <c r="L1275" s="210">
        <v>1.7999999999999999E-6</v>
      </c>
      <c r="M1275" s="210">
        <v>1.7999999999999999E-6</v>
      </c>
      <c r="N1275" s="210">
        <v>1.7999999999999999E-6</v>
      </c>
      <c r="O1275" s="210">
        <v>1.7999999999999999E-6</v>
      </c>
      <c r="P1275" s="210">
        <v>1.7999999999999999E-6</v>
      </c>
      <c r="Q1275" s="210">
        <v>1.7999999999999999E-6</v>
      </c>
      <c r="R1275" s="210">
        <v>1.7999999999999999E-6</v>
      </c>
      <c r="S1275" s="210">
        <v>1.7999999999999999E-6</v>
      </c>
      <c r="T1275" s="210">
        <v>1.7999999999999999E-6</v>
      </c>
      <c r="U1275" s="210">
        <v>1.7999999999999999E-6</v>
      </c>
      <c r="V1275" s="210">
        <v>1.7999999999999999E-6</v>
      </c>
      <c r="W1275" s="210">
        <v>1.7999999999999999E-6</v>
      </c>
      <c r="X1275" s="210">
        <v>1.7999999999999999E-6</v>
      </c>
      <c r="Y1275" s="210">
        <v>1.7999999999999999E-6</v>
      </c>
      <c r="Z1275" s="210">
        <v>1.7999999999999999E-6</v>
      </c>
      <c r="AA1275" s="210">
        <v>1.7999999999999999E-6</v>
      </c>
      <c r="AB1275" s="210">
        <v>1.7999999999999999E-6</v>
      </c>
      <c r="AC1275" s="210">
        <v>1.7999999999999999E-6</v>
      </c>
      <c r="AD1275" s="210">
        <v>1.7999999999999999E-6</v>
      </c>
      <c r="AE1275" s="210">
        <v>1.7999999999999999E-6</v>
      </c>
      <c r="AF1275" s="210">
        <v>1.7999999999999999E-6</v>
      </c>
      <c r="AG1275" s="210">
        <v>1.7999999999999999E-6</v>
      </c>
      <c r="AH1275" s="210">
        <v>1.7999999999999999E-6</v>
      </c>
      <c r="AI1275" s="210">
        <v>1.7999999999999999E-6</v>
      </c>
      <c r="AJ1275" s="210">
        <v>1.7999999999999999E-6</v>
      </c>
      <c r="AK1275" s="210">
        <v>1.7999999999999999E-6</v>
      </c>
      <c r="AL1275" s="210">
        <v>1.7999999999999999E-6</v>
      </c>
      <c r="AM1275" s="210">
        <v>1.7999999999999999E-6</v>
      </c>
      <c r="AN1275" s="210">
        <v>1.7999999999999999E-6</v>
      </c>
      <c r="AO1275" s="210">
        <v>1.7999999999999999E-6</v>
      </c>
      <c r="AP1275" s="210">
        <v>1.7999999999999999E-6</v>
      </c>
      <c r="AQ1275" s="210">
        <v>1.7999999999999999E-6</v>
      </c>
      <c r="AR1275" s="210">
        <v>1.7999999999999999E-6</v>
      </c>
      <c r="AS1275" s="210">
        <v>1.7999999999999999E-6</v>
      </c>
      <c r="AT1275" s="210">
        <v>1.7999999999999999E-6</v>
      </c>
      <c r="AU1275" s="210">
        <v>1.7999999999999999E-6</v>
      </c>
      <c r="AV1275" s="210">
        <v>1.7999999999999999E-6</v>
      </c>
      <c r="AW1275" s="210">
        <v>1.7999999999999999E-6</v>
      </c>
      <c r="AX1275" s="210">
        <v>1.7999999999999999E-6</v>
      </c>
      <c r="AY1275" s="210">
        <v>1.7999999999999999E-6</v>
      </c>
      <c r="AZ1275" s="210">
        <v>1.7999999999999999E-6</v>
      </c>
      <c r="BA1275" s="210">
        <v>1.7999999999999999E-6</v>
      </c>
      <c r="BB1275" s="210">
        <v>1.7999999999999999E-6</v>
      </c>
      <c r="BC1275" s="210">
        <v>1.7999999999999999E-6</v>
      </c>
      <c r="BD1275" s="210">
        <v>1.7999999999999999E-6</v>
      </c>
      <c r="BE1275" s="210">
        <v>1.7999999999999999E-6</v>
      </c>
      <c r="BF1275" s="210">
        <v>1.7999999999999999E-6</v>
      </c>
      <c r="BG1275" s="210">
        <v>1.7999999999999999E-6</v>
      </c>
      <c r="BH1275" s="210">
        <v>1.7999999999999999E-6</v>
      </c>
      <c r="BI1275" s="210">
        <v>1.7999999999999999E-6</v>
      </c>
      <c r="BJ1275" s="210">
        <v>1.7999999999999999E-6</v>
      </c>
      <c r="BK1275" s="210">
        <f>(0.000003)*Conversions!$D$8</f>
        <v>3.075E-3</v>
      </c>
      <c r="BL1275" s="210">
        <f>(0.000003)*Conversions!$D$8</f>
        <v>3.075E-3</v>
      </c>
      <c r="BM1275" s="210">
        <f>(0.000003)*Conversions!$D$8</f>
        <v>3.075E-3</v>
      </c>
      <c r="BN1275" s="210">
        <f>(0.000003)*Conversions!$D$8</f>
        <v>3.075E-3</v>
      </c>
      <c r="BO1275" s="210">
        <f>(0.000003)*Conversions!$D$8</f>
        <v>3.075E-3</v>
      </c>
      <c r="BP1275" s="210">
        <f>(0.000003)*Conversions!$D$8</f>
        <v>3.075E-3</v>
      </c>
      <c r="BQ1275" s="210">
        <f>(0.000003)*Conversions!$D$8</f>
        <v>3.075E-3</v>
      </c>
      <c r="BR1275" s="210">
        <v>1.7999999999999999E-6</v>
      </c>
      <c r="BS1275" s="210">
        <v>1.7999999999999999E-6</v>
      </c>
      <c r="BT1275" s="210">
        <v>1.7999999999999999E-6</v>
      </c>
      <c r="BU1275" s="210">
        <v>1.7999999999999999E-6</v>
      </c>
      <c r="BV1275" s="210">
        <v>1.7999999999999999E-6</v>
      </c>
      <c r="BW1275" s="210">
        <v>1.7999999999999999E-6</v>
      </c>
      <c r="BX1275" s="210">
        <v>1.7999999999999999E-6</v>
      </c>
      <c r="BY1275" s="210">
        <v>1.7999999999999999E-6</v>
      </c>
      <c r="BZ1275" s="210">
        <v>1.7999999999999999E-6</v>
      </c>
      <c r="CA1275" s="210">
        <v>1.7999999999999999E-6</v>
      </c>
      <c r="CB1275" s="210">
        <v>1.7999999999999999E-6</v>
      </c>
      <c r="CC1275" s="226">
        <f>0.000000336*Conversions!$D$8</f>
        <v>3.4439999999999997E-4</v>
      </c>
      <c r="CD1275" s="226">
        <f>0.000000336*Conversions!$D$8</f>
        <v>3.4439999999999997E-4</v>
      </c>
      <c r="CE1275" s="226">
        <f>0.000000336*Conversions!$D$8</f>
        <v>3.4439999999999997E-4</v>
      </c>
      <c r="CF1275" s="210">
        <v>1.7999999999999999E-6</v>
      </c>
      <c r="CG1275" s="210">
        <v>1.7999999999999999E-6</v>
      </c>
      <c r="CH1275" s="210">
        <v>1.7999999999999999E-6</v>
      </c>
      <c r="CI1275" s="210">
        <v>1.7999999999999999E-6</v>
      </c>
      <c r="CJ1275" s="210">
        <v>1.7999999999999999E-6</v>
      </c>
      <c r="CK1275" s="210">
        <v>1.7999999999999999E-6</v>
      </c>
      <c r="CL1275" s="210">
        <v>1.7999999999999999E-6</v>
      </c>
      <c r="CM1275" s="210">
        <v>1.7999999999999999E-6</v>
      </c>
      <c r="CN1275" s="210">
        <v>1.7999999999999999E-6</v>
      </c>
      <c r="CO1275" s="210">
        <v>1.7999999999999999E-6</v>
      </c>
      <c r="CP1275" s="210">
        <v>1.7999999999999999E-6</v>
      </c>
      <c r="CQ1275" s="210">
        <v>1.7999999999999999E-6</v>
      </c>
      <c r="CR1275" s="210">
        <v>1.7999999999999999E-6</v>
      </c>
      <c r="CS1275" s="210">
        <v>1.7999999999999999E-6</v>
      </c>
      <c r="CT1275" s="210">
        <v>1.7999999999999999E-6</v>
      </c>
      <c r="CU1275" s="210">
        <v>1.7999999999999999E-6</v>
      </c>
      <c r="CV1275" s="210">
        <v>1.7999999999999999E-6</v>
      </c>
      <c r="CW1275" s="210">
        <v>1.7999999999999999E-6</v>
      </c>
      <c r="CX1275" s="210">
        <v>1.7999999999999999E-6</v>
      </c>
    </row>
    <row r="1276" spans="1:103" s="208" customFormat="1" x14ac:dyDescent="0.25">
      <c r="A1276" s="243" t="s">
        <v>302</v>
      </c>
      <c r="B1276" s="208" t="s">
        <v>1278</v>
      </c>
      <c r="C1276" s="226">
        <v>1.1999999999999999E-6</v>
      </c>
      <c r="D1276" s="226">
        <v>1.1999999999999999E-6</v>
      </c>
      <c r="E1276" s="226">
        <v>1.1999999999999999E-6</v>
      </c>
      <c r="F1276" s="226">
        <v>1.1999999999999999E-6</v>
      </c>
      <c r="G1276" s="226">
        <v>1.1999999999999999E-6</v>
      </c>
      <c r="H1276" s="226">
        <v>1.1999999999999999E-6</v>
      </c>
      <c r="I1276" s="226">
        <v>1.1999999999999999E-6</v>
      </c>
      <c r="J1276" s="210">
        <v>1.1999999999999999E-6</v>
      </c>
      <c r="K1276" s="210">
        <v>1.1999999999999999E-6</v>
      </c>
      <c r="L1276" s="210">
        <v>1.1999999999999999E-6</v>
      </c>
      <c r="M1276" s="210">
        <v>1.1999999999999999E-6</v>
      </c>
      <c r="N1276" s="210">
        <v>1.1999999999999999E-6</v>
      </c>
      <c r="O1276" s="210">
        <v>1.1999999999999999E-6</v>
      </c>
      <c r="P1276" s="210">
        <v>1.1999999999999999E-6</v>
      </c>
      <c r="Q1276" s="210">
        <v>1.1999999999999999E-6</v>
      </c>
      <c r="R1276" s="210">
        <v>1.1999999999999999E-6</v>
      </c>
      <c r="S1276" s="210">
        <v>1.1999999999999999E-6</v>
      </c>
      <c r="T1276" s="210">
        <v>1.1999999999999999E-6</v>
      </c>
      <c r="U1276" s="210">
        <v>1.1999999999999999E-6</v>
      </c>
      <c r="V1276" s="210">
        <v>1.1999999999999999E-6</v>
      </c>
      <c r="W1276" s="210">
        <v>1.1999999999999999E-6</v>
      </c>
      <c r="X1276" s="210">
        <v>1.1999999999999999E-6</v>
      </c>
      <c r="Y1276" s="210">
        <v>1.1999999999999999E-6</v>
      </c>
      <c r="Z1276" s="210">
        <v>1.1999999999999999E-6</v>
      </c>
      <c r="AA1276" s="210">
        <v>1.1999999999999999E-6</v>
      </c>
      <c r="AB1276" s="210">
        <v>1.1999999999999999E-6</v>
      </c>
      <c r="AC1276" s="210">
        <v>1.1999999999999999E-6</v>
      </c>
      <c r="AD1276" s="210">
        <v>1.1999999999999999E-6</v>
      </c>
      <c r="AE1276" s="210">
        <v>1.1999999999999999E-6</v>
      </c>
      <c r="AF1276" s="210">
        <v>1.1999999999999999E-6</v>
      </c>
      <c r="AG1276" s="210">
        <v>1.1999999999999999E-6</v>
      </c>
      <c r="AH1276" s="210">
        <v>1.1999999999999999E-6</v>
      </c>
      <c r="AI1276" s="210">
        <v>1.1999999999999999E-6</v>
      </c>
      <c r="AJ1276" s="210">
        <v>1.1999999999999999E-6</v>
      </c>
      <c r="AK1276" s="210">
        <v>1.1999999999999999E-6</v>
      </c>
      <c r="AL1276" s="210">
        <v>1.1999999999999999E-6</v>
      </c>
      <c r="AM1276" s="210">
        <v>1.1999999999999999E-6</v>
      </c>
      <c r="AN1276" s="210">
        <v>1.1999999999999999E-6</v>
      </c>
      <c r="AO1276" s="210">
        <v>1.1999999999999999E-6</v>
      </c>
      <c r="AP1276" s="210">
        <v>1.1999999999999999E-6</v>
      </c>
      <c r="AQ1276" s="210">
        <v>1.1999999999999999E-6</v>
      </c>
      <c r="AR1276" s="210">
        <v>1.1999999999999999E-6</v>
      </c>
      <c r="AS1276" s="210">
        <v>1.1999999999999999E-6</v>
      </c>
      <c r="AT1276" s="210">
        <v>1.1999999999999999E-6</v>
      </c>
      <c r="AU1276" s="210">
        <v>1.1999999999999999E-6</v>
      </c>
      <c r="AV1276" s="210">
        <v>1.1999999999999999E-6</v>
      </c>
      <c r="AW1276" s="210">
        <v>1.1999999999999999E-6</v>
      </c>
      <c r="AX1276" s="210">
        <v>1.1999999999999999E-6</v>
      </c>
      <c r="AY1276" s="210">
        <v>1.1999999999999999E-6</v>
      </c>
      <c r="AZ1276" s="210">
        <v>1.1999999999999999E-6</v>
      </c>
      <c r="BA1276" s="210">
        <v>1.1999999999999999E-6</v>
      </c>
      <c r="BB1276" s="210">
        <v>1.1999999999999999E-6</v>
      </c>
      <c r="BC1276" s="210">
        <v>1.1999999999999999E-6</v>
      </c>
      <c r="BD1276" s="210">
        <v>1.1999999999999999E-6</v>
      </c>
      <c r="BE1276" s="210">
        <v>1.1999999999999999E-6</v>
      </c>
      <c r="BF1276" s="210">
        <v>1.1999999999999999E-6</v>
      </c>
      <c r="BG1276" s="210">
        <v>1.1999999999999999E-6</v>
      </c>
      <c r="BH1276" s="210">
        <v>1.1999999999999999E-6</v>
      </c>
      <c r="BI1276" s="210">
        <v>1.1999999999999999E-6</v>
      </c>
      <c r="BJ1276" s="210">
        <v>1.1999999999999999E-6</v>
      </c>
      <c r="BK1276" s="210">
        <v>1.1999999999999999E-6</v>
      </c>
      <c r="BL1276" s="210">
        <v>1.1999999999999999E-6</v>
      </c>
      <c r="BM1276" s="210">
        <v>1.1999999999999999E-6</v>
      </c>
      <c r="BN1276" s="210">
        <f>(0.00000778)*Conversions!$D$8</f>
        <v>7.9745000000000007E-3</v>
      </c>
      <c r="BO1276" s="210">
        <v>1.1999999999999999E-6</v>
      </c>
      <c r="BP1276" s="210">
        <f>(0.00000778)*Conversions!$D$8</f>
        <v>7.9745000000000007E-3</v>
      </c>
      <c r="BQ1276" s="210">
        <v>1.1999999999999999E-6</v>
      </c>
      <c r="BR1276" s="210">
        <v>1.1999999999999999E-6</v>
      </c>
      <c r="BS1276" s="210">
        <v>1.1999999999999999E-6</v>
      </c>
      <c r="BT1276" s="210">
        <v>1.1999999999999999E-6</v>
      </c>
      <c r="BU1276" s="210">
        <v>1.1999999999999999E-6</v>
      </c>
      <c r="BV1276" s="210">
        <v>1.1999999999999999E-6</v>
      </c>
      <c r="BW1276" s="210">
        <v>1.1999999999999999E-6</v>
      </c>
      <c r="BX1276" s="210">
        <v>1.1999999999999999E-6</v>
      </c>
      <c r="BY1276" s="210">
        <v>1.1999999999999999E-6</v>
      </c>
      <c r="BZ1276" s="210">
        <v>1.1999999999999999E-6</v>
      </c>
      <c r="CA1276" s="210">
        <v>1.1999999999999999E-6</v>
      </c>
      <c r="CB1276" s="210">
        <v>1.1999999999999999E-6</v>
      </c>
      <c r="CC1276" s="226">
        <f>0.00000000568*Conversions!$D$8</f>
        <v>5.8220000000000003E-6</v>
      </c>
      <c r="CD1276" s="226">
        <f>0.00000000568*Conversions!$D$8</f>
        <v>5.8220000000000003E-6</v>
      </c>
      <c r="CE1276" s="226">
        <f>0.00000000568*Conversions!$D$8</f>
        <v>5.8220000000000003E-6</v>
      </c>
      <c r="CF1276" s="210">
        <v>1.1999999999999999E-6</v>
      </c>
      <c r="CG1276" s="210">
        <v>1.1999999999999999E-6</v>
      </c>
      <c r="CH1276" s="210">
        <v>1.1999999999999999E-6</v>
      </c>
      <c r="CI1276" s="210">
        <v>1.1999999999999999E-6</v>
      </c>
      <c r="CJ1276" s="210">
        <v>1.1999999999999999E-6</v>
      </c>
      <c r="CK1276" s="210">
        <v>1.1999999999999999E-6</v>
      </c>
      <c r="CL1276" s="210">
        <v>1.1999999999999999E-6</v>
      </c>
      <c r="CM1276" s="210">
        <v>1.1999999999999999E-6</v>
      </c>
      <c r="CN1276" s="210">
        <v>1.1999999999999999E-6</v>
      </c>
      <c r="CO1276" s="210">
        <v>1.1999999999999999E-6</v>
      </c>
      <c r="CP1276" s="210">
        <v>1.1999999999999999E-6</v>
      </c>
      <c r="CQ1276" s="210">
        <v>1.1999999999999999E-6</v>
      </c>
      <c r="CR1276" s="210">
        <v>1.1999999999999999E-6</v>
      </c>
      <c r="CS1276" s="210">
        <v>1.1999999999999999E-6</v>
      </c>
      <c r="CT1276" s="210">
        <v>1.1999999999999999E-6</v>
      </c>
      <c r="CU1276" s="210">
        <v>1.1999999999999999E-6</v>
      </c>
      <c r="CV1276" s="210">
        <v>1.1999999999999999E-6</v>
      </c>
      <c r="CW1276" s="210">
        <v>1.1999999999999999E-6</v>
      </c>
      <c r="CX1276" s="210">
        <v>1.1999999999999999E-6</v>
      </c>
    </row>
    <row r="1277" spans="1:103" s="208" customFormat="1" x14ac:dyDescent="0.25">
      <c r="A1277" s="243" t="s">
        <v>305</v>
      </c>
      <c r="B1277" s="208" t="s">
        <v>1278</v>
      </c>
      <c r="C1277" s="226">
        <v>1.7999999999999999E-6</v>
      </c>
      <c r="D1277" s="226">
        <v>1.7999999999999999E-6</v>
      </c>
      <c r="E1277" s="226">
        <v>1.7999999999999999E-6</v>
      </c>
      <c r="F1277" s="226">
        <v>1.7999999999999999E-6</v>
      </c>
      <c r="G1277" s="226">
        <v>1.7999999999999999E-6</v>
      </c>
      <c r="H1277" s="226">
        <v>1.7999999999999999E-6</v>
      </c>
      <c r="I1277" s="226">
        <v>1.7999999999999999E-6</v>
      </c>
      <c r="J1277" s="210">
        <v>1.7999999999999999E-6</v>
      </c>
      <c r="K1277" s="210">
        <v>1.7999999999999999E-6</v>
      </c>
      <c r="L1277" s="210">
        <v>1.7999999999999999E-6</v>
      </c>
      <c r="M1277" s="210">
        <v>1.7999999999999999E-6</v>
      </c>
      <c r="N1277" s="210">
        <v>1.7999999999999999E-6</v>
      </c>
      <c r="O1277" s="210">
        <v>1.7999999999999999E-6</v>
      </c>
      <c r="P1277" s="210">
        <v>1.7999999999999999E-6</v>
      </c>
      <c r="Q1277" s="210">
        <v>1.7999999999999999E-6</v>
      </c>
      <c r="R1277" s="210">
        <v>1.7999999999999999E-6</v>
      </c>
      <c r="S1277" s="210">
        <v>1.7999999999999999E-6</v>
      </c>
      <c r="T1277" s="210">
        <v>1.7999999999999999E-6</v>
      </c>
      <c r="U1277" s="210">
        <v>1.7999999999999999E-6</v>
      </c>
      <c r="V1277" s="210">
        <v>1.7999999999999999E-6</v>
      </c>
      <c r="W1277" s="210">
        <v>1.7999999999999999E-6</v>
      </c>
      <c r="X1277" s="210">
        <v>1.7999999999999999E-6</v>
      </c>
      <c r="Y1277" s="210">
        <v>1.7999999999999999E-6</v>
      </c>
      <c r="Z1277" s="210">
        <v>1.7999999999999999E-6</v>
      </c>
      <c r="AA1277" s="210">
        <v>1.7999999999999999E-6</v>
      </c>
      <c r="AB1277" s="210">
        <v>1.7999999999999999E-6</v>
      </c>
      <c r="AC1277" s="210">
        <v>1.7999999999999999E-6</v>
      </c>
      <c r="AD1277" s="210">
        <v>1.7999999999999999E-6</v>
      </c>
      <c r="AE1277" s="210">
        <v>1.7999999999999999E-6</v>
      </c>
      <c r="AF1277" s="210">
        <v>1.7999999999999999E-6</v>
      </c>
      <c r="AG1277" s="210">
        <v>1.7999999999999999E-6</v>
      </c>
      <c r="AH1277" s="210">
        <v>1.7999999999999999E-6</v>
      </c>
      <c r="AI1277" s="210">
        <v>1.7999999999999999E-6</v>
      </c>
      <c r="AJ1277" s="210">
        <v>1.7999999999999999E-6</v>
      </c>
      <c r="AK1277" s="210">
        <v>1.7999999999999999E-6</v>
      </c>
      <c r="AL1277" s="210">
        <v>1.7999999999999999E-6</v>
      </c>
      <c r="AM1277" s="210">
        <v>1.7999999999999999E-6</v>
      </c>
      <c r="AN1277" s="210">
        <v>1.7999999999999999E-6</v>
      </c>
      <c r="AO1277" s="210">
        <v>1.7999999999999999E-6</v>
      </c>
      <c r="AP1277" s="210">
        <v>1.7999999999999999E-6</v>
      </c>
      <c r="AQ1277" s="210">
        <v>1.7999999999999999E-6</v>
      </c>
      <c r="AR1277" s="210">
        <v>1.7999999999999999E-6</v>
      </c>
      <c r="AS1277" s="210">
        <v>1.7999999999999999E-6</v>
      </c>
      <c r="AT1277" s="210">
        <v>1.7999999999999999E-6</v>
      </c>
      <c r="AU1277" s="210">
        <v>1.7999999999999999E-6</v>
      </c>
      <c r="AV1277" s="210">
        <v>1.7999999999999999E-6</v>
      </c>
      <c r="AW1277" s="210">
        <v>1.7999999999999999E-6</v>
      </c>
      <c r="AX1277" s="210">
        <v>1.7999999999999999E-6</v>
      </c>
      <c r="AY1277" s="210">
        <v>1.7999999999999999E-6</v>
      </c>
      <c r="AZ1277" s="210">
        <v>1.7999999999999999E-6</v>
      </c>
      <c r="BA1277" s="210">
        <v>1.7999999999999999E-6</v>
      </c>
      <c r="BB1277" s="210">
        <v>1.7999999999999999E-6</v>
      </c>
      <c r="BC1277" s="210">
        <v>1.7999999999999999E-6</v>
      </c>
      <c r="BD1277" s="210">
        <v>1.7999999999999999E-6</v>
      </c>
      <c r="BE1277" s="210">
        <v>1.7999999999999999E-6</v>
      </c>
      <c r="BF1277" s="210">
        <v>1.7999999999999999E-6</v>
      </c>
      <c r="BG1277" s="210">
        <v>1.7999999999999999E-6</v>
      </c>
      <c r="BH1277" s="210">
        <v>1.7999999999999999E-6</v>
      </c>
      <c r="BI1277" s="210">
        <v>1.7999999999999999E-6</v>
      </c>
      <c r="BJ1277" s="210">
        <v>1.7999999999999999E-6</v>
      </c>
      <c r="BK1277" s="210">
        <v>1.7999999999999999E-6</v>
      </c>
      <c r="BL1277" s="210">
        <v>1.7999999999999999E-6</v>
      </c>
      <c r="BM1277" s="210">
        <v>1.7999999999999999E-6</v>
      </c>
      <c r="BN1277" s="210">
        <v>1.7999999999999999E-6</v>
      </c>
      <c r="BO1277" s="210">
        <v>1.7999999999999999E-6</v>
      </c>
      <c r="BP1277" s="210">
        <v>1.7999999999999999E-6</v>
      </c>
      <c r="BQ1277" s="210">
        <v>1.7999999999999999E-6</v>
      </c>
      <c r="BR1277" s="210">
        <v>1.7999999999999999E-6</v>
      </c>
      <c r="BS1277" s="210">
        <v>1.7999999999999999E-6</v>
      </c>
      <c r="BT1277" s="210">
        <v>1.7999999999999999E-6</v>
      </c>
      <c r="BU1277" s="210">
        <v>1.7999999999999999E-6</v>
      </c>
      <c r="BV1277" s="210">
        <v>1.7999999999999999E-6</v>
      </c>
      <c r="BW1277" s="210">
        <v>1.7999999999999999E-6</v>
      </c>
      <c r="BX1277" s="210">
        <v>1.7999999999999999E-6</v>
      </c>
      <c r="BY1277" s="210">
        <v>1.7999999999999999E-6</v>
      </c>
      <c r="BZ1277" s="210">
        <v>1.7999999999999999E-6</v>
      </c>
      <c r="CA1277" s="210">
        <v>1.7999999999999999E-6</v>
      </c>
      <c r="CB1277" s="210">
        <v>1.7999999999999999E-6</v>
      </c>
      <c r="CC1277" s="226">
        <f>0.00000000851*Conversions!$D$8</f>
        <v>8.7227500000000005E-6</v>
      </c>
      <c r="CD1277" s="226">
        <f>0.00000000851*Conversions!$D$8</f>
        <v>8.7227500000000005E-6</v>
      </c>
      <c r="CE1277" s="226">
        <f>0.00000000851*Conversions!$D$8</f>
        <v>8.7227500000000005E-6</v>
      </c>
      <c r="CF1277" s="210">
        <v>1.7999999999999999E-6</v>
      </c>
      <c r="CG1277" s="210">
        <v>1.7999999999999999E-6</v>
      </c>
      <c r="CH1277" s="210">
        <v>1.7999999999999999E-6</v>
      </c>
      <c r="CI1277" s="226">
        <f>0.000000166*Conversions!$D$8</f>
        <v>1.7015000000000002E-4</v>
      </c>
      <c r="CJ1277" s="226">
        <f>0.000000166*Conversions!$D$8</f>
        <v>1.7015000000000002E-4</v>
      </c>
      <c r="CK1277" s="226">
        <f>0.000000166*Conversions!$D$8</f>
        <v>1.7015000000000002E-4</v>
      </c>
      <c r="CL1277" s="210">
        <v>1.7999999999999999E-6</v>
      </c>
      <c r="CM1277" s="210">
        <v>1.7999999999999999E-6</v>
      </c>
      <c r="CN1277" s="210">
        <v>1.7999999999999999E-6</v>
      </c>
      <c r="CO1277" s="210">
        <v>1.7999999999999999E-6</v>
      </c>
      <c r="CP1277" s="210">
        <v>1.7999999999999999E-6</v>
      </c>
      <c r="CQ1277" s="210">
        <v>1.7999999999999999E-6</v>
      </c>
      <c r="CR1277" s="210">
        <v>1.7999999999999999E-6</v>
      </c>
      <c r="CS1277" s="210">
        <v>1.7999999999999999E-6</v>
      </c>
      <c r="CT1277" s="210">
        <v>1.7999999999999999E-6</v>
      </c>
      <c r="CU1277" s="210">
        <v>1.7999999999999999E-6</v>
      </c>
      <c r="CV1277" s="210">
        <v>1.7999999999999999E-6</v>
      </c>
      <c r="CW1277" s="210">
        <v>1.7999999999999999E-6</v>
      </c>
      <c r="CX1277" s="210">
        <v>1.7999999999999999E-6</v>
      </c>
    </row>
    <row r="1278" spans="1:103" s="208" customFormat="1" x14ac:dyDescent="0.25">
      <c r="A1278" s="243" t="s">
        <v>696</v>
      </c>
      <c r="B1278" s="208" t="s">
        <v>1278</v>
      </c>
      <c r="C1278" s="226"/>
      <c r="D1278" s="226"/>
      <c r="E1278" s="226"/>
      <c r="F1278" s="226"/>
      <c r="G1278" s="226"/>
      <c r="H1278" s="226"/>
      <c r="I1278" s="226"/>
      <c r="J1278" s="210"/>
      <c r="K1278" s="210"/>
      <c r="L1278" s="210"/>
      <c r="M1278" s="210"/>
      <c r="N1278" s="210"/>
      <c r="O1278" s="210"/>
      <c r="P1278" s="210"/>
      <c r="Q1278" s="210"/>
      <c r="R1278" s="210"/>
      <c r="S1278" s="210"/>
      <c r="T1278" s="210"/>
      <c r="U1278" s="210"/>
      <c r="V1278" s="210"/>
      <c r="W1278" s="210"/>
      <c r="X1278" s="210"/>
      <c r="Y1278" s="210"/>
      <c r="Z1278" s="210"/>
      <c r="AA1278" s="210"/>
      <c r="AB1278" s="210"/>
      <c r="AC1278" s="210"/>
      <c r="AD1278" s="210"/>
      <c r="AE1278" s="210"/>
      <c r="AF1278" s="210"/>
      <c r="AG1278" s="210"/>
      <c r="AH1278" s="210"/>
      <c r="AI1278" s="210"/>
      <c r="AJ1278" s="210"/>
      <c r="AK1278" s="210"/>
      <c r="AL1278" s="210"/>
      <c r="AM1278" s="210"/>
      <c r="AN1278" s="210"/>
      <c r="AO1278" s="210"/>
      <c r="AP1278" s="210"/>
      <c r="AQ1278" s="210"/>
      <c r="AR1278" s="210"/>
      <c r="AS1278" s="210"/>
      <c r="AT1278" s="210"/>
      <c r="AU1278" s="210"/>
      <c r="AV1278" s="210"/>
      <c r="AW1278" s="210"/>
      <c r="AX1278" s="210"/>
      <c r="AY1278" s="210"/>
      <c r="AZ1278" s="210"/>
      <c r="BA1278" s="210"/>
      <c r="BB1278" s="210"/>
      <c r="BC1278" s="210"/>
      <c r="BD1278" s="210"/>
      <c r="BE1278" s="210"/>
      <c r="BF1278" s="210"/>
      <c r="BG1278" s="210"/>
      <c r="BH1278" s="210"/>
      <c r="BI1278" s="210"/>
      <c r="BJ1278" s="210"/>
      <c r="BK1278" s="210"/>
      <c r="BL1278" s="210"/>
      <c r="BM1278" s="210"/>
      <c r="BN1278" s="210"/>
      <c r="BO1278" s="210"/>
      <c r="BP1278" s="210"/>
      <c r="BQ1278" s="210"/>
      <c r="BR1278" s="210"/>
      <c r="BS1278" s="210"/>
      <c r="BT1278" s="210"/>
      <c r="BU1278" s="210"/>
      <c r="BV1278" s="210"/>
      <c r="BW1278" s="210"/>
      <c r="BX1278" s="210"/>
      <c r="BY1278" s="210"/>
      <c r="BZ1278" s="210"/>
      <c r="CA1278" s="210"/>
      <c r="CB1278" s="210"/>
      <c r="CC1278" s="226">
        <f>0.0000000234*Conversions!$D$8</f>
        <v>2.3985000000000002E-5</v>
      </c>
      <c r="CD1278" s="226">
        <f>0.0000000234*Conversions!$D$8</f>
        <v>2.3985000000000002E-5</v>
      </c>
      <c r="CE1278" s="226">
        <f>0.0000000234*Conversions!$D$8</f>
        <v>2.3985000000000002E-5</v>
      </c>
      <c r="CF1278" s="210"/>
      <c r="CG1278" s="210"/>
      <c r="CH1278" s="210"/>
      <c r="CI1278" s="226">
        <f>0.000000415*Conversions!$D$8</f>
        <v>4.2537499999999997E-4</v>
      </c>
      <c r="CJ1278" s="226">
        <f>0.000000415*Conversions!$D$8</f>
        <v>4.2537499999999997E-4</v>
      </c>
      <c r="CK1278" s="226">
        <f>0.000000415*Conversions!$D$8</f>
        <v>4.2537499999999997E-4</v>
      </c>
      <c r="CL1278" s="210"/>
      <c r="CM1278" s="210"/>
      <c r="CN1278" s="210"/>
      <c r="CO1278" s="210"/>
      <c r="CP1278" s="210"/>
      <c r="CQ1278" s="210"/>
      <c r="CR1278" s="210"/>
      <c r="CS1278" s="210"/>
      <c r="CT1278" s="210"/>
      <c r="CU1278" s="210"/>
      <c r="CV1278" s="210"/>
      <c r="CW1278" s="210"/>
      <c r="CX1278" s="210"/>
    </row>
    <row r="1279" spans="1:103" s="208" customFormat="1" x14ac:dyDescent="0.25">
      <c r="A1279" s="243" t="s">
        <v>307</v>
      </c>
      <c r="B1279" s="208" t="s">
        <v>1278</v>
      </c>
      <c r="C1279" s="226">
        <v>1.1999999999999999E-6</v>
      </c>
      <c r="D1279" s="226">
        <v>1.1999999999999999E-6</v>
      </c>
      <c r="E1279" s="226">
        <v>1.1999999999999999E-6</v>
      </c>
      <c r="F1279" s="226">
        <v>1.1999999999999999E-6</v>
      </c>
      <c r="G1279" s="226">
        <v>1.1999999999999999E-6</v>
      </c>
      <c r="H1279" s="226">
        <v>1.1999999999999999E-6</v>
      </c>
      <c r="I1279" s="226">
        <v>1.1999999999999999E-6</v>
      </c>
      <c r="J1279" s="210">
        <v>1.1999999999999999E-6</v>
      </c>
      <c r="K1279" s="210">
        <v>1.1999999999999999E-6</v>
      </c>
      <c r="L1279" s="210">
        <v>1.1999999999999999E-6</v>
      </c>
      <c r="M1279" s="210">
        <v>1.1999999999999999E-6</v>
      </c>
      <c r="N1279" s="210">
        <v>1.1999999999999999E-6</v>
      </c>
      <c r="O1279" s="210">
        <v>1.1999999999999999E-6</v>
      </c>
      <c r="P1279" s="210">
        <v>1.1999999999999999E-6</v>
      </c>
      <c r="Q1279" s="210">
        <v>1.1999999999999999E-6</v>
      </c>
      <c r="R1279" s="210">
        <v>1.1999999999999999E-6</v>
      </c>
      <c r="S1279" s="210">
        <v>1.1999999999999999E-6</v>
      </c>
      <c r="T1279" s="210">
        <v>1.1999999999999999E-6</v>
      </c>
      <c r="U1279" s="210">
        <v>1.1999999999999999E-6</v>
      </c>
      <c r="V1279" s="210">
        <v>1.1999999999999999E-6</v>
      </c>
      <c r="W1279" s="210">
        <v>1.1999999999999999E-6</v>
      </c>
      <c r="X1279" s="210">
        <v>1.1999999999999999E-6</v>
      </c>
      <c r="Y1279" s="210">
        <v>1.1999999999999999E-6</v>
      </c>
      <c r="Z1279" s="210">
        <v>1.1999999999999999E-6</v>
      </c>
      <c r="AA1279" s="210">
        <v>1.1999999999999999E-6</v>
      </c>
      <c r="AB1279" s="210">
        <v>1.1999999999999999E-6</v>
      </c>
      <c r="AC1279" s="210">
        <v>1.1999999999999999E-6</v>
      </c>
      <c r="AD1279" s="210">
        <v>1.1999999999999999E-6</v>
      </c>
      <c r="AE1279" s="210">
        <v>1.1999999999999999E-6</v>
      </c>
      <c r="AF1279" s="210">
        <v>1.1999999999999999E-6</v>
      </c>
      <c r="AG1279" s="210">
        <v>1.1999999999999999E-6</v>
      </c>
      <c r="AH1279" s="210">
        <v>1.1999999999999999E-6</v>
      </c>
      <c r="AI1279" s="210">
        <v>1.1999999999999999E-6</v>
      </c>
      <c r="AJ1279" s="210">
        <v>1.1999999999999999E-6</v>
      </c>
      <c r="AK1279" s="210">
        <v>1.1999999999999999E-6</v>
      </c>
      <c r="AL1279" s="210">
        <v>1.1999999999999999E-6</v>
      </c>
      <c r="AM1279" s="210">
        <v>1.1999999999999999E-6</v>
      </c>
      <c r="AN1279" s="210">
        <v>1.1999999999999999E-6</v>
      </c>
      <c r="AO1279" s="210">
        <v>1.1999999999999999E-6</v>
      </c>
      <c r="AP1279" s="210">
        <v>1.1999999999999999E-6</v>
      </c>
      <c r="AQ1279" s="210">
        <v>1.1999999999999999E-6</v>
      </c>
      <c r="AR1279" s="210">
        <v>1.1999999999999999E-6</v>
      </c>
      <c r="AS1279" s="210">
        <v>1.1999999999999999E-6</v>
      </c>
      <c r="AT1279" s="210">
        <v>1.1999999999999999E-6</v>
      </c>
      <c r="AU1279" s="210">
        <v>1.1999999999999999E-6</v>
      </c>
      <c r="AV1279" s="210">
        <v>1.1999999999999999E-6</v>
      </c>
      <c r="AW1279" s="210">
        <v>1.1999999999999999E-6</v>
      </c>
      <c r="AX1279" s="210">
        <v>1.1999999999999999E-6</v>
      </c>
      <c r="AY1279" s="210">
        <v>1.1999999999999999E-6</v>
      </c>
      <c r="AZ1279" s="210">
        <v>1.1999999999999999E-6</v>
      </c>
      <c r="BA1279" s="210">
        <v>1.1999999999999999E-6</v>
      </c>
      <c r="BB1279" s="210">
        <v>1.1999999999999999E-6</v>
      </c>
      <c r="BC1279" s="210">
        <v>1.1999999999999999E-6</v>
      </c>
      <c r="BD1279" s="210">
        <v>1.1999999999999999E-6</v>
      </c>
      <c r="BE1279" s="210">
        <v>1.1999999999999999E-6</v>
      </c>
      <c r="BF1279" s="210">
        <v>1.1999999999999999E-6</v>
      </c>
      <c r="BG1279" s="210">
        <v>1.1999999999999999E-6</v>
      </c>
      <c r="BH1279" s="210">
        <v>1.1999999999999999E-6</v>
      </c>
      <c r="BI1279" s="210">
        <v>1.1999999999999999E-6</v>
      </c>
      <c r="BJ1279" s="210">
        <v>1.1999999999999999E-6</v>
      </c>
      <c r="BK1279" s="210">
        <v>1.1999999999999999E-6</v>
      </c>
      <c r="BL1279" s="210">
        <v>1.1999999999999999E-6</v>
      </c>
      <c r="BM1279" s="210">
        <v>1.1999999999999999E-6</v>
      </c>
      <c r="BN1279" s="210">
        <v>1.1999999999999999E-6</v>
      </c>
      <c r="BO1279" s="210">
        <v>1.1999999999999999E-6</v>
      </c>
      <c r="BP1279" s="210">
        <v>1.1999999999999999E-6</v>
      </c>
      <c r="BQ1279" s="210">
        <v>1.1999999999999999E-6</v>
      </c>
      <c r="BR1279" s="210">
        <v>1.1999999999999999E-6</v>
      </c>
      <c r="BS1279" s="210">
        <v>1.1999999999999999E-6</v>
      </c>
      <c r="BT1279" s="210">
        <v>1.1999999999999999E-6</v>
      </c>
      <c r="BU1279" s="210">
        <v>1.1999999999999999E-6</v>
      </c>
      <c r="BV1279" s="210">
        <v>1.1999999999999999E-6</v>
      </c>
      <c r="BW1279" s="210">
        <v>1.1999999999999999E-6</v>
      </c>
      <c r="BX1279" s="210">
        <v>1.1999999999999999E-6</v>
      </c>
      <c r="BY1279" s="210">
        <v>1.1999999999999999E-6</v>
      </c>
      <c r="BZ1279" s="210">
        <v>1.1999999999999999E-6</v>
      </c>
      <c r="CA1279" s="210">
        <v>1.1999999999999999E-6</v>
      </c>
      <c r="CB1279" s="210">
        <v>1.1999999999999999E-6</v>
      </c>
      <c r="CC1279" s="226">
        <f>0.0000000248*Conversions!$D$8</f>
        <v>2.5420000000000001E-5</v>
      </c>
      <c r="CD1279" s="226">
        <f>0.0000000248*Conversions!$D$8</f>
        <v>2.5420000000000001E-5</v>
      </c>
      <c r="CE1279" s="226">
        <f>0.0000000248*Conversions!$D$8</f>
        <v>2.5420000000000001E-5</v>
      </c>
      <c r="CF1279" s="210">
        <v>1.1999999999999999E-6</v>
      </c>
      <c r="CG1279" s="210">
        <v>1.1999999999999999E-6</v>
      </c>
      <c r="CH1279" s="210">
        <v>1.1999999999999999E-6</v>
      </c>
      <c r="CI1279" s="226">
        <f>0.000000414*Conversions!$D$8</f>
        <v>4.2434999999999999E-4</v>
      </c>
      <c r="CJ1279" s="226">
        <f>0.000000414*Conversions!$D$8</f>
        <v>4.2434999999999999E-4</v>
      </c>
      <c r="CK1279" s="226">
        <f>0.000000414*Conversions!$D$8</f>
        <v>4.2434999999999999E-4</v>
      </c>
      <c r="CL1279" s="210">
        <v>1.1999999999999999E-6</v>
      </c>
      <c r="CM1279" s="210">
        <v>1.1999999999999999E-6</v>
      </c>
      <c r="CN1279" s="210">
        <v>1.1999999999999999E-6</v>
      </c>
      <c r="CO1279" s="210">
        <v>1.1999999999999999E-6</v>
      </c>
      <c r="CP1279" s="210">
        <v>1.1999999999999999E-6</v>
      </c>
      <c r="CQ1279" s="210">
        <v>1.1999999999999999E-6</v>
      </c>
      <c r="CR1279" s="210">
        <v>1.1999999999999999E-6</v>
      </c>
      <c r="CS1279" s="210">
        <v>1.1999999999999999E-6</v>
      </c>
      <c r="CT1279" s="210">
        <v>1.1999999999999999E-6</v>
      </c>
      <c r="CU1279" s="210">
        <v>1.1999999999999999E-6</v>
      </c>
      <c r="CV1279" s="210">
        <v>1.1999999999999999E-6</v>
      </c>
      <c r="CW1279" s="210">
        <v>1.1999999999999999E-6</v>
      </c>
      <c r="CX1279" s="210">
        <v>1.1999999999999999E-6</v>
      </c>
    </row>
    <row r="1280" spans="1:103" s="208" customFormat="1" x14ac:dyDescent="0.25">
      <c r="A1280" s="243" t="s">
        <v>309</v>
      </c>
      <c r="B1280" s="208" t="s">
        <v>1278</v>
      </c>
      <c r="C1280" s="226">
        <v>1.7999999999999999E-6</v>
      </c>
      <c r="D1280" s="226">
        <v>1.7999999999999999E-6</v>
      </c>
      <c r="E1280" s="226">
        <v>1.7999999999999999E-6</v>
      </c>
      <c r="F1280" s="226">
        <v>1.7999999999999999E-6</v>
      </c>
      <c r="G1280" s="226">
        <v>1.7999999999999999E-6</v>
      </c>
      <c r="H1280" s="226">
        <v>1.7999999999999999E-6</v>
      </c>
      <c r="I1280" s="226">
        <v>1.7999999999999999E-6</v>
      </c>
      <c r="J1280" s="210">
        <v>1.7999999999999999E-6</v>
      </c>
      <c r="K1280" s="210">
        <v>1.7999999999999999E-6</v>
      </c>
      <c r="L1280" s="210">
        <v>1.7999999999999999E-6</v>
      </c>
      <c r="M1280" s="210">
        <v>1.7999999999999999E-6</v>
      </c>
      <c r="N1280" s="210">
        <v>1.7999999999999999E-6</v>
      </c>
      <c r="O1280" s="210">
        <v>1.7999999999999999E-6</v>
      </c>
      <c r="P1280" s="210">
        <v>1.7999999999999999E-6</v>
      </c>
      <c r="Q1280" s="210">
        <v>1.7999999999999999E-6</v>
      </c>
      <c r="R1280" s="210">
        <v>1.7999999999999999E-6</v>
      </c>
      <c r="S1280" s="210">
        <v>1.7999999999999999E-6</v>
      </c>
      <c r="T1280" s="210">
        <v>1.7999999999999999E-6</v>
      </c>
      <c r="U1280" s="210">
        <v>1.7999999999999999E-6</v>
      </c>
      <c r="V1280" s="210">
        <v>1.7999999999999999E-6</v>
      </c>
      <c r="W1280" s="210">
        <v>1.7999999999999999E-6</v>
      </c>
      <c r="X1280" s="210">
        <v>1.7999999999999999E-6</v>
      </c>
      <c r="Y1280" s="210">
        <v>1.7999999999999999E-6</v>
      </c>
      <c r="Z1280" s="210">
        <v>1.7999999999999999E-6</v>
      </c>
      <c r="AA1280" s="210">
        <v>1.7999999999999999E-6</v>
      </c>
      <c r="AB1280" s="210">
        <v>1.7999999999999999E-6</v>
      </c>
      <c r="AC1280" s="210">
        <v>1.7999999999999999E-6</v>
      </c>
      <c r="AD1280" s="210">
        <v>1.7999999999999999E-6</v>
      </c>
      <c r="AE1280" s="210">
        <v>1.7999999999999999E-6</v>
      </c>
      <c r="AF1280" s="210">
        <v>1.7999999999999999E-6</v>
      </c>
      <c r="AG1280" s="210">
        <v>1.7999999999999999E-6</v>
      </c>
      <c r="AH1280" s="210">
        <v>1.7999999999999999E-6</v>
      </c>
      <c r="AI1280" s="210">
        <v>1.7999999999999999E-6</v>
      </c>
      <c r="AJ1280" s="210">
        <v>1.7999999999999999E-6</v>
      </c>
      <c r="AK1280" s="210">
        <v>1.7999999999999999E-6</v>
      </c>
      <c r="AL1280" s="210">
        <v>1.7999999999999999E-6</v>
      </c>
      <c r="AM1280" s="210">
        <v>1.7999999999999999E-6</v>
      </c>
      <c r="AN1280" s="210">
        <v>1.7999999999999999E-6</v>
      </c>
      <c r="AO1280" s="210">
        <v>1.7999999999999999E-6</v>
      </c>
      <c r="AP1280" s="210">
        <v>1.7999999999999999E-6</v>
      </c>
      <c r="AQ1280" s="210">
        <v>1.7999999999999999E-6</v>
      </c>
      <c r="AR1280" s="210">
        <v>1.7999999999999999E-6</v>
      </c>
      <c r="AS1280" s="210">
        <v>1.7999999999999999E-6</v>
      </c>
      <c r="AT1280" s="210">
        <v>1.7999999999999999E-6</v>
      </c>
      <c r="AU1280" s="210">
        <v>1.7999999999999999E-6</v>
      </c>
      <c r="AV1280" s="210">
        <v>1.7999999999999999E-6</v>
      </c>
      <c r="AW1280" s="210">
        <v>1.7999999999999999E-6</v>
      </c>
      <c r="AX1280" s="210">
        <v>1.7999999999999999E-6</v>
      </c>
      <c r="AY1280" s="210">
        <v>1.7999999999999999E-6</v>
      </c>
      <c r="AZ1280" s="210">
        <v>1.7999999999999999E-6</v>
      </c>
      <c r="BA1280" s="210">
        <v>1.7999999999999999E-6</v>
      </c>
      <c r="BB1280" s="210">
        <v>1.7999999999999999E-6</v>
      </c>
      <c r="BC1280" s="210">
        <v>1.7999999999999999E-6</v>
      </c>
      <c r="BD1280" s="210">
        <v>1.7999999999999999E-6</v>
      </c>
      <c r="BE1280" s="210">
        <v>1.7999999999999999E-6</v>
      </c>
      <c r="BF1280" s="210">
        <v>1.7999999999999999E-6</v>
      </c>
      <c r="BG1280" s="210">
        <v>1.7999999999999999E-6</v>
      </c>
      <c r="BH1280" s="210">
        <v>1.7999999999999999E-6</v>
      </c>
      <c r="BI1280" s="210">
        <v>1.7999999999999999E-6</v>
      </c>
      <c r="BJ1280" s="210">
        <v>1.7999999999999999E-6</v>
      </c>
      <c r="BK1280" s="210">
        <v>1.7999999999999999E-6</v>
      </c>
      <c r="BL1280" s="210">
        <v>1.7999999999999999E-6</v>
      </c>
      <c r="BM1280" s="210">
        <v>1.7999999999999999E-6</v>
      </c>
      <c r="BN1280" s="210">
        <v>1.7999999999999999E-6</v>
      </c>
      <c r="BO1280" s="210">
        <v>1.7999999999999999E-6</v>
      </c>
      <c r="BP1280" s="210">
        <v>1.7999999999999999E-6</v>
      </c>
      <c r="BQ1280" s="210">
        <v>1.7999999999999999E-6</v>
      </c>
      <c r="BR1280" s="210">
        <v>1.7999999999999999E-6</v>
      </c>
      <c r="BS1280" s="210">
        <v>1.7999999999999999E-6</v>
      </c>
      <c r="BT1280" s="210">
        <v>1.7999999999999999E-6</v>
      </c>
      <c r="BU1280" s="210">
        <v>1.7999999999999999E-6</v>
      </c>
      <c r="BV1280" s="210">
        <v>1.7999999999999999E-6</v>
      </c>
      <c r="BW1280" s="210">
        <v>1.7999999999999999E-6</v>
      </c>
      <c r="BX1280" s="210">
        <v>1.7999999999999999E-6</v>
      </c>
      <c r="BY1280" s="210">
        <v>1.7999999999999999E-6</v>
      </c>
      <c r="BZ1280" s="210">
        <v>1.7999999999999999E-6</v>
      </c>
      <c r="CA1280" s="210">
        <v>1.7999999999999999E-6</v>
      </c>
      <c r="CB1280" s="210">
        <v>1.7999999999999999E-6</v>
      </c>
      <c r="CC1280" s="226">
        <f>0.00000000426*Conversions!$D$8</f>
        <v>4.3664999999999996E-6</v>
      </c>
      <c r="CD1280" s="226">
        <f>0.00000000426*Conversions!$D$8</f>
        <v>4.3664999999999996E-6</v>
      </c>
      <c r="CE1280" s="226">
        <f>0.00000000426*Conversions!$D$8</f>
        <v>4.3664999999999996E-6</v>
      </c>
      <c r="CF1280" s="210">
        <v>1.7999999999999999E-6</v>
      </c>
      <c r="CG1280" s="210">
        <v>1.7999999999999999E-6</v>
      </c>
      <c r="CH1280" s="210">
        <v>1.7999999999999999E-6</v>
      </c>
      <c r="CI1280" s="210">
        <v>1.7999999999999999E-6</v>
      </c>
      <c r="CJ1280" s="210">
        <v>1.7999999999999999E-6</v>
      </c>
      <c r="CK1280" s="210">
        <v>1.7999999999999999E-6</v>
      </c>
      <c r="CL1280" s="210">
        <v>1.7999999999999999E-6</v>
      </c>
      <c r="CM1280" s="210">
        <v>1.7999999999999999E-6</v>
      </c>
      <c r="CN1280" s="210">
        <v>1.7999999999999999E-6</v>
      </c>
      <c r="CO1280" s="210">
        <v>1.7999999999999999E-6</v>
      </c>
      <c r="CP1280" s="210">
        <v>1.7999999999999999E-6</v>
      </c>
      <c r="CQ1280" s="210">
        <v>1.7999999999999999E-6</v>
      </c>
      <c r="CR1280" s="210">
        <v>1.7999999999999999E-6</v>
      </c>
      <c r="CS1280" s="210">
        <v>1.7999999999999999E-6</v>
      </c>
      <c r="CT1280" s="210">
        <v>1.7999999999999999E-6</v>
      </c>
      <c r="CU1280" s="210">
        <v>1.7999999999999999E-6</v>
      </c>
      <c r="CV1280" s="210">
        <v>1.7999999999999999E-6</v>
      </c>
      <c r="CW1280" s="210">
        <v>1.7999999999999999E-6</v>
      </c>
      <c r="CX1280" s="210">
        <v>1.7999999999999999E-6</v>
      </c>
    </row>
    <row r="1281" spans="1:103" s="208" customFormat="1" x14ac:dyDescent="0.25">
      <c r="A1281" s="243" t="s">
        <v>311</v>
      </c>
      <c r="B1281" s="208" t="s">
        <v>1278</v>
      </c>
      <c r="C1281" s="226">
        <v>1.2E-5</v>
      </c>
      <c r="D1281" s="226">
        <v>1.2E-5</v>
      </c>
      <c r="E1281" s="226">
        <v>1.2E-5</v>
      </c>
      <c r="F1281" s="226">
        <v>1.2E-5</v>
      </c>
      <c r="G1281" s="226">
        <v>1.2E-5</v>
      </c>
      <c r="H1281" s="226">
        <v>1.2E-5</v>
      </c>
      <c r="I1281" s="226">
        <v>1.2E-5</v>
      </c>
      <c r="J1281" s="210">
        <v>1.2E-5</v>
      </c>
      <c r="K1281" s="210">
        <v>1.2E-5</v>
      </c>
      <c r="L1281" s="210">
        <v>1.2E-5</v>
      </c>
      <c r="M1281" s="210">
        <v>1.2E-5</v>
      </c>
      <c r="N1281" s="210">
        <v>1.2E-5</v>
      </c>
      <c r="O1281" s="210">
        <v>1.2E-5</v>
      </c>
      <c r="P1281" s="210">
        <v>1.2E-5</v>
      </c>
      <c r="Q1281" s="210">
        <v>1.2E-5</v>
      </c>
      <c r="R1281" s="210">
        <v>1.2E-5</v>
      </c>
      <c r="S1281" s="210">
        <v>1.2E-5</v>
      </c>
      <c r="T1281" s="210">
        <v>1.2E-5</v>
      </c>
      <c r="U1281" s="210">
        <v>1.2E-5</v>
      </c>
      <c r="V1281" s="210">
        <v>1.2E-5</v>
      </c>
      <c r="W1281" s="210">
        <v>1.2E-5</v>
      </c>
      <c r="X1281" s="210">
        <v>1.2E-5</v>
      </c>
      <c r="Y1281" s="210">
        <v>1.2E-5</v>
      </c>
      <c r="Z1281" s="210">
        <v>1.2E-5</v>
      </c>
      <c r="AA1281" s="210">
        <v>1.2E-5</v>
      </c>
      <c r="AB1281" s="210">
        <v>1.2E-5</v>
      </c>
      <c r="AC1281" s="210">
        <v>1.2E-5</v>
      </c>
      <c r="AD1281" s="210">
        <v>1.2E-5</v>
      </c>
      <c r="AE1281" s="210">
        <v>1.2E-5</v>
      </c>
      <c r="AF1281" s="226">
        <v>1.2E-5</v>
      </c>
      <c r="AG1281" s="226">
        <v>1.2E-5</v>
      </c>
      <c r="AH1281" s="226">
        <v>1.2E-5</v>
      </c>
      <c r="AI1281" s="226">
        <v>1.2E-5</v>
      </c>
      <c r="AJ1281" s="226">
        <v>1.2E-5</v>
      </c>
      <c r="AK1281" s="226">
        <v>1.2E-5</v>
      </c>
      <c r="AL1281" s="210">
        <v>1.2E-5</v>
      </c>
      <c r="AM1281" s="210">
        <v>1.2E-5</v>
      </c>
      <c r="AN1281" s="210">
        <v>1.2E-5</v>
      </c>
      <c r="AO1281" s="210">
        <v>1.2E-5</v>
      </c>
      <c r="AP1281" s="210">
        <v>1.2E-5</v>
      </c>
      <c r="AQ1281" s="210">
        <v>1.2E-5</v>
      </c>
      <c r="AR1281" s="210">
        <v>1.2E-5</v>
      </c>
      <c r="AS1281" s="210">
        <v>1.2E-5</v>
      </c>
      <c r="AT1281" s="210">
        <v>1.2E-5</v>
      </c>
      <c r="AU1281" s="210">
        <v>1.2E-5</v>
      </c>
      <c r="AV1281" s="210">
        <v>1.2E-5</v>
      </c>
      <c r="AW1281" s="210">
        <v>1.2E-5</v>
      </c>
      <c r="AX1281" s="210">
        <v>1.2E-5</v>
      </c>
      <c r="AY1281" s="210">
        <v>1.2E-5</v>
      </c>
      <c r="AZ1281" s="210">
        <v>1.2E-5</v>
      </c>
      <c r="BA1281" s="210">
        <v>1.2E-5</v>
      </c>
      <c r="BB1281" s="226">
        <v>1.2E-5</v>
      </c>
      <c r="BC1281" s="226">
        <v>1.2E-5</v>
      </c>
      <c r="BD1281" s="226">
        <v>1.2E-5</v>
      </c>
      <c r="BE1281" s="226">
        <v>1.2E-5</v>
      </c>
      <c r="BF1281" s="226">
        <v>1.2E-5</v>
      </c>
      <c r="BG1281" s="226">
        <v>1.2E-5</v>
      </c>
      <c r="BH1281" s="226">
        <v>1.2E-5</v>
      </c>
      <c r="BI1281" s="226">
        <v>1.2E-5</v>
      </c>
      <c r="BJ1281" s="226">
        <v>1.2E-5</v>
      </c>
      <c r="BK1281" s="226">
        <v>1.2E-5</v>
      </c>
      <c r="BL1281" s="226">
        <v>1.2E-5</v>
      </c>
      <c r="BM1281" s="226">
        <v>1.2E-5</v>
      </c>
      <c r="BN1281" s="226">
        <v>1.2E-5</v>
      </c>
      <c r="BO1281" s="226">
        <v>1.2E-5</v>
      </c>
      <c r="BP1281" s="226">
        <v>1.2E-5</v>
      </c>
      <c r="BQ1281" s="226">
        <v>1.2E-5</v>
      </c>
      <c r="BR1281" s="226">
        <v>1.2E-5</v>
      </c>
      <c r="BS1281" s="226">
        <v>1.2E-5</v>
      </c>
      <c r="BT1281" s="226">
        <v>1.2E-5</v>
      </c>
      <c r="BU1281" s="226">
        <v>1.2E-5</v>
      </c>
      <c r="BV1281" s="226">
        <v>1.2E-5</v>
      </c>
      <c r="BW1281" s="226">
        <v>1.2E-5</v>
      </c>
      <c r="BX1281" s="226">
        <v>1.2E-5</v>
      </c>
      <c r="BY1281" s="226">
        <v>1.2E-5</v>
      </c>
      <c r="BZ1281" s="226">
        <v>1.2E-5</v>
      </c>
      <c r="CA1281" s="226">
        <v>1.2E-5</v>
      </c>
      <c r="CB1281" s="226">
        <v>1.2E-5</v>
      </c>
      <c r="CC1281" s="226">
        <v>1.2E-5</v>
      </c>
      <c r="CD1281" s="226">
        <v>1.2E-5</v>
      </c>
      <c r="CE1281" s="226">
        <v>1.2E-5</v>
      </c>
      <c r="CF1281" s="226">
        <v>1.2E-5</v>
      </c>
      <c r="CG1281" s="226">
        <v>1.2E-5</v>
      </c>
      <c r="CH1281" s="226">
        <v>1.2E-5</v>
      </c>
      <c r="CI1281" s="226">
        <v>1.2E-5</v>
      </c>
      <c r="CJ1281" s="226">
        <v>1.2E-5</v>
      </c>
      <c r="CK1281" s="226">
        <v>1.2E-5</v>
      </c>
      <c r="CL1281" s="226">
        <v>1.2E-5</v>
      </c>
      <c r="CM1281" s="226">
        <v>1.2E-5</v>
      </c>
      <c r="CN1281" s="226">
        <v>1.2E-5</v>
      </c>
      <c r="CO1281" s="226">
        <v>1.2E-5</v>
      </c>
      <c r="CP1281" s="226">
        <v>1.2E-5</v>
      </c>
      <c r="CQ1281" s="226">
        <v>1.2E-5</v>
      </c>
      <c r="CR1281" s="226">
        <v>1.2E-5</v>
      </c>
      <c r="CS1281" s="226">
        <v>1.2E-5</v>
      </c>
      <c r="CT1281" s="226">
        <v>1.2E-5</v>
      </c>
      <c r="CU1281" s="226">
        <v>1.2E-5</v>
      </c>
      <c r="CV1281" s="226">
        <v>1.2E-5</v>
      </c>
      <c r="CW1281" s="226">
        <v>1.2E-5</v>
      </c>
      <c r="CX1281" s="226">
        <v>1.2E-5</v>
      </c>
    </row>
    <row r="1282" spans="1:103" s="208" customFormat="1" x14ac:dyDescent="0.25">
      <c r="A1282" s="243" t="s">
        <v>694</v>
      </c>
      <c r="B1282" s="208" t="s">
        <v>1278</v>
      </c>
      <c r="C1282" s="226"/>
      <c r="D1282" s="226"/>
      <c r="E1282" s="226"/>
      <c r="F1282" s="226"/>
      <c r="G1282" s="226"/>
      <c r="H1282" s="226"/>
      <c r="I1282" s="226"/>
      <c r="J1282" s="210"/>
      <c r="K1282" s="210"/>
      <c r="L1282" s="210"/>
      <c r="M1282" s="210"/>
      <c r="N1282" s="210"/>
      <c r="O1282" s="210"/>
      <c r="P1282" s="210"/>
      <c r="Q1282" s="210"/>
      <c r="R1282" s="210"/>
      <c r="S1282" s="210"/>
      <c r="T1282" s="210"/>
      <c r="U1282" s="210"/>
      <c r="V1282" s="210"/>
      <c r="W1282" s="210"/>
      <c r="X1282" s="210"/>
      <c r="Y1282" s="210"/>
      <c r="Z1282" s="210"/>
      <c r="AA1282" s="210"/>
      <c r="AB1282" s="210"/>
      <c r="AC1282" s="210"/>
      <c r="AD1282" s="210"/>
      <c r="AE1282" s="210"/>
      <c r="AL1282" s="210"/>
      <c r="AM1282" s="210"/>
      <c r="AN1282" s="210"/>
      <c r="AO1282" s="210"/>
      <c r="AP1282" s="210"/>
      <c r="AQ1282" s="210"/>
      <c r="AR1282" s="210"/>
      <c r="AS1282" s="210"/>
      <c r="AT1282" s="210"/>
      <c r="AU1282" s="210"/>
      <c r="AV1282" s="210"/>
      <c r="AW1282" s="210"/>
      <c r="AX1282" s="210"/>
      <c r="AY1282" s="210"/>
      <c r="AZ1282" s="210"/>
      <c r="BA1282" s="210"/>
      <c r="BZ1282" s="213"/>
      <c r="CC1282" s="226">
        <f>0.00000395*Conversions!$D$8</f>
        <v>4.0487500000000003E-3</v>
      </c>
      <c r="CD1282" s="226">
        <f>0.00000395*Conversions!$D$8</f>
        <v>4.0487500000000003E-3</v>
      </c>
      <c r="CE1282" s="226">
        <f>0.00000395*Conversions!$D$8</f>
        <v>4.0487500000000003E-3</v>
      </c>
      <c r="CF1282" s="213"/>
      <c r="CG1282" s="213"/>
      <c r="CH1282" s="213"/>
      <c r="CI1282" s="226">
        <f>0.000212*Conversions!$D$8</f>
        <v>0.21729999999999999</v>
      </c>
      <c r="CJ1282" s="226">
        <f>0.000212*Conversions!$D$8</f>
        <v>0.21729999999999999</v>
      </c>
      <c r="CK1282" s="226">
        <f>0.000212*Conversions!$D$8</f>
        <v>0.21729999999999999</v>
      </c>
      <c r="CL1282" s="213"/>
      <c r="CM1282" s="213"/>
      <c r="CN1282" s="213"/>
      <c r="CO1282" s="213"/>
      <c r="CP1282" s="213"/>
      <c r="CQ1282" s="213"/>
      <c r="CR1282" s="213"/>
      <c r="CS1282" s="213"/>
    </row>
    <row r="1283" spans="1:103" s="199" customFormat="1" x14ac:dyDescent="0.25">
      <c r="A1283" s="243" t="s">
        <v>502</v>
      </c>
      <c r="B1283" s="208" t="s">
        <v>1278</v>
      </c>
      <c r="C1283" s="226"/>
      <c r="D1283" s="226"/>
      <c r="E1283" s="226"/>
      <c r="F1283" s="226"/>
      <c r="G1283" s="226"/>
      <c r="H1283" s="226"/>
      <c r="I1283" s="226"/>
      <c r="J1283" s="210"/>
      <c r="K1283" s="210"/>
      <c r="L1283" s="210"/>
      <c r="M1283" s="210"/>
      <c r="N1283" s="210"/>
      <c r="O1283" s="210"/>
      <c r="P1283" s="210"/>
      <c r="Q1283" s="210"/>
      <c r="R1283" s="210"/>
      <c r="S1283" s="208"/>
      <c r="T1283" s="208"/>
      <c r="U1283" s="210"/>
      <c r="V1283" s="208"/>
      <c r="W1283" s="208"/>
      <c r="X1283" s="208"/>
      <c r="Y1283" s="208"/>
      <c r="Z1283" s="210"/>
      <c r="AA1283" s="210"/>
      <c r="AB1283" s="210"/>
      <c r="AC1283" s="210"/>
      <c r="AD1283" s="210"/>
      <c r="AE1283" s="210"/>
      <c r="AF1283" s="208"/>
      <c r="AG1283" s="208"/>
      <c r="AH1283" s="208"/>
      <c r="AI1283" s="208"/>
      <c r="AJ1283" s="208"/>
      <c r="AK1283" s="208"/>
      <c r="AL1283" s="210"/>
      <c r="AM1283" s="210"/>
      <c r="AN1283" s="210"/>
      <c r="AO1283" s="210"/>
      <c r="AP1283" s="210"/>
      <c r="AQ1283" s="210"/>
      <c r="AR1283" s="210"/>
      <c r="AS1283" s="210"/>
      <c r="AT1283" s="210"/>
      <c r="AU1283" s="210"/>
      <c r="AV1283" s="210"/>
      <c r="AW1283" s="210"/>
      <c r="AX1283" s="210"/>
      <c r="AY1283" s="210"/>
      <c r="AZ1283" s="210"/>
      <c r="BA1283" s="210"/>
      <c r="BB1283" s="210">
        <f>0.00000043*Conversions!$D$8</f>
        <v>4.4075000000000001E-4</v>
      </c>
      <c r="BC1283" s="210">
        <f>0.00000043*Conversions!$D$8</f>
        <v>4.4075000000000001E-4</v>
      </c>
      <c r="BD1283" s="210">
        <f>0.00000043*Conversions!$D$8</f>
        <v>4.4075000000000001E-4</v>
      </c>
      <c r="BE1283" s="210">
        <f>0.00000043*Conversions!$D$8</f>
        <v>4.4075000000000001E-4</v>
      </c>
      <c r="BF1283" s="210">
        <f>0.00000043*Conversions!$D$8</f>
        <v>4.4075000000000001E-4</v>
      </c>
      <c r="BG1283" s="210">
        <f>0.00000043*Conversions!$D$8</f>
        <v>4.4075000000000001E-4</v>
      </c>
      <c r="BH1283" s="208"/>
      <c r="BI1283" s="208"/>
      <c r="BJ1283" s="208"/>
      <c r="BK1283" s="210">
        <f>0.00000043*Conversions!$D$8</f>
        <v>4.4075000000000001E-4</v>
      </c>
      <c r="BL1283" s="210">
        <f>0.00000043*Conversions!$D$8</f>
        <v>4.4075000000000001E-4</v>
      </c>
      <c r="BM1283" s="210">
        <f>0.00000043*Conversions!$D$8</f>
        <v>4.4075000000000001E-4</v>
      </c>
      <c r="BN1283" s="210">
        <f>0.00000043*Conversions!$D$8</f>
        <v>4.4075000000000001E-4</v>
      </c>
      <c r="BO1283" s="210">
        <f>0.00000043*Conversions!$D$8</f>
        <v>4.4075000000000001E-4</v>
      </c>
      <c r="BP1283" s="210">
        <f>0.00000043*Conversions!$D$8</f>
        <v>4.4075000000000001E-4</v>
      </c>
      <c r="BQ1283" s="210">
        <f>0.00000043*Conversions!$D$8</f>
        <v>4.4075000000000001E-4</v>
      </c>
      <c r="BR1283" s="208"/>
      <c r="BS1283" s="208"/>
      <c r="BT1283" s="208"/>
      <c r="BU1283" s="210">
        <f>0.00000043*Conversions!$D$8</f>
        <v>4.4075000000000001E-4</v>
      </c>
      <c r="BV1283" s="210">
        <f>0.00000043*Conversions!$D$8</f>
        <v>4.4075000000000001E-4</v>
      </c>
      <c r="BW1283" s="210">
        <f>0.00000043*Conversions!$D$8</f>
        <v>4.4075000000000001E-4</v>
      </c>
      <c r="BX1283" s="210">
        <f>0.00000043*Conversions!$D$8</f>
        <v>4.4075000000000001E-4</v>
      </c>
      <c r="BY1283" s="210">
        <f>0.00000043*Conversions!$D$8</f>
        <v>4.4075000000000001E-4</v>
      </c>
      <c r="BZ1283" s="213"/>
      <c r="CA1283" s="208"/>
      <c r="CB1283" s="208"/>
      <c r="CC1283" s="226">
        <f>0.00082*Conversions!$D$8</f>
        <v>0.84050000000000002</v>
      </c>
      <c r="CD1283" s="226">
        <f>0.00082*Conversions!$D$8</f>
        <v>0.84050000000000002</v>
      </c>
      <c r="CE1283" s="226">
        <f>0.00082*Conversions!$D$8</f>
        <v>0.84050000000000002</v>
      </c>
      <c r="CF1283" s="226">
        <f>0.000663*Conversions!$D$8</f>
        <v>0.67957499999999993</v>
      </c>
      <c r="CG1283" s="226">
        <f>0.000663*Conversions!$D$8</f>
        <v>0.67957499999999993</v>
      </c>
      <c r="CH1283" s="226">
        <f>0.000663*Conversions!$D$8</f>
        <v>0.67957499999999993</v>
      </c>
      <c r="CI1283" s="226">
        <f>0.000267*Conversions!$D$8</f>
        <v>0.273675</v>
      </c>
      <c r="CJ1283" s="226">
        <f>0.000267*Conversions!$D$8</f>
        <v>0.273675</v>
      </c>
      <c r="CK1283" s="226">
        <f>0.000267*Conversions!$D$8</f>
        <v>0.273675</v>
      </c>
      <c r="CL1283" s="213"/>
      <c r="CM1283" s="213"/>
      <c r="CN1283" s="213"/>
      <c r="CO1283" s="226">
        <f>0.00000043*Conversions!$D$8</f>
        <v>4.4075000000000001E-4</v>
      </c>
      <c r="CP1283" s="226">
        <f>0.00000043*Conversions!$D$8</f>
        <v>4.4075000000000001E-4</v>
      </c>
      <c r="CQ1283" s="226">
        <f>0.00000043*Conversions!$D$8</f>
        <v>4.4075000000000001E-4</v>
      </c>
      <c r="CR1283" s="226">
        <f>0.00000043*Conversions!$D$8</f>
        <v>4.4075000000000001E-4</v>
      </c>
      <c r="CS1283" s="226">
        <f>0.00000043*Conversions!$D$8</f>
        <v>4.4075000000000001E-4</v>
      </c>
      <c r="CT1283" s="210">
        <f>0.00000043*Conversions!$D$8</f>
        <v>4.4075000000000001E-4</v>
      </c>
      <c r="CU1283" s="210">
        <f>0.00000043*Conversions!$D$8</f>
        <v>4.4075000000000001E-4</v>
      </c>
      <c r="CV1283" s="210">
        <f>0.00000043*Conversions!$D$8</f>
        <v>4.4075000000000001E-4</v>
      </c>
      <c r="CW1283" s="210">
        <f>0.00000043*Conversions!$D$8</f>
        <v>4.4075000000000001E-4</v>
      </c>
      <c r="CX1283" s="210">
        <f>0.00000043*Conversions!$D$8</f>
        <v>4.4075000000000001E-4</v>
      </c>
      <c r="CY1283" s="208"/>
    </row>
    <row r="1284" spans="1:103" s="208" customFormat="1" x14ac:dyDescent="0.25">
      <c r="A1284" s="243" t="s">
        <v>314</v>
      </c>
      <c r="B1284" s="208" t="s">
        <v>1278</v>
      </c>
      <c r="C1284" s="226">
        <v>2.1</v>
      </c>
      <c r="D1284" s="226">
        <v>2.1</v>
      </c>
      <c r="E1284" s="226">
        <v>2.1</v>
      </c>
      <c r="F1284" s="226">
        <v>2.1</v>
      </c>
      <c r="G1284" s="226">
        <v>2.1</v>
      </c>
      <c r="H1284" s="226">
        <v>2.1</v>
      </c>
      <c r="I1284" s="226">
        <v>2.1</v>
      </c>
      <c r="J1284" s="210">
        <v>2.1</v>
      </c>
      <c r="K1284" s="210">
        <v>2.1</v>
      </c>
      <c r="L1284" s="210">
        <v>2.1</v>
      </c>
      <c r="M1284" s="210">
        <v>2.1</v>
      </c>
      <c r="N1284" s="210">
        <v>2.1</v>
      </c>
      <c r="O1284" s="210">
        <v>2.1</v>
      </c>
      <c r="P1284" s="210">
        <v>2.1</v>
      </c>
      <c r="Q1284" s="210">
        <v>2.1</v>
      </c>
      <c r="R1284" s="210">
        <v>2.1</v>
      </c>
      <c r="S1284" s="210">
        <v>2.1</v>
      </c>
      <c r="T1284" s="210">
        <v>2.1</v>
      </c>
      <c r="U1284" s="210">
        <v>2.1</v>
      </c>
      <c r="V1284" s="210">
        <v>2.1</v>
      </c>
      <c r="W1284" s="210">
        <v>2.1</v>
      </c>
      <c r="X1284" s="210">
        <v>2.1</v>
      </c>
      <c r="Y1284" s="210">
        <v>2.1</v>
      </c>
      <c r="Z1284" s="210">
        <v>2.1</v>
      </c>
      <c r="AA1284" s="210">
        <v>2.1</v>
      </c>
      <c r="AB1284" s="210">
        <v>2.1</v>
      </c>
      <c r="AC1284" s="210">
        <v>2.1</v>
      </c>
      <c r="AD1284" s="210">
        <v>2.1</v>
      </c>
      <c r="AE1284" s="210">
        <v>2.1</v>
      </c>
      <c r="AF1284" s="226">
        <v>2.1</v>
      </c>
      <c r="AG1284" s="226">
        <v>2.1</v>
      </c>
      <c r="AH1284" s="226">
        <v>2.1</v>
      </c>
      <c r="AI1284" s="226">
        <v>2.1</v>
      </c>
      <c r="AJ1284" s="226">
        <v>2.1</v>
      </c>
      <c r="AK1284" s="226">
        <v>2.1</v>
      </c>
      <c r="AL1284" s="210">
        <v>2.1</v>
      </c>
      <c r="AM1284" s="210">
        <v>2.1</v>
      </c>
      <c r="AN1284" s="210">
        <v>2.1</v>
      </c>
      <c r="AO1284" s="210">
        <v>2.1</v>
      </c>
      <c r="AP1284" s="210">
        <v>2.1</v>
      </c>
      <c r="AQ1284" s="210">
        <v>2.1</v>
      </c>
      <c r="AR1284" s="210">
        <v>2.1</v>
      </c>
      <c r="AS1284" s="210">
        <v>2.1</v>
      </c>
      <c r="AT1284" s="210">
        <v>2.1</v>
      </c>
      <c r="AU1284" s="210">
        <v>2.1</v>
      </c>
      <c r="AV1284" s="210">
        <v>2.1</v>
      </c>
      <c r="AW1284" s="210">
        <v>2.1</v>
      </c>
      <c r="AX1284" s="210">
        <v>2.1</v>
      </c>
      <c r="AY1284" s="210">
        <v>2.1</v>
      </c>
      <c r="AZ1284" s="210">
        <v>2.1</v>
      </c>
      <c r="BA1284" s="210">
        <v>2.1</v>
      </c>
      <c r="BB1284" s="226">
        <v>2.1</v>
      </c>
      <c r="BC1284" s="226">
        <v>2.1</v>
      </c>
      <c r="BD1284" s="226">
        <v>2.1</v>
      </c>
      <c r="BE1284" s="226">
        <v>2.1</v>
      </c>
      <c r="BF1284" s="226">
        <v>2.1</v>
      </c>
      <c r="BG1284" s="226">
        <v>2.1</v>
      </c>
      <c r="BH1284" s="226">
        <v>2.1</v>
      </c>
      <c r="BI1284" s="226">
        <v>2.1</v>
      </c>
      <c r="BJ1284" s="226">
        <v>2.1</v>
      </c>
      <c r="BK1284" s="226">
        <v>2.1</v>
      </c>
      <c r="BL1284" s="226">
        <v>2.1</v>
      </c>
      <c r="BM1284" s="226">
        <v>2.1</v>
      </c>
      <c r="BN1284" s="226">
        <v>2.1</v>
      </c>
      <c r="BO1284" s="226">
        <v>2.1</v>
      </c>
      <c r="BP1284" s="226">
        <v>2.1</v>
      </c>
      <c r="BQ1284" s="226">
        <v>2.1</v>
      </c>
      <c r="BR1284" s="226">
        <v>2.1</v>
      </c>
      <c r="BS1284" s="226">
        <v>2.1</v>
      </c>
      <c r="BT1284" s="226">
        <v>2.1</v>
      </c>
      <c r="BU1284" s="226">
        <v>2.1</v>
      </c>
      <c r="BV1284" s="226">
        <v>2.1</v>
      </c>
      <c r="BW1284" s="226">
        <v>2.1</v>
      </c>
      <c r="BX1284" s="226">
        <v>2.1</v>
      </c>
      <c r="BY1284" s="226">
        <v>2.1</v>
      </c>
      <c r="BZ1284" s="226">
        <v>2.1</v>
      </c>
      <c r="CA1284" s="226">
        <v>2.1</v>
      </c>
      <c r="CB1284" s="226">
        <v>2.1</v>
      </c>
      <c r="CC1284" s="226">
        <f>0.00475*Conversions!$D$8</f>
        <v>4.8687499999999995</v>
      </c>
      <c r="CD1284" s="226">
        <f>0.00475*Conversions!$D$8</f>
        <v>4.8687499999999995</v>
      </c>
      <c r="CE1284" s="226">
        <f>0.00475*Conversions!$D$8</f>
        <v>4.8687499999999995</v>
      </c>
      <c r="CF1284" s="226">
        <v>2.1</v>
      </c>
      <c r="CG1284" s="226">
        <v>2.1</v>
      </c>
      <c r="CH1284" s="226">
        <v>2.1</v>
      </c>
      <c r="CI1284" s="226">
        <f>0.000541*Conversions!$D$8</f>
        <v>0.55452500000000005</v>
      </c>
      <c r="CJ1284" s="226">
        <f>0.000541*Conversions!$D$8</f>
        <v>0.55452500000000005</v>
      </c>
      <c r="CK1284" s="226">
        <f>0.000541*Conversions!$D$8</f>
        <v>0.55452500000000005</v>
      </c>
      <c r="CL1284" s="226">
        <v>2.1</v>
      </c>
      <c r="CM1284" s="226">
        <v>2.1</v>
      </c>
      <c r="CN1284" s="226">
        <v>2.1</v>
      </c>
      <c r="CO1284" s="226">
        <v>2.1</v>
      </c>
      <c r="CP1284" s="226">
        <v>2.1</v>
      </c>
      <c r="CQ1284" s="226">
        <v>2.1</v>
      </c>
      <c r="CR1284" s="226">
        <v>2.1</v>
      </c>
      <c r="CS1284" s="226">
        <v>2.1</v>
      </c>
      <c r="CT1284" s="226">
        <v>2.1</v>
      </c>
      <c r="CU1284" s="226">
        <v>2.1</v>
      </c>
      <c r="CV1284" s="226">
        <v>2.1</v>
      </c>
      <c r="CW1284" s="226">
        <v>2.1</v>
      </c>
      <c r="CX1284" s="226">
        <v>2.1</v>
      </c>
    </row>
    <row r="1285" spans="1:103" s="208" customFormat="1" x14ac:dyDescent="0.25">
      <c r="A1285" s="243" t="s">
        <v>316</v>
      </c>
      <c r="B1285" s="208" t="s">
        <v>1278</v>
      </c>
      <c r="C1285" s="226">
        <v>1.1000000000000001E-3</v>
      </c>
      <c r="D1285" s="226">
        <v>1.1000000000000001E-3</v>
      </c>
      <c r="E1285" s="226">
        <v>1.1000000000000001E-3</v>
      </c>
      <c r="F1285" s="226">
        <v>1.1000000000000001E-3</v>
      </c>
      <c r="G1285" s="226">
        <v>1.1000000000000001E-3</v>
      </c>
      <c r="H1285" s="226">
        <v>1.1000000000000001E-3</v>
      </c>
      <c r="I1285" s="226">
        <v>1.1000000000000001E-3</v>
      </c>
      <c r="J1285" s="210">
        <v>1.1000000000000001E-3</v>
      </c>
      <c r="K1285" s="210">
        <v>1.1000000000000001E-3</v>
      </c>
      <c r="L1285" s="210">
        <v>1.1000000000000001E-3</v>
      </c>
      <c r="M1285" s="210">
        <v>1.1000000000000001E-3</v>
      </c>
      <c r="N1285" s="210">
        <v>1.1000000000000001E-3</v>
      </c>
      <c r="O1285" s="210">
        <v>1.1000000000000001E-3</v>
      </c>
      <c r="P1285" s="210">
        <v>1.1000000000000001E-3</v>
      </c>
      <c r="Q1285" s="210">
        <v>1.1000000000000001E-3</v>
      </c>
      <c r="R1285" s="210">
        <v>1.1000000000000001E-3</v>
      </c>
      <c r="S1285" s="210">
        <v>1.1000000000000001E-3</v>
      </c>
      <c r="T1285" s="210">
        <v>1.1000000000000001E-3</v>
      </c>
      <c r="U1285" s="210">
        <v>1.1000000000000001E-3</v>
      </c>
      <c r="V1285" s="210">
        <v>1.1000000000000001E-3</v>
      </c>
      <c r="W1285" s="210">
        <v>1.1000000000000001E-3</v>
      </c>
      <c r="X1285" s="210">
        <v>1.1000000000000001E-3</v>
      </c>
      <c r="Y1285" s="210">
        <v>1.1000000000000001E-3</v>
      </c>
      <c r="Z1285" s="210">
        <v>1.1000000000000001E-3</v>
      </c>
      <c r="AA1285" s="210">
        <v>1.1000000000000001E-3</v>
      </c>
      <c r="AB1285" s="210">
        <v>1.1000000000000001E-3</v>
      </c>
      <c r="AC1285" s="210">
        <v>1.1000000000000001E-3</v>
      </c>
      <c r="AD1285" s="210">
        <v>1.1000000000000001E-3</v>
      </c>
      <c r="AE1285" s="210">
        <v>1.1000000000000001E-3</v>
      </c>
      <c r="AF1285" s="226">
        <v>1.1000000000000001E-3</v>
      </c>
      <c r="AG1285" s="226">
        <v>1.1000000000000001E-3</v>
      </c>
      <c r="AH1285" s="226">
        <v>1.1000000000000001E-3</v>
      </c>
      <c r="AI1285" s="226">
        <v>1.1000000000000001E-3</v>
      </c>
      <c r="AJ1285" s="226">
        <v>1.1000000000000001E-3</v>
      </c>
      <c r="AK1285" s="226">
        <v>1.1000000000000001E-3</v>
      </c>
      <c r="AL1285" s="210">
        <v>1.1000000000000001E-3</v>
      </c>
      <c r="AM1285" s="210">
        <v>1.1000000000000001E-3</v>
      </c>
      <c r="AN1285" s="210">
        <v>1.1000000000000001E-3</v>
      </c>
      <c r="AO1285" s="210">
        <v>1.1000000000000001E-3</v>
      </c>
      <c r="AP1285" s="210">
        <v>1.1000000000000001E-3</v>
      </c>
      <c r="AQ1285" s="210">
        <v>1.1000000000000001E-3</v>
      </c>
      <c r="AR1285" s="210">
        <v>1.1000000000000001E-3</v>
      </c>
      <c r="AS1285" s="210">
        <v>1.1000000000000001E-3</v>
      </c>
      <c r="AT1285" s="210">
        <v>1.1000000000000001E-3</v>
      </c>
      <c r="AU1285" s="210">
        <v>1.1000000000000001E-3</v>
      </c>
      <c r="AV1285" s="210">
        <v>1.1000000000000001E-3</v>
      </c>
      <c r="AW1285" s="210">
        <v>1.1000000000000001E-3</v>
      </c>
      <c r="AX1285" s="210">
        <v>1.1000000000000001E-3</v>
      </c>
      <c r="AY1285" s="210">
        <v>1.1000000000000001E-3</v>
      </c>
      <c r="AZ1285" s="210">
        <v>1.1000000000000001E-3</v>
      </c>
      <c r="BA1285" s="210">
        <v>1.1000000000000001E-3</v>
      </c>
      <c r="BB1285" s="226">
        <v>1.1000000000000001E-3</v>
      </c>
      <c r="BC1285" s="226">
        <v>1.1000000000000001E-3</v>
      </c>
      <c r="BD1285" s="226">
        <v>1.1000000000000001E-3</v>
      </c>
      <c r="BE1285" s="226">
        <v>1.1000000000000001E-3</v>
      </c>
      <c r="BF1285" s="226">
        <v>1.1000000000000001E-3</v>
      </c>
      <c r="BG1285" s="226">
        <v>1.1000000000000001E-3</v>
      </c>
      <c r="BH1285" s="226">
        <v>1.1000000000000001E-3</v>
      </c>
      <c r="BI1285" s="226">
        <v>1.1000000000000001E-3</v>
      </c>
      <c r="BJ1285" s="226">
        <v>1.1000000000000001E-3</v>
      </c>
      <c r="BK1285" s="210">
        <f>((0.00000693)*Conversions!$D$8)</f>
        <v>7.1032499999999993E-3</v>
      </c>
      <c r="BL1285" s="210">
        <f>((0.00000693)*Conversions!$D$8)</f>
        <v>7.1032499999999993E-3</v>
      </c>
      <c r="BM1285" s="210">
        <f>((0.00000693)*Conversions!$D$8)</f>
        <v>7.1032499999999993E-3</v>
      </c>
      <c r="BN1285" s="344">
        <f>((0.00000693)*Conversions!$D$8)</f>
        <v>7.1032499999999993E-3</v>
      </c>
      <c r="BO1285" s="210">
        <f>((0.00000693)*Conversions!$D$8)</f>
        <v>7.1032499999999993E-3</v>
      </c>
      <c r="BP1285" s="210">
        <f>(0.00000273)/(Conversions!$D$12)</f>
        <v>2.8064433171966986E-3</v>
      </c>
      <c r="BQ1285" s="210">
        <f>(0.00000273)/(Conversions!$D$12)</f>
        <v>2.8064433171966986E-3</v>
      </c>
      <c r="BR1285" s="226">
        <v>1.1000000000000001E-3</v>
      </c>
      <c r="BS1285" s="226">
        <v>1.1000000000000001E-3</v>
      </c>
      <c r="BT1285" s="226">
        <v>1.1000000000000001E-3</v>
      </c>
      <c r="BU1285" s="226">
        <v>1.1000000000000001E-3</v>
      </c>
      <c r="BV1285" s="226">
        <v>1.1000000000000001E-3</v>
      </c>
      <c r="BW1285" s="226">
        <v>1.1000000000000001E-3</v>
      </c>
      <c r="BX1285" s="226">
        <v>1.1000000000000001E-3</v>
      </c>
      <c r="BY1285" s="226">
        <v>1.1000000000000001E-3</v>
      </c>
      <c r="BZ1285" s="226">
        <v>1.1000000000000001E-3</v>
      </c>
      <c r="CA1285" s="226">
        <v>1.1000000000000001E-3</v>
      </c>
      <c r="CB1285" s="226">
        <v>1.1000000000000001E-3</v>
      </c>
      <c r="CC1285" s="226">
        <v>1.1000000000000001E-3</v>
      </c>
      <c r="CD1285" s="226">
        <v>1.1000000000000001E-3</v>
      </c>
      <c r="CE1285" s="226">
        <v>1.1000000000000001E-3</v>
      </c>
      <c r="CF1285" s="226">
        <v>1.1000000000000001E-3</v>
      </c>
      <c r="CG1285" s="226">
        <v>1.1000000000000001E-3</v>
      </c>
      <c r="CH1285" s="226">
        <v>1.1000000000000001E-3</v>
      </c>
      <c r="CI1285" s="226">
        <v>1.1000000000000001E-3</v>
      </c>
      <c r="CJ1285" s="226">
        <v>1.1000000000000001E-3</v>
      </c>
      <c r="CK1285" s="226">
        <v>1.1000000000000001E-3</v>
      </c>
      <c r="CL1285" s="226">
        <v>1.1000000000000001E-3</v>
      </c>
      <c r="CM1285" s="226">
        <v>1.1000000000000001E-3</v>
      </c>
      <c r="CN1285" s="226">
        <v>1.1000000000000001E-3</v>
      </c>
      <c r="CO1285" s="226">
        <v>1.1000000000000001E-3</v>
      </c>
      <c r="CP1285" s="226">
        <v>1.1000000000000001E-3</v>
      </c>
      <c r="CQ1285" s="226">
        <v>1.1000000000000001E-3</v>
      </c>
      <c r="CR1285" s="226">
        <v>1.1000000000000001E-3</v>
      </c>
      <c r="CS1285" s="226">
        <v>1.1000000000000001E-3</v>
      </c>
      <c r="CT1285" s="226">
        <v>1.1000000000000001E-3</v>
      </c>
      <c r="CU1285" s="226">
        <v>1.1000000000000001E-3</v>
      </c>
      <c r="CV1285" s="226">
        <v>1.1000000000000001E-3</v>
      </c>
      <c r="CW1285" s="226">
        <v>1.1000000000000001E-3</v>
      </c>
      <c r="CX1285" s="226">
        <v>1.1000000000000001E-3</v>
      </c>
    </row>
    <row r="1286" spans="1:103" s="208" customFormat="1" x14ac:dyDescent="0.25">
      <c r="A1286" s="243" t="s">
        <v>257</v>
      </c>
      <c r="B1286" s="208" t="s">
        <v>1278</v>
      </c>
      <c r="C1286" s="226">
        <v>120000</v>
      </c>
      <c r="D1286" s="226">
        <v>120000</v>
      </c>
      <c r="E1286" s="226">
        <v>120000</v>
      </c>
      <c r="F1286" s="226">
        <v>120000</v>
      </c>
      <c r="G1286" s="226">
        <v>120000</v>
      </c>
      <c r="H1286" s="226">
        <v>120000</v>
      </c>
      <c r="I1286" s="226">
        <v>120000</v>
      </c>
      <c r="J1286" s="210">
        <v>120000</v>
      </c>
      <c r="K1286" s="210">
        <v>120000</v>
      </c>
      <c r="L1286" s="210">
        <v>120000</v>
      </c>
      <c r="M1286" s="210">
        <v>120000</v>
      </c>
      <c r="N1286" s="210">
        <v>120000</v>
      </c>
      <c r="O1286" s="210">
        <v>120000</v>
      </c>
      <c r="P1286" s="210">
        <v>120000</v>
      </c>
      <c r="Q1286" s="210">
        <v>120000</v>
      </c>
      <c r="R1286" s="210">
        <v>120000</v>
      </c>
      <c r="S1286" s="210">
        <v>120000</v>
      </c>
      <c r="T1286" s="210">
        <v>120000</v>
      </c>
      <c r="U1286" s="210">
        <v>120000</v>
      </c>
      <c r="V1286" s="210">
        <v>120000</v>
      </c>
      <c r="W1286" s="210">
        <v>120000</v>
      </c>
      <c r="X1286" s="210">
        <v>120000</v>
      </c>
      <c r="Y1286" s="210">
        <v>120000</v>
      </c>
      <c r="Z1286" s="210">
        <v>120000</v>
      </c>
      <c r="AA1286" s="210">
        <v>120000</v>
      </c>
      <c r="AB1286" s="210">
        <v>120000</v>
      </c>
      <c r="AC1286" s="210">
        <v>120000</v>
      </c>
      <c r="AD1286" s="210">
        <v>120000</v>
      </c>
      <c r="AE1286" s="210">
        <v>120000</v>
      </c>
      <c r="AF1286" s="226">
        <v>120000</v>
      </c>
      <c r="AG1286" s="226">
        <v>120000</v>
      </c>
      <c r="AH1286" s="226">
        <v>120000</v>
      </c>
      <c r="AI1286" s="226">
        <v>120000</v>
      </c>
      <c r="AJ1286" s="226">
        <v>120000</v>
      </c>
      <c r="AK1286" s="226">
        <v>120000</v>
      </c>
      <c r="AL1286" s="210">
        <v>120000</v>
      </c>
      <c r="AM1286" s="210">
        <v>120000</v>
      </c>
      <c r="AN1286" s="210">
        <v>120000</v>
      </c>
      <c r="AO1286" s="210">
        <v>120000</v>
      </c>
      <c r="AP1286" s="210">
        <v>120000</v>
      </c>
      <c r="AQ1286" s="210">
        <v>120000</v>
      </c>
      <c r="AR1286" s="210">
        <v>120000</v>
      </c>
      <c r="AS1286" s="210">
        <v>120000</v>
      </c>
      <c r="AT1286" s="210">
        <v>120000</v>
      </c>
      <c r="AU1286" s="210">
        <v>120000</v>
      </c>
      <c r="AV1286" s="210">
        <v>120000</v>
      </c>
      <c r="AW1286" s="210">
        <v>120000</v>
      </c>
      <c r="AX1286" s="210">
        <v>120000</v>
      </c>
      <c r="AY1286" s="210">
        <v>120000</v>
      </c>
      <c r="AZ1286" s="210">
        <v>120000</v>
      </c>
      <c r="BA1286" s="210">
        <v>120000</v>
      </c>
      <c r="BB1286" s="210">
        <f>(110)*Conversions!$D$8</f>
        <v>112750</v>
      </c>
      <c r="BC1286" s="210">
        <f>(110)*Conversions!$D$8</f>
        <v>112750</v>
      </c>
      <c r="BD1286" s="210">
        <f>(110)*Conversions!$D$8</f>
        <v>112750</v>
      </c>
      <c r="BE1286" s="210">
        <f>(110)*Conversions!$D$8</f>
        <v>112750</v>
      </c>
      <c r="BF1286" s="210">
        <f>(110)*Conversions!$D$8</f>
        <v>112750</v>
      </c>
      <c r="BG1286" s="210">
        <f>(110)*Conversions!$D$8</f>
        <v>112750</v>
      </c>
      <c r="BH1286" s="226">
        <v>120000</v>
      </c>
      <c r="BI1286" s="226">
        <v>120000</v>
      </c>
      <c r="BJ1286" s="226">
        <v>120000</v>
      </c>
      <c r="BK1286" s="210">
        <f>(110)*Conversions!$D$8</f>
        <v>112750</v>
      </c>
      <c r="BL1286" s="210">
        <f>(110)*Conversions!$D$8</f>
        <v>112750</v>
      </c>
      <c r="BM1286" s="210">
        <f>(110)*Conversions!$D$8</f>
        <v>112750</v>
      </c>
      <c r="BN1286" s="210">
        <f>(110)*Conversions!$D$8</f>
        <v>112750</v>
      </c>
      <c r="BO1286" s="210">
        <f>(110)*Conversions!$D$8</f>
        <v>112750</v>
      </c>
      <c r="BP1286" s="210">
        <f>(110)*Conversions!$D$8</f>
        <v>112750</v>
      </c>
      <c r="BQ1286" s="210">
        <f>(110)*Conversions!$D$8</f>
        <v>112750</v>
      </c>
      <c r="BR1286" s="226">
        <v>120000</v>
      </c>
      <c r="BS1286" s="226">
        <v>120000</v>
      </c>
      <c r="BT1286" s="226">
        <v>120000</v>
      </c>
      <c r="BU1286" s="210">
        <f>(110)*Conversions!$D$8</f>
        <v>112750</v>
      </c>
      <c r="BV1286" s="210">
        <f>(110)*Conversions!$D$8</f>
        <v>112750</v>
      </c>
      <c r="BW1286" s="210">
        <f>(110)*Conversions!$D$8</f>
        <v>112750</v>
      </c>
      <c r="BX1286" s="210">
        <f>(110)*Conversions!$D$8</f>
        <v>112750</v>
      </c>
      <c r="BY1286" s="210">
        <f>(110)*Conversions!$D$8</f>
        <v>112750</v>
      </c>
      <c r="BZ1286" s="226">
        <v>120000</v>
      </c>
      <c r="CA1286" s="226">
        <v>120000</v>
      </c>
      <c r="CB1286" s="226">
        <v>120000</v>
      </c>
      <c r="CC1286" s="226">
        <f>110*Conversions!$D$8</f>
        <v>112750</v>
      </c>
      <c r="CD1286" s="226">
        <f>110*Conversions!$D$8</f>
        <v>112750</v>
      </c>
      <c r="CE1286" s="226">
        <f>110*Conversions!$D$8</f>
        <v>112750</v>
      </c>
      <c r="CF1286" s="226">
        <f>110*Conversions!$D$8</f>
        <v>112750</v>
      </c>
      <c r="CG1286" s="226">
        <f>110*Conversions!$D$8</f>
        <v>112750</v>
      </c>
      <c r="CH1286" s="226">
        <f>110*Conversions!$D$8</f>
        <v>112750</v>
      </c>
      <c r="CI1286" s="226">
        <f>110*Conversions!$D$8</f>
        <v>112750</v>
      </c>
      <c r="CJ1286" s="226">
        <f>110*Conversions!$D$8</f>
        <v>112750</v>
      </c>
      <c r="CK1286" s="226">
        <f>110*Conversions!$D$8</f>
        <v>112750</v>
      </c>
      <c r="CL1286" s="226">
        <v>120000</v>
      </c>
      <c r="CM1286" s="226">
        <v>120000</v>
      </c>
      <c r="CN1286" s="226">
        <v>120000</v>
      </c>
      <c r="CO1286" s="226">
        <f>(110)*Conversions!$D$8</f>
        <v>112750</v>
      </c>
      <c r="CP1286" s="226">
        <f>(110)*Conversions!$D$8</f>
        <v>112750</v>
      </c>
      <c r="CQ1286" s="226">
        <f>(110)*Conversions!$D$8</f>
        <v>112750</v>
      </c>
      <c r="CR1286" s="226">
        <f>(110)*Conversions!$D$8</f>
        <v>112750</v>
      </c>
      <c r="CS1286" s="226">
        <f>(110)*Conversions!$D$8</f>
        <v>112750</v>
      </c>
      <c r="CT1286" s="210">
        <f>(110)*Conversions!$D$8</f>
        <v>112750</v>
      </c>
      <c r="CU1286" s="210">
        <f>(110)*Conversions!$D$8</f>
        <v>112750</v>
      </c>
      <c r="CV1286" s="210">
        <f>(110)*Conversions!$D$8</f>
        <v>112750</v>
      </c>
      <c r="CW1286" s="210">
        <f>(110)*Conversions!$D$8</f>
        <v>112750</v>
      </c>
      <c r="CX1286" s="210">
        <f>(110)*Conversions!$D$8</f>
        <v>112750</v>
      </c>
    </row>
    <row r="1287" spans="1:103" s="208" customFormat="1" x14ac:dyDescent="0.25">
      <c r="A1287" s="243" t="s">
        <v>266</v>
      </c>
      <c r="B1287" s="208" t="s">
        <v>1278</v>
      </c>
      <c r="C1287" s="226">
        <v>84</v>
      </c>
      <c r="D1287" s="226">
        <v>84</v>
      </c>
      <c r="E1287" s="226">
        <v>84</v>
      </c>
      <c r="F1287" s="226">
        <v>84</v>
      </c>
      <c r="G1287" s="226">
        <v>84</v>
      </c>
      <c r="H1287" s="226">
        <v>84</v>
      </c>
      <c r="I1287" s="226">
        <v>84</v>
      </c>
      <c r="J1287" s="210">
        <v>84</v>
      </c>
      <c r="K1287" s="210">
        <v>84</v>
      </c>
      <c r="L1287" s="210">
        <v>84</v>
      </c>
      <c r="M1287" s="210">
        <v>84</v>
      </c>
      <c r="N1287" s="210">
        <v>84</v>
      </c>
      <c r="O1287" s="210">
        <v>24</v>
      </c>
      <c r="P1287" s="210">
        <v>24</v>
      </c>
      <c r="Q1287" s="210">
        <v>24</v>
      </c>
      <c r="R1287" s="210">
        <v>24</v>
      </c>
      <c r="S1287" s="210">
        <v>98</v>
      </c>
      <c r="T1287" s="210">
        <v>24</v>
      </c>
      <c r="U1287" s="210">
        <v>84</v>
      </c>
      <c r="V1287" s="210">
        <v>84</v>
      </c>
      <c r="W1287" s="210">
        <v>84</v>
      </c>
      <c r="X1287" s="210">
        <v>84</v>
      </c>
      <c r="Y1287" s="210">
        <v>84</v>
      </c>
      <c r="Z1287" s="210">
        <v>84</v>
      </c>
      <c r="AA1287" s="210">
        <v>84</v>
      </c>
      <c r="AB1287" s="210">
        <v>84</v>
      </c>
      <c r="AC1287" s="210">
        <v>84</v>
      </c>
      <c r="AD1287" s="210">
        <v>84</v>
      </c>
      <c r="AE1287" s="210">
        <v>84</v>
      </c>
      <c r="AF1287" s="210">
        <v>84</v>
      </c>
      <c r="AG1287" s="210">
        <v>84</v>
      </c>
      <c r="AH1287" s="210">
        <v>84</v>
      </c>
      <c r="AI1287" s="210">
        <v>24</v>
      </c>
      <c r="AJ1287" s="210">
        <v>24</v>
      </c>
      <c r="AK1287" s="210">
        <v>24</v>
      </c>
      <c r="AL1287" s="210">
        <v>84</v>
      </c>
      <c r="AM1287" s="210">
        <v>84</v>
      </c>
      <c r="AN1287" s="210">
        <v>84</v>
      </c>
      <c r="AO1287" s="210">
        <v>84</v>
      </c>
      <c r="AP1287" s="210">
        <v>84</v>
      </c>
      <c r="AQ1287" s="210">
        <v>84</v>
      </c>
      <c r="AR1287" s="210">
        <v>84</v>
      </c>
      <c r="AS1287" s="210">
        <v>84</v>
      </c>
      <c r="AT1287" s="210">
        <v>84</v>
      </c>
      <c r="AU1287" s="210">
        <v>84</v>
      </c>
      <c r="AV1287" s="210">
        <v>84</v>
      </c>
      <c r="AW1287" s="210">
        <v>84</v>
      </c>
      <c r="AX1287" s="210">
        <v>84</v>
      </c>
      <c r="AY1287" s="210">
        <v>84</v>
      </c>
      <c r="AZ1287" s="210">
        <v>84</v>
      </c>
      <c r="BA1287" s="210">
        <v>84</v>
      </c>
      <c r="BB1287" s="210">
        <f>(0.082)*Conversions!$D$8</f>
        <v>84.05</v>
      </c>
      <c r="BC1287" s="210">
        <f>(0.03)*Conversions!$D$8</f>
        <v>30.75</v>
      </c>
      <c r="BD1287" s="210">
        <f>(0.015)*Conversions!$D$8</f>
        <v>15.375</v>
      </c>
      <c r="BE1287" s="210">
        <f>(0.082)*Conversions!$D$8</f>
        <v>84.05</v>
      </c>
      <c r="BF1287" s="210">
        <f>(0.082)*Conversions!$D$8</f>
        <v>84.05</v>
      </c>
      <c r="BG1287" s="344">
        <f>(0.082)*Conversions!$D$8</f>
        <v>84.05</v>
      </c>
      <c r="BH1287" s="226">
        <v>399</v>
      </c>
      <c r="BI1287" s="226">
        <v>399</v>
      </c>
      <c r="BJ1287" s="226">
        <v>399</v>
      </c>
      <c r="BK1287" s="210">
        <f>(0.082)*Conversions!$D$8</f>
        <v>84.05</v>
      </c>
      <c r="BL1287" s="210">
        <f>(0.03)*Conversions!$D$8</f>
        <v>30.75</v>
      </c>
      <c r="BM1287" s="210">
        <f>(0.015)*Conversions!$D$8</f>
        <v>15.375</v>
      </c>
      <c r="BN1287" s="210">
        <f>(0.082)*Conversions!$D$8</f>
        <v>84.05</v>
      </c>
      <c r="BO1287" s="210">
        <f>(0.082)*Conversions!$D$8</f>
        <v>84.05</v>
      </c>
      <c r="BP1287" s="210">
        <f>(0.082)*Conversions!$D$8</f>
        <v>84.05</v>
      </c>
      <c r="BQ1287" s="210">
        <f>(0.082)*Conversions!$D$8</f>
        <v>84.05</v>
      </c>
      <c r="BR1287" s="226">
        <v>399</v>
      </c>
      <c r="BS1287" s="226">
        <v>399</v>
      </c>
      <c r="BT1287" s="226">
        <v>399</v>
      </c>
      <c r="BU1287" s="210">
        <f>(0.082)*Conversions!$D$8</f>
        <v>84.05</v>
      </c>
      <c r="BV1287" s="210">
        <f>(0.03)*Conversions!$D$8</f>
        <v>30.75</v>
      </c>
      <c r="BW1287" s="210">
        <f>(0.015)*Conversions!$D$8</f>
        <v>15.375</v>
      </c>
      <c r="BX1287" s="210">
        <f>(0.082)*Conversions!$D$8</f>
        <v>84.05</v>
      </c>
      <c r="BY1287" s="210">
        <f>(0.082)*Conversions!$D$8</f>
        <v>84.05</v>
      </c>
      <c r="BZ1287" s="226">
        <v>399</v>
      </c>
      <c r="CA1287" s="226">
        <v>399</v>
      </c>
      <c r="CB1287" s="226">
        <v>399</v>
      </c>
      <c r="CC1287" s="226">
        <f>0.386*Conversions!$D$8</f>
        <v>395.65000000000003</v>
      </c>
      <c r="CD1287" s="226">
        <f>0.386*Conversions!$D$8</f>
        <v>395.65000000000003</v>
      </c>
      <c r="CE1287" s="226">
        <f>0.386*Conversions!$D$8</f>
        <v>395.65000000000003</v>
      </c>
      <c r="CF1287" s="226">
        <f>3.72*Conversions!$D$8</f>
        <v>3813</v>
      </c>
      <c r="CG1287" s="226">
        <f>3.72*Conversions!$D$8</f>
        <v>3813</v>
      </c>
      <c r="CH1287" s="226">
        <f>3.72*Conversions!$D$8</f>
        <v>3813</v>
      </c>
      <c r="CI1287" s="226">
        <f>0.557*Conversions!$D$8</f>
        <v>570.92500000000007</v>
      </c>
      <c r="CJ1287" s="226">
        <f>0.557*Conversions!$D$8</f>
        <v>570.92500000000007</v>
      </c>
      <c r="CK1287" s="226">
        <f>0.557*Conversions!$D$8</f>
        <v>570.92500000000007</v>
      </c>
      <c r="CL1287" s="226">
        <v>399</v>
      </c>
      <c r="CM1287" s="226">
        <v>399</v>
      </c>
      <c r="CN1287" s="226">
        <v>399</v>
      </c>
      <c r="CO1287" s="226">
        <f>(0.082)*Conversions!$D$8</f>
        <v>84.05</v>
      </c>
      <c r="CP1287" s="226">
        <f>(0.03)*Conversions!$D$8</f>
        <v>30.75</v>
      </c>
      <c r="CQ1287" s="226">
        <f>(0.015)*Conversions!$D$8</f>
        <v>15.375</v>
      </c>
      <c r="CR1287" s="226">
        <f>(0.082)*Conversions!$D$8</f>
        <v>84.05</v>
      </c>
      <c r="CS1287" s="226">
        <f>(0.082)*Conversions!$D$8</f>
        <v>84.05</v>
      </c>
      <c r="CT1287" s="210">
        <f>(0.082)*Conversions!$D$8</f>
        <v>84.05</v>
      </c>
      <c r="CU1287" s="210">
        <f>(0.03)*Conversions!$D$8</f>
        <v>30.75</v>
      </c>
      <c r="CV1287" s="210">
        <f>(0.015)*Conversions!$D$8</f>
        <v>15.375</v>
      </c>
      <c r="CW1287" s="210">
        <f>(0.082)*Conversions!$D$8</f>
        <v>84.05</v>
      </c>
      <c r="CX1287" s="210">
        <f>(0.082)*Conversions!$D$8</f>
        <v>84.05</v>
      </c>
    </row>
    <row r="1288" spans="1:103" s="208" customFormat="1" x14ac:dyDescent="0.25">
      <c r="A1288" s="243" t="s">
        <v>691</v>
      </c>
      <c r="B1288" s="208" t="s">
        <v>1278</v>
      </c>
      <c r="C1288" s="226"/>
      <c r="D1288" s="226"/>
      <c r="E1288" s="226"/>
      <c r="F1288" s="226"/>
      <c r="G1288" s="226"/>
      <c r="H1288" s="226"/>
      <c r="I1288" s="226"/>
      <c r="J1288" s="210"/>
      <c r="K1288" s="210"/>
      <c r="L1288" s="210"/>
      <c r="M1288" s="210"/>
      <c r="N1288" s="210"/>
      <c r="O1288" s="210"/>
      <c r="P1288" s="210"/>
      <c r="Q1288" s="210"/>
      <c r="R1288" s="210"/>
      <c r="S1288" s="210"/>
      <c r="T1288" s="210"/>
      <c r="U1288" s="210"/>
      <c r="V1288" s="210"/>
      <c r="W1288" s="210"/>
      <c r="X1288" s="210"/>
      <c r="Y1288" s="210"/>
      <c r="Z1288" s="210"/>
      <c r="AA1288" s="210"/>
      <c r="AB1288" s="210"/>
      <c r="AC1288" s="210"/>
      <c r="AD1288" s="210"/>
      <c r="AE1288" s="210"/>
      <c r="AF1288" s="210"/>
      <c r="AG1288" s="210"/>
      <c r="AH1288" s="210"/>
      <c r="AI1288" s="210"/>
      <c r="AJ1288" s="210"/>
      <c r="AK1288" s="210"/>
      <c r="AL1288" s="210"/>
      <c r="AM1288" s="210"/>
      <c r="AN1288" s="210"/>
      <c r="AO1288" s="210"/>
      <c r="AP1288" s="210"/>
      <c r="AQ1288" s="210"/>
      <c r="AR1288" s="210"/>
      <c r="AS1288" s="210"/>
      <c r="AT1288" s="210"/>
      <c r="AU1288" s="210"/>
      <c r="AV1288" s="210"/>
      <c r="AW1288" s="210"/>
      <c r="AX1288" s="210"/>
      <c r="AY1288" s="210"/>
      <c r="AZ1288" s="210"/>
      <c r="BA1288" s="210"/>
      <c r="BB1288" s="210"/>
      <c r="BC1288" s="210"/>
      <c r="BD1288" s="210"/>
      <c r="BE1288" s="210"/>
      <c r="BF1288" s="210"/>
      <c r="BG1288" s="210"/>
      <c r="BH1288" s="226"/>
      <c r="BI1288" s="226"/>
      <c r="BJ1288" s="226"/>
      <c r="BK1288" s="210"/>
      <c r="BL1288" s="210"/>
      <c r="BM1288" s="210"/>
      <c r="BN1288" s="210"/>
      <c r="BO1288" s="210"/>
      <c r="BP1288" s="210"/>
      <c r="BQ1288" s="210"/>
      <c r="BR1288" s="226"/>
      <c r="BS1288" s="226"/>
      <c r="BT1288" s="226"/>
      <c r="BU1288" s="210"/>
      <c r="BV1288" s="210"/>
      <c r="BW1288" s="210"/>
      <c r="BX1288" s="210"/>
      <c r="BY1288" s="210"/>
      <c r="BZ1288" s="226"/>
      <c r="CA1288" s="226"/>
      <c r="CB1288" s="226"/>
      <c r="CC1288" s="226">
        <f>0.0000607*Conversions!$D$8</f>
        <v>6.2217499999999995E-2</v>
      </c>
      <c r="CD1288" s="226">
        <f>0.0000607*Conversions!$D$8</f>
        <v>6.2217499999999995E-2</v>
      </c>
      <c r="CE1288" s="226">
        <f>0.0000607*Conversions!$D$8</f>
        <v>6.2217499999999995E-2</v>
      </c>
      <c r="CF1288" s="226">
        <f>0.0000177*Conversions!$D$8</f>
        <v>1.8142499999999999E-2</v>
      </c>
      <c r="CG1288" s="226">
        <f>0.0000177*Conversions!$D$8</f>
        <v>1.8142499999999999E-2</v>
      </c>
      <c r="CH1288" s="226">
        <f>0.0000177*Conversions!$D$8</f>
        <v>1.8142499999999999E-2</v>
      </c>
      <c r="CI1288" s="226">
        <f>0.0000367*Conversions!$D$8</f>
        <v>3.7617499999999998E-2</v>
      </c>
      <c r="CJ1288" s="226">
        <f>0.0000367*Conversions!$D$8</f>
        <v>3.7617499999999998E-2</v>
      </c>
      <c r="CK1288" s="226">
        <f>0.0000367*Conversions!$D$8</f>
        <v>3.7617499999999998E-2</v>
      </c>
      <c r="CL1288" s="226"/>
      <c r="CM1288" s="213"/>
      <c r="CN1288" s="213"/>
      <c r="CO1288" s="210"/>
      <c r="CP1288" s="210"/>
      <c r="CQ1288" s="210"/>
      <c r="CT1288" s="210"/>
      <c r="CU1288" s="210"/>
      <c r="CV1288" s="210"/>
    </row>
    <row r="1289" spans="1:103" s="208" customFormat="1" x14ac:dyDescent="0.25">
      <c r="A1289" s="243" t="s">
        <v>688</v>
      </c>
      <c r="B1289" s="208" t="s">
        <v>1278</v>
      </c>
      <c r="C1289" s="226"/>
      <c r="D1289" s="226"/>
      <c r="E1289" s="226"/>
      <c r="F1289" s="226"/>
      <c r="G1289" s="226"/>
      <c r="H1289" s="226"/>
      <c r="I1289" s="226"/>
      <c r="J1289" s="210"/>
      <c r="K1289" s="210"/>
      <c r="L1289" s="210"/>
      <c r="M1289" s="210"/>
      <c r="N1289" s="210"/>
      <c r="O1289" s="210"/>
      <c r="P1289" s="210"/>
      <c r="Q1289" s="210"/>
      <c r="R1289" s="210"/>
      <c r="S1289" s="210"/>
      <c r="T1289" s="210"/>
      <c r="U1289" s="210"/>
      <c r="V1289" s="210"/>
      <c r="W1289" s="210"/>
      <c r="X1289" s="210"/>
      <c r="Y1289" s="210"/>
      <c r="Z1289" s="210"/>
      <c r="AA1289" s="210"/>
      <c r="AB1289" s="210"/>
      <c r="AC1289" s="210"/>
      <c r="AD1289" s="210"/>
      <c r="AE1289" s="210"/>
      <c r="AF1289" s="210"/>
      <c r="AG1289" s="210"/>
      <c r="AH1289" s="210"/>
      <c r="AI1289" s="210"/>
      <c r="AJ1289" s="210"/>
      <c r="AK1289" s="210"/>
      <c r="AL1289" s="210"/>
      <c r="AM1289" s="210"/>
      <c r="AN1289" s="210"/>
      <c r="AO1289" s="210"/>
      <c r="AP1289" s="210"/>
      <c r="AQ1289" s="210"/>
      <c r="AR1289" s="210"/>
      <c r="AS1289" s="210"/>
      <c r="AT1289" s="210"/>
      <c r="AU1289" s="210"/>
      <c r="AV1289" s="210"/>
      <c r="AW1289" s="210"/>
      <c r="AX1289" s="210"/>
      <c r="AY1289" s="210"/>
      <c r="AZ1289" s="210"/>
      <c r="BA1289" s="210"/>
      <c r="BB1289" s="210"/>
      <c r="BC1289" s="210"/>
      <c r="BD1289" s="210"/>
      <c r="BE1289" s="210"/>
      <c r="BF1289" s="210"/>
      <c r="BG1289" s="210"/>
      <c r="BH1289" s="226"/>
      <c r="BI1289" s="226"/>
      <c r="BJ1289" s="226"/>
      <c r="BK1289" s="210"/>
      <c r="BL1289" s="210"/>
      <c r="BM1289" s="210"/>
      <c r="BN1289" s="210"/>
      <c r="BO1289" s="210"/>
      <c r="BP1289" s="210"/>
      <c r="BQ1289" s="210"/>
      <c r="BR1289" s="226"/>
      <c r="BS1289" s="226"/>
      <c r="BT1289" s="226"/>
      <c r="BU1289" s="210"/>
      <c r="BV1289" s="210"/>
      <c r="BW1289" s="210"/>
      <c r="BX1289" s="210"/>
      <c r="BY1289" s="210"/>
      <c r="BZ1289" s="226"/>
      <c r="CA1289" s="226"/>
      <c r="CB1289" s="226"/>
      <c r="CC1289" s="226">
        <f>0.0000444*Conversions!$D$8</f>
        <v>4.5510000000000002E-2</v>
      </c>
      <c r="CD1289" s="226">
        <f>0.0000444*Conversions!$D$8</f>
        <v>4.5510000000000002E-2</v>
      </c>
      <c r="CE1289" s="226">
        <f>0.0000444*Conversions!$D$8</f>
        <v>4.5510000000000002E-2</v>
      </c>
      <c r="CF1289" s="226">
        <f>0.0000129*Conversions!$D$8</f>
        <v>1.32225E-2</v>
      </c>
      <c r="CG1289" s="226">
        <f>0.0000129*Conversions!$D$8</f>
        <v>1.32225E-2</v>
      </c>
      <c r="CH1289" s="226">
        <f>0.0000129*Conversions!$D$8</f>
        <v>1.32225E-2</v>
      </c>
      <c r="CI1289" s="226">
        <f>0.0000304*Conversions!$D$8</f>
        <v>3.116E-2</v>
      </c>
      <c r="CJ1289" s="226">
        <f>0.0000304*Conversions!$D$8</f>
        <v>3.116E-2</v>
      </c>
      <c r="CK1289" s="226">
        <f>0.0000304*Conversions!$D$8</f>
        <v>3.116E-2</v>
      </c>
      <c r="CL1289" s="226"/>
      <c r="CM1289" s="213"/>
      <c r="CN1289" s="213"/>
      <c r="CO1289" s="210"/>
      <c r="CP1289" s="210"/>
      <c r="CQ1289" s="210"/>
      <c r="CT1289" s="210"/>
      <c r="CU1289" s="210"/>
      <c r="CV1289" s="210"/>
    </row>
    <row r="1290" spans="1:103" s="208" customFormat="1" x14ac:dyDescent="0.25">
      <c r="A1290" s="243" t="s">
        <v>685</v>
      </c>
      <c r="B1290" s="208" t="s">
        <v>1278</v>
      </c>
      <c r="C1290" s="226"/>
      <c r="D1290" s="226"/>
      <c r="E1290" s="226"/>
      <c r="F1290" s="226"/>
      <c r="G1290" s="226"/>
      <c r="H1290" s="226"/>
      <c r="I1290" s="226"/>
      <c r="J1290" s="210"/>
      <c r="K1290" s="210"/>
      <c r="L1290" s="210"/>
      <c r="M1290" s="210"/>
      <c r="N1290" s="210"/>
      <c r="O1290" s="210"/>
      <c r="P1290" s="210"/>
      <c r="Q1290" s="210"/>
      <c r="R1290" s="210"/>
      <c r="S1290" s="210"/>
      <c r="T1290" s="210"/>
      <c r="U1290" s="210"/>
      <c r="V1290" s="210"/>
      <c r="W1290" s="210"/>
      <c r="X1290" s="210"/>
      <c r="Y1290" s="210"/>
      <c r="Z1290" s="210"/>
      <c r="AA1290" s="210"/>
      <c r="AB1290" s="210"/>
      <c r="AC1290" s="210"/>
      <c r="AD1290" s="210"/>
      <c r="AE1290" s="210"/>
      <c r="AF1290" s="210"/>
      <c r="AG1290" s="210"/>
      <c r="AH1290" s="210"/>
      <c r="AI1290" s="210"/>
      <c r="AJ1290" s="210"/>
      <c r="AK1290" s="210"/>
      <c r="AL1290" s="210"/>
      <c r="AM1290" s="210"/>
      <c r="AN1290" s="210"/>
      <c r="AO1290" s="210"/>
      <c r="AP1290" s="210"/>
      <c r="AQ1290" s="210"/>
      <c r="AR1290" s="210"/>
      <c r="AS1290" s="210"/>
      <c r="AT1290" s="210"/>
      <c r="AU1290" s="210"/>
      <c r="AV1290" s="210"/>
      <c r="AW1290" s="210"/>
      <c r="AX1290" s="210"/>
      <c r="AY1290" s="210"/>
      <c r="AZ1290" s="210"/>
      <c r="BA1290" s="210"/>
      <c r="BB1290" s="210"/>
      <c r="BC1290" s="210"/>
      <c r="BD1290" s="210"/>
      <c r="BE1290" s="210"/>
      <c r="BF1290" s="210"/>
      <c r="BG1290" s="210"/>
      <c r="BH1290" s="226"/>
      <c r="BI1290" s="226"/>
      <c r="BJ1290" s="226"/>
      <c r="BK1290" s="210"/>
      <c r="BL1290" s="210"/>
      <c r="BM1290" s="210"/>
      <c r="BN1290" s="210"/>
      <c r="BO1290" s="210"/>
      <c r="BP1290" s="210"/>
      <c r="BQ1290" s="210"/>
      <c r="BR1290" s="226"/>
      <c r="BS1290" s="226"/>
      <c r="BT1290" s="226"/>
      <c r="BU1290" s="210"/>
      <c r="BV1290" s="210"/>
      <c r="BW1290" s="210"/>
      <c r="BX1290" s="210"/>
      <c r="BY1290" s="210"/>
      <c r="BZ1290" s="226"/>
      <c r="CA1290" s="226"/>
      <c r="CB1290" s="226"/>
      <c r="CC1290" s="226">
        <f>0.0000471*Conversions!$D$8</f>
        <v>4.8277500000000001E-2</v>
      </c>
      <c r="CD1290" s="226">
        <f>0.0000471*Conversions!$D$8</f>
        <v>4.8277500000000001E-2</v>
      </c>
      <c r="CE1290" s="226">
        <f>0.0000471*Conversions!$D$8</f>
        <v>4.8277500000000001E-2</v>
      </c>
      <c r="CF1290" s="226">
        <f>0.0000137*Conversions!$D$8</f>
        <v>1.4042499999999999E-2</v>
      </c>
      <c r="CG1290" s="226">
        <f>0.0000137*Conversions!$D$8</f>
        <v>1.4042499999999999E-2</v>
      </c>
      <c r="CH1290" s="226">
        <f>0.0000137*Conversions!$D$8</f>
        <v>1.4042499999999999E-2</v>
      </c>
      <c r="CI1290" s="226">
        <f>0.0000285*Conversions!$D$8</f>
        <v>2.9212500000000002E-2</v>
      </c>
      <c r="CJ1290" s="226">
        <f>0.0000285*Conversions!$D$8</f>
        <v>2.9212500000000002E-2</v>
      </c>
      <c r="CK1290" s="226">
        <f>0.0000285*Conversions!$D$8</f>
        <v>2.9212500000000002E-2</v>
      </c>
      <c r="CL1290" s="226"/>
      <c r="CM1290" s="213"/>
      <c r="CN1290" s="213"/>
      <c r="CO1290" s="210"/>
      <c r="CP1290" s="210"/>
      <c r="CQ1290" s="210"/>
      <c r="CT1290" s="210"/>
      <c r="CU1290" s="210"/>
      <c r="CV1290" s="210"/>
    </row>
    <row r="1291" spans="1:103" s="208" customFormat="1" x14ac:dyDescent="0.25">
      <c r="A1291" s="243" t="s">
        <v>319</v>
      </c>
      <c r="B1291" s="208" t="s">
        <v>1278</v>
      </c>
      <c r="C1291" s="226">
        <v>1.4E-3</v>
      </c>
      <c r="D1291" s="226">
        <v>1.4E-3</v>
      </c>
      <c r="E1291" s="226">
        <v>1.4E-3</v>
      </c>
      <c r="F1291" s="226">
        <v>1.4E-3</v>
      </c>
      <c r="G1291" s="226">
        <v>1.4E-3</v>
      </c>
      <c r="H1291" s="226">
        <v>1.4E-3</v>
      </c>
      <c r="I1291" s="226">
        <v>1.4E-3</v>
      </c>
      <c r="J1291" s="210">
        <v>1.4E-3</v>
      </c>
      <c r="K1291" s="210">
        <v>1.4E-3</v>
      </c>
      <c r="L1291" s="210">
        <v>1.4E-3</v>
      </c>
      <c r="M1291" s="210">
        <v>1.4E-3</v>
      </c>
      <c r="N1291" s="210">
        <v>1.4E-3</v>
      </c>
      <c r="O1291" s="210">
        <v>1.4E-3</v>
      </c>
      <c r="P1291" s="210">
        <v>1.4E-3</v>
      </c>
      <c r="Q1291" s="210">
        <v>1.4E-3</v>
      </c>
      <c r="R1291" s="210">
        <v>1.4E-3</v>
      </c>
      <c r="S1291" s="210">
        <v>1.4E-3</v>
      </c>
      <c r="T1291" s="210">
        <v>1.4E-3</v>
      </c>
      <c r="U1291" s="210">
        <v>1.4E-3</v>
      </c>
      <c r="V1291" s="210">
        <v>1.4E-3</v>
      </c>
      <c r="W1291" s="210">
        <v>1.4E-3</v>
      </c>
      <c r="X1291" s="210">
        <v>1.4E-3</v>
      </c>
      <c r="Y1291" s="210">
        <v>1.4E-3</v>
      </c>
      <c r="Z1291" s="210">
        <v>1.4E-3</v>
      </c>
      <c r="AA1291" s="210">
        <v>1.4E-3</v>
      </c>
      <c r="AB1291" s="210">
        <v>1.4E-3</v>
      </c>
      <c r="AC1291" s="210">
        <v>1.4E-3</v>
      </c>
      <c r="AD1291" s="210">
        <v>1.4E-3</v>
      </c>
      <c r="AE1291" s="210">
        <v>1.4E-3</v>
      </c>
      <c r="AF1291" s="226">
        <v>1.4E-3</v>
      </c>
      <c r="AG1291" s="226">
        <v>1.4E-3</v>
      </c>
      <c r="AH1291" s="226">
        <v>1.4E-3</v>
      </c>
      <c r="AI1291" s="226">
        <v>1.4E-3</v>
      </c>
      <c r="AJ1291" s="226">
        <v>1.4E-3</v>
      </c>
      <c r="AK1291" s="226">
        <v>1.4E-3</v>
      </c>
      <c r="AL1291" s="210">
        <v>1.4E-3</v>
      </c>
      <c r="AM1291" s="210">
        <v>1.4E-3</v>
      </c>
      <c r="AN1291" s="210">
        <v>1.4E-3</v>
      </c>
      <c r="AO1291" s="210">
        <v>1.4E-3</v>
      </c>
      <c r="AP1291" s="210">
        <v>1.4E-3</v>
      </c>
      <c r="AQ1291" s="210">
        <v>1.4E-3</v>
      </c>
      <c r="AR1291" s="210">
        <v>1.4E-3</v>
      </c>
      <c r="AS1291" s="210">
        <v>1.4E-3</v>
      </c>
      <c r="AT1291" s="210">
        <v>1.4E-3</v>
      </c>
      <c r="AU1291" s="210">
        <v>1.4E-3</v>
      </c>
      <c r="AV1291" s="210">
        <v>1.4E-3</v>
      </c>
      <c r="AW1291" s="210">
        <v>1.4E-3</v>
      </c>
      <c r="AX1291" s="210">
        <v>1.4E-3</v>
      </c>
      <c r="AY1291" s="210">
        <v>1.4E-3</v>
      </c>
      <c r="AZ1291" s="210">
        <v>1.4E-3</v>
      </c>
      <c r="BA1291" s="210">
        <v>1.4E-3</v>
      </c>
      <c r="BB1291" s="226">
        <v>1.4E-3</v>
      </c>
      <c r="BC1291" s="226">
        <v>1.4E-3</v>
      </c>
      <c r="BD1291" s="226">
        <v>1.4E-3</v>
      </c>
      <c r="BE1291" s="226">
        <v>1.4E-3</v>
      </c>
      <c r="BF1291" s="226">
        <v>1.4E-3</v>
      </c>
      <c r="BG1291" s="226">
        <v>1.4E-3</v>
      </c>
      <c r="BH1291" s="226">
        <v>1.4E-3</v>
      </c>
      <c r="BI1291" s="226">
        <v>1.4E-3</v>
      </c>
      <c r="BJ1291" s="226">
        <v>1.4E-3</v>
      </c>
      <c r="BK1291" s="210">
        <f>(0.0000133)*Conversions!$D$8</f>
        <v>1.3632500000000001E-2</v>
      </c>
      <c r="BL1291" s="210">
        <f>(0.0000133)*Conversions!$D$8</f>
        <v>1.3632500000000001E-2</v>
      </c>
      <c r="BM1291" s="210">
        <f>(0.0000133)*Conversions!$D$8</f>
        <v>1.3632500000000001E-2</v>
      </c>
      <c r="BN1291" s="210">
        <f>(0.0000133)*Conversions!$D$8</f>
        <v>1.3632500000000001E-2</v>
      </c>
      <c r="BO1291" s="210">
        <f>(0.0000133)*Conversions!$D$8</f>
        <v>1.3632500000000001E-2</v>
      </c>
      <c r="BP1291" s="210">
        <f>(0.0000133)*Conversions!$D$8</f>
        <v>1.3632500000000001E-2</v>
      </c>
      <c r="BQ1291" s="210">
        <f>(0.0000133)*Conversions!$D$8</f>
        <v>1.3632500000000001E-2</v>
      </c>
      <c r="BR1291" s="226">
        <v>1.4E-3</v>
      </c>
      <c r="BS1291" s="226">
        <v>1.4E-3</v>
      </c>
      <c r="BT1291" s="226">
        <v>1.4E-3</v>
      </c>
      <c r="BU1291" s="226">
        <v>1.4E-3</v>
      </c>
      <c r="BV1291" s="226">
        <v>1.4E-3</v>
      </c>
      <c r="BW1291" s="226">
        <v>1.4E-3</v>
      </c>
      <c r="BX1291" s="226">
        <v>1.4E-3</v>
      </c>
      <c r="BY1291" s="226">
        <v>1.4E-3</v>
      </c>
      <c r="BZ1291" s="226">
        <v>1.4E-3</v>
      </c>
      <c r="CA1291" s="226">
        <v>1.4E-3</v>
      </c>
      <c r="CB1291" s="226">
        <v>1.4E-3</v>
      </c>
      <c r="CC1291" s="226">
        <v>1.4E-3</v>
      </c>
      <c r="CD1291" s="226">
        <v>1.4E-3</v>
      </c>
      <c r="CE1291" s="226">
        <v>1.4E-3</v>
      </c>
      <c r="CF1291" s="226">
        <v>1.4E-3</v>
      </c>
      <c r="CG1291" s="226">
        <v>1.4E-3</v>
      </c>
      <c r="CH1291" s="226">
        <v>1.4E-3</v>
      </c>
      <c r="CI1291" s="226">
        <v>1.4E-3</v>
      </c>
      <c r="CJ1291" s="226">
        <v>1.4E-3</v>
      </c>
      <c r="CK1291" s="226">
        <v>1.4E-3</v>
      </c>
      <c r="CL1291" s="226">
        <v>1.4E-3</v>
      </c>
      <c r="CM1291" s="226">
        <f>(0.08508)*(Conversions!$D$11)*(1/Conversions!$D$10)*(1/Conversions!$D$9)</f>
        <v>2.0343741070162026E-7</v>
      </c>
      <c r="CN1291" s="226">
        <f>(0.08508)*(Conversions!$D$11)*(1/Conversions!$D$10)*(1/Conversions!$D$9)</f>
        <v>2.0343741070162026E-7</v>
      </c>
      <c r="CO1291" s="226">
        <v>1.4E-3</v>
      </c>
      <c r="CP1291" s="226">
        <v>1.4E-3</v>
      </c>
      <c r="CQ1291" s="226">
        <v>1.4E-3</v>
      </c>
      <c r="CR1291" s="226">
        <v>1.4E-3</v>
      </c>
      <c r="CS1291" s="226">
        <v>1.4E-3</v>
      </c>
      <c r="CT1291" s="226">
        <v>1.4E-3</v>
      </c>
      <c r="CU1291" s="226">
        <v>1.4E-3</v>
      </c>
      <c r="CV1291" s="226">
        <v>1.4E-3</v>
      </c>
      <c r="CW1291" s="226">
        <v>1.4E-3</v>
      </c>
      <c r="CX1291" s="226">
        <v>1.4E-3</v>
      </c>
    </row>
    <row r="1292" spans="1:103" s="208" customFormat="1" x14ac:dyDescent="0.25">
      <c r="A1292" s="243" t="s">
        <v>321</v>
      </c>
      <c r="B1292" s="208" t="s">
        <v>1278</v>
      </c>
      <c r="C1292" s="226">
        <v>1.7999999999999999E-6</v>
      </c>
      <c r="D1292" s="226">
        <v>1.7999999999999999E-6</v>
      </c>
      <c r="E1292" s="226">
        <v>1.7999999999999999E-6</v>
      </c>
      <c r="F1292" s="226">
        <v>1.7999999999999999E-6</v>
      </c>
      <c r="G1292" s="226">
        <v>1.7999999999999999E-6</v>
      </c>
      <c r="H1292" s="226">
        <v>1.7999999999999999E-6</v>
      </c>
      <c r="I1292" s="226">
        <v>1.7999999999999999E-6</v>
      </c>
      <c r="J1292" s="210">
        <v>1.7999999999999999E-6</v>
      </c>
      <c r="K1292" s="210">
        <v>1.7999999999999999E-6</v>
      </c>
      <c r="L1292" s="210">
        <v>1.7999999999999999E-6</v>
      </c>
      <c r="M1292" s="210">
        <v>1.7999999999999999E-6</v>
      </c>
      <c r="N1292" s="210">
        <v>1.7999999999999999E-6</v>
      </c>
      <c r="O1292" s="210">
        <v>1.7999999999999999E-6</v>
      </c>
      <c r="P1292" s="210">
        <v>1.7999999999999999E-6</v>
      </c>
      <c r="Q1292" s="210">
        <v>1.7999999999999999E-6</v>
      </c>
      <c r="R1292" s="210">
        <v>1.7999999999999999E-6</v>
      </c>
      <c r="S1292" s="210">
        <v>1.7999999999999999E-6</v>
      </c>
      <c r="T1292" s="210">
        <v>1.7999999999999999E-6</v>
      </c>
      <c r="U1292" s="210">
        <v>1.7999999999999999E-6</v>
      </c>
      <c r="V1292" s="210">
        <v>1.7999999999999999E-6</v>
      </c>
      <c r="W1292" s="210">
        <v>1.7999999999999999E-6</v>
      </c>
      <c r="X1292" s="210">
        <v>1.7999999999999999E-6</v>
      </c>
      <c r="Y1292" s="210">
        <v>1.7999999999999999E-6</v>
      </c>
      <c r="Z1292" s="210">
        <v>1.7999999999999999E-6</v>
      </c>
      <c r="AA1292" s="210">
        <v>1.7999999999999999E-6</v>
      </c>
      <c r="AB1292" s="210">
        <v>1.7999999999999999E-6</v>
      </c>
      <c r="AC1292" s="210">
        <v>1.7999999999999999E-6</v>
      </c>
      <c r="AD1292" s="210">
        <v>1.7999999999999999E-6</v>
      </c>
      <c r="AE1292" s="210">
        <v>1.7999999999999999E-6</v>
      </c>
      <c r="AF1292" s="226">
        <v>1.7999999999999999E-6</v>
      </c>
      <c r="AG1292" s="226">
        <v>1.7999999999999999E-6</v>
      </c>
      <c r="AH1292" s="226">
        <v>1.7999999999999999E-6</v>
      </c>
      <c r="AI1292" s="226">
        <v>1.7999999999999999E-6</v>
      </c>
      <c r="AJ1292" s="226">
        <v>1.7999999999999999E-6</v>
      </c>
      <c r="AK1292" s="226">
        <v>1.7999999999999999E-6</v>
      </c>
      <c r="AL1292" s="210">
        <v>1.7999999999999999E-6</v>
      </c>
      <c r="AM1292" s="210">
        <v>1.7999999999999999E-6</v>
      </c>
      <c r="AN1292" s="210">
        <v>1.7999999999999999E-6</v>
      </c>
      <c r="AO1292" s="210">
        <v>1.7999999999999999E-6</v>
      </c>
      <c r="AP1292" s="210">
        <v>1.7999999999999999E-6</v>
      </c>
      <c r="AQ1292" s="210">
        <v>1.7999999999999999E-6</v>
      </c>
      <c r="AR1292" s="210">
        <v>1.7999999999999999E-6</v>
      </c>
      <c r="AS1292" s="210">
        <v>1.7999999999999999E-6</v>
      </c>
      <c r="AT1292" s="210">
        <v>1.7999999999999999E-6</v>
      </c>
      <c r="AU1292" s="210">
        <v>1.7999999999999999E-6</v>
      </c>
      <c r="AV1292" s="210">
        <v>1.7999999999999999E-6</v>
      </c>
      <c r="AW1292" s="210">
        <v>1.7999999999999999E-6</v>
      </c>
      <c r="AX1292" s="210">
        <v>1.7999999999999999E-6</v>
      </c>
      <c r="AY1292" s="210">
        <v>1.7999999999999999E-6</v>
      </c>
      <c r="AZ1292" s="210">
        <v>1.7999999999999999E-6</v>
      </c>
      <c r="BA1292" s="210">
        <v>1.7999999999999999E-6</v>
      </c>
      <c r="BB1292" s="226">
        <v>1.7999999999999999E-6</v>
      </c>
      <c r="BC1292" s="226">
        <v>1.7999999999999999E-6</v>
      </c>
      <c r="BD1292" s="226">
        <v>1.7999999999999999E-6</v>
      </c>
      <c r="BE1292" s="226">
        <v>1.7999999999999999E-6</v>
      </c>
      <c r="BF1292" s="226">
        <v>1.7999999999999999E-6</v>
      </c>
      <c r="BG1292" s="226">
        <v>1.7999999999999999E-6</v>
      </c>
      <c r="BH1292" s="226">
        <v>1.7999999999999999E-6</v>
      </c>
      <c r="BI1292" s="226">
        <v>1.7999999999999999E-6</v>
      </c>
      <c r="BJ1292" s="226">
        <v>1.7999999999999999E-6</v>
      </c>
      <c r="BK1292" s="226">
        <v>1.7999999999999999E-6</v>
      </c>
      <c r="BL1292" s="226">
        <v>1.7999999999999999E-6</v>
      </c>
      <c r="BM1292" s="226">
        <v>1.7999999999999999E-6</v>
      </c>
      <c r="BN1292" s="226">
        <v>1.7999999999999999E-6</v>
      </c>
      <c r="BO1292" s="226">
        <v>1.7999999999999999E-6</v>
      </c>
      <c r="BP1292" s="226">
        <v>1.7999999999999999E-6</v>
      </c>
      <c r="BQ1292" s="226">
        <v>1.7999999999999999E-6</v>
      </c>
      <c r="BR1292" s="226">
        <v>1.7999999999999999E-6</v>
      </c>
      <c r="BS1292" s="226">
        <v>1.7999999999999999E-6</v>
      </c>
      <c r="BT1292" s="226">
        <v>1.7999999999999999E-6</v>
      </c>
      <c r="BU1292" s="226">
        <v>1.7999999999999999E-6</v>
      </c>
      <c r="BV1292" s="226">
        <v>1.7999999999999999E-6</v>
      </c>
      <c r="BW1292" s="226">
        <v>1.7999999999999999E-6</v>
      </c>
      <c r="BX1292" s="226">
        <v>1.7999999999999999E-6</v>
      </c>
      <c r="BY1292" s="226">
        <v>1.7999999999999999E-6</v>
      </c>
      <c r="BZ1292" s="226">
        <v>1.7999999999999999E-6</v>
      </c>
      <c r="CA1292" s="226">
        <v>1.7999999999999999E-6</v>
      </c>
      <c r="CB1292" s="226">
        <v>1.7999999999999999E-6</v>
      </c>
      <c r="CC1292" s="226">
        <f>0.000000672*Conversions!$D$8</f>
        <v>6.8879999999999994E-4</v>
      </c>
      <c r="CD1292" s="226">
        <f>0.000000672*Conversions!$D$8</f>
        <v>6.8879999999999994E-4</v>
      </c>
      <c r="CE1292" s="226">
        <f>0.000000672*Conversions!$D$8</f>
        <v>6.8879999999999994E-4</v>
      </c>
      <c r="CF1292" s="226">
        <v>1.7999999999999999E-6</v>
      </c>
      <c r="CG1292" s="226">
        <v>1.7999999999999999E-6</v>
      </c>
      <c r="CH1292" s="226">
        <v>1.7999999999999999E-6</v>
      </c>
      <c r="CI1292" s="226">
        <f>0.000000693*Conversions!$D$8</f>
        <v>7.1032499999999993E-4</v>
      </c>
      <c r="CJ1292" s="226">
        <f>0.000000693*Conversions!$D$8</f>
        <v>7.1032499999999993E-4</v>
      </c>
      <c r="CK1292" s="226">
        <f>0.000000693*Conversions!$D$8</f>
        <v>7.1032499999999993E-4</v>
      </c>
      <c r="CL1292" s="226">
        <v>1.7999999999999999E-6</v>
      </c>
      <c r="CM1292" s="226">
        <v>1.7999999999999999E-6</v>
      </c>
      <c r="CN1292" s="226">
        <v>1.7999999999999999E-6</v>
      </c>
      <c r="CO1292" s="226">
        <v>1.7999999999999999E-6</v>
      </c>
      <c r="CP1292" s="226">
        <v>1.7999999999999999E-6</v>
      </c>
      <c r="CQ1292" s="226">
        <v>1.7999999999999999E-6</v>
      </c>
      <c r="CR1292" s="226">
        <v>1.7999999999999999E-6</v>
      </c>
      <c r="CS1292" s="226">
        <v>1.7999999999999999E-6</v>
      </c>
      <c r="CT1292" s="226">
        <v>1.7999999999999999E-6</v>
      </c>
      <c r="CU1292" s="226">
        <v>1.7999999999999999E-6</v>
      </c>
      <c r="CV1292" s="226">
        <v>1.7999999999999999E-6</v>
      </c>
      <c r="CW1292" s="226">
        <v>1.7999999999999999E-6</v>
      </c>
      <c r="CX1292" s="226">
        <v>1.7999999999999999E-6</v>
      </c>
    </row>
    <row r="1293" spans="1:103" s="208" customFormat="1" x14ac:dyDescent="0.25">
      <c r="A1293" s="243" t="s">
        <v>323</v>
      </c>
      <c r="B1293" s="208" t="s">
        <v>1278</v>
      </c>
      <c r="C1293" s="226">
        <v>8.3999999999999995E-5</v>
      </c>
      <c r="D1293" s="226">
        <v>8.3999999999999995E-5</v>
      </c>
      <c r="E1293" s="226">
        <v>8.3999999999999995E-5</v>
      </c>
      <c r="F1293" s="226">
        <v>8.3999999999999995E-5</v>
      </c>
      <c r="G1293" s="226">
        <v>8.3999999999999995E-5</v>
      </c>
      <c r="H1293" s="226">
        <v>8.3999999999999995E-5</v>
      </c>
      <c r="I1293" s="226">
        <v>8.3999999999999995E-5</v>
      </c>
      <c r="J1293" s="210">
        <v>8.3999999999999995E-5</v>
      </c>
      <c r="K1293" s="210">
        <v>8.3999999999999995E-5</v>
      </c>
      <c r="L1293" s="210">
        <v>8.3999999999999995E-5</v>
      </c>
      <c r="M1293" s="210">
        <v>8.3999999999999995E-5</v>
      </c>
      <c r="N1293" s="210">
        <v>8.3999999999999995E-5</v>
      </c>
      <c r="O1293" s="210">
        <v>8.3999999999999995E-5</v>
      </c>
      <c r="P1293" s="210">
        <v>8.3999999999999995E-5</v>
      </c>
      <c r="Q1293" s="210">
        <v>8.3999999999999995E-5</v>
      </c>
      <c r="R1293" s="210">
        <v>8.3999999999999995E-5</v>
      </c>
      <c r="S1293" s="210">
        <v>8.3999999999999995E-5</v>
      </c>
      <c r="T1293" s="210">
        <v>8.3999999999999995E-5</v>
      </c>
      <c r="U1293" s="210">
        <v>8.3999999999999995E-5</v>
      </c>
      <c r="V1293" s="210">
        <v>8.3999999999999995E-5</v>
      </c>
      <c r="W1293" s="210">
        <v>8.3999999999999995E-5</v>
      </c>
      <c r="X1293" s="210">
        <v>8.3999999999999995E-5</v>
      </c>
      <c r="Y1293" s="210">
        <v>8.3999999999999995E-5</v>
      </c>
      <c r="Z1293" s="210">
        <v>8.3999999999999995E-5</v>
      </c>
      <c r="AA1293" s="210">
        <v>8.3999999999999995E-5</v>
      </c>
      <c r="AB1293" s="210">
        <v>8.3999999999999995E-5</v>
      </c>
      <c r="AC1293" s="210">
        <v>8.3999999999999995E-5</v>
      </c>
      <c r="AD1293" s="210">
        <v>8.3999999999999995E-5</v>
      </c>
      <c r="AE1293" s="210">
        <v>8.3999999999999995E-5</v>
      </c>
      <c r="AF1293" s="226">
        <v>8.3999999999999995E-5</v>
      </c>
      <c r="AG1293" s="226">
        <v>8.3999999999999995E-5</v>
      </c>
      <c r="AH1293" s="226">
        <v>8.3999999999999995E-5</v>
      </c>
      <c r="AI1293" s="226">
        <v>8.3999999999999995E-5</v>
      </c>
      <c r="AJ1293" s="226">
        <v>8.3999999999999995E-5</v>
      </c>
      <c r="AK1293" s="226">
        <v>8.3999999999999995E-5</v>
      </c>
      <c r="AL1293" s="210">
        <v>8.3999999999999995E-5</v>
      </c>
      <c r="AM1293" s="210">
        <v>8.3999999999999995E-5</v>
      </c>
      <c r="AN1293" s="210">
        <v>8.3999999999999995E-5</v>
      </c>
      <c r="AO1293" s="210">
        <v>8.3999999999999995E-5</v>
      </c>
      <c r="AP1293" s="210">
        <v>8.3999999999999995E-5</v>
      </c>
      <c r="AQ1293" s="210">
        <v>8.3999999999999995E-5</v>
      </c>
      <c r="AR1293" s="210">
        <v>8.3999999999999995E-5</v>
      </c>
      <c r="AS1293" s="210">
        <v>8.3999999999999995E-5</v>
      </c>
      <c r="AT1293" s="210">
        <v>8.3999999999999995E-5</v>
      </c>
      <c r="AU1293" s="210">
        <v>8.3999999999999995E-5</v>
      </c>
      <c r="AV1293" s="210">
        <v>8.3999999999999995E-5</v>
      </c>
      <c r="AW1293" s="210">
        <v>8.3999999999999995E-5</v>
      </c>
      <c r="AX1293" s="210">
        <v>8.3999999999999995E-5</v>
      </c>
      <c r="AY1293" s="210">
        <v>8.3999999999999995E-5</v>
      </c>
      <c r="AZ1293" s="210">
        <v>8.3999999999999995E-5</v>
      </c>
      <c r="BA1293" s="210">
        <v>8.3999999999999995E-5</v>
      </c>
      <c r="BB1293" s="226">
        <v>8.3999999999999995E-5</v>
      </c>
      <c r="BC1293" s="226">
        <v>8.3999999999999995E-5</v>
      </c>
      <c r="BD1293" s="226">
        <v>8.3999999999999995E-5</v>
      </c>
      <c r="BE1293" s="226">
        <v>8.3999999999999995E-5</v>
      </c>
      <c r="BF1293" s="226">
        <v>8.3999999999999995E-5</v>
      </c>
      <c r="BG1293" s="226">
        <v>8.3999999999999995E-5</v>
      </c>
      <c r="BH1293" s="226">
        <v>8.3999999999999995E-5</v>
      </c>
      <c r="BI1293" s="226">
        <v>8.3999999999999995E-5</v>
      </c>
      <c r="BJ1293" s="226">
        <v>8.3999999999999995E-5</v>
      </c>
      <c r="BK1293" s="226">
        <v>8.3999999999999995E-5</v>
      </c>
      <c r="BL1293" s="226">
        <v>8.3999999999999995E-5</v>
      </c>
      <c r="BM1293" s="226">
        <v>8.3999999999999995E-5</v>
      </c>
      <c r="BN1293" s="226">
        <v>8.3999999999999995E-5</v>
      </c>
      <c r="BO1293" s="226">
        <v>8.3999999999999995E-5</v>
      </c>
      <c r="BP1293" s="226">
        <v>8.3999999999999995E-5</v>
      </c>
      <c r="BQ1293" s="226">
        <v>8.3999999999999995E-5</v>
      </c>
      <c r="BR1293" s="226">
        <v>8.3999999999999995E-5</v>
      </c>
      <c r="BS1293" s="226">
        <v>8.3999999999999995E-5</v>
      </c>
      <c r="BT1293" s="226">
        <v>8.3999999999999995E-5</v>
      </c>
      <c r="BU1293" s="226">
        <v>8.3999999999999995E-5</v>
      </c>
      <c r="BV1293" s="226">
        <v>8.3999999999999995E-5</v>
      </c>
      <c r="BW1293" s="226">
        <v>8.3999999999999995E-5</v>
      </c>
      <c r="BX1293" s="226">
        <v>8.3999999999999995E-5</v>
      </c>
      <c r="BY1293" s="226">
        <v>8.3999999999999995E-5</v>
      </c>
      <c r="BZ1293" s="226">
        <v>8.3999999999999995E-5</v>
      </c>
      <c r="CA1293" s="226">
        <v>8.3999999999999995E-5</v>
      </c>
      <c r="CB1293" s="226">
        <v>8.3999999999999995E-5</v>
      </c>
      <c r="CC1293" s="226">
        <v>8.3999999999999995E-5</v>
      </c>
      <c r="CD1293" s="226">
        <v>8.3999999999999995E-5</v>
      </c>
      <c r="CE1293" s="226">
        <v>8.3999999999999995E-5</v>
      </c>
      <c r="CF1293" s="226">
        <v>8.3999999999999995E-5</v>
      </c>
      <c r="CG1293" s="226">
        <v>8.3999999999999995E-5</v>
      </c>
      <c r="CH1293" s="226">
        <v>8.3999999999999995E-5</v>
      </c>
      <c r="CI1293" s="226">
        <v>8.3999999999999995E-5</v>
      </c>
      <c r="CJ1293" s="226">
        <v>8.3999999999999995E-5</v>
      </c>
      <c r="CK1293" s="226">
        <v>8.3999999999999995E-5</v>
      </c>
      <c r="CL1293" s="226">
        <v>8.3999999999999995E-5</v>
      </c>
      <c r="CM1293" s="226">
        <v>8.3999999999999995E-5</v>
      </c>
      <c r="CN1293" s="226">
        <v>8.3999999999999995E-5</v>
      </c>
      <c r="CO1293" s="226">
        <v>8.3999999999999995E-5</v>
      </c>
      <c r="CP1293" s="226">
        <v>8.3999999999999995E-5</v>
      </c>
      <c r="CQ1293" s="226">
        <v>8.3999999999999995E-5</v>
      </c>
      <c r="CR1293" s="226">
        <v>8.3999999999999995E-5</v>
      </c>
      <c r="CS1293" s="226">
        <v>8.3999999999999995E-5</v>
      </c>
      <c r="CT1293" s="226">
        <v>8.3999999999999995E-5</v>
      </c>
      <c r="CU1293" s="226">
        <v>8.3999999999999995E-5</v>
      </c>
      <c r="CV1293" s="226">
        <v>8.3999999999999995E-5</v>
      </c>
      <c r="CW1293" s="226">
        <v>8.3999999999999995E-5</v>
      </c>
      <c r="CX1293" s="226">
        <v>8.3999999999999995E-5</v>
      </c>
    </row>
    <row r="1294" spans="1:103" s="208" customFormat="1" x14ac:dyDescent="0.25">
      <c r="A1294" s="243" t="s">
        <v>325</v>
      </c>
      <c r="B1294" s="208" t="s">
        <v>1278</v>
      </c>
      <c r="C1294" s="226">
        <v>8.4999999999999995E-4</v>
      </c>
      <c r="D1294" s="226">
        <v>8.4999999999999995E-4</v>
      </c>
      <c r="E1294" s="226">
        <v>8.4999999999999995E-4</v>
      </c>
      <c r="F1294" s="226">
        <v>8.4999999999999995E-4</v>
      </c>
      <c r="G1294" s="226">
        <v>8.4999999999999995E-4</v>
      </c>
      <c r="H1294" s="226">
        <v>8.4999999999999995E-4</v>
      </c>
      <c r="I1294" s="226">
        <v>8.4999999999999995E-4</v>
      </c>
      <c r="J1294" s="210">
        <v>8.4999999999999995E-4</v>
      </c>
      <c r="K1294" s="210">
        <v>8.4999999999999995E-4</v>
      </c>
      <c r="L1294" s="210">
        <v>8.4999999999999995E-4</v>
      </c>
      <c r="M1294" s="210">
        <v>8.4999999999999995E-4</v>
      </c>
      <c r="N1294" s="210">
        <v>8.4999999999999995E-4</v>
      </c>
      <c r="O1294" s="210">
        <v>8.4999999999999995E-4</v>
      </c>
      <c r="P1294" s="210">
        <v>8.4999999999999995E-4</v>
      </c>
      <c r="Q1294" s="210">
        <v>8.4999999999999995E-4</v>
      </c>
      <c r="R1294" s="210">
        <v>8.4999999999999995E-4</v>
      </c>
      <c r="S1294" s="210">
        <v>8.4999999999999995E-4</v>
      </c>
      <c r="T1294" s="210">
        <v>8.4999999999999995E-4</v>
      </c>
      <c r="U1294" s="210">
        <v>8.4999999999999995E-4</v>
      </c>
      <c r="V1294" s="210">
        <v>8.4999999999999995E-4</v>
      </c>
      <c r="W1294" s="210">
        <v>8.4999999999999995E-4</v>
      </c>
      <c r="X1294" s="210">
        <v>8.4999999999999995E-4</v>
      </c>
      <c r="Y1294" s="210">
        <v>8.4999999999999995E-4</v>
      </c>
      <c r="Z1294" s="210">
        <v>8.4999999999999995E-4</v>
      </c>
      <c r="AA1294" s="210">
        <v>8.4999999999999995E-4</v>
      </c>
      <c r="AB1294" s="210">
        <v>8.4999999999999995E-4</v>
      </c>
      <c r="AC1294" s="210">
        <v>8.4999999999999995E-4</v>
      </c>
      <c r="AD1294" s="210">
        <v>8.4999999999999995E-4</v>
      </c>
      <c r="AE1294" s="210">
        <v>8.4999999999999995E-4</v>
      </c>
      <c r="AF1294" s="226">
        <v>8.4999999999999995E-4</v>
      </c>
      <c r="AG1294" s="226">
        <v>8.4999999999999995E-4</v>
      </c>
      <c r="AH1294" s="226">
        <v>8.4999999999999995E-4</v>
      </c>
      <c r="AI1294" s="226">
        <v>8.4999999999999995E-4</v>
      </c>
      <c r="AJ1294" s="226">
        <v>8.4999999999999995E-4</v>
      </c>
      <c r="AK1294" s="226">
        <v>8.4999999999999995E-4</v>
      </c>
      <c r="AL1294" s="210">
        <v>8.4999999999999995E-4</v>
      </c>
      <c r="AM1294" s="210">
        <v>8.4999999999999995E-4</v>
      </c>
      <c r="AN1294" s="210">
        <v>8.4999999999999995E-4</v>
      </c>
      <c r="AO1294" s="210">
        <v>8.4999999999999995E-4</v>
      </c>
      <c r="AP1294" s="210">
        <v>8.4999999999999995E-4</v>
      </c>
      <c r="AQ1294" s="210">
        <v>8.4999999999999995E-4</v>
      </c>
      <c r="AR1294" s="210">
        <v>8.4999999999999995E-4</v>
      </c>
      <c r="AS1294" s="210">
        <v>8.4999999999999995E-4</v>
      </c>
      <c r="AT1294" s="210">
        <v>8.4999999999999995E-4</v>
      </c>
      <c r="AU1294" s="210">
        <v>8.4999999999999995E-4</v>
      </c>
      <c r="AV1294" s="210">
        <v>8.4999999999999995E-4</v>
      </c>
      <c r="AW1294" s="210">
        <v>8.4999999999999995E-4</v>
      </c>
      <c r="AX1294" s="210">
        <v>8.4999999999999995E-4</v>
      </c>
      <c r="AY1294" s="210">
        <v>8.4999999999999995E-4</v>
      </c>
      <c r="AZ1294" s="210">
        <v>8.4999999999999995E-4</v>
      </c>
      <c r="BA1294" s="210">
        <v>8.4999999999999995E-4</v>
      </c>
      <c r="BB1294" s="226">
        <v>8.4999999999999995E-4</v>
      </c>
      <c r="BC1294" s="226">
        <v>8.4999999999999995E-4</v>
      </c>
      <c r="BD1294" s="226">
        <v>8.4999999999999995E-4</v>
      </c>
      <c r="BE1294" s="226">
        <v>8.4999999999999995E-4</v>
      </c>
      <c r="BF1294" s="226">
        <v>8.4999999999999995E-4</v>
      </c>
      <c r="BG1294" s="226">
        <v>8.4999999999999995E-4</v>
      </c>
      <c r="BH1294" s="226">
        <v>8.4999999999999995E-4</v>
      </c>
      <c r="BI1294" s="226">
        <v>8.4999999999999995E-4</v>
      </c>
      <c r="BJ1294" s="226">
        <v>8.4999999999999995E-4</v>
      </c>
      <c r="BK1294" s="210">
        <f>(0.0000692)*Conversions!$D$8</f>
        <v>7.0930000000000007E-2</v>
      </c>
      <c r="BL1294" s="210">
        <f>(0.0000692)*Conversions!$D$8</f>
        <v>7.0930000000000007E-2</v>
      </c>
      <c r="BM1294" s="210">
        <f>(0.0000692)*Conversions!$D$8</f>
        <v>7.0930000000000007E-2</v>
      </c>
      <c r="BN1294" s="210">
        <f>(0.0000692)*Conversions!$D$8</f>
        <v>7.0930000000000007E-2</v>
      </c>
      <c r="BO1294" s="210">
        <f>(0.0000692)*Conversions!$D$8</f>
        <v>7.0930000000000007E-2</v>
      </c>
      <c r="BP1294" s="210">
        <f>(0.0000692)*Conversions!$D$8</f>
        <v>7.0930000000000007E-2</v>
      </c>
      <c r="BQ1294" s="210">
        <f>(0.0000692)*Conversions!$D$8</f>
        <v>7.0930000000000007E-2</v>
      </c>
      <c r="BR1294" s="226">
        <v>8.4999999999999995E-4</v>
      </c>
      <c r="BS1294" s="226">
        <v>8.4999999999999995E-4</v>
      </c>
      <c r="BT1294" s="226">
        <v>8.4999999999999995E-4</v>
      </c>
      <c r="BU1294" s="226">
        <v>8.4999999999999995E-4</v>
      </c>
      <c r="BV1294" s="226">
        <v>8.4999999999999995E-4</v>
      </c>
      <c r="BW1294" s="226">
        <v>8.4999999999999995E-4</v>
      </c>
      <c r="BX1294" s="226">
        <v>8.4999999999999995E-4</v>
      </c>
      <c r="BY1294" s="226">
        <v>8.4999999999999995E-4</v>
      </c>
      <c r="BZ1294" s="226">
        <v>8.4999999999999995E-4</v>
      </c>
      <c r="CA1294" s="226">
        <v>8.4999999999999995E-4</v>
      </c>
      <c r="CB1294" s="226">
        <v>8.4999999999999995E-4</v>
      </c>
      <c r="CC1294" s="226">
        <v>8.4999999999999995E-4</v>
      </c>
      <c r="CD1294" s="226">
        <v>8.4999999999999995E-4</v>
      </c>
      <c r="CE1294" s="226">
        <v>8.4999999999999995E-4</v>
      </c>
      <c r="CF1294" s="226">
        <v>8.4999999999999995E-4</v>
      </c>
      <c r="CG1294" s="226">
        <v>8.4999999999999995E-4</v>
      </c>
      <c r="CH1294" s="226">
        <v>8.4999999999999995E-4</v>
      </c>
      <c r="CI1294" s="226">
        <v>8.4999999999999995E-4</v>
      </c>
      <c r="CJ1294" s="226">
        <v>8.4999999999999995E-4</v>
      </c>
      <c r="CK1294" s="226">
        <v>8.4999999999999995E-4</v>
      </c>
      <c r="CL1294" s="226">
        <v>8.4999999999999995E-4</v>
      </c>
      <c r="CM1294" s="226">
        <f>((0.13)*Conversions!$D$11)*(1/Conversions!$D$10)*(1/Conversions!$D$9)</f>
        <v>3.1084700741902487E-7</v>
      </c>
      <c r="CN1294" s="226">
        <v>8.4999999999999995E-4</v>
      </c>
      <c r="CO1294" s="226">
        <v>8.4999999999999995E-4</v>
      </c>
      <c r="CP1294" s="226">
        <v>8.4999999999999995E-4</v>
      </c>
      <c r="CQ1294" s="226">
        <v>8.4999999999999995E-4</v>
      </c>
      <c r="CR1294" s="226">
        <v>8.4999999999999995E-4</v>
      </c>
      <c r="CS1294" s="226">
        <v>8.4999999999999995E-4</v>
      </c>
      <c r="CT1294" s="226">
        <v>8.4999999999999995E-4</v>
      </c>
      <c r="CU1294" s="226">
        <v>8.4999999999999995E-4</v>
      </c>
      <c r="CV1294" s="226">
        <v>8.4999999999999995E-4</v>
      </c>
      <c r="CW1294" s="226">
        <v>8.4999999999999995E-4</v>
      </c>
      <c r="CX1294" s="226">
        <v>8.4999999999999995E-4</v>
      </c>
    </row>
    <row r="1295" spans="1:103" s="214" customFormat="1" x14ac:dyDescent="0.25">
      <c r="A1295" s="243" t="s">
        <v>550</v>
      </c>
      <c r="B1295" s="208" t="s">
        <v>1278</v>
      </c>
      <c r="C1295" s="226"/>
      <c r="D1295" s="226"/>
      <c r="E1295" s="226"/>
      <c r="F1295" s="226"/>
      <c r="G1295" s="226"/>
      <c r="H1295" s="226"/>
      <c r="I1295" s="226"/>
      <c r="J1295" s="210"/>
      <c r="K1295" s="210"/>
      <c r="L1295" s="210"/>
      <c r="M1295" s="210"/>
      <c r="N1295" s="210"/>
      <c r="O1295" s="210"/>
      <c r="P1295" s="210"/>
      <c r="Q1295" s="210"/>
      <c r="R1295" s="210"/>
      <c r="S1295" s="210"/>
      <c r="T1295" s="210"/>
      <c r="U1295" s="210"/>
      <c r="V1295" s="210"/>
      <c r="W1295" s="210"/>
      <c r="X1295" s="210"/>
      <c r="Y1295" s="210"/>
      <c r="Z1295" s="210"/>
      <c r="AA1295" s="210"/>
      <c r="AB1295" s="210"/>
      <c r="AC1295" s="210"/>
      <c r="AD1295" s="210"/>
      <c r="AE1295" s="210"/>
      <c r="AF1295" s="208"/>
      <c r="AG1295" s="208"/>
      <c r="AH1295" s="208"/>
      <c r="AI1295" s="208"/>
      <c r="AJ1295" s="208"/>
      <c r="AK1295" s="208"/>
      <c r="AL1295" s="210"/>
      <c r="AM1295" s="210"/>
      <c r="AN1295" s="210"/>
      <c r="AO1295" s="210"/>
      <c r="AP1295" s="210"/>
      <c r="AQ1295" s="210"/>
      <c r="AR1295" s="210"/>
      <c r="AS1295" s="210"/>
      <c r="AT1295" s="210"/>
      <c r="AU1295" s="210"/>
      <c r="AV1295" s="210"/>
      <c r="AW1295" s="210"/>
      <c r="AX1295" s="210"/>
      <c r="AY1295" s="210"/>
      <c r="AZ1295" s="210"/>
      <c r="BA1295" s="210"/>
      <c r="BB1295" s="208"/>
      <c r="BC1295" s="208"/>
      <c r="BD1295" s="208"/>
      <c r="BE1295" s="208"/>
      <c r="BF1295" s="208"/>
      <c r="BG1295" s="208"/>
      <c r="BH1295" s="208"/>
      <c r="BI1295" s="208"/>
      <c r="BJ1295" s="208"/>
      <c r="BK1295" s="208"/>
      <c r="BL1295" s="208"/>
      <c r="BM1295" s="208"/>
      <c r="BN1295" s="208"/>
      <c r="BO1295" s="208"/>
      <c r="BP1295" s="208"/>
      <c r="BQ1295" s="208"/>
      <c r="BR1295" s="208"/>
      <c r="BS1295" s="208"/>
      <c r="BT1295" s="208"/>
      <c r="BU1295" s="208"/>
      <c r="BV1295" s="208"/>
      <c r="BW1295" s="208"/>
      <c r="BX1295" s="208"/>
      <c r="BY1295" s="208"/>
      <c r="BZ1295" s="213"/>
      <c r="CA1295" s="208"/>
      <c r="CB1295" s="208"/>
      <c r="CC1295" s="213"/>
      <c r="CD1295" s="213"/>
      <c r="CE1295" s="213"/>
      <c r="CF1295" s="213"/>
      <c r="CG1295" s="213"/>
      <c r="CH1295" s="213"/>
      <c r="CI1295" s="213"/>
      <c r="CJ1295" s="213"/>
      <c r="CK1295" s="213"/>
      <c r="CL1295" s="213"/>
      <c r="CM1295" s="226">
        <f>((0.004)*Conversions!$D$11)*(1/Conversions!$D$10)*(1/Conversions!$D$9)</f>
        <v>9.5645233052007643E-9</v>
      </c>
      <c r="CN1295" s="226"/>
      <c r="CO1295" s="208"/>
      <c r="CP1295" s="208"/>
      <c r="CQ1295" s="208"/>
      <c r="CR1295" s="208"/>
      <c r="CS1295" s="208"/>
      <c r="CT1295" s="208"/>
      <c r="CU1295" s="208"/>
      <c r="CV1295" s="208"/>
      <c r="CW1295" s="208"/>
      <c r="CX1295" s="208"/>
      <c r="CY1295" s="208"/>
    </row>
    <row r="1296" spans="1:103" s="214" customFormat="1" x14ac:dyDescent="0.25">
      <c r="A1296" s="243" t="s">
        <v>728</v>
      </c>
      <c r="B1296" s="208" t="s">
        <v>1278</v>
      </c>
      <c r="C1296" s="226"/>
      <c r="D1296" s="226"/>
      <c r="E1296" s="226"/>
      <c r="F1296" s="226"/>
      <c r="G1296" s="226"/>
      <c r="H1296" s="226"/>
      <c r="I1296" s="226"/>
      <c r="J1296" s="210"/>
      <c r="K1296" s="210"/>
      <c r="L1296" s="210"/>
      <c r="M1296" s="210"/>
      <c r="N1296" s="210"/>
      <c r="O1296" s="210"/>
      <c r="P1296" s="210"/>
      <c r="Q1296" s="210"/>
      <c r="R1296" s="210"/>
      <c r="S1296" s="210"/>
      <c r="T1296" s="210"/>
      <c r="U1296" s="210"/>
      <c r="V1296" s="210"/>
      <c r="W1296" s="210"/>
      <c r="X1296" s="210"/>
      <c r="Y1296" s="210"/>
      <c r="Z1296" s="210"/>
      <c r="AA1296" s="210"/>
      <c r="AB1296" s="210"/>
      <c r="AC1296" s="210"/>
      <c r="AD1296" s="210"/>
      <c r="AE1296" s="210"/>
      <c r="AF1296" s="208"/>
      <c r="AG1296" s="208"/>
      <c r="AH1296" s="208"/>
      <c r="AI1296" s="208"/>
      <c r="AJ1296" s="208"/>
      <c r="AK1296" s="208"/>
      <c r="AL1296" s="210"/>
      <c r="AM1296" s="210"/>
      <c r="AN1296" s="210"/>
      <c r="AO1296" s="210"/>
      <c r="AP1296" s="210"/>
      <c r="AQ1296" s="210"/>
      <c r="AR1296" s="210"/>
      <c r="AS1296" s="210"/>
      <c r="AT1296" s="210"/>
      <c r="AU1296" s="210"/>
      <c r="AV1296" s="210"/>
      <c r="AW1296" s="210"/>
      <c r="AX1296" s="210"/>
      <c r="AY1296" s="210"/>
      <c r="AZ1296" s="210"/>
      <c r="BA1296" s="210"/>
      <c r="BB1296" s="208"/>
      <c r="BC1296" s="208"/>
      <c r="BD1296" s="208"/>
      <c r="BE1296" s="208"/>
      <c r="BF1296" s="208"/>
      <c r="BG1296" s="208"/>
      <c r="BH1296" s="208"/>
      <c r="BI1296" s="208"/>
      <c r="BJ1296" s="208"/>
      <c r="BK1296" s="208"/>
      <c r="BL1296" s="208"/>
      <c r="BM1296" s="208"/>
      <c r="BN1296" s="208"/>
      <c r="BO1296" s="208"/>
      <c r="BP1296" s="208"/>
      <c r="BQ1296" s="208"/>
      <c r="BR1296" s="208"/>
      <c r="BS1296" s="208"/>
      <c r="BT1296" s="208"/>
      <c r="BU1296" s="208"/>
      <c r="BV1296" s="208"/>
      <c r="BW1296" s="208"/>
      <c r="BX1296" s="208"/>
      <c r="BY1296" s="208"/>
      <c r="BZ1296" s="213"/>
      <c r="CA1296" s="208"/>
      <c r="CB1296" s="208"/>
      <c r="CC1296" s="226">
        <f>0.000308*Conversions!$D$8</f>
        <v>0.31569999999999998</v>
      </c>
      <c r="CD1296" s="226">
        <f>0.000308*Conversions!$D$8</f>
        <v>0.31569999999999998</v>
      </c>
      <c r="CE1296" s="226">
        <f>0.000308*Conversions!$D$8</f>
        <v>0.31569999999999998</v>
      </c>
      <c r="CF1296" s="213"/>
      <c r="CG1296" s="213"/>
      <c r="CH1296" s="213"/>
      <c r="CI1296" s="213"/>
      <c r="CJ1296" s="213"/>
      <c r="CK1296" s="213"/>
      <c r="CL1296" s="213"/>
      <c r="CM1296" s="226"/>
      <c r="CN1296" s="226"/>
      <c r="CO1296" s="208"/>
      <c r="CP1296" s="208"/>
      <c r="CQ1296" s="208"/>
      <c r="CR1296" s="208"/>
      <c r="CS1296" s="208"/>
      <c r="CT1296" s="208"/>
      <c r="CU1296" s="208"/>
      <c r="CV1296" s="208"/>
      <c r="CW1296" s="208"/>
      <c r="CX1296" s="208"/>
      <c r="CY1296" s="208"/>
    </row>
    <row r="1297" spans="1:103" s="214" customFormat="1" x14ac:dyDescent="0.25">
      <c r="A1297" s="243" t="s">
        <v>682</v>
      </c>
      <c r="B1297" s="208" t="s">
        <v>1278</v>
      </c>
      <c r="C1297" s="226"/>
      <c r="D1297" s="226"/>
      <c r="E1297" s="226"/>
      <c r="F1297" s="226"/>
      <c r="G1297" s="226"/>
      <c r="H1297" s="226"/>
      <c r="I1297" s="226"/>
      <c r="J1297" s="210"/>
      <c r="K1297" s="210"/>
      <c r="L1297" s="210"/>
      <c r="M1297" s="210"/>
      <c r="N1297" s="210"/>
      <c r="O1297" s="210"/>
      <c r="P1297" s="210"/>
      <c r="Q1297" s="210"/>
      <c r="R1297" s="210"/>
      <c r="S1297" s="210"/>
      <c r="T1297" s="210"/>
      <c r="U1297" s="210"/>
      <c r="V1297" s="210"/>
      <c r="W1297" s="210"/>
      <c r="X1297" s="210"/>
      <c r="Y1297" s="210"/>
      <c r="Z1297" s="210"/>
      <c r="AA1297" s="210"/>
      <c r="AB1297" s="210"/>
      <c r="AC1297" s="210"/>
      <c r="AD1297" s="210"/>
      <c r="AE1297" s="210"/>
      <c r="AF1297" s="208"/>
      <c r="AG1297" s="208"/>
      <c r="AH1297" s="208"/>
      <c r="AI1297" s="208"/>
      <c r="AJ1297" s="208"/>
      <c r="AK1297" s="208"/>
      <c r="AL1297" s="210"/>
      <c r="AM1297" s="210"/>
      <c r="AN1297" s="210"/>
      <c r="AO1297" s="210"/>
      <c r="AP1297" s="210"/>
      <c r="AQ1297" s="210"/>
      <c r="AR1297" s="210"/>
      <c r="AS1297" s="210"/>
      <c r="AT1297" s="210"/>
      <c r="AU1297" s="210"/>
      <c r="AV1297" s="210"/>
      <c r="AW1297" s="210"/>
      <c r="AX1297" s="210"/>
      <c r="AY1297" s="210"/>
      <c r="AZ1297" s="210"/>
      <c r="BA1297" s="210"/>
      <c r="BB1297" s="208"/>
      <c r="BC1297" s="208"/>
      <c r="BD1297" s="208"/>
      <c r="BE1297" s="208"/>
      <c r="BF1297" s="208"/>
      <c r="BG1297" s="208"/>
      <c r="BH1297" s="208"/>
      <c r="BI1297" s="208"/>
      <c r="BJ1297" s="208"/>
      <c r="BK1297" s="208"/>
      <c r="BL1297" s="208"/>
      <c r="BM1297" s="208"/>
      <c r="BN1297" s="208"/>
      <c r="BO1297" s="208"/>
      <c r="BP1297" s="208"/>
      <c r="BQ1297" s="208"/>
      <c r="BR1297" s="208"/>
      <c r="BS1297" s="208"/>
      <c r="BT1297" s="208"/>
      <c r="BU1297" s="208"/>
      <c r="BV1297" s="208"/>
      <c r="BW1297" s="208"/>
      <c r="BX1297" s="208"/>
      <c r="BY1297" s="208"/>
      <c r="BZ1297" s="213"/>
      <c r="CA1297" s="208"/>
      <c r="CB1297" s="208"/>
      <c r="CC1297" s="226">
        <f>0.0000947*Conversions!$D$8</f>
        <v>9.7067500000000001E-2</v>
      </c>
      <c r="CD1297" s="226">
        <f>0.0000947*Conversions!$D$8</f>
        <v>9.7067500000000001E-2</v>
      </c>
      <c r="CE1297" s="226">
        <f>0.0000947*Conversions!$D$8</f>
        <v>9.7067500000000001E-2</v>
      </c>
      <c r="CF1297" s="213"/>
      <c r="CG1297" s="213"/>
      <c r="CH1297" s="213"/>
      <c r="CI1297" s="226">
        <f>0.000227*Conversions!$D$8</f>
        <v>0.23267499999999999</v>
      </c>
      <c r="CJ1297" s="226">
        <f>0.000227*Conversions!$D$8</f>
        <v>0.23267499999999999</v>
      </c>
      <c r="CK1297" s="226">
        <f>0.000227*Conversions!$D$8</f>
        <v>0.23267499999999999</v>
      </c>
      <c r="CL1297" s="213"/>
      <c r="CM1297" s="226"/>
      <c r="CN1297" s="226"/>
      <c r="CO1297" s="208"/>
      <c r="CP1297" s="208"/>
      <c r="CQ1297" s="208"/>
      <c r="CR1297" s="208"/>
      <c r="CS1297" s="208"/>
      <c r="CT1297" s="208"/>
      <c r="CU1297" s="208"/>
      <c r="CV1297" s="208"/>
      <c r="CW1297" s="208"/>
      <c r="CX1297" s="208"/>
      <c r="CY1297" s="208"/>
    </row>
    <row r="1298" spans="1:103" s="208" customFormat="1" x14ac:dyDescent="0.25">
      <c r="A1298" s="243" t="s">
        <v>327</v>
      </c>
      <c r="B1298" s="208" t="s">
        <v>1278</v>
      </c>
      <c r="C1298" s="226">
        <v>1.1999999999999999E-6</v>
      </c>
      <c r="D1298" s="226">
        <v>1.1999999999999999E-6</v>
      </c>
      <c r="E1298" s="226">
        <v>1.1999999999999999E-6</v>
      </c>
      <c r="F1298" s="226">
        <v>1.1999999999999999E-6</v>
      </c>
      <c r="G1298" s="226">
        <v>1.1999999999999999E-6</v>
      </c>
      <c r="H1298" s="226">
        <v>1.1999999999999999E-6</v>
      </c>
      <c r="I1298" s="226">
        <v>1.1999999999999999E-6</v>
      </c>
      <c r="J1298" s="210">
        <v>1.1999999999999999E-6</v>
      </c>
      <c r="K1298" s="210">
        <v>1.1999999999999999E-6</v>
      </c>
      <c r="L1298" s="210">
        <v>1.1999999999999999E-6</v>
      </c>
      <c r="M1298" s="210">
        <v>1.1999999999999999E-6</v>
      </c>
      <c r="N1298" s="210">
        <v>1.1999999999999999E-6</v>
      </c>
      <c r="O1298" s="210">
        <v>1.1999999999999999E-6</v>
      </c>
      <c r="P1298" s="210">
        <v>1.1999999999999999E-6</v>
      </c>
      <c r="Q1298" s="210">
        <v>1.1999999999999999E-6</v>
      </c>
      <c r="R1298" s="210">
        <v>1.1999999999999999E-6</v>
      </c>
      <c r="S1298" s="210">
        <v>1.1999999999999999E-6</v>
      </c>
      <c r="T1298" s="210">
        <v>1.1999999999999999E-6</v>
      </c>
      <c r="U1298" s="210">
        <v>1.1999999999999999E-6</v>
      </c>
      <c r="V1298" s="210">
        <v>1.1999999999999999E-6</v>
      </c>
      <c r="W1298" s="210">
        <v>1.1999999999999999E-6</v>
      </c>
      <c r="X1298" s="210">
        <v>1.1999999999999999E-6</v>
      </c>
      <c r="Y1298" s="210">
        <v>1.1999999999999999E-6</v>
      </c>
      <c r="Z1298" s="210">
        <v>1.1999999999999999E-6</v>
      </c>
      <c r="AA1298" s="210">
        <v>1.1999999999999999E-6</v>
      </c>
      <c r="AB1298" s="210">
        <v>1.1999999999999999E-6</v>
      </c>
      <c r="AC1298" s="210">
        <v>1.1999999999999999E-6</v>
      </c>
      <c r="AD1298" s="210">
        <v>1.1999999999999999E-6</v>
      </c>
      <c r="AE1298" s="210">
        <v>1.1999999999999999E-6</v>
      </c>
      <c r="AF1298" s="226">
        <v>1.1999999999999999E-6</v>
      </c>
      <c r="AG1298" s="226">
        <v>1.1999999999999999E-6</v>
      </c>
      <c r="AH1298" s="226">
        <v>1.1999999999999999E-6</v>
      </c>
      <c r="AI1298" s="226">
        <v>1.1999999999999999E-6</v>
      </c>
      <c r="AJ1298" s="226">
        <v>1.1999999999999999E-6</v>
      </c>
      <c r="AK1298" s="226">
        <v>1.1999999999999999E-6</v>
      </c>
      <c r="AL1298" s="210">
        <v>1.1999999999999999E-6</v>
      </c>
      <c r="AM1298" s="210">
        <v>1.1999999999999999E-6</v>
      </c>
      <c r="AN1298" s="210">
        <v>1.1999999999999999E-6</v>
      </c>
      <c r="AO1298" s="210">
        <v>1.1999999999999999E-6</v>
      </c>
      <c r="AP1298" s="210">
        <v>1.1999999999999999E-6</v>
      </c>
      <c r="AQ1298" s="210">
        <v>1.1999999999999999E-6</v>
      </c>
      <c r="AR1298" s="210">
        <v>1.1999999999999999E-6</v>
      </c>
      <c r="AS1298" s="210">
        <v>1.1999999999999999E-6</v>
      </c>
      <c r="AT1298" s="210">
        <v>1.1999999999999999E-6</v>
      </c>
      <c r="AU1298" s="210">
        <v>1.1999999999999999E-6</v>
      </c>
      <c r="AV1298" s="210">
        <v>1.1999999999999999E-6</v>
      </c>
      <c r="AW1298" s="210">
        <v>1.1999999999999999E-6</v>
      </c>
      <c r="AX1298" s="210">
        <v>1.1999999999999999E-6</v>
      </c>
      <c r="AY1298" s="210">
        <v>1.1999999999999999E-6</v>
      </c>
      <c r="AZ1298" s="210">
        <v>1.1999999999999999E-6</v>
      </c>
      <c r="BA1298" s="210">
        <v>1.1999999999999999E-6</v>
      </c>
      <c r="BB1298" s="226">
        <v>1.1999999999999999E-6</v>
      </c>
      <c r="BC1298" s="226">
        <v>1.1999999999999999E-6</v>
      </c>
      <c r="BD1298" s="226">
        <v>1.1999999999999999E-6</v>
      </c>
      <c r="BE1298" s="226">
        <v>1.1999999999999999E-6</v>
      </c>
      <c r="BF1298" s="226">
        <v>1.1999999999999999E-6</v>
      </c>
      <c r="BG1298" s="226">
        <v>1.1999999999999999E-6</v>
      </c>
      <c r="BH1298" s="226">
        <v>1.1999999999999999E-6</v>
      </c>
      <c r="BI1298" s="226">
        <v>1.1999999999999999E-6</v>
      </c>
      <c r="BJ1298" s="226">
        <v>1.1999999999999999E-6</v>
      </c>
      <c r="BK1298" s="226">
        <v>1.1999999999999999E-6</v>
      </c>
      <c r="BL1298" s="226">
        <v>1.1999999999999999E-6</v>
      </c>
      <c r="BM1298" s="226">
        <v>1.1999999999999999E-6</v>
      </c>
      <c r="BN1298" s="226">
        <v>1.1999999999999999E-6</v>
      </c>
      <c r="BO1298" s="226">
        <v>1.1999999999999999E-6</v>
      </c>
      <c r="BP1298" s="226">
        <v>1.1999999999999999E-6</v>
      </c>
      <c r="BQ1298" s="226">
        <v>1.1999999999999999E-6</v>
      </c>
      <c r="BR1298" s="226">
        <v>1.1999999999999999E-6</v>
      </c>
      <c r="BS1298" s="226">
        <v>1.1999999999999999E-6</v>
      </c>
      <c r="BT1298" s="226">
        <v>1.1999999999999999E-6</v>
      </c>
      <c r="BU1298" s="226">
        <v>1.1999999999999999E-6</v>
      </c>
      <c r="BV1298" s="226">
        <v>1.1999999999999999E-6</v>
      </c>
      <c r="BW1298" s="226">
        <v>1.1999999999999999E-6</v>
      </c>
      <c r="BX1298" s="226">
        <v>1.1999999999999999E-6</v>
      </c>
      <c r="BY1298" s="226">
        <v>1.1999999999999999E-6</v>
      </c>
      <c r="BZ1298" s="226">
        <v>1.1999999999999999E-6</v>
      </c>
      <c r="CA1298" s="226">
        <v>1.1999999999999999E-6</v>
      </c>
      <c r="CB1298" s="226">
        <v>1.1999999999999999E-6</v>
      </c>
      <c r="CC1298" s="226">
        <v>1.1999999999999999E-6</v>
      </c>
      <c r="CD1298" s="226">
        <v>1.1999999999999999E-6</v>
      </c>
      <c r="CE1298" s="226">
        <v>1.1999999999999999E-6</v>
      </c>
      <c r="CF1298" s="226">
        <v>1.1999999999999999E-6</v>
      </c>
      <c r="CG1298" s="226">
        <v>1.1999999999999999E-6</v>
      </c>
      <c r="CH1298" s="226">
        <v>1.1999999999999999E-6</v>
      </c>
      <c r="CI1298" s="226">
        <v>1.1999999999999999E-6</v>
      </c>
      <c r="CJ1298" s="226">
        <v>1.1999999999999999E-6</v>
      </c>
      <c r="CK1298" s="226">
        <v>1.1999999999999999E-6</v>
      </c>
      <c r="CL1298" s="226">
        <v>1.1999999999999999E-6</v>
      </c>
      <c r="CM1298" s="226">
        <v>1.1999999999999999E-6</v>
      </c>
      <c r="CN1298" s="226">
        <v>1.1999999999999999E-6</v>
      </c>
      <c r="CO1298" s="226">
        <v>1.1999999999999999E-6</v>
      </c>
      <c r="CP1298" s="226">
        <v>1.1999999999999999E-6</v>
      </c>
      <c r="CQ1298" s="226">
        <v>1.1999999999999999E-6</v>
      </c>
      <c r="CR1298" s="226">
        <v>1.1999999999999999E-6</v>
      </c>
      <c r="CS1298" s="226">
        <v>1.1999999999999999E-6</v>
      </c>
      <c r="CT1298" s="226">
        <v>1.1999999999999999E-6</v>
      </c>
      <c r="CU1298" s="226">
        <v>1.1999999999999999E-6</v>
      </c>
      <c r="CV1298" s="226">
        <v>1.1999999999999999E-6</v>
      </c>
      <c r="CW1298" s="226">
        <v>1.1999999999999999E-6</v>
      </c>
      <c r="CX1298" s="226">
        <v>1.1999999999999999E-6</v>
      </c>
    </row>
    <row r="1299" spans="1:103" s="208" customFormat="1" x14ac:dyDescent="0.25">
      <c r="A1299" s="243" t="s">
        <v>329</v>
      </c>
      <c r="B1299" s="208" t="s">
        <v>1278</v>
      </c>
      <c r="C1299" s="226">
        <v>1.1999999999999999E-3</v>
      </c>
      <c r="D1299" s="226">
        <v>1.1999999999999999E-3</v>
      </c>
      <c r="E1299" s="226">
        <v>1.1999999999999999E-3</v>
      </c>
      <c r="F1299" s="226">
        <v>1.1999999999999999E-3</v>
      </c>
      <c r="G1299" s="226">
        <v>1.1999999999999999E-3</v>
      </c>
      <c r="H1299" s="226">
        <v>1.1999999999999999E-3</v>
      </c>
      <c r="I1299" s="226">
        <v>1.1999999999999999E-3</v>
      </c>
      <c r="J1299" s="210">
        <v>1.1999999999999999E-3</v>
      </c>
      <c r="K1299" s="210">
        <v>1.1999999999999999E-3</v>
      </c>
      <c r="L1299" s="210">
        <v>1.1999999999999999E-3</v>
      </c>
      <c r="M1299" s="210">
        <v>1.1999999999999999E-3</v>
      </c>
      <c r="N1299" s="210">
        <v>1.1999999999999999E-3</v>
      </c>
      <c r="O1299" s="210">
        <v>1.1999999999999999E-3</v>
      </c>
      <c r="P1299" s="210">
        <v>1.1999999999999999E-3</v>
      </c>
      <c r="Q1299" s="210">
        <v>1.1999999999999999E-3</v>
      </c>
      <c r="R1299" s="210">
        <v>1.1999999999999999E-3</v>
      </c>
      <c r="S1299" s="210">
        <v>1.1999999999999999E-3</v>
      </c>
      <c r="T1299" s="210">
        <v>1.1999999999999999E-3</v>
      </c>
      <c r="U1299" s="210">
        <v>1.1999999999999999E-3</v>
      </c>
      <c r="V1299" s="210">
        <v>1.1999999999999999E-3</v>
      </c>
      <c r="W1299" s="210">
        <v>1.1999999999999999E-3</v>
      </c>
      <c r="X1299" s="210">
        <v>1.1999999999999999E-3</v>
      </c>
      <c r="Y1299" s="210">
        <v>1.1999999999999999E-3</v>
      </c>
      <c r="Z1299" s="210">
        <v>1.1999999999999999E-3</v>
      </c>
      <c r="AA1299" s="210">
        <v>1.1999999999999999E-3</v>
      </c>
      <c r="AB1299" s="210">
        <v>1.1999999999999999E-3</v>
      </c>
      <c r="AC1299" s="210">
        <v>1.1999999999999999E-3</v>
      </c>
      <c r="AD1299" s="210">
        <v>1.1999999999999999E-3</v>
      </c>
      <c r="AE1299" s="210">
        <v>1.1999999999999999E-3</v>
      </c>
      <c r="AF1299" s="226">
        <v>1.1999999999999999E-3</v>
      </c>
      <c r="AG1299" s="226">
        <v>1.1999999999999999E-3</v>
      </c>
      <c r="AH1299" s="226">
        <v>1.1999999999999999E-3</v>
      </c>
      <c r="AI1299" s="226">
        <v>1.1999999999999999E-3</v>
      </c>
      <c r="AJ1299" s="226">
        <v>1.1999999999999999E-3</v>
      </c>
      <c r="AK1299" s="226">
        <v>1.1999999999999999E-3</v>
      </c>
      <c r="AL1299" s="210">
        <v>1.1999999999999999E-3</v>
      </c>
      <c r="AM1299" s="210">
        <v>1.1999999999999999E-3</v>
      </c>
      <c r="AN1299" s="210">
        <v>1.1999999999999999E-3</v>
      </c>
      <c r="AO1299" s="210">
        <v>1.1999999999999999E-3</v>
      </c>
      <c r="AP1299" s="210">
        <v>1.1999999999999999E-3</v>
      </c>
      <c r="AQ1299" s="210">
        <v>1.1999999999999999E-3</v>
      </c>
      <c r="AR1299" s="210">
        <v>1.1999999999999999E-3</v>
      </c>
      <c r="AS1299" s="210">
        <v>1.1999999999999999E-3</v>
      </c>
      <c r="AT1299" s="210">
        <v>1.1999999999999999E-3</v>
      </c>
      <c r="AU1299" s="210">
        <v>1.1999999999999999E-3</v>
      </c>
      <c r="AV1299" s="210">
        <v>1.1999999999999999E-3</v>
      </c>
      <c r="AW1299" s="210">
        <v>1.1999999999999999E-3</v>
      </c>
      <c r="AX1299" s="210">
        <v>1.1999999999999999E-3</v>
      </c>
      <c r="AY1299" s="210">
        <v>1.1999999999999999E-3</v>
      </c>
      <c r="AZ1299" s="210">
        <v>1.1999999999999999E-3</v>
      </c>
      <c r="BA1299" s="210">
        <v>1.1999999999999999E-3</v>
      </c>
      <c r="BB1299" s="226">
        <v>1.1999999999999999E-3</v>
      </c>
      <c r="BC1299" s="226">
        <v>1.1999999999999999E-3</v>
      </c>
      <c r="BD1299" s="226">
        <v>1.1999999999999999E-3</v>
      </c>
      <c r="BE1299" s="226">
        <v>1.1999999999999999E-3</v>
      </c>
      <c r="BF1299" s="226">
        <v>1.1999999999999999E-3</v>
      </c>
      <c r="BG1299" s="226">
        <v>1.1999999999999999E-3</v>
      </c>
      <c r="BH1299" s="226">
        <v>1.1999999999999999E-3</v>
      </c>
      <c r="BI1299" s="226">
        <v>1.1999999999999999E-3</v>
      </c>
      <c r="BJ1299" s="226">
        <v>1.1999999999999999E-3</v>
      </c>
      <c r="BK1299" s="226">
        <v>1.1999999999999999E-3</v>
      </c>
      <c r="BL1299" s="226">
        <v>1.1999999999999999E-3</v>
      </c>
      <c r="BM1299" s="226">
        <v>1.1999999999999999E-3</v>
      </c>
      <c r="BN1299" s="226">
        <v>1.1999999999999999E-3</v>
      </c>
      <c r="BO1299" s="226">
        <v>1.1999999999999999E-3</v>
      </c>
      <c r="BP1299" s="226">
        <v>1.1999999999999999E-3</v>
      </c>
      <c r="BQ1299" s="226">
        <v>1.1999999999999999E-3</v>
      </c>
      <c r="BR1299" s="226">
        <v>1.1999999999999999E-3</v>
      </c>
      <c r="BS1299" s="226">
        <v>1.1999999999999999E-3</v>
      </c>
      <c r="BT1299" s="226">
        <v>1.1999999999999999E-3</v>
      </c>
      <c r="BU1299" s="226">
        <v>1.1999999999999999E-3</v>
      </c>
      <c r="BV1299" s="226">
        <v>1.1999999999999999E-3</v>
      </c>
      <c r="BW1299" s="226">
        <v>1.1999999999999999E-3</v>
      </c>
      <c r="BX1299" s="226">
        <v>1.1999999999999999E-3</v>
      </c>
      <c r="BY1299" s="226">
        <v>1.1999999999999999E-3</v>
      </c>
      <c r="BZ1299" s="226">
        <v>1.1999999999999999E-3</v>
      </c>
      <c r="CA1299" s="226">
        <v>1.1999999999999999E-3</v>
      </c>
      <c r="CB1299" s="226">
        <v>1.1999999999999999E-3</v>
      </c>
      <c r="CC1299" s="226">
        <v>1.1999999999999999E-3</v>
      </c>
      <c r="CD1299" s="226">
        <v>1.1999999999999999E-3</v>
      </c>
      <c r="CE1299" s="226">
        <v>1.1999999999999999E-3</v>
      </c>
      <c r="CF1299" s="226">
        <v>1.1999999999999999E-3</v>
      </c>
      <c r="CG1299" s="226">
        <v>1.1999999999999999E-3</v>
      </c>
      <c r="CH1299" s="226">
        <v>1.1999999999999999E-3</v>
      </c>
      <c r="CI1299" s="226">
        <v>1.1999999999999999E-3</v>
      </c>
      <c r="CJ1299" s="226">
        <v>1.1999999999999999E-3</v>
      </c>
      <c r="CK1299" s="226">
        <v>1.1999999999999999E-3</v>
      </c>
      <c r="CL1299" s="226">
        <v>1.1999999999999999E-3</v>
      </c>
      <c r="CM1299" s="226">
        <v>1.1999999999999999E-3</v>
      </c>
      <c r="CN1299" s="226">
        <v>1.1999999999999999E-3</v>
      </c>
      <c r="CO1299" s="226">
        <v>1.1999999999999999E-3</v>
      </c>
      <c r="CP1299" s="226">
        <v>1.1999999999999999E-3</v>
      </c>
      <c r="CQ1299" s="226">
        <v>1.1999999999999999E-3</v>
      </c>
      <c r="CR1299" s="226">
        <v>1.1999999999999999E-3</v>
      </c>
      <c r="CS1299" s="226">
        <v>1.1999999999999999E-3</v>
      </c>
      <c r="CT1299" s="226">
        <v>1.1999999999999999E-3</v>
      </c>
      <c r="CU1299" s="226">
        <v>1.1999999999999999E-3</v>
      </c>
      <c r="CV1299" s="226">
        <v>1.1999999999999999E-3</v>
      </c>
      <c r="CW1299" s="226">
        <v>1.1999999999999999E-3</v>
      </c>
      <c r="CX1299" s="226">
        <v>1.1999999999999999E-3</v>
      </c>
    </row>
    <row r="1300" spans="1:103" s="208" customFormat="1" x14ac:dyDescent="0.25">
      <c r="A1300" s="243" t="s">
        <v>680</v>
      </c>
      <c r="B1300" s="208" t="s">
        <v>1278</v>
      </c>
      <c r="C1300" s="226"/>
      <c r="D1300" s="226"/>
      <c r="E1300" s="226"/>
      <c r="F1300" s="226"/>
      <c r="G1300" s="226"/>
      <c r="H1300" s="226"/>
      <c r="I1300" s="226"/>
      <c r="J1300" s="210"/>
      <c r="K1300" s="210"/>
      <c r="L1300" s="210"/>
      <c r="M1300" s="210"/>
      <c r="N1300" s="210"/>
      <c r="O1300" s="210"/>
      <c r="P1300" s="210"/>
      <c r="Q1300" s="210"/>
      <c r="R1300" s="210"/>
      <c r="S1300" s="210"/>
      <c r="T1300" s="210"/>
      <c r="U1300" s="210"/>
      <c r="V1300" s="210"/>
      <c r="W1300" s="210"/>
      <c r="X1300" s="210"/>
      <c r="Y1300" s="210"/>
      <c r="Z1300" s="210"/>
      <c r="AA1300" s="210"/>
      <c r="AB1300" s="210"/>
      <c r="AC1300" s="210"/>
      <c r="AD1300" s="210"/>
      <c r="AE1300" s="210"/>
      <c r="AL1300" s="210"/>
      <c r="AM1300" s="210"/>
      <c r="AN1300" s="210"/>
      <c r="AO1300" s="210"/>
      <c r="AP1300" s="210"/>
      <c r="AQ1300" s="210"/>
      <c r="AR1300" s="210"/>
      <c r="AS1300" s="210"/>
      <c r="AT1300" s="210"/>
      <c r="AU1300" s="210"/>
      <c r="AV1300" s="210"/>
      <c r="AW1300" s="210"/>
      <c r="AX1300" s="210"/>
      <c r="AY1300" s="210"/>
      <c r="AZ1300" s="210"/>
      <c r="BA1300" s="210"/>
      <c r="BZ1300" s="213"/>
      <c r="CC1300" s="226">
        <f>0.0000391*Conversions!$D$8</f>
        <v>4.0077500000000002E-2</v>
      </c>
      <c r="CD1300" s="226">
        <f>0.0000391*Conversions!$D$8</f>
        <v>4.0077500000000002E-2</v>
      </c>
      <c r="CE1300" s="226">
        <f>0.0000391*Conversions!$D$8</f>
        <v>4.0077500000000002E-2</v>
      </c>
      <c r="CF1300" s="226">
        <f>0.0000115*Conversions!$D$8</f>
        <v>1.1787499999999999E-2</v>
      </c>
      <c r="CG1300" s="226">
        <f>0.0000115*Conversions!$D$8</f>
        <v>1.1787499999999999E-2</v>
      </c>
      <c r="CH1300" s="226">
        <f>0.0000115*Conversions!$D$8</f>
        <v>1.1787499999999999E-2</v>
      </c>
      <c r="CI1300" s="226">
        <f>0.0000236*Conversions!$D$8</f>
        <v>2.419E-2</v>
      </c>
      <c r="CJ1300" s="226">
        <f>0.0000236*Conversions!$D$8</f>
        <v>2.419E-2</v>
      </c>
      <c r="CK1300" s="226">
        <f>0.0000236*Conversions!$D$8</f>
        <v>2.419E-2</v>
      </c>
      <c r="CL1300" s="213"/>
      <c r="CM1300" s="213"/>
      <c r="CN1300" s="213"/>
    </row>
    <row r="1301" spans="1:103" s="208" customFormat="1" x14ac:dyDescent="0.25">
      <c r="A1301" s="243" t="s">
        <v>678</v>
      </c>
      <c r="B1301" s="208" t="s">
        <v>1278</v>
      </c>
      <c r="C1301" s="226"/>
      <c r="D1301" s="226"/>
      <c r="E1301" s="226"/>
      <c r="F1301" s="226"/>
      <c r="G1301" s="226"/>
      <c r="H1301" s="226"/>
      <c r="I1301" s="226"/>
      <c r="J1301" s="210"/>
      <c r="K1301" s="210"/>
      <c r="L1301" s="210"/>
      <c r="M1301" s="210"/>
      <c r="N1301" s="210"/>
      <c r="O1301" s="210"/>
      <c r="P1301" s="210"/>
      <c r="Q1301" s="210"/>
      <c r="R1301" s="210"/>
      <c r="S1301" s="210"/>
      <c r="T1301" s="210"/>
      <c r="U1301" s="210"/>
      <c r="V1301" s="210"/>
      <c r="W1301" s="210"/>
      <c r="X1301" s="210"/>
      <c r="Y1301" s="210"/>
      <c r="Z1301" s="210"/>
      <c r="AA1301" s="210"/>
      <c r="AB1301" s="210"/>
      <c r="AC1301" s="210"/>
      <c r="AD1301" s="210"/>
      <c r="AE1301" s="210"/>
      <c r="AL1301" s="210"/>
      <c r="AM1301" s="210"/>
      <c r="AN1301" s="210"/>
      <c r="AO1301" s="210"/>
      <c r="AP1301" s="210"/>
      <c r="AQ1301" s="210"/>
      <c r="AR1301" s="210"/>
      <c r="AS1301" s="210"/>
      <c r="AT1301" s="210"/>
      <c r="AU1301" s="210"/>
      <c r="AV1301" s="210"/>
      <c r="AW1301" s="210"/>
      <c r="AX1301" s="210"/>
      <c r="AY1301" s="210"/>
      <c r="AZ1301" s="210"/>
      <c r="BA1301" s="210"/>
      <c r="BZ1301" s="213"/>
      <c r="CC1301" s="226">
        <f>0.000147*Conversions!$D$8</f>
        <v>0.150675</v>
      </c>
      <c r="CD1301" s="226">
        <f>0.000147*Conversions!$D$8</f>
        <v>0.150675</v>
      </c>
      <c r="CE1301" s="226">
        <f>0.000147*Conversions!$D$8</f>
        <v>0.150675</v>
      </c>
      <c r="CF1301" s="213"/>
      <c r="CG1301" s="213"/>
      <c r="CH1301" s="213"/>
      <c r="CI1301" s="226">
        <f>0.00002*Conversions!$D$8</f>
        <v>2.0500000000000001E-2</v>
      </c>
      <c r="CJ1301" s="226">
        <f>0.00002*Conversions!$D$8</f>
        <v>2.0500000000000001E-2</v>
      </c>
      <c r="CK1301" s="226">
        <f>0.00002*Conversions!$D$8</f>
        <v>2.0500000000000001E-2</v>
      </c>
      <c r="CL1301" s="213"/>
      <c r="CM1301" s="213"/>
      <c r="CN1301" s="213"/>
    </row>
    <row r="1302" spans="1:103" s="208" customFormat="1" x14ac:dyDescent="0.25">
      <c r="A1302" s="243" t="s">
        <v>676</v>
      </c>
      <c r="B1302" s="208" t="s">
        <v>1278</v>
      </c>
      <c r="C1302" s="226"/>
      <c r="D1302" s="226"/>
      <c r="E1302" s="226"/>
      <c r="F1302" s="226"/>
      <c r="G1302" s="226"/>
      <c r="H1302" s="226"/>
      <c r="I1302" s="226"/>
      <c r="J1302" s="210"/>
      <c r="K1302" s="210"/>
      <c r="L1302" s="210"/>
      <c r="M1302" s="210"/>
      <c r="N1302" s="210"/>
      <c r="O1302" s="210"/>
      <c r="P1302" s="210"/>
      <c r="Q1302" s="210"/>
      <c r="R1302" s="210"/>
      <c r="S1302" s="210"/>
      <c r="T1302" s="210"/>
      <c r="U1302" s="210"/>
      <c r="V1302" s="210"/>
      <c r="W1302" s="210"/>
      <c r="X1302" s="210"/>
      <c r="Y1302" s="210"/>
      <c r="Z1302" s="210"/>
      <c r="AA1302" s="210"/>
      <c r="AB1302" s="210"/>
      <c r="AC1302" s="210"/>
      <c r="AD1302" s="210"/>
      <c r="AE1302" s="210"/>
      <c r="AL1302" s="210"/>
      <c r="AM1302" s="210"/>
      <c r="AN1302" s="210"/>
      <c r="AO1302" s="210"/>
      <c r="AP1302" s="210"/>
      <c r="AQ1302" s="210"/>
      <c r="AR1302" s="210"/>
      <c r="AS1302" s="210"/>
      <c r="AT1302" s="210"/>
      <c r="AU1302" s="210"/>
      <c r="AV1302" s="210"/>
      <c r="AW1302" s="210"/>
      <c r="AX1302" s="210"/>
      <c r="AY1302" s="210"/>
      <c r="AZ1302" s="210"/>
      <c r="BA1302" s="210"/>
      <c r="BZ1302" s="213"/>
      <c r="CC1302" s="226">
        <f>0.0000438*Conversions!$D$8</f>
        <v>4.4894999999999997E-2</v>
      </c>
      <c r="CD1302" s="226">
        <f>0.0000438*Conversions!$D$8</f>
        <v>4.4894999999999997E-2</v>
      </c>
      <c r="CE1302" s="226">
        <f>0.0000438*Conversions!$D$8</f>
        <v>4.4894999999999997E-2</v>
      </c>
      <c r="CF1302" s="213"/>
      <c r="CG1302" s="213"/>
      <c r="CH1302" s="213"/>
      <c r="CI1302" s="226">
        <f>0.0000264*Conversions!$D$8</f>
        <v>2.7060000000000001E-2</v>
      </c>
      <c r="CJ1302" s="226">
        <f>0.0000264*Conversions!$D$8</f>
        <v>2.7060000000000001E-2</v>
      </c>
      <c r="CK1302" s="226">
        <f>0.0000264*Conversions!$D$8</f>
        <v>2.7060000000000001E-2</v>
      </c>
      <c r="CL1302" s="213"/>
      <c r="CM1302" s="213"/>
      <c r="CN1302" s="213"/>
    </row>
    <row r="1303" spans="1:103" s="208" customFormat="1" x14ac:dyDescent="0.25">
      <c r="A1303" s="243" t="s">
        <v>331</v>
      </c>
      <c r="B1303" s="208" t="s">
        <v>1278</v>
      </c>
      <c r="C1303" s="226">
        <v>1.5999999999999999E-5</v>
      </c>
      <c r="D1303" s="226">
        <v>1.5999999999999999E-5</v>
      </c>
      <c r="E1303" s="226">
        <v>1.5999999999999999E-5</v>
      </c>
      <c r="F1303" s="226">
        <v>1.5999999999999999E-5</v>
      </c>
      <c r="G1303" s="226">
        <v>1.5999999999999999E-5</v>
      </c>
      <c r="H1303" s="226">
        <v>1.5999999999999999E-5</v>
      </c>
      <c r="I1303" s="226">
        <v>1.5999999999999999E-5</v>
      </c>
      <c r="J1303" s="210">
        <v>1.5999999999999999E-5</v>
      </c>
      <c r="K1303" s="210">
        <v>1.5999999999999999E-5</v>
      </c>
      <c r="L1303" s="210">
        <v>1.5999999999999999E-5</v>
      </c>
      <c r="M1303" s="210">
        <v>1.5999999999999999E-5</v>
      </c>
      <c r="N1303" s="210">
        <v>1.5999999999999999E-5</v>
      </c>
      <c r="O1303" s="210">
        <v>1.5999999999999999E-5</v>
      </c>
      <c r="P1303" s="210">
        <v>1.5999999999999999E-5</v>
      </c>
      <c r="Q1303" s="210">
        <v>1.5999999999999999E-5</v>
      </c>
      <c r="R1303" s="210">
        <v>1.5999999999999999E-5</v>
      </c>
      <c r="S1303" s="210">
        <v>1.5999999999999999E-5</v>
      </c>
      <c r="T1303" s="210">
        <v>1.5999999999999999E-5</v>
      </c>
      <c r="U1303" s="210">
        <v>1.5999999999999999E-5</v>
      </c>
      <c r="V1303" s="210">
        <v>1.5999999999999999E-5</v>
      </c>
      <c r="W1303" s="210">
        <v>1.5999999999999999E-5</v>
      </c>
      <c r="X1303" s="210">
        <v>1.5999999999999999E-5</v>
      </c>
      <c r="Y1303" s="210">
        <v>1.5999999999999999E-5</v>
      </c>
      <c r="Z1303" s="210">
        <v>1.5999999999999999E-5</v>
      </c>
      <c r="AA1303" s="210">
        <v>1.5999999999999999E-5</v>
      </c>
      <c r="AB1303" s="210">
        <v>1.5999999999999999E-5</v>
      </c>
      <c r="AC1303" s="210">
        <v>1.5999999999999999E-5</v>
      </c>
      <c r="AD1303" s="210">
        <v>1.5999999999999999E-5</v>
      </c>
      <c r="AE1303" s="210">
        <v>1.5999999999999999E-5</v>
      </c>
      <c r="AF1303" s="210">
        <v>1.5999999999999999E-5</v>
      </c>
      <c r="AG1303" s="210">
        <v>1.5999999999999999E-5</v>
      </c>
      <c r="AH1303" s="210">
        <v>1.5999999999999999E-5</v>
      </c>
      <c r="AI1303" s="210">
        <v>1.5999999999999999E-5</v>
      </c>
      <c r="AJ1303" s="210">
        <v>1.5999999999999999E-5</v>
      </c>
      <c r="AK1303" s="210">
        <v>1.5999999999999999E-5</v>
      </c>
      <c r="AL1303" s="210">
        <v>1.5999999999999999E-5</v>
      </c>
      <c r="AM1303" s="210">
        <v>1.5999999999999999E-5</v>
      </c>
      <c r="AN1303" s="210">
        <v>1.5999999999999999E-5</v>
      </c>
      <c r="AO1303" s="210">
        <v>1.5999999999999999E-5</v>
      </c>
      <c r="AP1303" s="210">
        <v>1.5999999999999999E-5</v>
      </c>
      <c r="AQ1303" s="210">
        <v>1.5999999999999999E-5</v>
      </c>
      <c r="AR1303" s="210">
        <v>1.5999999999999999E-5</v>
      </c>
      <c r="AS1303" s="210">
        <v>1.5999999999999999E-5</v>
      </c>
      <c r="AT1303" s="210">
        <v>1.5999999999999999E-5</v>
      </c>
      <c r="AU1303" s="210">
        <v>1.5999999999999999E-5</v>
      </c>
      <c r="AV1303" s="210">
        <v>1.5999999999999999E-5</v>
      </c>
      <c r="AW1303" s="210">
        <v>1.5999999999999999E-5</v>
      </c>
      <c r="AX1303" s="210">
        <v>1.5999999999999999E-5</v>
      </c>
      <c r="AY1303" s="210">
        <v>1.5999999999999999E-5</v>
      </c>
      <c r="AZ1303" s="210">
        <v>1.5999999999999999E-5</v>
      </c>
      <c r="BA1303" s="210">
        <v>1.5999999999999999E-5</v>
      </c>
      <c r="BB1303" s="210">
        <v>1.5999999999999999E-5</v>
      </c>
      <c r="BC1303" s="210">
        <v>1.5999999999999999E-5</v>
      </c>
      <c r="BD1303" s="210">
        <v>1.5999999999999999E-5</v>
      </c>
      <c r="BE1303" s="210">
        <v>1.5999999999999999E-5</v>
      </c>
      <c r="BF1303" s="210">
        <v>1.5999999999999999E-5</v>
      </c>
      <c r="BG1303" s="210">
        <v>1.5999999999999999E-5</v>
      </c>
      <c r="BH1303" s="210">
        <v>1.5999999999999999E-5</v>
      </c>
      <c r="BI1303" s="210">
        <v>1.5999999999999999E-5</v>
      </c>
      <c r="BJ1303" s="210">
        <v>1.5999999999999999E-5</v>
      </c>
      <c r="BK1303" s="210">
        <v>1.5999999999999999E-5</v>
      </c>
      <c r="BL1303" s="210">
        <v>1.5999999999999999E-5</v>
      </c>
      <c r="BM1303" s="210">
        <v>1.5999999999999999E-5</v>
      </c>
      <c r="BN1303" s="210">
        <v>1.5999999999999999E-5</v>
      </c>
      <c r="BO1303" s="210">
        <v>1.5999999999999999E-5</v>
      </c>
      <c r="BP1303" s="210">
        <v>1.5999999999999999E-5</v>
      </c>
      <c r="BQ1303" s="210">
        <v>1.5999999999999999E-5</v>
      </c>
      <c r="BR1303" s="210">
        <v>1.5999999999999999E-5</v>
      </c>
      <c r="BS1303" s="210">
        <v>1.5999999999999999E-5</v>
      </c>
      <c r="BT1303" s="210">
        <v>1.5999999999999999E-5</v>
      </c>
      <c r="BU1303" s="210">
        <v>1.5999999999999999E-5</v>
      </c>
      <c r="BV1303" s="210">
        <v>1.5999999999999999E-5</v>
      </c>
      <c r="BW1303" s="210">
        <v>1.5999999999999999E-5</v>
      </c>
      <c r="BX1303" s="210">
        <v>1.5999999999999999E-5</v>
      </c>
      <c r="BY1303" s="210">
        <v>1.5999999999999999E-5</v>
      </c>
      <c r="BZ1303" s="210">
        <v>1.5999999999999999E-5</v>
      </c>
      <c r="CA1303" s="210">
        <v>1.5999999999999999E-5</v>
      </c>
      <c r="CB1303" s="210">
        <v>1.5999999999999999E-5</v>
      </c>
      <c r="CC1303" s="210">
        <v>1.5999999999999999E-5</v>
      </c>
      <c r="CD1303" s="210">
        <v>1.5999999999999999E-5</v>
      </c>
      <c r="CE1303" s="210">
        <v>1.5999999999999999E-5</v>
      </c>
      <c r="CF1303" s="210">
        <v>1.5999999999999999E-5</v>
      </c>
      <c r="CG1303" s="210">
        <v>1.5999999999999999E-5</v>
      </c>
      <c r="CH1303" s="210">
        <v>1.5999999999999999E-5</v>
      </c>
      <c r="CI1303" s="210">
        <v>1.5999999999999999E-5</v>
      </c>
      <c r="CJ1303" s="210">
        <v>1.5999999999999999E-5</v>
      </c>
      <c r="CK1303" s="210">
        <v>1.5999999999999999E-5</v>
      </c>
      <c r="CL1303" s="210">
        <v>1.5999999999999999E-5</v>
      </c>
      <c r="CM1303" s="210">
        <v>1.5999999999999999E-5</v>
      </c>
      <c r="CN1303" s="210">
        <v>1.5999999999999999E-5</v>
      </c>
      <c r="CO1303" s="210">
        <v>1.5999999999999999E-5</v>
      </c>
      <c r="CP1303" s="210">
        <v>1.5999999999999999E-5</v>
      </c>
      <c r="CQ1303" s="210">
        <v>1.5999999999999999E-5</v>
      </c>
      <c r="CR1303" s="210">
        <v>1.5999999999999999E-5</v>
      </c>
      <c r="CS1303" s="210">
        <v>1.5999999999999999E-5</v>
      </c>
      <c r="CT1303" s="210">
        <v>1.5999999999999999E-5</v>
      </c>
      <c r="CU1303" s="210">
        <v>1.5999999999999999E-5</v>
      </c>
      <c r="CV1303" s="210">
        <v>1.5999999999999999E-5</v>
      </c>
      <c r="CW1303" s="210">
        <v>1.5999999999999999E-5</v>
      </c>
      <c r="CX1303" s="210">
        <v>1.5999999999999999E-5</v>
      </c>
    </row>
    <row r="1304" spans="1:103" s="208" customFormat="1" x14ac:dyDescent="0.25">
      <c r="A1304" s="243" t="s">
        <v>334</v>
      </c>
      <c r="B1304" s="208" t="s">
        <v>1278</v>
      </c>
      <c r="C1304" s="226">
        <v>3.1</v>
      </c>
      <c r="D1304" s="226">
        <v>3.1</v>
      </c>
      <c r="E1304" s="226">
        <v>3.1</v>
      </c>
      <c r="F1304" s="226">
        <v>3.1</v>
      </c>
      <c r="G1304" s="226">
        <v>3.1</v>
      </c>
      <c r="H1304" s="226">
        <v>3.1</v>
      </c>
      <c r="I1304" s="226">
        <v>3.1</v>
      </c>
      <c r="J1304" s="210">
        <v>3.1</v>
      </c>
      <c r="K1304" s="210">
        <v>3.1</v>
      </c>
      <c r="L1304" s="210">
        <v>3.1</v>
      </c>
      <c r="M1304" s="210">
        <v>3.1</v>
      </c>
      <c r="N1304" s="210">
        <v>3.1</v>
      </c>
      <c r="O1304" s="210">
        <v>3.1</v>
      </c>
      <c r="P1304" s="210">
        <v>3.1</v>
      </c>
      <c r="Q1304" s="210">
        <v>3.1</v>
      </c>
      <c r="R1304" s="210">
        <v>3.1</v>
      </c>
      <c r="S1304" s="210">
        <v>3.1</v>
      </c>
      <c r="T1304" s="210">
        <v>3.1</v>
      </c>
      <c r="U1304" s="210">
        <v>3.1</v>
      </c>
      <c r="V1304" s="210">
        <v>3.1</v>
      </c>
      <c r="W1304" s="210">
        <v>3.1</v>
      </c>
      <c r="X1304" s="210">
        <v>3.1</v>
      </c>
      <c r="Y1304" s="210">
        <v>3.1</v>
      </c>
      <c r="Z1304" s="210">
        <v>3.1</v>
      </c>
      <c r="AA1304" s="210">
        <v>3.1</v>
      </c>
      <c r="AB1304" s="210">
        <v>3.1</v>
      </c>
      <c r="AC1304" s="210">
        <v>3.1</v>
      </c>
      <c r="AD1304" s="210">
        <v>3.1</v>
      </c>
      <c r="AE1304" s="210">
        <v>3.1</v>
      </c>
      <c r="AF1304" s="226">
        <v>3.1</v>
      </c>
      <c r="AG1304" s="226">
        <v>3.1</v>
      </c>
      <c r="AH1304" s="226">
        <v>3.1</v>
      </c>
      <c r="AI1304" s="226">
        <v>3.1</v>
      </c>
      <c r="AJ1304" s="226">
        <v>3.1</v>
      </c>
      <c r="AK1304" s="226">
        <v>3.1</v>
      </c>
      <c r="AL1304" s="210">
        <v>3.1</v>
      </c>
      <c r="AM1304" s="210">
        <v>3.1</v>
      </c>
      <c r="AN1304" s="210">
        <v>3.1</v>
      </c>
      <c r="AO1304" s="210">
        <v>3.1</v>
      </c>
      <c r="AP1304" s="210">
        <v>3.1</v>
      </c>
      <c r="AQ1304" s="210">
        <v>3.1</v>
      </c>
      <c r="AR1304" s="210">
        <v>3.1</v>
      </c>
      <c r="AS1304" s="210">
        <v>3.1</v>
      </c>
      <c r="AT1304" s="210">
        <v>3.1</v>
      </c>
      <c r="AU1304" s="210">
        <v>3.1</v>
      </c>
      <c r="AV1304" s="210">
        <v>3.1</v>
      </c>
      <c r="AW1304" s="210">
        <v>3.1</v>
      </c>
      <c r="AX1304" s="210">
        <v>3.1</v>
      </c>
      <c r="AY1304" s="210">
        <v>3.1</v>
      </c>
      <c r="AZ1304" s="210">
        <v>3.1</v>
      </c>
      <c r="BA1304" s="210">
        <v>3.1</v>
      </c>
      <c r="BB1304" s="226">
        <v>3.1</v>
      </c>
      <c r="BC1304" s="226">
        <v>3.1</v>
      </c>
      <c r="BD1304" s="226">
        <v>3.1</v>
      </c>
      <c r="BE1304" s="226">
        <v>3.1</v>
      </c>
      <c r="BF1304" s="226">
        <v>3.1</v>
      </c>
      <c r="BG1304" s="226">
        <v>3.1</v>
      </c>
      <c r="BH1304" s="226">
        <v>3.1</v>
      </c>
      <c r="BI1304" s="226">
        <v>3.1</v>
      </c>
      <c r="BJ1304" s="226">
        <v>3.1</v>
      </c>
      <c r="BK1304" s="226">
        <v>3.1</v>
      </c>
      <c r="BL1304" s="226">
        <v>3.1</v>
      </c>
      <c r="BM1304" s="226">
        <v>3.1</v>
      </c>
      <c r="BN1304" s="226">
        <v>3.1</v>
      </c>
      <c r="BO1304" s="226">
        <v>3.1</v>
      </c>
      <c r="BP1304" s="226">
        <v>3.1</v>
      </c>
      <c r="BQ1304" s="226">
        <v>3.1</v>
      </c>
      <c r="BR1304" s="226">
        <v>3.1</v>
      </c>
      <c r="BS1304" s="226">
        <v>3.1</v>
      </c>
      <c r="BT1304" s="226">
        <v>3.1</v>
      </c>
      <c r="BU1304" s="226">
        <v>3.1</v>
      </c>
      <c r="BV1304" s="226">
        <v>3.1</v>
      </c>
      <c r="BW1304" s="226">
        <v>3.1</v>
      </c>
      <c r="BX1304" s="226">
        <v>3.1</v>
      </c>
      <c r="BY1304" s="226">
        <v>3.1</v>
      </c>
      <c r="BZ1304" s="226">
        <v>3.1</v>
      </c>
      <c r="CA1304" s="226">
        <v>3.1</v>
      </c>
      <c r="CB1304" s="226">
        <v>3.1</v>
      </c>
      <c r="CC1304" s="226">
        <f>0.0709*Conversions!$D$8</f>
        <v>72.672499999999999</v>
      </c>
      <c r="CD1304" s="226">
        <f>0.0709*Conversions!$D$8</f>
        <v>72.672499999999999</v>
      </c>
      <c r="CE1304" s="226">
        <f>0.0709*Conversions!$D$8</f>
        <v>72.672499999999999</v>
      </c>
      <c r="CF1304" s="226">
        <f>0.0704*Conversions!$D$8</f>
        <v>72.160000000000011</v>
      </c>
      <c r="CG1304" s="226">
        <f>0.0704*Conversions!$D$8</f>
        <v>72.160000000000011</v>
      </c>
      <c r="CH1304" s="226">
        <f>0.0704*Conversions!$D$8</f>
        <v>72.160000000000011</v>
      </c>
      <c r="CI1304" s="226">
        <f>0.105*Conversions!$D$8</f>
        <v>107.625</v>
      </c>
      <c r="CJ1304" s="226">
        <f>0.105*Conversions!$D$8</f>
        <v>107.625</v>
      </c>
      <c r="CK1304" s="226">
        <f>0.105*Conversions!$D$8</f>
        <v>107.625</v>
      </c>
      <c r="CL1304" s="226">
        <v>3.1</v>
      </c>
      <c r="CM1304" s="226">
        <v>3.1</v>
      </c>
      <c r="CN1304" s="226">
        <v>3.1</v>
      </c>
      <c r="CO1304" s="226">
        <v>3.1</v>
      </c>
      <c r="CP1304" s="226">
        <v>3.1</v>
      </c>
      <c r="CQ1304" s="226">
        <v>3.1</v>
      </c>
      <c r="CR1304" s="226">
        <v>3.1</v>
      </c>
      <c r="CS1304" s="226">
        <v>3.1</v>
      </c>
      <c r="CT1304" s="226">
        <v>3.1</v>
      </c>
      <c r="CU1304" s="226">
        <v>3.1</v>
      </c>
      <c r="CV1304" s="226">
        <v>3.1</v>
      </c>
      <c r="CW1304" s="226">
        <v>3.1</v>
      </c>
      <c r="CX1304" s="226">
        <v>3.1</v>
      </c>
    </row>
    <row r="1305" spans="1:103" s="208" customFormat="1" x14ac:dyDescent="0.25">
      <c r="A1305" s="243" t="s">
        <v>673</v>
      </c>
      <c r="B1305" s="208" t="s">
        <v>1278</v>
      </c>
      <c r="C1305" s="226"/>
      <c r="D1305" s="226"/>
      <c r="E1305" s="226"/>
      <c r="F1305" s="226"/>
      <c r="G1305" s="226"/>
      <c r="H1305" s="226"/>
      <c r="I1305" s="226"/>
      <c r="J1305" s="210"/>
      <c r="K1305" s="210"/>
      <c r="L1305" s="210"/>
      <c r="M1305" s="210"/>
      <c r="N1305" s="210"/>
      <c r="O1305" s="210"/>
      <c r="P1305" s="210"/>
      <c r="Q1305" s="210"/>
      <c r="R1305" s="210"/>
      <c r="S1305" s="210"/>
      <c r="T1305" s="210"/>
      <c r="U1305" s="210"/>
      <c r="V1305" s="210"/>
      <c r="W1305" s="210"/>
      <c r="X1305" s="210"/>
      <c r="Y1305" s="210"/>
      <c r="Z1305" s="210"/>
      <c r="AA1305" s="210"/>
      <c r="AB1305" s="210"/>
      <c r="AC1305" s="210"/>
      <c r="AD1305" s="210"/>
      <c r="AE1305" s="210"/>
      <c r="AL1305" s="210"/>
      <c r="AM1305" s="210"/>
      <c r="AN1305" s="210"/>
      <c r="AO1305" s="210"/>
      <c r="AP1305" s="210"/>
      <c r="AQ1305" s="210"/>
      <c r="AR1305" s="210"/>
      <c r="AS1305" s="210"/>
      <c r="AT1305" s="210"/>
      <c r="AU1305" s="210"/>
      <c r="AV1305" s="210"/>
      <c r="AW1305" s="210"/>
      <c r="AX1305" s="210"/>
      <c r="AY1305" s="210"/>
      <c r="AZ1305" s="210"/>
      <c r="BA1305" s="210"/>
      <c r="BZ1305" s="213"/>
      <c r="CC1305" s="226"/>
      <c r="CD1305" s="226"/>
      <c r="CE1305" s="226"/>
      <c r="CF1305" s="226"/>
      <c r="CG1305" s="226"/>
      <c r="CH1305" s="226"/>
      <c r="CI1305" s="226">
        <f>0.00000187*Conversions!$D$8</f>
        <v>1.9167500000000001E-3</v>
      </c>
      <c r="CJ1305" s="226">
        <f>0.00000187*Conversions!$D$8</f>
        <v>1.9167500000000001E-3</v>
      </c>
      <c r="CK1305" s="226">
        <f>0.00000187*Conversions!$D$8</f>
        <v>1.9167500000000001E-3</v>
      </c>
      <c r="CL1305" s="213"/>
      <c r="CM1305" s="213"/>
      <c r="CN1305" s="213"/>
    </row>
    <row r="1306" spans="1:103" s="199" customFormat="1" x14ac:dyDescent="0.25">
      <c r="A1306" s="243" t="s">
        <v>510</v>
      </c>
      <c r="B1306" s="208" t="s">
        <v>1278</v>
      </c>
      <c r="C1306" s="226"/>
      <c r="D1306" s="226"/>
      <c r="E1306" s="226"/>
      <c r="F1306" s="226"/>
      <c r="G1306" s="226"/>
      <c r="H1306" s="226"/>
      <c r="I1306" s="226"/>
      <c r="J1306" s="210"/>
      <c r="K1306" s="210"/>
      <c r="L1306" s="210"/>
      <c r="M1306" s="210"/>
      <c r="N1306" s="210"/>
      <c r="O1306" s="210"/>
      <c r="P1306" s="210"/>
      <c r="Q1306" s="210"/>
      <c r="R1306" s="210"/>
      <c r="S1306" s="210"/>
      <c r="T1306" s="210"/>
      <c r="U1306" s="210"/>
      <c r="V1306" s="210"/>
      <c r="W1306" s="210"/>
      <c r="X1306" s="210"/>
      <c r="Y1306" s="210"/>
      <c r="Z1306" s="210"/>
      <c r="AA1306" s="210"/>
      <c r="AB1306" s="210"/>
      <c r="AC1306" s="210"/>
      <c r="AD1306" s="210"/>
      <c r="AE1306" s="210"/>
      <c r="AF1306" s="208"/>
      <c r="AG1306" s="208"/>
      <c r="AH1306" s="208"/>
      <c r="AI1306" s="208"/>
      <c r="AJ1306" s="208"/>
      <c r="AK1306" s="208"/>
      <c r="AL1306" s="210"/>
      <c r="AM1306" s="210"/>
      <c r="AN1306" s="210"/>
      <c r="AO1306" s="210"/>
      <c r="AP1306" s="210"/>
      <c r="AQ1306" s="210"/>
      <c r="AR1306" s="210"/>
      <c r="AS1306" s="210"/>
      <c r="AT1306" s="210"/>
      <c r="AU1306" s="210"/>
      <c r="AV1306" s="210"/>
      <c r="AW1306" s="210"/>
      <c r="AX1306" s="210"/>
      <c r="AY1306" s="210"/>
      <c r="AZ1306" s="210"/>
      <c r="BA1306" s="210"/>
      <c r="BB1306" s="210">
        <f>(0.000032)*Conversions!$D$8</f>
        <v>3.2799999999999996E-2</v>
      </c>
      <c r="BC1306" s="210">
        <f>(0.000032)*Conversions!$D$8</f>
        <v>3.2799999999999996E-2</v>
      </c>
      <c r="BD1306" s="210">
        <f>(0.000032)*Conversions!$D$8</f>
        <v>3.2799999999999996E-2</v>
      </c>
      <c r="BE1306" s="210">
        <f>(0.000032)*Conversions!$D$8</f>
        <v>3.2799999999999996E-2</v>
      </c>
      <c r="BF1306" s="210">
        <f>(0.000032)*Conversions!$D$8</f>
        <v>3.2799999999999996E-2</v>
      </c>
      <c r="BG1306" s="210">
        <f>(0.000032)*Conversions!$D$8</f>
        <v>3.2799999999999996E-2</v>
      </c>
      <c r="BH1306" s="208"/>
      <c r="BI1306" s="208"/>
      <c r="BJ1306" s="208"/>
      <c r="BK1306" s="210">
        <f>(0.000032)*Conversions!$D$8</f>
        <v>3.2799999999999996E-2</v>
      </c>
      <c r="BL1306" s="210">
        <f>(0.000032)*Conversions!$D$8</f>
        <v>3.2799999999999996E-2</v>
      </c>
      <c r="BM1306" s="210">
        <f>(0.000032)*Conversions!$D$8</f>
        <v>3.2799999999999996E-2</v>
      </c>
      <c r="BN1306" s="210">
        <f>(0.000032)*Conversions!$D$8</f>
        <v>3.2799999999999996E-2</v>
      </c>
      <c r="BO1306" s="210">
        <f>(0.000032)*Conversions!$D$8</f>
        <v>3.2799999999999996E-2</v>
      </c>
      <c r="BP1306" s="210">
        <f>(0.000032)*Conversions!$D$8</f>
        <v>3.2799999999999996E-2</v>
      </c>
      <c r="BQ1306" s="210">
        <f>(0.000032)*Conversions!$D$8</f>
        <v>3.2799999999999996E-2</v>
      </c>
      <c r="BR1306" s="208"/>
      <c r="BS1306" s="208"/>
      <c r="BT1306" s="208"/>
      <c r="BU1306" s="210">
        <f>(0.000032)*Conversions!$D$8</f>
        <v>3.2799999999999996E-2</v>
      </c>
      <c r="BV1306" s="210">
        <f>(0.000032)*Conversions!$D$8</f>
        <v>3.2799999999999996E-2</v>
      </c>
      <c r="BW1306" s="210">
        <f>(0.000032)*Conversions!$D$8</f>
        <v>3.2799999999999996E-2</v>
      </c>
      <c r="BX1306" s="210">
        <f>(0.000032)*Conversions!$D$8</f>
        <v>3.2799999999999996E-2</v>
      </c>
      <c r="BY1306" s="210">
        <f>(0.000032)*Conversions!$D$8</f>
        <v>3.2799999999999996E-2</v>
      </c>
      <c r="BZ1306" s="213"/>
      <c r="CA1306" s="208"/>
      <c r="CB1306" s="208"/>
      <c r="CC1306" s="226">
        <f>0.000108*Conversions!$D$8</f>
        <v>0.11069999999999999</v>
      </c>
      <c r="CD1306" s="226">
        <f>0.000108*Conversions!$D$8</f>
        <v>0.11069999999999999</v>
      </c>
      <c r="CE1306" s="226">
        <f>0.000108*Conversions!$D$8</f>
        <v>0.11069999999999999</v>
      </c>
      <c r="CF1306" s="226">
        <f>0.0000248*Conversions!$D$8</f>
        <v>2.5419999999999998E-2</v>
      </c>
      <c r="CG1306" s="226">
        <f>0.0000248*Conversions!$D$8</f>
        <v>2.5419999999999998E-2</v>
      </c>
      <c r="CH1306" s="226">
        <f>0.0000248*Conversions!$D$8</f>
        <v>2.5419999999999998E-2</v>
      </c>
      <c r="CI1306" s="226">
        <f>0.0000397*Conversions!$D$8</f>
        <v>4.06925E-2</v>
      </c>
      <c r="CJ1306" s="226">
        <f>0.0000397*Conversions!$D$8</f>
        <v>4.06925E-2</v>
      </c>
      <c r="CK1306" s="226">
        <f>0.0000397*Conversions!$D$8</f>
        <v>4.06925E-2</v>
      </c>
      <c r="CL1306" s="213"/>
      <c r="CM1306" s="213"/>
      <c r="CN1306" s="213"/>
      <c r="CO1306" s="210">
        <f>(0.000032)*Conversions!$D$8</f>
        <v>3.2799999999999996E-2</v>
      </c>
      <c r="CP1306" s="210">
        <f>(0.000032)*Conversions!$D$8</f>
        <v>3.2799999999999996E-2</v>
      </c>
      <c r="CQ1306" s="210">
        <f>(0.000032)*Conversions!$D$8</f>
        <v>3.2799999999999996E-2</v>
      </c>
      <c r="CR1306" s="210">
        <f>(0.000032)*Conversions!$D$8</f>
        <v>3.2799999999999996E-2</v>
      </c>
      <c r="CS1306" s="210">
        <f>(0.000032)*Conversions!$D$8</f>
        <v>3.2799999999999996E-2</v>
      </c>
      <c r="CT1306" s="210">
        <f>(0.000032)*Conversions!$D$8</f>
        <v>3.2799999999999996E-2</v>
      </c>
      <c r="CU1306" s="210">
        <f>(0.000032)*Conversions!$D$8</f>
        <v>3.2799999999999996E-2</v>
      </c>
      <c r="CV1306" s="210">
        <f>(0.000032)*Conversions!$D$8</f>
        <v>3.2799999999999996E-2</v>
      </c>
      <c r="CW1306" s="210">
        <f>(0.000032)*Conversions!$D$8</f>
        <v>3.2799999999999996E-2</v>
      </c>
      <c r="CX1306" s="210">
        <f>(0.000032)*Conversions!$D$8</f>
        <v>3.2799999999999996E-2</v>
      </c>
      <c r="CY1306" s="208"/>
    </row>
    <row r="1307" spans="1:103" s="199" customFormat="1" x14ac:dyDescent="0.25">
      <c r="A1307" s="243" t="s">
        <v>671</v>
      </c>
      <c r="B1307" s="208" t="s">
        <v>1278</v>
      </c>
      <c r="C1307" s="226"/>
      <c r="D1307" s="226"/>
      <c r="E1307" s="226"/>
      <c r="F1307" s="226"/>
      <c r="G1307" s="226"/>
      <c r="H1307" s="226"/>
      <c r="I1307" s="226"/>
      <c r="J1307" s="210"/>
      <c r="K1307" s="210"/>
      <c r="L1307" s="210"/>
      <c r="M1307" s="210"/>
      <c r="N1307" s="210"/>
      <c r="O1307" s="210"/>
      <c r="P1307" s="210"/>
      <c r="Q1307" s="210"/>
      <c r="R1307" s="210"/>
      <c r="S1307" s="210"/>
      <c r="T1307" s="210"/>
      <c r="U1307" s="210"/>
      <c r="V1307" s="210"/>
      <c r="W1307" s="210"/>
      <c r="X1307" s="210"/>
      <c r="Y1307" s="210"/>
      <c r="Z1307" s="210"/>
      <c r="AA1307" s="210"/>
      <c r="AB1307" s="210"/>
      <c r="AC1307" s="210"/>
      <c r="AD1307" s="210"/>
      <c r="AE1307" s="210"/>
      <c r="AF1307" s="208"/>
      <c r="AG1307" s="208"/>
      <c r="AH1307" s="208"/>
      <c r="AI1307" s="208"/>
      <c r="AJ1307" s="208"/>
      <c r="AK1307" s="208"/>
      <c r="AL1307" s="210"/>
      <c r="AM1307" s="210"/>
      <c r="AN1307" s="210"/>
      <c r="AO1307" s="210"/>
      <c r="AP1307" s="210"/>
      <c r="AQ1307" s="210"/>
      <c r="AR1307" s="210"/>
      <c r="AS1307" s="210"/>
      <c r="AT1307" s="210"/>
      <c r="AU1307" s="210"/>
      <c r="AV1307" s="210"/>
      <c r="AW1307" s="210"/>
      <c r="AX1307" s="210"/>
      <c r="AY1307" s="210"/>
      <c r="AZ1307" s="210"/>
      <c r="BA1307" s="210"/>
      <c r="BB1307" s="210"/>
      <c r="BC1307" s="210"/>
      <c r="BD1307" s="210"/>
      <c r="BE1307" s="210"/>
      <c r="BF1307" s="210"/>
      <c r="BG1307" s="210"/>
      <c r="BH1307" s="208"/>
      <c r="BI1307" s="208"/>
      <c r="BJ1307" s="208"/>
      <c r="BK1307" s="210"/>
      <c r="BL1307" s="210"/>
      <c r="BM1307" s="210"/>
      <c r="BN1307" s="210"/>
      <c r="BO1307" s="210"/>
      <c r="BP1307" s="210"/>
      <c r="BQ1307" s="210"/>
      <c r="BR1307" s="208"/>
      <c r="BS1307" s="208"/>
      <c r="BT1307" s="208"/>
      <c r="BU1307" s="210"/>
      <c r="BV1307" s="210"/>
      <c r="BW1307" s="210"/>
      <c r="BX1307" s="210"/>
      <c r="BY1307" s="210"/>
      <c r="BZ1307" s="213"/>
      <c r="CA1307" s="208"/>
      <c r="CB1307" s="208"/>
      <c r="CC1307" s="226">
        <f>0.0000734*Conversions!$D$8</f>
        <v>7.5234999999999996E-2</v>
      </c>
      <c r="CD1307" s="226">
        <f>0.0000734*Conversions!$D$8</f>
        <v>7.5234999999999996E-2</v>
      </c>
      <c r="CE1307" s="226">
        <f>0.0000734*Conversions!$D$8</f>
        <v>7.5234999999999996E-2</v>
      </c>
      <c r="CF1307" s="226">
        <f>0.0000213*Conversions!$D$8</f>
        <v>2.1832499999999998E-2</v>
      </c>
      <c r="CG1307" s="226">
        <f>0.0000213*Conversions!$D$8</f>
        <v>2.1832499999999998E-2</v>
      </c>
      <c r="CH1307" s="226">
        <f>0.0000213*Conversions!$D$8</f>
        <v>2.1832499999999998E-2</v>
      </c>
      <c r="CI1307" s="226">
        <f>0.0000443*Conversions!$D$8</f>
        <v>4.5407499999999996E-2</v>
      </c>
      <c r="CJ1307" s="226">
        <f>0.0000443*Conversions!$D$8</f>
        <v>4.5407499999999996E-2</v>
      </c>
      <c r="CK1307" s="226">
        <f>0.0000443*Conversions!$D$8</f>
        <v>4.5407499999999996E-2</v>
      </c>
      <c r="CL1307" s="213"/>
      <c r="CM1307" s="213"/>
      <c r="CN1307" s="213"/>
      <c r="CO1307" s="210"/>
      <c r="CP1307" s="208"/>
      <c r="CQ1307" s="208"/>
      <c r="CR1307" s="208"/>
      <c r="CS1307" s="208"/>
      <c r="CT1307" s="210"/>
      <c r="CU1307" s="208"/>
      <c r="CV1307" s="208"/>
      <c r="CW1307" s="208"/>
      <c r="CX1307" s="208"/>
      <c r="CY1307" s="208"/>
    </row>
    <row r="1308" spans="1:103" s="199" customFormat="1" x14ac:dyDescent="0.25">
      <c r="A1308" s="243" t="s">
        <v>668</v>
      </c>
      <c r="B1308" s="208" t="s">
        <v>1278</v>
      </c>
      <c r="C1308" s="226"/>
      <c r="D1308" s="226"/>
      <c r="E1308" s="226"/>
      <c r="F1308" s="226"/>
      <c r="G1308" s="226"/>
      <c r="H1308" s="226"/>
      <c r="I1308" s="226"/>
      <c r="J1308" s="210"/>
      <c r="K1308" s="210"/>
      <c r="L1308" s="210"/>
      <c r="M1308" s="210"/>
      <c r="N1308" s="210"/>
      <c r="O1308" s="210"/>
      <c r="P1308" s="210"/>
      <c r="Q1308" s="210"/>
      <c r="R1308" s="210"/>
      <c r="S1308" s="210"/>
      <c r="T1308" s="210"/>
      <c r="U1308" s="210"/>
      <c r="V1308" s="210"/>
      <c r="W1308" s="210"/>
      <c r="X1308" s="210"/>
      <c r="Y1308" s="210"/>
      <c r="Z1308" s="210"/>
      <c r="AA1308" s="210"/>
      <c r="AB1308" s="210"/>
      <c r="AC1308" s="210"/>
      <c r="AD1308" s="210"/>
      <c r="AE1308" s="210"/>
      <c r="AF1308" s="208"/>
      <c r="AG1308" s="208"/>
      <c r="AH1308" s="208"/>
      <c r="AI1308" s="208"/>
      <c r="AJ1308" s="208"/>
      <c r="AK1308" s="208"/>
      <c r="AL1308" s="210"/>
      <c r="AM1308" s="210"/>
      <c r="AN1308" s="210"/>
      <c r="AO1308" s="210"/>
      <c r="AP1308" s="210"/>
      <c r="AQ1308" s="210"/>
      <c r="AR1308" s="210"/>
      <c r="AS1308" s="210"/>
      <c r="AT1308" s="210"/>
      <c r="AU1308" s="210"/>
      <c r="AV1308" s="210"/>
      <c r="AW1308" s="210"/>
      <c r="AX1308" s="210"/>
      <c r="AY1308" s="210"/>
      <c r="AZ1308" s="210"/>
      <c r="BA1308" s="210"/>
      <c r="BB1308" s="210"/>
      <c r="BC1308" s="210"/>
      <c r="BD1308" s="210"/>
      <c r="BE1308" s="210"/>
      <c r="BF1308" s="210"/>
      <c r="BG1308" s="210"/>
      <c r="BH1308" s="208"/>
      <c r="BI1308" s="208"/>
      <c r="BJ1308" s="208"/>
      <c r="BK1308" s="210"/>
      <c r="BL1308" s="210"/>
      <c r="BM1308" s="210"/>
      <c r="BN1308" s="210"/>
      <c r="BO1308" s="210"/>
      <c r="BP1308" s="210"/>
      <c r="BQ1308" s="210"/>
      <c r="BR1308" s="208"/>
      <c r="BS1308" s="208"/>
      <c r="BT1308" s="208"/>
      <c r="BU1308" s="210"/>
      <c r="BV1308" s="210"/>
      <c r="BW1308" s="210"/>
      <c r="BX1308" s="210"/>
      <c r="BY1308" s="210"/>
      <c r="BZ1308" s="213"/>
      <c r="CA1308" s="208"/>
      <c r="CB1308" s="208"/>
      <c r="CC1308" s="226">
        <f>0.0000422*Conversions!$D$8</f>
        <v>4.3255000000000002E-2</v>
      </c>
      <c r="CD1308" s="226">
        <f>0.0000422*Conversions!$D$8</f>
        <v>4.3255000000000002E-2</v>
      </c>
      <c r="CE1308" s="226">
        <f>0.0000422*Conversions!$D$8</f>
        <v>4.3255000000000002E-2</v>
      </c>
      <c r="CF1308" s="226">
        <f>0.0000113*Conversions!$D$8</f>
        <v>1.1582500000000001E-2</v>
      </c>
      <c r="CG1308" s="226">
        <f>0.0000113*Conversions!$D$8</f>
        <v>1.1582500000000001E-2</v>
      </c>
      <c r="CH1308" s="226">
        <f>0.0000113*Conversions!$D$8</f>
        <v>1.1582500000000001E-2</v>
      </c>
      <c r="CI1308" s="226">
        <f>0.0000236*Conversions!$D$8</f>
        <v>2.419E-2</v>
      </c>
      <c r="CJ1308" s="226">
        <f>0.0000236*Conversions!$D$8</f>
        <v>2.419E-2</v>
      </c>
      <c r="CK1308" s="226">
        <f>0.0000236*Conversions!$D$8</f>
        <v>2.419E-2</v>
      </c>
      <c r="CL1308" s="213"/>
      <c r="CM1308" s="213"/>
      <c r="CN1308" s="213"/>
      <c r="CO1308" s="210"/>
      <c r="CP1308" s="208"/>
      <c r="CQ1308" s="208"/>
      <c r="CR1308" s="208"/>
      <c r="CS1308" s="208"/>
      <c r="CT1308" s="210"/>
      <c r="CU1308" s="208"/>
      <c r="CV1308" s="208"/>
      <c r="CW1308" s="208"/>
      <c r="CX1308" s="208"/>
      <c r="CY1308" s="208"/>
    </row>
    <row r="1309" spans="1:103" s="208" customFormat="1" x14ac:dyDescent="0.25">
      <c r="A1309" s="243" t="s">
        <v>336</v>
      </c>
      <c r="B1309" s="208" t="s">
        <v>1278</v>
      </c>
      <c r="C1309" s="226">
        <v>3.0000000000000001E-6</v>
      </c>
      <c r="D1309" s="226">
        <v>3.0000000000000001E-6</v>
      </c>
      <c r="E1309" s="226">
        <v>3.0000000000000001E-6</v>
      </c>
      <c r="F1309" s="226">
        <v>3.0000000000000001E-6</v>
      </c>
      <c r="G1309" s="226">
        <v>3.0000000000000001E-6</v>
      </c>
      <c r="H1309" s="226">
        <v>3.0000000000000001E-6</v>
      </c>
      <c r="I1309" s="226">
        <v>3.0000000000000001E-6</v>
      </c>
      <c r="J1309" s="210">
        <v>3.0000000000000001E-6</v>
      </c>
      <c r="K1309" s="210">
        <v>3.0000000000000001E-6</v>
      </c>
      <c r="L1309" s="210">
        <v>3.0000000000000001E-6</v>
      </c>
      <c r="M1309" s="210">
        <v>3.0000000000000001E-6</v>
      </c>
      <c r="N1309" s="210">
        <v>3.0000000000000001E-6</v>
      </c>
      <c r="O1309" s="210">
        <v>3.0000000000000001E-6</v>
      </c>
      <c r="P1309" s="210">
        <v>3.0000000000000001E-6</v>
      </c>
      <c r="Q1309" s="210">
        <v>3.0000000000000001E-6</v>
      </c>
      <c r="R1309" s="210">
        <v>3.0000000000000001E-6</v>
      </c>
      <c r="S1309" s="210">
        <v>3.0000000000000001E-6</v>
      </c>
      <c r="T1309" s="210">
        <v>3.0000000000000001E-6</v>
      </c>
      <c r="U1309" s="210">
        <v>3.0000000000000001E-6</v>
      </c>
      <c r="V1309" s="210">
        <v>3.0000000000000001E-6</v>
      </c>
      <c r="W1309" s="210">
        <v>3.0000000000000001E-6</v>
      </c>
      <c r="X1309" s="210">
        <v>3.0000000000000001E-6</v>
      </c>
      <c r="Y1309" s="210">
        <v>3.0000000000000001E-6</v>
      </c>
      <c r="Z1309" s="210">
        <v>3.0000000000000001E-6</v>
      </c>
      <c r="AA1309" s="210">
        <v>3.0000000000000001E-6</v>
      </c>
      <c r="AB1309" s="210">
        <v>3.0000000000000001E-6</v>
      </c>
      <c r="AC1309" s="210">
        <v>3.0000000000000001E-6</v>
      </c>
      <c r="AD1309" s="210">
        <v>3.0000000000000001E-6</v>
      </c>
      <c r="AE1309" s="210">
        <v>3.0000000000000001E-6</v>
      </c>
      <c r="AF1309" s="226">
        <v>3.0000000000000001E-6</v>
      </c>
      <c r="AG1309" s="226">
        <v>3.0000000000000001E-6</v>
      </c>
      <c r="AH1309" s="226">
        <v>3.0000000000000001E-6</v>
      </c>
      <c r="AI1309" s="226">
        <v>3.0000000000000001E-6</v>
      </c>
      <c r="AJ1309" s="226">
        <v>3.0000000000000001E-6</v>
      </c>
      <c r="AK1309" s="226">
        <v>3.0000000000000001E-6</v>
      </c>
      <c r="AL1309" s="210">
        <v>3.0000000000000001E-6</v>
      </c>
      <c r="AM1309" s="210">
        <v>3.0000000000000001E-6</v>
      </c>
      <c r="AN1309" s="210">
        <v>3.0000000000000001E-6</v>
      </c>
      <c r="AO1309" s="210">
        <v>3.0000000000000001E-6</v>
      </c>
      <c r="AP1309" s="210">
        <v>3.0000000000000001E-6</v>
      </c>
      <c r="AQ1309" s="210">
        <v>3.0000000000000001E-6</v>
      </c>
      <c r="AR1309" s="210">
        <v>3.0000000000000001E-6</v>
      </c>
      <c r="AS1309" s="210">
        <v>3.0000000000000001E-6</v>
      </c>
      <c r="AT1309" s="210">
        <v>3.0000000000000001E-6</v>
      </c>
      <c r="AU1309" s="210">
        <v>3.0000000000000001E-6</v>
      </c>
      <c r="AV1309" s="210">
        <v>3.0000000000000001E-6</v>
      </c>
      <c r="AW1309" s="210">
        <v>3.0000000000000001E-6</v>
      </c>
      <c r="AX1309" s="210">
        <v>3.0000000000000001E-6</v>
      </c>
      <c r="AY1309" s="210">
        <v>3.0000000000000001E-6</v>
      </c>
      <c r="AZ1309" s="210">
        <v>3.0000000000000001E-6</v>
      </c>
      <c r="BA1309" s="210">
        <v>3.0000000000000001E-6</v>
      </c>
      <c r="BB1309" s="210">
        <v>3.0000000000000001E-6</v>
      </c>
      <c r="BC1309" s="210">
        <v>3.0000000000000001E-6</v>
      </c>
      <c r="BD1309" s="210">
        <v>3.0000000000000001E-6</v>
      </c>
      <c r="BE1309" s="210">
        <v>3.0000000000000001E-6</v>
      </c>
      <c r="BF1309" s="210">
        <v>3.0000000000000001E-6</v>
      </c>
      <c r="BG1309" s="210">
        <v>3.0000000000000001E-6</v>
      </c>
      <c r="BH1309" s="210">
        <v>3.0000000000000001E-6</v>
      </c>
      <c r="BI1309" s="210">
        <v>3.0000000000000001E-6</v>
      </c>
      <c r="BJ1309" s="210">
        <v>3.0000000000000001E-6</v>
      </c>
      <c r="BK1309" s="210">
        <f>(0.0000012)*Conversions!$D$8</f>
        <v>1.23E-3</v>
      </c>
      <c r="BL1309" s="210">
        <f>(0.0000012)*Conversions!$D$8</f>
        <v>1.23E-3</v>
      </c>
      <c r="BM1309" s="210">
        <f>(0.0000012)*Conversions!$D$8</f>
        <v>1.23E-3</v>
      </c>
      <c r="BN1309" s="210">
        <f>(0.00000195)*Conversions!$D$8</f>
        <v>1.9987500000000001E-3</v>
      </c>
      <c r="BO1309" s="210">
        <f>(0.0000012)*Conversions!$D$8</f>
        <v>1.23E-3</v>
      </c>
      <c r="BP1309" s="210">
        <f>(0.00000195)*Conversions!$D$8</f>
        <v>1.9987500000000001E-3</v>
      </c>
      <c r="BQ1309" s="210">
        <f>(0.0000012)*Conversions!$D$8</f>
        <v>1.23E-3</v>
      </c>
      <c r="BR1309" s="210">
        <v>3.0000000000000001E-6</v>
      </c>
      <c r="BS1309" s="210">
        <v>3.0000000000000001E-6</v>
      </c>
      <c r="BT1309" s="210">
        <v>3.0000000000000001E-6</v>
      </c>
      <c r="BU1309" s="210">
        <v>3.0000000000000001E-6</v>
      </c>
      <c r="BV1309" s="210">
        <v>3.0000000000000001E-6</v>
      </c>
      <c r="BW1309" s="210">
        <v>3.0000000000000001E-6</v>
      </c>
      <c r="BX1309" s="210">
        <f>(0.0000000136)*Conversions!$D$8</f>
        <v>1.3939999999999999E-5</v>
      </c>
      <c r="BY1309" s="210">
        <f>(0.0000000136)*Conversions!$D$8</f>
        <v>1.3939999999999999E-5</v>
      </c>
      <c r="BZ1309" s="210">
        <v>3.0000000000000001E-6</v>
      </c>
      <c r="CA1309" s="210">
        <v>3.0000000000000001E-6</v>
      </c>
      <c r="CB1309" s="210">
        <v>3.0000000000000001E-6</v>
      </c>
      <c r="CC1309" s="226">
        <f>0.000000361*Conversions!$D$8</f>
        <v>3.7002500000000001E-4</v>
      </c>
      <c r="CD1309" s="226">
        <f>0.000000361*Conversions!$D$8</f>
        <v>3.7002500000000001E-4</v>
      </c>
      <c r="CE1309" s="226">
        <f>0.000000361*Conversions!$D$8</f>
        <v>3.7002500000000001E-4</v>
      </c>
      <c r="CF1309" s="210">
        <v>3.0000000000000001E-6</v>
      </c>
      <c r="CG1309" s="210">
        <v>3.0000000000000001E-6</v>
      </c>
      <c r="CH1309" s="210">
        <v>3.0000000000000001E-6</v>
      </c>
      <c r="CI1309" s="226">
        <f>0.00000111*Conversions!$D$8</f>
        <v>1.1377499999999999E-3</v>
      </c>
      <c r="CJ1309" s="226">
        <f>0.00000111*Conversions!$D$8</f>
        <v>1.1377499999999999E-3</v>
      </c>
      <c r="CK1309" s="226">
        <f>0.00000111*Conversions!$D$8</f>
        <v>1.1377499999999999E-3</v>
      </c>
      <c r="CL1309" s="210">
        <v>3.0000000000000001E-6</v>
      </c>
      <c r="CM1309" s="210">
        <v>3.0000000000000001E-6</v>
      </c>
      <c r="CN1309" s="210">
        <v>3.0000000000000001E-6</v>
      </c>
      <c r="CO1309" s="210">
        <v>3.0000000000000001E-6</v>
      </c>
      <c r="CP1309" s="210">
        <v>3.0000000000000001E-6</v>
      </c>
      <c r="CQ1309" s="210">
        <v>3.0000000000000001E-6</v>
      </c>
      <c r="CR1309" s="210">
        <v>3.0000000000000001E-6</v>
      </c>
      <c r="CS1309" s="210">
        <v>3.0000000000000001E-6</v>
      </c>
      <c r="CT1309" s="210">
        <v>3.0000000000000001E-6</v>
      </c>
      <c r="CU1309" s="210">
        <v>3.0000000000000001E-6</v>
      </c>
      <c r="CV1309" s="210">
        <v>3.0000000000000001E-6</v>
      </c>
      <c r="CW1309" s="210">
        <v>3.0000000000000001E-6</v>
      </c>
      <c r="CX1309" s="210">
        <v>3.0000000000000001E-6</v>
      </c>
    </row>
    <row r="1310" spans="1:103" s="208" customFormat="1" x14ac:dyDescent="0.25">
      <c r="A1310" s="243" t="s">
        <v>338</v>
      </c>
      <c r="B1310" s="208" t="s">
        <v>1278</v>
      </c>
      <c r="C1310" s="226">
        <v>2.7999999999999999E-6</v>
      </c>
      <c r="D1310" s="226">
        <v>2.7999999999999999E-6</v>
      </c>
      <c r="E1310" s="226">
        <v>2.7999999999999999E-6</v>
      </c>
      <c r="F1310" s="226">
        <v>2.7999999999999999E-6</v>
      </c>
      <c r="G1310" s="226">
        <v>2.7999999999999999E-6</v>
      </c>
      <c r="H1310" s="226">
        <v>2.7999999999999999E-6</v>
      </c>
      <c r="I1310" s="226">
        <v>2.7999999999999999E-6</v>
      </c>
      <c r="J1310" s="210">
        <v>2.7999999999999999E-6</v>
      </c>
      <c r="K1310" s="210">
        <v>2.7999999999999999E-6</v>
      </c>
      <c r="L1310" s="210">
        <v>2.7999999999999999E-6</v>
      </c>
      <c r="M1310" s="210">
        <v>2.7999999999999999E-6</v>
      </c>
      <c r="N1310" s="210">
        <v>2.7999999999999999E-6</v>
      </c>
      <c r="O1310" s="210">
        <v>2.7999999999999999E-6</v>
      </c>
      <c r="P1310" s="210">
        <v>2.7999999999999999E-6</v>
      </c>
      <c r="Q1310" s="210">
        <v>2.7999999999999999E-6</v>
      </c>
      <c r="R1310" s="210">
        <v>2.7999999999999999E-6</v>
      </c>
      <c r="S1310" s="210">
        <v>2.7999999999999999E-6</v>
      </c>
      <c r="T1310" s="210">
        <v>2.7999999999999999E-6</v>
      </c>
      <c r="U1310" s="210">
        <v>2.7999999999999999E-6</v>
      </c>
      <c r="V1310" s="210">
        <v>2.7999999999999999E-6</v>
      </c>
      <c r="W1310" s="210">
        <v>2.7999999999999999E-6</v>
      </c>
      <c r="X1310" s="210">
        <v>2.7999999999999999E-6</v>
      </c>
      <c r="Y1310" s="210">
        <v>2.7999999999999999E-6</v>
      </c>
      <c r="Z1310" s="210">
        <v>2.7999999999999999E-6</v>
      </c>
      <c r="AA1310" s="210">
        <v>2.7999999999999999E-6</v>
      </c>
      <c r="AB1310" s="210">
        <v>2.7999999999999999E-6</v>
      </c>
      <c r="AC1310" s="210">
        <v>2.7999999999999999E-6</v>
      </c>
      <c r="AD1310" s="210">
        <v>2.7999999999999999E-6</v>
      </c>
      <c r="AE1310" s="210">
        <v>2.7999999999999999E-6</v>
      </c>
      <c r="AF1310" s="226">
        <v>2.7999999999999999E-6</v>
      </c>
      <c r="AG1310" s="226">
        <v>2.7999999999999999E-6</v>
      </c>
      <c r="AH1310" s="226">
        <v>2.7999999999999999E-6</v>
      </c>
      <c r="AI1310" s="226">
        <v>2.7999999999999999E-6</v>
      </c>
      <c r="AJ1310" s="226">
        <v>2.7999999999999999E-6</v>
      </c>
      <c r="AK1310" s="226">
        <v>2.7999999999999999E-6</v>
      </c>
      <c r="AL1310" s="210">
        <v>2.7999999999999999E-6</v>
      </c>
      <c r="AM1310" s="210">
        <v>2.7999999999999999E-6</v>
      </c>
      <c r="AN1310" s="210">
        <v>2.7999999999999999E-6</v>
      </c>
      <c r="AO1310" s="210">
        <v>2.7999999999999999E-6</v>
      </c>
      <c r="AP1310" s="210">
        <v>2.7999999999999999E-6</v>
      </c>
      <c r="AQ1310" s="210">
        <v>2.7999999999999999E-6</v>
      </c>
      <c r="AR1310" s="210">
        <v>2.7999999999999999E-6</v>
      </c>
      <c r="AS1310" s="210">
        <v>2.7999999999999999E-6</v>
      </c>
      <c r="AT1310" s="210">
        <v>2.7999999999999999E-6</v>
      </c>
      <c r="AU1310" s="210">
        <v>2.7999999999999999E-6</v>
      </c>
      <c r="AV1310" s="210">
        <v>2.7999999999999999E-6</v>
      </c>
      <c r="AW1310" s="210">
        <v>2.7999999999999999E-6</v>
      </c>
      <c r="AX1310" s="210">
        <v>2.7999999999999999E-6</v>
      </c>
      <c r="AY1310" s="210">
        <v>2.7999999999999999E-6</v>
      </c>
      <c r="AZ1310" s="210">
        <v>2.7999999999999999E-6</v>
      </c>
      <c r="BA1310" s="210">
        <v>2.7999999999999999E-6</v>
      </c>
      <c r="BB1310" s="210">
        <v>2.7999999999999999E-6</v>
      </c>
      <c r="BC1310" s="210">
        <v>2.7999999999999999E-6</v>
      </c>
      <c r="BD1310" s="210">
        <v>2.7999999999999999E-6</v>
      </c>
      <c r="BE1310" s="210">
        <v>2.7999999999999999E-6</v>
      </c>
      <c r="BF1310" s="210">
        <v>2.7999999999999999E-6</v>
      </c>
      <c r="BG1310" s="210">
        <v>2.7999999999999999E-6</v>
      </c>
      <c r="BH1310" s="210">
        <v>2.7999999999999999E-6</v>
      </c>
      <c r="BI1310" s="210">
        <v>2.7999999999999999E-6</v>
      </c>
      <c r="BJ1310" s="210">
        <v>2.7999999999999999E-6</v>
      </c>
      <c r="BK1310" s="210">
        <v>2.7999999999999999E-6</v>
      </c>
      <c r="BL1310" s="210">
        <v>2.7999999999999999E-6</v>
      </c>
      <c r="BM1310" s="210">
        <v>2.7999999999999999E-6</v>
      </c>
      <c r="BN1310" s="210">
        <v>2.7999999999999999E-6</v>
      </c>
      <c r="BO1310" s="210">
        <v>2.7999999999999999E-6</v>
      </c>
      <c r="BP1310" s="210">
        <v>2.7999999999999999E-6</v>
      </c>
      <c r="BQ1310" s="210">
        <v>2.7999999999999999E-6</v>
      </c>
      <c r="BR1310" s="210">
        <v>2.7999999999999999E-6</v>
      </c>
      <c r="BS1310" s="210">
        <v>2.7999999999999999E-6</v>
      </c>
      <c r="BT1310" s="210">
        <v>2.7999999999999999E-6</v>
      </c>
      <c r="BU1310" s="210">
        <v>2.7999999999999999E-6</v>
      </c>
      <c r="BV1310" s="210">
        <v>2.7999999999999999E-6</v>
      </c>
      <c r="BW1310" s="210">
        <v>2.7999999999999999E-6</v>
      </c>
      <c r="BX1310" s="210">
        <v>2.7999999999999999E-6</v>
      </c>
      <c r="BY1310" s="210">
        <v>2.7999999999999999E-6</v>
      </c>
      <c r="BZ1310" s="210">
        <v>2.7999999999999999E-6</v>
      </c>
      <c r="CA1310" s="210">
        <v>2.7999999999999999E-6</v>
      </c>
      <c r="CB1310" s="210">
        <v>2.7999999999999999E-6</v>
      </c>
      <c r="CC1310" s="226">
        <f>0.00000169*Conversions!$D$8</f>
        <v>1.7322499999999998E-3</v>
      </c>
      <c r="CD1310" s="226">
        <f>0.00000169*Conversions!$D$8</f>
        <v>1.7322499999999998E-3</v>
      </c>
      <c r="CE1310" s="226">
        <f>0.00000169*Conversions!$D$8</f>
        <v>1.7322499999999998E-3</v>
      </c>
      <c r="CF1310" s="210">
        <v>2.7999999999999999E-6</v>
      </c>
      <c r="CG1310" s="210">
        <v>2.7999999999999999E-6</v>
      </c>
      <c r="CH1310" s="210">
        <v>2.7999999999999999E-6</v>
      </c>
      <c r="CI1310" s="226">
        <f>0.00000567*Conversions!$D$8</f>
        <v>5.8117500000000001E-3</v>
      </c>
      <c r="CJ1310" s="226">
        <f>0.00000567*Conversions!$D$8</f>
        <v>5.8117500000000001E-3</v>
      </c>
      <c r="CK1310" s="226">
        <f>0.00000567*Conversions!$D$8</f>
        <v>5.8117500000000001E-3</v>
      </c>
      <c r="CL1310" s="210">
        <v>2.7999999999999999E-6</v>
      </c>
      <c r="CM1310" s="210">
        <v>2.7999999999999999E-6</v>
      </c>
      <c r="CN1310" s="210">
        <v>2.7999999999999999E-6</v>
      </c>
      <c r="CO1310" s="210">
        <v>2.7999999999999999E-6</v>
      </c>
      <c r="CP1310" s="210">
        <v>2.7999999999999999E-6</v>
      </c>
      <c r="CQ1310" s="210">
        <v>2.7999999999999999E-6</v>
      </c>
      <c r="CR1310" s="210">
        <v>2.7999999999999999E-6</v>
      </c>
      <c r="CS1310" s="210">
        <v>2.7999999999999999E-6</v>
      </c>
      <c r="CT1310" s="210">
        <v>2.7999999999999999E-6</v>
      </c>
      <c r="CU1310" s="210">
        <v>2.7999999999999999E-6</v>
      </c>
      <c r="CV1310" s="210">
        <v>2.7999999999999999E-6</v>
      </c>
      <c r="CW1310" s="210">
        <v>2.7999999999999999E-6</v>
      </c>
      <c r="CX1310" s="210">
        <v>2.7999999999999999E-6</v>
      </c>
    </row>
    <row r="1311" spans="1:103" s="208" customFormat="1" x14ac:dyDescent="0.25">
      <c r="A1311" s="243" t="s">
        <v>340</v>
      </c>
      <c r="B1311" s="208" t="s">
        <v>1278</v>
      </c>
      <c r="C1311" s="226">
        <v>7.4999999999999997E-2</v>
      </c>
      <c r="D1311" s="226">
        <v>7.4999999999999997E-2</v>
      </c>
      <c r="E1311" s="226">
        <v>7.4999999999999997E-2</v>
      </c>
      <c r="F1311" s="226">
        <v>7.4999999999999997E-2</v>
      </c>
      <c r="G1311" s="226">
        <v>7.4999999999999997E-2</v>
      </c>
      <c r="H1311" s="226">
        <v>3.9499999999999998E-5</v>
      </c>
      <c r="I1311" s="226">
        <v>7.4999999999999997E-2</v>
      </c>
      <c r="J1311" s="210">
        <v>7.4999999999999997E-2</v>
      </c>
      <c r="K1311" s="210">
        <v>7.4999999999999997E-2</v>
      </c>
      <c r="L1311" s="210">
        <v>7.4999999999999997E-2</v>
      </c>
      <c r="M1311" s="226">
        <f>0.0001968*Conversions!$D$8</f>
        <v>0.20172000000000001</v>
      </c>
      <c r="N1311" s="210">
        <v>7.4999999999999997E-2</v>
      </c>
      <c r="O1311" s="210">
        <v>7.4999999999999997E-2</v>
      </c>
      <c r="P1311" s="210">
        <v>7.4999999999999997E-2</v>
      </c>
      <c r="Q1311" s="210">
        <v>7.4999999999999997E-2</v>
      </c>
      <c r="R1311" s="210">
        <v>7.4999999999999997E-2</v>
      </c>
      <c r="S1311" s="210">
        <v>7.4999999999999997E-2</v>
      </c>
      <c r="T1311" s="210">
        <v>7.4999999999999997E-2</v>
      </c>
      <c r="U1311" s="210">
        <v>7.4999999999999997E-2</v>
      </c>
      <c r="V1311" s="210">
        <v>7.4999999999999997E-2</v>
      </c>
      <c r="W1311" s="210">
        <v>7.4999999999999997E-2</v>
      </c>
      <c r="X1311" s="210">
        <v>7.4999999999999997E-2</v>
      </c>
      <c r="Y1311" s="210">
        <v>7.4999999999999997E-2</v>
      </c>
      <c r="Z1311" s="210">
        <v>7.4999999999999997E-2</v>
      </c>
      <c r="AA1311" s="210">
        <v>7.4999999999999997E-2</v>
      </c>
      <c r="AB1311" s="210">
        <v>7.4999999999999997E-2</v>
      </c>
      <c r="AC1311" s="210">
        <v>7.4999999999999997E-2</v>
      </c>
      <c r="AD1311" s="210">
        <v>7.4999999999999997E-2</v>
      </c>
      <c r="AE1311" s="210">
        <v>7.4999999999999997E-2</v>
      </c>
      <c r="AF1311" s="226">
        <v>7.4999999999999997E-2</v>
      </c>
      <c r="AG1311" s="226">
        <v>7.4999999999999997E-2</v>
      </c>
      <c r="AH1311" s="226">
        <v>7.4999999999999997E-2</v>
      </c>
      <c r="AI1311" s="226">
        <v>7.4999999999999997E-2</v>
      </c>
      <c r="AJ1311" s="226">
        <v>7.4999999999999997E-2</v>
      </c>
      <c r="AK1311" s="226">
        <v>7.4999999999999997E-2</v>
      </c>
      <c r="AL1311" s="210">
        <v>7.4999999999999997E-2</v>
      </c>
      <c r="AM1311" s="210">
        <v>7.4999999999999997E-2</v>
      </c>
      <c r="AN1311" s="210">
        <v>7.4999999999999997E-2</v>
      </c>
      <c r="AO1311" s="210">
        <v>7.4999999999999997E-2</v>
      </c>
      <c r="AP1311" s="210">
        <v>7.4999999999999997E-2</v>
      </c>
      <c r="AQ1311" s="210">
        <v>7.4999999999999997E-2</v>
      </c>
      <c r="AR1311" s="210">
        <v>7.4999999999999997E-2</v>
      </c>
      <c r="AS1311" s="210">
        <v>7.4999999999999997E-2</v>
      </c>
      <c r="AT1311" s="210">
        <v>7.4999999999999997E-2</v>
      </c>
      <c r="AU1311" s="210">
        <v>7.4999999999999997E-2</v>
      </c>
      <c r="AV1311" s="210">
        <v>7.4999999999999997E-2</v>
      </c>
      <c r="AW1311" s="210">
        <v>7.4999999999999997E-2</v>
      </c>
      <c r="AX1311" s="210">
        <v>7.4999999999999997E-2</v>
      </c>
      <c r="AY1311" s="210">
        <v>7.4999999999999997E-2</v>
      </c>
      <c r="AZ1311" s="210">
        <v>7.4999999999999997E-2</v>
      </c>
      <c r="BA1311" s="210">
        <v>7.4999999999999997E-2</v>
      </c>
      <c r="BB1311" s="210">
        <f>(0.00071)*Conversions!$D$8</f>
        <v>0.72775000000000001</v>
      </c>
      <c r="BC1311" s="210">
        <f>(0.00071)*Conversions!$D$8</f>
        <v>0.72775000000000001</v>
      </c>
      <c r="BD1311" s="210">
        <f>(0.00071)*Conversions!$D$8</f>
        <v>0.72775000000000001</v>
      </c>
      <c r="BE1311" s="210">
        <f>(0.00002)*Conversions!$D$8</f>
        <v>2.0500000000000001E-2</v>
      </c>
      <c r="BF1311" s="210">
        <f>(0.00002)*Conversions!$D$8</f>
        <v>2.0500000000000001E-2</v>
      </c>
      <c r="BG1311" s="344">
        <f>(0.000344)*Conversions!$D$8</f>
        <v>0.35260000000000002</v>
      </c>
      <c r="BH1311" s="210">
        <v>7.4999999999999997E-2</v>
      </c>
      <c r="BI1311" s="210">
        <v>7.4999999999999997E-2</v>
      </c>
      <c r="BJ1311" s="210">
        <v>7.4999999999999997E-2</v>
      </c>
      <c r="BK1311" s="210">
        <f>(0.00071)*Conversions!$D$8</f>
        <v>0.72775000000000001</v>
      </c>
      <c r="BL1311" s="210">
        <f>(0.00071)*Conversions!$D$8</f>
        <v>0.72775000000000001</v>
      </c>
      <c r="BM1311" s="210">
        <f>(0.00071)*Conversions!$D$8</f>
        <v>0.72775000000000001</v>
      </c>
      <c r="BN1311" s="344">
        <f>(0.00071)*Conversions!$D$8</f>
        <v>0.72775000000000001</v>
      </c>
      <c r="BO1311" s="210">
        <f>(0.00071)*Conversions!$D$8</f>
        <v>0.72775000000000001</v>
      </c>
      <c r="BP1311" s="210">
        <f>(0.00002)*Conversions!$D$8</f>
        <v>2.0500000000000001E-2</v>
      </c>
      <c r="BQ1311" s="210">
        <f>(0.00002)*Conversions!$D$8</f>
        <v>2.0500000000000001E-2</v>
      </c>
      <c r="BR1311" s="210">
        <v>7.4999999999999997E-2</v>
      </c>
      <c r="BS1311" s="210">
        <v>7.4999999999999997E-2</v>
      </c>
      <c r="BT1311" s="210">
        <v>7.4999999999999997E-2</v>
      </c>
      <c r="BU1311" s="210">
        <f>(0.00071)*Conversions!$D$8</f>
        <v>0.72775000000000001</v>
      </c>
      <c r="BV1311" s="210">
        <f>(0.00071)*Conversions!$D$8</f>
        <v>0.72775000000000001</v>
      </c>
      <c r="BW1311" s="210">
        <f>(0.00071)*Conversions!$D$8</f>
        <v>0.72775000000000001</v>
      </c>
      <c r="BX1311" s="210">
        <f>(0.00002)*Conversions!$D$8</f>
        <v>2.0500000000000001E-2</v>
      </c>
      <c r="BY1311" s="210">
        <f>(0.00002)*Conversions!$D$8</f>
        <v>2.0500000000000001E-2</v>
      </c>
      <c r="BZ1311" s="210">
        <v>7.4999999999999997E-2</v>
      </c>
      <c r="CA1311" s="210">
        <v>7.4999999999999997E-2</v>
      </c>
      <c r="CB1311" s="210">
        <v>7.4999999999999997E-2</v>
      </c>
      <c r="CC1311" s="226">
        <f>0.0552*Conversions!$D$8</f>
        <v>56.58</v>
      </c>
      <c r="CD1311" s="226">
        <f>0.0552*Conversions!$D$8</f>
        <v>56.58</v>
      </c>
      <c r="CE1311" s="226">
        <f>0.0552*Conversions!$D$8</f>
        <v>56.58</v>
      </c>
      <c r="CF1311" s="226">
        <f>0.0205*Conversions!$D$8</f>
        <v>21.012499999999999</v>
      </c>
      <c r="CG1311" s="226">
        <f>0.0205*Conversions!$D$8</f>
        <v>21.012499999999999</v>
      </c>
      <c r="CH1311" s="226">
        <f>0.0205*Conversions!$D$8</f>
        <v>21.012499999999999</v>
      </c>
      <c r="CI1311" s="226">
        <f>0.0528*Conversions!$D$8</f>
        <v>54.12</v>
      </c>
      <c r="CJ1311" s="226">
        <f>0.0528*Conversions!$D$8</f>
        <v>54.12</v>
      </c>
      <c r="CK1311" s="226">
        <f>0.0528*Conversions!$D$8</f>
        <v>54.12</v>
      </c>
      <c r="CL1311" s="210">
        <v>7.4999999999999997E-2</v>
      </c>
      <c r="CM1311" s="210">
        <v>7.4999999999999997E-2</v>
      </c>
      <c r="CN1311" s="210">
        <v>7.4999999999999997E-2</v>
      </c>
      <c r="CO1311" s="210">
        <f>(0.00071)*Conversions!$D$8</f>
        <v>0.72775000000000001</v>
      </c>
      <c r="CP1311" s="210">
        <f>(0.00071)*Conversions!$D$8</f>
        <v>0.72775000000000001</v>
      </c>
      <c r="CQ1311" s="210">
        <f>(0.00071)*Conversions!$D$8</f>
        <v>0.72775000000000001</v>
      </c>
      <c r="CR1311" s="210">
        <f>(0.00002)*Conversions!$D$8</f>
        <v>2.0500000000000001E-2</v>
      </c>
      <c r="CS1311" s="210">
        <f>(0.00002)*Conversions!$D$8</f>
        <v>2.0500000000000001E-2</v>
      </c>
      <c r="CT1311" s="210">
        <f>(0.00071)*Conversions!$D$8</f>
        <v>0.72775000000000001</v>
      </c>
      <c r="CU1311" s="210">
        <f>(0.00071)*Conversions!$D$8</f>
        <v>0.72775000000000001</v>
      </c>
      <c r="CV1311" s="210">
        <f>(0.00071)*Conversions!$D$8</f>
        <v>0.72775000000000001</v>
      </c>
      <c r="CW1311" s="210">
        <f>(0.00002)*Conversions!$D$8</f>
        <v>2.0500000000000001E-2</v>
      </c>
      <c r="CX1311" s="210">
        <f>(0.00002)*Conversions!$D$8</f>
        <v>2.0500000000000001E-2</v>
      </c>
    </row>
    <row r="1312" spans="1:103" s="208" customFormat="1" x14ac:dyDescent="0.25">
      <c r="A1312" s="243" t="s">
        <v>342</v>
      </c>
      <c r="B1312" s="208" t="s">
        <v>1278</v>
      </c>
      <c r="C1312" s="226">
        <v>1.7999999999999999E-6</v>
      </c>
      <c r="D1312" s="226">
        <v>1.7999999999999999E-6</v>
      </c>
      <c r="E1312" s="226">
        <v>1.7999999999999999E-6</v>
      </c>
      <c r="F1312" s="226">
        <v>1.7999999999999999E-6</v>
      </c>
      <c r="G1312" s="226">
        <v>1.7999999999999999E-6</v>
      </c>
      <c r="H1312" s="226">
        <v>1.7999999999999999E-6</v>
      </c>
      <c r="I1312" s="226">
        <v>1.7999999999999999E-6</v>
      </c>
      <c r="J1312" s="210">
        <v>1.7999999999999999E-6</v>
      </c>
      <c r="K1312" s="210">
        <v>1.7999999999999999E-6</v>
      </c>
      <c r="L1312" s="210">
        <v>1.7999999999999999E-6</v>
      </c>
      <c r="M1312" s="210">
        <v>1.7999999999999999E-6</v>
      </c>
      <c r="N1312" s="210">
        <v>1.7999999999999999E-6</v>
      </c>
      <c r="O1312" s="210">
        <v>1.7999999999999999E-6</v>
      </c>
      <c r="P1312" s="210">
        <v>1.7999999999999999E-6</v>
      </c>
      <c r="Q1312" s="210">
        <v>1.7999999999999999E-6</v>
      </c>
      <c r="R1312" s="210">
        <v>1.7999999999999999E-6</v>
      </c>
      <c r="S1312" s="210">
        <v>1.7999999999999999E-6</v>
      </c>
      <c r="T1312" s="210">
        <v>1.7999999999999999E-6</v>
      </c>
      <c r="U1312" s="210">
        <v>1.7999999999999999E-6</v>
      </c>
      <c r="V1312" s="210">
        <v>1.7999999999999999E-6</v>
      </c>
      <c r="W1312" s="210">
        <v>1.7999999999999999E-6</v>
      </c>
      <c r="X1312" s="210">
        <v>1.7999999999999999E-6</v>
      </c>
      <c r="Y1312" s="210">
        <v>1.7999999999999999E-6</v>
      </c>
      <c r="Z1312" s="210">
        <v>1.7999999999999999E-6</v>
      </c>
      <c r="AA1312" s="210">
        <v>1.7999999999999999E-6</v>
      </c>
      <c r="AB1312" s="210">
        <v>1.7999999999999999E-6</v>
      </c>
      <c r="AC1312" s="210">
        <v>1.7999999999999999E-6</v>
      </c>
      <c r="AD1312" s="210">
        <v>1.7999999999999999E-6</v>
      </c>
      <c r="AE1312" s="210">
        <v>1.7999999999999999E-6</v>
      </c>
      <c r="AF1312" s="226">
        <v>1.7999999999999999E-6</v>
      </c>
      <c r="AG1312" s="226">
        <v>1.7999999999999999E-6</v>
      </c>
      <c r="AH1312" s="226">
        <v>1.7999999999999999E-6</v>
      </c>
      <c r="AI1312" s="226">
        <v>1.7999999999999999E-6</v>
      </c>
      <c r="AJ1312" s="226">
        <v>1.7999999999999999E-6</v>
      </c>
      <c r="AK1312" s="226">
        <v>1.7999999999999999E-6</v>
      </c>
      <c r="AL1312" s="210">
        <v>1.7999999999999999E-6</v>
      </c>
      <c r="AM1312" s="210">
        <v>1.7999999999999999E-6</v>
      </c>
      <c r="AN1312" s="210">
        <v>1.7999999999999999E-6</v>
      </c>
      <c r="AO1312" s="210">
        <v>1.7999999999999999E-6</v>
      </c>
      <c r="AP1312" s="210">
        <v>1.7999999999999999E-6</v>
      </c>
      <c r="AQ1312" s="210">
        <v>1.7999999999999999E-6</v>
      </c>
      <c r="AR1312" s="210">
        <v>1.7999999999999999E-6</v>
      </c>
      <c r="AS1312" s="210">
        <v>1.7999999999999999E-6</v>
      </c>
      <c r="AT1312" s="210">
        <v>1.7999999999999999E-6</v>
      </c>
      <c r="AU1312" s="210">
        <v>1.7999999999999999E-6</v>
      </c>
      <c r="AV1312" s="210">
        <v>1.7999999999999999E-6</v>
      </c>
      <c r="AW1312" s="210">
        <v>1.7999999999999999E-6</v>
      </c>
      <c r="AX1312" s="210">
        <v>1.7999999999999999E-6</v>
      </c>
      <c r="AY1312" s="210">
        <v>1.7999999999999999E-6</v>
      </c>
      <c r="AZ1312" s="210">
        <v>1.7999999999999999E-6</v>
      </c>
      <c r="BA1312" s="210">
        <v>1.7999999999999999E-6</v>
      </c>
      <c r="BB1312" s="210">
        <v>1.7999999999999999E-6</v>
      </c>
      <c r="BC1312" s="210">
        <v>1.7999999999999999E-6</v>
      </c>
      <c r="BD1312" s="210">
        <v>1.7999999999999999E-6</v>
      </c>
      <c r="BE1312" s="210">
        <v>1.7999999999999999E-6</v>
      </c>
      <c r="BF1312" s="210">
        <v>1.7999999999999999E-6</v>
      </c>
      <c r="BG1312" s="210">
        <v>1.7999999999999999E-6</v>
      </c>
      <c r="BH1312" s="210">
        <v>1.7999999999999999E-6</v>
      </c>
      <c r="BI1312" s="210">
        <v>1.7999999999999999E-6</v>
      </c>
      <c r="BJ1312" s="210">
        <v>1.7999999999999999E-6</v>
      </c>
      <c r="BK1312" s="210">
        <v>1.7999999999999999E-6</v>
      </c>
      <c r="BL1312" s="210">
        <v>1.7999999999999999E-6</v>
      </c>
      <c r="BM1312" s="210">
        <v>1.7999999999999999E-6</v>
      </c>
      <c r="BN1312" s="210">
        <v>1.7999999999999999E-6</v>
      </c>
      <c r="BO1312" s="210">
        <v>1.7999999999999999E-6</v>
      </c>
      <c r="BP1312" s="210">
        <v>1.7999999999999999E-6</v>
      </c>
      <c r="BQ1312" s="210">
        <v>1.7999999999999999E-6</v>
      </c>
      <c r="BR1312" s="210">
        <v>1.7999999999999999E-6</v>
      </c>
      <c r="BS1312" s="210">
        <v>1.7999999999999999E-6</v>
      </c>
      <c r="BT1312" s="210">
        <v>1.7999999999999999E-6</v>
      </c>
      <c r="BU1312" s="210">
        <v>1.7999999999999999E-6</v>
      </c>
      <c r="BV1312" s="210">
        <v>1.7999999999999999E-6</v>
      </c>
      <c r="BW1312" s="210">
        <v>1.7999999999999999E-6</v>
      </c>
      <c r="BX1312" s="210">
        <v>1.7999999999999999E-6</v>
      </c>
      <c r="BY1312" s="210">
        <v>1.7999999999999999E-6</v>
      </c>
      <c r="BZ1312" s="210">
        <v>1.7999999999999999E-6</v>
      </c>
      <c r="CA1312" s="210">
        <v>1.7999999999999999E-6</v>
      </c>
      <c r="CB1312" s="210">
        <v>1.7999999999999999E-6</v>
      </c>
      <c r="CC1312" s="226">
        <f>0.00000000993*Conversions!$D$8</f>
        <v>1.017825E-5</v>
      </c>
      <c r="CD1312" s="226">
        <f>0.00000000993*Conversions!$D$8</f>
        <v>1.017825E-5</v>
      </c>
      <c r="CE1312" s="226">
        <f>0.00000000993*Conversions!$D$8</f>
        <v>1.017825E-5</v>
      </c>
      <c r="CF1312" s="210">
        <v>1.7999999999999999E-6</v>
      </c>
      <c r="CG1312" s="210">
        <v>1.7999999999999999E-6</v>
      </c>
      <c r="CH1312" s="210">
        <v>1.7999999999999999E-6</v>
      </c>
      <c r="CI1312" s="210">
        <v>1.7999999999999999E-6</v>
      </c>
      <c r="CJ1312" s="210">
        <v>1.7999999999999999E-6</v>
      </c>
      <c r="CK1312" s="210">
        <v>1.7999999999999999E-6</v>
      </c>
      <c r="CL1312" s="210">
        <v>1.7999999999999999E-6</v>
      </c>
      <c r="CM1312" s="210">
        <v>1.7999999999999999E-6</v>
      </c>
      <c r="CN1312" s="210">
        <v>1.7999999999999999E-6</v>
      </c>
      <c r="CO1312" s="210">
        <v>1.7999999999999999E-6</v>
      </c>
      <c r="CP1312" s="210">
        <v>1.7999999999999999E-6</v>
      </c>
      <c r="CQ1312" s="210">
        <v>1.7999999999999999E-6</v>
      </c>
      <c r="CR1312" s="210">
        <v>1.7999999999999999E-6</v>
      </c>
      <c r="CS1312" s="210">
        <v>1.7999999999999999E-6</v>
      </c>
      <c r="CT1312" s="210">
        <v>1.7999999999999999E-6</v>
      </c>
      <c r="CU1312" s="210">
        <v>1.7999999999999999E-6</v>
      </c>
      <c r="CV1312" s="210">
        <v>1.7999999999999999E-6</v>
      </c>
      <c r="CW1312" s="210">
        <v>1.7999999999999999E-6</v>
      </c>
      <c r="CX1312" s="210">
        <v>1.7999999999999999E-6</v>
      </c>
    </row>
    <row r="1313" spans="1:103" s="208" customFormat="1" x14ac:dyDescent="0.25">
      <c r="A1313" s="243" t="s">
        <v>726</v>
      </c>
      <c r="B1313" s="208" t="s">
        <v>1278</v>
      </c>
      <c r="C1313" s="226"/>
      <c r="D1313" s="226"/>
      <c r="E1313" s="226"/>
      <c r="F1313" s="226"/>
      <c r="G1313" s="226"/>
      <c r="H1313" s="226"/>
      <c r="I1313" s="226"/>
      <c r="J1313" s="210"/>
      <c r="K1313" s="210"/>
      <c r="L1313" s="210"/>
      <c r="M1313" s="210"/>
      <c r="N1313" s="210"/>
      <c r="O1313" s="210"/>
      <c r="P1313" s="210"/>
      <c r="Q1313" s="210"/>
      <c r="R1313" s="210"/>
      <c r="S1313" s="210"/>
      <c r="T1313" s="210"/>
      <c r="U1313" s="210"/>
      <c r="V1313" s="210"/>
      <c r="W1313" s="210"/>
      <c r="X1313" s="210"/>
      <c r="Y1313" s="210"/>
      <c r="Z1313" s="210"/>
      <c r="AA1313" s="210"/>
      <c r="AB1313" s="210"/>
      <c r="AC1313" s="210"/>
      <c r="AD1313" s="210"/>
      <c r="AE1313" s="210"/>
      <c r="AL1313" s="210"/>
      <c r="AM1313" s="210"/>
      <c r="AN1313" s="210"/>
      <c r="AO1313" s="210"/>
      <c r="AP1313" s="210"/>
      <c r="AQ1313" s="210"/>
      <c r="AR1313" s="210"/>
      <c r="AS1313" s="210"/>
      <c r="AT1313" s="210"/>
      <c r="AU1313" s="210"/>
      <c r="AV1313" s="210"/>
      <c r="AW1313" s="210"/>
      <c r="AX1313" s="210"/>
      <c r="AY1313" s="210"/>
      <c r="AZ1313" s="210"/>
      <c r="BA1313" s="210"/>
      <c r="BZ1313" s="213"/>
      <c r="CC1313" s="226">
        <f>0.00375*Conversions!$D$8</f>
        <v>3.84375</v>
      </c>
      <c r="CD1313" s="226">
        <f>0.00375*Conversions!$D$8</f>
        <v>3.84375</v>
      </c>
      <c r="CE1313" s="226">
        <f>0.00375*Conversions!$D$8</f>
        <v>3.84375</v>
      </c>
      <c r="CF1313" s="213"/>
      <c r="CG1313" s="213"/>
      <c r="CH1313" s="213"/>
      <c r="CI1313" s="213"/>
      <c r="CJ1313" s="213"/>
      <c r="CK1313" s="213"/>
      <c r="CL1313" s="213"/>
      <c r="CM1313" s="213"/>
      <c r="CN1313" s="213"/>
    </row>
    <row r="1314" spans="1:103" s="208" customFormat="1" x14ac:dyDescent="0.25">
      <c r="A1314" s="243" t="s">
        <v>666</v>
      </c>
      <c r="B1314" s="208" t="s">
        <v>1278</v>
      </c>
      <c r="C1314" s="226"/>
      <c r="D1314" s="226"/>
      <c r="E1314" s="226"/>
      <c r="F1314" s="226"/>
      <c r="G1314" s="226"/>
      <c r="H1314" s="226"/>
      <c r="I1314" s="226"/>
      <c r="J1314" s="210"/>
      <c r="K1314" s="210"/>
      <c r="L1314" s="210"/>
      <c r="M1314" s="210"/>
      <c r="N1314" s="210"/>
      <c r="O1314" s="210"/>
      <c r="P1314" s="210"/>
      <c r="Q1314" s="210"/>
      <c r="R1314" s="210"/>
      <c r="S1314" s="210"/>
      <c r="T1314" s="210"/>
      <c r="U1314" s="210"/>
      <c r="V1314" s="210"/>
      <c r="W1314" s="210"/>
      <c r="X1314" s="210"/>
      <c r="Y1314" s="210"/>
      <c r="Z1314" s="210"/>
      <c r="AA1314" s="210"/>
      <c r="AB1314" s="210"/>
      <c r="AC1314" s="210"/>
      <c r="AD1314" s="210"/>
      <c r="AE1314" s="210"/>
      <c r="AL1314" s="210"/>
      <c r="AM1314" s="210"/>
      <c r="AN1314" s="210"/>
      <c r="AO1314" s="210"/>
      <c r="AP1314" s="210"/>
      <c r="AQ1314" s="210"/>
      <c r="AR1314" s="210"/>
      <c r="AS1314" s="210"/>
      <c r="AT1314" s="210"/>
      <c r="AU1314" s="210"/>
      <c r="AV1314" s="210"/>
      <c r="AW1314" s="210"/>
      <c r="AX1314" s="210"/>
      <c r="AY1314" s="210"/>
      <c r="AZ1314" s="210"/>
      <c r="BA1314" s="210"/>
      <c r="BZ1314" s="213"/>
      <c r="CC1314" s="226">
        <f>0.000437*Conversions!$D$8</f>
        <v>0.44792500000000002</v>
      </c>
      <c r="CD1314" s="226">
        <f>0.000437*Conversions!$D$8</f>
        <v>0.44792500000000002</v>
      </c>
      <c r="CE1314" s="226">
        <f>0.000437*Conversions!$D$8</f>
        <v>0.44792500000000002</v>
      </c>
      <c r="CF1314" s="226">
        <f>0.0000486*Conversions!$D$8</f>
        <v>4.9815000000000005E-2</v>
      </c>
      <c r="CG1314" s="226">
        <f>0.0000486*Conversions!$D$8</f>
        <v>4.9815000000000005E-2</v>
      </c>
      <c r="CH1314" s="226">
        <f>0.0000486*Conversions!$D$8</f>
        <v>4.9815000000000005E-2</v>
      </c>
      <c r="CI1314" s="226">
        <f>0.000101*Conversions!$D$8</f>
        <v>0.10352500000000001</v>
      </c>
      <c r="CJ1314" s="226">
        <f>0.000101*Conversions!$D$8</f>
        <v>0.10352500000000001</v>
      </c>
      <c r="CK1314" s="226">
        <f>0.000101*Conversions!$D$8</f>
        <v>0.10352500000000001</v>
      </c>
      <c r="CL1314" s="213"/>
      <c r="CM1314" s="213"/>
      <c r="CN1314" s="213"/>
    </row>
    <row r="1315" spans="1:103" s="199" customFormat="1" x14ac:dyDescent="0.25">
      <c r="A1315" s="243" t="s">
        <v>518</v>
      </c>
      <c r="B1315" s="208" t="s">
        <v>1278</v>
      </c>
      <c r="C1315" s="226"/>
      <c r="D1315" s="226"/>
      <c r="E1315" s="226"/>
      <c r="F1315" s="226"/>
      <c r="G1315" s="226"/>
      <c r="H1315" s="226"/>
      <c r="I1315" s="226"/>
      <c r="J1315" s="210"/>
      <c r="K1315" s="210"/>
      <c r="L1315" s="210"/>
      <c r="M1315" s="210"/>
      <c r="N1315" s="210"/>
      <c r="O1315" s="210"/>
      <c r="P1315" s="210"/>
      <c r="Q1315" s="210"/>
      <c r="R1315" s="210"/>
      <c r="S1315" s="210"/>
      <c r="T1315" s="210"/>
      <c r="U1315" s="210"/>
      <c r="V1315" s="210"/>
      <c r="W1315" s="210"/>
      <c r="X1315" s="210"/>
      <c r="Y1315" s="210"/>
      <c r="Z1315" s="210"/>
      <c r="AA1315" s="210"/>
      <c r="AB1315" s="210"/>
      <c r="AC1315" s="210"/>
      <c r="AD1315" s="210"/>
      <c r="AE1315" s="210"/>
      <c r="AF1315" s="208"/>
      <c r="AG1315" s="208"/>
      <c r="AH1315" s="208"/>
      <c r="AI1315" s="208"/>
      <c r="AJ1315" s="208"/>
      <c r="AK1315" s="208"/>
      <c r="AL1315" s="210"/>
      <c r="AM1315" s="210"/>
      <c r="AN1315" s="210"/>
      <c r="AO1315" s="210"/>
      <c r="AP1315" s="210"/>
      <c r="AQ1315" s="210"/>
      <c r="AR1315" s="210"/>
      <c r="AS1315" s="210"/>
      <c r="AT1315" s="210"/>
      <c r="AU1315" s="210"/>
      <c r="AV1315" s="210"/>
      <c r="AW1315" s="210"/>
      <c r="AX1315" s="210"/>
      <c r="AY1315" s="210"/>
      <c r="AZ1315" s="210"/>
      <c r="BA1315" s="210"/>
      <c r="BB1315" s="210">
        <f>(0.000064)*Conversions!$D$8</f>
        <v>6.5599999999999992E-2</v>
      </c>
      <c r="BC1315" s="210">
        <f>(0.000064)*Conversions!$D$8</f>
        <v>6.5599999999999992E-2</v>
      </c>
      <c r="BD1315" s="210">
        <f>(0.000064)*Conversions!$D$8</f>
        <v>6.5599999999999992E-2</v>
      </c>
      <c r="BE1315" s="210">
        <f>(0.000064)*Conversions!$D$8</f>
        <v>6.5599999999999992E-2</v>
      </c>
      <c r="BF1315" s="210">
        <f>(0.000064)*Conversions!$D$8</f>
        <v>6.5599999999999992E-2</v>
      </c>
      <c r="BG1315" s="210">
        <f>(0.000064)*Conversions!$D$8</f>
        <v>6.5599999999999992E-2</v>
      </c>
      <c r="BH1315" s="208"/>
      <c r="BI1315" s="208"/>
      <c r="BJ1315" s="208"/>
      <c r="BK1315" s="210">
        <f>(0.000064)*Conversions!$D$8</f>
        <v>6.5599999999999992E-2</v>
      </c>
      <c r="BL1315" s="210">
        <f>(0.000064)*Conversions!$D$8</f>
        <v>6.5599999999999992E-2</v>
      </c>
      <c r="BM1315" s="210">
        <f>(0.000064)*Conversions!$D$8</f>
        <v>6.5599999999999992E-2</v>
      </c>
      <c r="BN1315" s="210">
        <f>(0.000064)*Conversions!$D$8</f>
        <v>6.5599999999999992E-2</v>
      </c>
      <c r="BO1315" s="210">
        <f>(0.000064)*Conversions!$D$8</f>
        <v>6.5599999999999992E-2</v>
      </c>
      <c r="BP1315" s="210">
        <f>(0.000064)*Conversions!$D$8</f>
        <v>6.5599999999999992E-2</v>
      </c>
      <c r="BQ1315" s="210">
        <f>(0.000064)*Conversions!$D$8</f>
        <v>6.5599999999999992E-2</v>
      </c>
      <c r="BR1315" s="208"/>
      <c r="BS1315" s="208"/>
      <c r="BT1315" s="208"/>
      <c r="BU1315" s="210">
        <f>(0.000064)*Conversions!$D$8</f>
        <v>6.5599999999999992E-2</v>
      </c>
      <c r="BV1315" s="210">
        <f>(0.000064)*Conversions!$D$8</f>
        <v>6.5599999999999992E-2</v>
      </c>
      <c r="BW1315" s="210">
        <f>(0.000064)*Conversions!$D$8</f>
        <v>6.5599999999999992E-2</v>
      </c>
      <c r="BX1315" s="210">
        <f>(0.000064)*Conversions!$D$8</f>
        <v>6.5599999999999992E-2</v>
      </c>
      <c r="BY1315" s="210">
        <f>(0.000064)*Conversions!$D$8</f>
        <v>6.5599999999999992E-2</v>
      </c>
      <c r="BZ1315" s="213"/>
      <c r="CA1315" s="208"/>
      <c r="CB1315" s="208"/>
      <c r="CC1315" s="226">
        <f>0.000268*Conversions!$D$8</f>
        <v>0.2747</v>
      </c>
      <c r="CD1315" s="226">
        <f>0.000268*Conversions!$D$8</f>
        <v>0.2747</v>
      </c>
      <c r="CE1315" s="226">
        <f>0.000268*Conversions!$D$8</f>
        <v>0.2747</v>
      </c>
      <c r="CF1315" s="226">
        <f>0.000195*Conversions!$D$8</f>
        <v>0.199875</v>
      </c>
      <c r="CG1315" s="226">
        <f>0.000195*Conversions!$D$8</f>
        <v>0.199875</v>
      </c>
      <c r="CH1315" s="226">
        <f>0.000195*Conversions!$D$8</f>
        <v>0.199875</v>
      </c>
      <c r="CI1315" s="226">
        <f>0.000184*Conversions!$D$8</f>
        <v>0.18859999999999999</v>
      </c>
      <c r="CJ1315" s="226">
        <f>0.000184*Conversions!$D$8</f>
        <v>0.18859999999999999</v>
      </c>
      <c r="CK1315" s="226">
        <f>0.000184*Conversions!$D$8</f>
        <v>0.18859999999999999</v>
      </c>
      <c r="CL1315" s="213"/>
      <c r="CM1315" s="213"/>
      <c r="CN1315" s="213"/>
      <c r="CO1315" s="210">
        <f>(0.000064)*Conversions!$D$8</f>
        <v>6.5599999999999992E-2</v>
      </c>
      <c r="CP1315" s="210">
        <f>(0.000064)*Conversions!$D$8</f>
        <v>6.5599999999999992E-2</v>
      </c>
      <c r="CQ1315" s="210">
        <f>(0.000064)*Conversions!$D$8</f>
        <v>6.5599999999999992E-2</v>
      </c>
      <c r="CR1315" s="210">
        <f>(0.000064)*Conversions!$D$8</f>
        <v>6.5599999999999992E-2</v>
      </c>
      <c r="CS1315" s="210">
        <f>(0.000064)*Conversions!$D$8</f>
        <v>6.5599999999999992E-2</v>
      </c>
      <c r="CT1315" s="210">
        <f>(0.000064)*Conversions!$D$8</f>
        <v>6.5599999999999992E-2</v>
      </c>
      <c r="CU1315" s="210">
        <f>(0.000064)*Conversions!$D$8</f>
        <v>6.5599999999999992E-2</v>
      </c>
      <c r="CV1315" s="210">
        <f>(0.000064)*Conversions!$D$8</f>
        <v>6.5599999999999992E-2</v>
      </c>
      <c r="CW1315" s="210">
        <f>(0.000064)*Conversions!$D$8</f>
        <v>6.5599999999999992E-2</v>
      </c>
      <c r="CX1315" s="210">
        <f>(0.000064)*Conversions!$D$8</f>
        <v>6.5599999999999992E-2</v>
      </c>
      <c r="CY1315" s="208"/>
    </row>
    <row r="1316" spans="1:103" s="208" customFormat="1" x14ac:dyDescent="0.25">
      <c r="A1316" s="243" t="s">
        <v>344</v>
      </c>
      <c r="B1316" s="208" t="s">
        <v>1278</v>
      </c>
      <c r="C1316" s="226">
        <v>5.0000000000000001E-4</v>
      </c>
      <c r="D1316" s="226">
        <v>5.0000000000000001E-4</v>
      </c>
      <c r="E1316" s="226">
        <v>5.0000000000000001E-4</v>
      </c>
      <c r="F1316" s="226">
        <v>5.0000000000000001E-4</v>
      </c>
      <c r="G1316" s="226">
        <v>5.0000000000000001E-4</v>
      </c>
      <c r="H1316" s="226">
        <v>5.0000000000000001E-4</v>
      </c>
      <c r="I1316" s="226">
        <v>5.0000000000000001E-4</v>
      </c>
      <c r="J1316" s="210">
        <v>5.0000000000000001E-4</v>
      </c>
      <c r="K1316" s="210">
        <v>5.0000000000000001E-4</v>
      </c>
      <c r="L1316" s="210">
        <v>5.0000000000000001E-4</v>
      </c>
      <c r="M1316" s="210">
        <v>5.0000000000000001E-4</v>
      </c>
      <c r="N1316" s="210">
        <v>5.0000000000000001E-4</v>
      </c>
      <c r="O1316" s="210">
        <v>5.0000000000000001E-4</v>
      </c>
      <c r="P1316" s="210">
        <v>5.0000000000000001E-4</v>
      </c>
      <c r="Q1316" s="210">
        <v>5.0000000000000001E-4</v>
      </c>
      <c r="R1316" s="210">
        <v>5.0000000000000001E-4</v>
      </c>
      <c r="S1316" s="210">
        <v>5.0000000000000001E-4</v>
      </c>
      <c r="T1316" s="210">
        <v>5.0000000000000001E-4</v>
      </c>
      <c r="U1316" s="210">
        <v>5.0000000000000001E-4</v>
      </c>
      <c r="V1316" s="210">
        <v>5.0000000000000001E-4</v>
      </c>
      <c r="W1316" s="210">
        <v>5.0000000000000001E-4</v>
      </c>
      <c r="X1316" s="210">
        <v>5.0000000000000001E-4</v>
      </c>
      <c r="Y1316" s="210">
        <v>5.0000000000000001E-4</v>
      </c>
      <c r="Z1316" s="210">
        <v>5.0000000000000001E-4</v>
      </c>
      <c r="AA1316" s="210">
        <v>5.0000000000000001E-4</v>
      </c>
      <c r="AB1316" s="210">
        <v>5.0000000000000001E-4</v>
      </c>
      <c r="AC1316" s="210">
        <v>5.0000000000000001E-4</v>
      </c>
      <c r="AD1316" s="210">
        <v>5.0000000000000001E-4</v>
      </c>
      <c r="AE1316" s="210">
        <v>5.0000000000000001E-4</v>
      </c>
      <c r="AF1316" s="210">
        <v>5.0000000000000001E-4</v>
      </c>
      <c r="AG1316" s="210">
        <v>5.0000000000000001E-4</v>
      </c>
      <c r="AH1316" s="210">
        <v>5.0000000000000001E-4</v>
      </c>
      <c r="AI1316" s="210">
        <v>5.0000000000000001E-4</v>
      </c>
      <c r="AJ1316" s="210">
        <v>5.0000000000000001E-4</v>
      </c>
      <c r="AK1316" s="210">
        <v>5.0000000000000001E-4</v>
      </c>
      <c r="AL1316" s="210">
        <v>5.0000000000000001E-4</v>
      </c>
      <c r="AM1316" s="210">
        <v>5.0000000000000001E-4</v>
      </c>
      <c r="AN1316" s="210">
        <v>5.0000000000000001E-4</v>
      </c>
      <c r="AO1316" s="210">
        <v>5.0000000000000001E-4</v>
      </c>
      <c r="AP1316" s="210">
        <v>5.0000000000000001E-4</v>
      </c>
      <c r="AQ1316" s="210">
        <v>5.0000000000000001E-4</v>
      </c>
      <c r="AR1316" s="210">
        <v>5.0000000000000001E-4</v>
      </c>
      <c r="AS1316" s="210">
        <v>5.0000000000000001E-4</v>
      </c>
      <c r="AT1316" s="210">
        <v>5.0000000000000001E-4</v>
      </c>
      <c r="AU1316" s="210">
        <v>5.0000000000000001E-4</v>
      </c>
      <c r="AV1316" s="210">
        <v>5.0000000000000001E-4</v>
      </c>
      <c r="AW1316" s="210">
        <v>5.0000000000000001E-4</v>
      </c>
      <c r="AX1316" s="210">
        <v>5.0000000000000001E-4</v>
      </c>
      <c r="AY1316" s="210">
        <v>5.0000000000000001E-4</v>
      </c>
      <c r="AZ1316" s="210">
        <v>5.0000000000000001E-4</v>
      </c>
      <c r="BA1316" s="210">
        <v>5.0000000000000001E-4</v>
      </c>
      <c r="BB1316" s="210">
        <v>5.0000000000000001E-4</v>
      </c>
      <c r="BC1316" s="210">
        <v>5.0000000000000001E-4</v>
      </c>
      <c r="BD1316" s="210">
        <v>5.0000000000000001E-4</v>
      </c>
      <c r="BE1316" s="210">
        <v>5.0000000000000001E-4</v>
      </c>
      <c r="BF1316" s="210">
        <v>5.0000000000000001E-4</v>
      </c>
      <c r="BG1316" s="210">
        <v>5.0000000000000001E-4</v>
      </c>
      <c r="BH1316" s="210">
        <v>5.0000000000000001E-4</v>
      </c>
      <c r="BI1316" s="210">
        <v>5.0000000000000001E-4</v>
      </c>
      <c r="BJ1316" s="210">
        <v>5.0000000000000001E-4</v>
      </c>
      <c r="BK1316" s="210">
        <v>5.0000000000000001E-4</v>
      </c>
      <c r="BL1316" s="210">
        <v>5.0000000000000001E-4</v>
      </c>
      <c r="BM1316" s="210">
        <v>5.0000000000000001E-4</v>
      </c>
      <c r="BN1316" s="210">
        <v>5.0000000000000001E-4</v>
      </c>
      <c r="BO1316" s="210">
        <v>5.0000000000000001E-4</v>
      </c>
      <c r="BP1316" s="210">
        <v>5.0000000000000001E-4</v>
      </c>
      <c r="BQ1316" s="210">
        <v>5.0000000000000001E-4</v>
      </c>
      <c r="BR1316" s="210">
        <v>5.0000000000000001E-4</v>
      </c>
      <c r="BS1316" s="210">
        <v>5.0000000000000001E-4</v>
      </c>
      <c r="BT1316" s="210">
        <v>5.0000000000000001E-4</v>
      </c>
      <c r="BU1316" s="210">
        <v>5.0000000000000001E-4</v>
      </c>
      <c r="BV1316" s="210">
        <v>5.0000000000000001E-4</v>
      </c>
      <c r="BW1316" s="210">
        <v>5.0000000000000001E-4</v>
      </c>
      <c r="BX1316" s="210">
        <v>5.0000000000000001E-4</v>
      </c>
      <c r="BY1316" s="210">
        <v>5.0000000000000001E-4</v>
      </c>
      <c r="BZ1316" s="210">
        <v>5.0000000000000001E-4</v>
      </c>
      <c r="CA1316" s="210">
        <v>5.0000000000000001E-4</v>
      </c>
      <c r="CB1316" s="210">
        <v>5.0000000000000001E-4</v>
      </c>
      <c r="CC1316" s="210">
        <v>5.0000000000000001E-4</v>
      </c>
      <c r="CD1316" s="210">
        <v>5.0000000000000001E-4</v>
      </c>
      <c r="CE1316" s="210">
        <v>5.0000000000000001E-4</v>
      </c>
      <c r="CF1316" s="210">
        <v>5.0000000000000001E-4</v>
      </c>
      <c r="CG1316" s="210">
        <v>5.0000000000000001E-4</v>
      </c>
      <c r="CH1316" s="210">
        <v>5.0000000000000001E-4</v>
      </c>
      <c r="CI1316" s="210">
        <v>5.0000000000000001E-4</v>
      </c>
      <c r="CJ1316" s="210">
        <v>5.0000000000000001E-4</v>
      </c>
      <c r="CK1316" s="210">
        <v>5.0000000000000001E-4</v>
      </c>
      <c r="CL1316" s="210">
        <v>5.0000000000000001E-4</v>
      </c>
      <c r="CM1316" s="210">
        <v>5.0000000000000001E-4</v>
      </c>
      <c r="CN1316" s="210">
        <v>5.0000000000000001E-4</v>
      </c>
      <c r="CO1316" s="210">
        <v>5.0000000000000001E-4</v>
      </c>
      <c r="CP1316" s="210">
        <v>5.0000000000000001E-4</v>
      </c>
      <c r="CQ1316" s="210">
        <v>5.0000000000000001E-4</v>
      </c>
      <c r="CR1316" s="210">
        <v>5.0000000000000001E-4</v>
      </c>
      <c r="CS1316" s="210">
        <v>5.0000000000000001E-4</v>
      </c>
      <c r="CT1316" s="210">
        <v>5.0000000000000001E-4</v>
      </c>
      <c r="CU1316" s="210">
        <v>5.0000000000000001E-4</v>
      </c>
      <c r="CV1316" s="210">
        <v>5.0000000000000001E-4</v>
      </c>
      <c r="CW1316" s="210">
        <v>5.0000000000000001E-4</v>
      </c>
      <c r="CX1316" s="210">
        <v>5.0000000000000001E-4</v>
      </c>
    </row>
    <row r="1317" spans="1:103" s="208" customFormat="1" x14ac:dyDescent="0.25">
      <c r="A1317" s="243" t="s">
        <v>346</v>
      </c>
      <c r="B1317" s="208" t="s">
        <v>1278</v>
      </c>
      <c r="C1317" s="226">
        <v>3.8000000000000002E-4</v>
      </c>
      <c r="D1317" s="226">
        <v>3.8000000000000002E-4</v>
      </c>
      <c r="E1317" s="226">
        <v>3.8000000000000002E-4</v>
      </c>
      <c r="F1317" s="226">
        <v>3.8000000000000002E-4</v>
      </c>
      <c r="G1317" s="226">
        <v>3.8000000000000002E-4</v>
      </c>
      <c r="H1317" s="226">
        <v>3.8000000000000002E-4</v>
      </c>
      <c r="I1317" s="226">
        <v>3.8000000000000002E-4</v>
      </c>
      <c r="J1317" s="210">
        <v>3.8000000000000002E-4</v>
      </c>
      <c r="K1317" s="210">
        <v>3.8000000000000002E-4</v>
      </c>
      <c r="L1317" s="210">
        <v>3.8000000000000002E-4</v>
      </c>
      <c r="M1317" s="210">
        <v>3.8000000000000002E-4</v>
      </c>
      <c r="N1317" s="210">
        <v>3.8000000000000002E-4</v>
      </c>
      <c r="O1317" s="210">
        <v>3.8000000000000002E-4</v>
      </c>
      <c r="P1317" s="210">
        <v>3.8000000000000002E-4</v>
      </c>
      <c r="Q1317" s="210">
        <v>3.8000000000000002E-4</v>
      </c>
      <c r="R1317" s="210">
        <v>3.8000000000000002E-4</v>
      </c>
      <c r="S1317" s="210">
        <v>3.8000000000000002E-4</v>
      </c>
      <c r="T1317" s="210">
        <v>3.8000000000000002E-4</v>
      </c>
      <c r="U1317" s="210">
        <v>3.8000000000000002E-4</v>
      </c>
      <c r="V1317" s="210">
        <v>3.8000000000000002E-4</v>
      </c>
      <c r="W1317" s="210">
        <v>3.8000000000000002E-4</v>
      </c>
      <c r="X1317" s="210">
        <v>3.8000000000000002E-4</v>
      </c>
      <c r="Y1317" s="210">
        <v>3.8000000000000002E-4</v>
      </c>
      <c r="Z1317" s="210">
        <v>3.8000000000000002E-4</v>
      </c>
      <c r="AA1317" s="210">
        <v>3.8000000000000002E-4</v>
      </c>
      <c r="AB1317" s="210">
        <v>3.8000000000000002E-4</v>
      </c>
      <c r="AC1317" s="210">
        <v>3.8000000000000002E-4</v>
      </c>
      <c r="AD1317" s="210">
        <v>3.8000000000000002E-4</v>
      </c>
      <c r="AE1317" s="210">
        <v>3.8000000000000002E-4</v>
      </c>
      <c r="AF1317" s="226">
        <v>3.8000000000000002E-4</v>
      </c>
      <c r="AG1317" s="226">
        <v>3.8000000000000002E-4</v>
      </c>
      <c r="AH1317" s="226">
        <v>3.8000000000000002E-4</v>
      </c>
      <c r="AI1317" s="226">
        <v>3.8000000000000002E-4</v>
      </c>
      <c r="AJ1317" s="226">
        <v>3.8000000000000002E-4</v>
      </c>
      <c r="AK1317" s="226">
        <v>3.8000000000000002E-4</v>
      </c>
      <c r="AL1317" s="210">
        <v>3.8000000000000002E-4</v>
      </c>
      <c r="AM1317" s="210">
        <v>3.8000000000000002E-4</v>
      </c>
      <c r="AN1317" s="210">
        <v>3.8000000000000002E-4</v>
      </c>
      <c r="AO1317" s="210">
        <v>3.8000000000000002E-4</v>
      </c>
      <c r="AP1317" s="210">
        <v>3.8000000000000002E-4</v>
      </c>
      <c r="AQ1317" s="210">
        <v>3.8000000000000002E-4</v>
      </c>
      <c r="AR1317" s="210">
        <v>3.8000000000000002E-4</v>
      </c>
      <c r="AS1317" s="210">
        <v>3.8000000000000002E-4</v>
      </c>
      <c r="AT1317" s="210">
        <v>3.8000000000000002E-4</v>
      </c>
      <c r="AU1317" s="210">
        <v>3.8000000000000002E-4</v>
      </c>
      <c r="AV1317" s="210">
        <v>3.8000000000000002E-4</v>
      </c>
      <c r="AW1317" s="210">
        <v>3.8000000000000002E-4</v>
      </c>
      <c r="AX1317" s="210">
        <v>3.8000000000000002E-4</v>
      </c>
      <c r="AY1317" s="210">
        <v>3.8000000000000002E-4</v>
      </c>
      <c r="AZ1317" s="210">
        <v>3.8000000000000002E-4</v>
      </c>
      <c r="BA1317" s="210">
        <v>3.8000000000000002E-4</v>
      </c>
      <c r="BB1317" s="226">
        <v>3.8000000000000002E-4</v>
      </c>
      <c r="BC1317" s="226">
        <v>3.8000000000000002E-4</v>
      </c>
      <c r="BD1317" s="226">
        <v>3.8000000000000002E-4</v>
      </c>
      <c r="BE1317" s="226">
        <v>3.8000000000000002E-4</v>
      </c>
      <c r="BF1317" s="226">
        <v>3.8000000000000002E-4</v>
      </c>
      <c r="BG1317" s="226">
        <v>3.8000000000000002E-4</v>
      </c>
      <c r="BH1317" s="226">
        <v>3.8000000000000002E-4</v>
      </c>
      <c r="BI1317" s="226">
        <v>3.8000000000000002E-4</v>
      </c>
      <c r="BJ1317" s="226">
        <v>3.8000000000000002E-4</v>
      </c>
      <c r="BK1317" s="210">
        <f>(0.0000802)*Conversions!$D$8</f>
        <v>8.2205E-2</v>
      </c>
      <c r="BL1317" s="210">
        <f>(0.0000802)*Conversions!$D$8</f>
        <v>8.2205E-2</v>
      </c>
      <c r="BM1317" s="210">
        <f>(0.0000802)*Conversions!$D$8</f>
        <v>8.2205E-2</v>
      </c>
      <c r="BN1317" s="210">
        <f>(0.0000802)*Conversions!$D$8</f>
        <v>8.2205E-2</v>
      </c>
      <c r="BO1317" s="210">
        <f>(0.0000802)*Conversions!$D$8</f>
        <v>8.2205E-2</v>
      </c>
      <c r="BP1317" s="210">
        <f>(0.0000802)*Conversions!$D$8</f>
        <v>8.2205E-2</v>
      </c>
      <c r="BQ1317" s="210">
        <f>(0.0000802)*Conversions!$D$8</f>
        <v>8.2205E-2</v>
      </c>
      <c r="BR1317" s="226">
        <v>3.8000000000000002E-4</v>
      </c>
      <c r="BS1317" s="226">
        <v>3.8000000000000002E-4</v>
      </c>
      <c r="BT1317" s="226">
        <v>3.8000000000000002E-4</v>
      </c>
      <c r="BU1317" s="226">
        <v>3.8000000000000002E-4</v>
      </c>
      <c r="BV1317" s="226">
        <v>3.8000000000000002E-4</v>
      </c>
      <c r="BW1317" s="226">
        <v>3.8000000000000002E-4</v>
      </c>
      <c r="BX1317" s="226">
        <v>3.8000000000000002E-4</v>
      </c>
      <c r="BY1317" s="226">
        <v>3.8000000000000002E-4</v>
      </c>
      <c r="BZ1317" s="226">
        <v>3.8000000000000002E-4</v>
      </c>
      <c r="CA1317" s="226">
        <v>3.8000000000000002E-4</v>
      </c>
      <c r="CB1317" s="226">
        <v>3.8000000000000002E-4</v>
      </c>
      <c r="CC1317" s="226">
        <v>3.8000000000000002E-4</v>
      </c>
      <c r="CD1317" s="226">
        <v>3.8000000000000002E-4</v>
      </c>
      <c r="CE1317" s="226">
        <v>3.8000000000000002E-4</v>
      </c>
      <c r="CF1317" s="226">
        <v>3.8000000000000002E-4</v>
      </c>
      <c r="CG1317" s="226">
        <v>3.8000000000000002E-4</v>
      </c>
      <c r="CH1317" s="226">
        <v>3.8000000000000002E-4</v>
      </c>
      <c r="CI1317" s="226">
        <v>3.8000000000000002E-4</v>
      </c>
      <c r="CJ1317" s="226">
        <v>3.8000000000000002E-4</v>
      </c>
      <c r="CK1317" s="226">
        <v>3.8000000000000002E-4</v>
      </c>
      <c r="CL1317" s="226">
        <v>3.8000000000000002E-4</v>
      </c>
      <c r="CM1317" s="226">
        <f>((0.00357)*Conversions!$D$11)*(1/Conversions!$D$10)*(1/Conversions!$D$9)</f>
        <v>8.5363370498916826E-9</v>
      </c>
      <c r="CN1317" s="226">
        <v>3.8000000000000002E-4</v>
      </c>
      <c r="CO1317" s="226">
        <v>3.8000000000000002E-4</v>
      </c>
      <c r="CP1317" s="226">
        <v>3.8000000000000002E-4</v>
      </c>
      <c r="CQ1317" s="226">
        <v>3.8000000000000002E-4</v>
      </c>
      <c r="CR1317" s="226">
        <v>3.8000000000000002E-4</v>
      </c>
      <c r="CS1317" s="226">
        <v>3.8000000000000002E-4</v>
      </c>
      <c r="CT1317" s="226">
        <v>3.8000000000000002E-4</v>
      </c>
      <c r="CU1317" s="226">
        <v>3.8000000000000002E-4</v>
      </c>
      <c r="CV1317" s="226">
        <v>3.8000000000000002E-4</v>
      </c>
      <c r="CW1317" s="226">
        <v>3.8000000000000002E-4</v>
      </c>
      <c r="CX1317" s="226">
        <v>3.8000000000000002E-4</v>
      </c>
    </row>
    <row r="1318" spans="1:103" s="208" customFormat="1" x14ac:dyDescent="0.25">
      <c r="A1318" s="243" t="s">
        <v>348</v>
      </c>
      <c r="B1318" s="208" t="s">
        <v>1278</v>
      </c>
      <c r="C1318" s="226">
        <v>2.5999999999999998E-4</v>
      </c>
      <c r="D1318" s="226">
        <v>2.5999999999999998E-4</v>
      </c>
      <c r="E1318" s="226">
        <v>2.272E-6</v>
      </c>
      <c r="F1318" s="226">
        <v>2.272E-6</v>
      </c>
      <c r="G1318" s="226">
        <v>2.272E-6</v>
      </c>
      <c r="H1318" s="226">
        <v>2.5999999999999998E-4</v>
      </c>
      <c r="I1318" s="226">
        <v>2.5999999999999998E-4</v>
      </c>
      <c r="J1318" s="210">
        <v>2.5999999999999998E-4</v>
      </c>
      <c r="K1318" s="210">
        <v>2.5999999999999998E-4</v>
      </c>
      <c r="L1318" s="210">
        <v>2.5999999999999998E-4</v>
      </c>
      <c r="M1318" s="210">
        <v>2.5999999999999998E-4</v>
      </c>
      <c r="N1318" s="210">
        <v>2.5999999999999998E-4</v>
      </c>
      <c r="O1318" s="210">
        <v>2.5999999999999998E-4</v>
      </c>
      <c r="P1318" s="226">
        <f>0.00000227*Conversions!$D$8</f>
        <v>2.3267499999999998E-3</v>
      </c>
      <c r="Q1318" s="210">
        <v>2.5999999999999998E-4</v>
      </c>
      <c r="R1318" s="210">
        <v>2.5999999999999998E-4</v>
      </c>
      <c r="S1318" s="210">
        <v>2.5999999999999998E-4</v>
      </c>
      <c r="T1318" s="210">
        <v>2.5999999999999998E-4</v>
      </c>
      <c r="U1318" s="210">
        <v>2.5999999999999998E-4</v>
      </c>
      <c r="V1318" s="210">
        <v>2.5999999999999998E-4</v>
      </c>
      <c r="W1318" s="210">
        <v>2.5999999999999998E-4</v>
      </c>
      <c r="X1318" s="210">
        <v>2.5999999999999998E-4</v>
      </c>
      <c r="Y1318" s="210">
        <v>2.5999999999999998E-4</v>
      </c>
      <c r="Z1318" s="210">
        <v>2.5999999999999998E-4</v>
      </c>
      <c r="AA1318" s="210">
        <v>2.5999999999999998E-4</v>
      </c>
      <c r="AB1318" s="210">
        <v>2.5999999999999998E-4</v>
      </c>
      <c r="AC1318" s="210">
        <v>2.5999999999999998E-4</v>
      </c>
      <c r="AD1318" s="210">
        <v>2.5999999999999998E-4</v>
      </c>
      <c r="AE1318" s="210">
        <v>2.5999999999999998E-4</v>
      </c>
      <c r="AF1318" s="226">
        <v>2.5999999999999998E-4</v>
      </c>
      <c r="AG1318" s="226">
        <v>2.5999999999999998E-4</v>
      </c>
      <c r="AH1318" s="226">
        <v>2.5999999999999998E-4</v>
      </c>
      <c r="AI1318" s="226">
        <v>2.5999999999999998E-4</v>
      </c>
      <c r="AJ1318" s="226">
        <v>2.5999999999999998E-4</v>
      </c>
      <c r="AK1318" s="226">
        <v>2.5999999999999998E-4</v>
      </c>
      <c r="AL1318" s="210">
        <v>2.5999999999999998E-4</v>
      </c>
      <c r="AM1318" s="210">
        <v>2.5999999999999998E-4</v>
      </c>
      <c r="AN1318" s="210">
        <v>2.5999999999999998E-4</v>
      </c>
      <c r="AO1318" s="210">
        <v>2.5999999999999998E-4</v>
      </c>
      <c r="AP1318" s="210">
        <v>2.5999999999999998E-4</v>
      </c>
      <c r="AQ1318" s="210">
        <v>2.5999999999999998E-4</v>
      </c>
      <c r="AR1318" s="210">
        <v>2.5999999999999998E-4</v>
      </c>
      <c r="AS1318" s="210">
        <v>2.5999999999999998E-4</v>
      </c>
      <c r="AT1318" s="210">
        <v>2.5999999999999998E-4</v>
      </c>
      <c r="AU1318" s="210">
        <v>2.5999999999999998E-4</v>
      </c>
      <c r="AV1318" s="210">
        <v>2.5999999999999998E-4</v>
      </c>
      <c r="AW1318" s="210">
        <v>2.5999999999999998E-4</v>
      </c>
      <c r="AX1318" s="210">
        <v>2.5999999999999998E-4</v>
      </c>
      <c r="AY1318" s="210">
        <v>2.5999999999999998E-4</v>
      </c>
      <c r="AZ1318" s="210">
        <v>2.5999999999999998E-4</v>
      </c>
      <c r="BA1318" s="210">
        <v>2.5999999999999998E-4</v>
      </c>
      <c r="BB1318" s="226">
        <v>2.5999999999999998E-4</v>
      </c>
      <c r="BC1318" s="226">
        <v>2.5999999999999998E-4</v>
      </c>
      <c r="BD1318" s="226">
        <v>2.5999999999999998E-4</v>
      </c>
      <c r="BE1318" s="226">
        <v>2.5999999999999998E-4</v>
      </c>
      <c r="BF1318" s="226">
        <v>2.5999999999999998E-4</v>
      </c>
      <c r="BG1318" s="226">
        <v>2.5999999999999998E-4</v>
      </c>
      <c r="BH1318" s="226">
        <v>2.5999999999999998E-4</v>
      </c>
      <c r="BI1318" s="226">
        <v>2.5999999999999998E-4</v>
      </c>
      <c r="BJ1318" s="226">
        <v>2.5999999999999998E-4</v>
      </c>
      <c r="BK1318" s="210">
        <f>(0.00000663)*Conversions!$D$8</f>
        <v>6.7957499999999997E-3</v>
      </c>
      <c r="BL1318" s="210">
        <f>(0.00000663)*Conversions!$D$8</f>
        <v>6.7957499999999997E-3</v>
      </c>
      <c r="BM1318" s="210">
        <f>(0.00000663)*Conversions!$D$8</f>
        <v>6.7957499999999997E-3</v>
      </c>
      <c r="BN1318" s="210">
        <f>(0.00000663)*Conversions!$D$8</f>
        <v>6.7957499999999997E-3</v>
      </c>
      <c r="BO1318" s="210">
        <f>(0.00000663)*Conversions!$D$8</f>
        <v>6.7957499999999997E-3</v>
      </c>
      <c r="BP1318" s="210">
        <f>(0.00000663)*Conversions!$D$8</f>
        <v>6.7957499999999997E-3</v>
      </c>
      <c r="BQ1318" s="210">
        <f>(0.00000663)*Conversions!$D$8</f>
        <v>6.7957499999999997E-3</v>
      </c>
      <c r="BR1318" s="210">
        <f>(0.0000114)*Conversions!$D$8</f>
        <v>1.1684999999999999E-2</v>
      </c>
      <c r="BS1318" s="210">
        <f>(0.0000114)*Conversions!$D$8</f>
        <v>1.1684999999999999E-2</v>
      </c>
      <c r="BT1318" s="210">
        <f>(0.0000114)*Conversions!$D$8</f>
        <v>1.1684999999999999E-2</v>
      </c>
      <c r="BU1318" s="226">
        <v>2.5999999999999998E-4</v>
      </c>
      <c r="BV1318" s="226">
        <v>2.5999999999999998E-4</v>
      </c>
      <c r="BW1318" s="226">
        <v>2.5999999999999998E-4</v>
      </c>
      <c r="BX1318" s="226">
        <v>2.5999999999999998E-4</v>
      </c>
      <c r="BY1318" s="226">
        <v>2.5999999999999998E-4</v>
      </c>
      <c r="BZ1318" s="226">
        <v>2.5999999999999998E-4</v>
      </c>
      <c r="CA1318" s="226">
        <v>2.5999999999999998E-4</v>
      </c>
      <c r="CB1318" s="226">
        <v>2.5999999999999998E-4</v>
      </c>
      <c r="CC1318" s="226">
        <v>2.5999999999999998E-4</v>
      </c>
      <c r="CD1318" s="226">
        <v>2.5999999999999998E-4</v>
      </c>
      <c r="CE1318" s="226">
        <v>2.5999999999999998E-4</v>
      </c>
      <c r="CF1318" s="226">
        <v>2.5999999999999998E-4</v>
      </c>
      <c r="CG1318" s="226">
        <v>2.5999999999999998E-4</v>
      </c>
      <c r="CH1318" s="226">
        <v>2.5999999999999998E-4</v>
      </c>
      <c r="CI1318" s="226">
        <v>2.5999999999999998E-4</v>
      </c>
      <c r="CJ1318" s="226">
        <v>2.5999999999999998E-4</v>
      </c>
      <c r="CK1318" s="226">
        <v>2.5999999999999998E-4</v>
      </c>
      <c r="CL1318" s="226">
        <v>2.5999999999999998E-4</v>
      </c>
      <c r="CM1318" s="226">
        <v>2.5999999999999998E-4</v>
      </c>
      <c r="CN1318" s="226">
        <v>2.5999999999999998E-4</v>
      </c>
      <c r="CO1318" s="226">
        <v>2.5999999999999998E-4</v>
      </c>
      <c r="CP1318" s="226">
        <v>2.5999999999999998E-4</v>
      </c>
      <c r="CQ1318" s="226">
        <v>2.5999999999999998E-4</v>
      </c>
      <c r="CR1318" s="226">
        <v>2.5999999999999998E-4</v>
      </c>
      <c r="CS1318" s="226">
        <v>2.5999999999999998E-4</v>
      </c>
      <c r="CT1318" s="226">
        <v>2.5999999999999998E-4</v>
      </c>
      <c r="CU1318" s="226">
        <v>2.5999999999999998E-4</v>
      </c>
      <c r="CV1318" s="226">
        <v>2.5999999999999998E-4</v>
      </c>
      <c r="CW1318" s="226">
        <v>2.5999999999999998E-4</v>
      </c>
      <c r="CX1318" s="226">
        <v>2.5999999999999998E-4</v>
      </c>
    </row>
    <row r="1319" spans="1:103" s="208" customFormat="1" x14ac:dyDescent="0.25">
      <c r="A1319" s="243" t="s">
        <v>350</v>
      </c>
      <c r="B1319" s="208" t="s">
        <v>1278</v>
      </c>
      <c r="C1319" s="226">
        <v>2.2999999999999998</v>
      </c>
      <c r="D1319" s="226">
        <v>2.2999999999999998</v>
      </c>
      <c r="E1319" s="226">
        <v>2.2999999999999998</v>
      </c>
      <c r="F1319" s="226">
        <v>2.2999999999999998</v>
      </c>
      <c r="G1319" s="226">
        <v>2.2999999999999998</v>
      </c>
      <c r="H1319" s="226">
        <v>2.2999999999999998</v>
      </c>
      <c r="I1319" s="226">
        <v>2.2999999999999998</v>
      </c>
      <c r="J1319" s="210">
        <v>2.2999999999999998</v>
      </c>
      <c r="K1319" s="210">
        <v>2.2999999999999998</v>
      </c>
      <c r="L1319" s="210">
        <v>2.2999999999999998</v>
      </c>
      <c r="M1319" s="210">
        <v>2.2999999999999998</v>
      </c>
      <c r="N1319" s="210">
        <v>2.2999999999999998</v>
      </c>
      <c r="O1319" s="210">
        <v>2.2999999999999998</v>
      </c>
      <c r="P1319" s="210">
        <v>2.2999999999999998</v>
      </c>
      <c r="Q1319" s="210">
        <v>2.2999999999999998</v>
      </c>
      <c r="R1319" s="210">
        <v>2.2999999999999998</v>
      </c>
      <c r="S1319" s="210">
        <v>2.2999999999999998</v>
      </c>
      <c r="T1319" s="210">
        <v>2.2999999999999998</v>
      </c>
      <c r="U1319" s="210">
        <v>2.2999999999999998</v>
      </c>
      <c r="V1319" s="210">
        <v>2.2999999999999998</v>
      </c>
      <c r="W1319" s="210">
        <v>2.2999999999999998</v>
      </c>
      <c r="X1319" s="210">
        <v>2.2999999999999998</v>
      </c>
      <c r="Y1319" s="210">
        <v>2.2999999999999998</v>
      </c>
      <c r="Z1319" s="210">
        <v>2.2999999999999998</v>
      </c>
      <c r="AA1319" s="210">
        <v>2.2999999999999998</v>
      </c>
      <c r="AB1319" s="210">
        <v>2.2999999999999998</v>
      </c>
      <c r="AC1319" s="210">
        <v>2.2999999999999998</v>
      </c>
      <c r="AD1319" s="210">
        <v>2.2999999999999998</v>
      </c>
      <c r="AE1319" s="210">
        <v>2.2999999999999998</v>
      </c>
      <c r="AF1319" s="210">
        <v>2.2999999999999998</v>
      </c>
      <c r="AG1319" s="210">
        <v>2.2999999999999998</v>
      </c>
      <c r="AH1319" s="210">
        <v>2.2999999999999998</v>
      </c>
      <c r="AI1319" s="210">
        <v>2.2999999999999998</v>
      </c>
      <c r="AJ1319" s="210">
        <v>2.2999999999999998</v>
      </c>
      <c r="AK1319" s="210">
        <v>2.2999999999999998</v>
      </c>
      <c r="AL1319" s="210">
        <v>2.2999999999999998</v>
      </c>
      <c r="AM1319" s="210">
        <v>2.2999999999999998</v>
      </c>
      <c r="AN1319" s="210">
        <v>2.2999999999999998</v>
      </c>
      <c r="AO1319" s="210">
        <v>2.2999999999999998</v>
      </c>
      <c r="AP1319" s="210">
        <v>2.2999999999999998</v>
      </c>
      <c r="AQ1319" s="210">
        <v>2.2999999999999998</v>
      </c>
      <c r="AR1319" s="210">
        <v>2.2999999999999998</v>
      </c>
      <c r="AS1319" s="210">
        <v>2.2999999999999998</v>
      </c>
      <c r="AT1319" s="210">
        <v>2.2999999999999998</v>
      </c>
      <c r="AU1319" s="210">
        <v>2.2999999999999998</v>
      </c>
      <c r="AV1319" s="210">
        <v>2.2999999999999998</v>
      </c>
      <c r="AW1319" s="210">
        <v>2.2999999999999998</v>
      </c>
      <c r="AX1319" s="210">
        <v>2.2999999999999998</v>
      </c>
      <c r="AY1319" s="210">
        <v>2.2999999999999998</v>
      </c>
      <c r="AZ1319" s="210">
        <v>2.2999999999999998</v>
      </c>
      <c r="BA1319" s="210">
        <v>2.2999999999999998</v>
      </c>
      <c r="BB1319" s="210">
        <f>(0.0086)*Conversions!$D$8</f>
        <v>8.8149999999999995</v>
      </c>
      <c r="BC1319" s="210">
        <f>(0.0086)*Conversions!$D$8</f>
        <v>8.8149999999999995</v>
      </c>
      <c r="BD1319" s="210">
        <f>(0.0086)*Conversions!$D$8</f>
        <v>8.8149999999999995</v>
      </c>
      <c r="BE1319" s="210">
        <f>(0.0086)*Conversions!$D$8</f>
        <v>8.8149999999999995</v>
      </c>
      <c r="BF1319" s="210">
        <f>(0.0086)*Conversions!$D$8</f>
        <v>8.8149999999999995</v>
      </c>
      <c r="BG1319" s="210">
        <f>(0.0086)*Conversions!$D$8</f>
        <v>8.8149999999999995</v>
      </c>
      <c r="BH1319" s="210">
        <v>2.2999999999999998</v>
      </c>
      <c r="BI1319" s="210">
        <v>2.2999999999999998</v>
      </c>
      <c r="BJ1319" s="210">
        <v>2.2999999999999998</v>
      </c>
      <c r="BK1319" s="210">
        <f>(0.0086)*Conversions!$D$8</f>
        <v>8.8149999999999995</v>
      </c>
      <c r="BL1319" s="210">
        <f>(0.0086)*Conversions!$D$8</f>
        <v>8.8149999999999995</v>
      </c>
      <c r="BM1319" s="210">
        <f>(0.0086)*Conversions!$D$8</f>
        <v>8.8149999999999995</v>
      </c>
      <c r="BN1319" s="210">
        <f>(0.0086)*Conversions!$D$8</f>
        <v>8.8149999999999995</v>
      </c>
      <c r="BO1319" s="210">
        <f>(0.0086)*Conversions!$D$8</f>
        <v>8.8149999999999995</v>
      </c>
      <c r="BP1319" s="210">
        <f>(0.0086)*Conversions!$D$8</f>
        <v>8.8149999999999995</v>
      </c>
      <c r="BQ1319" s="210">
        <f>(0.0086)*Conversions!$D$8</f>
        <v>8.8149999999999995</v>
      </c>
      <c r="BR1319" s="210">
        <v>2.2999999999999998</v>
      </c>
      <c r="BS1319" s="210">
        <v>2.2999999999999998</v>
      </c>
      <c r="BT1319" s="210">
        <v>2.2999999999999998</v>
      </c>
      <c r="BU1319" s="210">
        <f>(0.0086)*Conversions!$D$8</f>
        <v>8.8149999999999995</v>
      </c>
      <c r="BV1319" s="210">
        <f>(0.0086)*Conversions!$D$8</f>
        <v>8.8149999999999995</v>
      </c>
      <c r="BW1319" s="210">
        <f>(0.0086)*Conversions!$D$8</f>
        <v>8.8149999999999995</v>
      </c>
      <c r="BX1319" s="210">
        <f>(0.0086)*Conversions!$D$8</f>
        <v>8.8149999999999995</v>
      </c>
      <c r="BY1319" s="210">
        <f>(0.0086)*Conversions!$D$8</f>
        <v>8.8149999999999995</v>
      </c>
      <c r="BZ1319" s="210">
        <v>2.2999999999999998</v>
      </c>
      <c r="CA1319" s="210">
        <v>2.2999999999999998</v>
      </c>
      <c r="CB1319" s="210">
        <v>2.2999999999999998</v>
      </c>
      <c r="CC1319" s="226">
        <f>1.45*Conversions!$D$8</f>
        <v>1486.25</v>
      </c>
      <c r="CD1319" s="226">
        <f>1.45*Conversions!$D$8</f>
        <v>1486.25</v>
      </c>
      <c r="CE1319" s="226">
        <f>1.45*Conversions!$D$8</f>
        <v>1486.25</v>
      </c>
      <c r="CF1319" s="226">
        <f>0.23*Conversions!$D$8</f>
        <v>235.75</v>
      </c>
      <c r="CG1319" s="226">
        <f>0.23*Conversions!$D$8</f>
        <v>235.75</v>
      </c>
      <c r="CH1319" s="226">
        <f>0.23*Conversions!$D$8</f>
        <v>235.75</v>
      </c>
      <c r="CI1319" s="226">
        <f>1.25*Conversions!$D$8</f>
        <v>1281.25</v>
      </c>
      <c r="CJ1319" s="226">
        <f>1.25*Conversions!$D$8</f>
        <v>1281.25</v>
      </c>
      <c r="CK1319" s="226">
        <f>1.25*Conversions!$D$8</f>
        <v>1281.25</v>
      </c>
      <c r="CL1319" s="210">
        <v>2.2999999999999998</v>
      </c>
      <c r="CM1319" s="210">
        <v>2.2999999999999998</v>
      </c>
      <c r="CN1319" s="210">
        <v>2.2999999999999998</v>
      </c>
      <c r="CO1319" s="210">
        <f>(0.0086)*Conversions!$D$8</f>
        <v>8.8149999999999995</v>
      </c>
      <c r="CP1319" s="210">
        <f>(0.0086)*Conversions!$D$8</f>
        <v>8.8149999999999995</v>
      </c>
      <c r="CQ1319" s="210">
        <f>(0.0086)*Conversions!$D$8</f>
        <v>8.8149999999999995</v>
      </c>
      <c r="CR1319" s="210">
        <f>(0.0086)*Conversions!$D$8</f>
        <v>8.8149999999999995</v>
      </c>
      <c r="CS1319" s="210">
        <f>(0.0086)*Conversions!$D$8</f>
        <v>8.8149999999999995</v>
      </c>
      <c r="CT1319" s="210">
        <f>(0.0086)*Conversions!$D$8</f>
        <v>8.8149999999999995</v>
      </c>
      <c r="CU1319" s="210">
        <f>(0.0086)*Conversions!$D$8</f>
        <v>8.8149999999999995</v>
      </c>
      <c r="CV1319" s="210">
        <f>(0.0086)*Conversions!$D$8</f>
        <v>8.8149999999999995</v>
      </c>
      <c r="CW1319" s="210">
        <f>(0.0086)*Conversions!$D$8</f>
        <v>8.8149999999999995</v>
      </c>
      <c r="CX1319" s="210">
        <f>(0.0086)*Conversions!$D$8</f>
        <v>8.8149999999999995</v>
      </c>
    </row>
    <row r="1320" spans="1:103" s="208" customFormat="1" x14ac:dyDescent="0.25">
      <c r="A1320" s="243" t="s">
        <v>663</v>
      </c>
      <c r="B1320" s="208" t="s">
        <v>1278</v>
      </c>
      <c r="C1320" s="226"/>
      <c r="D1320" s="226"/>
      <c r="E1320" s="226"/>
      <c r="F1320" s="226"/>
      <c r="G1320" s="226"/>
      <c r="H1320" s="226"/>
      <c r="I1320" s="226"/>
      <c r="J1320" s="210"/>
      <c r="K1320" s="210"/>
      <c r="L1320" s="210"/>
      <c r="M1320" s="210"/>
      <c r="N1320" s="210"/>
      <c r="O1320" s="210"/>
      <c r="P1320" s="210"/>
      <c r="Q1320" s="210"/>
      <c r="R1320" s="210"/>
      <c r="S1320" s="210"/>
      <c r="T1320" s="210"/>
      <c r="U1320" s="210"/>
      <c r="V1320" s="210"/>
      <c r="W1320" s="210"/>
      <c r="X1320" s="210"/>
      <c r="Y1320" s="210"/>
      <c r="Z1320" s="210"/>
      <c r="AA1320" s="210"/>
      <c r="AB1320" s="210"/>
      <c r="AC1320" s="210"/>
      <c r="AD1320" s="210"/>
      <c r="AE1320" s="210"/>
      <c r="AL1320" s="210"/>
      <c r="AM1320" s="210"/>
      <c r="AN1320" s="210"/>
      <c r="AO1320" s="210"/>
      <c r="AP1320" s="210"/>
      <c r="AQ1320" s="210"/>
      <c r="AR1320" s="210"/>
      <c r="AS1320" s="210"/>
      <c r="AT1320" s="210"/>
      <c r="AU1320" s="210"/>
      <c r="AV1320" s="210"/>
      <c r="AW1320" s="210"/>
      <c r="AX1320" s="210"/>
      <c r="AY1320" s="210"/>
      <c r="AZ1320" s="210"/>
      <c r="BA1320" s="210"/>
      <c r="BB1320" s="210"/>
      <c r="BC1320" s="210"/>
      <c r="BD1320" s="210"/>
      <c r="BE1320" s="210"/>
      <c r="BF1320" s="210"/>
      <c r="BG1320" s="210"/>
      <c r="BK1320" s="210"/>
      <c r="BL1320" s="210"/>
      <c r="BM1320" s="210"/>
      <c r="BN1320" s="210"/>
      <c r="BO1320" s="210"/>
      <c r="BP1320" s="210"/>
      <c r="BQ1320" s="210"/>
      <c r="BU1320" s="210"/>
      <c r="BV1320" s="210"/>
      <c r="BW1320" s="210"/>
      <c r="BX1320" s="210"/>
      <c r="BY1320" s="210"/>
      <c r="BZ1320" s="213"/>
      <c r="CC1320" s="226">
        <f>0.00248*Conversions!$D$8</f>
        <v>2.5419999999999998</v>
      </c>
      <c r="CD1320" s="226">
        <f>0.00248*Conversions!$D$8</f>
        <v>2.5419999999999998</v>
      </c>
      <c r="CE1320" s="226">
        <f>0.00248*Conversions!$D$8</f>
        <v>2.5419999999999998</v>
      </c>
      <c r="CF1320" s="226">
        <f>0.00306*Conversions!$D$8</f>
        <v>3.1364999999999998</v>
      </c>
      <c r="CG1320" s="226">
        <f>0.00306*Conversions!$D$8</f>
        <v>3.1364999999999998</v>
      </c>
      <c r="CH1320" s="226">
        <f>0.00306*Conversions!$D$8</f>
        <v>3.1364999999999998</v>
      </c>
      <c r="CI1320" s="226">
        <f>0.0025*Conversions!$D$8</f>
        <v>2.5625</v>
      </c>
      <c r="CJ1320" s="226">
        <f>0.0025*Conversions!$D$8</f>
        <v>2.5625</v>
      </c>
      <c r="CK1320" s="226">
        <f>0.0025*Conversions!$D$8</f>
        <v>2.5625</v>
      </c>
      <c r="CL1320" s="213"/>
      <c r="CM1320" s="213"/>
      <c r="CN1320" s="213"/>
      <c r="CO1320" s="210"/>
      <c r="CT1320" s="210"/>
    </row>
    <row r="1321" spans="1:103" s="208" customFormat="1" x14ac:dyDescent="0.25">
      <c r="A1321" s="243" t="s">
        <v>352</v>
      </c>
      <c r="B1321" s="208" t="s">
        <v>1278</v>
      </c>
      <c r="C1321" s="226">
        <v>2.4000000000000001E-5</v>
      </c>
      <c r="D1321" s="226">
        <v>2.4000000000000001E-5</v>
      </c>
      <c r="E1321" s="226">
        <v>2.4000000000000001E-5</v>
      </c>
      <c r="F1321" s="226">
        <v>2.4000000000000001E-5</v>
      </c>
      <c r="G1321" s="226">
        <v>2.4000000000000001E-5</v>
      </c>
      <c r="H1321" s="226">
        <v>2.4000000000000001E-5</v>
      </c>
      <c r="I1321" s="226">
        <v>2.4000000000000001E-5</v>
      </c>
      <c r="J1321" s="210">
        <v>2.4000000000000001E-5</v>
      </c>
      <c r="K1321" s="210">
        <v>2.4000000000000001E-5</v>
      </c>
      <c r="L1321" s="210">
        <v>2.4000000000000001E-5</v>
      </c>
      <c r="M1321" s="210">
        <v>2.4000000000000001E-5</v>
      </c>
      <c r="N1321" s="210">
        <v>2.4000000000000001E-5</v>
      </c>
      <c r="O1321" s="210">
        <v>2.4000000000000001E-5</v>
      </c>
      <c r="P1321" s="210">
        <v>2.4000000000000001E-5</v>
      </c>
      <c r="Q1321" s="210">
        <v>2.4000000000000001E-5</v>
      </c>
      <c r="R1321" s="210">
        <v>2.4000000000000001E-5</v>
      </c>
      <c r="S1321" s="210">
        <v>2.4000000000000001E-5</v>
      </c>
      <c r="T1321" s="210">
        <v>2.4000000000000001E-5</v>
      </c>
      <c r="U1321" s="210">
        <v>2.4000000000000001E-5</v>
      </c>
      <c r="V1321" s="210">
        <v>2.4000000000000001E-5</v>
      </c>
      <c r="W1321" s="210">
        <v>2.4000000000000001E-5</v>
      </c>
      <c r="X1321" s="210">
        <v>2.4000000000000001E-5</v>
      </c>
      <c r="Y1321" s="210">
        <v>2.4000000000000001E-5</v>
      </c>
      <c r="Z1321" s="210">
        <v>2.4000000000000001E-5</v>
      </c>
      <c r="AA1321" s="210">
        <v>2.4000000000000001E-5</v>
      </c>
      <c r="AB1321" s="210">
        <v>2.4000000000000001E-5</v>
      </c>
      <c r="AC1321" s="210">
        <v>2.4000000000000001E-5</v>
      </c>
      <c r="AD1321" s="210">
        <v>2.4000000000000001E-5</v>
      </c>
      <c r="AE1321" s="210">
        <v>2.4000000000000001E-5</v>
      </c>
      <c r="AF1321" s="210">
        <v>2.4000000000000001E-5</v>
      </c>
      <c r="AG1321" s="210">
        <v>2.4000000000000001E-5</v>
      </c>
      <c r="AH1321" s="210">
        <v>2.4000000000000001E-5</v>
      </c>
      <c r="AI1321" s="210">
        <v>2.4000000000000001E-5</v>
      </c>
      <c r="AJ1321" s="210">
        <v>2.4000000000000001E-5</v>
      </c>
      <c r="AK1321" s="210">
        <v>2.4000000000000001E-5</v>
      </c>
      <c r="AL1321" s="210">
        <v>2.4000000000000001E-5</v>
      </c>
      <c r="AM1321" s="210">
        <v>2.4000000000000001E-5</v>
      </c>
      <c r="AN1321" s="210">
        <v>2.4000000000000001E-5</v>
      </c>
      <c r="AO1321" s="210">
        <v>2.4000000000000001E-5</v>
      </c>
      <c r="AP1321" s="210">
        <v>2.4000000000000001E-5</v>
      </c>
      <c r="AQ1321" s="210">
        <v>2.4000000000000001E-5</v>
      </c>
      <c r="AR1321" s="210">
        <v>2.4000000000000001E-5</v>
      </c>
      <c r="AS1321" s="210">
        <v>2.4000000000000001E-5</v>
      </c>
      <c r="AT1321" s="210">
        <v>2.4000000000000001E-5</v>
      </c>
      <c r="AU1321" s="210">
        <v>2.4000000000000001E-5</v>
      </c>
      <c r="AV1321" s="210">
        <v>2.4000000000000001E-5</v>
      </c>
      <c r="AW1321" s="210">
        <v>2.4000000000000001E-5</v>
      </c>
      <c r="AX1321" s="210">
        <v>2.4000000000000001E-5</v>
      </c>
      <c r="AY1321" s="210">
        <v>2.4000000000000001E-5</v>
      </c>
      <c r="AZ1321" s="210">
        <v>2.4000000000000001E-5</v>
      </c>
      <c r="BA1321" s="210">
        <v>2.4000000000000001E-5</v>
      </c>
      <c r="BB1321" s="210">
        <v>2.4000000000000001E-5</v>
      </c>
      <c r="BC1321" s="210">
        <v>2.4000000000000001E-5</v>
      </c>
      <c r="BD1321" s="210">
        <v>2.4000000000000001E-5</v>
      </c>
      <c r="BE1321" s="210">
        <v>2.4000000000000001E-5</v>
      </c>
      <c r="BF1321" s="210">
        <v>2.4000000000000001E-5</v>
      </c>
      <c r="BG1321" s="210">
        <v>2.4000000000000001E-5</v>
      </c>
      <c r="BH1321" s="210">
        <v>2.4000000000000001E-5</v>
      </c>
      <c r="BI1321" s="210">
        <v>2.4000000000000001E-5</v>
      </c>
      <c r="BJ1321" s="210">
        <v>2.4000000000000001E-5</v>
      </c>
      <c r="BK1321" s="210">
        <v>2.4000000000000001E-5</v>
      </c>
      <c r="BL1321" s="210">
        <v>2.4000000000000001E-5</v>
      </c>
      <c r="BM1321" s="210">
        <v>2.4000000000000001E-5</v>
      </c>
      <c r="BN1321" s="210">
        <v>2.4000000000000001E-5</v>
      </c>
      <c r="BO1321" s="210">
        <v>2.4000000000000001E-5</v>
      </c>
      <c r="BP1321" s="210">
        <v>2.4000000000000001E-5</v>
      </c>
      <c r="BQ1321" s="210">
        <v>2.4000000000000001E-5</v>
      </c>
      <c r="BR1321" s="210">
        <v>2.4000000000000001E-5</v>
      </c>
      <c r="BS1321" s="210">
        <v>2.4000000000000001E-5</v>
      </c>
      <c r="BT1321" s="210">
        <v>2.4000000000000001E-5</v>
      </c>
      <c r="BU1321" s="210">
        <v>2.4000000000000001E-5</v>
      </c>
      <c r="BV1321" s="210">
        <v>2.4000000000000001E-5</v>
      </c>
      <c r="BW1321" s="210">
        <v>2.4000000000000001E-5</v>
      </c>
      <c r="BX1321" s="210">
        <v>2.4000000000000001E-5</v>
      </c>
      <c r="BY1321" s="210">
        <v>2.4000000000000001E-5</v>
      </c>
      <c r="BZ1321" s="210">
        <v>2.4000000000000001E-5</v>
      </c>
      <c r="CA1321" s="210">
        <v>2.4000000000000001E-5</v>
      </c>
      <c r="CB1321" s="210">
        <v>2.4000000000000001E-5</v>
      </c>
      <c r="CC1321" s="226">
        <f>0.0000214*Conversions!$D$8</f>
        <v>2.1935E-2</v>
      </c>
      <c r="CD1321" s="226">
        <f>0.0000214*Conversions!$D$8</f>
        <v>2.1935E-2</v>
      </c>
      <c r="CE1321" s="226">
        <f>0.0000214*Conversions!$D$8</f>
        <v>2.1935E-2</v>
      </c>
      <c r="CF1321" s="210">
        <v>2.4000000000000001E-5</v>
      </c>
      <c r="CG1321" s="210">
        <v>2.4000000000000001E-5</v>
      </c>
      <c r="CH1321" s="210">
        <v>2.4000000000000001E-5</v>
      </c>
      <c r="CI1321" s="226">
        <f>0.0000332*Conversions!$D$8</f>
        <v>3.4029999999999998E-2</v>
      </c>
      <c r="CJ1321" s="226">
        <f>0.0000332*Conversions!$D$8</f>
        <v>3.4029999999999998E-2</v>
      </c>
      <c r="CK1321" s="226">
        <f>0.0000332*Conversions!$D$8</f>
        <v>3.4029999999999998E-2</v>
      </c>
      <c r="CL1321" s="210">
        <v>2.4000000000000001E-5</v>
      </c>
      <c r="CM1321" s="210">
        <v>2.4000000000000001E-5</v>
      </c>
      <c r="CN1321" s="210">
        <v>2.4000000000000001E-5</v>
      </c>
      <c r="CO1321" s="210">
        <v>2.4000000000000001E-5</v>
      </c>
      <c r="CP1321" s="210">
        <v>2.4000000000000001E-5</v>
      </c>
      <c r="CQ1321" s="210">
        <v>2.4000000000000001E-5</v>
      </c>
      <c r="CR1321" s="210">
        <v>2.4000000000000001E-5</v>
      </c>
      <c r="CS1321" s="210">
        <v>2.4000000000000001E-5</v>
      </c>
      <c r="CT1321" s="210">
        <v>2.4000000000000001E-5</v>
      </c>
      <c r="CU1321" s="210">
        <v>2.4000000000000001E-5</v>
      </c>
      <c r="CV1321" s="210">
        <v>2.4000000000000001E-5</v>
      </c>
      <c r="CW1321" s="210">
        <v>2.4000000000000001E-5</v>
      </c>
      <c r="CX1321" s="210">
        <v>2.4000000000000001E-5</v>
      </c>
    </row>
    <row r="1322" spans="1:103" s="208" customFormat="1" x14ac:dyDescent="0.25">
      <c r="A1322" s="243" t="s">
        <v>354</v>
      </c>
      <c r="B1322" s="208" t="s">
        <v>1278</v>
      </c>
      <c r="C1322" s="226">
        <v>1.7999999999999999E-6</v>
      </c>
      <c r="D1322" s="226">
        <v>1.7999999999999999E-6</v>
      </c>
      <c r="E1322" s="226">
        <v>1.7999999999999999E-6</v>
      </c>
      <c r="F1322" s="226">
        <v>1.7999999999999999E-6</v>
      </c>
      <c r="G1322" s="226">
        <v>1.7999999999999999E-6</v>
      </c>
      <c r="H1322" s="226">
        <v>1.7999999999999999E-6</v>
      </c>
      <c r="I1322" s="226">
        <v>1.7999999999999999E-6</v>
      </c>
      <c r="J1322" s="210">
        <v>1.7999999999999999E-6</v>
      </c>
      <c r="K1322" s="210">
        <v>1.7999999999999999E-6</v>
      </c>
      <c r="L1322" s="210">
        <v>1.7999999999999999E-6</v>
      </c>
      <c r="M1322" s="210">
        <v>1.7999999999999999E-6</v>
      </c>
      <c r="N1322" s="210">
        <v>1.7999999999999999E-6</v>
      </c>
      <c r="O1322" s="210">
        <v>1.7999999999999999E-6</v>
      </c>
      <c r="P1322" s="210">
        <v>1.7999999999999999E-6</v>
      </c>
      <c r="Q1322" s="210">
        <v>1.7999999999999999E-6</v>
      </c>
      <c r="R1322" s="210">
        <v>1.7999999999999999E-6</v>
      </c>
      <c r="S1322" s="210">
        <v>1.7999999999999999E-6</v>
      </c>
      <c r="T1322" s="210">
        <v>1.7999999999999999E-6</v>
      </c>
      <c r="U1322" s="210">
        <v>1.7999999999999999E-6</v>
      </c>
      <c r="V1322" s="210">
        <v>1.7999999999999999E-6</v>
      </c>
      <c r="W1322" s="210">
        <v>1.7999999999999999E-6</v>
      </c>
      <c r="X1322" s="210">
        <v>1.7999999999999999E-6</v>
      </c>
      <c r="Y1322" s="210">
        <v>1.7999999999999999E-6</v>
      </c>
      <c r="Z1322" s="210">
        <v>1.7999999999999999E-6</v>
      </c>
      <c r="AA1322" s="210">
        <v>1.7999999999999999E-6</v>
      </c>
      <c r="AB1322" s="210">
        <v>1.7999999999999999E-6</v>
      </c>
      <c r="AC1322" s="210">
        <v>1.7999999999999999E-6</v>
      </c>
      <c r="AD1322" s="210">
        <v>1.7999999999999999E-6</v>
      </c>
      <c r="AE1322" s="210">
        <v>1.7999999999999999E-6</v>
      </c>
      <c r="AF1322" s="210">
        <v>1.7999999999999999E-6</v>
      </c>
      <c r="AG1322" s="210">
        <v>1.7999999999999999E-6</v>
      </c>
      <c r="AH1322" s="210">
        <v>1.7999999999999999E-6</v>
      </c>
      <c r="AI1322" s="210">
        <v>1.7999999999999999E-6</v>
      </c>
      <c r="AJ1322" s="210">
        <v>1.7999999999999999E-6</v>
      </c>
      <c r="AK1322" s="210">
        <v>1.7999999999999999E-6</v>
      </c>
      <c r="AL1322" s="210">
        <v>1.7999999999999999E-6</v>
      </c>
      <c r="AM1322" s="210">
        <v>1.7999999999999999E-6</v>
      </c>
      <c r="AN1322" s="210">
        <v>1.7999999999999999E-6</v>
      </c>
      <c r="AO1322" s="210">
        <v>1.7999999999999999E-6</v>
      </c>
      <c r="AP1322" s="210">
        <v>1.7999999999999999E-6</v>
      </c>
      <c r="AQ1322" s="210">
        <v>1.7999999999999999E-6</v>
      </c>
      <c r="AR1322" s="210">
        <v>1.7999999999999999E-6</v>
      </c>
      <c r="AS1322" s="210">
        <v>1.7999999999999999E-6</v>
      </c>
      <c r="AT1322" s="210">
        <v>1.7999999999999999E-6</v>
      </c>
      <c r="AU1322" s="210">
        <v>1.7999999999999999E-6</v>
      </c>
      <c r="AV1322" s="210">
        <v>1.7999999999999999E-6</v>
      </c>
      <c r="AW1322" s="210">
        <v>1.7999999999999999E-6</v>
      </c>
      <c r="AX1322" s="210">
        <v>1.7999999999999999E-6</v>
      </c>
      <c r="AY1322" s="210">
        <v>1.7999999999999999E-6</v>
      </c>
      <c r="AZ1322" s="210">
        <v>1.7999999999999999E-6</v>
      </c>
      <c r="BA1322" s="210">
        <v>1.7999999999999999E-6</v>
      </c>
      <c r="BB1322" s="210">
        <v>1.7999999999999999E-6</v>
      </c>
      <c r="BC1322" s="210">
        <v>1.7999999999999999E-6</v>
      </c>
      <c r="BD1322" s="210">
        <v>1.7999999999999999E-6</v>
      </c>
      <c r="BE1322" s="210">
        <v>1.7999999999999999E-6</v>
      </c>
      <c r="BF1322" s="210">
        <v>1.7999999999999999E-6</v>
      </c>
      <c r="BG1322" s="210">
        <v>1.7999999999999999E-6</v>
      </c>
      <c r="BH1322" s="210">
        <v>1.7999999999999999E-6</v>
      </c>
      <c r="BI1322" s="210">
        <v>1.7999999999999999E-6</v>
      </c>
      <c r="BJ1322" s="210">
        <v>1.7999999999999999E-6</v>
      </c>
      <c r="BK1322" s="210">
        <v>1.7999999999999999E-6</v>
      </c>
      <c r="BL1322" s="210">
        <v>1.7999999999999999E-6</v>
      </c>
      <c r="BM1322" s="210">
        <v>1.7999999999999999E-6</v>
      </c>
      <c r="BN1322" s="210">
        <v>1.7999999999999999E-6</v>
      </c>
      <c r="BO1322" s="210">
        <v>1.7999999999999999E-6</v>
      </c>
      <c r="BP1322" s="210">
        <v>1.7999999999999999E-6</v>
      </c>
      <c r="BQ1322" s="210">
        <v>1.7999999999999999E-6</v>
      </c>
      <c r="BR1322" s="210">
        <v>1.7999999999999999E-6</v>
      </c>
      <c r="BS1322" s="210">
        <v>1.7999999999999999E-6</v>
      </c>
      <c r="BT1322" s="210">
        <v>1.7999999999999999E-6</v>
      </c>
      <c r="BU1322" s="210">
        <v>1.7999999999999999E-6</v>
      </c>
      <c r="BV1322" s="210">
        <v>1.7999999999999999E-6</v>
      </c>
      <c r="BW1322" s="210">
        <v>1.7999999999999999E-6</v>
      </c>
      <c r="BX1322" s="210">
        <v>1.7999999999999999E-6</v>
      </c>
      <c r="BY1322" s="210">
        <v>1.7999999999999999E-6</v>
      </c>
      <c r="BZ1322" s="210">
        <v>1.7999999999999999E-6</v>
      </c>
      <c r="CA1322" s="210">
        <v>1.7999999999999999E-6</v>
      </c>
      <c r="CB1322" s="210">
        <v>1.7999999999999999E-6</v>
      </c>
      <c r="CC1322" s="210">
        <v>1.7999999999999999E-6</v>
      </c>
      <c r="CD1322" s="210">
        <v>1.7999999999999999E-6</v>
      </c>
      <c r="CE1322" s="210">
        <v>1.7999999999999999E-6</v>
      </c>
      <c r="CF1322" s="210">
        <v>1.7999999999999999E-6</v>
      </c>
      <c r="CG1322" s="210">
        <v>1.7999999999999999E-6</v>
      </c>
      <c r="CH1322" s="210">
        <v>1.7999999999999999E-6</v>
      </c>
      <c r="CI1322" s="210">
        <v>1.7999999999999999E-6</v>
      </c>
      <c r="CJ1322" s="210">
        <v>1.7999999999999999E-6</v>
      </c>
      <c r="CK1322" s="210">
        <v>1.7999999999999999E-6</v>
      </c>
      <c r="CL1322" s="210">
        <v>1.7999999999999999E-6</v>
      </c>
      <c r="CM1322" s="210">
        <v>1.7999999999999999E-6</v>
      </c>
      <c r="CN1322" s="210">
        <v>1.7999999999999999E-6</v>
      </c>
      <c r="CO1322" s="210">
        <v>1.7999999999999999E-6</v>
      </c>
      <c r="CP1322" s="210">
        <v>1.7999999999999999E-6</v>
      </c>
      <c r="CQ1322" s="210">
        <v>1.7999999999999999E-6</v>
      </c>
      <c r="CR1322" s="210">
        <v>1.7999999999999999E-6</v>
      </c>
      <c r="CS1322" s="210">
        <v>1.7999999999999999E-6</v>
      </c>
      <c r="CT1322" s="210">
        <v>1.7999999999999999E-6</v>
      </c>
      <c r="CU1322" s="210">
        <v>1.7999999999999999E-6</v>
      </c>
      <c r="CV1322" s="210">
        <v>1.7999999999999999E-6</v>
      </c>
      <c r="CW1322" s="210">
        <v>1.7999999999999999E-6</v>
      </c>
      <c r="CX1322" s="210">
        <v>1.7999999999999999E-6</v>
      </c>
    </row>
    <row r="1323" spans="1:103" s="208" customFormat="1" x14ac:dyDescent="0.25">
      <c r="A1323" s="243" t="s">
        <v>661</v>
      </c>
      <c r="B1323" s="208" t="s">
        <v>1278</v>
      </c>
      <c r="C1323" s="226"/>
      <c r="D1323" s="226"/>
      <c r="E1323" s="226"/>
      <c r="F1323" s="226"/>
      <c r="G1323" s="226"/>
      <c r="H1323" s="226"/>
      <c r="I1323" s="226"/>
      <c r="J1323" s="210"/>
      <c r="K1323" s="210"/>
      <c r="L1323" s="210"/>
      <c r="M1323" s="210"/>
      <c r="N1323" s="210"/>
      <c r="O1323" s="210"/>
      <c r="P1323" s="210"/>
      <c r="Q1323" s="210"/>
      <c r="R1323" s="210"/>
      <c r="S1323" s="210"/>
      <c r="T1323" s="210"/>
      <c r="U1323" s="210"/>
      <c r="V1323" s="210"/>
      <c r="W1323" s="210"/>
      <c r="X1323" s="210"/>
      <c r="Y1323" s="210"/>
      <c r="Z1323" s="210"/>
      <c r="AA1323" s="210"/>
      <c r="AB1323" s="210"/>
      <c r="AC1323" s="210"/>
      <c r="AD1323" s="210"/>
      <c r="AE1323" s="210"/>
      <c r="AL1323" s="210"/>
      <c r="AM1323" s="210"/>
      <c r="AN1323" s="210"/>
      <c r="AO1323" s="210"/>
      <c r="AP1323" s="210"/>
      <c r="AQ1323" s="210"/>
      <c r="AR1323" s="210"/>
      <c r="AS1323" s="210"/>
      <c r="AT1323" s="210"/>
      <c r="AU1323" s="210"/>
      <c r="AV1323" s="210"/>
      <c r="AW1323" s="210"/>
      <c r="AX1323" s="210"/>
      <c r="AY1323" s="210"/>
      <c r="AZ1323" s="210"/>
      <c r="BA1323" s="210"/>
      <c r="BZ1323" s="213"/>
      <c r="CC1323" s="226">
        <f>0.000338*Conversions!$D$8</f>
        <v>0.34644999999999998</v>
      </c>
      <c r="CD1323" s="226">
        <f>0.000338*Conversions!$D$8</f>
        <v>0.34644999999999998</v>
      </c>
      <c r="CE1323" s="226">
        <f>0.000338*Conversions!$D$8</f>
        <v>0.34644999999999998</v>
      </c>
      <c r="CF1323" s="213"/>
      <c r="CG1323" s="213"/>
      <c r="CH1323" s="213"/>
      <c r="CI1323" s="226">
        <f>0.00123*Conversions!$D$8</f>
        <v>1.26075</v>
      </c>
      <c r="CJ1323" s="226">
        <f>0.00123*Conversions!$D$8</f>
        <v>1.26075</v>
      </c>
      <c r="CK1323" s="226">
        <f>0.00123*Conversions!$D$8</f>
        <v>1.26075</v>
      </c>
      <c r="CL1323" s="213"/>
      <c r="CM1323" s="213"/>
      <c r="CN1323" s="213"/>
    </row>
    <row r="1324" spans="1:103" s="208" customFormat="1" x14ac:dyDescent="0.25">
      <c r="A1324" s="243" t="s">
        <v>356</v>
      </c>
      <c r="B1324" s="208" t="s">
        <v>1278</v>
      </c>
      <c r="C1324" s="226">
        <v>1.1000000000000001E-3</v>
      </c>
      <c r="D1324" s="226">
        <v>1.1000000000000001E-3</v>
      </c>
      <c r="E1324" s="226">
        <v>1.1000000000000001E-3</v>
      </c>
      <c r="F1324" s="226">
        <v>1.1000000000000001E-3</v>
      </c>
      <c r="G1324" s="226">
        <v>1.1000000000000001E-3</v>
      </c>
      <c r="H1324" s="226">
        <v>1.1000000000000001E-3</v>
      </c>
      <c r="I1324" s="226">
        <v>1.1000000000000001E-3</v>
      </c>
      <c r="J1324" s="210">
        <v>1.1000000000000001E-3</v>
      </c>
      <c r="K1324" s="210">
        <v>1.1000000000000001E-3</v>
      </c>
      <c r="L1324" s="210">
        <v>1.1000000000000001E-3</v>
      </c>
      <c r="M1324" s="210">
        <v>1.1000000000000001E-3</v>
      </c>
      <c r="N1324" s="210">
        <v>1.1000000000000001E-3</v>
      </c>
      <c r="O1324" s="210">
        <v>1.1000000000000001E-3</v>
      </c>
      <c r="P1324" s="210">
        <v>1.1000000000000001E-3</v>
      </c>
      <c r="Q1324" s="210">
        <v>1.1000000000000001E-3</v>
      </c>
      <c r="R1324" s="210">
        <v>1.1000000000000001E-3</v>
      </c>
      <c r="S1324" s="210">
        <v>1.1000000000000001E-3</v>
      </c>
      <c r="T1324" s="210">
        <v>1.1000000000000001E-3</v>
      </c>
      <c r="U1324" s="210">
        <v>1.1000000000000001E-3</v>
      </c>
      <c r="V1324" s="210">
        <v>1.1000000000000001E-3</v>
      </c>
      <c r="W1324" s="210">
        <v>1.1000000000000001E-3</v>
      </c>
      <c r="X1324" s="210">
        <v>1.1000000000000001E-3</v>
      </c>
      <c r="Y1324" s="210">
        <v>1.1000000000000001E-3</v>
      </c>
      <c r="Z1324" s="210">
        <v>1.1000000000000001E-3</v>
      </c>
      <c r="AA1324" s="210">
        <v>1.1000000000000001E-3</v>
      </c>
      <c r="AB1324" s="210">
        <v>1.1000000000000001E-3</v>
      </c>
      <c r="AC1324" s="210">
        <v>1.1000000000000001E-3</v>
      </c>
      <c r="AD1324" s="210">
        <v>1.1000000000000001E-3</v>
      </c>
      <c r="AE1324" s="210">
        <v>1.1000000000000001E-3</v>
      </c>
      <c r="AF1324" s="226">
        <v>1.1000000000000001E-3</v>
      </c>
      <c r="AG1324" s="226">
        <v>1.1000000000000001E-3</v>
      </c>
      <c r="AH1324" s="226">
        <v>1.1000000000000001E-3</v>
      </c>
      <c r="AI1324" s="226">
        <v>1.1000000000000001E-3</v>
      </c>
      <c r="AJ1324" s="226">
        <v>1.1000000000000001E-3</v>
      </c>
      <c r="AK1324" s="226">
        <v>1.1000000000000001E-3</v>
      </c>
      <c r="AL1324" s="210">
        <v>1.1000000000000001E-3</v>
      </c>
      <c r="AM1324" s="210">
        <v>1.1000000000000001E-3</v>
      </c>
      <c r="AN1324" s="210">
        <v>1.1000000000000001E-3</v>
      </c>
      <c r="AO1324" s="210">
        <v>1.1000000000000001E-3</v>
      </c>
      <c r="AP1324" s="210">
        <v>1.1000000000000001E-3</v>
      </c>
      <c r="AQ1324" s="210">
        <v>1.1000000000000001E-3</v>
      </c>
      <c r="AR1324" s="210">
        <v>1.1000000000000001E-3</v>
      </c>
      <c r="AS1324" s="210">
        <v>1.1000000000000001E-3</v>
      </c>
      <c r="AT1324" s="210">
        <v>1.1000000000000001E-3</v>
      </c>
      <c r="AU1324" s="210">
        <v>1.1000000000000001E-3</v>
      </c>
      <c r="AV1324" s="210">
        <v>1.1000000000000001E-3</v>
      </c>
      <c r="AW1324" s="210">
        <v>1.1000000000000001E-3</v>
      </c>
      <c r="AX1324" s="210">
        <v>1.1000000000000001E-3</v>
      </c>
      <c r="AY1324" s="210">
        <v>1.1000000000000001E-3</v>
      </c>
      <c r="AZ1324" s="210">
        <v>1.1000000000000001E-3</v>
      </c>
      <c r="BA1324" s="210">
        <v>1.1000000000000001E-3</v>
      </c>
      <c r="BB1324" s="226">
        <v>1.1000000000000001E-3</v>
      </c>
      <c r="BC1324" s="226">
        <v>1.1000000000000001E-3</v>
      </c>
      <c r="BD1324" s="226">
        <v>1.1000000000000001E-3</v>
      </c>
      <c r="BE1324" s="226">
        <v>1.1000000000000001E-3</v>
      </c>
      <c r="BF1324" s="226">
        <v>1.1000000000000001E-3</v>
      </c>
      <c r="BG1324" s="226">
        <v>1.1000000000000001E-3</v>
      </c>
      <c r="BH1324" s="226">
        <v>1.1000000000000001E-3</v>
      </c>
      <c r="BI1324" s="226">
        <v>1.1000000000000001E-3</v>
      </c>
      <c r="BJ1324" s="226">
        <v>1.1000000000000001E-3</v>
      </c>
      <c r="BK1324" s="226">
        <v>1.1000000000000001E-3</v>
      </c>
      <c r="BL1324" s="226">
        <v>1.1000000000000001E-3</v>
      </c>
      <c r="BM1324" s="226">
        <v>1.1000000000000001E-3</v>
      </c>
      <c r="BN1324" s="226">
        <v>1.1000000000000001E-3</v>
      </c>
      <c r="BO1324" s="226">
        <v>1.1000000000000001E-3</v>
      </c>
      <c r="BP1324" s="226">
        <v>1.1000000000000001E-3</v>
      </c>
      <c r="BQ1324" s="226">
        <v>1.1000000000000001E-3</v>
      </c>
      <c r="BR1324" s="226">
        <v>1.1000000000000001E-3</v>
      </c>
      <c r="BS1324" s="226">
        <v>1.1000000000000001E-3</v>
      </c>
      <c r="BT1324" s="226">
        <v>1.1000000000000001E-3</v>
      </c>
      <c r="BU1324" s="226">
        <v>1.1000000000000001E-3</v>
      </c>
      <c r="BV1324" s="226">
        <v>1.1000000000000001E-3</v>
      </c>
      <c r="BW1324" s="226">
        <v>1.1000000000000001E-3</v>
      </c>
      <c r="BX1324" s="226">
        <v>1.1000000000000001E-3</v>
      </c>
      <c r="BY1324" s="226">
        <v>1.1000000000000001E-3</v>
      </c>
      <c r="BZ1324" s="226">
        <v>1.1000000000000001E-3</v>
      </c>
      <c r="CA1324" s="226">
        <v>1.1000000000000001E-3</v>
      </c>
      <c r="CB1324" s="226">
        <v>1.1000000000000001E-3</v>
      </c>
      <c r="CC1324" s="226">
        <v>1.1000000000000001E-3</v>
      </c>
      <c r="CD1324" s="226">
        <v>1.1000000000000001E-3</v>
      </c>
      <c r="CE1324" s="226">
        <v>1.1000000000000001E-3</v>
      </c>
      <c r="CF1324" s="226">
        <v>1.1000000000000001E-3</v>
      </c>
      <c r="CG1324" s="226">
        <v>1.1000000000000001E-3</v>
      </c>
      <c r="CH1324" s="226">
        <v>1.1000000000000001E-3</v>
      </c>
      <c r="CI1324" s="226">
        <v>1.1000000000000001E-3</v>
      </c>
      <c r="CJ1324" s="226">
        <v>1.1000000000000001E-3</v>
      </c>
      <c r="CK1324" s="226">
        <v>1.1000000000000001E-3</v>
      </c>
      <c r="CL1324" s="226">
        <v>1.1000000000000001E-3</v>
      </c>
      <c r="CM1324" s="226">
        <v>1.1000000000000001E-3</v>
      </c>
      <c r="CN1324" s="226">
        <v>1.1000000000000001E-3</v>
      </c>
      <c r="CO1324" s="226">
        <v>1.1000000000000001E-3</v>
      </c>
      <c r="CP1324" s="226">
        <v>1.1000000000000001E-3</v>
      </c>
      <c r="CQ1324" s="226">
        <v>1.1000000000000001E-3</v>
      </c>
      <c r="CR1324" s="226">
        <v>1.1000000000000001E-3</v>
      </c>
      <c r="CS1324" s="226">
        <v>1.1000000000000001E-3</v>
      </c>
      <c r="CT1324" s="226">
        <v>1.1000000000000001E-3</v>
      </c>
      <c r="CU1324" s="226">
        <v>1.1000000000000001E-3</v>
      </c>
      <c r="CV1324" s="226">
        <v>1.1000000000000001E-3</v>
      </c>
      <c r="CW1324" s="226">
        <v>1.1000000000000001E-3</v>
      </c>
      <c r="CX1324" s="226">
        <v>1.1000000000000001E-3</v>
      </c>
    </row>
    <row r="1325" spans="1:103" s="208" customFormat="1" x14ac:dyDescent="0.25">
      <c r="A1325" s="243" t="s">
        <v>358</v>
      </c>
      <c r="B1325" s="208" t="s">
        <v>1278</v>
      </c>
      <c r="C1325" s="226">
        <v>1.8</v>
      </c>
      <c r="D1325" s="226">
        <v>1.8</v>
      </c>
      <c r="E1325" s="226">
        <v>1.8</v>
      </c>
      <c r="F1325" s="226">
        <v>1.8</v>
      </c>
      <c r="G1325" s="226">
        <v>1.8</v>
      </c>
      <c r="H1325" s="226">
        <v>1.8</v>
      </c>
      <c r="I1325" s="226">
        <v>1.8</v>
      </c>
      <c r="J1325" s="210">
        <v>1.8</v>
      </c>
      <c r="K1325" s="210">
        <v>1.8</v>
      </c>
      <c r="L1325" s="210">
        <v>1.8</v>
      </c>
      <c r="M1325" s="210">
        <v>1.8</v>
      </c>
      <c r="N1325" s="210">
        <v>1.8</v>
      </c>
      <c r="O1325" s="210">
        <v>1.8</v>
      </c>
      <c r="P1325" s="210">
        <v>1.8</v>
      </c>
      <c r="Q1325" s="210">
        <v>1.8</v>
      </c>
      <c r="R1325" s="210">
        <v>1.8</v>
      </c>
      <c r="S1325" s="210">
        <v>1.8</v>
      </c>
      <c r="T1325" s="210">
        <v>1.8</v>
      </c>
      <c r="U1325" s="210">
        <v>1.8</v>
      </c>
      <c r="V1325" s="210">
        <v>1.8</v>
      </c>
      <c r="W1325" s="210">
        <v>1.8</v>
      </c>
      <c r="X1325" s="210">
        <v>1.8</v>
      </c>
      <c r="Y1325" s="210">
        <v>1.8</v>
      </c>
      <c r="Z1325" s="210">
        <v>1.8</v>
      </c>
      <c r="AA1325" s="210">
        <v>1.8</v>
      </c>
      <c r="AB1325" s="210">
        <v>1.8</v>
      </c>
      <c r="AC1325" s="210">
        <v>1.8</v>
      </c>
      <c r="AD1325" s="210">
        <v>1.8</v>
      </c>
      <c r="AE1325" s="210">
        <v>1.8</v>
      </c>
      <c r="AF1325" s="226">
        <v>1.8</v>
      </c>
      <c r="AG1325" s="226">
        <v>1.8</v>
      </c>
      <c r="AH1325" s="226">
        <v>1.8</v>
      </c>
      <c r="AI1325" s="226">
        <v>1.8</v>
      </c>
      <c r="AJ1325" s="226">
        <v>1.8</v>
      </c>
      <c r="AK1325" s="226">
        <v>1.8</v>
      </c>
      <c r="AL1325" s="210">
        <v>1.8</v>
      </c>
      <c r="AM1325" s="210">
        <v>1.8</v>
      </c>
      <c r="AN1325" s="210">
        <v>1.8</v>
      </c>
      <c r="AO1325" s="210">
        <v>1.8</v>
      </c>
      <c r="AP1325" s="210">
        <v>1.8</v>
      </c>
      <c r="AQ1325" s="210">
        <v>1.8</v>
      </c>
      <c r="AR1325" s="210">
        <v>1.8</v>
      </c>
      <c r="AS1325" s="210">
        <v>1.8</v>
      </c>
      <c r="AT1325" s="210">
        <v>1.8</v>
      </c>
      <c r="AU1325" s="210">
        <v>1.8</v>
      </c>
      <c r="AV1325" s="210">
        <v>1.8</v>
      </c>
      <c r="AW1325" s="210">
        <v>1.8</v>
      </c>
      <c r="AX1325" s="210">
        <v>1.8</v>
      </c>
      <c r="AY1325" s="210">
        <v>1.8</v>
      </c>
      <c r="AZ1325" s="210">
        <v>1.8</v>
      </c>
      <c r="BA1325" s="210">
        <v>1.8</v>
      </c>
      <c r="BB1325" s="226">
        <v>1.8</v>
      </c>
      <c r="BC1325" s="226">
        <v>1.8</v>
      </c>
      <c r="BD1325" s="226">
        <v>1.8</v>
      </c>
      <c r="BE1325" s="226">
        <v>1.8</v>
      </c>
      <c r="BF1325" s="226">
        <v>1.8</v>
      </c>
      <c r="BG1325" s="226">
        <v>1.8</v>
      </c>
      <c r="BH1325" s="226">
        <v>1.8</v>
      </c>
      <c r="BI1325" s="226">
        <v>1.8</v>
      </c>
      <c r="BJ1325" s="226">
        <v>1.8</v>
      </c>
      <c r="BK1325" s="226">
        <v>1.8</v>
      </c>
      <c r="BL1325" s="226">
        <v>1.8</v>
      </c>
      <c r="BM1325" s="226">
        <v>1.8</v>
      </c>
      <c r="BN1325" s="226">
        <v>1.8</v>
      </c>
      <c r="BO1325" s="226">
        <v>1.8</v>
      </c>
      <c r="BP1325" s="226">
        <v>1.8</v>
      </c>
      <c r="BQ1325" s="226">
        <v>1.8</v>
      </c>
      <c r="BR1325" s="226">
        <v>1.8</v>
      </c>
      <c r="BS1325" s="226">
        <v>1.8</v>
      </c>
      <c r="BT1325" s="226">
        <v>1.8</v>
      </c>
      <c r="BU1325" s="226">
        <v>1.8</v>
      </c>
      <c r="BV1325" s="226">
        <v>1.8</v>
      </c>
      <c r="BW1325" s="226">
        <v>1.8</v>
      </c>
      <c r="BX1325" s="226">
        <v>1.8</v>
      </c>
      <c r="BY1325" s="226">
        <v>1.8</v>
      </c>
      <c r="BZ1325" s="226">
        <v>1.8</v>
      </c>
      <c r="CA1325" s="226">
        <v>1.8</v>
      </c>
      <c r="CB1325" s="226">
        <v>1.8</v>
      </c>
      <c r="CC1325" s="226">
        <f>0.000445*Conversions!$D$8</f>
        <v>0.45612499999999995</v>
      </c>
      <c r="CD1325" s="226">
        <f>0.000445*Conversions!$D$8</f>
        <v>0.45612499999999995</v>
      </c>
      <c r="CE1325" s="226">
        <f>0.000445*Conversions!$D$8</f>
        <v>0.45612499999999995</v>
      </c>
      <c r="CF1325" s="226">
        <v>1.8</v>
      </c>
      <c r="CG1325" s="226">
        <v>1.8</v>
      </c>
      <c r="CH1325" s="226">
        <v>1.8</v>
      </c>
      <c r="CI1325" s="226">
        <f>0.00111*Conversions!$D$8</f>
        <v>1.13775</v>
      </c>
      <c r="CJ1325" s="226">
        <f>0.00111*Conversions!$D$8</f>
        <v>1.13775</v>
      </c>
      <c r="CK1325" s="226">
        <f>0.00111*Conversions!$D$8</f>
        <v>1.13775</v>
      </c>
      <c r="CL1325" s="226">
        <v>1.8</v>
      </c>
      <c r="CM1325" s="226">
        <v>1.8</v>
      </c>
      <c r="CN1325" s="226">
        <v>1.8</v>
      </c>
      <c r="CO1325" s="226">
        <v>1.8</v>
      </c>
      <c r="CP1325" s="226">
        <v>1.8</v>
      </c>
      <c r="CQ1325" s="226">
        <v>1.8</v>
      </c>
      <c r="CR1325" s="226">
        <v>1.8</v>
      </c>
      <c r="CS1325" s="226">
        <v>1.8</v>
      </c>
      <c r="CT1325" s="226">
        <v>1.8</v>
      </c>
      <c r="CU1325" s="226">
        <v>1.8</v>
      </c>
      <c r="CV1325" s="226">
        <v>1.8</v>
      </c>
      <c r="CW1325" s="226">
        <v>1.8</v>
      </c>
      <c r="CX1325" s="226">
        <v>1.8</v>
      </c>
    </row>
    <row r="1326" spans="1:103" s="208" customFormat="1" x14ac:dyDescent="0.25">
      <c r="A1326" s="243" t="s">
        <v>659</v>
      </c>
      <c r="B1326" s="208" t="s">
        <v>1278</v>
      </c>
      <c r="C1326" s="226"/>
      <c r="D1326" s="226"/>
      <c r="E1326" s="226"/>
      <c r="F1326" s="226"/>
      <c r="G1326" s="226"/>
      <c r="H1326" s="226"/>
      <c r="I1326" s="226"/>
      <c r="J1326" s="210"/>
      <c r="K1326" s="210"/>
      <c r="L1326" s="210"/>
      <c r="M1326" s="210"/>
      <c r="N1326" s="210"/>
      <c r="O1326" s="210"/>
      <c r="P1326" s="210"/>
      <c r="Q1326" s="210"/>
      <c r="R1326" s="210"/>
      <c r="S1326" s="210"/>
      <c r="T1326" s="210"/>
      <c r="U1326" s="210"/>
      <c r="V1326" s="210"/>
      <c r="W1326" s="210"/>
      <c r="X1326" s="210"/>
      <c r="Y1326" s="210"/>
      <c r="Z1326" s="210"/>
      <c r="AA1326" s="210"/>
      <c r="AB1326" s="210"/>
      <c r="AC1326" s="210"/>
      <c r="AD1326" s="210"/>
      <c r="AE1326" s="210"/>
      <c r="AL1326" s="210"/>
      <c r="AM1326" s="210"/>
      <c r="AN1326" s="210"/>
      <c r="AO1326" s="210"/>
      <c r="AP1326" s="210"/>
      <c r="AQ1326" s="210"/>
      <c r="AR1326" s="210"/>
      <c r="AS1326" s="210"/>
      <c r="AT1326" s="210"/>
      <c r="AU1326" s="210"/>
      <c r="AV1326" s="210"/>
      <c r="AW1326" s="210"/>
      <c r="AX1326" s="210"/>
      <c r="AY1326" s="210"/>
      <c r="AZ1326" s="210"/>
      <c r="BA1326" s="210"/>
      <c r="BZ1326" s="213"/>
      <c r="CC1326" s="226">
        <f>0.0000308*Conversions!$D$8</f>
        <v>3.1570000000000001E-2</v>
      </c>
      <c r="CD1326" s="226">
        <f>0.0000308*Conversions!$D$8</f>
        <v>3.1570000000000001E-2</v>
      </c>
      <c r="CE1326" s="226">
        <f>0.0000308*Conversions!$D$8</f>
        <v>3.1570000000000001E-2</v>
      </c>
      <c r="CF1326" s="213"/>
      <c r="CG1326" s="213"/>
      <c r="CH1326" s="213"/>
      <c r="CI1326" s="226">
        <f>0.00011*Conversions!$D$8</f>
        <v>0.11275</v>
      </c>
      <c r="CJ1326" s="226">
        <f>0.00011*Conversions!$D$8</f>
        <v>0.11275</v>
      </c>
      <c r="CK1326" s="226">
        <f>0.00011*Conversions!$D$8</f>
        <v>0.11275</v>
      </c>
      <c r="CL1326" s="213"/>
      <c r="CM1326" s="213"/>
      <c r="CN1326" s="213"/>
    </row>
    <row r="1327" spans="1:103" s="208" customFormat="1" x14ac:dyDescent="0.25">
      <c r="A1327" s="243" t="s">
        <v>657</v>
      </c>
      <c r="B1327" s="208" t="s">
        <v>1278</v>
      </c>
      <c r="C1327" s="226"/>
      <c r="D1327" s="226"/>
      <c r="E1327" s="226"/>
      <c r="F1327" s="226"/>
      <c r="G1327" s="226"/>
      <c r="H1327" s="226"/>
      <c r="I1327" s="226"/>
      <c r="J1327" s="210"/>
      <c r="K1327" s="210"/>
      <c r="L1327" s="210"/>
      <c r="M1327" s="210"/>
      <c r="N1327" s="210"/>
      <c r="O1327" s="210"/>
      <c r="P1327" s="210"/>
      <c r="Q1327" s="210"/>
      <c r="R1327" s="210"/>
      <c r="S1327" s="210"/>
      <c r="T1327" s="210"/>
      <c r="U1327" s="210"/>
      <c r="V1327" s="210"/>
      <c r="W1327" s="210"/>
      <c r="X1327" s="210"/>
      <c r="Y1327" s="210"/>
      <c r="Z1327" s="210"/>
      <c r="AA1327" s="210"/>
      <c r="AB1327" s="210"/>
      <c r="AC1327" s="210"/>
      <c r="AD1327" s="210"/>
      <c r="AE1327" s="210"/>
      <c r="AL1327" s="210"/>
      <c r="AM1327" s="210"/>
      <c r="AN1327" s="210"/>
      <c r="AO1327" s="210"/>
      <c r="AP1327" s="210"/>
      <c r="AQ1327" s="210"/>
      <c r="AR1327" s="210"/>
      <c r="AS1327" s="210"/>
      <c r="AT1327" s="210"/>
      <c r="AU1327" s="210"/>
      <c r="AV1327" s="210"/>
      <c r="AW1327" s="210"/>
      <c r="AX1327" s="210"/>
      <c r="AY1327" s="210"/>
      <c r="AZ1327" s="210"/>
      <c r="BA1327" s="210"/>
      <c r="BZ1327" s="213"/>
      <c r="CC1327" s="226">
        <f>0.0000744*Conversions!$D$8</f>
        <v>7.6260000000000008E-2</v>
      </c>
      <c r="CD1327" s="226">
        <f>0.0000744*Conversions!$D$8</f>
        <v>7.6260000000000008E-2</v>
      </c>
      <c r="CE1327" s="226">
        <f>0.0000744*Conversions!$D$8</f>
        <v>7.6260000000000008E-2</v>
      </c>
      <c r="CF1327" s="213"/>
      <c r="CG1327" s="213"/>
      <c r="CH1327" s="213"/>
      <c r="CI1327" s="226">
        <f>0.000351*Conversions!$D$8</f>
        <v>0.35977500000000001</v>
      </c>
      <c r="CJ1327" s="226">
        <f>0.000351*Conversions!$D$8</f>
        <v>0.35977500000000001</v>
      </c>
      <c r="CK1327" s="226">
        <f>0.000351*Conversions!$D$8</f>
        <v>0.35977500000000001</v>
      </c>
      <c r="CL1327" s="213"/>
      <c r="CM1327" s="213"/>
      <c r="CN1327" s="213"/>
    </row>
    <row r="1328" spans="1:103" s="208" customFormat="1" x14ac:dyDescent="0.25">
      <c r="A1328" s="243" t="s">
        <v>360</v>
      </c>
      <c r="B1328" s="208" t="s">
        <v>1278</v>
      </c>
      <c r="C1328" s="226">
        <v>2.6</v>
      </c>
      <c r="D1328" s="226">
        <v>2.6</v>
      </c>
      <c r="E1328" s="226">
        <v>2.6</v>
      </c>
      <c r="F1328" s="226">
        <v>2.6</v>
      </c>
      <c r="G1328" s="226">
        <v>2.6</v>
      </c>
      <c r="H1328" s="226">
        <v>2.6</v>
      </c>
      <c r="I1328" s="226">
        <v>2.6</v>
      </c>
      <c r="J1328" s="210">
        <v>2.6</v>
      </c>
      <c r="K1328" s="210">
        <v>2.6</v>
      </c>
      <c r="L1328" s="210">
        <v>2.6</v>
      </c>
      <c r="M1328" s="210">
        <v>2.6</v>
      </c>
      <c r="N1328" s="210">
        <v>2.6</v>
      </c>
      <c r="O1328" s="210">
        <v>2.6</v>
      </c>
      <c r="P1328" s="210">
        <v>2.6</v>
      </c>
      <c r="Q1328" s="210">
        <v>2.6</v>
      </c>
      <c r="R1328" s="210">
        <v>2.6</v>
      </c>
      <c r="S1328" s="210">
        <v>2.6</v>
      </c>
      <c r="T1328" s="210">
        <v>2.6</v>
      </c>
      <c r="U1328" s="210">
        <v>2.6</v>
      </c>
      <c r="V1328" s="210">
        <v>2.6</v>
      </c>
      <c r="W1328" s="210">
        <v>2.6</v>
      </c>
      <c r="X1328" s="210">
        <v>2.6</v>
      </c>
      <c r="Y1328" s="210">
        <v>2.6</v>
      </c>
      <c r="Z1328" s="210">
        <v>2.6</v>
      </c>
      <c r="AA1328" s="210">
        <v>2.6</v>
      </c>
      <c r="AB1328" s="210">
        <v>2.6</v>
      </c>
      <c r="AC1328" s="210">
        <v>2.6</v>
      </c>
      <c r="AD1328" s="210">
        <v>2.6</v>
      </c>
      <c r="AE1328" s="210">
        <v>2.6</v>
      </c>
      <c r="AF1328" s="226">
        <v>2.6</v>
      </c>
      <c r="AG1328" s="226">
        <v>2.6</v>
      </c>
      <c r="AH1328" s="226">
        <v>2.6</v>
      </c>
      <c r="AI1328" s="226">
        <v>2.6</v>
      </c>
      <c r="AJ1328" s="226">
        <v>2.6</v>
      </c>
      <c r="AK1328" s="226">
        <v>2.6</v>
      </c>
      <c r="AL1328" s="210">
        <v>2.6</v>
      </c>
      <c r="AM1328" s="210">
        <v>2.6</v>
      </c>
      <c r="AN1328" s="210">
        <v>2.6</v>
      </c>
      <c r="AO1328" s="210">
        <v>2.6</v>
      </c>
      <c r="AP1328" s="210">
        <v>2.6</v>
      </c>
      <c r="AQ1328" s="210">
        <v>2.6</v>
      </c>
      <c r="AR1328" s="210">
        <v>2.6</v>
      </c>
      <c r="AS1328" s="210">
        <v>2.6</v>
      </c>
      <c r="AT1328" s="210">
        <v>2.6</v>
      </c>
      <c r="AU1328" s="210">
        <v>2.6</v>
      </c>
      <c r="AV1328" s="210">
        <v>2.6</v>
      </c>
      <c r="AW1328" s="210">
        <v>2.6</v>
      </c>
      <c r="AX1328" s="210">
        <v>2.6</v>
      </c>
      <c r="AY1328" s="210">
        <v>2.6</v>
      </c>
      <c r="AZ1328" s="210">
        <v>2.6</v>
      </c>
      <c r="BA1328" s="210">
        <v>2.6</v>
      </c>
      <c r="BB1328" s="226">
        <v>2.6</v>
      </c>
      <c r="BC1328" s="226">
        <v>2.6</v>
      </c>
      <c r="BD1328" s="226">
        <v>2.6</v>
      </c>
      <c r="BE1328" s="226">
        <v>2.6</v>
      </c>
      <c r="BF1328" s="226">
        <v>2.6</v>
      </c>
      <c r="BG1328" s="226">
        <v>2.6</v>
      </c>
      <c r="BH1328" s="226">
        <v>2.6</v>
      </c>
      <c r="BI1328" s="226">
        <v>2.6</v>
      </c>
      <c r="BJ1328" s="226">
        <v>2.6</v>
      </c>
      <c r="BK1328" s="226">
        <v>2.6</v>
      </c>
      <c r="BL1328" s="226">
        <v>2.6</v>
      </c>
      <c r="BM1328" s="226">
        <v>2.6</v>
      </c>
      <c r="BN1328" s="226">
        <v>2.6</v>
      </c>
      <c r="BO1328" s="226">
        <v>2.6</v>
      </c>
      <c r="BP1328" s="226">
        <v>2.6</v>
      </c>
      <c r="BQ1328" s="226">
        <v>2.6</v>
      </c>
      <c r="BR1328" s="226">
        <v>2.6</v>
      </c>
      <c r="BS1328" s="226">
        <v>2.6</v>
      </c>
      <c r="BT1328" s="226">
        <v>2.6</v>
      </c>
      <c r="BU1328" s="226">
        <v>2.6</v>
      </c>
      <c r="BV1328" s="226">
        <v>2.6</v>
      </c>
      <c r="BW1328" s="226">
        <v>2.6</v>
      </c>
      <c r="BX1328" s="226">
        <v>2.6</v>
      </c>
      <c r="BY1328" s="226">
        <v>2.6</v>
      </c>
      <c r="BZ1328" s="226">
        <v>2.6</v>
      </c>
      <c r="CA1328" s="226">
        <v>2.6</v>
      </c>
      <c r="CB1328" s="226">
        <v>2.6</v>
      </c>
      <c r="CC1328" s="226">
        <f>0.00153*Conversions!$D$8</f>
        <v>1.5682499999999999</v>
      </c>
      <c r="CD1328" s="226">
        <f>0.00153*Conversions!$D$8</f>
        <v>1.5682499999999999</v>
      </c>
      <c r="CE1328" s="226">
        <f>0.00153*Conversions!$D$8</f>
        <v>1.5682499999999999</v>
      </c>
      <c r="CF1328" s="226">
        <v>2.6</v>
      </c>
      <c r="CG1328" s="226">
        <v>2.6</v>
      </c>
      <c r="CH1328" s="226">
        <v>2.6</v>
      </c>
      <c r="CI1328" s="226">
        <f>0.0026*Conversions!$D$8</f>
        <v>2.665</v>
      </c>
      <c r="CJ1328" s="226">
        <f>0.0026*Conversions!$D$8</f>
        <v>2.665</v>
      </c>
      <c r="CK1328" s="226">
        <f>0.0026*Conversions!$D$8</f>
        <v>2.665</v>
      </c>
      <c r="CL1328" s="226">
        <v>2.6</v>
      </c>
      <c r="CM1328" s="226">
        <v>2.6</v>
      </c>
      <c r="CN1328" s="226">
        <v>2.6</v>
      </c>
      <c r="CO1328" s="226">
        <v>2.6</v>
      </c>
      <c r="CP1328" s="226">
        <v>2.6</v>
      </c>
      <c r="CQ1328" s="226">
        <v>2.6</v>
      </c>
      <c r="CR1328" s="226">
        <v>2.6</v>
      </c>
      <c r="CS1328" s="226">
        <v>2.6</v>
      </c>
      <c r="CT1328" s="226">
        <v>2.6</v>
      </c>
      <c r="CU1328" s="226">
        <v>2.6</v>
      </c>
      <c r="CV1328" s="226">
        <v>2.6</v>
      </c>
      <c r="CW1328" s="226">
        <v>2.6</v>
      </c>
      <c r="CX1328" s="226">
        <v>2.6</v>
      </c>
    </row>
    <row r="1329" spans="1:103" s="208" customFormat="1" x14ac:dyDescent="0.25">
      <c r="A1329" s="243" t="s">
        <v>362</v>
      </c>
      <c r="B1329" s="208" t="s">
        <v>1278</v>
      </c>
      <c r="C1329" s="226">
        <v>6.0999999999999997E-4</v>
      </c>
      <c r="D1329" s="226">
        <v>6.0999999999999997E-4</v>
      </c>
      <c r="E1329" s="226">
        <v>6.0999999999999997E-4</v>
      </c>
      <c r="F1329" s="226">
        <v>6.0999999999999997E-4</v>
      </c>
      <c r="G1329" s="226">
        <v>6.0999999999999997E-4</v>
      </c>
      <c r="H1329" s="226">
        <v>6.0999999999999997E-4</v>
      </c>
      <c r="I1329" s="226">
        <v>6.0999999999999997E-4</v>
      </c>
      <c r="J1329" s="210">
        <v>6.0999999999999997E-4</v>
      </c>
      <c r="K1329" s="210">
        <v>6.0999999999999997E-4</v>
      </c>
      <c r="L1329" s="210">
        <v>6.0999999999999997E-4</v>
      </c>
      <c r="M1329" s="210">
        <v>6.0999999999999997E-4</v>
      </c>
      <c r="N1329" s="210">
        <v>6.0999999999999997E-4</v>
      </c>
      <c r="O1329" s="210">
        <v>6.0999999999999997E-4</v>
      </c>
      <c r="P1329" s="210">
        <v>6.0999999999999997E-4</v>
      </c>
      <c r="Q1329" s="210">
        <v>6.0999999999999997E-4</v>
      </c>
      <c r="R1329" s="210">
        <v>6.0999999999999997E-4</v>
      </c>
      <c r="S1329" s="210">
        <v>6.0999999999999997E-4</v>
      </c>
      <c r="T1329" s="210">
        <v>6.0999999999999997E-4</v>
      </c>
      <c r="U1329" s="210">
        <v>6.0999999999999997E-4</v>
      </c>
      <c r="V1329" s="210">
        <v>6.0999999999999997E-4</v>
      </c>
      <c r="W1329" s="210">
        <v>6.0999999999999997E-4</v>
      </c>
      <c r="X1329" s="210">
        <v>6.0999999999999997E-4</v>
      </c>
      <c r="Y1329" s="210">
        <v>6.0999999999999997E-4</v>
      </c>
      <c r="Z1329" s="210">
        <v>6.0999999999999997E-4</v>
      </c>
      <c r="AA1329" s="210">
        <v>6.0999999999999997E-4</v>
      </c>
      <c r="AB1329" s="210">
        <v>6.0999999999999997E-4</v>
      </c>
      <c r="AC1329" s="210">
        <v>6.0999999999999997E-4</v>
      </c>
      <c r="AD1329" s="210">
        <v>6.0999999999999997E-4</v>
      </c>
      <c r="AE1329" s="210">
        <v>6.0999999999999997E-4</v>
      </c>
      <c r="AF1329" s="226">
        <v>6.0999999999999997E-4</v>
      </c>
      <c r="AG1329" s="226">
        <v>6.0999999999999997E-4</v>
      </c>
      <c r="AH1329" s="226">
        <v>6.0999999999999997E-4</v>
      </c>
      <c r="AI1329" s="226">
        <v>6.0999999999999997E-4</v>
      </c>
      <c r="AJ1329" s="226">
        <v>6.0999999999999997E-4</v>
      </c>
      <c r="AK1329" s="226">
        <v>6.0999999999999997E-4</v>
      </c>
      <c r="AL1329" s="210">
        <v>6.0999999999999997E-4</v>
      </c>
      <c r="AM1329" s="210">
        <v>6.0999999999999997E-4</v>
      </c>
      <c r="AN1329" s="210">
        <v>6.0999999999999997E-4</v>
      </c>
      <c r="AO1329" s="210">
        <v>6.0999999999999997E-4</v>
      </c>
      <c r="AP1329" s="210">
        <v>6.0999999999999997E-4</v>
      </c>
      <c r="AQ1329" s="210">
        <v>6.0999999999999997E-4</v>
      </c>
      <c r="AR1329" s="210">
        <v>6.0999999999999997E-4</v>
      </c>
      <c r="AS1329" s="210">
        <v>6.0999999999999997E-4</v>
      </c>
      <c r="AT1329" s="210">
        <v>6.0999999999999997E-4</v>
      </c>
      <c r="AU1329" s="210">
        <v>6.0999999999999997E-4</v>
      </c>
      <c r="AV1329" s="210">
        <v>6.0999999999999997E-4</v>
      </c>
      <c r="AW1329" s="210">
        <v>6.0999999999999997E-4</v>
      </c>
      <c r="AX1329" s="210">
        <v>6.0999999999999997E-4</v>
      </c>
      <c r="AY1329" s="210">
        <v>6.0999999999999997E-4</v>
      </c>
      <c r="AZ1329" s="210">
        <v>6.0999999999999997E-4</v>
      </c>
      <c r="BA1329" s="210">
        <v>6.0999999999999997E-4</v>
      </c>
      <c r="BB1329" s="210">
        <f>(0.0000013)*Conversions!$D$8</f>
        <v>1.3325000000000001E-3</v>
      </c>
      <c r="BC1329" s="210">
        <f>(0.0000013)*Conversions!$D$8</f>
        <v>1.3325000000000001E-3</v>
      </c>
      <c r="BD1329" s="210">
        <f>(0.0000013)*Conversions!$D$8</f>
        <v>1.3325000000000001E-3</v>
      </c>
      <c r="BE1329" s="210">
        <f>(0.0000013)*Conversions!$D$8</f>
        <v>1.3325000000000001E-3</v>
      </c>
      <c r="BF1329" s="210">
        <f>(0.0000013)*Conversions!$D$8</f>
        <v>1.3325000000000001E-3</v>
      </c>
      <c r="BG1329" s="210">
        <f>(0.0000013)*Conversions!$D$8</f>
        <v>1.3325000000000001E-3</v>
      </c>
      <c r="BH1329" s="226">
        <v>6.0999999999999997E-4</v>
      </c>
      <c r="BI1329" s="226">
        <v>6.0999999999999997E-4</v>
      </c>
      <c r="BJ1329" s="226">
        <v>6.0999999999999997E-4</v>
      </c>
      <c r="BK1329" s="210">
        <f>(0.0000013)*Conversions!$D$8</f>
        <v>1.3325000000000001E-3</v>
      </c>
      <c r="BL1329" s="210">
        <f>(0.0000013)*Conversions!$D$8</f>
        <v>1.3325000000000001E-3</v>
      </c>
      <c r="BM1329" s="210">
        <f>(0.0000013)*Conversions!$D$8</f>
        <v>1.3325000000000001E-3</v>
      </c>
      <c r="BN1329" s="210">
        <f>(0.00000103)*Conversions!$D$8</f>
        <v>1.05575E-3</v>
      </c>
      <c r="BO1329" s="210">
        <f>(0.0000013)*Conversions!$D$8</f>
        <v>1.3325000000000001E-3</v>
      </c>
      <c r="BP1329" s="210">
        <f>(0.00000103)*Conversions!$D$8</f>
        <v>1.05575E-3</v>
      </c>
      <c r="BQ1329" s="210">
        <f>(0.00000103)*Conversions!$D$8</f>
        <v>1.05575E-3</v>
      </c>
      <c r="BR1329" s="226">
        <v>6.0999999999999997E-4</v>
      </c>
      <c r="BS1329" s="226">
        <v>6.0999999999999997E-4</v>
      </c>
      <c r="BT1329" s="226">
        <v>6.0999999999999997E-4</v>
      </c>
      <c r="BU1329" s="210">
        <f>(0.0000013)*Conversions!$D$8</f>
        <v>1.3325000000000001E-3</v>
      </c>
      <c r="BV1329" s="210">
        <f>(0.0000013)*Conversions!$D$8</f>
        <v>1.3325000000000001E-3</v>
      </c>
      <c r="BW1329" s="210">
        <f>(0.0000013)*Conversions!$D$8</f>
        <v>1.3325000000000001E-3</v>
      </c>
      <c r="BX1329" s="210">
        <f>(0.000000916)*Conversions!$D$8</f>
        <v>9.389E-4</v>
      </c>
      <c r="BY1329" s="210">
        <f>(0.000000916)*Conversions!$D$8</f>
        <v>9.389E-4</v>
      </c>
      <c r="BZ1329" s="226">
        <v>6.0999999999999997E-4</v>
      </c>
      <c r="CA1329" s="226">
        <v>6.0999999999999997E-4</v>
      </c>
      <c r="CB1329" s="226">
        <v>6.0999999999999997E-4</v>
      </c>
      <c r="CC1329" s="226">
        <f>0.0000963*Conversions!$D$8</f>
        <v>9.870749999999999E-2</v>
      </c>
      <c r="CD1329" s="226">
        <f>0.0000963*Conversions!$D$8</f>
        <v>9.870749999999999E-2</v>
      </c>
      <c r="CE1329" s="226">
        <f>0.0000963*Conversions!$D$8</f>
        <v>9.870749999999999E-2</v>
      </c>
      <c r="CF1329" s="226">
        <f>0.0000971*Conversions!$D$8</f>
        <v>9.9527500000000005E-2</v>
      </c>
      <c r="CG1329" s="226">
        <f>0.0000971*Conversions!$D$8</f>
        <v>9.9527500000000005E-2</v>
      </c>
      <c r="CH1329" s="226">
        <f>0.0000971*Conversions!$D$8</f>
        <v>9.9527500000000005E-2</v>
      </c>
      <c r="CI1329" s="226">
        <f>0.0000744*Conversions!$D$8</f>
        <v>7.6260000000000008E-2</v>
      </c>
      <c r="CJ1329" s="226">
        <f>0.0000744*Conversions!$D$8</f>
        <v>7.6260000000000008E-2</v>
      </c>
      <c r="CK1329" s="226">
        <f>0.0000744*Conversions!$D$8</f>
        <v>7.6260000000000008E-2</v>
      </c>
      <c r="CL1329" s="226">
        <v>6.0999999999999997E-4</v>
      </c>
      <c r="CM1329" s="226">
        <v>6.0999999999999997E-4</v>
      </c>
      <c r="CN1329" s="226">
        <v>6.0999999999999997E-4</v>
      </c>
      <c r="CO1329" s="210">
        <f>(0.0000013)*Conversions!$D$8</f>
        <v>1.3325000000000001E-3</v>
      </c>
      <c r="CP1329" s="210">
        <f>(0.0000013)*Conversions!$D$8</f>
        <v>1.3325000000000001E-3</v>
      </c>
      <c r="CQ1329" s="210">
        <f>(0.0000013)*Conversions!$D$8</f>
        <v>1.3325000000000001E-3</v>
      </c>
      <c r="CR1329" s="210">
        <f>(0.0000013)*Conversions!$D$8</f>
        <v>1.3325000000000001E-3</v>
      </c>
      <c r="CS1329" s="210">
        <f>(0.0000013)*Conversions!$D$8</f>
        <v>1.3325000000000001E-3</v>
      </c>
      <c r="CT1329" s="210">
        <f>(0.0000013)*Conversions!$D$8</f>
        <v>1.3325000000000001E-3</v>
      </c>
      <c r="CU1329" s="210">
        <f>(0.0000013)*Conversions!$D$8</f>
        <v>1.3325000000000001E-3</v>
      </c>
      <c r="CV1329" s="210">
        <f>(0.0000013)*Conversions!$D$8</f>
        <v>1.3325000000000001E-3</v>
      </c>
      <c r="CW1329" s="210">
        <f>(0.0000013)*Conversions!$D$8</f>
        <v>1.3325000000000001E-3</v>
      </c>
      <c r="CX1329" s="210">
        <f>(0.0000013)*Conversions!$D$8</f>
        <v>1.3325000000000001E-3</v>
      </c>
    </row>
    <row r="1330" spans="1:103" s="208" customFormat="1" x14ac:dyDescent="0.25">
      <c r="A1330" s="243" t="s">
        <v>364</v>
      </c>
      <c r="B1330" s="208" t="s">
        <v>1278</v>
      </c>
      <c r="C1330" s="226">
        <v>2.0999999999999999E-3</v>
      </c>
      <c r="D1330" s="226">
        <v>2.0999999999999999E-3</v>
      </c>
      <c r="E1330" s="226">
        <v>2.0999999999999999E-3</v>
      </c>
      <c r="F1330" s="226">
        <v>2.0999999999999999E-3</v>
      </c>
      <c r="G1330" s="226">
        <v>2.0999999999999999E-3</v>
      </c>
      <c r="H1330" s="226">
        <v>2.0999999999999999E-3</v>
      </c>
      <c r="I1330" s="226">
        <v>2.0999999999999999E-3</v>
      </c>
      <c r="J1330" s="210">
        <v>2.0999999999999999E-3</v>
      </c>
      <c r="K1330" s="210">
        <v>2.0999999999999999E-3</v>
      </c>
      <c r="L1330" s="210">
        <v>2.0999999999999999E-3</v>
      </c>
      <c r="M1330" s="210">
        <v>2.0999999999999999E-3</v>
      </c>
      <c r="N1330" s="210">
        <v>2.0999999999999999E-3</v>
      </c>
      <c r="O1330" s="210">
        <v>2.0999999999999999E-3</v>
      </c>
      <c r="P1330" s="210">
        <v>2.0999999999999999E-3</v>
      </c>
      <c r="Q1330" s="210">
        <v>2.0999999999999999E-3</v>
      </c>
      <c r="R1330" s="210">
        <v>2.0999999999999999E-3</v>
      </c>
      <c r="S1330" s="210">
        <v>2.0999999999999999E-3</v>
      </c>
      <c r="T1330" s="210">
        <v>2.0999999999999999E-3</v>
      </c>
      <c r="U1330" s="210">
        <v>2.0999999999999999E-3</v>
      </c>
      <c r="V1330" s="210">
        <v>2.0999999999999999E-3</v>
      </c>
      <c r="W1330" s="210">
        <v>2.0999999999999999E-3</v>
      </c>
      <c r="X1330" s="210">
        <v>2.0999999999999999E-3</v>
      </c>
      <c r="Y1330" s="210">
        <v>2.0999999999999999E-3</v>
      </c>
      <c r="Z1330" s="210">
        <v>2.0999999999999999E-3</v>
      </c>
      <c r="AA1330" s="210">
        <v>2.0999999999999999E-3</v>
      </c>
      <c r="AB1330" s="210">
        <v>2.0999999999999999E-3</v>
      </c>
      <c r="AC1330" s="210">
        <v>2.0999999999999999E-3</v>
      </c>
      <c r="AD1330" s="210">
        <v>2.0999999999999999E-3</v>
      </c>
      <c r="AE1330" s="210">
        <v>2.0999999999999999E-3</v>
      </c>
      <c r="AF1330" s="226">
        <v>2.0999999999999999E-3</v>
      </c>
      <c r="AG1330" s="226">
        <v>2.0999999999999999E-3</v>
      </c>
      <c r="AH1330" s="226">
        <v>2.0999999999999999E-3</v>
      </c>
      <c r="AI1330" s="226">
        <v>2.0999999999999999E-3</v>
      </c>
      <c r="AJ1330" s="226">
        <v>2.0999999999999999E-3</v>
      </c>
      <c r="AK1330" s="226">
        <v>2.0999999999999999E-3</v>
      </c>
      <c r="AL1330" s="210">
        <v>2.0999999999999999E-3</v>
      </c>
      <c r="AM1330" s="210">
        <v>2.0999999999999999E-3</v>
      </c>
      <c r="AN1330" s="210">
        <v>2.0999999999999999E-3</v>
      </c>
      <c r="AO1330" s="210">
        <v>2.0999999999999999E-3</v>
      </c>
      <c r="AP1330" s="210">
        <v>2.0999999999999999E-3</v>
      </c>
      <c r="AQ1330" s="210">
        <v>2.0999999999999999E-3</v>
      </c>
      <c r="AR1330" s="210">
        <v>2.0999999999999999E-3</v>
      </c>
      <c r="AS1330" s="210">
        <v>2.0999999999999999E-3</v>
      </c>
      <c r="AT1330" s="210">
        <v>2.0999999999999999E-3</v>
      </c>
      <c r="AU1330" s="210">
        <v>2.0999999999999999E-3</v>
      </c>
      <c r="AV1330" s="210">
        <v>2.0999999999999999E-3</v>
      </c>
      <c r="AW1330" s="210">
        <v>2.0999999999999999E-3</v>
      </c>
      <c r="AX1330" s="210">
        <v>2.0999999999999999E-3</v>
      </c>
      <c r="AY1330" s="210">
        <v>2.0999999999999999E-3</v>
      </c>
      <c r="AZ1330" s="210">
        <v>2.0999999999999999E-3</v>
      </c>
      <c r="BA1330" s="210">
        <v>2.0999999999999999E-3</v>
      </c>
      <c r="BB1330" s="226">
        <v>2.0999999999999999E-3</v>
      </c>
      <c r="BC1330" s="226">
        <v>2.0999999999999999E-3</v>
      </c>
      <c r="BD1330" s="226">
        <v>2.0999999999999999E-3</v>
      </c>
      <c r="BE1330" s="226">
        <v>2.0999999999999999E-3</v>
      </c>
      <c r="BF1330" s="226">
        <v>2.0999999999999999E-3</v>
      </c>
      <c r="BG1330" s="226">
        <v>2.0999999999999999E-3</v>
      </c>
      <c r="BH1330" s="226">
        <v>2.0999999999999999E-3</v>
      </c>
      <c r="BI1330" s="226">
        <v>2.0999999999999999E-3</v>
      </c>
      <c r="BJ1330" s="226">
        <v>2.0999999999999999E-3</v>
      </c>
      <c r="BK1330" s="210">
        <f>(0.000115)*Conversions!$D$8</f>
        <v>0.11787500000000001</v>
      </c>
      <c r="BL1330" s="210">
        <f>(0.000115)*Conversions!$D$8</f>
        <v>0.11787500000000001</v>
      </c>
      <c r="BM1330" s="210">
        <f>(0.000115)*Conversions!$D$8</f>
        <v>0.11787500000000001</v>
      </c>
      <c r="BN1330" s="210">
        <f>(0.000115)*Conversions!$D$8</f>
        <v>0.11787500000000001</v>
      </c>
      <c r="BO1330" s="210">
        <f>(0.000115)*Conversions!$D$8</f>
        <v>0.11787500000000001</v>
      </c>
      <c r="BP1330" s="210">
        <f>(0.000115)*Conversions!$D$8</f>
        <v>0.11787500000000001</v>
      </c>
      <c r="BQ1330" s="210">
        <f>(0.000115)*Conversions!$D$8</f>
        <v>0.11787500000000001</v>
      </c>
      <c r="BR1330" s="226">
        <v>2.0999999999999999E-3</v>
      </c>
      <c r="BS1330" s="226">
        <v>2.0999999999999999E-3</v>
      </c>
      <c r="BT1330" s="226">
        <v>2.0999999999999999E-3</v>
      </c>
      <c r="BU1330" s="226">
        <v>2.0999999999999999E-3</v>
      </c>
      <c r="BV1330" s="226">
        <v>2.0999999999999999E-3</v>
      </c>
      <c r="BW1330" s="226">
        <v>2.0999999999999999E-3</v>
      </c>
      <c r="BX1330" s="226">
        <v>2.0999999999999999E-3</v>
      </c>
      <c r="BY1330" s="226">
        <v>2.0999999999999999E-3</v>
      </c>
      <c r="BZ1330" s="226">
        <v>2.0999999999999999E-3</v>
      </c>
      <c r="CA1330" s="226">
        <v>2.0999999999999999E-3</v>
      </c>
      <c r="CB1330" s="226">
        <v>2.0999999999999999E-3</v>
      </c>
      <c r="CC1330" s="226">
        <v>2.0999999999999999E-3</v>
      </c>
      <c r="CD1330" s="226">
        <v>2.0999999999999999E-3</v>
      </c>
      <c r="CE1330" s="226">
        <v>2.0999999999999999E-3</v>
      </c>
      <c r="CF1330" s="226">
        <v>2.0999999999999999E-3</v>
      </c>
      <c r="CG1330" s="226">
        <v>2.0999999999999999E-3</v>
      </c>
      <c r="CH1330" s="226">
        <v>2.0999999999999999E-3</v>
      </c>
      <c r="CI1330" s="226">
        <v>2.0999999999999999E-3</v>
      </c>
      <c r="CJ1330" s="226">
        <v>2.0999999999999999E-3</v>
      </c>
      <c r="CK1330" s="226">
        <v>2.0999999999999999E-3</v>
      </c>
      <c r="CL1330" s="226">
        <v>2.0999999999999999E-3</v>
      </c>
      <c r="CM1330" s="226">
        <f>((0.0751)*Conversions!$D$11)*(1/Conversions!$D$10)*(1/Conversions!$D$9)</f>
        <v>1.7957392505514437E-7</v>
      </c>
      <c r="CN1330" s="226">
        <v>2.0999999999999999E-3</v>
      </c>
      <c r="CO1330" s="226">
        <v>2.0999999999999999E-3</v>
      </c>
      <c r="CP1330" s="226">
        <v>2.0999999999999999E-3</v>
      </c>
      <c r="CQ1330" s="226">
        <v>2.0999999999999999E-3</v>
      </c>
      <c r="CR1330" s="226">
        <v>2.0999999999999999E-3</v>
      </c>
      <c r="CS1330" s="226">
        <v>2.0999999999999999E-3</v>
      </c>
      <c r="CT1330" s="226">
        <v>2.0999999999999999E-3</v>
      </c>
      <c r="CU1330" s="226">
        <v>2.0999999999999999E-3</v>
      </c>
      <c r="CV1330" s="226">
        <v>2.0999999999999999E-3</v>
      </c>
      <c r="CW1330" s="226">
        <v>2.0999999999999999E-3</v>
      </c>
      <c r="CX1330" s="226">
        <v>2.0999999999999999E-3</v>
      </c>
    </row>
    <row r="1331" spans="1:103" s="199" customFormat="1" x14ac:dyDescent="0.25">
      <c r="A1331" s="243" t="s">
        <v>269</v>
      </c>
      <c r="B1331" s="208" t="s">
        <v>1278</v>
      </c>
      <c r="C1331" s="226">
        <v>280</v>
      </c>
      <c r="D1331" s="226">
        <v>190</v>
      </c>
      <c r="E1331" s="226">
        <v>190</v>
      </c>
      <c r="F1331" s="226">
        <f>D1331*(1-0.85)</f>
        <v>28.500000000000004</v>
      </c>
      <c r="G1331" s="226">
        <f>D1331*(1-0.24)</f>
        <v>144.4</v>
      </c>
      <c r="H1331" s="226">
        <v>100</v>
      </c>
      <c r="I1331" s="226">
        <v>190</v>
      </c>
      <c r="J1331" s="210">
        <v>100</v>
      </c>
      <c r="K1331" s="226">
        <f>J1331*(1-0.85)</f>
        <v>15.000000000000002</v>
      </c>
      <c r="L1331" s="226">
        <f>J1331*(1-0.24)</f>
        <v>76</v>
      </c>
      <c r="M1331" s="210">
        <v>32</v>
      </c>
      <c r="N1331" s="210">
        <v>32</v>
      </c>
      <c r="O1331" s="210">
        <v>170</v>
      </c>
      <c r="P1331" s="210">
        <v>170</v>
      </c>
      <c r="Q1331" s="210">
        <f>O1331*(1-0.85)</f>
        <v>25.500000000000004</v>
      </c>
      <c r="R1331" s="210">
        <f>O1331*(1-0.13)</f>
        <v>147.9</v>
      </c>
      <c r="S1331" s="210">
        <v>76</v>
      </c>
      <c r="T1331" s="210">
        <v>170</v>
      </c>
      <c r="U1331" s="210">
        <v>280</v>
      </c>
      <c r="V1331" s="210">
        <v>190</v>
      </c>
      <c r="W1331" s="210">
        <f>V1331*(1-0.85)</f>
        <v>28.500000000000004</v>
      </c>
      <c r="X1331" s="210">
        <f>V1331*(1-0.24)</f>
        <v>144.4</v>
      </c>
      <c r="Y1331" s="226">
        <v>100</v>
      </c>
      <c r="Z1331" s="226">
        <v>140</v>
      </c>
      <c r="AA1331" s="226">
        <v>100</v>
      </c>
      <c r="AB1331" s="210">
        <f>AA1331*(1-0.85)</f>
        <v>15.000000000000002</v>
      </c>
      <c r="AC1331" s="210">
        <f>AA1331*(1-0.24)</f>
        <v>76</v>
      </c>
      <c r="AD1331" s="210">
        <v>32</v>
      </c>
      <c r="AE1331" s="210">
        <v>32</v>
      </c>
      <c r="AF1331" s="210">
        <v>100</v>
      </c>
      <c r="AG1331" s="210">
        <v>100</v>
      </c>
      <c r="AH1331" s="210">
        <v>100</v>
      </c>
      <c r="AI1331" s="210">
        <v>170</v>
      </c>
      <c r="AJ1331" s="210">
        <f>AI1331*(1-0.85)</f>
        <v>25.500000000000004</v>
      </c>
      <c r="AK1331" s="210">
        <f>AI1331*(1-0.24)</f>
        <v>129.19999999999999</v>
      </c>
      <c r="AL1331" s="210">
        <v>280</v>
      </c>
      <c r="AM1331" s="210">
        <v>190</v>
      </c>
      <c r="AN1331" s="210">
        <f>AM1331*(1-0.85)</f>
        <v>28.500000000000004</v>
      </c>
      <c r="AO1331" s="210">
        <f>AM1331*(1-0.24)</f>
        <v>144.4</v>
      </c>
      <c r="AP1331" s="210">
        <v>100</v>
      </c>
      <c r="AQ1331" s="210">
        <v>140</v>
      </c>
      <c r="AR1331" s="210">
        <v>100</v>
      </c>
      <c r="AS1331" s="210">
        <f>AR1331*(1-0.85)</f>
        <v>15.000000000000002</v>
      </c>
      <c r="AT1331" s="210">
        <f>AR1331*(1-0.24)</f>
        <v>76</v>
      </c>
      <c r="AU1331" s="210">
        <v>32</v>
      </c>
      <c r="AV1331" s="210">
        <v>32</v>
      </c>
      <c r="AW1331" s="210">
        <v>100</v>
      </c>
      <c r="AX1331" s="210">
        <f>AW1331*(1-0.85)</f>
        <v>15.000000000000002</v>
      </c>
      <c r="AY1331" s="210">
        <f>AW1331*(1-0.24)</f>
        <v>76</v>
      </c>
      <c r="AZ1331" s="210">
        <v>32</v>
      </c>
      <c r="BA1331" s="210">
        <v>32</v>
      </c>
      <c r="BB1331" s="210">
        <f>(0.32)*Conversions!$D$8</f>
        <v>328</v>
      </c>
      <c r="BC1331" s="210">
        <f>(0.13)*Conversions!$D$8</f>
        <v>133.25</v>
      </c>
      <c r="BD1331" s="210">
        <f>(0.099)*Conversions!$D$8</f>
        <v>101.47500000000001</v>
      </c>
      <c r="BE1331" s="210">
        <f>BB1331*(1-0.85)</f>
        <v>49.20000000000001</v>
      </c>
      <c r="BF1331" s="210">
        <f>BB1331*(1-0.24)</f>
        <v>249.28</v>
      </c>
      <c r="BG1331" s="208"/>
      <c r="BH1331" s="226">
        <v>2840</v>
      </c>
      <c r="BI1331" s="210">
        <f>BH1331*(1-0.85)</f>
        <v>426.00000000000006</v>
      </c>
      <c r="BJ1331" s="210">
        <f>BH1331*(1-0.24)</f>
        <v>2158.4</v>
      </c>
      <c r="BK1331" s="210">
        <f>(0.32)*Conversions!$D$8</f>
        <v>328</v>
      </c>
      <c r="BL1331" s="210">
        <f>(0.13)*Conversions!$D$8</f>
        <v>133.25</v>
      </c>
      <c r="BM1331" s="210">
        <f>(0.099)*Conversions!$D$8</f>
        <v>101.47500000000001</v>
      </c>
      <c r="BN1331" s="210"/>
      <c r="BO1331" s="208"/>
      <c r="BP1331" s="210">
        <f>BK1331*(1-0.85)</f>
        <v>49.20000000000001</v>
      </c>
      <c r="BQ1331" s="210">
        <f>BK1331*(1-0.24)</f>
        <v>249.28</v>
      </c>
      <c r="BR1331" s="226">
        <v>2840</v>
      </c>
      <c r="BS1331" s="210">
        <f>BR1331*(1-0.85)</f>
        <v>426.00000000000006</v>
      </c>
      <c r="BT1331" s="210">
        <f>BR1331*(1-0.24)</f>
        <v>2158.4</v>
      </c>
      <c r="BU1331" s="210">
        <f>(0.32)*Conversions!$D$8</f>
        <v>328</v>
      </c>
      <c r="BV1331" s="210">
        <f>(0.13)*Conversions!$D$8</f>
        <v>133.25</v>
      </c>
      <c r="BW1331" s="210">
        <f>(0.099)*Conversions!$D$8</f>
        <v>101.47500000000001</v>
      </c>
      <c r="BX1331" s="210">
        <f>BU1331*(1-0.85)</f>
        <v>49.20000000000001</v>
      </c>
      <c r="BY1331" s="210">
        <f>BU1331*(1-0.24)</f>
        <v>249.28</v>
      </c>
      <c r="BZ1331" s="226">
        <v>2840</v>
      </c>
      <c r="CA1331" s="210">
        <f>BZ1331*(1-0.85)</f>
        <v>426.00000000000006</v>
      </c>
      <c r="CB1331" s="210">
        <f>BZ1331*(1-0.24)</f>
        <v>2158.4</v>
      </c>
      <c r="CC1331" s="226">
        <f>3.17*Conversions!$D$8</f>
        <v>3249.25</v>
      </c>
      <c r="CD1331" s="210">
        <f>CC1331*(1-0.85)</f>
        <v>487.38750000000005</v>
      </c>
      <c r="CE1331" s="210">
        <f>CC1331*(1-0.24)</f>
        <v>2469.4299999999998</v>
      </c>
      <c r="CF1331" s="226">
        <f>2.21*Conversions!$D$8</f>
        <v>2265.25</v>
      </c>
      <c r="CG1331" s="210">
        <f>CF1331*(1-0.85)</f>
        <v>339.78750000000002</v>
      </c>
      <c r="CH1331" s="210">
        <f>CF1331*(1-0.24)</f>
        <v>1721.59</v>
      </c>
      <c r="CI1331" s="226">
        <f>4.08*Conversions!$D$8</f>
        <v>4182</v>
      </c>
      <c r="CJ1331" s="210">
        <f>CI1331*(1-0.85)</f>
        <v>627.30000000000007</v>
      </c>
      <c r="CK1331" s="210">
        <f>CI1331*(1-0.24)</f>
        <v>3178.32</v>
      </c>
      <c r="CL1331" s="226">
        <v>2840</v>
      </c>
      <c r="CM1331" s="210">
        <f>CL1331*(1-0.85)</f>
        <v>426.00000000000006</v>
      </c>
      <c r="CN1331" s="210">
        <f>CL1331*(1-0.24)</f>
        <v>2158.4</v>
      </c>
      <c r="CO1331" s="210">
        <f>(0.32)*Conversions!$D$8</f>
        <v>328</v>
      </c>
      <c r="CP1331" s="210">
        <f>(0.13)*Conversions!$D$8</f>
        <v>133.25</v>
      </c>
      <c r="CQ1331" s="210">
        <f>(0.099)*Conversions!$D$8</f>
        <v>101.47500000000001</v>
      </c>
      <c r="CR1331" s="210">
        <f>CO1331*(1-0.85)</f>
        <v>49.20000000000001</v>
      </c>
      <c r="CS1331" s="210">
        <f>CO1331*(1-0.24)</f>
        <v>249.28</v>
      </c>
      <c r="CT1331" s="210">
        <f>(0.32)*Conversions!$D$8</f>
        <v>328</v>
      </c>
      <c r="CU1331" s="210">
        <f>(0.13)*Conversions!$D$8</f>
        <v>133.25</v>
      </c>
      <c r="CV1331" s="210">
        <f>(0.099)*Conversions!$D$8</f>
        <v>101.47500000000001</v>
      </c>
      <c r="CW1331" s="210">
        <f>CT1331*(1-0.85)</f>
        <v>49.20000000000001</v>
      </c>
      <c r="CX1331" s="210">
        <f>CT1331*(1-0.24)</f>
        <v>249.28</v>
      </c>
      <c r="CY1331" s="208"/>
    </row>
    <row r="1332" spans="1:103" s="208" customFormat="1" x14ac:dyDescent="0.25">
      <c r="A1332" s="243" t="s">
        <v>366</v>
      </c>
      <c r="B1332" s="208" t="s">
        <v>1278</v>
      </c>
      <c r="C1332" s="226">
        <v>2.2000000000000002</v>
      </c>
      <c r="D1332" s="226">
        <v>2.2000000000000002</v>
      </c>
      <c r="E1332" s="226">
        <v>2.2000000000000002</v>
      </c>
      <c r="F1332" s="226">
        <v>2.2000000000000002</v>
      </c>
      <c r="G1332" s="226">
        <v>2.2000000000000002</v>
      </c>
      <c r="H1332" s="226">
        <v>2.2000000000000002</v>
      </c>
      <c r="I1332" s="226">
        <v>2.2000000000000002</v>
      </c>
      <c r="J1332" s="210">
        <v>2.2000000000000002</v>
      </c>
      <c r="K1332" s="210">
        <v>2.2000000000000002</v>
      </c>
      <c r="L1332" s="210">
        <v>2.2000000000000002</v>
      </c>
      <c r="M1332" s="210">
        <v>2.2000000000000002</v>
      </c>
      <c r="N1332" s="210">
        <v>0.64</v>
      </c>
      <c r="O1332" s="210">
        <v>2.2000000000000002</v>
      </c>
      <c r="P1332" s="210">
        <v>2.2000000000000002</v>
      </c>
      <c r="Q1332" s="210">
        <v>2.2000000000000002</v>
      </c>
      <c r="R1332" s="210">
        <v>2.2000000000000002</v>
      </c>
      <c r="S1332" s="210">
        <v>2.2000000000000002</v>
      </c>
      <c r="T1332" s="210">
        <v>0.64</v>
      </c>
      <c r="U1332" s="210">
        <v>2.2000000000000002</v>
      </c>
      <c r="V1332" s="210">
        <v>2.2000000000000002</v>
      </c>
      <c r="W1332" s="210">
        <v>2.2000000000000002</v>
      </c>
      <c r="X1332" s="210">
        <v>2.2000000000000002</v>
      </c>
      <c r="Y1332" s="210">
        <v>2.2000000000000002</v>
      </c>
      <c r="Z1332" s="210">
        <v>0.64</v>
      </c>
      <c r="AA1332" s="210">
        <v>2.2000000000000002</v>
      </c>
      <c r="AB1332" s="210">
        <v>2.2000000000000002</v>
      </c>
      <c r="AC1332" s="210">
        <v>2.2000000000000002</v>
      </c>
      <c r="AD1332" s="210">
        <v>2.2000000000000002</v>
      </c>
      <c r="AE1332" s="210">
        <v>0.64</v>
      </c>
      <c r="AL1332" s="210">
        <v>2.2000000000000002</v>
      </c>
      <c r="AM1332" s="210">
        <v>2.2000000000000002</v>
      </c>
      <c r="AN1332" s="210">
        <v>2.2000000000000002</v>
      </c>
      <c r="AO1332" s="210">
        <v>2.2000000000000002</v>
      </c>
      <c r="AP1332" s="210">
        <v>2.2000000000000002</v>
      </c>
      <c r="AQ1332" s="210">
        <v>0.64</v>
      </c>
      <c r="AR1332" s="210">
        <v>2.2000000000000002</v>
      </c>
      <c r="AS1332" s="210">
        <v>2.2000000000000002</v>
      </c>
      <c r="AT1332" s="210">
        <v>2.2000000000000002</v>
      </c>
      <c r="AU1332" s="210">
        <v>2.2000000000000002</v>
      </c>
      <c r="AV1332" s="226">
        <v>0.64</v>
      </c>
      <c r="AW1332" s="210">
        <v>2.2000000000000002</v>
      </c>
      <c r="AX1332" s="210">
        <v>2.2000000000000002</v>
      </c>
      <c r="AY1332" s="210">
        <v>2.2000000000000002</v>
      </c>
      <c r="AZ1332" s="210">
        <v>2.2000000000000002</v>
      </c>
      <c r="BA1332" s="210">
        <v>0.64</v>
      </c>
      <c r="BB1332" s="210">
        <f>(0.003)*Conversions!$D$8</f>
        <v>3.0750000000000002</v>
      </c>
      <c r="BC1332" s="210">
        <f>(0.003)*Conversions!$D$8</f>
        <v>3.0750000000000002</v>
      </c>
      <c r="BD1332" s="210">
        <f>(0.003)*Conversions!$D$8</f>
        <v>3.0750000000000002</v>
      </c>
      <c r="BE1332" s="210">
        <f>(0.003)*Conversions!$D$8</f>
        <v>3.0750000000000002</v>
      </c>
      <c r="BF1332" s="210">
        <f>(0.003)*Conversions!$D$8</f>
        <v>3.0750000000000002</v>
      </c>
      <c r="BG1332" s="210">
        <f>(0.003)*Conversions!$D$8</f>
        <v>3.0750000000000002</v>
      </c>
      <c r="BK1332" s="210">
        <f>(0.003)*Conversions!$D$8</f>
        <v>3.0750000000000002</v>
      </c>
      <c r="BL1332" s="210">
        <f>(0.003)*Conversions!$D$8</f>
        <v>3.0750000000000002</v>
      </c>
      <c r="BM1332" s="210">
        <f>(0.003)*Conversions!$D$8</f>
        <v>3.0750000000000002</v>
      </c>
      <c r="BN1332" s="210">
        <f>(0.003)*Conversions!$D$8</f>
        <v>3.0750000000000002</v>
      </c>
      <c r="BO1332" s="210">
        <f>(0.003)*Conversions!$D$8</f>
        <v>3.0750000000000002</v>
      </c>
      <c r="BP1332" s="210">
        <f>(0.003)*Conversions!$D$8</f>
        <v>3.0750000000000002</v>
      </c>
      <c r="BQ1332" s="210">
        <f>(0.003)*Conversions!$D$8</f>
        <v>3.0750000000000002</v>
      </c>
      <c r="BR1332" s="213"/>
      <c r="BU1332" s="210">
        <f>(0.003)*Conversions!$D$8</f>
        <v>3.0750000000000002</v>
      </c>
      <c r="BV1332" s="210">
        <f>(0.003)*Conversions!$D$8</f>
        <v>3.0750000000000002</v>
      </c>
      <c r="BW1332" s="210">
        <f>(0.003)*Conversions!$D$8</f>
        <v>3.0750000000000002</v>
      </c>
      <c r="BX1332" s="210">
        <f>(0.003)*Conversions!$D$8</f>
        <v>3.0750000000000002</v>
      </c>
      <c r="BY1332" s="210">
        <f>(0.003)*Conversions!$D$8</f>
        <v>3.0750000000000002</v>
      </c>
      <c r="BZ1332" s="213"/>
      <c r="CC1332" s="213"/>
      <c r="CD1332" s="213"/>
      <c r="CE1332" s="213"/>
      <c r="CF1332" s="213"/>
      <c r="CG1332" s="213"/>
      <c r="CH1332" s="213"/>
      <c r="CL1332" s="213"/>
      <c r="CM1332" s="213"/>
      <c r="CN1332" s="213"/>
      <c r="CO1332" s="210">
        <f>(0.003)*Conversions!$D$8</f>
        <v>3.0750000000000002</v>
      </c>
      <c r="CP1332" s="210">
        <f>(0.003)*Conversions!$D$8</f>
        <v>3.0750000000000002</v>
      </c>
      <c r="CQ1332" s="210">
        <f>(0.003)*Conversions!$D$8</f>
        <v>3.0750000000000002</v>
      </c>
      <c r="CR1332" s="210">
        <f>(0.003)*Conversions!$D$8</f>
        <v>3.0750000000000002</v>
      </c>
      <c r="CS1332" s="210">
        <f>(0.003)*Conversions!$D$8</f>
        <v>3.0750000000000002</v>
      </c>
      <c r="CT1332" s="210">
        <f>(0.003)*Conversions!$D$8</f>
        <v>3.0750000000000002</v>
      </c>
      <c r="CU1332" s="210">
        <f>(0.003)*Conversions!$D$8</f>
        <v>3.0750000000000002</v>
      </c>
      <c r="CV1332" s="210">
        <f>(0.003)*Conversions!$D$8</f>
        <v>3.0750000000000002</v>
      </c>
      <c r="CW1332" s="210">
        <f>(0.003)*Conversions!$D$8</f>
        <v>3.0750000000000002</v>
      </c>
      <c r="CX1332" s="210">
        <f>(0.003)*Conversions!$D$8</f>
        <v>3.0750000000000002</v>
      </c>
    </row>
    <row r="1333" spans="1:103" s="208" customFormat="1" x14ac:dyDescent="0.25">
      <c r="A1333" s="243" t="s">
        <v>653</v>
      </c>
      <c r="B1333" s="208" t="s">
        <v>1278</v>
      </c>
      <c r="C1333" s="226"/>
      <c r="D1333" s="226"/>
      <c r="E1333" s="226"/>
      <c r="F1333" s="226"/>
      <c r="G1333" s="226"/>
      <c r="H1333" s="226"/>
      <c r="I1333" s="226"/>
      <c r="J1333" s="210"/>
      <c r="K1333" s="210"/>
      <c r="L1333" s="210"/>
      <c r="M1333" s="210"/>
      <c r="N1333" s="210"/>
      <c r="O1333" s="210"/>
      <c r="P1333" s="210"/>
      <c r="Q1333" s="210"/>
      <c r="R1333" s="210"/>
      <c r="S1333" s="210"/>
      <c r="T1333" s="210"/>
      <c r="U1333" s="210"/>
      <c r="V1333" s="210"/>
      <c r="Y1333" s="210"/>
      <c r="Z1333" s="210"/>
      <c r="AA1333" s="210"/>
      <c r="AB1333" s="210"/>
      <c r="AC1333" s="210"/>
      <c r="AD1333" s="210"/>
      <c r="AE1333" s="210"/>
      <c r="AL1333" s="210"/>
      <c r="AM1333" s="210"/>
      <c r="AQ1333" s="210"/>
      <c r="AR1333" s="210"/>
      <c r="AS1333" s="210"/>
      <c r="AT1333" s="210"/>
      <c r="AV1333" s="226"/>
      <c r="AW1333" s="210"/>
      <c r="AX1333" s="210"/>
      <c r="AY1333" s="210"/>
      <c r="BA1333" s="210"/>
      <c r="BC1333" s="210"/>
      <c r="BL1333" s="210"/>
      <c r="BR1333" s="213"/>
      <c r="BV1333" s="210"/>
      <c r="BZ1333" s="213"/>
      <c r="CC1333" s="213"/>
      <c r="CD1333" s="213"/>
      <c r="CE1333" s="213"/>
      <c r="CF1333" s="213"/>
      <c r="CG1333" s="213"/>
      <c r="CH1333" s="213"/>
      <c r="CI1333" s="226">
        <f>0.00000248*Conversions!$D$8</f>
        <v>2.542E-3</v>
      </c>
      <c r="CJ1333" s="226">
        <f>0.00000248*Conversions!$D$8</f>
        <v>2.542E-3</v>
      </c>
      <c r="CK1333" s="226">
        <f>0.00000248*Conversions!$D$8</f>
        <v>2.542E-3</v>
      </c>
      <c r="CL1333" s="213"/>
      <c r="CM1333" s="213"/>
      <c r="CN1333" s="213"/>
      <c r="CP1333" s="210"/>
      <c r="CU1333" s="210"/>
    </row>
    <row r="1334" spans="1:103" s="208" customFormat="1" x14ac:dyDescent="0.25">
      <c r="A1334" s="243" t="s">
        <v>724</v>
      </c>
      <c r="B1334" s="208" t="s">
        <v>1278</v>
      </c>
      <c r="C1334" s="226"/>
      <c r="D1334" s="226"/>
      <c r="E1334" s="226"/>
      <c r="F1334" s="226"/>
      <c r="G1334" s="226"/>
      <c r="H1334" s="226"/>
      <c r="I1334" s="226"/>
      <c r="J1334" s="210"/>
      <c r="K1334" s="210"/>
      <c r="L1334" s="210"/>
      <c r="M1334" s="210"/>
      <c r="N1334" s="210"/>
      <c r="O1334" s="210"/>
      <c r="P1334" s="210"/>
      <c r="Q1334" s="210"/>
      <c r="R1334" s="210"/>
      <c r="S1334" s="210"/>
      <c r="T1334" s="210"/>
      <c r="U1334" s="210"/>
      <c r="V1334" s="210"/>
      <c r="Y1334" s="210"/>
      <c r="Z1334" s="210"/>
      <c r="AA1334" s="210"/>
      <c r="AB1334" s="210"/>
      <c r="AC1334" s="210"/>
      <c r="AD1334" s="210"/>
      <c r="AE1334" s="210"/>
      <c r="AL1334" s="210"/>
      <c r="AM1334" s="210"/>
      <c r="AQ1334" s="210"/>
      <c r="AR1334" s="210"/>
      <c r="AS1334" s="210"/>
      <c r="AT1334" s="210"/>
      <c r="AV1334" s="226"/>
      <c r="AW1334" s="210"/>
      <c r="AX1334" s="210"/>
      <c r="AY1334" s="210"/>
      <c r="BA1334" s="210"/>
      <c r="BC1334" s="210"/>
      <c r="BL1334" s="210"/>
      <c r="BR1334" s="213"/>
      <c r="BV1334" s="210"/>
      <c r="BZ1334" s="213"/>
      <c r="CC1334" s="226">
        <f>0.00000000497*Conversions!$D$8</f>
        <v>5.0942500000000004E-6</v>
      </c>
      <c r="CD1334" s="226">
        <f>0.00000000497*Conversions!$D$8</f>
        <v>5.0942500000000004E-6</v>
      </c>
      <c r="CE1334" s="226">
        <f>0.00000000497*Conversions!$D$8</f>
        <v>5.0942500000000004E-6</v>
      </c>
      <c r="CF1334" s="213"/>
      <c r="CG1334" s="213"/>
      <c r="CH1334" s="213"/>
      <c r="CI1334" s="213"/>
      <c r="CJ1334" s="213"/>
      <c r="CK1334" s="213"/>
      <c r="CL1334" s="213"/>
      <c r="CM1334" s="213"/>
      <c r="CN1334" s="213"/>
      <c r="CP1334" s="210"/>
      <c r="CU1334" s="210"/>
    </row>
    <row r="1335" spans="1:103" s="208" customFormat="1" x14ac:dyDescent="0.25">
      <c r="A1335" s="243" t="s">
        <v>369</v>
      </c>
      <c r="B1335" s="208" t="s">
        <v>1278</v>
      </c>
      <c r="C1335" s="226">
        <v>1.7E-5</v>
      </c>
      <c r="D1335" s="226">
        <v>1.7E-5</v>
      </c>
      <c r="E1335" s="226">
        <v>1.7E-5</v>
      </c>
      <c r="F1335" s="226">
        <v>1.7E-5</v>
      </c>
      <c r="G1335" s="226">
        <v>1.7E-5</v>
      </c>
      <c r="H1335" s="226">
        <v>1.7E-5</v>
      </c>
      <c r="I1335" s="226">
        <v>1.7E-5</v>
      </c>
      <c r="J1335" s="210">
        <v>1.7E-5</v>
      </c>
      <c r="K1335" s="210">
        <v>1.7E-5</v>
      </c>
      <c r="L1335" s="210">
        <v>1.7E-5</v>
      </c>
      <c r="M1335" s="210">
        <v>1.7E-5</v>
      </c>
      <c r="N1335" s="210">
        <v>1.7E-5</v>
      </c>
      <c r="O1335" s="210">
        <v>1.7E-5</v>
      </c>
      <c r="P1335" s="210">
        <v>1.7E-5</v>
      </c>
      <c r="Q1335" s="210">
        <v>1.7E-5</v>
      </c>
      <c r="R1335" s="210">
        <v>1.7E-5</v>
      </c>
      <c r="S1335" s="210">
        <v>1.7E-5</v>
      </c>
      <c r="T1335" s="210">
        <v>1.7E-5</v>
      </c>
      <c r="U1335" s="210">
        <v>1.7E-5</v>
      </c>
      <c r="V1335" s="210">
        <v>1.7E-5</v>
      </c>
      <c r="W1335" s="210">
        <v>1.7E-5</v>
      </c>
      <c r="X1335" s="210">
        <v>1.7E-5</v>
      </c>
      <c r="Y1335" s="210">
        <v>1.7E-5</v>
      </c>
      <c r="Z1335" s="210">
        <v>1.7E-5</v>
      </c>
      <c r="AA1335" s="210">
        <v>1.7E-5</v>
      </c>
      <c r="AB1335" s="210">
        <v>1.7E-5</v>
      </c>
      <c r="AC1335" s="210">
        <v>1.7E-5</v>
      </c>
      <c r="AD1335" s="210">
        <v>1.7E-5</v>
      </c>
      <c r="AE1335" s="210">
        <v>1.7E-5</v>
      </c>
      <c r="AF1335" s="226">
        <v>1.7E-5</v>
      </c>
      <c r="AG1335" s="226">
        <v>1.7E-5</v>
      </c>
      <c r="AH1335" s="226">
        <v>1.7E-5</v>
      </c>
      <c r="AI1335" s="226">
        <v>1.7E-5</v>
      </c>
      <c r="AJ1335" s="226">
        <v>1.7E-5</v>
      </c>
      <c r="AK1335" s="226">
        <v>1.7E-5</v>
      </c>
      <c r="AL1335" s="210">
        <v>1.7E-5</v>
      </c>
      <c r="AM1335" s="210">
        <v>1.7E-5</v>
      </c>
      <c r="AN1335" s="210">
        <v>1.7E-5</v>
      </c>
      <c r="AO1335" s="210">
        <v>1.7E-5</v>
      </c>
      <c r="AP1335" s="210">
        <v>1.7E-5</v>
      </c>
      <c r="AQ1335" s="210">
        <v>1.7E-5</v>
      </c>
      <c r="AR1335" s="210">
        <v>1.7E-5</v>
      </c>
      <c r="AS1335" s="210">
        <v>1.7E-5</v>
      </c>
      <c r="AT1335" s="210">
        <v>1.7E-5</v>
      </c>
      <c r="AU1335" s="210">
        <v>1.7E-5</v>
      </c>
      <c r="AV1335" s="210">
        <v>1.7E-5</v>
      </c>
      <c r="AW1335" s="210">
        <v>1.7E-5</v>
      </c>
      <c r="AX1335" s="210">
        <v>1.7E-5</v>
      </c>
      <c r="AY1335" s="210">
        <v>1.7E-5</v>
      </c>
      <c r="AZ1335" s="210">
        <v>1.7E-5</v>
      </c>
      <c r="BA1335" s="210">
        <v>1.7E-5</v>
      </c>
      <c r="BB1335" s="226">
        <v>1.7E-5</v>
      </c>
      <c r="BC1335" s="226">
        <v>1.7E-5</v>
      </c>
      <c r="BD1335" s="226">
        <v>1.7E-5</v>
      </c>
      <c r="BE1335" s="226">
        <v>1.7E-5</v>
      </c>
      <c r="BF1335" s="226">
        <v>1.7E-5</v>
      </c>
      <c r="BG1335" s="226">
        <v>1.7E-5</v>
      </c>
      <c r="BH1335" s="226">
        <v>1.7E-5</v>
      </c>
      <c r="BI1335" s="226">
        <v>1.7E-5</v>
      </c>
      <c r="BJ1335" s="226">
        <v>1.7E-5</v>
      </c>
      <c r="BK1335" s="226">
        <v>1.7E-5</v>
      </c>
      <c r="BL1335" s="226">
        <v>1.7E-5</v>
      </c>
      <c r="BM1335" s="226">
        <v>1.7E-5</v>
      </c>
      <c r="BN1335" s="226">
        <v>1.7E-5</v>
      </c>
      <c r="BO1335" s="226">
        <v>1.7E-5</v>
      </c>
      <c r="BP1335" s="226">
        <v>1.7E-5</v>
      </c>
      <c r="BQ1335" s="226">
        <v>1.7E-5</v>
      </c>
      <c r="BR1335" s="226">
        <v>1.7E-5</v>
      </c>
      <c r="BS1335" s="226">
        <v>1.7E-5</v>
      </c>
      <c r="BT1335" s="226">
        <v>1.7E-5</v>
      </c>
      <c r="BU1335" s="226">
        <v>1.7E-5</v>
      </c>
      <c r="BV1335" s="226">
        <v>1.7E-5</v>
      </c>
      <c r="BW1335" s="226">
        <v>1.7E-5</v>
      </c>
      <c r="BX1335" s="226">
        <v>1.7E-5</v>
      </c>
      <c r="BY1335" s="226">
        <v>1.7E-5</v>
      </c>
      <c r="BZ1335" s="226">
        <v>1.7E-5</v>
      </c>
      <c r="CA1335" s="226">
        <v>1.7E-5</v>
      </c>
      <c r="CB1335" s="226">
        <v>1.7E-5</v>
      </c>
      <c r="CC1335" s="226">
        <f>0.00000353*Conversions!$D$8</f>
        <v>3.6182499999999999E-3</v>
      </c>
      <c r="CD1335" s="226">
        <f>0.00000353*Conversions!$D$8</f>
        <v>3.6182499999999999E-3</v>
      </c>
      <c r="CE1335" s="226">
        <f>0.00000353*Conversions!$D$8</f>
        <v>3.6182499999999999E-3</v>
      </c>
      <c r="CF1335" s="226">
        <v>1.7E-5</v>
      </c>
      <c r="CG1335" s="226">
        <v>1.7E-5</v>
      </c>
      <c r="CH1335" s="226">
        <v>1.7E-5</v>
      </c>
      <c r="CI1335" s="226">
        <f>0.0000104*Conversions!$D$8</f>
        <v>1.0660000000000001E-2</v>
      </c>
      <c r="CJ1335" s="226">
        <f>0.0000104*Conversions!$D$8</f>
        <v>1.0660000000000001E-2</v>
      </c>
      <c r="CK1335" s="226">
        <f>0.0000104*Conversions!$D$8</f>
        <v>1.0660000000000001E-2</v>
      </c>
      <c r="CL1335" s="226">
        <v>1.7E-5</v>
      </c>
      <c r="CM1335" s="226">
        <v>1.7E-5</v>
      </c>
      <c r="CN1335" s="226">
        <v>1.7E-5</v>
      </c>
      <c r="CO1335" s="226">
        <v>1.7E-5</v>
      </c>
      <c r="CP1335" s="226">
        <v>1.7E-5</v>
      </c>
      <c r="CQ1335" s="226">
        <v>1.7E-5</v>
      </c>
      <c r="CR1335" s="226">
        <v>1.7E-5</v>
      </c>
      <c r="CS1335" s="226">
        <v>1.7E-5</v>
      </c>
      <c r="CT1335" s="226">
        <v>1.7E-5</v>
      </c>
      <c r="CU1335" s="226">
        <v>1.7E-5</v>
      </c>
      <c r="CV1335" s="226">
        <v>1.7E-5</v>
      </c>
      <c r="CW1335" s="226">
        <v>1.7E-5</v>
      </c>
      <c r="CX1335" s="226">
        <v>1.7E-5</v>
      </c>
    </row>
    <row r="1336" spans="1:103" s="208" customFormat="1" x14ac:dyDescent="0.25">
      <c r="A1336" s="243" t="s">
        <v>651</v>
      </c>
      <c r="B1336" s="208" t="s">
        <v>1278</v>
      </c>
      <c r="C1336" s="226"/>
      <c r="D1336" s="226"/>
      <c r="E1336" s="226"/>
      <c r="F1336" s="226"/>
      <c r="G1336" s="226"/>
      <c r="H1336" s="226"/>
      <c r="I1336" s="226"/>
      <c r="J1336" s="210"/>
      <c r="K1336" s="210"/>
      <c r="L1336" s="210"/>
      <c r="M1336" s="210"/>
      <c r="N1336" s="210"/>
      <c r="O1336" s="210"/>
      <c r="P1336" s="210"/>
      <c r="Q1336" s="210"/>
      <c r="R1336" s="210"/>
      <c r="S1336" s="210"/>
      <c r="T1336" s="210"/>
      <c r="U1336" s="210"/>
      <c r="V1336" s="210"/>
      <c r="W1336" s="210"/>
      <c r="X1336" s="210"/>
      <c r="Y1336" s="210"/>
      <c r="Z1336" s="210"/>
      <c r="AA1336" s="210"/>
      <c r="AB1336" s="210"/>
      <c r="AC1336" s="210"/>
      <c r="AD1336" s="210"/>
      <c r="AE1336" s="210"/>
      <c r="AL1336" s="210"/>
      <c r="AM1336" s="210"/>
      <c r="AN1336" s="210"/>
      <c r="AO1336" s="210"/>
      <c r="AP1336" s="210"/>
      <c r="AQ1336" s="210"/>
      <c r="AR1336" s="210"/>
      <c r="AS1336" s="210"/>
      <c r="AT1336" s="210"/>
      <c r="AU1336" s="210"/>
      <c r="AV1336" s="210"/>
      <c r="AW1336" s="210"/>
      <c r="AX1336" s="210"/>
      <c r="AY1336" s="210"/>
      <c r="AZ1336" s="210"/>
      <c r="BA1336" s="210"/>
      <c r="BK1336" s="210">
        <f>(0.0000127)*Conversions!$D$8</f>
        <v>1.30175E-2</v>
      </c>
      <c r="BL1336" s="210">
        <f>(0.0000127)*Conversions!$D$8</f>
        <v>1.30175E-2</v>
      </c>
      <c r="BM1336" s="210">
        <f>(0.0000127)*Conversions!$D$8</f>
        <v>1.30175E-2</v>
      </c>
      <c r="BN1336" s="210">
        <f>(0.0000127)*Conversions!$D$8</f>
        <v>1.30175E-2</v>
      </c>
      <c r="BO1336" s="210">
        <f>(0.0000127)*Conversions!$D$8</f>
        <v>1.30175E-2</v>
      </c>
      <c r="BP1336" s="210">
        <f>(0.0000127)*Conversions!$D$8</f>
        <v>1.30175E-2</v>
      </c>
      <c r="BQ1336" s="210">
        <f>(0.0000127)*Conversions!$D$8</f>
        <v>1.30175E-2</v>
      </c>
      <c r="BR1336" s="213"/>
      <c r="BZ1336" s="213"/>
      <c r="CC1336" s="226">
        <f>0.0000421*Conversions!$D$8</f>
        <v>4.3152500000000003E-2</v>
      </c>
      <c r="CD1336" s="226">
        <f>0.0000421*Conversions!$D$8</f>
        <v>4.3152500000000003E-2</v>
      </c>
      <c r="CE1336" s="226">
        <f>0.0000421*Conversions!$D$8</f>
        <v>4.3152500000000003E-2</v>
      </c>
      <c r="CF1336" s="213"/>
      <c r="CG1336" s="213"/>
      <c r="CH1336" s="213"/>
      <c r="CI1336" s="226">
        <f>0.000024*Conversions!$D$8</f>
        <v>2.46E-2</v>
      </c>
      <c r="CJ1336" s="226">
        <f>0.000024*Conversions!$D$8</f>
        <v>2.46E-2</v>
      </c>
      <c r="CK1336" s="226">
        <f>0.000024*Conversions!$D$8</f>
        <v>2.46E-2</v>
      </c>
      <c r="CL1336" s="213"/>
      <c r="CM1336" s="213"/>
      <c r="CN1336" s="213"/>
    </row>
    <row r="1337" spans="1:103" s="214" customFormat="1" x14ac:dyDescent="0.25">
      <c r="A1337" s="243" t="s">
        <v>594</v>
      </c>
      <c r="B1337" s="208" t="s">
        <v>1278</v>
      </c>
      <c r="C1337" s="226"/>
      <c r="D1337" s="226"/>
      <c r="E1337" s="226"/>
      <c r="F1337" s="226"/>
      <c r="G1337" s="226"/>
      <c r="H1337" s="226"/>
      <c r="I1337" s="226"/>
      <c r="J1337" s="210"/>
      <c r="K1337" s="210"/>
      <c r="L1337" s="210"/>
      <c r="M1337" s="210"/>
      <c r="N1337" s="210"/>
      <c r="O1337" s="210"/>
      <c r="P1337" s="210"/>
      <c r="Q1337" s="210"/>
      <c r="R1337" s="210"/>
      <c r="S1337" s="208"/>
      <c r="T1337" s="208"/>
      <c r="U1337" s="210"/>
      <c r="V1337" s="210"/>
      <c r="W1337" s="210"/>
      <c r="X1337" s="210"/>
      <c r="Y1337" s="210"/>
      <c r="Z1337" s="210"/>
      <c r="AA1337" s="210"/>
      <c r="AB1337" s="210"/>
      <c r="AC1337" s="210"/>
      <c r="AD1337" s="210"/>
      <c r="AE1337" s="210"/>
      <c r="AF1337" s="208"/>
      <c r="AG1337" s="208"/>
      <c r="AH1337" s="208"/>
      <c r="AI1337" s="208"/>
      <c r="AJ1337" s="208"/>
      <c r="AK1337" s="208"/>
      <c r="AL1337" s="210"/>
      <c r="AM1337" s="210"/>
      <c r="AN1337" s="210"/>
      <c r="AO1337" s="210"/>
      <c r="AP1337" s="210"/>
      <c r="AQ1337" s="210"/>
      <c r="AR1337" s="210"/>
      <c r="AS1337" s="210"/>
      <c r="AT1337" s="210"/>
      <c r="AU1337" s="210"/>
      <c r="AV1337" s="210"/>
      <c r="AW1337" s="210"/>
      <c r="AX1337" s="210"/>
      <c r="AY1337" s="210"/>
      <c r="AZ1337" s="210"/>
      <c r="BA1337" s="210"/>
      <c r="BB1337" s="208"/>
      <c r="BC1337" s="208"/>
      <c r="BD1337" s="208"/>
      <c r="BE1337" s="208"/>
      <c r="BF1337" s="208"/>
      <c r="BG1337" s="208"/>
      <c r="BH1337" s="213"/>
      <c r="BI1337" s="213"/>
      <c r="BJ1337" s="213"/>
      <c r="BK1337" s="208"/>
      <c r="BL1337" s="208"/>
      <c r="BM1337" s="208"/>
      <c r="BN1337" s="208"/>
      <c r="BO1337" s="208"/>
      <c r="BP1337" s="208"/>
      <c r="BQ1337" s="208"/>
      <c r="BR1337" s="213"/>
      <c r="BS1337" s="208"/>
      <c r="BT1337" s="208"/>
      <c r="BU1337" s="208"/>
      <c r="BV1337" s="208"/>
      <c r="BW1337" s="208"/>
      <c r="BX1337" s="208"/>
      <c r="BY1337" s="208"/>
      <c r="BZ1337" s="213"/>
      <c r="CA1337" s="208"/>
      <c r="CB1337" s="208"/>
      <c r="CC1337" s="213"/>
      <c r="CD1337" s="213"/>
      <c r="CE1337" s="213"/>
      <c r="CF1337" s="213"/>
      <c r="CG1337" s="213"/>
      <c r="CH1337" s="213"/>
      <c r="CI1337" s="213"/>
      <c r="CJ1337" s="213"/>
      <c r="CK1337" s="213"/>
      <c r="CL1337" s="213"/>
      <c r="CM1337" s="226">
        <f>(0.0038)*(Conversions!$D$11)*(1/Conversions!$D$10)*(1/Conversions!$D$9)</f>
        <v>9.0862971399407251E-9</v>
      </c>
      <c r="CN1337" s="226"/>
      <c r="CO1337" s="208"/>
      <c r="CP1337" s="208"/>
      <c r="CQ1337" s="208"/>
      <c r="CR1337" s="208"/>
      <c r="CS1337" s="208"/>
      <c r="CT1337" s="208"/>
      <c r="CU1337" s="208"/>
      <c r="CV1337" s="208"/>
      <c r="CW1337" s="208"/>
      <c r="CX1337" s="208"/>
      <c r="CY1337" s="208"/>
    </row>
    <row r="1338" spans="1:103" s="208" customFormat="1" x14ac:dyDescent="0.25">
      <c r="A1338" s="243" t="s">
        <v>272</v>
      </c>
      <c r="B1338" s="208" t="s">
        <v>1278</v>
      </c>
      <c r="C1338" s="226">
        <v>5.7</v>
      </c>
      <c r="D1338" s="226">
        <v>5.7</v>
      </c>
      <c r="E1338" s="226">
        <v>5.7</v>
      </c>
      <c r="F1338" s="226">
        <v>5.7</v>
      </c>
      <c r="G1338" s="226">
        <v>5.7</v>
      </c>
      <c r="H1338" s="226">
        <v>5.7</v>
      </c>
      <c r="I1338" s="226">
        <v>5.7</v>
      </c>
      <c r="J1338" s="210">
        <v>5.7</v>
      </c>
      <c r="K1338" s="210">
        <v>5.7</v>
      </c>
      <c r="L1338" s="210">
        <v>5.7</v>
      </c>
      <c r="M1338" s="210">
        <v>5.7</v>
      </c>
      <c r="N1338" s="210">
        <v>5.7</v>
      </c>
      <c r="O1338" s="210">
        <v>5.7</v>
      </c>
      <c r="P1338" s="210">
        <v>5.7</v>
      </c>
      <c r="Q1338" s="210">
        <v>5.7</v>
      </c>
      <c r="R1338" s="210">
        <v>5.7</v>
      </c>
      <c r="S1338" s="210">
        <v>5.7</v>
      </c>
      <c r="T1338" s="210">
        <v>5.7</v>
      </c>
      <c r="U1338" s="210">
        <v>5.7</v>
      </c>
      <c r="V1338" s="210">
        <v>5.7</v>
      </c>
      <c r="W1338" s="210">
        <v>5.7</v>
      </c>
      <c r="X1338" s="210">
        <v>5.7</v>
      </c>
      <c r="Y1338" s="210">
        <v>5.7</v>
      </c>
      <c r="Z1338" s="210">
        <v>5.7</v>
      </c>
      <c r="AA1338" s="210">
        <v>5.7</v>
      </c>
      <c r="AB1338" s="210">
        <v>5.7</v>
      </c>
      <c r="AC1338" s="210">
        <v>5.7</v>
      </c>
      <c r="AD1338" s="210">
        <v>5.7</v>
      </c>
      <c r="AE1338" s="210">
        <v>5.7</v>
      </c>
      <c r="AF1338" s="210">
        <v>5.7</v>
      </c>
      <c r="AG1338" s="210">
        <v>5.7</v>
      </c>
      <c r="AH1338" s="210">
        <v>5.7</v>
      </c>
      <c r="AI1338" s="210">
        <v>5.7</v>
      </c>
      <c r="AJ1338" s="210">
        <v>5.7</v>
      </c>
      <c r="AK1338" s="210">
        <v>5.7</v>
      </c>
      <c r="AL1338" s="210">
        <v>5.7</v>
      </c>
      <c r="AM1338" s="210">
        <v>5.7</v>
      </c>
      <c r="AN1338" s="210">
        <v>5.7</v>
      </c>
      <c r="AO1338" s="210">
        <v>5.7</v>
      </c>
      <c r="AP1338" s="210">
        <v>5.7</v>
      </c>
      <c r="AQ1338" s="210">
        <v>5.7</v>
      </c>
      <c r="AR1338" s="210">
        <v>5.7</v>
      </c>
      <c r="AS1338" s="210">
        <v>5.7</v>
      </c>
      <c r="AT1338" s="210">
        <v>5.7</v>
      </c>
      <c r="AU1338" s="210">
        <v>5.7</v>
      </c>
      <c r="AV1338" s="210">
        <v>5.7</v>
      </c>
      <c r="AW1338" s="210">
        <v>5.7</v>
      </c>
      <c r="AX1338" s="210">
        <v>5.7</v>
      </c>
      <c r="AY1338" s="210">
        <v>5.7</v>
      </c>
      <c r="AZ1338" s="210">
        <v>5.7</v>
      </c>
      <c r="BA1338" s="210">
        <v>5.7</v>
      </c>
      <c r="BB1338" s="210">
        <v>5.7</v>
      </c>
      <c r="BC1338" s="210">
        <f>(0.0047)*Conversions!$D$8</f>
        <v>4.8174999999999999</v>
      </c>
      <c r="BD1338" s="210">
        <v>5.7</v>
      </c>
      <c r="BE1338" s="210">
        <v>5.7</v>
      </c>
      <c r="BF1338" s="210">
        <v>5.7</v>
      </c>
      <c r="BG1338" s="210">
        <v>5.7</v>
      </c>
      <c r="BH1338" s="226">
        <v>10.11</v>
      </c>
      <c r="BI1338" s="226">
        <v>10.11</v>
      </c>
      <c r="BJ1338" s="226">
        <v>10.11</v>
      </c>
      <c r="BK1338" s="210">
        <v>5.7</v>
      </c>
      <c r="BL1338" s="210">
        <f>(0.0047)*Conversions!$D$8</f>
        <v>4.8174999999999999</v>
      </c>
      <c r="BM1338" s="210">
        <v>5.7</v>
      </c>
      <c r="BN1338" s="210">
        <v>5.7</v>
      </c>
      <c r="BO1338" s="210">
        <v>5.7</v>
      </c>
      <c r="BP1338" s="210">
        <v>5.7</v>
      </c>
      <c r="BQ1338" s="210">
        <v>5.7</v>
      </c>
      <c r="BR1338" s="226">
        <v>10.11</v>
      </c>
      <c r="BS1338" s="226">
        <v>10.11</v>
      </c>
      <c r="BT1338" s="226">
        <v>10.11</v>
      </c>
      <c r="BU1338" s="210">
        <v>5.7</v>
      </c>
      <c r="BV1338" s="210">
        <f>(0.0047)*Conversions!$D$8</f>
        <v>4.8174999999999999</v>
      </c>
      <c r="BW1338" s="210">
        <v>5.7</v>
      </c>
      <c r="BX1338" s="210">
        <v>5.7</v>
      </c>
      <c r="BY1338" s="210">
        <v>5.7</v>
      </c>
      <c r="BZ1338" s="226">
        <v>10.11</v>
      </c>
      <c r="CA1338" s="226">
        <v>10.11</v>
      </c>
      <c r="CB1338" s="226">
        <v>10.11</v>
      </c>
      <c r="CC1338" s="226">
        <f>0.00991*Conversions!$D$8</f>
        <v>10.15775</v>
      </c>
      <c r="CD1338" s="226">
        <f>0.00991*Conversions!$D$8</f>
        <v>10.15775</v>
      </c>
      <c r="CE1338" s="226">
        <f>0.00991*Conversions!$D$8</f>
        <v>10.15775</v>
      </c>
      <c r="CF1338" s="226">
        <f>0.00991*Conversions!$D$8</f>
        <v>10.15775</v>
      </c>
      <c r="CG1338" s="226">
        <f>0.00991*Conversions!$D$8</f>
        <v>10.15775</v>
      </c>
      <c r="CH1338" s="226">
        <f>0.00991*Conversions!$D$8</f>
        <v>10.15775</v>
      </c>
      <c r="CI1338" s="226">
        <f>0.00991*Conversions!$D$8</f>
        <v>10.15775</v>
      </c>
      <c r="CJ1338" s="226">
        <f>0.00991*Conversions!$D$8</f>
        <v>10.15775</v>
      </c>
      <c r="CK1338" s="226">
        <f>0.00991*Conversions!$D$8</f>
        <v>10.15775</v>
      </c>
      <c r="CL1338" s="226">
        <v>10.11</v>
      </c>
      <c r="CM1338" s="226">
        <v>10.11</v>
      </c>
      <c r="CN1338" s="226">
        <v>10.11</v>
      </c>
      <c r="CO1338" s="210">
        <v>5.7</v>
      </c>
      <c r="CP1338" s="210">
        <f>(0.0047)*Conversions!$D$8</f>
        <v>4.8174999999999999</v>
      </c>
      <c r="CQ1338" s="210">
        <v>5.7</v>
      </c>
      <c r="CR1338" s="210">
        <v>5.7</v>
      </c>
      <c r="CS1338" s="210">
        <v>5.7</v>
      </c>
      <c r="CT1338" s="210">
        <v>5.7</v>
      </c>
      <c r="CU1338" s="210">
        <f>(0.0047)*Conversions!$D$8</f>
        <v>4.8174999999999999</v>
      </c>
      <c r="CV1338" s="210">
        <v>5.7</v>
      </c>
      <c r="CW1338" s="210">
        <v>5.7</v>
      </c>
      <c r="CX1338" s="210">
        <v>5.7</v>
      </c>
      <c r="CY1338" s="210" t="s">
        <v>829</v>
      </c>
    </row>
    <row r="1339" spans="1:103" s="208" customFormat="1" x14ac:dyDescent="0.25">
      <c r="A1339" s="243" t="s">
        <v>274</v>
      </c>
      <c r="B1339" s="208" t="s">
        <v>1278</v>
      </c>
      <c r="C1339" s="226">
        <v>1.9</v>
      </c>
      <c r="D1339" s="226">
        <v>1.9</v>
      </c>
      <c r="E1339" s="226">
        <v>1.9</v>
      </c>
      <c r="F1339" s="226">
        <v>1.9</v>
      </c>
      <c r="G1339" s="226">
        <v>1.9</v>
      </c>
      <c r="H1339" s="226">
        <v>1.9</v>
      </c>
      <c r="I1339" s="226">
        <v>1.9</v>
      </c>
      <c r="J1339" s="210">
        <v>1.9</v>
      </c>
      <c r="K1339" s="210">
        <v>1.9</v>
      </c>
      <c r="L1339" s="210">
        <v>1.9</v>
      </c>
      <c r="M1339" s="210">
        <v>1.9</v>
      </c>
      <c r="N1339" s="210">
        <v>1.9</v>
      </c>
      <c r="O1339" s="210">
        <v>1.9</v>
      </c>
      <c r="P1339" s="210">
        <v>1.9</v>
      </c>
      <c r="Q1339" s="210">
        <v>1.9</v>
      </c>
      <c r="R1339" s="210">
        <v>1.9</v>
      </c>
      <c r="S1339" s="210">
        <v>1.9</v>
      </c>
      <c r="T1339" s="210">
        <v>1.9</v>
      </c>
      <c r="U1339" s="210">
        <v>1.9</v>
      </c>
      <c r="V1339" s="210">
        <v>1.9</v>
      </c>
      <c r="W1339" s="210">
        <v>1.9</v>
      </c>
      <c r="X1339" s="210">
        <v>1.9</v>
      </c>
      <c r="Y1339" s="210">
        <v>1.9</v>
      </c>
      <c r="Z1339" s="210">
        <v>1.9</v>
      </c>
      <c r="AA1339" s="210">
        <v>1.9</v>
      </c>
      <c r="AB1339" s="210">
        <v>1.9</v>
      </c>
      <c r="AC1339" s="210">
        <v>1.9</v>
      </c>
      <c r="AD1339" s="210">
        <v>1.9</v>
      </c>
      <c r="AE1339" s="210">
        <v>1.9</v>
      </c>
      <c r="AF1339" s="210">
        <v>1.9</v>
      </c>
      <c r="AG1339" s="210">
        <v>1.9</v>
      </c>
      <c r="AH1339" s="210">
        <v>1.9</v>
      </c>
      <c r="AI1339" s="210">
        <v>1.9</v>
      </c>
      <c r="AJ1339" s="210">
        <v>1.9</v>
      </c>
      <c r="AK1339" s="210">
        <v>1.9</v>
      </c>
      <c r="AL1339" s="210">
        <v>1.9</v>
      </c>
      <c r="AM1339" s="210">
        <v>1.9</v>
      </c>
      <c r="AN1339" s="210">
        <v>1.9</v>
      </c>
      <c r="AO1339" s="210">
        <v>1.9</v>
      </c>
      <c r="AP1339" s="210">
        <v>1.9</v>
      </c>
      <c r="AQ1339" s="210">
        <v>1.9</v>
      </c>
      <c r="AR1339" s="210">
        <v>1.9</v>
      </c>
      <c r="AS1339" s="210">
        <v>1.9</v>
      </c>
      <c r="AT1339" s="210">
        <v>1.9</v>
      </c>
      <c r="AU1339" s="210">
        <v>1.9</v>
      </c>
      <c r="AV1339" s="210">
        <v>1.9</v>
      </c>
      <c r="AW1339" s="210">
        <v>1.9</v>
      </c>
      <c r="AX1339" s="210">
        <v>1.9</v>
      </c>
      <c r="AY1339" s="210">
        <v>1.9</v>
      </c>
      <c r="AZ1339" s="210">
        <v>1.9</v>
      </c>
      <c r="BA1339" s="210">
        <v>1.9</v>
      </c>
      <c r="BB1339" s="210">
        <v>1.9</v>
      </c>
      <c r="BC1339" s="210">
        <f>(0.0019)*Conversions!$D$8</f>
        <v>1.9475</v>
      </c>
      <c r="BD1339" s="210">
        <v>1.9</v>
      </c>
      <c r="BE1339" s="210">
        <v>1.9</v>
      </c>
      <c r="BF1339" s="210">
        <v>1.9</v>
      </c>
      <c r="BG1339" s="210">
        <v>1.9</v>
      </c>
      <c r="BH1339" s="226">
        <v>10</v>
      </c>
      <c r="BI1339" s="226">
        <v>10</v>
      </c>
      <c r="BJ1339" s="226">
        <v>10</v>
      </c>
      <c r="BK1339" s="210">
        <v>1.9</v>
      </c>
      <c r="BL1339" s="210">
        <f>(0.0019)*Conversions!$D$8</f>
        <v>1.9475</v>
      </c>
      <c r="BM1339" s="210">
        <v>1.9</v>
      </c>
      <c r="BN1339" s="210">
        <v>1.9</v>
      </c>
      <c r="BO1339" s="210">
        <v>1.9</v>
      </c>
      <c r="BP1339" s="210">
        <v>1.9</v>
      </c>
      <c r="BQ1339" s="210">
        <v>1.9</v>
      </c>
      <c r="BR1339" s="226">
        <v>10</v>
      </c>
      <c r="BS1339" s="226">
        <v>10</v>
      </c>
      <c r="BT1339" s="226">
        <v>10</v>
      </c>
      <c r="BU1339" s="210">
        <v>1.9</v>
      </c>
      <c r="BV1339" s="210">
        <f>(0.0019)*Conversions!$D$8</f>
        <v>1.9475</v>
      </c>
      <c r="BW1339" s="210">
        <v>1.9</v>
      </c>
      <c r="BX1339" s="210">
        <v>1.9</v>
      </c>
      <c r="BY1339" s="210">
        <v>1.9</v>
      </c>
      <c r="BZ1339" s="226">
        <v>10</v>
      </c>
      <c r="CA1339" s="226">
        <v>10</v>
      </c>
      <c r="CB1339" s="226">
        <v>10</v>
      </c>
      <c r="CC1339" s="210">
        <v>1.9</v>
      </c>
      <c r="CD1339" s="210">
        <v>1.9</v>
      </c>
      <c r="CE1339" s="210">
        <v>1.9</v>
      </c>
      <c r="CF1339" s="210">
        <v>1.9</v>
      </c>
      <c r="CG1339" s="210">
        <v>1.9</v>
      </c>
      <c r="CH1339" s="210">
        <v>1.9</v>
      </c>
      <c r="CI1339" s="210">
        <v>1.9</v>
      </c>
      <c r="CJ1339" s="210">
        <v>1.9</v>
      </c>
      <c r="CK1339" s="210">
        <v>1.9</v>
      </c>
      <c r="CL1339" s="226">
        <v>10</v>
      </c>
      <c r="CM1339" s="226">
        <v>10</v>
      </c>
      <c r="CN1339" s="226">
        <v>10</v>
      </c>
      <c r="CO1339" s="210">
        <v>1.9</v>
      </c>
      <c r="CP1339" s="210">
        <f>(0.0019)*Conversions!$D$8</f>
        <v>1.9475</v>
      </c>
      <c r="CQ1339" s="210">
        <v>1.9</v>
      </c>
      <c r="CR1339" s="210">
        <v>1.9</v>
      </c>
      <c r="CS1339" s="210">
        <v>1.9</v>
      </c>
      <c r="CT1339" s="210">
        <v>1.9</v>
      </c>
      <c r="CU1339" s="210">
        <f>(0.0019)*Conversions!$D$8</f>
        <v>1.9475</v>
      </c>
      <c r="CV1339" s="210">
        <v>1.9</v>
      </c>
      <c r="CW1339" s="210">
        <v>1.9</v>
      </c>
      <c r="CX1339" s="210">
        <v>1.9</v>
      </c>
      <c r="CY1339" s="210"/>
    </row>
    <row r="1340" spans="1:103" s="208" customFormat="1" x14ac:dyDescent="0.25">
      <c r="A1340" s="243" t="s">
        <v>372</v>
      </c>
      <c r="B1340" s="208" t="s">
        <v>1278</v>
      </c>
      <c r="C1340" s="226">
        <v>7.6</v>
      </c>
      <c r="D1340" s="226">
        <v>7.6</v>
      </c>
      <c r="E1340" s="226">
        <v>7.6</v>
      </c>
      <c r="F1340" s="226">
        <v>7.6</v>
      </c>
      <c r="G1340" s="226">
        <v>7.6</v>
      </c>
      <c r="H1340" s="226">
        <v>7.6</v>
      </c>
      <c r="I1340" s="226">
        <v>7.6</v>
      </c>
      <c r="J1340" s="210">
        <v>7.6</v>
      </c>
      <c r="K1340" s="210">
        <v>7.6</v>
      </c>
      <c r="L1340" s="210">
        <v>7.6</v>
      </c>
      <c r="M1340" s="210">
        <v>7.6</v>
      </c>
      <c r="N1340" s="210">
        <v>7.6</v>
      </c>
      <c r="O1340" s="210">
        <v>7.6</v>
      </c>
      <c r="P1340" s="210">
        <v>7.6</v>
      </c>
      <c r="Q1340" s="210">
        <v>7.6</v>
      </c>
      <c r="R1340" s="210">
        <v>7.6</v>
      </c>
      <c r="S1340" s="210">
        <v>7.6</v>
      </c>
      <c r="T1340" s="210">
        <v>7.6</v>
      </c>
      <c r="U1340" s="210">
        <v>7.6</v>
      </c>
      <c r="V1340" s="210">
        <v>7.6</v>
      </c>
      <c r="W1340" s="210">
        <v>7.6</v>
      </c>
      <c r="X1340" s="210">
        <v>7.6</v>
      </c>
      <c r="Y1340" s="210">
        <v>7.6</v>
      </c>
      <c r="Z1340" s="210">
        <v>7.6</v>
      </c>
      <c r="AA1340" s="210">
        <v>7.6</v>
      </c>
      <c r="AB1340" s="210">
        <v>7.6</v>
      </c>
      <c r="AC1340" s="210">
        <v>7.6</v>
      </c>
      <c r="AD1340" s="210">
        <v>7.6</v>
      </c>
      <c r="AE1340" s="210">
        <v>7.6</v>
      </c>
      <c r="AF1340" s="210">
        <v>7.6</v>
      </c>
      <c r="AG1340" s="210">
        <v>7.6</v>
      </c>
      <c r="AH1340" s="210">
        <v>7.6</v>
      </c>
      <c r="AI1340" s="210">
        <v>7.6</v>
      </c>
      <c r="AJ1340" s="210">
        <v>7.6</v>
      </c>
      <c r="AK1340" s="210">
        <v>7.6</v>
      </c>
      <c r="AL1340" s="210">
        <v>7.6</v>
      </c>
      <c r="AM1340" s="210">
        <v>7.6</v>
      </c>
      <c r="AN1340" s="210">
        <v>7.6</v>
      </c>
      <c r="AO1340" s="210">
        <v>7.6</v>
      </c>
      <c r="AP1340" s="210">
        <v>7.6</v>
      </c>
      <c r="AQ1340" s="210">
        <v>7.6</v>
      </c>
      <c r="AR1340" s="210">
        <v>7.6</v>
      </c>
      <c r="AS1340" s="210">
        <v>7.6</v>
      </c>
      <c r="AT1340" s="210">
        <v>7.6</v>
      </c>
      <c r="AU1340" s="210">
        <v>7.6</v>
      </c>
      <c r="AV1340" s="210">
        <v>7.6</v>
      </c>
      <c r="AW1340" s="210">
        <v>7.6</v>
      </c>
      <c r="AX1340" s="210">
        <v>7.6</v>
      </c>
      <c r="AY1340" s="210">
        <v>7.6</v>
      </c>
      <c r="AZ1340" s="210">
        <v>7.6</v>
      </c>
      <c r="BA1340" s="210">
        <v>7.6</v>
      </c>
      <c r="BC1340" s="210">
        <f>(0.0066)*Conversions!$D$8</f>
        <v>6.7649999999999997</v>
      </c>
      <c r="BH1340" s="226"/>
      <c r="BI1340" s="226"/>
      <c r="BJ1340" s="226"/>
      <c r="BL1340" s="210">
        <f>(0.0066)*Conversions!$D$8</f>
        <v>6.7649999999999997</v>
      </c>
      <c r="BR1340" s="213"/>
      <c r="BS1340" s="213"/>
      <c r="BT1340" s="213"/>
      <c r="BV1340" s="210">
        <f>(0.0066)*Conversions!$D$8</f>
        <v>6.7649999999999997</v>
      </c>
      <c r="BZ1340" s="226"/>
      <c r="CA1340" s="226"/>
      <c r="CB1340" s="226"/>
      <c r="CC1340" s="213"/>
      <c r="CD1340" s="213"/>
      <c r="CE1340" s="213"/>
      <c r="CF1340" s="213"/>
      <c r="CG1340" s="213"/>
      <c r="CH1340" s="213"/>
      <c r="CI1340" s="213"/>
      <c r="CJ1340" s="213"/>
      <c r="CK1340" s="213"/>
      <c r="CL1340" s="213"/>
      <c r="CM1340" s="213"/>
      <c r="CN1340" s="213"/>
      <c r="CP1340" s="210"/>
      <c r="CU1340" s="210">
        <f>(0.0066)*Conversions!$D$8</f>
        <v>6.7649999999999997</v>
      </c>
    </row>
    <row r="1341" spans="1:103" s="208" customFormat="1" x14ac:dyDescent="0.25">
      <c r="A1341" s="243" t="s">
        <v>401</v>
      </c>
      <c r="B1341" s="208" t="s">
        <v>1278</v>
      </c>
      <c r="C1341" s="226">
        <v>1.9</v>
      </c>
      <c r="D1341" s="226">
        <v>1.9</v>
      </c>
      <c r="E1341" s="226">
        <v>1.9</v>
      </c>
      <c r="F1341" s="226">
        <v>1.9</v>
      </c>
      <c r="G1341" s="226">
        <v>1.9</v>
      </c>
      <c r="H1341" s="226">
        <v>1.9</v>
      </c>
      <c r="I1341" s="226">
        <v>1.9</v>
      </c>
      <c r="J1341" s="226">
        <v>1.9</v>
      </c>
      <c r="K1341" s="226">
        <v>1.9</v>
      </c>
      <c r="L1341" s="226">
        <v>1.9</v>
      </c>
      <c r="M1341" s="226">
        <v>1.9</v>
      </c>
      <c r="N1341" s="226">
        <v>1.9</v>
      </c>
      <c r="O1341" s="210">
        <v>1.9</v>
      </c>
      <c r="P1341" s="210">
        <v>1.9</v>
      </c>
      <c r="Q1341" s="210">
        <v>1.9</v>
      </c>
      <c r="R1341" s="210">
        <v>1.9</v>
      </c>
      <c r="S1341" s="210">
        <v>1.9</v>
      </c>
      <c r="T1341" s="210">
        <v>1.9</v>
      </c>
      <c r="U1341" s="210">
        <v>1.9</v>
      </c>
      <c r="V1341" s="210">
        <v>1.9</v>
      </c>
      <c r="W1341" s="210">
        <v>1.9</v>
      </c>
      <c r="X1341" s="210">
        <v>1.9</v>
      </c>
      <c r="Y1341" s="210">
        <v>1.9</v>
      </c>
      <c r="Z1341" s="210">
        <v>1.9</v>
      </c>
      <c r="AA1341" s="210">
        <v>1.9</v>
      </c>
      <c r="AB1341" s="210">
        <v>1.9</v>
      </c>
      <c r="AC1341" s="210">
        <v>1.9</v>
      </c>
      <c r="AD1341" s="210">
        <v>1.9</v>
      </c>
      <c r="AE1341" s="210">
        <v>1.9</v>
      </c>
      <c r="AF1341" s="210">
        <v>1.9</v>
      </c>
      <c r="AG1341" s="210">
        <v>1.9</v>
      </c>
      <c r="AH1341" s="210">
        <v>1.9</v>
      </c>
      <c r="AI1341" s="210">
        <v>1.9</v>
      </c>
      <c r="AJ1341" s="210">
        <v>1.9</v>
      </c>
      <c r="AK1341" s="210">
        <v>1.9</v>
      </c>
      <c r="AL1341" s="210">
        <v>1.9</v>
      </c>
      <c r="AM1341" s="210">
        <v>1.9</v>
      </c>
      <c r="AN1341" s="210">
        <v>1.9</v>
      </c>
      <c r="AO1341" s="210">
        <v>1.9</v>
      </c>
      <c r="AP1341" s="210">
        <v>1.9</v>
      </c>
      <c r="AQ1341" s="210">
        <v>1.9</v>
      </c>
      <c r="AR1341" s="210">
        <v>1.9</v>
      </c>
      <c r="AS1341" s="210">
        <v>1.9</v>
      </c>
      <c r="AT1341" s="210">
        <v>1.9</v>
      </c>
      <c r="AU1341" s="210">
        <v>1.9</v>
      </c>
      <c r="AV1341" s="210">
        <v>1.9</v>
      </c>
      <c r="AW1341" s="210">
        <v>1.9</v>
      </c>
      <c r="AX1341" s="210">
        <v>1.9</v>
      </c>
      <c r="AY1341" s="210">
        <v>1.9</v>
      </c>
      <c r="AZ1341" s="210">
        <v>1.9</v>
      </c>
      <c r="BA1341" s="210">
        <v>1.9</v>
      </c>
      <c r="BC1341" s="210">
        <f>(0.0019)*Conversions!$D$8</f>
        <v>1.9475</v>
      </c>
      <c r="BH1341" s="226">
        <v>10</v>
      </c>
      <c r="BI1341" s="226">
        <v>10</v>
      </c>
      <c r="BJ1341" s="226">
        <v>10</v>
      </c>
      <c r="BL1341" s="210">
        <f>(0.0019)*Conversions!$D$8</f>
        <v>1.9475</v>
      </c>
      <c r="BR1341" s="226">
        <v>10</v>
      </c>
      <c r="BS1341" s="226">
        <v>10</v>
      </c>
      <c r="BT1341" s="226">
        <v>10</v>
      </c>
      <c r="BV1341" s="210">
        <f>(0.0019)*Conversions!$D$8</f>
        <v>1.9475</v>
      </c>
      <c r="BZ1341" s="226">
        <v>10</v>
      </c>
      <c r="CA1341" s="226">
        <v>10</v>
      </c>
      <c r="CB1341" s="226">
        <v>10</v>
      </c>
      <c r="CC1341" s="226">
        <f>0.0384*Conversions!$D$8</f>
        <v>39.36</v>
      </c>
      <c r="CD1341" s="226">
        <f>0.0384*Conversions!$D$8</f>
        <v>39.36</v>
      </c>
      <c r="CE1341" s="226">
        <f>0.0384*Conversions!$D$8</f>
        <v>39.36</v>
      </c>
      <c r="CF1341" s="226">
        <f>0.0095*Conversions!$D$8</f>
        <v>9.7374999999999989</v>
      </c>
      <c r="CG1341" s="226">
        <f>0.0095*Conversions!$D$8</f>
        <v>9.7374999999999989</v>
      </c>
      <c r="CH1341" s="226">
        <f>0.0095*Conversions!$D$8</f>
        <v>9.7374999999999989</v>
      </c>
      <c r="CI1341" s="226">
        <f>0.0000771*Conversions!$D$8</f>
        <v>7.9027500000000001E-2</v>
      </c>
      <c r="CJ1341" s="226">
        <f>0.0000771*Conversions!$D$8</f>
        <v>7.9027500000000001E-2</v>
      </c>
      <c r="CK1341" s="226">
        <f>0.0000771*Conversions!$D$8</f>
        <v>7.9027500000000001E-2</v>
      </c>
      <c r="CL1341" s="226">
        <v>10</v>
      </c>
      <c r="CM1341" s="226">
        <v>10</v>
      </c>
      <c r="CN1341" s="226">
        <v>10</v>
      </c>
      <c r="CP1341" s="210">
        <f>(0.0019)*Conversions!$D$8</f>
        <v>1.9475</v>
      </c>
      <c r="CU1341" s="210">
        <f>(0.0019)*Conversions!$D$8</f>
        <v>1.9475</v>
      </c>
    </row>
    <row r="1342" spans="1:103" s="199" customFormat="1" x14ac:dyDescent="0.25">
      <c r="A1342" s="243" t="s">
        <v>532</v>
      </c>
      <c r="B1342" s="208" t="s">
        <v>1278</v>
      </c>
      <c r="C1342" s="226">
        <v>7.6</v>
      </c>
      <c r="D1342" s="226">
        <v>7.6</v>
      </c>
      <c r="E1342" s="226">
        <v>7.6</v>
      </c>
      <c r="F1342" s="226">
        <v>7.6</v>
      </c>
      <c r="G1342" s="226">
        <v>7.6</v>
      </c>
      <c r="H1342" s="226">
        <v>7.6</v>
      </c>
      <c r="I1342" s="226">
        <v>7.6</v>
      </c>
      <c r="J1342" s="226">
        <v>7.6</v>
      </c>
      <c r="K1342" s="226">
        <v>7.6</v>
      </c>
      <c r="L1342" s="226">
        <v>7.6</v>
      </c>
      <c r="M1342" s="226">
        <v>7.6</v>
      </c>
      <c r="N1342" s="226">
        <v>7.6</v>
      </c>
      <c r="O1342" s="210">
        <v>7.6</v>
      </c>
      <c r="P1342" s="210">
        <v>7.6</v>
      </c>
      <c r="Q1342" s="210">
        <v>7.6</v>
      </c>
      <c r="R1342" s="210">
        <v>7.6</v>
      </c>
      <c r="S1342" s="210">
        <v>7.6</v>
      </c>
      <c r="T1342" s="210">
        <v>7.6</v>
      </c>
      <c r="U1342" s="210">
        <v>7.6</v>
      </c>
      <c r="V1342" s="210">
        <v>7.6</v>
      </c>
      <c r="W1342" s="210">
        <v>7.6</v>
      </c>
      <c r="X1342" s="210">
        <v>7.6</v>
      </c>
      <c r="Y1342" s="210">
        <v>7.6</v>
      </c>
      <c r="Z1342" s="210">
        <v>7.6</v>
      </c>
      <c r="AA1342" s="210">
        <v>7.6</v>
      </c>
      <c r="AB1342" s="210">
        <v>7.6</v>
      </c>
      <c r="AC1342" s="210">
        <v>7.6</v>
      </c>
      <c r="AD1342" s="210">
        <v>7.6</v>
      </c>
      <c r="AE1342" s="210">
        <v>7.6</v>
      </c>
      <c r="AF1342" s="210">
        <v>7.6</v>
      </c>
      <c r="AG1342" s="210">
        <v>7.6</v>
      </c>
      <c r="AH1342" s="210">
        <v>7.6</v>
      </c>
      <c r="AI1342" s="210">
        <v>7.6</v>
      </c>
      <c r="AJ1342" s="210">
        <v>7.6</v>
      </c>
      <c r="AK1342" s="210">
        <v>7.6</v>
      </c>
      <c r="AL1342" s="210">
        <v>7.6</v>
      </c>
      <c r="AM1342" s="210">
        <v>7.6</v>
      </c>
      <c r="AN1342" s="210">
        <v>7.6</v>
      </c>
      <c r="AO1342" s="210">
        <v>7.6</v>
      </c>
      <c r="AP1342" s="210">
        <v>7.6</v>
      </c>
      <c r="AQ1342" s="210">
        <v>7.6</v>
      </c>
      <c r="AR1342" s="210">
        <v>7.6</v>
      </c>
      <c r="AS1342" s="210">
        <v>7.6</v>
      </c>
      <c r="AT1342" s="210">
        <v>7.6</v>
      </c>
      <c r="AU1342" s="210">
        <v>7.6</v>
      </c>
      <c r="AV1342" s="210">
        <v>7.6</v>
      </c>
      <c r="AW1342" s="210">
        <v>7.6</v>
      </c>
      <c r="AX1342" s="210">
        <v>7.6</v>
      </c>
      <c r="AY1342" s="210">
        <v>7.6</v>
      </c>
      <c r="AZ1342" s="210">
        <v>7.6</v>
      </c>
      <c r="BA1342" s="210">
        <v>7.6</v>
      </c>
      <c r="BB1342" s="208"/>
      <c r="BC1342" s="210">
        <f>(0.0066)*Conversions!$D$8</f>
        <v>6.7649999999999997</v>
      </c>
      <c r="BD1342" s="208"/>
      <c r="BE1342" s="208"/>
      <c r="BF1342" s="208"/>
      <c r="BG1342" s="208"/>
      <c r="BH1342" s="226">
        <v>20.11</v>
      </c>
      <c r="BI1342" s="226">
        <v>20.11</v>
      </c>
      <c r="BJ1342" s="226">
        <v>20.11</v>
      </c>
      <c r="BK1342" s="208"/>
      <c r="BL1342" s="210">
        <f>(0.0066)*Conversions!$D$8</f>
        <v>6.7649999999999997</v>
      </c>
      <c r="BM1342" s="208"/>
      <c r="BN1342" s="208"/>
      <c r="BO1342" s="208"/>
      <c r="BP1342" s="208"/>
      <c r="BQ1342" s="208"/>
      <c r="BR1342" s="226">
        <v>20.11</v>
      </c>
      <c r="BS1342" s="226">
        <v>20.11</v>
      </c>
      <c r="BT1342" s="226">
        <v>20.11</v>
      </c>
      <c r="BU1342" s="208"/>
      <c r="BV1342" s="210">
        <f>(0.0066)*Conversions!$D$8</f>
        <v>6.7649999999999997</v>
      </c>
      <c r="BW1342" s="208"/>
      <c r="BX1342" s="208"/>
      <c r="BY1342" s="208"/>
      <c r="BZ1342" s="226">
        <v>20.11</v>
      </c>
      <c r="CA1342" s="226">
        <v>20.11</v>
      </c>
      <c r="CB1342" s="226">
        <v>20.11</v>
      </c>
      <c r="CC1342" s="226">
        <f>0.04831*Conversions!$D$8</f>
        <v>49.517749999999999</v>
      </c>
      <c r="CD1342" s="226">
        <f>0.04831*Conversions!$D$8</f>
        <v>49.517749999999999</v>
      </c>
      <c r="CE1342" s="226">
        <f>0.04831*Conversions!$D$8</f>
        <v>49.517749999999999</v>
      </c>
      <c r="CF1342" s="226">
        <f>0.01941*Conversions!$D$8</f>
        <v>19.895250000000001</v>
      </c>
      <c r="CG1342" s="226">
        <f>0.01941*Conversions!$D$8</f>
        <v>19.895250000000001</v>
      </c>
      <c r="CH1342" s="226">
        <f>0.01941*Conversions!$D$8</f>
        <v>19.895250000000001</v>
      </c>
      <c r="CI1342" s="226">
        <f>0.009987*Conversions!$D$8</f>
        <v>10.236675</v>
      </c>
      <c r="CJ1342" s="226">
        <f>0.009987*Conversions!$D$8</f>
        <v>10.236675</v>
      </c>
      <c r="CK1342" s="226">
        <f>0.009987*Conversions!$D$8</f>
        <v>10.236675</v>
      </c>
      <c r="CL1342" s="226">
        <v>20.11</v>
      </c>
      <c r="CM1342" s="226">
        <v>20.11</v>
      </c>
      <c r="CN1342" s="226">
        <v>20.11</v>
      </c>
      <c r="CO1342" s="208"/>
      <c r="CP1342" s="210">
        <f>(0.0066)*Conversions!$D$8</f>
        <v>6.7649999999999997</v>
      </c>
      <c r="CQ1342" s="208"/>
      <c r="CR1342" s="208"/>
      <c r="CS1342" s="208"/>
      <c r="CT1342" s="208"/>
      <c r="CU1342" s="210">
        <f>(0.0066)*Conversions!$D$8</f>
        <v>6.7649999999999997</v>
      </c>
      <c r="CV1342" s="208"/>
      <c r="CW1342" s="208"/>
      <c r="CX1342" s="208"/>
      <c r="CY1342" s="208"/>
    </row>
    <row r="1343" spans="1:103" s="208" customFormat="1" x14ac:dyDescent="0.25">
      <c r="A1343" s="243" t="s">
        <v>403</v>
      </c>
      <c r="B1343" s="208" t="s">
        <v>1278</v>
      </c>
      <c r="C1343" s="226">
        <v>1.9</v>
      </c>
      <c r="D1343" s="226">
        <v>1.9</v>
      </c>
      <c r="E1343" s="226">
        <v>1.9</v>
      </c>
      <c r="F1343" s="226">
        <v>1.9</v>
      </c>
      <c r="G1343" s="226">
        <v>1.9</v>
      </c>
      <c r="H1343" s="226">
        <v>1.9</v>
      </c>
      <c r="I1343" s="226">
        <v>1.9</v>
      </c>
      <c r="J1343" s="226">
        <v>1.9</v>
      </c>
      <c r="K1343" s="226">
        <v>1.9</v>
      </c>
      <c r="L1343" s="226">
        <v>1.9</v>
      </c>
      <c r="M1343" s="226">
        <v>1.9</v>
      </c>
      <c r="N1343" s="226">
        <v>1.9</v>
      </c>
      <c r="O1343" s="210">
        <v>1.9</v>
      </c>
      <c r="P1343" s="210">
        <v>1.9</v>
      </c>
      <c r="Q1343" s="210">
        <v>1.9</v>
      </c>
      <c r="R1343" s="210">
        <v>1.9</v>
      </c>
      <c r="S1343" s="210">
        <v>1.9</v>
      </c>
      <c r="T1343" s="210">
        <v>1.9</v>
      </c>
      <c r="U1343" s="210">
        <v>1.9</v>
      </c>
      <c r="V1343" s="210">
        <v>1.9</v>
      </c>
      <c r="W1343" s="210">
        <v>1.9</v>
      </c>
      <c r="X1343" s="210">
        <v>1.9</v>
      </c>
      <c r="Y1343" s="210">
        <v>1.9</v>
      </c>
      <c r="Z1343" s="210">
        <v>1.9</v>
      </c>
      <c r="AA1343" s="210">
        <v>1.9</v>
      </c>
      <c r="AB1343" s="210">
        <v>1.9</v>
      </c>
      <c r="AC1343" s="210">
        <v>1.9</v>
      </c>
      <c r="AD1343" s="210">
        <v>1.9</v>
      </c>
      <c r="AE1343" s="210">
        <v>1.9</v>
      </c>
      <c r="AF1343" s="210">
        <v>1.9</v>
      </c>
      <c r="AG1343" s="210">
        <v>1.9</v>
      </c>
      <c r="AH1343" s="210">
        <v>1.9</v>
      </c>
      <c r="AI1343" s="210">
        <v>1.9</v>
      </c>
      <c r="AJ1343" s="210">
        <v>1.9</v>
      </c>
      <c r="AK1343" s="210">
        <v>1.9</v>
      </c>
      <c r="AL1343" s="210">
        <v>1.9</v>
      </c>
      <c r="AM1343" s="210">
        <v>1.9</v>
      </c>
      <c r="AN1343" s="210">
        <v>1.9</v>
      </c>
      <c r="AO1343" s="210">
        <v>1.9</v>
      </c>
      <c r="AP1343" s="210">
        <v>1.9</v>
      </c>
      <c r="AQ1343" s="210">
        <v>1.9</v>
      </c>
      <c r="AR1343" s="210">
        <v>1.9</v>
      </c>
      <c r="AS1343" s="210">
        <v>1.9</v>
      </c>
      <c r="AT1343" s="210">
        <v>1.9</v>
      </c>
      <c r="AU1343" s="210">
        <v>1.9</v>
      </c>
      <c r="AV1343" s="210">
        <v>1.9</v>
      </c>
      <c r="AW1343" s="210">
        <v>1.9</v>
      </c>
      <c r="AX1343" s="210">
        <v>1.9</v>
      </c>
      <c r="AY1343" s="210">
        <v>1.9</v>
      </c>
      <c r="AZ1343" s="210">
        <v>1.9</v>
      </c>
      <c r="BA1343" s="210">
        <v>1.9</v>
      </c>
      <c r="BC1343" s="210">
        <f>(0.0019)*Conversions!$D$8</f>
        <v>1.9475</v>
      </c>
      <c r="BH1343" s="226">
        <v>10</v>
      </c>
      <c r="BI1343" s="226">
        <v>10</v>
      </c>
      <c r="BJ1343" s="226">
        <v>10</v>
      </c>
      <c r="BL1343" s="210">
        <f>(0.0019)*Conversions!$D$8</f>
        <v>1.9475</v>
      </c>
      <c r="BR1343" s="226">
        <v>10</v>
      </c>
      <c r="BS1343" s="226">
        <v>10</v>
      </c>
      <c r="BT1343" s="226">
        <v>10</v>
      </c>
      <c r="BV1343" s="210">
        <f>(0.0019)*Conversions!$D$8</f>
        <v>1.9475</v>
      </c>
      <c r="BZ1343" s="226">
        <v>10</v>
      </c>
      <c r="CA1343" s="226">
        <v>10</v>
      </c>
      <c r="CB1343" s="226">
        <v>10</v>
      </c>
      <c r="CC1343" s="226">
        <f>0.0384*Conversions!$D$8</f>
        <v>39.36</v>
      </c>
      <c r="CD1343" s="226">
        <f>0.0384*Conversions!$D$8</f>
        <v>39.36</v>
      </c>
      <c r="CE1343" s="226">
        <f>0.0384*Conversions!$D$8</f>
        <v>39.36</v>
      </c>
      <c r="CF1343" s="226">
        <f>0.0095*Conversions!$D$8</f>
        <v>9.7374999999999989</v>
      </c>
      <c r="CG1343" s="226">
        <f>0.0095*Conversions!$D$8</f>
        <v>9.7374999999999989</v>
      </c>
      <c r="CH1343" s="226">
        <f>0.0095*Conversions!$D$8</f>
        <v>9.7374999999999989</v>
      </c>
      <c r="CI1343" s="226">
        <f>0.0000771*Conversions!$D$8</f>
        <v>7.9027500000000001E-2</v>
      </c>
      <c r="CJ1343" s="226">
        <f>0.0000771*Conversions!$D$8</f>
        <v>7.9027500000000001E-2</v>
      </c>
      <c r="CK1343" s="226">
        <f>0.0000771*Conversions!$D$8</f>
        <v>7.9027500000000001E-2</v>
      </c>
      <c r="CL1343" s="226">
        <v>10</v>
      </c>
      <c r="CM1343" s="226">
        <v>10</v>
      </c>
      <c r="CN1343" s="226">
        <v>10</v>
      </c>
      <c r="CP1343" s="210">
        <f>(0.0019)*Conversions!$D$8</f>
        <v>1.9475</v>
      </c>
      <c r="CU1343" s="210">
        <f>(0.0019)*Conversions!$D$8</f>
        <v>1.9475</v>
      </c>
    </row>
    <row r="1344" spans="1:103" s="208" customFormat="1" x14ac:dyDescent="0.25">
      <c r="A1344" s="243" t="s">
        <v>536</v>
      </c>
      <c r="B1344" s="208" t="s">
        <v>1278</v>
      </c>
      <c r="C1344" s="226">
        <v>7.6</v>
      </c>
      <c r="D1344" s="226">
        <v>7.6</v>
      </c>
      <c r="E1344" s="226">
        <v>7.6</v>
      </c>
      <c r="F1344" s="226">
        <v>7.6</v>
      </c>
      <c r="G1344" s="226">
        <v>7.6</v>
      </c>
      <c r="H1344" s="226">
        <v>7.6</v>
      </c>
      <c r="I1344" s="226">
        <v>7.6</v>
      </c>
      <c r="J1344" s="226">
        <v>7.6</v>
      </c>
      <c r="K1344" s="226">
        <v>7.6</v>
      </c>
      <c r="L1344" s="226">
        <v>7.6</v>
      </c>
      <c r="M1344" s="226">
        <v>7.6</v>
      </c>
      <c r="N1344" s="226">
        <v>7.6</v>
      </c>
      <c r="O1344" s="210">
        <v>7.6</v>
      </c>
      <c r="P1344" s="210">
        <v>7.6</v>
      </c>
      <c r="Q1344" s="210">
        <v>7.6</v>
      </c>
      <c r="R1344" s="210">
        <v>7.6</v>
      </c>
      <c r="S1344" s="210">
        <v>7.6</v>
      </c>
      <c r="T1344" s="210">
        <v>7.6</v>
      </c>
      <c r="U1344" s="210">
        <v>7.6</v>
      </c>
      <c r="V1344" s="210">
        <v>7.6</v>
      </c>
      <c r="W1344" s="210">
        <v>7.6</v>
      </c>
      <c r="X1344" s="210">
        <v>7.6</v>
      </c>
      <c r="Y1344" s="210">
        <v>7.6</v>
      </c>
      <c r="Z1344" s="210">
        <v>7.6</v>
      </c>
      <c r="AA1344" s="210">
        <v>7.6</v>
      </c>
      <c r="AB1344" s="210">
        <v>7.6</v>
      </c>
      <c r="AC1344" s="210">
        <v>7.6</v>
      </c>
      <c r="AD1344" s="210">
        <v>7.6</v>
      </c>
      <c r="AE1344" s="210">
        <v>7.6</v>
      </c>
      <c r="AF1344" s="210">
        <v>7.6</v>
      </c>
      <c r="AG1344" s="210">
        <v>7.6</v>
      </c>
      <c r="AH1344" s="210">
        <v>7.6</v>
      </c>
      <c r="AI1344" s="210">
        <v>7.6</v>
      </c>
      <c r="AJ1344" s="210">
        <v>7.6</v>
      </c>
      <c r="AK1344" s="210">
        <v>7.6</v>
      </c>
      <c r="AL1344" s="210">
        <v>7.6</v>
      </c>
      <c r="AM1344" s="210">
        <v>7.6</v>
      </c>
      <c r="AN1344" s="210">
        <v>7.6</v>
      </c>
      <c r="AO1344" s="210">
        <v>7.6</v>
      </c>
      <c r="AP1344" s="210">
        <v>7.6</v>
      </c>
      <c r="AQ1344" s="210">
        <v>7.6</v>
      </c>
      <c r="AR1344" s="210">
        <v>7.6</v>
      </c>
      <c r="AS1344" s="210">
        <v>7.6</v>
      </c>
      <c r="AT1344" s="210">
        <v>7.6</v>
      </c>
      <c r="AU1344" s="210">
        <v>7.6</v>
      </c>
      <c r="AV1344" s="210">
        <v>7.6</v>
      </c>
      <c r="AW1344" s="210">
        <v>7.6</v>
      </c>
      <c r="AX1344" s="210">
        <v>7.6</v>
      </c>
      <c r="AY1344" s="210">
        <v>7.6</v>
      </c>
      <c r="AZ1344" s="210">
        <v>7.6</v>
      </c>
      <c r="BA1344" s="210">
        <v>7.6</v>
      </c>
      <c r="BC1344" s="210">
        <f>(0.0066)*Conversions!$D$8</f>
        <v>6.7649999999999997</v>
      </c>
      <c r="BH1344" s="226">
        <v>20.11</v>
      </c>
      <c r="BI1344" s="226">
        <v>20.11</v>
      </c>
      <c r="BJ1344" s="226">
        <v>20.11</v>
      </c>
      <c r="BL1344" s="210">
        <f>(0.0066)*Conversions!$D$8</f>
        <v>6.7649999999999997</v>
      </c>
      <c r="BR1344" s="226">
        <v>20.11</v>
      </c>
      <c r="BS1344" s="226">
        <v>20.11</v>
      </c>
      <c r="BT1344" s="226">
        <v>20.11</v>
      </c>
      <c r="BV1344" s="210">
        <f>(0.0066)*Conversions!$D$8</f>
        <v>6.7649999999999997</v>
      </c>
      <c r="BZ1344" s="226">
        <v>20.11</v>
      </c>
      <c r="CA1344" s="226">
        <v>20.11</v>
      </c>
      <c r="CB1344" s="226">
        <v>20.11</v>
      </c>
      <c r="CC1344" s="226">
        <f>0.04831*Conversions!$D$8</f>
        <v>49.517749999999999</v>
      </c>
      <c r="CD1344" s="226">
        <f>0.04831*Conversions!$D$8</f>
        <v>49.517749999999999</v>
      </c>
      <c r="CE1344" s="226">
        <f>0.04831*Conversions!$D$8</f>
        <v>49.517749999999999</v>
      </c>
      <c r="CF1344" s="226">
        <f>0.01941*Conversions!$D$8</f>
        <v>19.895250000000001</v>
      </c>
      <c r="CG1344" s="226">
        <f>0.01941*Conversions!$D$8</f>
        <v>19.895250000000001</v>
      </c>
      <c r="CH1344" s="226">
        <f>0.01941*Conversions!$D$8</f>
        <v>19.895250000000001</v>
      </c>
      <c r="CI1344" s="226">
        <f>0.009987*Conversions!$D$8</f>
        <v>10.236675</v>
      </c>
      <c r="CJ1344" s="226">
        <f>0.009987*Conversions!$D$8</f>
        <v>10.236675</v>
      </c>
      <c r="CK1344" s="226">
        <f>0.009987*Conversions!$D$8</f>
        <v>10.236675</v>
      </c>
      <c r="CL1344" s="226">
        <v>20.11</v>
      </c>
      <c r="CM1344" s="226">
        <v>20.11</v>
      </c>
      <c r="CN1344" s="226">
        <v>20.11</v>
      </c>
      <c r="CP1344" s="210">
        <f>(0.0066)*Conversions!$D$8</f>
        <v>6.7649999999999997</v>
      </c>
      <c r="CU1344" s="210">
        <f>(0.0066)*Conversions!$D$8</f>
        <v>6.7649999999999997</v>
      </c>
    </row>
    <row r="1345" spans="1:103" s="199" customFormat="1" x14ac:dyDescent="0.25">
      <c r="A1345" s="243" t="s">
        <v>521</v>
      </c>
      <c r="B1345" s="208" t="s">
        <v>1278</v>
      </c>
      <c r="C1345" s="226"/>
      <c r="D1345" s="226"/>
      <c r="E1345" s="226"/>
      <c r="F1345" s="226"/>
      <c r="G1345" s="226"/>
      <c r="H1345" s="226"/>
      <c r="I1345" s="226"/>
      <c r="J1345" s="210"/>
      <c r="K1345" s="210"/>
      <c r="L1345" s="210"/>
      <c r="M1345" s="210"/>
      <c r="N1345" s="210"/>
      <c r="O1345" s="210"/>
      <c r="P1345" s="210"/>
      <c r="Q1345" s="210"/>
      <c r="R1345" s="210"/>
      <c r="S1345" s="210"/>
      <c r="T1345" s="210"/>
      <c r="U1345" s="210"/>
      <c r="V1345" s="208"/>
      <c r="W1345" s="208"/>
      <c r="X1345" s="208"/>
      <c r="Y1345" s="208"/>
      <c r="Z1345" s="210"/>
      <c r="AA1345" s="210"/>
      <c r="AB1345" s="210"/>
      <c r="AC1345" s="210"/>
      <c r="AD1345" s="210"/>
      <c r="AE1345" s="210"/>
      <c r="AF1345" s="210"/>
      <c r="AG1345" s="210"/>
      <c r="AH1345" s="210"/>
      <c r="AI1345" s="210"/>
      <c r="AJ1345" s="210"/>
      <c r="AK1345" s="210"/>
      <c r="AL1345" s="210"/>
      <c r="AM1345" s="210"/>
      <c r="AN1345" s="210"/>
      <c r="AO1345" s="210"/>
      <c r="AP1345" s="210"/>
      <c r="AQ1345" s="210"/>
      <c r="AR1345" s="210"/>
      <c r="AS1345" s="210"/>
      <c r="AT1345" s="210"/>
      <c r="AU1345" s="210"/>
      <c r="AV1345" s="210"/>
      <c r="AW1345" s="210"/>
      <c r="AX1345" s="210"/>
      <c r="AY1345" s="210"/>
      <c r="AZ1345" s="210"/>
      <c r="BA1345" s="210"/>
      <c r="BB1345" s="210">
        <f>(0.0000022)*Conversions!$D$8</f>
        <v>2.2550000000000001E-3</v>
      </c>
      <c r="BC1345" s="210">
        <f>(0.0000022)*Conversions!$D$8</f>
        <v>2.2550000000000001E-3</v>
      </c>
      <c r="BD1345" s="210">
        <f>(0.0000022)*Conversions!$D$8</f>
        <v>2.2550000000000001E-3</v>
      </c>
      <c r="BE1345" s="210">
        <f>(0.0000022)*Conversions!$D$8</f>
        <v>2.2550000000000001E-3</v>
      </c>
      <c r="BF1345" s="210">
        <f>(0.0000022)*Conversions!$D$8</f>
        <v>2.2550000000000001E-3</v>
      </c>
      <c r="BG1345" s="210">
        <f>(0.0000022)*Conversions!$D$8</f>
        <v>2.2550000000000001E-3</v>
      </c>
      <c r="BH1345" s="208"/>
      <c r="BI1345" s="208"/>
      <c r="BJ1345" s="208"/>
      <c r="BK1345" s="210">
        <f>(0.0000022)*Conversions!$D$8</f>
        <v>2.2550000000000001E-3</v>
      </c>
      <c r="BL1345" s="210">
        <f>(0.0000022)*Conversions!$D$8</f>
        <v>2.2550000000000001E-3</v>
      </c>
      <c r="BM1345" s="210">
        <f>(0.0000022)*Conversions!$D$8</f>
        <v>2.2550000000000001E-3</v>
      </c>
      <c r="BN1345" s="210">
        <f>(0.0000022)*Conversions!$D$8</f>
        <v>2.2550000000000001E-3</v>
      </c>
      <c r="BO1345" s="210">
        <f>(0.0000022)*Conversions!$D$8</f>
        <v>2.2550000000000001E-3</v>
      </c>
      <c r="BP1345" s="210">
        <f>(0.0000022)*Conversions!$D$8</f>
        <v>2.2550000000000001E-3</v>
      </c>
      <c r="BQ1345" s="210">
        <f>(0.0000022)*Conversions!$D$8</f>
        <v>2.2550000000000001E-3</v>
      </c>
      <c r="BR1345" s="213"/>
      <c r="BS1345" s="213"/>
      <c r="BT1345" s="213"/>
      <c r="BU1345" s="210">
        <f>(0.0000022)*Conversions!$D$8</f>
        <v>2.2550000000000001E-3</v>
      </c>
      <c r="BV1345" s="210">
        <f>(0.0000022)*Conversions!$D$8</f>
        <v>2.2550000000000001E-3</v>
      </c>
      <c r="BW1345" s="210">
        <f>(0.0000022)*Conversions!$D$8</f>
        <v>2.2550000000000001E-3</v>
      </c>
      <c r="BX1345" s="210">
        <f>(0.0000022)*Conversions!$D$8</f>
        <v>2.2550000000000001E-3</v>
      </c>
      <c r="BY1345" s="210">
        <f>(0.0000022)*Conversions!$D$8</f>
        <v>2.2550000000000001E-3</v>
      </c>
      <c r="BZ1345" s="213"/>
      <c r="CA1345" s="213"/>
      <c r="CB1345" s="213"/>
      <c r="CC1345" s="226">
        <f>0.000134*Conversions!$D$8</f>
        <v>0.13735</v>
      </c>
      <c r="CD1345" s="226">
        <f>0.000134*Conversions!$D$8</f>
        <v>0.13735</v>
      </c>
      <c r="CE1345" s="226">
        <f>0.000134*Conversions!$D$8</f>
        <v>0.13735</v>
      </c>
      <c r="CF1345" s="226">
        <f>0.000141*Conversions!$D$8</f>
        <v>0.14452500000000001</v>
      </c>
      <c r="CG1345" s="226">
        <f>0.000141*Conversions!$D$8</f>
        <v>0.14452500000000001</v>
      </c>
      <c r="CH1345" s="226">
        <f>0.000141*Conversions!$D$8</f>
        <v>0.14452500000000001</v>
      </c>
      <c r="CI1345" s="226">
        <f>0.0000269*Conversions!$D$8</f>
        <v>2.75725E-2</v>
      </c>
      <c r="CJ1345" s="226">
        <f>0.0000269*Conversions!$D$8</f>
        <v>2.75725E-2</v>
      </c>
      <c r="CK1345" s="226">
        <f>0.0000269*Conversions!$D$8</f>
        <v>2.75725E-2</v>
      </c>
      <c r="CL1345" s="213"/>
      <c r="CM1345" s="213"/>
      <c r="CN1345" s="213"/>
      <c r="CO1345" s="210">
        <f>(0.0000022)*Conversions!$D$8</f>
        <v>2.2550000000000001E-3</v>
      </c>
      <c r="CP1345" s="210">
        <f>(0.0000022)*Conversions!$D$8</f>
        <v>2.2550000000000001E-3</v>
      </c>
      <c r="CQ1345" s="210">
        <f>(0.0000022)*Conversions!$D$8</f>
        <v>2.2550000000000001E-3</v>
      </c>
      <c r="CR1345" s="210">
        <f>(0.0000022)*Conversions!$D$8</f>
        <v>2.2550000000000001E-3</v>
      </c>
      <c r="CS1345" s="210">
        <f>(0.0000022)*Conversions!$D$8</f>
        <v>2.2550000000000001E-3</v>
      </c>
      <c r="CT1345" s="210">
        <f>(0.0000022)*Conversions!$D$8</f>
        <v>2.2550000000000001E-3</v>
      </c>
      <c r="CU1345" s="210">
        <f>(0.0000022)*Conversions!$D$8</f>
        <v>2.2550000000000001E-3</v>
      </c>
      <c r="CV1345" s="210">
        <f>(0.0000022)*Conversions!$D$8</f>
        <v>2.2550000000000001E-3</v>
      </c>
      <c r="CW1345" s="210">
        <f>(0.0000022)*Conversions!$D$8</f>
        <v>2.2550000000000001E-3</v>
      </c>
      <c r="CX1345" s="210">
        <f>(0.0000022)*Conversions!$D$8</f>
        <v>2.2550000000000001E-3</v>
      </c>
      <c r="CY1345" s="208"/>
    </row>
    <row r="1346" spans="1:103" s="199" customFormat="1" x14ac:dyDescent="0.25">
      <c r="A1346" s="243" t="s">
        <v>523</v>
      </c>
      <c r="B1346" s="208" t="s">
        <v>1278</v>
      </c>
      <c r="C1346" s="226"/>
      <c r="D1346" s="226"/>
      <c r="E1346" s="226"/>
      <c r="F1346" s="226"/>
      <c r="G1346" s="226"/>
      <c r="H1346" s="226"/>
      <c r="I1346" s="226"/>
      <c r="J1346" s="210"/>
      <c r="K1346" s="210"/>
      <c r="L1346" s="210"/>
      <c r="M1346" s="210"/>
      <c r="N1346" s="210"/>
      <c r="O1346" s="210"/>
      <c r="P1346" s="210"/>
      <c r="Q1346" s="210"/>
      <c r="R1346" s="210"/>
      <c r="S1346" s="210"/>
      <c r="T1346" s="210"/>
      <c r="U1346" s="210"/>
      <c r="V1346" s="208"/>
      <c r="W1346" s="208"/>
      <c r="X1346" s="208"/>
      <c r="Y1346" s="208"/>
      <c r="Z1346" s="210"/>
      <c r="AA1346" s="210"/>
      <c r="AB1346" s="210"/>
      <c r="AC1346" s="210"/>
      <c r="AD1346" s="208"/>
      <c r="AE1346" s="208"/>
      <c r="AF1346" s="210"/>
      <c r="AG1346" s="210"/>
      <c r="AH1346" s="210"/>
      <c r="AI1346" s="210"/>
      <c r="AJ1346" s="210"/>
      <c r="AK1346" s="210"/>
      <c r="AL1346" s="210"/>
      <c r="AM1346" s="210"/>
      <c r="AN1346" s="210"/>
      <c r="AO1346" s="210"/>
      <c r="AP1346" s="210"/>
      <c r="AQ1346" s="210"/>
      <c r="AR1346" s="210"/>
      <c r="AS1346" s="210"/>
      <c r="AT1346" s="210"/>
      <c r="AU1346" s="210"/>
      <c r="AV1346" s="210"/>
      <c r="AW1346" s="210"/>
      <c r="AX1346" s="210"/>
      <c r="AY1346" s="210"/>
      <c r="AZ1346" s="210"/>
      <c r="BA1346" s="210"/>
      <c r="BB1346" s="210">
        <f>0.000029*Conversions!$D$8</f>
        <v>2.9725000000000001E-2</v>
      </c>
      <c r="BC1346" s="210">
        <f>0.000029*Conversions!$D$8</f>
        <v>2.9725000000000001E-2</v>
      </c>
      <c r="BD1346" s="210">
        <f>0.000029*Conversions!$D$8</f>
        <v>2.9725000000000001E-2</v>
      </c>
      <c r="BE1346" s="210">
        <f>0.000029*Conversions!$D$8</f>
        <v>2.9725000000000001E-2</v>
      </c>
      <c r="BF1346" s="210">
        <f>0.000029*Conversions!$D$8</f>
        <v>2.9725000000000001E-2</v>
      </c>
      <c r="BG1346" s="210">
        <f>0.000029*Conversions!$D$8</f>
        <v>2.9725000000000001E-2</v>
      </c>
      <c r="BH1346" s="208"/>
      <c r="BI1346" s="208"/>
      <c r="BJ1346" s="208"/>
      <c r="BK1346" s="210">
        <f>0.000029*Conversions!$D$8</f>
        <v>2.9725000000000001E-2</v>
      </c>
      <c r="BL1346" s="210">
        <f>0.000029*Conversions!$D$8</f>
        <v>2.9725000000000001E-2</v>
      </c>
      <c r="BM1346" s="210">
        <f>0.000029*Conversions!$D$8</f>
        <v>2.9725000000000001E-2</v>
      </c>
      <c r="BN1346" s="210">
        <f>0.000029*Conversions!$D$8</f>
        <v>2.9725000000000001E-2</v>
      </c>
      <c r="BO1346" s="210">
        <f>0.000029*Conversions!$D$8</f>
        <v>2.9725000000000001E-2</v>
      </c>
      <c r="BP1346" s="210">
        <f>0.000029*Conversions!$D$8</f>
        <v>2.9725000000000001E-2</v>
      </c>
      <c r="BQ1346" s="210">
        <f>0.000029*Conversions!$D$8</f>
        <v>2.9725000000000001E-2</v>
      </c>
      <c r="BR1346" s="213"/>
      <c r="BS1346" s="213"/>
      <c r="BT1346" s="213"/>
      <c r="BU1346" s="210">
        <f>0.000029*Conversions!$D$8</f>
        <v>2.9725000000000001E-2</v>
      </c>
      <c r="BV1346" s="210">
        <f>0.000029*Conversions!$D$8</f>
        <v>2.9725000000000001E-2</v>
      </c>
      <c r="BW1346" s="210">
        <f>0.000029*Conversions!$D$8</f>
        <v>2.9725000000000001E-2</v>
      </c>
      <c r="BX1346" s="210">
        <f>0.000029*Conversions!$D$8</f>
        <v>2.9725000000000001E-2</v>
      </c>
      <c r="BY1346" s="210">
        <f>0.000029*Conversions!$D$8</f>
        <v>2.9725000000000001E-2</v>
      </c>
      <c r="BZ1346" s="213"/>
      <c r="CA1346" s="213"/>
      <c r="CB1346" s="213"/>
      <c r="CC1346" s="226"/>
      <c r="CD1346" s="226"/>
      <c r="CE1346" s="226"/>
      <c r="CF1346" s="213"/>
      <c r="CG1346" s="213"/>
      <c r="CH1346" s="213"/>
      <c r="CI1346" s="213"/>
      <c r="CJ1346" s="213"/>
      <c r="CK1346" s="213"/>
      <c r="CL1346" s="213"/>
      <c r="CM1346" s="213"/>
      <c r="CN1346" s="213"/>
      <c r="CO1346" s="210">
        <f>0.000029*Conversions!$D$8</f>
        <v>2.9725000000000001E-2</v>
      </c>
      <c r="CP1346" s="210">
        <f>0.000029*Conversions!$D$8</f>
        <v>2.9725000000000001E-2</v>
      </c>
      <c r="CQ1346" s="210">
        <f>0.000029*Conversions!$D$8</f>
        <v>2.9725000000000001E-2</v>
      </c>
      <c r="CR1346" s="210">
        <f>0.000029*Conversions!$D$8</f>
        <v>2.9725000000000001E-2</v>
      </c>
      <c r="CS1346" s="210">
        <f>0.000029*Conversions!$D$8</f>
        <v>2.9725000000000001E-2</v>
      </c>
      <c r="CT1346" s="210">
        <f>0.000029*Conversions!$D$8</f>
        <v>2.9725000000000001E-2</v>
      </c>
      <c r="CU1346" s="210">
        <f>0.000029*Conversions!$D$8</f>
        <v>2.9725000000000001E-2</v>
      </c>
      <c r="CV1346" s="210">
        <f>0.000029*Conversions!$D$8</f>
        <v>2.9725000000000001E-2</v>
      </c>
      <c r="CW1346" s="210">
        <f>0.000029*Conversions!$D$8</f>
        <v>2.9725000000000001E-2</v>
      </c>
      <c r="CX1346" s="210">
        <f>0.000029*Conversions!$D$8</f>
        <v>2.9725000000000001E-2</v>
      </c>
      <c r="CY1346" s="208"/>
    </row>
    <row r="1347" spans="1:103" s="208" customFormat="1" x14ac:dyDescent="0.25">
      <c r="A1347" s="243" t="s">
        <v>374</v>
      </c>
      <c r="B1347" s="208" t="s">
        <v>1278</v>
      </c>
      <c r="C1347" s="226">
        <v>1.6</v>
      </c>
      <c r="D1347" s="226">
        <v>1.6</v>
      </c>
      <c r="E1347" s="226">
        <v>1.6</v>
      </c>
      <c r="F1347" s="226">
        <v>1.6</v>
      </c>
      <c r="G1347" s="226">
        <v>1.6</v>
      </c>
      <c r="H1347" s="226">
        <v>1.6</v>
      </c>
      <c r="I1347" s="226">
        <v>1.6</v>
      </c>
      <c r="J1347" s="210">
        <v>1.6</v>
      </c>
      <c r="K1347" s="210">
        <v>1.6</v>
      </c>
      <c r="L1347" s="210">
        <v>1.6</v>
      </c>
      <c r="M1347" s="210">
        <v>1.6</v>
      </c>
      <c r="N1347" s="210">
        <v>1.6</v>
      </c>
      <c r="O1347" s="210">
        <v>1.6</v>
      </c>
      <c r="P1347" s="210">
        <v>1.6</v>
      </c>
      <c r="Q1347" s="210">
        <v>1.6</v>
      </c>
      <c r="R1347" s="210">
        <v>1.6</v>
      </c>
      <c r="S1347" s="210">
        <v>1.6</v>
      </c>
      <c r="T1347" s="210">
        <v>1.6</v>
      </c>
      <c r="U1347" s="210">
        <v>1.6</v>
      </c>
      <c r="V1347" s="210">
        <v>1.6</v>
      </c>
      <c r="W1347" s="210">
        <v>1.6</v>
      </c>
      <c r="X1347" s="210">
        <v>1.6</v>
      </c>
      <c r="Y1347" s="210">
        <v>1.6</v>
      </c>
      <c r="Z1347" s="210">
        <v>1.6</v>
      </c>
      <c r="AA1347" s="210">
        <v>1.6</v>
      </c>
      <c r="AB1347" s="210">
        <v>1.6</v>
      </c>
      <c r="AC1347" s="210">
        <v>1.6</v>
      </c>
      <c r="AD1347" s="210">
        <v>1.6</v>
      </c>
      <c r="AE1347" s="210">
        <v>1.6</v>
      </c>
      <c r="AF1347" s="226">
        <v>1.6</v>
      </c>
      <c r="AG1347" s="226">
        <v>1.6</v>
      </c>
      <c r="AH1347" s="226">
        <v>1.6</v>
      </c>
      <c r="AI1347" s="226">
        <v>1.6</v>
      </c>
      <c r="AJ1347" s="226">
        <v>1.6</v>
      </c>
      <c r="AK1347" s="226">
        <v>1.6</v>
      </c>
      <c r="AL1347" s="210">
        <v>1.6</v>
      </c>
      <c r="AM1347" s="210">
        <v>1.6</v>
      </c>
      <c r="AN1347" s="210">
        <v>1.6</v>
      </c>
      <c r="AO1347" s="210">
        <v>1.6</v>
      </c>
      <c r="AP1347" s="210">
        <v>1.6</v>
      </c>
      <c r="AQ1347" s="210">
        <v>1.6</v>
      </c>
      <c r="AR1347" s="210">
        <v>1.6</v>
      </c>
      <c r="AS1347" s="210">
        <v>1.6</v>
      </c>
      <c r="AT1347" s="210">
        <v>1.6</v>
      </c>
      <c r="AU1347" s="210">
        <v>1.6</v>
      </c>
      <c r="AV1347" s="210">
        <v>1.6</v>
      </c>
      <c r="AW1347" s="210">
        <v>1.6</v>
      </c>
      <c r="AX1347" s="210">
        <v>1.6</v>
      </c>
      <c r="AY1347" s="210">
        <v>1.6</v>
      </c>
      <c r="AZ1347" s="210">
        <v>1.6</v>
      </c>
      <c r="BA1347" s="210">
        <v>1.6</v>
      </c>
      <c r="BB1347" s="226">
        <v>1.6</v>
      </c>
      <c r="BC1347" s="226">
        <v>1.6</v>
      </c>
      <c r="BD1347" s="226">
        <v>1.6</v>
      </c>
      <c r="BE1347" s="226">
        <v>1.6</v>
      </c>
      <c r="BF1347" s="226">
        <v>1.6</v>
      </c>
      <c r="BG1347" s="226">
        <v>1.6</v>
      </c>
      <c r="BH1347" s="226">
        <v>1.6</v>
      </c>
      <c r="BI1347" s="226">
        <v>1.6</v>
      </c>
      <c r="BJ1347" s="226">
        <v>1.6</v>
      </c>
      <c r="BK1347" s="226">
        <v>1.6</v>
      </c>
      <c r="BL1347" s="226">
        <v>1.6</v>
      </c>
      <c r="BM1347" s="226">
        <v>1.6</v>
      </c>
      <c r="BN1347" s="226">
        <v>1.6</v>
      </c>
      <c r="BO1347" s="226">
        <v>1.6</v>
      </c>
      <c r="BP1347" s="226">
        <v>1.6</v>
      </c>
      <c r="BQ1347" s="226">
        <v>1.6</v>
      </c>
      <c r="BR1347" s="226">
        <v>1.6</v>
      </c>
      <c r="BS1347" s="226">
        <v>1.6</v>
      </c>
      <c r="BT1347" s="226">
        <v>1.6</v>
      </c>
      <c r="BU1347" s="226">
        <v>1.6</v>
      </c>
      <c r="BV1347" s="226">
        <v>1.6</v>
      </c>
      <c r="BW1347" s="226">
        <v>1.6</v>
      </c>
      <c r="BX1347" s="226">
        <v>1.6</v>
      </c>
      <c r="BY1347" s="226">
        <v>1.6</v>
      </c>
      <c r="BZ1347" s="226">
        <v>1.6</v>
      </c>
      <c r="CA1347" s="226">
        <v>1.6</v>
      </c>
      <c r="CB1347" s="226">
        <v>1.6</v>
      </c>
      <c r="CC1347" s="226">
        <f>0.0287*Conversions!$D$8</f>
        <v>29.4175</v>
      </c>
      <c r="CD1347" s="226">
        <f>0.0287*Conversions!$D$8</f>
        <v>29.4175</v>
      </c>
      <c r="CE1347" s="226">
        <f>0.0287*Conversions!$D$8</f>
        <v>29.4175</v>
      </c>
      <c r="CF1347" s="226">
        <v>1.6</v>
      </c>
      <c r="CG1347" s="226">
        <v>1.6</v>
      </c>
      <c r="CH1347" s="226">
        <v>1.6</v>
      </c>
      <c r="CI1347" s="226">
        <f>0.0419*Conversions!$D$8</f>
        <v>42.947499999999998</v>
      </c>
      <c r="CJ1347" s="226">
        <f>0.0419*Conversions!$D$8</f>
        <v>42.947499999999998</v>
      </c>
      <c r="CK1347" s="226">
        <f>0.0419*Conversions!$D$8</f>
        <v>42.947499999999998</v>
      </c>
      <c r="CL1347" s="226">
        <v>1.6</v>
      </c>
      <c r="CM1347" s="226">
        <v>1.6</v>
      </c>
      <c r="CN1347" s="226">
        <v>1.6</v>
      </c>
      <c r="CO1347" s="226">
        <v>1.6</v>
      </c>
      <c r="CP1347" s="226">
        <v>1.6</v>
      </c>
      <c r="CQ1347" s="226">
        <v>1.6</v>
      </c>
      <c r="CR1347" s="226">
        <v>1.6</v>
      </c>
      <c r="CS1347" s="226">
        <v>1.6</v>
      </c>
      <c r="CT1347" s="226">
        <v>1.6</v>
      </c>
      <c r="CU1347" s="226">
        <v>1.6</v>
      </c>
      <c r="CV1347" s="226">
        <v>1.6</v>
      </c>
      <c r="CW1347" s="226">
        <v>1.6</v>
      </c>
      <c r="CX1347" s="226">
        <v>1.6</v>
      </c>
    </row>
    <row r="1348" spans="1:103" s="208" customFormat="1" x14ac:dyDescent="0.25">
      <c r="A1348" s="243" t="s">
        <v>648</v>
      </c>
      <c r="B1348" s="208" t="s">
        <v>1278</v>
      </c>
      <c r="M1348" s="209"/>
      <c r="CC1348" s="226">
        <f>0.0000446*Conversions!$D$8</f>
        <v>4.5714999999999999E-2</v>
      </c>
      <c r="CD1348" s="226">
        <f>0.0000446*Conversions!$D$8</f>
        <v>4.5714999999999999E-2</v>
      </c>
      <c r="CE1348" s="226">
        <f>0.0000446*Conversions!$D$8</f>
        <v>4.5714999999999999E-2</v>
      </c>
      <c r="CF1348" s="226">
        <f>0.000013*Conversions!$D$8</f>
        <v>1.3325E-2</v>
      </c>
      <c r="CG1348" s="226">
        <f>0.000013*Conversions!$D$8</f>
        <v>1.3325E-2</v>
      </c>
      <c r="CH1348" s="226">
        <f>0.000013*Conversions!$D$8</f>
        <v>1.3325E-2</v>
      </c>
      <c r="CI1348" s="226">
        <f>0.0000269*Conversions!$D$8</f>
        <v>2.75725E-2</v>
      </c>
      <c r="CJ1348" s="226">
        <f>0.0000269*Conversions!$D$8</f>
        <v>2.75725E-2</v>
      </c>
      <c r="CK1348" s="226">
        <f>0.0000269*Conversions!$D$8</f>
        <v>2.75725E-2</v>
      </c>
    </row>
    <row r="1349" spans="1:103" s="208" customFormat="1" x14ac:dyDescent="0.25">
      <c r="A1349" s="243" t="s">
        <v>376</v>
      </c>
      <c r="B1349" s="208" t="s">
        <v>1278</v>
      </c>
      <c r="C1349" s="226">
        <v>5.0000000000000004E-6</v>
      </c>
      <c r="D1349" s="226">
        <v>5.0000000000000004E-6</v>
      </c>
      <c r="E1349" s="226">
        <v>5.0000000000000004E-6</v>
      </c>
      <c r="F1349" s="226">
        <v>5.0000000000000004E-6</v>
      </c>
      <c r="G1349" s="226">
        <v>5.0000000000000004E-6</v>
      </c>
      <c r="H1349" s="226">
        <v>5.0000000000000004E-6</v>
      </c>
      <c r="I1349" s="226">
        <v>5.0000000000000004E-6</v>
      </c>
      <c r="J1349" s="210">
        <v>5.0000000000000004E-6</v>
      </c>
      <c r="K1349" s="210">
        <v>5.0000000000000004E-6</v>
      </c>
      <c r="L1349" s="210">
        <v>5.0000000000000004E-6</v>
      </c>
      <c r="M1349" s="210">
        <v>5.0000000000000004E-6</v>
      </c>
      <c r="N1349" s="210">
        <v>5.0000000000000004E-6</v>
      </c>
      <c r="O1349" s="210">
        <v>5.0000000000000004E-6</v>
      </c>
      <c r="P1349" s="210">
        <v>5.0000000000000004E-6</v>
      </c>
      <c r="Q1349" s="210">
        <v>5.0000000000000004E-6</v>
      </c>
      <c r="R1349" s="210">
        <v>5.0000000000000004E-6</v>
      </c>
      <c r="S1349" s="210">
        <v>5.0000000000000004E-6</v>
      </c>
      <c r="T1349" s="210">
        <v>5.0000000000000004E-6</v>
      </c>
      <c r="U1349" s="210">
        <v>5.0000000000000004E-6</v>
      </c>
      <c r="V1349" s="210">
        <v>5.0000000000000004E-6</v>
      </c>
      <c r="W1349" s="210">
        <v>5.0000000000000004E-6</v>
      </c>
      <c r="X1349" s="210">
        <v>5.0000000000000004E-6</v>
      </c>
      <c r="Y1349" s="210">
        <v>5.0000000000000004E-6</v>
      </c>
      <c r="Z1349" s="210">
        <v>5.0000000000000004E-6</v>
      </c>
      <c r="AA1349" s="210">
        <v>5.0000000000000004E-6</v>
      </c>
      <c r="AB1349" s="210">
        <v>5.0000000000000004E-6</v>
      </c>
      <c r="AC1349" s="210">
        <v>5.0000000000000004E-6</v>
      </c>
      <c r="AD1349" s="210">
        <v>5.0000000000000004E-6</v>
      </c>
      <c r="AE1349" s="210">
        <v>5.0000000000000004E-6</v>
      </c>
      <c r="AF1349" s="226">
        <v>5.0000000000000004E-6</v>
      </c>
      <c r="AG1349" s="226">
        <v>5.0000000000000004E-6</v>
      </c>
      <c r="AH1349" s="226">
        <v>5.0000000000000004E-6</v>
      </c>
      <c r="AI1349" s="226">
        <v>5.0000000000000004E-6</v>
      </c>
      <c r="AJ1349" s="226">
        <v>5.0000000000000004E-6</v>
      </c>
      <c r="AK1349" s="226">
        <v>5.0000000000000004E-6</v>
      </c>
      <c r="AL1349" s="210">
        <v>5.0000000000000004E-6</v>
      </c>
      <c r="AM1349" s="210">
        <v>5.0000000000000004E-6</v>
      </c>
      <c r="AN1349" s="210">
        <v>5.0000000000000004E-6</v>
      </c>
      <c r="AO1349" s="210">
        <v>5.0000000000000004E-6</v>
      </c>
      <c r="AP1349" s="210">
        <v>5.0000000000000004E-6</v>
      </c>
      <c r="AQ1349" s="210">
        <v>5.0000000000000004E-6</v>
      </c>
      <c r="AR1349" s="210">
        <v>5.0000000000000004E-6</v>
      </c>
      <c r="AS1349" s="210">
        <v>5.0000000000000004E-6</v>
      </c>
      <c r="AT1349" s="210">
        <v>5.0000000000000004E-6</v>
      </c>
      <c r="AU1349" s="210">
        <v>5.0000000000000004E-6</v>
      </c>
      <c r="AV1349" s="210">
        <v>5.0000000000000004E-6</v>
      </c>
      <c r="AW1349" s="210">
        <v>5.0000000000000004E-6</v>
      </c>
      <c r="AX1349" s="210">
        <v>5.0000000000000004E-6</v>
      </c>
      <c r="AY1349" s="210">
        <v>5.0000000000000004E-6</v>
      </c>
      <c r="AZ1349" s="210">
        <v>5.0000000000000004E-6</v>
      </c>
      <c r="BA1349" s="210">
        <v>5.0000000000000004E-6</v>
      </c>
      <c r="BB1349" s="226">
        <v>5.0000000000000004E-6</v>
      </c>
      <c r="BC1349" s="226">
        <v>5.0000000000000004E-6</v>
      </c>
      <c r="BD1349" s="226">
        <v>5.0000000000000004E-6</v>
      </c>
      <c r="BE1349" s="226">
        <v>5.0000000000000004E-6</v>
      </c>
      <c r="BF1349" s="226">
        <v>5.0000000000000004E-6</v>
      </c>
      <c r="BG1349" s="226">
        <v>5.0000000000000004E-6</v>
      </c>
      <c r="BH1349" s="226">
        <v>5.0000000000000004E-6</v>
      </c>
      <c r="BI1349" s="226">
        <v>5.0000000000000004E-6</v>
      </c>
      <c r="BJ1349" s="226">
        <v>5.0000000000000004E-6</v>
      </c>
      <c r="BK1349" s="226">
        <v>5.0000000000000004E-6</v>
      </c>
      <c r="BL1349" s="226">
        <v>5.0000000000000004E-6</v>
      </c>
      <c r="BM1349" s="226">
        <v>5.0000000000000004E-6</v>
      </c>
      <c r="BN1349" s="226">
        <v>5.0000000000000004E-6</v>
      </c>
      <c r="BO1349" s="226">
        <v>5.0000000000000004E-6</v>
      </c>
      <c r="BP1349" s="226">
        <v>5.0000000000000004E-6</v>
      </c>
      <c r="BQ1349" s="226">
        <v>5.0000000000000004E-6</v>
      </c>
      <c r="BR1349" s="226">
        <v>5.0000000000000004E-6</v>
      </c>
      <c r="BS1349" s="226">
        <v>5.0000000000000004E-6</v>
      </c>
      <c r="BT1349" s="226">
        <v>5.0000000000000004E-6</v>
      </c>
      <c r="BU1349" s="226">
        <v>5.0000000000000004E-6</v>
      </c>
      <c r="BV1349" s="226">
        <v>5.0000000000000004E-6</v>
      </c>
      <c r="BW1349" s="226">
        <v>5.0000000000000004E-6</v>
      </c>
      <c r="BX1349" s="226">
        <v>5.0000000000000004E-6</v>
      </c>
      <c r="BY1349" s="226">
        <v>5.0000000000000004E-6</v>
      </c>
      <c r="BZ1349" s="226">
        <v>5.0000000000000004E-6</v>
      </c>
      <c r="CA1349" s="226">
        <v>5.0000000000000004E-6</v>
      </c>
      <c r="CB1349" s="226">
        <v>5.0000000000000004E-6</v>
      </c>
      <c r="CC1349" s="226">
        <f>0.000000584*Conversions!$D$8</f>
        <v>5.9860000000000002E-4</v>
      </c>
      <c r="CD1349" s="226">
        <f>0.000000584*Conversions!$D$8</f>
        <v>5.9860000000000002E-4</v>
      </c>
      <c r="CE1349" s="226">
        <f>0.000000584*Conversions!$D$8</f>
        <v>5.9860000000000002E-4</v>
      </c>
      <c r="CF1349" s="226">
        <v>5.0000000000000004E-6</v>
      </c>
      <c r="CG1349" s="226">
        <v>5.0000000000000004E-6</v>
      </c>
      <c r="CH1349" s="226">
        <v>5.0000000000000004E-6</v>
      </c>
      <c r="CI1349" s="226">
        <f>0.00000136*Conversions!$D$8</f>
        <v>1.3939999999999998E-3</v>
      </c>
      <c r="CJ1349" s="226">
        <f>0.00000136*Conversions!$D$8</f>
        <v>1.3939999999999998E-3</v>
      </c>
      <c r="CK1349" s="226">
        <f>0.00000136*Conversions!$D$8</f>
        <v>1.3939999999999998E-3</v>
      </c>
      <c r="CL1349" s="226">
        <v>5.0000000000000004E-6</v>
      </c>
      <c r="CM1349" s="226">
        <v>5.0000000000000004E-6</v>
      </c>
      <c r="CN1349" s="226">
        <v>5.0000000000000004E-6</v>
      </c>
      <c r="CO1349" s="226">
        <v>5.0000000000000004E-6</v>
      </c>
      <c r="CP1349" s="226">
        <v>5.0000000000000004E-6</v>
      </c>
      <c r="CQ1349" s="226">
        <v>5.0000000000000004E-6</v>
      </c>
      <c r="CR1349" s="226">
        <v>5.0000000000000004E-6</v>
      </c>
      <c r="CS1349" s="226">
        <v>5.0000000000000004E-6</v>
      </c>
      <c r="CT1349" s="226">
        <v>5.0000000000000004E-6</v>
      </c>
      <c r="CU1349" s="226">
        <v>5.0000000000000004E-6</v>
      </c>
      <c r="CV1349" s="226">
        <v>5.0000000000000004E-6</v>
      </c>
      <c r="CW1349" s="226">
        <v>5.0000000000000004E-6</v>
      </c>
      <c r="CX1349" s="226">
        <v>5.0000000000000004E-6</v>
      </c>
    </row>
    <row r="1350" spans="1:103" s="208" customFormat="1" x14ac:dyDescent="0.25">
      <c r="A1350" s="243" t="s">
        <v>378</v>
      </c>
      <c r="B1350" s="208" t="s">
        <v>1278</v>
      </c>
      <c r="C1350" s="226">
        <v>2.4000000000000001E-5</v>
      </c>
      <c r="D1350" s="226">
        <v>2.4000000000000001E-5</v>
      </c>
      <c r="E1350" s="226">
        <v>2.4000000000000001E-5</v>
      </c>
      <c r="F1350" s="226">
        <v>2.4000000000000001E-5</v>
      </c>
      <c r="G1350" s="226">
        <v>2.4000000000000001E-5</v>
      </c>
      <c r="H1350" s="226">
        <v>2.4000000000000001E-5</v>
      </c>
      <c r="I1350" s="226">
        <v>2.4000000000000001E-5</v>
      </c>
      <c r="J1350" s="210">
        <v>2.4000000000000001E-5</v>
      </c>
      <c r="K1350" s="210">
        <v>2.4000000000000001E-5</v>
      </c>
      <c r="L1350" s="210">
        <v>2.4000000000000001E-5</v>
      </c>
      <c r="M1350" s="210">
        <v>2.4000000000000001E-5</v>
      </c>
      <c r="N1350" s="210">
        <v>2.4000000000000001E-5</v>
      </c>
      <c r="O1350" s="210">
        <v>2.4000000000000001E-5</v>
      </c>
      <c r="P1350" s="210">
        <v>2.4000000000000001E-5</v>
      </c>
      <c r="Q1350" s="210">
        <v>2.4000000000000001E-5</v>
      </c>
      <c r="R1350" s="210">
        <v>2.4000000000000001E-5</v>
      </c>
      <c r="S1350" s="210">
        <v>2.4000000000000001E-5</v>
      </c>
      <c r="T1350" s="210">
        <v>2.4000000000000001E-5</v>
      </c>
      <c r="U1350" s="210">
        <v>2.4000000000000001E-5</v>
      </c>
      <c r="V1350" s="210">
        <v>2.4000000000000001E-5</v>
      </c>
      <c r="W1350" s="210">
        <v>2.4000000000000001E-5</v>
      </c>
      <c r="X1350" s="210">
        <v>2.4000000000000001E-5</v>
      </c>
      <c r="Y1350" s="210">
        <v>2.4000000000000001E-5</v>
      </c>
      <c r="Z1350" s="210">
        <v>2.4000000000000001E-5</v>
      </c>
      <c r="AA1350" s="210">
        <v>2.4000000000000001E-5</v>
      </c>
      <c r="AB1350" s="210">
        <v>2.4000000000000001E-5</v>
      </c>
      <c r="AC1350" s="210">
        <v>2.4000000000000001E-5</v>
      </c>
      <c r="AD1350" s="210">
        <v>2.4000000000000001E-5</v>
      </c>
      <c r="AE1350" s="210">
        <v>2.4000000000000001E-5</v>
      </c>
      <c r="AF1350" s="226">
        <v>2.4000000000000001E-5</v>
      </c>
      <c r="AG1350" s="226">
        <v>2.4000000000000001E-5</v>
      </c>
      <c r="AH1350" s="226">
        <v>2.4000000000000001E-5</v>
      </c>
      <c r="AI1350" s="226">
        <v>2.4000000000000001E-5</v>
      </c>
      <c r="AJ1350" s="226">
        <v>2.4000000000000001E-5</v>
      </c>
      <c r="AK1350" s="226">
        <v>2.4000000000000001E-5</v>
      </c>
      <c r="AL1350" s="210">
        <v>2.4000000000000001E-5</v>
      </c>
      <c r="AM1350" s="210">
        <v>2.4000000000000001E-5</v>
      </c>
      <c r="AN1350" s="210">
        <v>2.4000000000000001E-5</v>
      </c>
      <c r="AO1350" s="210">
        <v>2.4000000000000001E-5</v>
      </c>
      <c r="AP1350" s="210">
        <v>2.4000000000000001E-5</v>
      </c>
      <c r="AQ1350" s="210">
        <v>2.4000000000000001E-5</v>
      </c>
      <c r="AR1350" s="210">
        <v>2.4000000000000001E-5</v>
      </c>
      <c r="AS1350" s="210">
        <v>2.4000000000000001E-5</v>
      </c>
      <c r="AT1350" s="210">
        <v>2.4000000000000001E-5</v>
      </c>
      <c r="AU1350" s="210">
        <v>2.4000000000000001E-5</v>
      </c>
      <c r="AV1350" s="210">
        <v>2.4000000000000001E-5</v>
      </c>
      <c r="AW1350" s="210">
        <v>2.4000000000000001E-5</v>
      </c>
      <c r="AX1350" s="210">
        <v>2.4000000000000001E-5</v>
      </c>
      <c r="AY1350" s="210">
        <v>2.4000000000000001E-5</v>
      </c>
      <c r="AZ1350" s="210">
        <v>2.4000000000000001E-5</v>
      </c>
      <c r="BA1350" s="210">
        <v>2.4000000000000001E-5</v>
      </c>
      <c r="BB1350" s="210">
        <v>2.4000000000000001E-5</v>
      </c>
      <c r="BC1350" s="210">
        <v>2.4000000000000001E-5</v>
      </c>
      <c r="BD1350" s="210">
        <v>2.4000000000000001E-5</v>
      </c>
      <c r="BE1350" s="210">
        <v>2.4000000000000001E-5</v>
      </c>
      <c r="BF1350" s="210">
        <v>2.4000000000000001E-5</v>
      </c>
      <c r="BG1350" s="210">
        <v>2.4000000000000001E-5</v>
      </c>
      <c r="BH1350" s="210">
        <v>2.4000000000000001E-5</v>
      </c>
      <c r="BI1350" s="210">
        <v>2.4000000000000001E-5</v>
      </c>
      <c r="BJ1350" s="210">
        <v>2.4000000000000001E-5</v>
      </c>
      <c r="BK1350" s="210">
        <v>2.4000000000000001E-5</v>
      </c>
      <c r="BL1350" s="210">
        <v>2.4000000000000001E-5</v>
      </c>
      <c r="BM1350" s="210">
        <v>2.4000000000000001E-5</v>
      </c>
      <c r="BN1350" s="210">
        <v>2.4000000000000001E-5</v>
      </c>
      <c r="BO1350" s="210">
        <v>2.4000000000000001E-5</v>
      </c>
      <c r="BP1350" s="210">
        <v>2.4000000000000001E-5</v>
      </c>
      <c r="BQ1350" s="210">
        <v>2.4000000000000001E-5</v>
      </c>
      <c r="BR1350" s="210">
        <v>2.4000000000000001E-5</v>
      </c>
      <c r="BS1350" s="210">
        <v>2.4000000000000001E-5</v>
      </c>
      <c r="BT1350" s="210">
        <v>2.4000000000000001E-5</v>
      </c>
      <c r="BU1350" s="210">
        <v>2.4000000000000001E-5</v>
      </c>
      <c r="BV1350" s="210">
        <v>2.4000000000000001E-5</v>
      </c>
      <c r="BW1350" s="210">
        <v>2.4000000000000001E-5</v>
      </c>
      <c r="BX1350" s="210">
        <v>2.4000000000000001E-5</v>
      </c>
      <c r="BY1350" s="210">
        <v>2.4000000000000001E-5</v>
      </c>
      <c r="BZ1350" s="210">
        <v>2.4000000000000001E-5</v>
      </c>
      <c r="CA1350" s="210">
        <v>2.4000000000000001E-5</v>
      </c>
      <c r="CB1350" s="210">
        <v>2.4000000000000001E-5</v>
      </c>
      <c r="CC1350" s="210">
        <v>2.4000000000000001E-5</v>
      </c>
      <c r="CD1350" s="210">
        <v>2.4000000000000001E-5</v>
      </c>
      <c r="CE1350" s="210">
        <v>2.4000000000000001E-5</v>
      </c>
      <c r="CF1350" s="210">
        <v>2.4000000000000001E-5</v>
      </c>
      <c r="CG1350" s="210">
        <v>2.4000000000000001E-5</v>
      </c>
      <c r="CH1350" s="210">
        <v>2.4000000000000001E-5</v>
      </c>
      <c r="CI1350" s="210">
        <v>2.4000000000000001E-5</v>
      </c>
      <c r="CJ1350" s="210">
        <v>2.4000000000000001E-5</v>
      </c>
      <c r="CK1350" s="210">
        <v>2.4000000000000001E-5</v>
      </c>
      <c r="CL1350" s="210">
        <v>2.4000000000000001E-5</v>
      </c>
      <c r="CM1350" s="210">
        <v>2.4000000000000001E-5</v>
      </c>
      <c r="CN1350" s="210">
        <v>2.4000000000000001E-5</v>
      </c>
      <c r="CO1350" s="210">
        <v>2.4000000000000001E-5</v>
      </c>
      <c r="CP1350" s="210">
        <v>2.4000000000000001E-5</v>
      </c>
      <c r="CQ1350" s="210">
        <v>2.4000000000000001E-5</v>
      </c>
      <c r="CR1350" s="210">
        <v>2.4000000000000001E-5</v>
      </c>
      <c r="CS1350" s="210">
        <v>2.4000000000000001E-5</v>
      </c>
      <c r="CT1350" s="210">
        <v>2.4000000000000001E-5</v>
      </c>
      <c r="CU1350" s="210">
        <v>2.4000000000000001E-5</v>
      </c>
      <c r="CV1350" s="210">
        <v>2.4000000000000001E-5</v>
      </c>
      <c r="CW1350" s="210">
        <v>2.4000000000000001E-5</v>
      </c>
      <c r="CX1350" s="210">
        <v>2.4000000000000001E-5</v>
      </c>
    </row>
    <row r="1351" spans="1:103" s="208" customFormat="1" x14ac:dyDescent="0.25">
      <c r="A1351" s="243" t="s">
        <v>645</v>
      </c>
      <c r="B1351" s="208" t="s">
        <v>1278</v>
      </c>
      <c r="C1351" s="226"/>
      <c r="D1351" s="226"/>
      <c r="E1351" s="226"/>
      <c r="F1351" s="226"/>
      <c r="G1351" s="226"/>
      <c r="H1351" s="226"/>
      <c r="I1351" s="226"/>
      <c r="J1351" s="210"/>
      <c r="K1351" s="210"/>
      <c r="L1351" s="210"/>
      <c r="M1351" s="210"/>
      <c r="N1351" s="210"/>
      <c r="O1351" s="210"/>
      <c r="P1351" s="210"/>
      <c r="Q1351" s="210"/>
      <c r="R1351" s="210"/>
      <c r="S1351" s="210"/>
      <c r="T1351" s="210"/>
      <c r="U1351" s="210"/>
      <c r="V1351" s="210"/>
      <c r="W1351" s="210"/>
      <c r="X1351" s="210"/>
      <c r="Y1351" s="210"/>
      <c r="Z1351" s="210"/>
      <c r="AA1351" s="210"/>
      <c r="AB1351" s="210"/>
      <c r="AC1351" s="210"/>
      <c r="AD1351" s="210"/>
      <c r="AE1351" s="210"/>
      <c r="AL1351" s="210"/>
      <c r="AM1351" s="210"/>
      <c r="AN1351" s="210"/>
      <c r="AO1351" s="210"/>
      <c r="AP1351" s="210"/>
      <c r="AQ1351" s="210"/>
      <c r="AR1351" s="210"/>
      <c r="AS1351" s="210"/>
      <c r="AT1351" s="210"/>
      <c r="AU1351" s="210"/>
      <c r="AV1351" s="210"/>
      <c r="AW1351" s="210"/>
      <c r="AX1351" s="210"/>
      <c r="AY1351" s="210"/>
      <c r="AZ1351" s="210"/>
      <c r="BA1351" s="210"/>
      <c r="BR1351" s="213"/>
      <c r="BS1351" s="213"/>
      <c r="BT1351" s="213"/>
      <c r="BZ1351" s="213"/>
      <c r="CA1351" s="213"/>
      <c r="CB1351" s="213"/>
      <c r="CC1351" s="226">
        <f>0.0000548*Conversions!$D$8</f>
        <v>5.6169999999999998E-2</v>
      </c>
      <c r="CD1351" s="226">
        <f>0.0000548*Conversions!$D$8</f>
        <v>5.6169999999999998E-2</v>
      </c>
      <c r="CE1351" s="226">
        <f>0.0000548*Conversions!$D$8</f>
        <v>5.6169999999999998E-2</v>
      </c>
      <c r="CF1351" s="226">
        <f>0.0000119*Conversions!$D$8</f>
        <v>1.21975E-2</v>
      </c>
      <c r="CG1351" s="226">
        <f>0.0000119*Conversions!$D$8</f>
        <v>1.21975E-2</v>
      </c>
      <c r="CH1351" s="226">
        <f>0.0000119*Conversions!$D$8</f>
        <v>1.21975E-2</v>
      </c>
      <c r="CI1351" s="226">
        <f>0.0000236*Conversions!$D$8</f>
        <v>2.419E-2</v>
      </c>
      <c r="CJ1351" s="226">
        <f>0.0000236*Conversions!$D$8</f>
        <v>2.419E-2</v>
      </c>
      <c r="CK1351" s="226">
        <f>0.0000236*Conversions!$D$8</f>
        <v>2.419E-2</v>
      </c>
      <c r="CL1351" s="213"/>
      <c r="CM1351" s="213"/>
      <c r="CN1351" s="213"/>
    </row>
    <row r="1352" spans="1:103" s="208" customFormat="1" x14ac:dyDescent="0.25">
      <c r="A1352" s="243" t="s">
        <v>277</v>
      </c>
      <c r="B1352" s="208" t="s">
        <v>1278</v>
      </c>
      <c r="C1352" s="226">
        <v>0.6</v>
      </c>
      <c r="D1352" s="226">
        <v>0.6</v>
      </c>
      <c r="E1352" s="226">
        <v>0.6</v>
      </c>
      <c r="F1352" s="226">
        <v>0.6</v>
      </c>
      <c r="G1352" s="226">
        <v>0.6</v>
      </c>
      <c r="H1352" s="226">
        <v>0.6</v>
      </c>
      <c r="I1352" s="226">
        <v>0.6</v>
      </c>
      <c r="J1352" s="210">
        <v>0.6</v>
      </c>
      <c r="K1352" s="210">
        <v>0.6</v>
      </c>
      <c r="L1352" s="210">
        <v>0.6</v>
      </c>
      <c r="M1352" s="210">
        <v>0.6</v>
      </c>
      <c r="N1352" s="210">
        <v>0.6</v>
      </c>
      <c r="O1352" s="210">
        <v>0.6</v>
      </c>
      <c r="P1352" s="210">
        <v>0.6</v>
      </c>
      <c r="Q1352" s="210">
        <v>0.6</v>
      </c>
      <c r="R1352" s="210">
        <v>0.6</v>
      </c>
      <c r="S1352" s="210">
        <v>0.6</v>
      </c>
      <c r="T1352" s="210">
        <v>0.6</v>
      </c>
      <c r="U1352" s="210">
        <v>0.6</v>
      </c>
      <c r="V1352" s="210">
        <v>0.6</v>
      </c>
      <c r="W1352" s="210">
        <v>0.6</v>
      </c>
      <c r="X1352" s="210">
        <v>0.6</v>
      </c>
      <c r="Y1352" s="210">
        <v>0.6</v>
      </c>
      <c r="Z1352" s="210">
        <v>0.6</v>
      </c>
      <c r="AA1352" s="210">
        <v>0.6</v>
      </c>
      <c r="AB1352" s="210">
        <v>0.6</v>
      </c>
      <c r="AC1352" s="210">
        <v>0.6</v>
      </c>
      <c r="AD1352" s="210">
        <v>0.6</v>
      </c>
      <c r="AE1352" s="210">
        <v>0.6</v>
      </c>
      <c r="AF1352" s="226">
        <v>0.6</v>
      </c>
      <c r="AG1352" s="226">
        <v>0.6</v>
      </c>
      <c r="AH1352" s="226">
        <v>0.6</v>
      </c>
      <c r="AI1352" s="210">
        <v>0.6</v>
      </c>
      <c r="AJ1352" s="210">
        <v>0.6</v>
      </c>
      <c r="AK1352" s="210">
        <v>0.6</v>
      </c>
      <c r="AL1352" s="210">
        <v>0.6</v>
      </c>
      <c r="AM1352" s="210">
        <v>0.6</v>
      </c>
      <c r="AN1352" s="210">
        <v>0.6</v>
      </c>
      <c r="AO1352" s="210">
        <v>0.6</v>
      </c>
      <c r="AP1352" s="210">
        <v>0.6</v>
      </c>
      <c r="AQ1352" s="210">
        <v>0.6</v>
      </c>
      <c r="AR1352" s="210">
        <v>0.6</v>
      </c>
      <c r="AS1352" s="210">
        <v>0.6</v>
      </c>
      <c r="AT1352" s="210">
        <v>0.6</v>
      </c>
      <c r="AU1352" s="210">
        <v>0.6</v>
      </c>
      <c r="AV1352" s="210">
        <v>0.6</v>
      </c>
      <c r="AW1352" s="210">
        <v>0.6</v>
      </c>
      <c r="AX1352" s="210">
        <v>0.6</v>
      </c>
      <c r="AY1352" s="210">
        <v>0.6</v>
      </c>
      <c r="AZ1352" s="210">
        <v>0.6</v>
      </c>
      <c r="BA1352" s="210">
        <v>0.6</v>
      </c>
      <c r="BB1352" s="210">
        <v>0.6</v>
      </c>
      <c r="BC1352" s="210">
        <v>0.6</v>
      </c>
      <c r="BD1352" s="210">
        <v>0.6</v>
      </c>
      <c r="BE1352" s="210">
        <v>0.6</v>
      </c>
      <c r="BF1352" s="210">
        <v>0.6</v>
      </c>
      <c r="BG1352" s="210">
        <v>0.6</v>
      </c>
      <c r="BH1352" s="210">
        <v>0.6</v>
      </c>
      <c r="BI1352" s="210">
        <v>0.6</v>
      </c>
      <c r="BJ1352" s="210">
        <v>0.6</v>
      </c>
      <c r="BK1352" s="210">
        <v>0.6</v>
      </c>
      <c r="BL1352" s="210">
        <v>0.6</v>
      </c>
      <c r="BM1352" s="210">
        <v>0.6</v>
      </c>
      <c r="BN1352" s="210">
        <v>0.6</v>
      </c>
      <c r="BO1352" s="210">
        <v>0.6</v>
      </c>
      <c r="BP1352" s="210">
        <v>0.6</v>
      </c>
      <c r="BQ1352" s="210">
        <v>0.6</v>
      </c>
      <c r="BR1352" s="210">
        <v>0.6</v>
      </c>
      <c r="BS1352" s="210">
        <v>0.6</v>
      </c>
      <c r="BT1352" s="210">
        <v>0.6</v>
      </c>
      <c r="BU1352" s="210">
        <v>0.6</v>
      </c>
      <c r="BV1352" s="210">
        <v>0.6</v>
      </c>
      <c r="BW1352" s="210">
        <v>0.6</v>
      </c>
      <c r="BX1352" s="210">
        <v>0.6</v>
      </c>
      <c r="BY1352" s="210">
        <v>0.6</v>
      </c>
      <c r="BZ1352" s="210">
        <v>0.6</v>
      </c>
      <c r="CA1352" s="210">
        <v>0.6</v>
      </c>
      <c r="CB1352" s="210">
        <v>0.6</v>
      </c>
      <c r="CC1352" s="226">
        <f>0.000588*Conversions!$D$8</f>
        <v>0.60270000000000001</v>
      </c>
      <c r="CD1352" s="226">
        <f>0.000588*Conversions!$D$8</f>
        <v>0.60270000000000001</v>
      </c>
      <c r="CE1352" s="226">
        <f>0.000588*Conversions!$D$8</f>
        <v>0.60270000000000001</v>
      </c>
      <c r="CF1352" s="226">
        <f>0.000588*Conversions!$D$8</f>
        <v>0.60270000000000001</v>
      </c>
      <c r="CG1352" s="226">
        <f>0.000588*Conversions!$D$8</f>
        <v>0.60270000000000001</v>
      </c>
      <c r="CH1352" s="226">
        <f>0.000588*Conversions!$D$8</f>
        <v>0.60270000000000001</v>
      </c>
      <c r="CI1352" s="226">
        <f>0.000588*Conversions!$D$8</f>
        <v>0.60270000000000001</v>
      </c>
      <c r="CJ1352" s="226">
        <f>0.000588*Conversions!$D$8</f>
        <v>0.60270000000000001</v>
      </c>
      <c r="CK1352" s="226">
        <f>0.000588*Conversions!$D$8</f>
        <v>0.60270000000000001</v>
      </c>
      <c r="CL1352" s="210">
        <v>0.6</v>
      </c>
      <c r="CM1352" s="210">
        <v>0.6</v>
      </c>
      <c r="CN1352" s="210">
        <v>0.6</v>
      </c>
      <c r="CO1352" s="210">
        <v>0.6</v>
      </c>
      <c r="CP1352" s="210">
        <v>0.6</v>
      </c>
      <c r="CQ1352" s="210">
        <v>0.6</v>
      </c>
      <c r="CR1352" s="210">
        <v>0.6</v>
      </c>
      <c r="CS1352" s="210">
        <v>0.6</v>
      </c>
      <c r="CT1352" s="210">
        <v>0.6</v>
      </c>
      <c r="CU1352" s="210">
        <v>0.6</v>
      </c>
      <c r="CV1352" s="210">
        <v>0.6</v>
      </c>
      <c r="CW1352" s="210">
        <v>0.6</v>
      </c>
      <c r="CX1352" s="210">
        <v>0.6</v>
      </c>
    </row>
    <row r="1353" spans="1:103" s="208" customFormat="1" x14ac:dyDescent="0.25">
      <c r="A1353" s="243" t="s">
        <v>412</v>
      </c>
      <c r="B1353" s="208" t="s">
        <v>1278</v>
      </c>
      <c r="C1353" s="213"/>
      <c r="D1353" s="213"/>
      <c r="E1353" s="213"/>
      <c r="F1353" s="213"/>
      <c r="G1353" s="213"/>
      <c r="H1353" s="213"/>
      <c r="I1353" s="213"/>
      <c r="AF1353" s="210">
        <v>0.6</v>
      </c>
      <c r="AG1353" s="210">
        <v>0.6</v>
      </c>
      <c r="AH1353" s="210">
        <v>0.6</v>
      </c>
      <c r="AR1353" s="210"/>
      <c r="AS1353" s="210"/>
      <c r="AT1353" s="210"/>
      <c r="AU1353" s="210"/>
      <c r="AV1353" s="210"/>
      <c r="AW1353" s="210"/>
      <c r="AX1353" s="210"/>
      <c r="AY1353" s="210"/>
      <c r="AZ1353" s="210"/>
      <c r="BA1353" s="210"/>
      <c r="BH1353" s="226">
        <v>0.6</v>
      </c>
      <c r="BI1353" s="226">
        <v>0.6</v>
      </c>
      <c r="BJ1353" s="226">
        <v>0.6</v>
      </c>
      <c r="BR1353" s="226">
        <v>0.6</v>
      </c>
      <c r="BS1353" s="226">
        <v>0.6</v>
      </c>
      <c r="BT1353" s="226">
        <v>0.6</v>
      </c>
      <c r="BZ1353" s="226">
        <v>0.6</v>
      </c>
      <c r="CA1353" s="226">
        <v>0.6</v>
      </c>
      <c r="CB1353" s="226">
        <v>0.6</v>
      </c>
      <c r="CC1353" s="213"/>
      <c r="CD1353" s="213"/>
      <c r="CE1353" s="213"/>
      <c r="CF1353" s="213"/>
      <c r="CG1353" s="213"/>
      <c r="CH1353" s="213"/>
      <c r="CI1353" s="213"/>
      <c r="CJ1353" s="213"/>
      <c r="CK1353" s="213"/>
      <c r="CL1353" s="226">
        <v>0.6</v>
      </c>
      <c r="CM1353" s="226">
        <v>0.6</v>
      </c>
      <c r="CN1353" s="226">
        <v>0.6</v>
      </c>
    </row>
    <row r="1354" spans="1:103" s="208" customFormat="1" x14ac:dyDescent="0.25">
      <c r="A1354" s="243" t="s">
        <v>642</v>
      </c>
      <c r="B1354" s="208" t="s">
        <v>1278</v>
      </c>
      <c r="C1354" s="213"/>
      <c r="D1354" s="213"/>
      <c r="E1354" s="213"/>
      <c r="F1354" s="213"/>
      <c r="G1354" s="213"/>
      <c r="H1354" s="213"/>
      <c r="I1354" s="213"/>
      <c r="AF1354" s="210"/>
      <c r="AG1354" s="210"/>
      <c r="AH1354" s="210"/>
      <c r="AR1354" s="210"/>
      <c r="AS1354" s="210"/>
      <c r="AT1354" s="210"/>
      <c r="AU1354" s="210"/>
      <c r="AV1354" s="210"/>
      <c r="AW1354" s="210"/>
      <c r="AX1354" s="210"/>
      <c r="AY1354" s="210"/>
      <c r="AZ1354" s="210"/>
      <c r="BA1354" s="210"/>
      <c r="BH1354" s="226"/>
      <c r="BI1354" s="226"/>
      <c r="BJ1354" s="226"/>
      <c r="BR1354" s="226"/>
      <c r="BS1354" s="226"/>
      <c r="BT1354" s="226"/>
      <c r="BZ1354" s="226"/>
      <c r="CA1354" s="226"/>
      <c r="CB1354" s="226"/>
      <c r="CC1354" s="226">
        <f>0.0000663*Conversions!$D$8</f>
        <v>6.7957500000000004E-2</v>
      </c>
      <c r="CD1354" s="226">
        <f>0.0000663*Conversions!$D$8</f>
        <v>6.7957500000000004E-2</v>
      </c>
      <c r="CE1354" s="226">
        <f>0.0000663*Conversions!$D$8</f>
        <v>6.7957500000000004E-2</v>
      </c>
      <c r="CF1354" s="226">
        <f>0.0000253*Conversions!$D$8</f>
        <v>2.5932499999999997E-2</v>
      </c>
      <c r="CG1354" s="226">
        <f>0.0000253*Conversions!$D$8</f>
        <v>2.5932499999999997E-2</v>
      </c>
      <c r="CH1354" s="226">
        <f>0.0000253*Conversions!$D$8</f>
        <v>2.5932499999999997E-2</v>
      </c>
      <c r="CI1354" s="226">
        <f>0.00004*Conversions!$D$8</f>
        <v>4.1000000000000002E-2</v>
      </c>
      <c r="CJ1354" s="226">
        <f>0.00004*Conversions!$D$8</f>
        <v>4.1000000000000002E-2</v>
      </c>
      <c r="CK1354" s="226">
        <f>0.00004*Conversions!$D$8</f>
        <v>4.1000000000000002E-2</v>
      </c>
      <c r="CL1354" s="226"/>
      <c r="CM1354" s="226"/>
      <c r="CN1354" s="226"/>
    </row>
    <row r="1355" spans="1:103" s="208" customFormat="1" x14ac:dyDescent="0.25">
      <c r="A1355" s="243" t="s">
        <v>382</v>
      </c>
      <c r="B1355" s="208" t="s">
        <v>1278</v>
      </c>
      <c r="C1355" s="226">
        <v>3.3999999999999998E-3</v>
      </c>
      <c r="D1355" s="226">
        <v>3.3999999999999998E-3</v>
      </c>
      <c r="E1355" s="226">
        <v>3.3999999999999998E-3</v>
      </c>
      <c r="F1355" s="226">
        <v>3.3999999999999998E-3</v>
      </c>
      <c r="G1355" s="226">
        <v>3.3999999999999998E-3</v>
      </c>
      <c r="H1355" s="226">
        <v>3.3999999999999998E-3</v>
      </c>
      <c r="I1355" s="226">
        <v>3.3999999999999998E-3</v>
      </c>
      <c r="J1355" s="210">
        <v>3.3999999999999998E-3</v>
      </c>
      <c r="K1355" s="210">
        <v>3.3999999999999998E-3</v>
      </c>
      <c r="L1355" s="210">
        <v>3.3999999999999998E-3</v>
      </c>
      <c r="M1355" s="210">
        <v>3.3999999999999998E-3</v>
      </c>
      <c r="N1355" s="210">
        <v>3.3999999999999998E-3</v>
      </c>
      <c r="O1355" s="210">
        <v>3.3999999999999998E-3</v>
      </c>
      <c r="P1355" s="210">
        <v>3.3999999999999998E-3</v>
      </c>
      <c r="Q1355" s="210">
        <v>3.3999999999999998E-3</v>
      </c>
      <c r="R1355" s="210">
        <v>3.3999999999999998E-3</v>
      </c>
      <c r="S1355" s="210">
        <v>3.3999999999999998E-3</v>
      </c>
      <c r="T1355" s="210">
        <v>3.3999999999999998E-3</v>
      </c>
      <c r="U1355" s="210">
        <v>3.3999999999999998E-3</v>
      </c>
      <c r="V1355" s="210">
        <v>3.3999999999999998E-3</v>
      </c>
      <c r="W1355" s="210">
        <v>3.3999999999999998E-3</v>
      </c>
      <c r="X1355" s="210">
        <v>3.3999999999999998E-3</v>
      </c>
      <c r="Y1355" s="210">
        <v>3.3999999999999998E-3</v>
      </c>
      <c r="Z1355" s="210">
        <v>3.3999999999999998E-3</v>
      </c>
      <c r="AA1355" s="210">
        <v>3.3999999999999998E-3</v>
      </c>
      <c r="AB1355" s="210">
        <v>3.3999999999999998E-3</v>
      </c>
      <c r="AC1355" s="210">
        <v>3.3999999999999998E-3</v>
      </c>
      <c r="AD1355" s="210">
        <v>3.3999999999999998E-3</v>
      </c>
      <c r="AE1355" s="210">
        <v>3.3999999999999998E-3</v>
      </c>
      <c r="AF1355" s="226">
        <v>3.3999999999999998E-3</v>
      </c>
      <c r="AG1355" s="226">
        <v>3.3999999999999998E-3</v>
      </c>
      <c r="AH1355" s="226">
        <v>3.3999999999999998E-3</v>
      </c>
      <c r="AI1355" s="226">
        <v>3.3999999999999998E-3</v>
      </c>
      <c r="AJ1355" s="226">
        <v>3.3999999999999998E-3</v>
      </c>
      <c r="AK1355" s="226">
        <v>3.3999999999999998E-3</v>
      </c>
      <c r="AL1355" s="210">
        <v>3.3999999999999998E-3</v>
      </c>
      <c r="AM1355" s="210">
        <v>3.3999999999999998E-3</v>
      </c>
      <c r="AN1355" s="210">
        <v>3.3999999999999998E-3</v>
      </c>
      <c r="AO1355" s="210">
        <v>3.3999999999999998E-3</v>
      </c>
      <c r="AP1355" s="210">
        <v>3.3999999999999998E-3</v>
      </c>
      <c r="AQ1355" s="210">
        <v>3.3999999999999998E-3</v>
      </c>
      <c r="AR1355" s="210">
        <v>3.3999999999999998E-3</v>
      </c>
      <c r="AS1355" s="210">
        <v>3.3999999999999998E-3</v>
      </c>
      <c r="AT1355" s="210">
        <v>3.3999999999999998E-3</v>
      </c>
      <c r="AU1355" s="210">
        <v>3.3999999999999998E-3</v>
      </c>
      <c r="AV1355" s="210">
        <v>3.3999999999999998E-3</v>
      </c>
      <c r="AW1355" s="210">
        <v>3.3999999999999998E-3</v>
      </c>
      <c r="AX1355" s="210">
        <v>3.3999999999999998E-3</v>
      </c>
      <c r="AY1355" s="210">
        <v>3.3999999999999998E-3</v>
      </c>
      <c r="AZ1355" s="210">
        <v>3.3999999999999998E-3</v>
      </c>
      <c r="BA1355" s="210">
        <v>3.3999999999999998E-3</v>
      </c>
      <c r="BB1355" s="210">
        <f>(0.00013)*Conversions!$D$8</f>
        <v>0.13324999999999998</v>
      </c>
      <c r="BC1355" s="210">
        <f>(0.00013)*Conversions!$D$8</f>
        <v>0.13324999999999998</v>
      </c>
      <c r="BD1355" s="210">
        <f>(0.00013)*Conversions!$D$8</f>
        <v>0.13324999999999998</v>
      </c>
      <c r="BE1355" s="210">
        <f>(0.00013)*Conversions!$D$8</f>
        <v>0.13324999999999998</v>
      </c>
      <c r="BF1355" s="210">
        <f>(0.00013)*Conversions!$D$8</f>
        <v>0.13324999999999998</v>
      </c>
      <c r="BG1355" s="210">
        <f>(0.00013)*Conversions!$D$8</f>
        <v>0.13324999999999998</v>
      </c>
      <c r="BH1355" s="226">
        <v>3.3999999999999998E-3</v>
      </c>
      <c r="BI1355" s="226">
        <v>3.3999999999999998E-3</v>
      </c>
      <c r="BJ1355" s="226">
        <v>3.3999999999999998E-3</v>
      </c>
      <c r="BK1355" s="210">
        <f>(0.00013)*Conversions!$D$8</f>
        <v>0.13324999999999998</v>
      </c>
      <c r="BL1355" s="210">
        <f>(0.00013)*Conversions!$D$8</f>
        <v>0.13324999999999998</v>
      </c>
      <c r="BM1355" s="210">
        <f>(0.00013)*Conversions!$D$8</f>
        <v>0.13324999999999998</v>
      </c>
      <c r="BN1355" s="210">
        <f>(0.00013)*Conversions!$D$8</f>
        <v>0.13324999999999998</v>
      </c>
      <c r="BO1355" s="210">
        <f>(0.00013)*Conversions!$D$8</f>
        <v>0.13324999999999998</v>
      </c>
      <c r="BP1355" s="210">
        <f>(0.00013)*Conversions!$D$8</f>
        <v>0.13324999999999998</v>
      </c>
      <c r="BQ1355" s="210">
        <f>(0.00013)*Conversions!$D$8</f>
        <v>0.13324999999999998</v>
      </c>
      <c r="BR1355" s="226">
        <v>3.3999999999999998E-3</v>
      </c>
      <c r="BS1355" s="226">
        <v>3.3999999999999998E-3</v>
      </c>
      <c r="BT1355" s="226">
        <v>3.3999999999999998E-3</v>
      </c>
      <c r="BU1355" s="210">
        <f>(0.00013)*Conversions!$D$8</f>
        <v>0.13324999999999998</v>
      </c>
      <c r="BV1355" s="210">
        <f>(0.00013)*Conversions!$D$8</f>
        <v>0.13324999999999998</v>
      </c>
      <c r="BW1355" s="210">
        <f>(0.00013)*Conversions!$D$8</f>
        <v>0.13324999999999998</v>
      </c>
      <c r="BX1355" s="210">
        <f>(0.00013)*Conversions!$D$8</f>
        <v>0.13324999999999998</v>
      </c>
      <c r="BY1355" s="210">
        <f>(0.00013)*Conversions!$D$8</f>
        <v>0.13324999999999998</v>
      </c>
      <c r="BZ1355" s="226">
        <v>3.3999999999999998E-3</v>
      </c>
      <c r="CA1355" s="226">
        <v>3.3999999999999998E-3</v>
      </c>
      <c r="CB1355" s="226">
        <v>3.3999999999999998E-3</v>
      </c>
      <c r="CC1355" s="226">
        <f>0.000963*Conversions!$D$8</f>
        <v>0.98707500000000004</v>
      </c>
      <c r="CD1355" s="226">
        <f>0.000963*Conversions!$D$8</f>
        <v>0.98707500000000004</v>
      </c>
      <c r="CE1355" s="226">
        <f>0.000963*Conversions!$D$8</f>
        <v>0.98707500000000004</v>
      </c>
      <c r="CF1355" s="226">
        <f>0.000558*Conversions!$D$8</f>
        <v>0.57194999999999996</v>
      </c>
      <c r="CG1355" s="226">
        <f>0.000558*Conversions!$D$8</f>
        <v>0.57194999999999996</v>
      </c>
      <c r="CH1355" s="226">
        <f>0.000558*Conversions!$D$8</f>
        <v>0.57194999999999996</v>
      </c>
      <c r="CI1355" s="226">
        <f>0.000408*Conversions!$D$8</f>
        <v>0.41820000000000002</v>
      </c>
      <c r="CJ1355" s="226">
        <f>0.000408*Conversions!$D$8</f>
        <v>0.41820000000000002</v>
      </c>
      <c r="CK1355" s="226">
        <f>0.000408*Conversions!$D$8</f>
        <v>0.41820000000000002</v>
      </c>
      <c r="CL1355" s="226">
        <v>3.3999999999999998E-3</v>
      </c>
      <c r="CM1355" s="226">
        <v>3.3999999999999998E-3</v>
      </c>
      <c r="CN1355" s="226">
        <v>3.3999999999999998E-3</v>
      </c>
      <c r="CO1355" s="210">
        <f>(0.00013)*Conversions!$D$8</f>
        <v>0.13324999999999998</v>
      </c>
      <c r="CP1355" s="210">
        <f>(0.00013)*Conversions!$D$8</f>
        <v>0.13324999999999998</v>
      </c>
      <c r="CQ1355" s="210">
        <f>(0.00013)*Conversions!$D$8</f>
        <v>0.13324999999999998</v>
      </c>
      <c r="CR1355" s="210">
        <f>(0.00013)*Conversions!$D$8</f>
        <v>0.13324999999999998</v>
      </c>
      <c r="CS1355" s="210">
        <f>(0.00013)*Conversions!$D$8</f>
        <v>0.13324999999999998</v>
      </c>
      <c r="CT1355" s="210">
        <f>(0.00013)*Conversions!$D$8</f>
        <v>0.13324999999999998</v>
      </c>
      <c r="CU1355" s="210">
        <f>(0.00013)*Conversions!$D$8</f>
        <v>0.13324999999999998</v>
      </c>
      <c r="CV1355" s="210">
        <f>(0.00013)*Conversions!$D$8</f>
        <v>0.13324999999999998</v>
      </c>
      <c r="CW1355" s="210">
        <f>(0.00013)*Conversions!$D$8</f>
        <v>0.13324999999999998</v>
      </c>
      <c r="CX1355" s="210">
        <f>(0.00013)*Conversions!$D$8</f>
        <v>0.13324999999999998</v>
      </c>
    </row>
    <row r="1356" spans="1:103" s="208" customFormat="1" x14ac:dyDescent="0.25">
      <c r="A1356" s="243" t="s">
        <v>279</v>
      </c>
      <c r="B1356" s="208" t="s">
        <v>1278</v>
      </c>
      <c r="C1356" s="226">
        <v>11</v>
      </c>
      <c r="D1356" s="226">
        <v>11</v>
      </c>
      <c r="E1356" s="226">
        <v>11</v>
      </c>
      <c r="F1356" s="226">
        <v>11</v>
      </c>
      <c r="G1356" s="226">
        <v>11</v>
      </c>
      <c r="H1356" s="226">
        <v>11</v>
      </c>
      <c r="I1356" s="226">
        <v>11</v>
      </c>
      <c r="J1356" s="210">
        <v>11</v>
      </c>
      <c r="K1356" s="210">
        <v>11</v>
      </c>
      <c r="L1356" s="210">
        <v>11</v>
      </c>
      <c r="M1356" s="210">
        <v>11</v>
      </c>
      <c r="N1356" s="210">
        <v>11</v>
      </c>
      <c r="O1356" s="210">
        <v>11</v>
      </c>
      <c r="P1356" s="210">
        <v>11</v>
      </c>
      <c r="Q1356" s="210">
        <v>11</v>
      </c>
      <c r="R1356" s="210">
        <v>11</v>
      </c>
      <c r="S1356" s="210">
        <v>11</v>
      </c>
      <c r="T1356" s="210">
        <v>11</v>
      </c>
      <c r="U1356" s="210">
        <v>11</v>
      </c>
      <c r="V1356" s="210">
        <v>11</v>
      </c>
      <c r="W1356" s="210">
        <v>11</v>
      </c>
      <c r="X1356" s="210">
        <v>11</v>
      </c>
      <c r="Y1356" s="210">
        <v>11</v>
      </c>
      <c r="Z1356" s="210">
        <v>11</v>
      </c>
      <c r="AA1356" s="210">
        <v>11</v>
      </c>
      <c r="AB1356" s="210">
        <v>11</v>
      </c>
      <c r="AC1356" s="210">
        <v>11</v>
      </c>
      <c r="AD1356" s="210">
        <v>11</v>
      </c>
      <c r="AE1356" s="210">
        <v>11</v>
      </c>
      <c r="AF1356" s="210">
        <v>11</v>
      </c>
      <c r="AG1356" s="210">
        <v>11</v>
      </c>
      <c r="AH1356" s="210">
        <v>11</v>
      </c>
      <c r="AL1356" s="210">
        <v>11</v>
      </c>
      <c r="AM1356" s="210">
        <v>11</v>
      </c>
      <c r="AN1356" s="210">
        <v>11</v>
      </c>
      <c r="AO1356" s="210">
        <v>11</v>
      </c>
      <c r="AP1356" s="210">
        <v>11</v>
      </c>
      <c r="AQ1356" s="210">
        <v>11</v>
      </c>
      <c r="AR1356" s="210">
        <v>11</v>
      </c>
      <c r="AS1356" s="210">
        <v>11</v>
      </c>
      <c r="AT1356" s="210">
        <v>11</v>
      </c>
      <c r="AU1356" s="210">
        <v>11</v>
      </c>
      <c r="AV1356" s="210">
        <v>11</v>
      </c>
      <c r="AW1356" s="210">
        <v>11</v>
      </c>
      <c r="AX1356" s="210">
        <v>11</v>
      </c>
      <c r="AY1356" s="210">
        <v>11</v>
      </c>
      <c r="AZ1356" s="210">
        <v>11</v>
      </c>
      <c r="BA1356" s="210">
        <v>11</v>
      </c>
      <c r="BB1356" s="210">
        <f>(0.011)*Conversions!$D$8</f>
        <v>11.274999999999999</v>
      </c>
      <c r="BC1356" s="210">
        <f>(0.011)*Conversions!$D$8</f>
        <v>11.274999999999999</v>
      </c>
      <c r="BD1356" s="210">
        <f>(0.011)*Conversions!$D$8</f>
        <v>11.274999999999999</v>
      </c>
      <c r="BE1356" s="210">
        <f>(0.011)*Conversions!$D$8</f>
        <v>11.274999999999999</v>
      </c>
      <c r="BF1356" s="210">
        <f>(0.011)*Conversions!$D$8</f>
        <v>11.274999999999999</v>
      </c>
      <c r="BG1356" s="210">
        <f>(0.011)*Conversions!$D$8</f>
        <v>11.274999999999999</v>
      </c>
      <c r="BH1356" s="213"/>
      <c r="BI1356" s="213"/>
      <c r="BJ1356" s="213"/>
      <c r="BK1356" s="210">
        <f>(0.011)*Conversions!$D$8</f>
        <v>11.274999999999999</v>
      </c>
      <c r="BL1356" s="210">
        <f>(0.011)*Conversions!$D$8</f>
        <v>11.274999999999999</v>
      </c>
      <c r="BM1356" s="210">
        <f>(0.011)*Conversions!$D$8</f>
        <v>11.274999999999999</v>
      </c>
      <c r="BN1356" s="210">
        <f>(0.011)*Conversions!$D$8</f>
        <v>11.274999999999999</v>
      </c>
      <c r="BO1356" s="210">
        <f>(0.011)*Conversions!$D$8</f>
        <v>11.274999999999999</v>
      </c>
      <c r="BP1356" s="210">
        <f>(0.011)*Conversions!$D$8</f>
        <v>11.274999999999999</v>
      </c>
      <c r="BQ1356" s="210">
        <f>(0.011)*Conversions!$D$8</f>
        <v>11.274999999999999</v>
      </c>
      <c r="BR1356" s="213"/>
      <c r="BS1356" s="213"/>
      <c r="BT1356" s="213"/>
      <c r="BU1356" s="210">
        <f>(0.011)*Conversions!$D$8</f>
        <v>11.274999999999999</v>
      </c>
      <c r="BV1356" s="210">
        <f>(0.011)*Conversions!$D$8</f>
        <v>11.274999999999999</v>
      </c>
      <c r="BW1356" s="210">
        <f>(0.011)*Conversions!$D$8</f>
        <v>11.274999999999999</v>
      </c>
      <c r="BX1356" s="210">
        <f>(0.011)*Conversions!$D$8</f>
        <v>11.274999999999999</v>
      </c>
      <c r="BY1356" s="210">
        <f>(0.011)*Conversions!$D$8</f>
        <v>11.274999999999999</v>
      </c>
      <c r="BZ1356" s="213"/>
      <c r="CA1356" s="213"/>
      <c r="CB1356" s="213"/>
      <c r="CC1356" s="226">
        <f>1.64*Conversions!$D$8</f>
        <v>1681</v>
      </c>
      <c r="CD1356" s="226">
        <f>1.64*Conversions!$D$8</f>
        <v>1681</v>
      </c>
      <c r="CE1356" s="226">
        <f>1.64*Conversions!$D$8</f>
        <v>1681</v>
      </c>
      <c r="CF1356" s="226">
        <f>0.358*Conversions!$D$8</f>
        <v>366.95</v>
      </c>
      <c r="CG1356" s="226">
        <f>0.358*Conversions!$D$8</f>
        <v>366.95</v>
      </c>
      <c r="CH1356" s="226">
        <f>0.358*Conversions!$D$8</f>
        <v>366.95</v>
      </c>
      <c r="CI1356" s="226">
        <f>1.47*Conversions!$D$8</f>
        <v>1506.75</v>
      </c>
      <c r="CJ1356" s="226">
        <f>1.47*Conversions!$D$8</f>
        <v>1506.75</v>
      </c>
      <c r="CK1356" s="226">
        <f>1.47*Conversions!$D$8</f>
        <v>1506.75</v>
      </c>
      <c r="CL1356" s="213"/>
      <c r="CM1356" s="213"/>
      <c r="CN1356" s="213"/>
      <c r="CO1356" s="210">
        <f>(0.011)*Conversions!$D$8</f>
        <v>11.274999999999999</v>
      </c>
      <c r="CP1356" s="210">
        <f>(0.011)*Conversions!$D$8</f>
        <v>11.274999999999999</v>
      </c>
      <c r="CQ1356" s="210">
        <f>(0.011)*Conversions!$D$8</f>
        <v>11.274999999999999</v>
      </c>
      <c r="CR1356" s="210">
        <f>(0.011)*Conversions!$D$8</f>
        <v>11.274999999999999</v>
      </c>
      <c r="CS1356" s="210">
        <f>(0.011)*Conversions!$D$8</f>
        <v>11.274999999999999</v>
      </c>
      <c r="CT1356" s="210">
        <f>(0.011)*Conversions!$D$8</f>
        <v>11.274999999999999</v>
      </c>
      <c r="CU1356" s="210">
        <f>(0.011)*Conversions!$D$8</f>
        <v>11.274999999999999</v>
      </c>
      <c r="CV1356" s="210">
        <f>(0.011)*Conversions!$D$8</f>
        <v>11.274999999999999</v>
      </c>
      <c r="CW1356" s="210">
        <f>(0.011)*Conversions!$D$8</f>
        <v>11.274999999999999</v>
      </c>
      <c r="CX1356" s="210">
        <f>(0.011)*Conversions!$D$8</f>
        <v>11.274999999999999</v>
      </c>
    </row>
    <row r="1357" spans="1:103" s="208" customFormat="1" x14ac:dyDescent="0.25">
      <c r="A1357" s="243" t="s">
        <v>639</v>
      </c>
      <c r="B1357" s="208" t="s">
        <v>1278</v>
      </c>
      <c r="C1357" s="226"/>
      <c r="D1357" s="226"/>
      <c r="E1357" s="226"/>
      <c r="F1357" s="226"/>
      <c r="G1357" s="226"/>
      <c r="H1357" s="226"/>
      <c r="I1357" s="226"/>
      <c r="J1357" s="210"/>
      <c r="K1357" s="210"/>
      <c r="L1357" s="210"/>
      <c r="M1357" s="210"/>
      <c r="N1357" s="210"/>
      <c r="O1357" s="210"/>
      <c r="P1357" s="210"/>
      <c r="Q1357" s="210"/>
      <c r="R1357" s="210"/>
      <c r="S1357" s="210"/>
      <c r="T1357" s="210"/>
      <c r="U1357" s="210"/>
      <c r="V1357" s="210"/>
      <c r="W1357" s="210"/>
      <c r="X1357" s="210"/>
      <c r="Y1357" s="210"/>
      <c r="Z1357" s="210"/>
      <c r="AA1357" s="210"/>
      <c r="AB1357" s="210"/>
      <c r="AC1357" s="210"/>
      <c r="AD1357" s="210"/>
      <c r="AE1357" s="210"/>
      <c r="AF1357" s="210"/>
      <c r="AG1357" s="210"/>
      <c r="AH1357" s="210"/>
      <c r="AL1357" s="210"/>
      <c r="AM1357" s="210"/>
      <c r="AN1357" s="210"/>
      <c r="AO1357" s="210"/>
      <c r="AP1357" s="210"/>
      <c r="AQ1357" s="210"/>
      <c r="AR1357" s="210"/>
      <c r="AS1357" s="210"/>
      <c r="AT1357" s="210"/>
      <c r="AU1357" s="210"/>
      <c r="AV1357" s="210"/>
      <c r="AW1357" s="210"/>
      <c r="AX1357" s="210"/>
      <c r="AY1357" s="210"/>
      <c r="AZ1357" s="210"/>
      <c r="BA1357" s="210"/>
      <c r="BB1357" s="210"/>
      <c r="BC1357" s="210"/>
      <c r="BD1357" s="210"/>
      <c r="BE1357" s="210"/>
      <c r="BF1357" s="210"/>
      <c r="BG1357" s="210"/>
      <c r="BH1357" s="213"/>
      <c r="BI1357" s="213"/>
      <c r="BJ1357" s="213"/>
      <c r="BK1357" s="210"/>
      <c r="BL1357" s="210"/>
      <c r="BM1357" s="210"/>
      <c r="BN1357" s="210"/>
      <c r="BO1357" s="210"/>
      <c r="BP1357" s="210"/>
      <c r="BQ1357" s="210"/>
      <c r="BR1357" s="213"/>
      <c r="BS1357" s="213"/>
      <c r="BT1357" s="213"/>
      <c r="BU1357" s="210"/>
      <c r="BV1357" s="210"/>
      <c r="BW1357" s="210"/>
      <c r="BX1357" s="210"/>
      <c r="BY1357" s="210"/>
      <c r="BZ1357" s="213"/>
      <c r="CA1357" s="213"/>
      <c r="CB1357" s="213"/>
      <c r="CC1357" s="226">
        <f>0.0000527*Conversions!$D$8</f>
        <v>5.4017500000000003E-2</v>
      </c>
      <c r="CD1357" s="226">
        <f>0.0000527*Conversions!$D$8</f>
        <v>5.4017500000000003E-2</v>
      </c>
      <c r="CE1357" s="226">
        <f>0.0000527*Conversions!$D$8</f>
        <v>5.4017500000000003E-2</v>
      </c>
      <c r="CF1357" s="226">
        <f>0.0000153*Conversions!$D$8</f>
        <v>1.5682499999999999E-2</v>
      </c>
      <c r="CG1357" s="226">
        <f>0.0000153*Conversions!$D$8</f>
        <v>1.5682499999999999E-2</v>
      </c>
      <c r="CH1357" s="226">
        <f>0.0000153*Conversions!$D$8</f>
        <v>1.5682499999999999E-2</v>
      </c>
      <c r="CI1357" s="226">
        <f>0.0000318*Conversions!$D$8</f>
        <v>3.2594999999999999E-2</v>
      </c>
      <c r="CJ1357" s="226">
        <f>0.0000318*Conversions!$D$8</f>
        <v>3.2594999999999999E-2</v>
      </c>
      <c r="CK1357" s="226">
        <f>0.0000318*Conversions!$D$8</f>
        <v>3.2594999999999999E-2</v>
      </c>
      <c r="CL1357" s="213"/>
      <c r="CM1357" s="213"/>
      <c r="CN1357" s="213"/>
      <c r="CO1357" s="210"/>
      <c r="CP1357" s="210"/>
      <c r="CQ1357" s="210"/>
      <c r="CR1357" s="210"/>
      <c r="CS1357" s="210"/>
      <c r="CT1357" s="210"/>
      <c r="CU1357" s="210"/>
      <c r="CV1357" s="210"/>
      <c r="CW1357" s="210"/>
      <c r="CX1357" s="210"/>
    </row>
    <row r="1358" spans="1:103" s="208" customFormat="1" x14ac:dyDescent="0.25">
      <c r="A1358" s="243" t="s">
        <v>636</v>
      </c>
      <c r="B1358" s="208" t="s">
        <v>1278</v>
      </c>
      <c r="C1358" s="226"/>
      <c r="D1358" s="226"/>
      <c r="E1358" s="226"/>
      <c r="F1358" s="226"/>
      <c r="G1358" s="226"/>
      <c r="H1358" s="226"/>
      <c r="I1358" s="226"/>
      <c r="J1358" s="210"/>
      <c r="K1358" s="210"/>
      <c r="L1358" s="210"/>
      <c r="M1358" s="210"/>
      <c r="N1358" s="210"/>
      <c r="O1358" s="210"/>
      <c r="P1358" s="210"/>
      <c r="Q1358" s="210"/>
      <c r="R1358" s="210"/>
      <c r="S1358" s="210"/>
      <c r="T1358" s="210"/>
      <c r="U1358" s="210"/>
      <c r="V1358" s="210"/>
      <c r="W1358" s="210"/>
      <c r="X1358" s="210"/>
      <c r="Y1358" s="210"/>
      <c r="Z1358" s="210"/>
      <c r="AA1358" s="210"/>
      <c r="AB1358" s="210"/>
      <c r="AC1358" s="210"/>
      <c r="AD1358" s="210"/>
      <c r="AE1358" s="210"/>
      <c r="AF1358" s="210"/>
      <c r="AG1358" s="210"/>
      <c r="AH1358" s="210"/>
      <c r="AL1358" s="210"/>
      <c r="AM1358" s="210"/>
      <c r="AN1358" s="210"/>
      <c r="AO1358" s="210"/>
      <c r="AP1358" s="210"/>
      <c r="AQ1358" s="210"/>
      <c r="AR1358" s="210"/>
      <c r="AS1358" s="210"/>
      <c r="AT1358" s="210"/>
      <c r="AU1358" s="210"/>
      <c r="AV1358" s="210"/>
      <c r="AW1358" s="210"/>
      <c r="AX1358" s="210"/>
      <c r="AY1358" s="210"/>
      <c r="AZ1358" s="210"/>
      <c r="BA1358" s="210"/>
      <c r="BB1358" s="210"/>
      <c r="BC1358" s="210"/>
      <c r="BD1358" s="210"/>
      <c r="BE1358" s="210"/>
      <c r="BF1358" s="210"/>
      <c r="BG1358" s="210"/>
      <c r="BH1358" s="213"/>
      <c r="BI1358" s="213"/>
      <c r="BJ1358" s="213"/>
      <c r="BK1358" s="210"/>
      <c r="BL1358" s="210"/>
      <c r="BM1358" s="210"/>
      <c r="BN1358" s="210"/>
      <c r="BO1358" s="210"/>
      <c r="BP1358" s="210"/>
      <c r="BQ1358" s="210"/>
      <c r="BR1358" s="213"/>
      <c r="BS1358" s="213"/>
      <c r="BT1358" s="213"/>
      <c r="BU1358" s="210"/>
      <c r="BV1358" s="210"/>
      <c r="BW1358" s="210"/>
      <c r="BX1358" s="210"/>
      <c r="BY1358" s="210"/>
      <c r="BZ1358" s="213"/>
      <c r="CA1358" s="213"/>
      <c r="CB1358" s="213"/>
      <c r="CC1358" s="226">
        <f>0.0000354*Conversions!$D$8</f>
        <v>3.6284999999999998E-2</v>
      </c>
      <c r="CD1358" s="226">
        <f>0.0000354*Conversions!$D$8</f>
        <v>3.6284999999999998E-2</v>
      </c>
      <c r="CE1358" s="226">
        <f>0.0000354*Conversions!$D$8</f>
        <v>3.6284999999999998E-2</v>
      </c>
      <c r="CF1358" s="213"/>
      <c r="CG1358" s="213"/>
      <c r="CH1358" s="213"/>
      <c r="CI1358" s="226">
        <f>0.000023*Conversions!$D$8</f>
        <v>2.3574999999999999E-2</v>
      </c>
      <c r="CJ1358" s="226">
        <f>0.000023*Conversions!$D$8</f>
        <v>2.3574999999999999E-2</v>
      </c>
      <c r="CK1358" s="226">
        <f>0.000023*Conversions!$D$8</f>
        <v>2.3574999999999999E-2</v>
      </c>
      <c r="CL1358" s="213"/>
      <c r="CM1358" s="213"/>
      <c r="CN1358" s="213"/>
      <c r="CO1358" s="210"/>
      <c r="CP1358" s="210"/>
      <c r="CQ1358" s="210"/>
      <c r="CR1358" s="210"/>
      <c r="CS1358" s="210"/>
      <c r="CT1358" s="210"/>
      <c r="CU1358" s="210"/>
      <c r="CV1358" s="210"/>
      <c r="CW1358" s="210"/>
      <c r="CX1358" s="210"/>
    </row>
    <row r="1359" spans="1:103" s="208" customFormat="1" x14ac:dyDescent="0.25">
      <c r="A1359" s="243" t="s">
        <v>634</v>
      </c>
      <c r="B1359" s="208" t="s">
        <v>1278</v>
      </c>
      <c r="C1359" s="226"/>
      <c r="D1359" s="226"/>
      <c r="E1359" s="226"/>
      <c r="F1359" s="226"/>
      <c r="G1359" s="226"/>
      <c r="H1359" s="226"/>
      <c r="I1359" s="226"/>
      <c r="J1359" s="210"/>
      <c r="K1359" s="210"/>
      <c r="L1359" s="210"/>
      <c r="M1359" s="210"/>
      <c r="N1359" s="210"/>
      <c r="O1359" s="210"/>
      <c r="P1359" s="210"/>
      <c r="Q1359" s="210"/>
      <c r="R1359" s="210"/>
      <c r="S1359" s="210"/>
      <c r="T1359" s="210"/>
      <c r="U1359" s="210"/>
      <c r="V1359" s="210"/>
      <c r="W1359" s="210"/>
      <c r="X1359" s="210"/>
      <c r="Y1359" s="210"/>
      <c r="Z1359" s="210"/>
      <c r="AA1359" s="210"/>
      <c r="AB1359" s="210"/>
      <c r="AC1359" s="210"/>
      <c r="AD1359" s="210"/>
      <c r="AE1359" s="210"/>
      <c r="AF1359" s="210"/>
      <c r="AG1359" s="210"/>
      <c r="AH1359" s="210"/>
      <c r="AL1359" s="210"/>
      <c r="AM1359" s="210"/>
      <c r="AN1359" s="210"/>
      <c r="AO1359" s="210"/>
      <c r="AP1359" s="210"/>
      <c r="AQ1359" s="210"/>
      <c r="AR1359" s="210"/>
      <c r="AS1359" s="210"/>
      <c r="AT1359" s="210"/>
      <c r="AU1359" s="210"/>
      <c r="AV1359" s="210"/>
      <c r="AW1359" s="210"/>
      <c r="AX1359" s="210"/>
      <c r="AY1359" s="210"/>
      <c r="AZ1359" s="210"/>
      <c r="BA1359" s="210"/>
      <c r="BB1359" s="210"/>
      <c r="BC1359" s="210"/>
      <c r="BD1359" s="210"/>
      <c r="BE1359" s="210"/>
      <c r="BF1359" s="210"/>
      <c r="BG1359" s="210"/>
      <c r="BH1359" s="213"/>
      <c r="BI1359" s="213"/>
      <c r="BJ1359" s="213"/>
      <c r="BK1359" s="210"/>
      <c r="BL1359" s="210"/>
      <c r="BM1359" s="210"/>
      <c r="BN1359" s="210"/>
      <c r="BO1359" s="210"/>
      <c r="BP1359" s="210"/>
      <c r="BQ1359" s="210"/>
      <c r="BR1359" s="213"/>
      <c r="BS1359" s="213"/>
      <c r="BT1359" s="213"/>
      <c r="BU1359" s="210"/>
      <c r="BV1359" s="210"/>
      <c r="BW1359" s="210"/>
      <c r="BX1359" s="210"/>
      <c r="BY1359" s="210"/>
      <c r="BZ1359" s="213"/>
      <c r="CA1359" s="213"/>
      <c r="CB1359" s="213"/>
      <c r="CC1359" s="226">
        <f>0.000111*Conversions!$D$8</f>
        <v>0.113775</v>
      </c>
      <c r="CD1359" s="226">
        <f>0.000111*Conversions!$D$8</f>
        <v>0.113775</v>
      </c>
      <c r="CE1359" s="226">
        <f>0.000111*Conversions!$D$8</f>
        <v>0.113775</v>
      </c>
      <c r="CF1359" s="213"/>
      <c r="CG1359" s="213"/>
      <c r="CH1359" s="213"/>
      <c r="CI1359" s="226">
        <f>0.0000143*Conversions!$D$8</f>
        <v>1.46575E-2</v>
      </c>
      <c r="CJ1359" s="226">
        <f>0.0000143*Conversions!$D$8</f>
        <v>1.46575E-2</v>
      </c>
      <c r="CK1359" s="226">
        <f>0.0000143*Conversions!$D$8</f>
        <v>1.46575E-2</v>
      </c>
      <c r="CL1359" s="213"/>
      <c r="CM1359" s="213"/>
      <c r="CN1359" s="213"/>
      <c r="CO1359" s="210"/>
      <c r="CP1359" s="210"/>
      <c r="CQ1359" s="210"/>
      <c r="CR1359" s="210"/>
      <c r="CS1359" s="210"/>
      <c r="CT1359" s="210"/>
      <c r="CU1359" s="210"/>
      <c r="CV1359" s="210"/>
      <c r="CW1359" s="210"/>
      <c r="CX1359" s="210"/>
    </row>
    <row r="1360" spans="1:103" s="208" customFormat="1" x14ac:dyDescent="0.25">
      <c r="A1360" s="243" t="s">
        <v>632</v>
      </c>
      <c r="B1360" s="208" t="s">
        <v>1278</v>
      </c>
      <c r="C1360" s="226"/>
      <c r="D1360" s="226"/>
      <c r="E1360" s="226"/>
      <c r="F1360" s="226"/>
      <c r="G1360" s="226"/>
      <c r="H1360" s="226"/>
      <c r="I1360" s="226"/>
      <c r="J1360" s="210"/>
      <c r="K1360" s="210"/>
      <c r="L1360" s="210"/>
      <c r="M1360" s="210"/>
      <c r="N1360" s="210"/>
      <c r="O1360" s="210"/>
      <c r="P1360" s="210"/>
      <c r="Q1360" s="210"/>
      <c r="R1360" s="210"/>
      <c r="S1360" s="210"/>
      <c r="T1360" s="210"/>
      <c r="U1360" s="210"/>
      <c r="V1360" s="210"/>
      <c r="W1360" s="210"/>
      <c r="X1360" s="210"/>
      <c r="Y1360" s="210"/>
      <c r="Z1360" s="210"/>
      <c r="AA1360" s="210"/>
      <c r="AB1360" s="210"/>
      <c r="AC1360" s="210"/>
      <c r="AD1360" s="210"/>
      <c r="AE1360" s="210"/>
      <c r="AF1360" s="210"/>
      <c r="AG1360" s="210"/>
      <c r="AH1360" s="210"/>
      <c r="AL1360" s="210"/>
      <c r="AM1360" s="210"/>
      <c r="AN1360" s="210"/>
      <c r="AO1360" s="210"/>
      <c r="AP1360" s="210"/>
      <c r="AQ1360" s="210"/>
      <c r="AR1360" s="210"/>
      <c r="AS1360" s="210"/>
      <c r="AT1360" s="210"/>
      <c r="AU1360" s="210"/>
      <c r="AV1360" s="210"/>
      <c r="AW1360" s="210"/>
      <c r="AX1360" s="210"/>
      <c r="AY1360" s="210"/>
      <c r="AZ1360" s="210"/>
      <c r="BA1360" s="210"/>
      <c r="BB1360" s="210"/>
      <c r="BC1360" s="210"/>
      <c r="BD1360" s="210"/>
      <c r="BE1360" s="210"/>
      <c r="BF1360" s="210"/>
      <c r="BG1360" s="210"/>
      <c r="BH1360" s="213"/>
      <c r="BI1360" s="213"/>
      <c r="BJ1360" s="213"/>
      <c r="BK1360" s="210"/>
      <c r="BL1360" s="210"/>
      <c r="BM1360" s="210"/>
      <c r="BN1360" s="210"/>
      <c r="BO1360" s="210"/>
      <c r="BP1360" s="210"/>
      <c r="BQ1360" s="210"/>
      <c r="BR1360" s="213"/>
      <c r="BS1360" s="213"/>
      <c r="BT1360" s="213"/>
      <c r="BU1360" s="210"/>
      <c r="BV1360" s="210"/>
      <c r="BW1360" s="210"/>
      <c r="BX1360" s="210"/>
      <c r="BY1360" s="210"/>
      <c r="BZ1360" s="213"/>
      <c r="CA1360" s="213"/>
      <c r="CB1360" s="213"/>
      <c r="CC1360" s="226">
        <f>0.000018*Conversions!$D$8</f>
        <v>1.8450000000000001E-2</v>
      </c>
      <c r="CD1360" s="226">
        <f>0.000018*Conversions!$D$8</f>
        <v>1.8450000000000001E-2</v>
      </c>
      <c r="CE1360" s="226">
        <f>0.000018*Conversions!$D$8</f>
        <v>1.8450000000000001E-2</v>
      </c>
      <c r="CF1360" s="213"/>
      <c r="CG1360" s="213"/>
      <c r="CH1360" s="213"/>
      <c r="CI1360" s="226">
        <f>0.0000338*Conversions!$D$8</f>
        <v>3.4645000000000002E-2</v>
      </c>
      <c r="CJ1360" s="226">
        <f>0.0000338*Conversions!$D$8</f>
        <v>3.4645000000000002E-2</v>
      </c>
      <c r="CK1360" s="226">
        <f>0.0000338*Conversions!$D$8</f>
        <v>3.4645000000000002E-2</v>
      </c>
      <c r="CL1360" s="213"/>
      <c r="CM1360" s="213"/>
      <c r="CN1360" s="213"/>
      <c r="CO1360" s="210"/>
      <c r="CP1360" s="210"/>
      <c r="CQ1360" s="210"/>
      <c r="CR1360" s="210"/>
      <c r="CS1360" s="210"/>
      <c r="CT1360" s="210"/>
      <c r="CU1360" s="210"/>
      <c r="CV1360" s="210"/>
      <c r="CW1360" s="210"/>
      <c r="CX1360" s="210"/>
    </row>
    <row r="1361" spans="1:102" s="208" customFormat="1" x14ac:dyDescent="0.25">
      <c r="A1361" s="243" t="s">
        <v>630</v>
      </c>
      <c r="B1361" s="208" t="s">
        <v>1278</v>
      </c>
      <c r="C1361" s="226"/>
      <c r="D1361" s="226"/>
      <c r="E1361" s="226"/>
      <c r="F1361" s="226"/>
      <c r="G1361" s="226"/>
      <c r="H1361" s="226"/>
      <c r="I1361" s="226"/>
      <c r="J1361" s="210"/>
      <c r="K1361" s="210"/>
      <c r="L1361" s="210"/>
      <c r="M1361" s="210"/>
      <c r="N1361" s="210"/>
      <c r="O1361" s="210"/>
      <c r="P1361" s="210"/>
      <c r="Q1361" s="210"/>
      <c r="R1361" s="210"/>
      <c r="S1361" s="210"/>
      <c r="T1361" s="210"/>
      <c r="U1361" s="210"/>
      <c r="V1361" s="210"/>
      <c r="W1361" s="210"/>
      <c r="X1361" s="210"/>
      <c r="Y1361" s="210"/>
      <c r="Z1361" s="210"/>
      <c r="AA1361" s="210"/>
      <c r="AB1361" s="210"/>
      <c r="AC1361" s="210"/>
      <c r="AD1361" s="210"/>
      <c r="AE1361" s="210"/>
      <c r="AF1361" s="210"/>
      <c r="AG1361" s="210"/>
      <c r="AH1361" s="210"/>
      <c r="AL1361" s="210"/>
      <c r="AM1361" s="210"/>
      <c r="AN1361" s="210"/>
      <c r="AO1361" s="210"/>
      <c r="AP1361" s="210"/>
      <c r="AQ1361" s="210"/>
      <c r="AR1361" s="210"/>
      <c r="AS1361" s="210"/>
      <c r="AT1361" s="210"/>
      <c r="AU1361" s="210"/>
      <c r="AV1361" s="210"/>
      <c r="AW1361" s="210"/>
      <c r="AX1361" s="210"/>
      <c r="AY1361" s="210"/>
      <c r="AZ1361" s="210"/>
      <c r="BA1361" s="210"/>
      <c r="BB1361" s="210"/>
      <c r="BC1361" s="210"/>
      <c r="BD1361" s="210"/>
      <c r="BE1361" s="210"/>
      <c r="BF1361" s="210"/>
      <c r="BG1361" s="210"/>
      <c r="BH1361" s="213"/>
      <c r="BI1361" s="213"/>
      <c r="BJ1361" s="213"/>
      <c r="BK1361" s="210"/>
      <c r="BL1361" s="210"/>
      <c r="BM1361" s="210"/>
      <c r="BN1361" s="210"/>
      <c r="BO1361" s="210"/>
      <c r="BP1361" s="210"/>
      <c r="BQ1361" s="210"/>
      <c r="BR1361" s="213"/>
      <c r="BS1361" s="213"/>
      <c r="BT1361" s="213"/>
      <c r="BU1361" s="210"/>
      <c r="BV1361" s="210"/>
      <c r="BW1361" s="210"/>
      <c r="BX1361" s="210"/>
      <c r="BY1361" s="210"/>
      <c r="BZ1361" s="213"/>
      <c r="CA1361" s="213"/>
      <c r="CB1361" s="213"/>
      <c r="CC1361" s="226">
        <f>0.000846*Conversions!$D$8</f>
        <v>0.86714999999999998</v>
      </c>
      <c r="CD1361" s="226">
        <f>0.000846*Conversions!$D$8</f>
        <v>0.86714999999999998</v>
      </c>
      <c r="CE1361" s="226">
        <f>0.000846*Conversions!$D$8</f>
        <v>0.86714999999999998</v>
      </c>
      <c r="CF1361" s="213"/>
      <c r="CG1361" s="213"/>
      <c r="CH1361" s="213"/>
      <c r="CI1361" s="226">
        <f>0.00025*Conversions!$D$8</f>
        <v>0.25624999999999998</v>
      </c>
      <c r="CJ1361" s="226">
        <f>0.00025*Conversions!$D$8</f>
        <v>0.25624999999999998</v>
      </c>
      <c r="CK1361" s="226">
        <f>0.00025*Conversions!$D$8</f>
        <v>0.25624999999999998</v>
      </c>
      <c r="CL1361" s="213"/>
      <c r="CM1361" s="213"/>
      <c r="CN1361" s="213"/>
      <c r="CO1361" s="210"/>
      <c r="CP1361" s="210"/>
      <c r="CQ1361" s="210"/>
      <c r="CR1361" s="210"/>
      <c r="CS1361" s="210"/>
      <c r="CT1361" s="210"/>
      <c r="CU1361" s="210"/>
      <c r="CV1361" s="210"/>
      <c r="CW1361" s="210"/>
      <c r="CX1361" s="210"/>
    </row>
    <row r="1362" spans="1:102" s="208" customFormat="1" x14ac:dyDescent="0.25">
      <c r="A1362" s="243" t="s">
        <v>384</v>
      </c>
      <c r="B1362" s="208" t="s">
        <v>1278</v>
      </c>
      <c r="C1362" s="226">
        <v>2.3E-3</v>
      </c>
      <c r="D1362" s="226">
        <v>2.3E-3</v>
      </c>
      <c r="E1362" s="226">
        <v>2.3E-3</v>
      </c>
      <c r="F1362" s="226">
        <v>2.3E-3</v>
      </c>
      <c r="G1362" s="226">
        <v>2.3E-3</v>
      </c>
      <c r="H1362" s="226">
        <v>2.3E-3</v>
      </c>
      <c r="I1362" s="226">
        <v>2.3E-3</v>
      </c>
      <c r="J1362" s="210">
        <v>2.3E-3</v>
      </c>
      <c r="K1362" s="210">
        <v>2.3E-3</v>
      </c>
      <c r="L1362" s="210">
        <v>2.3E-3</v>
      </c>
      <c r="M1362" s="210">
        <v>2.3E-3</v>
      </c>
      <c r="N1362" s="210">
        <v>2.3E-3</v>
      </c>
      <c r="O1362" s="210">
        <v>2.3E-3</v>
      </c>
      <c r="P1362" s="210">
        <v>2.3E-3</v>
      </c>
      <c r="Q1362" s="210">
        <v>2.3E-3</v>
      </c>
      <c r="R1362" s="210">
        <v>2.3E-3</v>
      </c>
      <c r="S1362" s="210">
        <v>2.3E-3</v>
      </c>
      <c r="T1362" s="210">
        <v>2.3E-3</v>
      </c>
      <c r="U1362" s="210">
        <v>2.3E-3</v>
      </c>
      <c r="V1362" s="210">
        <v>2.3E-3</v>
      </c>
      <c r="W1362" s="210">
        <v>2.3E-3</v>
      </c>
      <c r="X1362" s="210">
        <v>2.3E-3</v>
      </c>
      <c r="Y1362" s="210">
        <v>2.3E-3</v>
      </c>
      <c r="Z1362" s="210">
        <v>2.3E-3</v>
      </c>
      <c r="AA1362" s="210">
        <v>2.3E-3</v>
      </c>
      <c r="AB1362" s="210">
        <v>2.3E-3</v>
      </c>
      <c r="AC1362" s="210">
        <v>2.3E-3</v>
      </c>
      <c r="AD1362" s="210">
        <v>2.3E-3</v>
      </c>
      <c r="AE1362" s="210">
        <v>2.3E-3</v>
      </c>
      <c r="AF1362" s="226">
        <v>2.3E-3</v>
      </c>
      <c r="AG1362" s="226">
        <v>2.3E-3</v>
      </c>
      <c r="AH1362" s="226">
        <v>2.3E-3</v>
      </c>
      <c r="AI1362" s="226">
        <v>2.3E-3</v>
      </c>
      <c r="AJ1362" s="226">
        <v>2.3E-3</v>
      </c>
      <c r="AK1362" s="226">
        <v>2.3E-3</v>
      </c>
      <c r="AL1362" s="210">
        <v>2.3E-3</v>
      </c>
      <c r="AM1362" s="210">
        <v>2.3E-3</v>
      </c>
      <c r="AN1362" s="210">
        <v>2.3E-3</v>
      </c>
      <c r="AO1362" s="210">
        <v>2.3E-3</v>
      </c>
      <c r="AP1362" s="210">
        <v>2.3E-3</v>
      </c>
      <c r="AQ1362" s="210">
        <v>2.3E-3</v>
      </c>
      <c r="AR1362" s="210">
        <v>2.3E-3</v>
      </c>
      <c r="AS1362" s="210">
        <v>2.3E-3</v>
      </c>
      <c r="AT1362" s="210">
        <v>2.3E-3</v>
      </c>
      <c r="AU1362" s="210">
        <v>2.3E-3</v>
      </c>
      <c r="AV1362" s="210">
        <v>2.3E-3</v>
      </c>
      <c r="AW1362" s="210">
        <v>2.3E-3</v>
      </c>
      <c r="AX1362" s="210">
        <v>2.3E-3</v>
      </c>
      <c r="AY1362" s="210">
        <v>2.3E-3</v>
      </c>
      <c r="AZ1362" s="210">
        <v>2.3E-3</v>
      </c>
      <c r="BA1362" s="210">
        <v>2.3E-3</v>
      </c>
      <c r="BB1362" s="226">
        <v>2.3E-3</v>
      </c>
      <c r="BC1362" s="226">
        <v>2.3E-3</v>
      </c>
      <c r="BD1362" s="226">
        <v>2.3E-3</v>
      </c>
      <c r="BE1362" s="226">
        <v>2.3E-3</v>
      </c>
      <c r="BF1362" s="226">
        <v>2.3E-3</v>
      </c>
      <c r="BG1362" s="226">
        <v>2.3E-3</v>
      </c>
      <c r="BH1362" s="226">
        <v>2.3E-3</v>
      </c>
      <c r="BI1362" s="226">
        <v>2.3E-3</v>
      </c>
      <c r="BJ1362" s="226">
        <v>2.3E-3</v>
      </c>
      <c r="BK1362" s="226">
        <v>2.3E-3</v>
      </c>
      <c r="BL1362" s="226">
        <v>2.3E-3</v>
      </c>
      <c r="BM1362" s="226">
        <v>2.3E-3</v>
      </c>
      <c r="BN1362" s="226">
        <v>2.3E-3</v>
      </c>
      <c r="BO1362" s="226">
        <v>2.3E-3</v>
      </c>
      <c r="BP1362" s="226">
        <v>2.3E-3</v>
      </c>
      <c r="BQ1362" s="226">
        <v>2.3E-3</v>
      </c>
      <c r="BR1362" s="226">
        <v>2.3E-3</v>
      </c>
      <c r="BS1362" s="226">
        <v>2.3E-3</v>
      </c>
      <c r="BT1362" s="226">
        <v>2.3E-3</v>
      </c>
      <c r="BU1362" s="226">
        <v>2.3E-3</v>
      </c>
      <c r="BV1362" s="226">
        <v>2.3E-3</v>
      </c>
      <c r="BW1362" s="226">
        <v>2.3E-3</v>
      </c>
      <c r="BX1362" s="226">
        <v>2.3E-3</v>
      </c>
      <c r="BY1362" s="226">
        <v>2.3E-3</v>
      </c>
      <c r="BZ1362" s="226">
        <v>2.3E-3</v>
      </c>
      <c r="CA1362" s="226">
        <v>2.3E-3</v>
      </c>
      <c r="CB1362" s="226">
        <v>2.3E-3</v>
      </c>
      <c r="CC1362" s="226">
        <v>2.3E-3</v>
      </c>
      <c r="CD1362" s="226">
        <v>2.3E-3</v>
      </c>
      <c r="CE1362" s="226">
        <v>2.3E-3</v>
      </c>
      <c r="CF1362" s="226">
        <v>2.3E-3</v>
      </c>
      <c r="CG1362" s="226">
        <v>2.3E-3</v>
      </c>
      <c r="CH1362" s="226">
        <v>2.3E-3</v>
      </c>
      <c r="CI1362" s="226">
        <v>2.3E-3</v>
      </c>
      <c r="CJ1362" s="226">
        <v>2.3E-3</v>
      </c>
      <c r="CK1362" s="226">
        <v>2.3E-3</v>
      </c>
      <c r="CL1362" s="226">
        <v>2.3E-3</v>
      </c>
      <c r="CM1362" s="226">
        <v>2.3E-3</v>
      </c>
      <c r="CN1362" s="226">
        <v>2.3E-3</v>
      </c>
      <c r="CO1362" s="226">
        <v>2.3E-3</v>
      </c>
      <c r="CP1362" s="226">
        <v>2.3E-3</v>
      </c>
      <c r="CQ1362" s="226">
        <v>2.3E-3</v>
      </c>
      <c r="CR1362" s="226">
        <v>2.3E-3</v>
      </c>
      <c r="CS1362" s="226">
        <v>2.3E-3</v>
      </c>
      <c r="CT1362" s="226">
        <v>2.3E-3</v>
      </c>
      <c r="CU1362" s="226">
        <v>2.3E-3</v>
      </c>
      <c r="CV1362" s="226">
        <v>2.3E-3</v>
      </c>
      <c r="CW1362" s="226">
        <v>2.3E-3</v>
      </c>
      <c r="CX1362" s="226">
        <v>2.3E-3</v>
      </c>
    </row>
    <row r="1363" spans="1:102" s="208" customFormat="1" x14ac:dyDescent="0.25">
      <c r="A1363" s="243" t="s">
        <v>628</v>
      </c>
      <c r="B1363" s="208" t="s">
        <v>1278</v>
      </c>
      <c r="C1363" s="226"/>
      <c r="D1363" s="226"/>
      <c r="E1363" s="226"/>
      <c r="F1363" s="226"/>
      <c r="G1363" s="226"/>
      <c r="H1363" s="226"/>
      <c r="I1363" s="226"/>
      <c r="J1363" s="210"/>
      <c r="K1363" s="210"/>
      <c r="L1363" s="210"/>
      <c r="M1363" s="210"/>
      <c r="N1363" s="210"/>
      <c r="O1363" s="210"/>
      <c r="P1363" s="210"/>
      <c r="Q1363" s="210"/>
      <c r="R1363" s="210"/>
      <c r="S1363" s="210"/>
      <c r="T1363" s="210"/>
      <c r="U1363" s="210"/>
      <c r="V1363" s="210"/>
      <c r="W1363" s="210"/>
      <c r="X1363" s="210"/>
      <c r="Y1363" s="210"/>
      <c r="Z1363" s="210"/>
      <c r="AA1363" s="210"/>
      <c r="AB1363" s="210"/>
      <c r="AC1363" s="210"/>
      <c r="AD1363" s="210"/>
      <c r="AE1363" s="210"/>
      <c r="AF1363" s="226"/>
      <c r="AG1363" s="226"/>
      <c r="AH1363" s="226"/>
      <c r="AI1363" s="226"/>
      <c r="AJ1363" s="226"/>
      <c r="AK1363" s="226"/>
      <c r="AL1363" s="210"/>
      <c r="AM1363" s="210"/>
      <c r="AN1363" s="210"/>
      <c r="AO1363" s="210"/>
      <c r="AP1363" s="210"/>
      <c r="AQ1363" s="210"/>
      <c r="AR1363" s="210"/>
      <c r="AS1363" s="210"/>
      <c r="AT1363" s="210"/>
      <c r="AU1363" s="210"/>
      <c r="AV1363" s="210"/>
      <c r="AW1363" s="210"/>
      <c r="AX1363" s="210"/>
      <c r="AY1363" s="210"/>
      <c r="AZ1363" s="210"/>
      <c r="BA1363" s="210"/>
      <c r="BH1363" s="213"/>
      <c r="BI1363" s="213"/>
      <c r="BJ1363" s="213"/>
      <c r="BR1363" s="213"/>
      <c r="BS1363" s="213"/>
      <c r="BT1363" s="213"/>
      <c r="BZ1363" s="213"/>
      <c r="CA1363" s="213"/>
      <c r="CB1363" s="213"/>
      <c r="CC1363" s="226">
        <f>0.0000247*Conversions!$D$8</f>
        <v>2.53175E-2</v>
      </c>
      <c r="CD1363" s="226">
        <f>0.0000247*Conversions!$D$8</f>
        <v>2.53175E-2</v>
      </c>
      <c r="CE1363" s="226">
        <f>0.0000247*Conversions!$D$8</f>
        <v>2.53175E-2</v>
      </c>
      <c r="CF1363" s="226">
        <f>0.00000718*Conversions!$D$8</f>
        <v>7.3594999999999997E-3</v>
      </c>
      <c r="CG1363" s="226">
        <f>0.00000718*Conversions!$D$8</f>
        <v>7.3594999999999997E-3</v>
      </c>
      <c r="CH1363" s="226">
        <f>0.00000718*Conversions!$D$8</f>
        <v>7.3594999999999997E-3</v>
      </c>
      <c r="CI1363" s="226">
        <f>0.0000149*Conversions!$D$8</f>
        <v>1.52725E-2</v>
      </c>
      <c r="CJ1363" s="226">
        <f>0.0000149*Conversions!$D$8</f>
        <v>1.52725E-2</v>
      </c>
      <c r="CK1363" s="226">
        <f>0.0000149*Conversions!$D$8</f>
        <v>1.52725E-2</v>
      </c>
      <c r="CL1363" s="213"/>
      <c r="CM1363" s="213"/>
      <c r="CN1363" s="213"/>
    </row>
    <row r="1364" spans="1:102" s="208" customFormat="1" x14ac:dyDescent="0.25">
      <c r="A1364" s="243" t="s">
        <v>386</v>
      </c>
      <c r="B1364" s="208" t="s">
        <v>1278</v>
      </c>
      <c r="C1364" s="226">
        <v>5.5</v>
      </c>
      <c r="D1364" s="226">
        <v>5.5</v>
      </c>
      <c r="E1364" s="226">
        <v>5.5</v>
      </c>
      <c r="F1364" s="226">
        <v>5.5</v>
      </c>
      <c r="G1364" s="226">
        <v>5.5</v>
      </c>
      <c r="H1364" s="226">
        <v>5.5</v>
      </c>
      <c r="I1364" s="226">
        <v>5.5</v>
      </c>
      <c r="J1364" s="210">
        <v>5.5</v>
      </c>
      <c r="K1364" s="210">
        <v>5.5</v>
      </c>
      <c r="L1364" s="210">
        <v>5.5</v>
      </c>
      <c r="M1364" s="210">
        <v>5.5</v>
      </c>
      <c r="N1364" s="210">
        <v>5.5</v>
      </c>
      <c r="O1364" s="210">
        <v>5.5</v>
      </c>
      <c r="P1364" s="210">
        <v>5.5</v>
      </c>
      <c r="Q1364" s="210">
        <v>5.5</v>
      </c>
      <c r="R1364" s="210">
        <v>5.5</v>
      </c>
      <c r="S1364" s="210">
        <v>5.5</v>
      </c>
      <c r="T1364" s="210">
        <v>5.5</v>
      </c>
      <c r="U1364" s="210">
        <v>5.5</v>
      </c>
      <c r="V1364" s="210">
        <v>5.5</v>
      </c>
      <c r="W1364" s="210">
        <v>5.5</v>
      </c>
      <c r="X1364" s="210">
        <v>5.5</v>
      </c>
      <c r="Y1364" s="210">
        <v>5.5</v>
      </c>
      <c r="Z1364" s="210">
        <v>5.5</v>
      </c>
      <c r="AA1364" s="210">
        <v>5.5</v>
      </c>
      <c r="AB1364" s="210">
        <v>5.5</v>
      </c>
      <c r="AC1364" s="210">
        <v>5.5</v>
      </c>
      <c r="AD1364" s="210">
        <v>5.5</v>
      </c>
      <c r="AE1364" s="210">
        <v>5.5</v>
      </c>
      <c r="AF1364" s="226">
        <v>5.5</v>
      </c>
      <c r="AG1364" s="226">
        <v>5.5</v>
      </c>
      <c r="AH1364" s="226">
        <v>5.5</v>
      </c>
      <c r="AI1364" s="226">
        <v>5.5</v>
      </c>
      <c r="AJ1364" s="226">
        <v>5.5</v>
      </c>
      <c r="AK1364" s="226">
        <v>5.5</v>
      </c>
      <c r="AL1364" s="210">
        <v>5.5</v>
      </c>
      <c r="AM1364" s="210">
        <v>5.5</v>
      </c>
      <c r="AN1364" s="210">
        <v>5.5</v>
      </c>
      <c r="AO1364" s="210">
        <v>5.5</v>
      </c>
      <c r="AP1364" s="210">
        <v>5.5</v>
      </c>
      <c r="AQ1364" s="210">
        <v>5.5</v>
      </c>
      <c r="AR1364" s="210">
        <v>5.5</v>
      </c>
      <c r="AS1364" s="210">
        <v>5.5</v>
      </c>
      <c r="AT1364" s="210">
        <v>5.5</v>
      </c>
      <c r="AU1364" s="210">
        <v>5.5</v>
      </c>
      <c r="AV1364" s="210">
        <v>5.5</v>
      </c>
      <c r="AW1364" s="210">
        <v>5.5</v>
      </c>
      <c r="AX1364" s="210">
        <v>5.5</v>
      </c>
      <c r="AY1364" s="210">
        <v>5.5</v>
      </c>
      <c r="AZ1364" s="210">
        <v>5.5</v>
      </c>
      <c r="BA1364" s="210">
        <v>5.5</v>
      </c>
      <c r="BB1364" s="210">
        <f>(0.0021)*Conversions!$D$8</f>
        <v>2.1524999999999999</v>
      </c>
      <c r="BC1364" s="210">
        <f>(0.0021)*Conversions!$D$8</f>
        <v>2.1524999999999999</v>
      </c>
      <c r="BD1364" s="210">
        <f>(0.0021)*Conversions!$D$8</f>
        <v>2.1524999999999999</v>
      </c>
      <c r="BE1364" s="210">
        <f>(0.0021)*Conversions!$D$8</f>
        <v>2.1524999999999999</v>
      </c>
      <c r="BF1364" s="210">
        <f>(0.0021)*Conversions!$D$8</f>
        <v>2.1524999999999999</v>
      </c>
      <c r="BG1364" s="210">
        <f>(0.0021)*Conversions!$D$8</f>
        <v>2.1524999999999999</v>
      </c>
      <c r="BH1364" s="226">
        <v>116</v>
      </c>
      <c r="BI1364" s="226">
        <v>116</v>
      </c>
      <c r="BJ1364" s="226">
        <v>116</v>
      </c>
      <c r="BK1364" s="210">
        <f>(0.0021)*Conversions!$D$8</f>
        <v>2.1524999999999999</v>
      </c>
      <c r="BL1364" s="210">
        <f>(0.0021)*Conversions!$D$8</f>
        <v>2.1524999999999999</v>
      </c>
      <c r="BM1364" s="210">
        <f>(0.0021)*Conversions!$D$8</f>
        <v>2.1524999999999999</v>
      </c>
      <c r="BN1364" s="210">
        <f>(0.0021)*Conversions!$D$8</f>
        <v>2.1524999999999999</v>
      </c>
      <c r="BO1364" s="210">
        <f>(0.0021)*Conversions!$D$8</f>
        <v>2.1524999999999999</v>
      </c>
      <c r="BP1364" s="210">
        <f>(0.0021)*Conversions!$D$8</f>
        <v>2.1524999999999999</v>
      </c>
      <c r="BQ1364" s="210">
        <f>(0.0021)*Conversions!$D$8</f>
        <v>2.1524999999999999</v>
      </c>
      <c r="BR1364" s="226">
        <v>116</v>
      </c>
      <c r="BS1364" s="226">
        <v>116</v>
      </c>
      <c r="BT1364" s="226">
        <v>116</v>
      </c>
      <c r="BU1364" s="210">
        <f>(0.0021)*Conversions!$D$8</f>
        <v>2.1524999999999999</v>
      </c>
      <c r="BV1364" s="210">
        <f>(0.0021)*Conversions!$D$8</f>
        <v>2.1524999999999999</v>
      </c>
      <c r="BW1364" s="210">
        <f>(0.0021)*Conversions!$D$8</f>
        <v>2.1524999999999999</v>
      </c>
      <c r="BX1364" s="210">
        <f>(0.0021)*Conversions!$D$8</f>
        <v>2.1524999999999999</v>
      </c>
      <c r="BY1364" s="210">
        <f>(0.0021)*Conversions!$D$8</f>
        <v>2.1524999999999999</v>
      </c>
      <c r="BZ1364" s="226">
        <v>116</v>
      </c>
      <c r="CA1364" s="226">
        <v>116</v>
      </c>
      <c r="CB1364" s="226">
        <v>116</v>
      </c>
      <c r="CC1364" s="226">
        <f>(0.12)*Conversions!$D$8</f>
        <v>123</v>
      </c>
      <c r="CD1364" s="226">
        <f>(0.12)*Conversions!$D$8</f>
        <v>123</v>
      </c>
      <c r="CE1364" s="226">
        <f>(0.12)*Conversions!$D$8</f>
        <v>123</v>
      </c>
      <c r="CF1364" s="226">
        <f>0.0296*Conversions!$D$8</f>
        <v>30.34</v>
      </c>
      <c r="CG1364" s="226">
        <f>0.0296*Conversions!$D$8</f>
        <v>30.34</v>
      </c>
      <c r="CH1364" s="226">
        <f>0.0296*Conversions!$D$8</f>
        <v>30.34</v>
      </c>
      <c r="CI1364" s="226">
        <f>0.118*Conversions!$D$8</f>
        <v>120.94999999999999</v>
      </c>
      <c r="CJ1364" s="226">
        <f>0.118*Conversions!$D$8</f>
        <v>120.94999999999999</v>
      </c>
      <c r="CK1364" s="226">
        <f>0.118*Conversions!$D$8</f>
        <v>120.94999999999999</v>
      </c>
      <c r="CL1364" s="226">
        <v>116</v>
      </c>
      <c r="CM1364" s="226">
        <v>116</v>
      </c>
      <c r="CN1364" s="226">
        <v>116</v>
      </c>
      <c r="CO1364" s="210">
        <f>(0.0021)*Conversions!$D$8</f>
        <v>2.1524999999999999</v>
      </c>
      <c r="CP1364" s="210">
        <f>(0.0021)*Conversions!$D$8</f>
        <v>2.1524999999999999</v>
      </c>
      <c r="CQ1364" s="210">
        <f>(0.0021)*Conversions!$D$8</f>
        <v>2.1524999999999999</v>
      </c>
      <c r="CR1364" s="210">
        <f>(0.0021)*Conversions!$D$8</f>
        <v>2.1524999999999999</v>
      </c>
      <c r="CS1364" s="210">
        <f>(0.0021)*Conversions!$D$8</f>
        <v>2.1524999999999999</v>
      </c>
      <c r="CT1364" s="210">
        <f>(0.0021)*Conversions!$D$8</f>
        <v>2.1524999999999999</v>
      </c>
      <c r="CU1364" s="210">
        <f>(0.0021)*Conversions!$D$8</f>
        <v>2.1524999999999999</v>
      </c>
      <c r="CV1364" s="210">
        <f>(0.0021)*Conversions!$D$8</f>
        <v>2.1524999999999999</v>
      </c>
      <c r="CW1364" s="210">
        <f>(0.0021)*Conversions!$D$8</f>
        <v>2.1524999999999999</v>
      </c>
      <c r="CX1364" s="210">
        <f>(0.0021)*Conversions!$D$8</f>
        <v>2.1524999999999999</v>
      </c>
    </row>
    <row r="1365" spans="1:102" s="208" customFormat="1" ht="15.75" thickBot="1" x14ac:dyDescent="0.3">
      <c r="A1365" s="244" t="s">
        <v>388</v>
      </c>
      <c r="B1365" s="208" t="s">
        <v>1278</v>
      </c>
      <c r="C1365" s="226">
        <v>2.9000000000000001E-2</v>
      </c>
      <c r="D1365" s="226">
        <v>2.9000000000000001E-2</v>
      </c>
      <c r="E1365" s="226">
        <v>2.9000000000000001E-2</v>
      </c>
      <c r="F1365" s="226">
        <v>2.9000000000000001E-2</v>
      </c>
      <c r="G1365" s="226">
        <v>2.9000000000000001E-2</v>
      </c>
      <c r="H1365" s="226">
        <v>2.9000000000000001E-2</v>
      </c>
      <c r="I1365" s="226">
        <v>2.9000000000000001E-2</v>
      </c>
      <c r="J1365" s="210">
        <v>2.9000000000000001E-2</v>
      </c>
      <c r="K1365" s="210">
        <v>2.9000000000000001E-2</v>
      </c>
      <c r="L1365" s="210">
        <v>2.9000000000000001E-2</v>
      </c>
      <c r="M1365" s="210">
        <v>2.9000000000000001E-2</v>
      </c>
      <c r="N1365" s="210">
        <v>2.9000000000000001E-2</v>
      </c>
      <c r="O1365" s="210">
        <v>2.9000000000000001E-2</v>
      </c>
      <c r="P1365" s="210">
        <v>2.9000000000000001E-2</v>
      </c>
      <c r="Q1365" s="210">
        <v>2.9000000000000001E-2</v>
      </c>
      <c r="R1365" s="210">
        <v>2.9000000000000001E-2</v>
      </c>
      <c r="S1365" s="210">
        <v>2.9000000000000001E-2</v>
      </c>
      <c r="T1365" s="210">
        <v>2.9000000000000001E-2</v>
      </c>
      <c r="U1365" s="210">
        <v>2.9000000000000001E-2</v>
      </c>
      <c r="V1365" s="210">
        <v>2.9000000000000001E-2</v>
      </c>
      <c r="W1365" s="210">
        <v>2.9000000000000001E-2</v>
      </c>
      <c r="X1365" s="210">
        <v>2.9000000000000001E-2</v>
      </c>
      <c r="Y1365" s="210">
        <v>2.9000000000000001E-2</v>
      </c>
      <c r="Z1365" s="210">
        <v>2.9000000000000001E-2</v>
      </c>
      <c r="AA1365" s="210">
        <v>2.9000000000000001E-2</v>
      </c>
      <c r="AB1365" s="210">
        <v>2.9000000000000001E-2</v>
      </c>
      <c r="AC1365" s="210">
        <v>2.9000000000000001E-2</v>
      </c>
      <c r="AD1365" s="210">
        <v>2.9000000000000001E-2</v>
      </c>
      <c r="AE1365" s="210">
        <v>2.9000000000000001E-2</v>
      </c>
      <c r="AF1365" s="226">
        <v>2.9000000000000001E-2</v>
      </c>
      <c r="AG1365" s="226">
        <v>2.9000000000000001E-2</v>
      </c>
      <c r="AH1365" s="226">
        <v>2.9000000000000001E-2</v>
      </c>
      <c r="AI1365" s="226">
        <v>2.9000000000000001E-2</v>
      </c>
      <c r="AJ1365" s="226">
        <v>2.9000000000000001E-2</v>
      </c>
      <c r="AK1365" s="226">
        <v>2.9000000000000001E-2</v>
      </c>
      <c r="AL1365" s="210">
        <v>2.9000000000000001E-2</v>
      </c>
      <c r="AM1365" s="210">
        <v>2.9000000000000001E-2</v>
      </c>
      <c r="AN1365" s="210">
        <v>2.9000000000000001E-2</v>
      </c>
      <c r="AO1365" s="210">
        <v>2.9000000000000001E-2</v>
      </c>
      <c r="AP1365" s="210">
        <v>2.9000000000000001E-2</v>
      </c>
      <c r="AQ1365" s="210">
        <v>2.9000000000000001E-2</v>
      </c>
      <c r="AR1365" s="210">
        <v>2.9000000000000001E-2</v>
      </c>
      <c r="AS1365" s="210">
        <v>2.9000000000000001E-2</v>
      </c>
      <c r="AT1365" s="210">
        <v>2.9000000000000001E-2</v>
      </c>
      <c r="AU1365" s="210">
        <v>2.9000000000000001E-2</v>
      </c>
      <c r="AV1365" s="210">
        <v>2.9000000000000001E-2</v>
      </c>
      <c r="AW1365" s="210">
        <v>2.9000000000000001E-2</v>
      </c>
      <c r="AX1365" s="210">
        <v>2.9000000000000001E-2</v>
      </c>
      <c r="AY1365" s="210">
        <v>2.9000000000000001E-2</v>
      </c>
      <c r="AZ1365" s="210">
        <v>2.9000000000000001E-2</v>
      </c>
      <c r="BA1365" s="210">
        <v>2.9000000000000001E-2</v>
      </c>
      <c r="BB1365" s="226">
        <v>2.9000000000000001E-2</v>
      </c>
      <c r="BC1365" s="226">
        <v>2.9000000000000001E-2</v>
      </c>
      <c r="BD1365" s="226">
        <v>2.9000000000000001E-2</v>
      </c>
      <c r="BE1365" s="226">
        <v>2.9000000000000001E-2</v>
      </c>
      <c r="BF1365" s="226">
        <v>2.9000000000000001E-2</v>
      </c>
      <c r="BG1365" s="226">
        <v>2.9000000000000001E-2</v>
      </c>
      <c r="BH1365" s="226">
        <v>2.9000000000000001E-2</v>
      </c>
      <c r="BI1365" s="226">
        <v>2.9000000000000001E-2</v>
      </c>
      <c r="BJ1365" s="226">
        <v>2.9000000000000001E-2</v>
      </c>
      <c r="BK1365" s="226">
        <v>2.9000000000000001E-2</v>
      </c>
      <c r="BL1365" s="226">
        <v>2.9000000000000001E-2</v>
      </c>
      <c r="BM1365" s="226">
        <v>2.9000000000000001E-2</v>
      </c>
      <c r="BN1365" s="226">
        <v>2.9000000000000001E-2</v>
      </c>
      <c r="BO1365" s="226">
        <v>2.9000000000000001E-2</v>
      </c>
      <c r="BP1365" s="226">
        <v>2.9000000000000001E-2</v>
      </c>
      <c r="BQ1365" s="226">
        <v>2.9000000000000001E-2</v>
      </c>
      <c r="BR1365" s="226">
        <v>2.9000000000000001E-2</v>
      </c>
      <c r="BS1365" s="226">
        <v>2.9000000000000001E-2</v>
      </c>
      <c r="BT1365" s="226">
        <v>2.9000000000000001E-2</v>
      </c>
      <c r="BU1365" s="226">
        <v>2.9000000000000001E-2</v>
      </c>
      <c r="BV1365" s="226">
        <v>2.9000000000000001E-2</v>
      </c>
      <c r="BW1365" s="226">
        <v>2.9000000000000001E-2</v>
      </c>
      <c r="BX1365" s="226">
        <v>2.9000000000000001E-2</v>
      </c>
      <c r="BY1365" s="226">
        <v>2.9000000000000001E-2</v>
      </c>
      <c r="BZ1365" s="226">
        <v>2.9000000000000001E-2</v>
      </c>
      <c r="CA1365" s="226">
        <v>2.9000000000000001E-2</v>
      </c>
      <c r="CB1365" s="226">
        <v>2.9000000000000001E-2</v>
      </c>
      <c r="CC1365" s="226">
        <v>2.9000000000000001E-2</v>
      </c>
      <c r="CD1365" s="226">
        <v>2.9000000000000001E-2</v>
      </c>
      <c r="CE1365" s="226">
        <v>2.9000000000000001E-2</v>
      </c>
      <c r="CF1365" s="226">
        <v>2.9000000000000001E-2</v>
      </c>
      <c r="CG1365" s="226">
        <v>2.9000000000000001E-2</v>
      </c>
      <c r="CH1365" s="226">
        <v>2.9000000000000001E-2</v>
      </c>
      <c r="CI1365" s="226">
        <v>2.9000000000000001E-2</v>
      </c>
      <c r="CJ1365" s="226">
        <v>2.9000000000000001E-2</v>
      </c>
      <c r="CK1365" s="226">
        <v>2.9000000000000001E-2</v>
      </c>
      <c r="CL1365" s="226">
        <v>2.9000000000000001E-2</v>
      </c>
      <c r="CM1365" s="226">
        <v>2.9000000000000001E-2</v>
      </c>
      <c r="CN1365" s="226">
        <v>2.9000000000000001E-2</v>
      </c>
      <c r="CO1365" s="226">
        <v>2.9000000000000001E-2</v>
      </c>
      <c r="CP1365" s="226">
        <v>2.9000000000000001E-2</v>
      </c>
      <c r="CQ1365" s="226">
        <v>2.9000000000000001E-2</v>
      </c>
      <c r="CR1365" s="226">
        <v>2.9000000000000001E-2</v>
      </c>
      <c r="CS1365" s="226">
        <v>2.9000000000000001E-2</v>
      </c>
      <c r="CT1365" s="226">
        <v>2.9000000000000001E-2</v>
      </c>
      <c r="CU1365" s="226">
        <v>2.9000000000000001E-2</v>
      </c>
      <c r="CV1365" s="226">
        <v>2.9000000000000001E-2</v>
      </c>
      <c r="CW1365" s="226">
        <v>2.9000000000000001E-2</v>
      </c>
      <c r="CX1365" s="226">
        <v>2.9000000000000001E-2</v>
      </c>
    </row>
    <row r="1366" spans="1:102" s="208" customFormat="1" x14ac:dyDescent="0.25">
      <c r="M1366" s="209"/>
      <c r="BB1366" s="240"/>
      <c r="CC1366" s="196"/>
      <c r="CD1366" s="213"/>
      <c r="CE1366" s="213"/>
    </row>
    <row r="1367" spans="1:102" s="208" customFormat="1" x14ac:dyDescent="0.25">
      <c r="M1367" s="209"/>
      <c r="BB1367" s="240"/>
    </row>
    <row r="1368" spans="1:102" s="208" customFormat="1" x14ac:dyDescent="0.25">
      <c r="M1368" s="209"/>
      <c r="BB1368" s="240"/>
    </row>
    <row r="1369" spans="1:102" s="208" customFormat="1" ht="15.75" thickBot="1" x14ac:dyDescent="0.3">
      <c r="A1369" s="209" t="s">
        <v>445</v>
      </c>
      <c r="BB1369" s="240"/>
    </row>
    <row r="1370" spans="1:102" s="208" customFormat="1" x14ac:dyDescent="0.25">
      <c r="A1370" s="212" t="s">
        <v>446</v>
      </c>
      <c r="B1370" s="513" t="s">
        <v>447</v>
      </c>
      <c r="C1370" s="514"/>
      <c r="D1370" s="514"/>
      <c r="E1370" s="514"/>
      <c r="F1370" s="514"/>
      <c r="G1370" s="514"/>
      <c r="H1370" s="514"/>
      <c r="I1370" s="514"/>
      <c r="J1370" s="514"/>
      <c r="K1370" s="514"/>
      <c r="L1370" s="514"/>
      <c r="M1370" s="514"/>
      <c r="N1370" s="514"/>
      <c r="O1370" s="514"/>
      <c r="P1370" s="514"/>
      <c r="Q1370" s="514"/>
      <c r="R1370" s="514"/>
      <c r="S1370" s="514"/>
      <c r="T1370" s="514"/>
      <c r="U1370" s="514"/>
      <c r="V1370" s="514"/>
      <c r="W1370" s="514"/>
      <c r="X1370" s="514"/>
      <c r="Y1370" s="514"/>
      <c r="Z1370" s="514"/>
      <c r="AA1370" s="514"/>
      <c r="AB1370" s="514"/>
      <c r="AC1370" s="514"/>
      <c r="AD1370" s="515"/>
    </row>
    <row r="1371" spans="1:102" s="208" customFormat="1" ht="200.25" customHeight="1" x14ac:dyDescent="0.25">
      <c r="B1371" s="211" t="s">
        <v>62</v>
      </c>
      <c r="C1371" s="211" t="s">
        <v>439</v>
      </c>
      <c r="D1371" s="211" t="s">
        <v>440</v>
      </c>
      <c r="E1371" s="241" t="s">
        <v>779</v>
      </c>
      <c r="F1371" s="241" t="s">
        <v>780</v>
      </c>
      <c r="G1371" s="241" t="s">
        <v>781</v>
      </c>
      <c r="H1371" s="211" t="s">
        <v>457</v>
      </c>
      <c r="I1371" s="211" t="s">
        <v>458</v>
      </c>
      <c r="J1371" s="211" t="s">
        <v>421</v>
      </c>
      <c r="K1371" s="211" t="s">
        <v>782</v>
      </c>
      <c r="L1371" s="211" t="s">
        <v>783</v>
      </c>
      <c r="M1371" s="211" t="s">
        <v>420</v>
      </c>
      <c r="N1371" s="211" t="s">
        <v>422</v>
      </c>
      <c r="O1371" s="211" t="s">
        <v>423</v>
      </c>
      <c r="P1371" s="211" t="s">
        <v>784</v>
      </c>
      <c r="Q1371" s="211" t="s">
        <v>785</v>
      </c>
      <c r="R1371" s="211" t="s">
        <v>786</v>
      </c>
      <c r="S1371" s="211" t="s">
        <v>424</v>
      </c>
      <c r="T1371" s="211" t="s">
        <v>425</v>
      </c>
      <c r="U1371" s="211" t="s">
        <v>441</v>
      </c>
      <c r="V1371" s="211" t="s">
        <v>442</v>
      </c>
      <c r="W1371" s="211" t="s">
        <v>787</v>
      </c>
      <c r="X1371" s="211" t="s">
        <v>788</v>
      </c>
      <c r="Y1371" s="211" t="s">
        <v>426</v>
      </c>
      <c r="Z1371" s="211" t="s">
        <v>427</v>
      </c>
      <c r="AA1371" s="211" t="s">
        <v>428</v>
      </c>
      <c r="AB1371" s="211" t="s">
        <v>789</v>
      </c>
      <c r="AC1371" s="211" t="s">
        <v>790</v>
      </c>
      <c r="AD1371" s="211" t="s">
        <v>429</v>
      </c>
      <c r="AE1371" s="211" t="s">
        <v>430</v>
      </c>
      <c r="AF1371" s="211" t="s">
        <v>791</v>
      </c>
      <c r="AG1371" s="211" t="s">
        <v>792</v>
      </c>
      <c r="AH1371" s="211" t="s">
        <v>793</v>
      </c>
      <c r="AI1371" s="211" t="s">
        <v>794</v>
      </c>
      <c r="AJ1371" s="211" t="s">
        <v>795</v>
      </c>
      <c r="AK1371" s="211" t="s">
        <v>796</v>
      </c>
      <c r="AL1371" s="211" t="s">
        <v>443</v>
      </c>
      <c r="AM1371" s="211" t="s">
        <v>444</v>
      </c>
      <c r="AN1371" s="211" t="s">
        <v>797</v>
      </c>
      <c r="AO1371" s="211" t="s">
        <v>798</v>
      </c>
      <c r="AP1371" s="211" t="s">
        <v>431</v>
      </c>
      <c r="AQ1371" s="211" t="s">
        <v>432</v>
      </c>
      <c r="AR1371" s="211" t="s">
        <v>433</v>
      </c>
      <c r="AS1371" s="211" t="s">
        <v>799</v>
      </c>
      <c r="AT1371" s="211" t="s">
        <v>800</v>
      </c>
      <c r="AU1371" s="211" t="s">
        <v>434</v>
      </c>
      <c r="AV1371" s="211" t="s">
        <v>435</v>
      </c>
      <c r="AW1371" s="211" t="s">
        <v>438</v>
      </c>
      <c r="AX1371" s="211" t="s">
        <v>801</v>
      </c>
      <c r="AY1371" s="211" t="s">
        <v>802</v>
      </c>
      <c r="AZ1371" s="211" t="s">
        <v>436</v>
      </c>
      <c r="BA1371" s="211" t="s">
        <v>437</v>
      </c>
      <c r="BB1371" s="211" t="s">
        <v>571</v>
      </c>
      <c r="BC1371" s="211" t="s">
        <v>591</v>
      </c>
      <c r="BD1371" s="211" t="s">
        <v>592</v>
      </c>
      <c r="BE1371" s="211" t="s">
        <v>803</v>
      </c>
      <c r="BF1371" s="211" t="s">
        <v>804</v>
      </c>
      <c r="BG1371" s="211" t="s">
        <v>593</v>
      </c>
      <c r="BH1371" s="211" t="s">
        <v>572</v>
      </c>
      <c r="BI1371" s="211" t="s">
        <v>805</v>
      </c>
      <c r="BJ1371" s="211" t="s">
        <v>806</v>
      </c>
      <c r="BK1371" s="211" t="s">
        <v>573</v>
      </c>
      <c r="BL1371" s="211" t="s">
        <v>586</v>
      </c>
      <c r="BM1371" s="211" t="s">
        <v>590</v>
      </c>
      <c r="BN1371" s="211" t="s">
        <v>807</v>
      </c>
      <c r="BO1371" s="211" t="s">
        <v>808</v>
      </c>
      <c r="BP1371" s="211" t="s">
        <v>809</v>
      </c>
      <c r="BQ1371" s="211" t="s">
        <v>810</v>
      </c>
      <c r="BR1371" s="211" t="s">
        <v>574</v>
      </c>
      <c r="BS1371" s="211" t="s">
        <v>811</v>
      </c>
      <c r="BT1371" s="211" t="s">
        <v>812</v>
      </c>
      <c r="BU1371" s="211" t="s">
        <v>575</v>
      </c>
      <c r="BV1371" s="211" t="s">
        <v>585</v>
      </c>
      <c r="BW1371" s="211" t="s">
        <v>589</v>
      </c>
      <c r="BX1371" s="211" t="s">
        <v>813</v>
      </c>
      <c r="BY1371" s="211" t="s">
        <v>814</v>
      </c>
      <c r="BZ1371" s="211" t="s">
        <v>576</v>
      </c>
      <c r="CA1371" s="211" t="s">
        <v>815</v>
      </c>
      <c r="CB1371" s="211" t="s">
        <v>816</v>
      </c>
      <c r="CC1371" s="211" t="s">
        <v>577</v>
      </c>
      <c r="CD1371" s="211" t="s">
        <v>817</v>
      </c>
      <c r="CE1371" s="211" t="s">
        <v>818</v>
      </c>
      <c r="CF1371" s="211" t="s">
        <v>578</v>
      </c>
      <c r="CG1371" s="211" t="s">
        <v>819</v>
      </c>
      <c r="CH1371" s="211" t="s">
        <v>820</v>
      </c>
      <c r="CI1371" s="211" t="s">
        <v>579</v>
      </c>
      <c r="CJ1371" s="211" t="s">
        <v>821</v>
      </c>
      <c r="CK1371" s="211" t="s">
        <v>822</v>
      </c>
      <c r="CL1371" s="211" t="s">
        <v>580</v>
      </c>
      <c r="CM1371" s="211" t="s">
        <v>823</v>
      </c>
      <c r="CN1371" s="211" t="s">
        <v>824</v>
      </c>
      <c r="CO1371" s="211" t="s">
        <v>581</v>
      </c>
      <c r="CP1371" s="211" t="s">
        <v>584</v>
      </c>
      <c r="CQ1371" s="211" t="s">
        <v>588</v>
      </c>
      <c r="CR1371" s="211" t="s">
        <v>825</v>
      </c>
      <c r="CS1371" s="211" t="s">
        <v>826</v>
      </c>
      <c r="CT1371" s="211" t="s">
        <v>582</v>
      </c>
      <c r="CU1371" s="211" t="s">
        <v>583</v>
      </c>
      <c r="CV1371" s="211" t="s">
        <v>587</v>
      </c>
      <c r="CW1371" s="211" t="s">
        <v>827</v>
      </c>
      <c r="CX1371" s="211" t="s">
        <v>828</v>
      </c>
    </row>
    <row r="1372" spans="1:102" s="208" customFormat="1" x14ac:dyDescent="0.25">
      <c r="A1372" s="213" t="s">
        <v>282</v>
      </c>
      <c r="C1372" s="210">
        <f>(((((C1266)*(1/Conversions!$D$4))*Conversions!$D$7)*Conversions!$D$6)*Conversions!$D$5)</f>
        <v>4.2393504057720465E-11</v>
      </c>
      <c r="D1372" s="210">
        <f>(((((D1266)*(1/Conversions!$D$4))*Conversions!$D$7)*Conversions!$D$6)*Conversions!$D$5)</f>
        <v>4.2393504057720465E-11</v>
      </c>
      <c r="E1372" s="210">
        <f>(((((E1266)*(1/Conversions!$D$4))*Conversions!$D$7)*Conversions!$D$6)*Conversions!$D$5)</f>
        <v>4.2393504057720465E-11</v>
      </c>
      <c r="F1372" s="210">
        <f>(((((F1266)*(1/Conversions!$D$4))*Conversions!$D$7)*Conversions!$D$6)*Conversions!$D$5)</f>
        <v>4.2393504057720465E-11</v>
      </c>
      <c r="G1372" s="210">
        <f>(((((G1266)*(1/Conversions!$D$4))*Conversions!$D$7)*Conversions!$D$6)*Conversions!$D$5)</f>
        <v>4.2393504057720465E-11</v>
      </c>
      <c r="H1372" s="210">
        <f>(((((H1266)*(1/Conversions!$D$4))*Conversions!$D$7)*Conversions!$D$6)*Conversions!$D$5)</f>
        <v>4.2393504057720465E-11</v>
      </c>
      <c r="I1372" s="210">
        <f>(((((I1266)*(1/Conversions!$D$4))*Conversions!$D$7)*Conversions!$D$6)*Conversions!$D$5)</f>
        <v>4.2393504057720465E-11</v>
      </c>
      <c r="J1372" s="210">
        <f>(((((J1266)*(1/Conversions!$D$4))*Conversions!$D$7)*Conversions!$D$6)*Conversions!$D$5)</f>
        <v>4.2393504057720465E-11</v>
      </c>
      <c r="K1372" s="210">
        <f>(((((K1266)*(1/Conversions!$D$4))*Conversions!$D$7)*Conversions!$D$6)*Conversions!$D$5)</f>
        <v>4.2393504057720465E-11</v>
      </c>
      <c r="L1372" s="210">
        <f>(((((L1266)*(1/Conversions!$D$4))*Conversions!$D$7)*Conversions!$D$6)*Conversions!$D$5)</f>
        <v>4.2393504057720465E-11</v>
      </c>
      <c r="M1372" s="210">
        <f>(((((M1266)*(1/Conversions!$D$4))*Conversions!$D$7)*Conversions!$D$6)*Conversions!$D$5)</f>
        <v>4.2393504057720465E-11</v>
      </c>
      <c r="N1372" s="210">
        <f>(((((N1266)*(1/Conversions!$D$4))*Conversions!$D$7)*Conversions!$D$6)*Conversions!$D$5)</f>
        <v>4.2393504057720465E-11</v>
      </c>
      <c r="O1372" s="210">
        <f>(((((O1266)*(1/Conversions!$D$4))*Conversions!$D$7)*Conversions!$D$6)*Conversions!$D$5)</f>
        <v>4.2393504057720465E-11</v>
      </c>
      <c r="P1372" s="210">
        <f>(((((P1266)*(1/Conversions!$D$4))*Conversions!$D$7)*Conversions!$D$6)*Conversions!$D$5)</f>
        <v>4.2393504057720465E-11</v>
      </c>
      <c r="Q1372" s="210">
        <f>(((((Q1266)*(1/Conversions!$D$4))*Conversions!$D$7)*Conversions!$D$6)*Conversions!$D$5)</f>
        <v>4.2393504057720465E-11</v>
      </c>
      <c r="R1372" s="210">
        <f>(((((R1266)*(1/Conversions!$D$4))*Conversions!$D$7)*Conversions!$D$6)*Conversions!$D$5)</f>
        <v>4.2393504057720465E-11</v>
      </c>
      <c r="S1372" s="210">
        <f>(((((S1266)*(1/Conversions!$D$4))*Conversions!$D$7)*Conversions!$D$6)*Conversions!$D$5)</f>
        <v>4.2393504057720465E-11</v>
      </c>
      <c r="T1372" s="210">
        <f>(((((T1266)*(1/Conversions!$D$4))*Conversions!$D$7)*Conversions!$D$6)*Conversions!$D$5)</f>
        <v>4.2393504057720465E-11</v>
      </c>
      <c r="U1372" s="210">
        <f>(((((U1266)*(1/Conversions!$D$4))*Conversions!$D$7)*Conversions!$D$6)*Conversions!$D$5)</f>
        <v>4.2393504057720465E-11</v>
      </c>
      <c r="V1372" s="210">
        <f>(((((V1266)*(1/Conversions!$D$4))*Conversions!$D$7)*Conversions!$D$6)*Conversions!$D$5)</f>
        <v>4.2393504057720465E-11</v>
      </c>
      <c r="W1372" s="210">
        <f>(((((W1266)*(1/Conversions!$D$4))*Conversions!$D$7)*Conversions!$D$6)*Conversions!$D$5)</f>
        <v>4.2393504057720465E-11</v>
      </c>
      <c r="X1372" s="210">
        <f>(((((X1266)*(1/Conversions!$D$4))*Conversions!$D$7)*Conversions!$D$6)*Conversions!$D$5)</f>
        <v>4.2393504057720465E-11</v>
      </c>
      <c r="Y1372" s="210">
        <f>(((((Y1266)*(1/Conversions!$D$4))*Conversions!$D$7)*Conversions!$D$6)*Conversions!$D$5)</f>
        <v>4.2393504057720465E-11</v>
      </c>
      <c r="Z1372" s="210">
        <f>(((((Z1266)*(1/Conversions!$D$4))*Conversions!$D$7)*Conversions!$D$6)*Conversions!$D$5)</f>
        <v>4.2393504057720465E-11</v>
      </c>
      <c r="AA1372" s="210">
        <f>(((((AA1266)*(1/Conversions!$D$4))*Conversions!$D$7)*Conversions!$D$6)*Conversions!$D$5)</f>
        <v>4.2393504057720465E-11</v>
      </c>
      <c r="AB1372" s="210">
        <f>(((((AB1266)*(1/Conversions!$D$4))*Conversions!$D$7)*Conversions!$D$6)*Conversions!$D$5)</f>
        <v>4.2393504057720465E-11</v>
      </c>
      <c r="AC1372" s="210">
        <f>(((((AC1266)*(1/Conversions!$D$4))*Conversions!$D$7)*Conversions!$D$6)*Conversions!$D$5)</f>
        <v>4.2393504057720465E-11</v>
      </c>
      <c r="AD1372" s="210">
        <f>(((((AD1266)*(1/Conversions!$D$4))*Conversions!$D$7)*Conversions!$D$6)*Conversions!$D$5)</f>
        <v>4.2393504057720465E-11</v>
      </c>
      <c r="AE1372" s="210">
        <f>(((((AE1266)*(1/Conversions!$D$4))*Conversions!$D$7)*Conversions!$D$6)*Conversions!$D$5)</f>
        <v>4.2393504057720465E-11</v>
      </c>
      <c r="AF1372" s="210">
        <f>(((((AF1266)*(1/Conversions!$D$4))*Conversions!$D$7)*Conversions!$D$6)*Conversions!$D$5)</f>
        <v>4.2393504057720465E-11</v>
      </c>
      <c r="AG1372" s="210">
        <f>(((((AG1266)*(1/Conversions!$D$4))*Conversions!$D$7)*Conversions!$D$6)*Conversions!$D$5)</f>
        <v>4.2393504057720465E-11</v>
      </c>
      <c r="AH1372" s="210">
        <f>(((((AH1266)*(1/Conversions!$D$4))*Conversions!$D$7)*Conversions!$D$6)*Conversions!$D$5)</f>
        <v>4.2393504057720465E-11</v>
      </c>
      <c r="AI1372" s="210">
        <f>(((((AI1266)*(1/Conversions!$D$4))*Conversions!$D$7)*Conversions!$D$6)*Conversions!$D$5)</f>
        <v>4.2393504057720465E-11</v>
      </c>
      <c r="AJ1372" s="210">
        <f>(((((AJ1266)*(1/Conversions!$D$4))*Conversions!$D$7)*Conversions!$D$6)*Conversions!$D$5)</f>
        <v>4.2393504057720465E-11</v>
      </c>
      <c r="AK1372" s="210">
        <f>(((((AK1266)*(1/Conversions!$D$4))*Conversions!$D$7)*Conversions!$D$6)*Conversions!$D$5)</f>
        <v>4.2393504057720465E-11</v>
      </c>
      <c r="AL1372" s="210">
        <f>(((((AL1266)*(1/Conversions!$D$4))*Conversions!$D$7)*Conversions!$D$6)*Conversions!$D$5)</f>
        <v>4.2393504057720465E-11</v>
      </c>
      <c r="AM1372" s="210">
        <f>(((((AM1266)*(1/Conversions!$D$4))*Conversions!$D$7)*Conversions!$D$6)*Conversions!$D$5)</f>
        <v>4.2393504057720465E-11</v>
      </c>
      <c r="AN1372" s="210">
        <f>(((((AN1266)*(1/Conversions!$D$4))*Conversions!$D$7)*Conversions!$D$6)*Conversions!$D$5)</f>
        <v>4.2393504057720465E-11</v>
      </c>
      <c r="AO1372" s="210">
        <f>(((((AO1266)*(1/Conversions!$D$4))*Conversions!$D$7)*Conversions!$D$6)*Conversions!$D$5)</f>
        <v>4.2393504057720465E-11</v>
      </c>
      <c r="AP1372" s="210">
        <f>(((((AP1266)*(1/Conversions!$D$4))*Conversions!$D$7)*Conversions!$D$6)*Conversions!$D$5)</f>
        <v>4.2393504057720465E-11</v>
      </c>
      <c r="AQ1372" s="210">
        <f>(((((AQ1266)*(1/Conversions!$D$4))*Conversions!$D$7)*Conversions!$D$6)*Conversions!$D$5)</f>
        <v>4.2393504057720465E-11</v>
      </c>
      <c r="AR1372" s="210">
        <f>(((((AR1266)*(1/Conversions!$D$4))*Conversions!$D$7)*Conversions!$D$6)*Conversions!$D$5)</f>
        <v>4.2393504057720465E-11</v>
      </c>
      <c r="AS1372" s="210">
        <f>(((((AS1266)*(1/Conversions!$D$4))*Conversions!$D$7)*Conversions!$D$6)*Conversions!$D$5)</f>
        <v>4.2393504057720465E-11</v>
      </c>
      <c r="AT1372" s="210">
        <f>(((((AT1266)*(1/Conversions!$D$4))*Conversions!$D$7)*Conversions!$D$6)*Conversions!$D$5)</f>
        <v>4.2393504057720465E-11</v>
      </c>
      <c r="AU1372" s="210">
        <f>(((((AU1266)*(1/Conversions!$D$4))*Conversions!$D$7)*Conversions!$D$6)*Conversions!$D$5)</f>
        <v>4.2393504057720465E-11</v>
      </c>
      <c r="AV1372" s="210">
        <f>(((((AV1266)*(1/Conversions!$D$4))*Conversions!$D$7)*Conversions!$D$6)*Conversions!$D$5)</f>
        <v>4.2393504057720465E-11</v>
      </c>
      <c r="AW1372" s="210">
        <f>(((((AW1266)*(1/Conversions!$D$4))*Conversions!$D$7)*Conversions!$D$6)*Conversions!$D$5)</f>
        <v>4.2393504057720465E-11</v>
      </c>
      <c r="AX1372" s="210">
        <f>(((((AX1266)*(1/Conversions!$D$4))*Conversions!$D$7)*Conversions!$D$6)*Conversions!$D$5)</f>
        <v>4.2393504057720465E-11</v>
      </c>
      <c r="AY1372" s="210">
        <f>(((((AY1266)*(1/Conversions!$D$4))*Conversions!$D$7)*Conversions!$D$6)*Conversions!$D$5)</f>
        <v>4.2393504057720465E-11</v>
      </c>
      <c r="AZ1372" s="210">
        <f>(((((AZ1266)*(1/Conversions!$D$4))*Conversions!$D$7)*Conversions!$D$6)*Conversions!$D$5)</f>
        <v>4.2393504057720465E-11</v>
      </c>
      <c r="BA1372" s="210">
        <f>(((((BA1266)*(1/Conversions!$D$4))*Conversions!$D$7)*Conversions!$D$6)*Conversions!$D$5)</f>
        <v>4.2393504057720465E-11</v>
      </c>
      <c r="BB1372" s="210">
        <f>(((((BB1266)*(1/Conversions!$D$4))*Conversions!$D$7)*Conversions!$D$6)*Conversions!$D$5)</f>
        <v>4.2393504057720465E-11</v>
      </c>
      <c r="BC1372" s="210">
        <f>(((((BC1266)*(1/Conversions!$D$4))*Conversions!$D$7)*Conversions!$D$6)*Conversions!$D$5)</f>
        <v>4.2393504057720465E-11</v>
      </c>
      <c r="BD1372" s="210">
        <f>(((((BD1266)*(1/Conversions!$D$4))*Conversions!$D$7)*Conversions!$D$6)*Conversions!$D$5)</f>
        <v>4.2393504057720465E-11</v>
      </c>
      <c r="BE1372" s="210">
        <f>(((((BE1266)*(1/Conversions!$D$4))*Conversions!$D$7)*Conversions!$D$6)*Conversions!$D$5)</f>
        <v>4.2393504057720465E-11</v>
      </c>
      <c r="BF1372" s="210">
        <f>(((((BF1266)*(1/Conversions!$D$4))*Conversions!$D$7)*Conversions!$D$6)*Conversions!$D$5)</f>
        <v>4.2393504057720465E-11</v>
      </c>
      <c r="BG1372" s="210">
        <f>(((((BG1266)*(1/Conversions!$D$4))*Conversions!$D$7)*Conversions!$D$6)*Conversions!$D$5)</f>
        <v>4.2393504057720465E-11</v>
      </c>
      <c r="BH1372" s="210">
        <f>(((((BH1266)*(1/Conversions!$D$4))*Conversions!$D$7)*Conversions!$D$6)*Conversions!$D$5)</f>
        <v>4.2393504057720465E-11</v>
      </c>
      <c r="BI1372" s="210">
        <f>(((((BI1266)*(1/Conversions!$D$4))*Conversions!$D$7)*Conversions!$D$6)*Conversions!$D$5)</f>
        <v>4.2393504057720465E-11</v>
      </c>
      <c r="BJ1372" s="210">
        <f>(((((BJ1266)*(1/Conversions!$D$4))*Conversions!$D$7)*Conversions!$D$6)*Conversions!$D$5)</f>
        <v>4.2393504057720465E-11</v>
      </c>
      <c r="BK1372" s="210">
        <f>(((((BK1266)*(1/Conversions!$D$4))*Conversions!$D$7)*Conversions!$D$6)*Conversions!$D$5)</f>
        <v>4.2393504057720465E-11</v>
      </c>
      <c r="BL1372" s="210">
        <f>(((((BL1266)*(1/Conversions!$D$4))*Conversions!$D$7)*Conversions!$D$6)*Conversions!$D$5)</f>
        <v>4.2393504057720465E-11</v>
      </c>
      <c r="BM1372" s="210">
        <f>(((((BM1266)*(1/Conversions!$D$4))*Conversions!$D$7)*Conversions!$D$6)*Conversions!$D$5)</f>
        <v>4.2393504057720465E-11</v>
      </c>
      <c r="BN1372" s="210">
        <f>(((((BN1266)*(1/Conversions!$D$4))*Conversions!$D$7)*Conversions!$D$6)*Conversions!$D$5)</f>
        <v>4.2393504057720465E-11</v>
      </c>
      <c r="BO1372" s="210">
        <f>(((((BO1266)*(1/Conversions!$D$4))*Conversions!$D$7)*Conversions!$D$6)*Conversions!$D$5)</f>
        <v>4.2393504057720465E-11</v>
      </c>
      <c r="BP1372" s="210">
        <f>(((((BP1266)*(1/Conversions!$D$4))*Conversions!$D$7)*Conversions!$D$6)*Conversions!$D$5)</f>
        <v>4.2393504057720465E-11</v>
      </c>
      <c r="BQ1372" s="210">
        <f>(((((BQ1266)*(1/Conversions!$D$4))*Conversions!$D$7)*Conversions!$D$6)*Conversions!$D$5)</f>
        <v>4.2393504057720465E-11</v>
      </c>
      <c r="BR1372" s="210">
        <f>(((((BR1266)*(1/Conversions!$D$4))*Conversions!$D$7)*Conversions!$D$6)*Conversions!$D$5)</f>
        <v>4.2393504057720465E-11</v>
      </c>
      <c r="BS1372" s="210">
        <f>(((((BS1266)*(1/Conversions!$D$4))*Conversions!$D$7)*Conversions!$D$6)*Conversions!$D$5)</f>
        <v>4.2393504057720465E-11</v>
      </c>
      <c r="BT1372" s="210">
        <f>(((((BT1266)*(1/Conversions!$D$4))*Conversions!$D$7)*Conversions!$D$6)*Conversions!$D$5)</f>
        <v>4.2393504057720465E-11</v>
      </c>
      <c r="BU1372" s="210">
        <f>(((((BU1266)*(1/Conversions!$D$4))*Conversions!$D$7)*Conversions!$D$6)*Conversions!$D$5)</f>
        <v>4.2393504057720465E-11</v>
      </c>
      <c r="BV1372" s="210">
        <f>(((((BV1266)*(1/Conversions!$D$4))*Conversions!$D$7)*Conversions!$D$6)*Conversions!$D$5)</f>
        <v>4.2393504057720465E-11</v>
      </c>
      <c r="BW1372" s="210">
        <f>(((((BW1266)*(1/Conversions!$D$4))*Conversions!$D$7)*Conversions!$D$6)*Conversions!$D$5)</f>
        <v>4.2393504057720465E-11</v>
      </c>
      <c r="BX1372" s="210">
        <f>(((((BX1266)*(1/Conversions!$D$4))*Conversions!$D$7)*Conversions!$D$6)*Conversions!$D$5)</f>
        <v>4.2393504057720465E-11</v>
      </c>
      <c r="BY1372" s="210">
        <f>(((((BY1266)*(1/Conversions!$D$4))*Conversions!$D$7)*Conversions!$D$6)*Conversions!$D$5)</f>
        <v>4.2393504057720465E-11</v>
      </c>
      <c r="BZ1372" s="210">
        <f>(((((BZ1266)*(1/Conversions!$D$4))*Conversions!$D$7)*Conversions!$D$6)*Conversions!$D$5)</f>
        <v>4.2393504057720465E-11</v>
      </c>
      <c r="CA1372" s="210">
        <f>(((((CA1266)*(1/Conversions!$D$4))*Conversions!$D$7)*Conversions!$D$6)*Conversions!$D$5)</f>
        <v>4.2393504057720465E-11</v>
      </c>
      <c r="CB1372" s="210">
        <f>(((((CB1266)*(1/Conversions!$D$4))*Conversions!$D$7)*Conversions!$D$6)*Conversions!$D$5)</f>
        <v>4.2393504057720465E-11</v>
      </c>
      <c r="CC1372" s="210">
        <f>(((((CC1266)*(1/Conversions!$D$4))*Conversions!$D$7)*Conversions!$D$6)*Conversions!$D$5)</f>
        <v>3.2107191337048567E-8</v>
      </c>
      <c r="CD1372" s="210">
        <f>(((((CD1266)*(1/Conversions!$D$4))*Conversions!$D$7)*Conversions!$D$6)*Conversions!$D$5)</f>
        <v>3.2107191337048567E-8</v>
      </c>
      <c r="CE1372" s="210">
        <f>(((((CE1266)*(1/Conversions!$D$4))*Conversions!$D$7)*Conversions!$D$6)*Conversions!$D$5)</f>
        <v>3.2107191337048567E-8</v>
      </c>
      <c r="CF1372" s="210">
        <f>(((((CF1266)*(1/Conversions!$D$4))*Conversions!$D$7)*Conversions!$D$6)*Conversions!$D$5)</f>
        <v>4.2393504057720465E-11</v>
      </c>
      <c r="CG1372" s="210">
        <f>(((((CG1266)*(1/Conversions!$D$4))*Conversions!$D$7)*Conversions!$D$6)*Conversions!$D$5)</f>
        <v>4.2393504057720465E-11</v>
      </c>
      <c r="CH1372" s="210">
        <f>(((((CH1266)*(1/Conversions!$D$4))*Conversions!$D$7)*Conversions!$D$6)*Conversions!$D$5)</f>
        <v>4.2393504057720465E-11</v>
      </c>
      <c r="CI1372" s="210">
        <f>(((((CI1266)*(1/Conversions!$D$4))*Conversions!$D$7)*Conversions!$D$6)*Conversions!$D$5)</f>
        <v>3.0175931707752414E-8</v>
      </c>
      <c r="CJ1372" s="210">
        <f>(((((CJ1266)*(1/Conversions!$D$4))*Conversions!$D$7)*Conversions!$D$6)*Conversions!$D$5)</f>
        <v>3.0175931707752414E-8</v>
      </c>
      <c r="CK1372" s="210">
        <f>(((((CK1266)*(1/Conversions!$D$4))*Conversions!$D$7)*Conversions!$D$6)*Conversions!$D$5)</f>
        <v>3.0175931707752414E-8</v>
      </c>
      <c r="CL1372" s="210">
        <f>(((((CL1266)*(1/Conversions!$D$4))*Conversions!$D$7)*Conversions!$D$6)*Conversions!$D$5)</f>
        <v>4.2393504057720465E-11</v>
      </c>
      <c r="CM1372" s="210">
        <f>(((((CM1266)*(1/Conversions!$D$4))*Conversions!$D$7)*Conversions!$D$6)*Conversions!$D$5)</f>
        <v>4.2393504057720465E-11</v>
      </c>
      <c r="CN1372" s="210">
        <f>(((((CN1266)*(1/Conversions!$D$4))*Conversions!$D$7)*Conversions!$D$6)*Conversions!$D$5)</f>
        <v>4.2393504057720465E-11</v>
      </c>
      <c r="CO1372" s="210">
        <f>(((((CO1266)*(1/Conversions!$D$4))*Conversions!$D$7)*Conversions!$D$6)*Conversions!$D$5)</f>
        <v>4.2393504057720465E-11</v>
      </c>
      <c r="CP1372" s="210">
        <f>(((((CP1266)*(1/Conversions!$D$4))*Conversions!$D$7)*Conversions!$D$6)*Conversions!$D$5)</f>
        <v>4.2393504057720465E-11</v>
      </c>
      <c r="CQ1372" s="210">
        <f>(((((CQ1266)*(1/Conversions!$D$4))*Conversions!$D$7)*Conversions!$D$6)*Conversions!$D$5)</f>
        <v>4.2393504057720465E-11</v>
      </c>
      <c r="CR1372" s="210">
        <f>(((((CR1266)*(1/Conversions!$D$4))*Conversions!$D$7)*Conversions!$D$6)*Conversions!$D$5)</f>
        <v>4.2393504057720465E-11</v>
      </c>
      <c r="CS1372" s="210">
        <f>(((((CS1266)*(1/Conversions!$D$4))*Conversions!$D$7)*Conversions!$D$6)*Conversions!$D$5)</f>
        <v>4.2393504057720465E-11</v>
      </c>
      <c r="CT1372" s="210">
        <f>(((((CT1266)*(1/Conversions!$D$4))*Conversions!$D$7)*Conversions!$D$6)*Conversions!$D$5)</f>
        <v>4.2393504057720465E-11</v>
      </c>
      <c r="CU1372" s="210">
        <f>(((((CU1266)*(1/Conversions!$D$4))*Conversions!$D$7)*Conversions!$D$6)*Conversions!$D$5)</f>
        <v>4.2393504057720465E-11</v>
      </c>
      <c r="CV1372" s="210">
        <f>(((((CV1266)*(1/Conversions!$D$4))*Conversions!$D$7)*Conversions!$D$6)*Conversions!$D$5)</f>
        <v>4.2393504057720465E-11</v>
      </c>
      <c r="CW1372" s="210">
        <f>(((((CW1266)*(1/Conversions!$D$4))*Conversions!$D$7)*Conversions!$D$6)*Conversions!$D$5)</f>
        <v>4.2393504057720465E-11</v>
      </c>
      <c r="CX1372" s="210">
        <f>(((((CX1266)*(1/Conversions!$D$4))*Conversions!$D$7)*Conversions!$D$6)*Conversions!$D$5)</f>
        <v>4.2393504057720465E-11</v>
      </c>
    </row>
    <row r="1373" spans="1:102" s="208" customFormat="1" x14ac:dyDescent="0.25">
      <c r="A1373" s="213" t="s">
        <v>288</v>
      </c>
      <c r="C1373" s="210">
        <f>(((((C1267)*(1/Conversions!$D$4))*Conversions!$D$7)*Conversions!$D$6)*Conversions!$D$5)</f>
        <v>4.2393504057720465E-11</v>
      </c>
      <c r="D1373" s="210">
        <f>(((((D1267)*(1/Conversions!$D$4))*Conversions!$D$7)*Conversions!$D$6)*Conversions!$D$5)</f>
        <v>4.2393504057720465E-11</v>
      </c>
      <c r="E1373" s="210">
        <f>(((((E1267)*(1/Conversions!$D$4))*Conversions!$D$7)*Conversions!$D$6)*Conversions!$D$5)</f>
        <v>4.2393504057720465E-11</v>
      </c>
      <c r="F1373" s="210">
        <f>(((((F1267)*(1/Conversions!$D$4))*Conversions!$D$7)*Conversions!$D$6)*Conversions!$D$5)</f>
        <v>4.2393504057720465E-11</v>
      </c>
      <c r="G1373" s="210">
        <f>(((((G1267)*(1/Conversions!$D$4))*Conversions!$D$7)*Conversions!$D$6)*Conversions!$D$5)</f>
        <v>4.2393504057720465E-11</v>
      </c>
      <c r="H1373" s="210">
        <f>(((((H1267)*(1/Conversions!$D$4))*Conversions!$D$7)*Conversions!$D$6)*Conversions!$D$5)</f>
        <v>4.2393504057720465E-11</v>
      </c>
      <c r="I1373" s="210">
        <f>(((((I1267)*(1/Conversions!$D$4))*Conversions!$D$7)*Conversions!$D$6)*Conversions!$D$5)</f>
        <v>4.2393504057720465E-11</v>
      </c>
      <c r="J1373" s="210">
        <f>(((((J1267)*(1/Conversions!$D$4))*Conversions!$D$7)*Conversions!$D$6)*Conversions!$D$5)</f>
        <v>4.2393504057720465E-11</v>
      </c>
      <c r="K1373" s="210">
        <f>(((((K1267)*(1/Conversions!$D$4))*Conversions!$D$7)*Conversions!$D$6)*Conversions!$D$5)</f>
        <v>4.2393504057720465E-11</v>
      </c>
      <c r="L1373" s="210">
        <f>(((((L1267)*(1/Conversions!$D$4))*Conversions!$D$7)*Conversions!$D$6)*Conversions!$D$5)</f>
        <v>4.2393504057720465E-11</v>
      </c>
      <c r="M1373" s="210">
        <f>(((((M1267)*(1/Conversions!$D$4))*Conversions!$D$7)*Conversions!$D$6)*Conversions!$D$5)</f>
        <v>4.2393504057720465E-11</v>
      </c>
      <c r="N1373" s="210">
        <f>(((((N1267)*(1/Conversions!$D$4))*Conversions!$D$7)*Conversions!$D$6)*Conversions!$D$5)</f>
        <v>4.2393504057720465E-11</v>
      </c>
      <c r="O1373" s="210">
        <f>(((((O1267)*(1/Conversions!$D$4))*Conversions!$D$7)*Conversions!$D$6)*Conversions!$D$5)</f>
        <v>4.2393504057720465E-11</v>
      </c>
      <c r="P1373" s="210">
        <f>(((((P1267)*(1/Conversions!$D$4))*Conversions!$D$7)*Conversions!$D$6)*Conversions!$D$5)</f>
        <v>4.2393504057720465E-11</v>
      </c>
      <c r="Q1373" s="210">
        <f>(((((Q1267)*(1/Conversions!$D$4))*Conversions!$D$7)*Conversions!$D$6)*Conversions!$D$5)</f>
        <v>4.2393504057720465E-11</v>
      </c>
      <c r="R1373" s="210">
        <f>(((((R1267)*(1/Conversions!$D$4))*Conversions!$D$7)*Conversions!$D$6)*Conversions!$D$5)</f>
        <v>4.2393504057720465E-11</v>
      </c>
      <c r="S1373" s="210">
        <f>(((((S1267)*(1/Conversions!$D$4))*Conversions!$D$7)*Conversions!$D$6)*Conversions!$D$5)</f>
        <v>4.2393504057720465E-11</v>
      </c>
      <c r="T1373" s="210">
        <f>(((((T1267)*(1/Conversions!$D$4))*Conversions!$D$7)*Conversions!$D$6)*Conversions!$D$5)</f>
        <v>4.2393504057720465E-11</v>
      </c>
      <c r="U1373" s="210">
        <f>(((((U1267)*(1/Conversions!$D$4))*Conversions!$D$7)*Conversions!$D$6)*Conversions!$D$5)</f>
        <v>4.2393504057720465E-11</v>
      </c>
      <c r="V1373" s="210">
        <f>(((((V1267)*(1/Conversions!$D$4))*Conversions!$D$7)*Conversions!$D$6)*Conversions!$D$5)</f>
        <v>4.2393504057720465E-11</v>
      </c>
      <c r="W1373" s="210">
        <f>(((((W1267)*(1/Conversions!$D$4))*Conversions!$D$7)*Conversions!$D$6)*Conversions!$D$5)</f>
        <v>4.2393504057720465E-11</v>
      </c>
      <c r="X1373" s="210">
        <f>(((((X1267)*(1/Conversions!$D$4))*Conversions!$D$7)*Conversions!$D$6)*Conversions!$D$5)</f>
        <v>4.2393504057720465E-11</v>
      </c>
      <c r="Y1373" s="210">
        <f>(((((Y1267)*(1/Conversions!$D$4))*Conversions!$D$7)*Conversions!$D$6)*Conversions!$D$5)</f>
        <v>4.2393504057720465E-11</v>
      </c>
      <c r="Z1373" s="210">
        <f>(((((Z1267)*(1/Conversions!$D$4))*Conversions!$D$7)*Conversions!$D$6)*Conversions!$D$5)</f>
        <v>4.2393504057720465E-11</v>
      </c>
      <c r="AA1373" s="210">
        <f>(((((AA1267)*(1/Conversions!$D$4))*Conversions!$D$7)*Conversions!$D$6)*Conversions!$D$5)</f>
        <v>4.2393504057720465E-11</v>
      </c>
      <c r="AB1373" s="210">
        <f>(((((AB1267)*(1/Conversions!$D$4))*Conversions!$D$7)*Conversions!$D$6)*Conversions!$D$5)</f>
        <v>4.2393504057720465E-11</v>
      </c>
      <c r="AC1373" s="210">
        <f>(((((AC1267)*(1/Conversions!$D$4))*Conversions!$D$7)*Conversions!$D$6)*Conversions!$D$5)</f>
        <v>4.2393504057720465E-11</v>
      </c>
      <c r="AD1373" s="210">
        <f>(((((AD1267)*(1/Conversions!$D$4))*Conversions!$D$7)*Conversions!$D$6)*Conversions!$D$5)</f>
        <v>4.2393504057720465E-11</v>
      </c>
      <c r="AE1373" s="210">
        <f>(((((AE1267)*(1/Conversions!$D$4))*Conversions!$D$7)*Conversions!$D$6)*Conversions!$D$5)</f>
        <v>4.2393504057720465E-11</v>
      </c>
      <c r="AF1373" s="210">
        <f>(((((AF1267)*(1/Conversions!$D$4))*Conversions!$D$7)*Conversions!$D$6)*Conversions!$D$5)</f>
        <v>4.2393504057720465E-11</v>
      </c>
      <c r="AG1373" s="210">
        <f>(((((AG1267)*(1/Conversions!$D$4))*Conversions!$D$7)*Conversions!$D$6)*Conversions!$D$5)</f>
        <v>4.2393504057720465E-11</v>
      </c>
      <c r="AH1373" s="210">
        <f>(((((AH1267)*(1/Conversions!$D$4))*Conversions!$D$7)*Conversions!$D$6)*Conversions!$D$5)</f>
        <v>4.2393504057720465E-11</v>
      </c>
      <c r="AI1373" s="210">
        <f>(((((AI1267)*(1/Conversions!$D$4))*Conversions!$D$7)*Conversions!$D$6)*Conversions!$D$5)</f>
        <v>4.2393504057720465E-11</v>
      </c>
      <c r="AJ1373" s="210">
        <f>(((((AJ1267)*(1/Conversions!$D$4))*Conversions!$D$7)*Conversions!$D$6)*Conversions!$D$5)</f>
        <v>4.2393504057720465E-11</v>
      </c>
      <c r="AK1373" s="210">
        <f>(((((AK1267)*(1/Conversions!$D$4))*Conversions!$D$7)*Conversions!$D$6)*Conversions!$D$5)</f>
        <v>4.2393504057720465E-11</v>
      </c>
      <c r="AL1373" s="210">
        <f>(((((AL1267)*(1/Conversions!$D$4))*Conversions!$D$7)*Conversions!$D$6)*Conversions!$D$5)</f>
        <v>4.2393504057720465E-11</v>
      </c>
      <c r="AM1373" s="210">
        <f>(((((AM1267)*(1/Conversions!$D$4))*Conversions!$D$7)*Conversions!$D$6)*Conversions!$D$5)</f>
        <v>4.2393504057720465E-11</v>
      </c>
      <c r="AN1373" s="210">
        <f>(((((AN1267)*(1/Conversions!$D$4))*Conversions!$D$7)*Conversions!$D$6)*Conversions!$D$5)</f>
        <v>4.2393504057720465E-11</v>
      </c>
      <c r="AO1373" s="210">
        <f>(((((AO1267)*(1/Conversions!$D$4))*Conversions!$D$7)*Conversions!$D$6)*Conversions!$D$5)</f>
        <v>4.2393504057720465E-11</v>
      </c>
      <c r="AP1373" s="210">
        <f>(((((AP1267)*(1/Conversions!$D$4))*Conversions!$D$7)*Conversions!$D$6)*Conversions!$D$5)</f>
        <v>4.2393504057720465E-11</v>
      </c>
      <c r="AQ1373" s="210">
        <f>(((((AQ1267)*(1/Conversions!$D$4))*Conversions!$D$7)*Conversions!$D$6)*Conversions!$D$5)</f>
        <v>4.2393504057720465E-11</v>
      </c>
      <c r="AR1373" s="210">
        <f>(((((AR1267)*(1/Conversions!$D$4))*Conversions!$D$7)*Conversions!$D$6)*Conversions!$D$5)</f>
        <v>4.2393504057720465E-11</v>
      </c>
      <c r="AS1373" s="210">
        <f>(((((AS1267)*(1/Conversions!$D$4))*Conversions!$D$7)*Conversions!$D$6)*Conversions!$D$5)</f>
        <v>4.2393504057720465E-11</v>
      </c>
      <c r="AT1373" s="210">
        <f>(((((AT1267)*(1/Conversions!$D$4))*Conversions!$D$7)*Conversions!$D$6)*Conversions!$D$5)</f>
        <v>4.2393504057720465E-11</v>
      </c>
      <c r="AU1373" s="210">
        <f>(((((AU1267)*(1/Conversions!$D$4))*Conversions!$D$7)*Conversions!$D$6)*Conversions!$D$5)</f>
        <v>4.2393504057720465E-11</v>
      </c>
      <c r="AV1373" s="210">
        <f>(((((AV1267)*(1/Conversions!$D$4))*Conversions!$D$7)*Conversions!$D$6)*Conversions!$D$5)</f>
        <v>4.2393504057720465E-11</v>
      </c>
      <c r="AW1373" s="210">
        <f>(((((AW1267)*(1/Conversions!$D$4))*Conversions!$D$7)*Conversions!$D$6)*Conversions!$D$5)</f>
        <v>4.2393504057720465E-11</v>
      </c>
      <c r="AX1373" s="210">
        <f>(((((AX1267)*(1/Conversions!$D$4))*Conversions!$D$7)*Conversions!$D$6)*Conversions!$D$5)</f>
        <v>4.2393504057720465E-11</v>
      </c>
      <c r="AY1373" s="210">
        <f>(((((AY1267)*(1/Conversions!$D$4))*Conversions!$D$7)*Conversions!$D$6)*Conversions!$D$5)</f>
        <v>4.2393504057720465E-11</v>
      </c>
      <c r="AZ1373" s="210">
        <f>(((((AZ1267)*(1/Conversions!$D$4))*Conversions!$D$7)*Conversions!$D$6)*Conversions!$D$5)</f>
        <v>4.2393504057720465E-11</v>
      </c>
      <c r="BA1373" s="210">
        <f>(((((BA1267)*(1/Conversions!$D$4))*Conversions!$D$7)*Conversions!$D$6)*Conversions!$D$5)</f>
        <v>4.2393504057720465E-11</v>
      </c>
      <c r="BB1373" s="210">
        <f>(((((BB1267)*(1/Conversions!$D$4))*Conversions!$D$7)*Conversions!$D$6)*Conversions!$D$5)</f>
        <v>4.2393504057720465E-11</v>
      </c>
      <c r="BC1373" s="210">
        <f>(((((BC1267)*(1/Conversions!$D$4))*Conversions!$D$7)*Conversions!$D$6)*Conversions!$D$5)</f>
        <v>4.2393504057720465E-11</v>
      </c>
      <c r="BD1373" s="210">
        <f>(((((BD1267)*(1/Conversions!$D$4))*Conversions!$D$7)*Conversions!$D$6)*Conversions!$D$5)</f>
        <v>4.2393504057720465E-11</v>
      </c>
      <c r="BE1373" s="210">
        <f>(((((BE1267)*(1/Conversions!$D$4))*Conversions!$D$7)*Conversions!$D$6)*Conversions!$D$5)</f>
        <v>4.2393504057720465E-11</v>
      </c>
      <c r="BF1373" s="210">
        <f>(((((BF1267)*(1/Conversions!$D$4))*Conversions!$D$7)*Conversions!$D$6)*Conversions!$D$5)</f>
        <v>4.2393504057720465E-11</v>
      </c>
      <c r="BG1373" s="210">
        <f>(((((BG1267)*(1/Conversions!$D$4))*Conversions!$D$7)*Conversions!$D$6)*Conversions!$D$5)</f>
        <v>4.2393504057720465E-11</v>
      </c>
      <c r="BH1373" s="210">
        <f>(((((BH1267)*(1/Conversions!$D$4))*Conversions!$D$7)*Conversions!$D$6)*Conversions!$D$5)</f>
        <v>4.2393504057720465E-11</v>
      </c>
      <c r="BI1373" s="210">
        <f>(((((BI1267)*(1/Conversions!$D$4))*Conversions!$D$7)*Conversions!$D$6)*Conversions!$D$5)</f>
        <v>4.2393504057720465E-11</v>
      </c>
      <c r="BJ1373" s="210">
        <f>(((((BJ1267)*(1/Conversions!$D$4))*Conversions!$D$7)*Conversions!$D$6)*Conversions!$D$5)</f>
        <v>4.2393504057720465E-11</v>
      </c>
      <c r="BK1373" s="210">
        <f>(((((BK1267)*(1/Conversions!$D$4))*Conversions!$D$7)*Conversions!$D$6)*Conversions!$D$5)</f>
        <v>4.2393504057720465E-11</v>
      </c>
      <c r="BL1373" s="210">
        <f>(((((BL1267)*(1/Conversions!$D$4))*Conversions!$D$7)*Conversions!$D$6)*Conversions!$D$5)</f>
        <v>4.2393504057720465E-11</v>
      </c>
      <c r="BM1373" s="210">
        <f>(((((BM1267)*(1/Conversions!$D$4))*Conversions!$D$7)*Conversions!$D$6)*Conversions!$D$5)</f>
        <v>4.2393504057720465E-11</v>
      </c>
      <c r="BN1373" s="210">
        <f>(((((BN1267)*(1/Conversions!$D$4))*Conversions!$D$7)*Conversions!$D$6)*Conversions!$D$5)</f>
        <v>4.2393504057720465E-11</v>
      </c>
      <c r="BO1373" s="210">
        <f>(((((BO1267)*(1/Conversions!$D$4))*Conversions!$D$7)*Conversions!$D$6)*Conversions!$D$5)</f>
        <v>4.2393504057720465E-11</v>
      </c>
      <c r="BP1373" s="210">
        <f>(((((BP1267)*(1/Conversions!$D$4))*Conversions!$D$7)*Conversions!$D$6)*Conversions!$D$5)</f>
        <v>4.2393504057720465E-11</v>
      </c>
      <c r="BQ1373" s="210">
        <f>(((((BQ1267)*(1/Conversions!$D$4))*Conversions!$D$7)*Conversions!$D$6)*Conversions!$D$5)</f>
        <v>4.2393504057720465E-11</v>
      </c>
      <c r="BR1373" s="210">
        <f>(((((BR1267)*(1/Conversions!$D$4))*Conversions!$D$7)*Conversions!$D$6)*Conversions!$D$5)</f>
        <v>4.2393504057720465E-11</v>
      </c>
      <c r="BS1373" s="210">
        <f>(((((BS1267)*(1/Conversions!$D$4))*Conversions!$D$7)*Conversions!$D$6)*Conversions!$D$5)</f>
        <v>4.2393504057720465E-11</v>
      </c>
      <c r="BT1373" s="210">
        <f>(((((BT1267)*(1/Conversions!$D$4))*Conversions!$D$7)*Conversions!$D$6)*Conversions!$D$5)</f>
        <v>4.2393504057720465E-11</v>
      </c>
      <c r="BU1373" s="210">
        <f>(((((BU1267)*(1/Conversions!$D$4))*Conversions!$D$7)*Conversions!$D$6)*Conversions!$D$5)</f>
        <v>4.2393504057720465E-11</v>
      </c>
      <c r="BV1373" s="210">
        <f>(((((BV1267)*(1/Conversions!$D$4))*Conversions!$D$7)*Conversions!$D$6)*Conversions!$D$5)</f>
        <v>4.2393504057720465E-11</v>
      </c>
      <c r="BW1373" s="210">
        <f>(((((BW1267)*(1/Conversions!$D$4))*Conversions!$D$7)*Conversions!$D$6)*Conversions!$D$5)</f>
        <v>4.2393504057720465E-11</v>
      </c>
      <c r="BX1373" s="210">
        <f>(((((BX1267)*(1/Conversions!$D$4))*Conversions!$D$7)*Conversions!$D$6)*Conversions!$D$5)</f>
        <v>4.2393504057720465E-11</v>
      </c>
      <c r="BY1373" s="210">
        <f>(((((BY1267)*(1/Conversions!$D$4))*Conversions!$D$7)*Conversions!$D$6)*Conversions!$D$5)</f>
        <v>4.2393504057720465E-11</v>
      </c>
      <c r="BZ1373" s="210">
        <f>(((((BZ1267)*(1/Conversions!$D$4))*Conversions!$D$7)*Conversions!$D$6)*Conversions!$D$5)</f>
        <v>4.2393504057720465E-11</v>
      </c>
      <c r="CA1373" s="210">
        <f>(((((CA1267)*(1/Conversions!$D$4))*Conversions!$D$7)*Conversions!$D$6)*Conversions!$D$5)</f>
        <v>4.2393504057720465E-11</v>
      </c>
      <c r="CB1373" s="210">
        <f>(((((CB1267)*(1/Conversions!$D$4))*Conversions!$D$7)*Conversions!$D$6)*Conversions!$D$5)</f>
        <v>4.2393504057720465E-11</v>
      </c>
      <c r="CC1373" s="210">
        <f>(((((CC1267)*(1/Conversions!$D$4))*Conversions!$D$7)*Conversions!$D$6)*Conversions!$D$5)</f>
        <v>7.6526162810860126E-8</v>
      </c>
      <c r="CD1373" s="210">
        <f>(((((CD1267)*(1/Conversions!$D$4))*Conversions!$D$7)*Conversions!$D$6)*Conversions!$D$5)</f>
        <v>7.6526162810860126E-8</v>
      </c>
      <c r="CE1373" s="210">
        <f>(((((CE1267)*(1/Conversions!$D$4))*Conversions!$D$7)*Conversions!$D$6)*Conversions!$D$5)</f>
        <v>7.6526162810860126E-8</v>
      </c>
      <c r="CF1373" s="210">
        <f>(((((CF1267)*(1/Conversions!$D$4))*Conversions!$D$7)*Conversions!$D$6)*Conversions!$D$5)</f>
        <v>4.2393504057720465E-11</v>
      </c>
      <c r="CG1373" s="210">
        <f>(((((CG1267)*(1/Conversions!$D$4))*Conversions!$D$7)*Conversions!$D$6)*Conversions!$D$5)</f>
        <v>4.2393504057720465E-11</v>
      </c>
      <c r="CH1373" s="210">
        <f>(((((CH1267)*(1/Conversions!$D$4))*Conversions!$D$7)*Conversions!$D$6)*Conversions!$D$5)</f>
        <v>4.2393504057720465E-11</v>
      </c>
      <c r="CI1373" s="210">
        <f>(((((CI1267)*(1/Conversions!$D$4))*Conversions!$D$7)*Conversions!$D$6)*Conversions!$D$5)</f>
        <v>1.3349832187509668E-7</v>
      </c>
      <c r="CJ1373" s="210">
        <f>(((((CJ1267)*(1/Conversions!$D$4))*Conversions!$D$7)*Conversions!$D$6)*Conversions!$D$5)</f>
        <v>1.3349832187509668E-7</v>
      </c>
      <c r="CK1373" s="210">
        <f>(((((CK1267)*(1/Conversions!$D$4))*Conversions!$D$7)*Conversions!$D$6)*Conversions!$D$5)</f>
        <v>1.3349832187509668E-7</v>
      </c>
      <c r="CL1373" s="210">
        <f>(((((CL1267)*(1/Conversions!$D$4))*Conversions!$D$7)*Conversions!$D$6)*Conversions!$D$5)</f>
        <v>4.2393504057720465E-11</v>
      </c>
      <c r="CM1373" s="210">
        <f>(((((CM1267)*(1/Conversions!$D$4))*Conversions!$D$7)*Conversions!$D$6)*Conversions!$D$5)</f>
        <v>4.2393504057720465E-11</v>
      </c>
      <c r="CN1373" s="210">
        <f>(((((CN1267)*(1/Conversions!$D$4))*Conversions!$D$7)*Conversions!$D$6)*Conversions!$D$5)</f>
        <v>4.2393504057720465E-11</v>
      </c>
      <c r="CO1373" s="210">
        <f>(((((CO1267)*(1/Conversions!$D$4))*Conversions!$D$7)*Conversions!$D$6)*Conversions!$D$5)</f>
        <v>4.2393504057720465E-11</v>
      </c>
      <c r="CP1373" s="210">
        <f>(((((CP1267)*(1/Conversions!$D$4))*Conversions!$D$7)*Conversions!$D$6)*Conversions!$D$5)</f>
        <v>4.2393504057720465E-11</v>
      </c>
      <c r="CQ1373" s="210">
        <f>(((((CQ1267)*(1/Conversions!$D$4))*Conversions!$D$7)*Conversions!$D$6)*Conversions!$D$5)</f>
        <v>4.2393504057720465E-11</v>
      </c>
      <c r="CR1373" s="210">
        <f>(((((CR1267)*(1/Conversions!$D$4))*Conversions!$D$7)*Conversions!$D$6)*Conversions!$D$5)</f>
        <v>4.2393504057720465E-11</v>
      </c>
      <c r="CS1373" s="210">
        <f>(((((CS1267)*(1/Conversions!$D$4))*Conversions!$D$7)*Conversions!$D$6)*Conversions!$D$5)</f>
        <v>4.2393504057720465E-11</v>
      </c>
      <c r="CT1373" s="210">
        <f>(((((CT1267)*(1/Conversions!$D$4))*Conversions!$D$7)*Conversions!$D$6)*Conversions!$D$5)</f>
        <v>4.2393504057720465E-11</v>
      </c>
      <c r="CU1373" s="210">
        <f>(((((CU1267)*(1/Conversions!$D$4))*Conversions!$D$7)*Conversions!$D$6)*Conversions!$D$5)</f>
        <v>4.2393504057720465E-11</v>
      </c>
      <c r="CV1373" s="210">
        <f>(((((CV1267)*(1/Conversions!$D$4))*Conversions!$D$7)*Conversions!$D$6)*Conversions!$D$5)</f>
        <v>4.2393504057720465E-11</v>
      </c>
      <c r="CW1373" s="210">
        <f>(((((CW1267)*(1/Conversions!$D$4))*Conversions!$D$7)*Conversions!$D$6)*Conversions!$D$5)</f>
        <v>4.2393504057720465E-11</v>
      </c>
      <c r="CX1373" s="210">
        <f>(((((CX1267)*(1/Conversions!$D$4))*Conversions!$D$7)*Conversions!$D$6)*Conversions!$D$5)</f>
        <v>4.2393504057720465E-11</v>
      </c>
    </row>
    <row r="1374" spans="1:102" s="208" customFormat="1" x14ac:dyDescent="0.25">
      <c r="A1374" s="213" t="s">
        <v>492</v>
      </c>
      <c r="C1374" s="210">
        <f>(((((C1268)*(1/Conversions!$D$4))*Conversions!$D$7)*Conversions!$D$6)*Conversions!$D$5)</f>
        <v>0</v>
      </c>
      <c r="D1374" s="210">
        <f>(((((D1268)*(1/Conversions!$D$4))*Conversions!$D$7)*Conversions!$D$6)*Conversions!$D$5)</f>
        <v>0</v>
      </c>
      <c r="E1374" s="210">
        <f>(((((E1268)*(1/Conversions!$D$4))*Conversions!$D$7)*Conversions!$D$6)*Conversions!$D$5)</f>
        <v>0</v>
      </c>
      <c r="F1374" s="210">
        <f>(((((F1268)*(1/Conversions!$D$4))*Conversions!$D$7)*Conversions!$D$6)*Conversions!$D$5)</f>
        <v>0</v>
      </c>
      <c r="G1374" s="210">
        <f>(((((G1268)*(1/Conversions!$D$4))*Conversions!$D$7)*Conversions!$D$6)*Conversions!$D$5)</f>
        <v>0</v>
      </c>
      <c r="H1374" s="210">
        <f>(((((H1268)*(1/Conversions!$D$4))*Conversions!$D$7)*Conversions!$D$6)*Conversions!$D$5)</f>
        <v>0</v>
      </c>
      <c r="I1374" s="210">
        <f>(((((I1268)*(1/Conversions!$D$4))*Conversions!$D$7)*Conversions!$D$6)*Conversions!$D$5)</f>
        <v>0</v>
      </c>
      <c r="J1374" s="210">
        <f>(((((J1268)*(1/Conversions!$D$4))*Conversions!$D$7)*Conversions!$D$6)*Conversions!$D$5)</f>
        <v>3.669393295662694E-7</v>
      </c>
      <c r="K1374" s="210">
        <f>(((((K1268)*(1/Conversions!$D$4))*Conversions!$D$7)*Conversions!$D$6)*Conversions!$D$5)</f>
        <v>3.669393295662694E-7</v>
      </c>
      <c r="L1374" s="210">
        <f>(((((L1268)*(1/Conversions!$D$4))*Conversions!$D$7)*Conversions!$D$6)*Conversions!$D$5)</f>
        <v>3.669393295662694E-7</v>
      </c>
      <c r="M1374" s="210">
        <f>(((((M1268)*(1/Conversions!$D$4))*Conversions!$D$7)*Conversions!$D$6)*Conversions!$D$5)</f>
        <v>3.669393295662694E-7</v>
      </c>
      <c r="N1374" s="210">
        <f>(((((N1268)*(1/Conversions!$D$4))*Conversions!$D$7)*Conversions!$D$6)*Conversions!$D$5)</f>
        <v>3.669393295662694E-7</v>
      </c>
      <c r="O1374" s="210">
        <f>(((((O1268)*(1/Conversions!$D$4))*Conversions!$D$7)*Conversions!$D$6)*Conversions!$D$5)</f>
        <v>0</v>
      </c>
      <c r="P1374" s="210">
        <f>(((((P1268)*(1/Conversions!$D$4))*Conversions!$D$7)*Conversions!$D$6)*Conversions!$D$5)</f>
        <v>0</v>
      </c>
      <c r="Q1374" s="210">
        <f>(((((Q1268)*(1/Conversions!$D$4))*Conversions!$D$7)*Conversions!$D$6)*Conversions!$D$5)</f>
        <v>0</v>
      </c>
      <c r="R1374" s="210">
        <f>(((((R1268)*(1/Conversions!$D$4))*Conversions!$D$7)*Conversions!$D$6)*Conversions!$D$5)</f>
        <v>0</v>
      </c>
      <c r="S1374" s="210">
        <f>(((((S1268)*(1/Conversions!$D$4))*Conversions!$D$7)*Conversions!$D$6)*Conversions!$D$5)</f>
        <v>0</v>
      </c>
      <c r="T1374" s="210">
        <f>(((((T1268)*(1/Conversions!$D$4))*Conversions!$D$7)*Conversions!$D$6)*Conversions!$D$5)</f>
        <v>0</v>
      </c>
      <c r="U1374" s="210">
        <f>(((((U1268)*(1/Conversions!$D$4))*Conversions!$D$7)*Conversions!$D$6)*Conversions!$D$5)</f>
        <v>0</v>
      </c>
      <c r="V1374" s="210">
        <f>(((((V1268)*(1/Conversions!$D$4))*Conversions!$D$7)*Conversions!$D$6)*Conversions!$D$5)</f>
        <v>0</v>
      </c>
      <c r="W1374" s="210">
        <f>(((((W1268)*(1/Conversions!$D$4))*Conversions!$D$7)*Conversions!$D$6)*Conversions!$D$5)</f>
        <v>0</v>
      </c>
      <c r="X1374" s="210">
        <f>(((((X1268)*(1/Conversions!$D$4))*Conversions!$D$7)*Conversions!$D$6)*Conversions!$D$5)</f>
        <v>0</v>
      </c>
      <c r="Y1374" s="210">
        <f>(((((Y1268)*(1/Conversions!$D$4))*Conversions!$D$7)*Conversions!$D$6)*Conversions!$D$5)</f>
        <v>0</v>
      </c>
      <c r="Z1374" s="210">
        <f>(((((Z1268)*(1/Conversions!$D$4))*Conversions!$D$7)*Conversions!$D$6)*Conversions!$D$5)</f>
        <v>0</v>
      </c>
      <c r="AA1374" s="210">
        <f>(((((AA1268)*(1/Conversions!$D$4))*Conversions!$D$7)*Conversions!$D$6)*Conversions!$D$5)</f>
        <v>0</v>
      </c>
      <c r="AB1374" s="210">
        <f>(((((AB1268)*(1/Conversions!$D$4))*Conversions!$D$7)*Conversions!$D$6)*Conversions!$D$5)</f>
        <v>0</v>
      </c>
      <c r="AC1374" s="210">
        <f>(((((AC1268)*(1/Conversions!$D$4))*Conversions!$D$7)*Conversions!$D$6)*Conversions!$D$5)</f>
        <v>0</v>
      </c>
      <c r="AD1374" s="210">
        <f>(((((AD1268)*(1/Conversions!$D$4))*Conversions!$D$7)*Conversions!$D$6)*Conversions!$D$5)</f>
        <v>0</v>
      </c>
      <c r="AE1374" s="210">
        <f>(((((AE1268)*(1/Conversions!$D$4))*Conversions!$D$7)*Conversions!$D$6)*Conversions!$D$5)</f>
        <v>0</v>
      </c>
      <c r="AF1374" s="210">
        <f>(((((AF1268)*(1/Conversions!$D$4))*Conversions!$D$7)*Conversions!$D$6)*Conversions!$D$5)</f>
        <v>0</v>
      </c>
      <c r="AG1374" s="210">
        <f>(((((AG1268)*(1/Conversions!$D$4))*Conversions!$D$7)*Conversions!$D$6)*Conversions!$D$5)</f>
        <v>0</v>
      </c>
      <c r="AH1374" s="210">
        <f>(((((AH1268)*(1/Conversions!$D$4))*Conversions!$D$7)*Conversions!$D$6)*Conversions!$D$5)</f>
        <v>0</v>
      </c>
      <c r="AI1374" s="210">
        <f>(((((AI1268)*(1/Conversions!$D$4))*Conversions!$D$7)*Conversions!$D$6)*Conversions!$D$5)</f>
        <v>0</v>
      </c>
      <c r="AJ1374" s="210">
        <f>(((((AJ1268)*(1/Conversions!$D$4))*Conversions!$D$7)*Conversions!$D$6)*Conversions!$D$5)</f>
        <v>0</v>
      </c>
      <c r="AK1374" s="210">
        <f>(((((AK1268)*(1/Conversions!$D$4))*Conversions!$D$7)*Conversions!$D$6)*Conversions!$D$5)</f>
        <v>0</v>
      </c>
      <c r="AL1374" s="210">
        <f>(((((AL1268)*(1/Conversions!$D$4))*Conversions!$D$7)*Conversions!$D$6)*Conversions!$D$5)</f>
        <v>0</v>
      </c>
      <c r="AM1374" s="210">
        <f>(((((AM1268)*(1/Conversions!$D$4))*Conversions!$D$7)*Conversions!$D$6)*Conversions!$D$5)</f>
        <v>0</v>
      </c>
      <c r="AN1374" s="210">
        <f>(((((AN1268)*(1/Conversions!$D$4))*Conversions!$D$7)*Conversions!$D$6)*Conversions!$D$5)</f>
        <v>0</v>
      </c>
      <c r="AO1374" s="210">
        <f>(((((AO1268)*(1/Conversions!$D$4))*Conversions!$D$7)*Conversions!$D$6)*Conversions!$D$5)</f>
        <v>0</v>
      </c>
      <c r="AP1374" s="210">
        <f>(((((AP1268)*(1/Conversions!$D$4))*Conversions!$D$7)*Conversions!$D$6)*Conversions!$D$5)</f>
        <v>0</v>
      </c>
      <c r="AQ1374" s="210">
        <f>(((((AQ1268)*(1/Conversions!$D$4))*Conversions!$D$7)*Conversions!$D$6)*Conversions!$D$5)</f>
        <v>0</v>
      </c>
      <c r="AR1374" s="210">
        <f>(((((AR1268)*(1/Conversions!$D$4))*Conversions!$D$7)*Conversions!$D$6)*Conversions!$D$5)</f>
        <v>0</v>
      </c>
      <c r="AS1374" s="210">
        <f>(((((AS1268)*(1/Conversions!$D$4))*Conversions!$D$7)*Conversions!$D$6)*Conversions!$D$5)</f>
        <v>0</v>
      </c>
      <c r="AT1374" s="210">
        <f>(((((AT1268)*(1/Conversions!$D$4))*Conversions!$D$7)*Conversions!$D$6)*Conversions!$D$5)</f>
        <v>0</v>
      </c>
      <c r="AU1374" s="210">
        <f>(((((AU1268)*(1/Conversions!$D$4))*Conversions!$D$7)*Conversions!$D$6)*Conversions!$D$5)</f>
        <v>0</v>
      </c>
      <c r="AV1374" s="210">
        <f>(((((AV1268)*(1/Conversions!$D$4))*Conversions!$D$7)*Conversions!$D$6)*Conversions!$D$5)</f>
        <v>0</v>
      </c>
      <c r="AW1374" s="210">
        <f>(((((AW1268)*(1/Conversions!$D$4))*Conversions!$D$7)*Conversions!$D$6)*Conversions!$D$5)</f>
        <v>0</v>
      </c>
      <c r="AX1374" s="210">
        <f>(((((AX1268)*(1/Conversions!$D$4))*Conversions!$D$7)*Conversions!$D$6)*Conversions!$D$5)</f>
        <v>0</v>
      </c>
      <c r="AY1374" s="210">
        <f>(((((AY1268)*(1/Conversions!$D$4))*Conversions!$D$7)*Conversions!$D$6)*Conversions!$D$5)</f>
        <v>0</v>
      </c>
      <c r="AZ1374" s="210">
        <f>(((((AZ1268)*(1/Conversions!$D$4))*Conversions!$D$7)*Conversions!$D$6)*Conversions!$D$5)</f>
        <v>0</v>
      </c>
      <c r="BA1374" s="210">
        <f>(((((BA1268)*(1/Conversions!$D$4))*Conversions!$D$7)*Conversions!$D$6)*Conversions!$D$5)</f>
        <v>0</v>
      </c>
      <c r="BB1374" s="210">
        <f>(((((BB1268)*(1/Conversions!$D$4))*Conversions!$D$7)*Conversions!$D$6)*Conversions!$D$5)</f>
        <v>9.6562981464807725E-7</v>
      </c>
      <c r="BC1374" s="210">
        <f>(((((BC1268)*(1/Conversions!$D$4))*Conversions!$D$7)*Conversions!$D$6)*Conversions!$D$5)</f>
        <v>9.6562981464807725E-7</v>
      </c>
      <c r="BD1374" s="210">
        <f>(((((BD1268)*(1/Conversions!$D$4))*Conversions!$D$7)*Conversions!$D$6)*Conversions!$D$5)</f>
        <v>9.6562981464807725E-7</v>
      </c>
      <c r="BE1374" s="210">
        <f>(((((BE1268)*(1/Conversions!$D$4))*Conversions!$D$7)*Conversions!$D$6)*Conversions!$D$5)</f>
        <v>9.6562981464807725E-7</v>
      </c>
      <c r="BF1374" s="210">
        <f>(((((BF1268)*(1/Conversions!$D$4))*Conversions!$D$7)*Conversions!$D$6)*Conversions!$D$5)</f>
        <v>9.6562981464807725E-7</v>
      </c>
      <c r="BG1374" s="210">
        <f>(((((BG1268)*(1/Conversions!$D$4))*Conversions!$D$7)*Conversions!$D$6)*Conversions!$D$5)</f>
        <v>9.6562981464807725E-7</v>
      </c>
      <c r="BH1374" s="210">
        <f>(((((BH1268)*(1/Conversions!$D$4))*Conversions!$D$7)*Conversions!$D$6)*Conversions!$D$5)</f>
        <v>0</v>
      </c>
      <c r="BI1374" s="210">
        <f>(((((BI1268)*(1/Conversions!$D$4))*Conversions!$D$7)*Conversions!$D$6)*Conversions!$D$5)</f>
        <v>0</v>
      </c>
      <c r="BJ1374" s="210">
        <f>(((((BJ1268)*(1/Conversions!$D$4))*Conversions!$D$7)*Conversions!$D$6)*Conversions!$D$5)</f>
        <v>0</v>
      </c>
      <c r="BK1374" s="210">
        <f>(((((BK1268)*(1/Conversions!$D$4))*Conversions!$D$7)*Conversions!$D$6)*Conversions!$D$5)</f>
        <v>9.6562981464807725E-7</v>
      </c>
      <c r="BL1374" s="210">
        <f>(((((BL1268)*(1/Conversions!$D$4))*Conversions!$D$7)*Conversions!$D$6)*Conversions!$D$5)</f>
        <v>9.6562981464807725E-7</v>
      </c>
      <c r="BM1374" s="210">
        <f>(((((BM1268)*(1/Conversions!$D$4))*Conversions!$D$7)*Conversions!$D$6)*Conversions!$D$5)</f>
        <v>9.6562981464807725E-7</v>
      </c>
      <c r="BN1374" s="210">
        <f>(((((BN1268)*(1/Conversions!$D$4))*Conversions!$D$7)*Conversions!$D$6)*Conversions!$D$5)</f>
        <v>1.0356379762100629E-7</v>
      </c>
      <c r="BO1374" s="210">
        <f>(((((BO1268)*(1/Conversions!$D$4))*Conversions!$D$7)*Conversions!$D$6)*Conversions!$D$5)</f>
        <v>5.1419787630010114E-7</v>
      </c>
      <c r="BP1374" s="210">
        <f>(((((BP1268)*(1/Conversions!$D$4))*Conversions!$D$7)*Conversions!$D$6)*Conversions!$D$5)</f>
        <v>1.0356379762100629E-7</v>
      </c>
      <c r="BQ1374" s="210">
        <f>(((((BQ1268)*(1/Conversions!$D$4))*Conversions!$D$7)*Conversions!$D$6)*Conversions!$D$5)</f>
        <v>9.6562981464807725E-7</v>
      </c>
      <c r="BR1374" s="210">
        <f>(((((BR1268)*(1/Conversions!$D$4))*Conversions!$D$7)*Conversions!$D$6)*Conversions!$D$5)</f>
        <v>0</v>
      </c>
      <c r="BS1374" s="210">
        <f>(((((BS1268)*(1/Conversions!$D$4))*Conversions!$D$7)*Conversions!$D$6)*Conversions!$D$5)</f>
        <v>0</v>
      </c>
      <c r="BT1374" s="210">
        <f>(((((BT1268)*(1/Conversions!$D$4))*Conversions!$D$7)*Conversions!$D$6)*Conversions!$D$5)</f>
        <v>0</v>
      </c>
      <c r="BU1374" s="210">
        <f>(((((BU1268)*(1/Conversions!$D$4))*Conversions!$D$7)*Conversions!$D$6)*Conversions!$D$5)</f>
        <v>9.6562981464807725E-7</v>
      </c>
      <c r="BV1374" s="210">
        <f>(((((BV1268)*(1/Conversions!$D$4))*Conversions!$D$7)*Conversions!$D$6)*Conversions!$D$5)</f>
        <v>9.6562981464807725E-7</v>
      </c>
      <c r="BW1374" s="210">
        <f>(((((BW1268)*(1/Conversions!$D$4))*Conversions!$D$7)*Conversions!$D$6)*Conversions!$D$5)</f>
        <v>9.6562981464807725E-7</v>
      </c>
      <c r="BX1374" s="210">
        <f>(((((BX1268)*(1/Conversions!$D$4))*Conversions!$D$7)*Conversions!$D$6)*Conversions!$D$5)</f>
        <v>9.6562981464807725E-7</v>
      </c>
      <c r="BY1374" s="210">
        <f>(((((BY1268)*(1/Conversions!$D$4))*Conversions!$D$7)*Conversions!$D$6)*Conversions!$D$5)</f>
        <v>9.6562981464807725E-7</v>
      </c>
      <c r="BZ1374" s="210">
        <f>(((((BZ1268)*(1/Conversions!$D$4))*Conversions!$D$7)*Conversions!$D$6)*Conversions!$D$5)</f>
        <v>0</v>
      </c>
      <c r="CA1374" s="210">
        <f>(((((CA1268)*(1/Conversions!$D$4))*Conversions!$D$7)*Conversions!$D$6)*Conversions!$D$5)</f>
        <v>0</v>
      </c>
      <c r="CB1374" s="210">
        <f>(((((CB1268)*(1/Conversions!$D$4))*Conversions!$D$7)*Conversions!$D$6)*Conversions!$D$5)</f>
        <v>0</v>
      </c>
      <c r="CC1374" s="210">
        <f>(((((CC1268)*(1/Conversions!$D$4))*Conversions!$D$7)*Conversions!$D$6)*Conversions!$D$5)</f>
        <v>1.8733218404172702E-4</v>
      </c>
      <c r="CD1374" s="210">
        <f>(((((CD1268)*(1/Conversions!$D$4))*Conversions!$D$7)*Conversions!$D$6)*Conversions!$D$5)</f>
        <v>1.8733218404172702E-4</v>
      </c>
      <c r="CE1374" s="210">
        <f>(((((CE1268)*(1/Conversions!$D$4))*Conversions!$D$7)*Conversions!$D$6)*Conversions!$D$5)</f>
        <v>1.8733218404172702E-4</v>
      </c>
      <c r="CF1374" s="210">
        <f>(((((CF1268)*(1/Conversions!$D$4))*Conversions!$D$7)*Conversions!$D$6)*Conversions!$D$5)</f>
        <v>6.7352679571703396E-5</v>
      </c>
      <c r="CG1374" s="210">
        <f>(((((CG1268)*(1/Conversions!$D$4))*Conversions!$D$7)*Conversions!$D$6)*Conversions!$D$5)</f>
        <v>6.7352679571703396E-5</v>
      </c>
      <c r="CH1374" s="210">
        <f>(((((CH1268)*(1/Conversions!$D$4))*Conversions!$D$7)*Conversions!$D$6)*Conversions!$D$5)</f>
        <v>6.7352679571703396E-5</v>
      </c>
      <c r="CI1374" s="210">
        <f>(((((CI1268)*(1/Conversions!$D$4))*Conversions!$D$7)*Conversions!$D$6)*Conversions!$D$5)</f>
        <v>2.0181663126144812E-4</v>
      </c>
      <c r="CJ1374" s="210">
        <f>(((((CJ1268)*(1/Conversions!$D$4))*Conversions!$D$7)*Conversions!$D$6)*Conversions!$D$5)</f>
        <v>2.0181663126144812E-4</v>
      </c>
      <c r="CK1374" s="210">
        <f>(((((CK1268)*(1/Conversions!$D$4))*Conversions!$D$7)*Conversions!$D$6)*Conversions!$D$5)</f>
        <v>2.0181663126144812E-4</v>
      </c>
      <c r="CL1374" s="210">
        <f>(((((CL1268)*(1/Conversions!$D$4))*Conversions!$D$7)*Conversions!$D$6)*Conversions!$D$5)</f>
        <v>0</v>
      </c>
      <c r="CM1374" s="210">
        <f>(((((CM1268)*(1/Conversions!$D$4))*Conversions!$D$7)*Conversions!$D$6)*Conversions!$D$5)</f>
        <v>0</v>
      </c>
      <c r="CN1374" s="210">
        <f>(((((CN1268)*(1/Conversions!$D$4))*Conversions!$D$7)*Conversions!$D$6)*Conversions!$D$5)</f>
        <v>0</v>
      </c>
      <c r="CO1374" s="210">
        <f>(((((CO1268)*(1/Conversions!$D$4))*Conversions!$D$7)*Conversions!$D$6)*Conversions!$D$5)</f>
        <v>9.6562981464807725E-7</v>
      </c>
      <c r="CP1374" s="210">
        <f>(((((CP1268)*(1/Conversions!$D$4))*Conversions!$D$7)*Conversions!$D$6)*Conversions!$D$5)</f>
        <v>9.6562981464807725E-7</v>
      </c>
      <c r="CQ1374" s="210">
        <f>(((((CQ1268)*(1/Conversions!$D$4))*Conversions!$D$7)*Conversions!$D$6)*Conversions!$D$5)</f>
        <v>9.6562981464807725E-7</v>
      </c>
      <c r="CR1374" s="210">
        <f>(((((CR1268)*(1/Conversions!$D$4))*Conversions!$D$7)*Conversions!$D$6)*Conversions!$D$5)</f>
        <v>9.6562981464807725E-7</v>
      </c>
      <c r="CS1374" s="210">
        <f>(((((CS1268)*(1/Conversions!$D$4))*Conversions!$D$7)*Conversions!$D$6)*Conversions!$D$5)</f>
        <v>9.6562981464807725E-7</v>
      </c>
      <c r="CT1374" s="210">
        <f>(((((CT1268)*(1/Conversions!$D$4))*Conversions!$D$7)*Conversions!$D$6)*Conversions!$D$5)</f>
        <v>9.6562981464807725E-7</v>
      </c>
      <c r="CU1374" s="210">
        <f>(((((CU1268)*(1/Conversions!$D$4))*Conversions!$D$7)*Conversions!$D$6)*Conversions!$D$5)</f>
        <v>9.6562981464807725E-7</v>
      </c>
      <c r="CV1374" s="210">
        <f>(((((CV1268)*(1/Conversions!$D$4))*Conversions!$D$7)*Conversions!$D$6)*Conversions!$D$5)</f>
        <v>9.6562981464807725E-7</v>
      </c>
      <c r="CW1374" s="210">
        <f>(((((CW1268)*(1/Conversions!$D$4))*Conversions!$D$7)*Conversions!$D$6)*Conversions!$D$5)</f>
        <v>9.6562981464807725E-7</v>
      </c>
      <c r="CX1374" s="210">
        <f>(((((CX1268)*(1/Conversions!$D$4))*Conversions!$D$7)*Conversions!$D$6)*Conversions!$D$5)</f>
        <v>9.6562981464807725E-7</v>
      </c>
    </row>
    <row r="1375" spans="1:102" s="208" customFormat="1" x14ac:dyDescent="0.25">
      <c r="A1375" s="213" t="s">
        <v>498</v>
      </c>
      <c r="C1375" s="210">
        <f>(((((C1269)*(1/Conversions!$D$4))*Conversions!$D$7)*Conversions!$D$6)*Conversions!$D$5)</f>
        <v>0</v>
      </c>
      <c r="D1375" s="210">
        <f>(((((D1269)*(1/Conversions!$D$4))*Conversions!$D$7)*Conversions!$D$6)*Conversions!$D$5)</f>
        <v>0</v>
      </c>
      <c r="E1375" s="210">
        <f>(((((E1269)*(1/Conversions!$D$4))*Conversions!$D$7)*Conversions!$D$6)*Conversions!$D$5)</f>
        <v>0</v>
      </c>
      <c r="F1375" s="210">
        <f>(((((F1269)*(1/Conversions!$D$4))*Conversions!$D$7)*Conversions!$D$6)*Conversions!$D$5)</f>
        <v>0</v>
      </c>
      <c r="G1375" s="210">
        <f>(((((G1269)*(1/Conversions!$D$4))*Conversions!$D$7)*Conversions!$D$6)*Conversions!$D$5)</f>
        <v>0</v>
      </c>
      <c r="H1375" s="210">
        <f>(((((H1269)*(1/Conversions!$D$4))*Conversions!$D$7)*Conversions!$D$6)*Conversions!$D$5)</f>
        <v>0</v>
      </c>
      <c r="I1375" s="210">
        <f>(((((I1269)*(1/Conversions!$D$4))*Conversions!$D$7)*Conversions!$D$6)*Conversions!$D$5)</f>
        <v>0</v>
      </c>
      <c r="J1375" s="210">
        <f>(((((J1269)*(1/Conversions!$D$4))*Conversions!$D$7)*Conversions!$D$6)*Conversions!$D$5)</f>
        <v>4.3453341659163485E-7</v>
      </c>
      <c r="K1375" s="210">
        <f>(((((K1269)*(1/Conversions!$D$4))*Conversions!$D$7)*Conversions!$D$6)*Conversions!$D$5)</f>
        <v>4.3453341659163485E-7</v>
      </c>
      <c r="L1375" s="210">
        <f>(((((L1269)*(1/Conversions!$D$4))*Conversions!$D$7)*Conversions!$D$6)*Conversions!$D$5)</f>
        <v>4.3453341659163485E-7</v>
      </c>
      <c r="M1375" s="210">
        <f>(((((M1269)*(1/Conversions!$D$4))*Conversions!$D$7)*Conversions!$D$6)*Conversions!$D$5)</f>
        <v>4.3453341659163485E-7</v>
      </c>
      <c r="N1375" s="210">
        <f>(((((N1269)*(1/Conversions!$D$4))*Conversions!$D$7)*Conversions!$D$6)*Conversions!$D$5)</f>
        <v>4.3453341659163485E-7</v>
      </c>
      <c r="O1375" s="210">
        <f>(((((O1269)*(1/Conversions!$D$4))*Conversions!$D$7)*Conversions!$D$6)*Conversions!$D$5)</f>
        <v>0</v>
      </c>
      <c r="P1375" s="210">
        <f>(((((P1269)*(1/Conversions!$D$4))*Conversions!$D$7)*Conversions!$D$6)*Conversions!$D$5)</f>
        <v>0</v>
      </c>
      <c r="Q1375" s="210">
        <f>(((((Q1269)*(1/Conversions!$D$4))*Conversions!$D$7)*Conversions!$D$6)*Conversions!$D$5)</f>
        <v>0</v>
      </c>
      <c r="R1375" s="210">
        <f>(((((R1269)*(1/Conversions!$D$4))*Conversions!$D$7)*Conversions!$D$6)*Conversions!$D$5)</f>
        <v>0</v>
      </c>
      <c r="S1375" s="210">
        <f>(((((S1269)*(1/Conversions!$D$4))*Conversions!$D$7)*Conversions!$D$6)*Conversions!$D$5)</f>
        <v>0</v>
      </c>
      <c r="T1375" s="210">
        <f>(((((T1269)*(1/Conversions!$D$4))*Conversions!$D$7)*Conversions!$D$6)*Conversions!$D$5)</f>
        <v>0</v>
      </c>
      <c r="U1375" s="210">
        <f>(((((U1269)*(1/Conversions!$D$4))*Conversions!$D$7)*Conversions!$D$6)*Conversions!$D$5)</f>
        <v>0</v>
      </c>
      <c r="V1375" s="210">
        <f>(((((V1269)*(1/Conversions!$D$4))*Conversions!$D$7)*Conversions!$D$6)*Conversions!$D$5)</f>
        <v>0</v>
      </c>
      <c r="W1375" s="210">
        <f>(((((W1269)*(1/Conversions!$D$4))*Conversions!$D$7)*Conversions!$D$6)*Conversions!$D$5)</f>
        <v>0</v>
      </c>
      <c r="X1375" s="210">
        <f>(((((X1269)*(1/Conversions!$D$4))*Conversions!$D$7)*Conversions!$D$6)*Conversions!$D$5)</f>
        <v>0</v>
      </c>
      <c r="Y1375" s="210">
        <f>(((((Y1269)*(1/Conversions!$D$4))*Conversions!$D$7)*Conversions!$D$6)*Conversions!$D$5)</f>
        <v>0</v>
      </c>
      <c r="Z1375" s="210">
        <f>(((((Z1269)*(1/Conversions!$D$4))*Conversions!$D$7)*Conversions!$D$6)*Conversions!$D$5)</f>
        <v>0</v>
      </c>
      <c r="AA1375" s="210">
        <f>(((((AA1269)*(1/Conversions!$D$4))*Conversions!$D$7)*Conversions!$D$6)*Conversions!$D$5)</f>
        <v>0</v>
      </c>
      <c r="AB1375" s="210">
        <f>(((((AB1269)*(1/Conversions!$D$4))*Conversions!$D$7)*Conversions!$D$6)*Conversions!$D$5)</f>
        <v>0</v>
      </c>
      <c r="AC1375" s="210">
        <f>(((((AC1269)*(1/Conversions!$D$4))*Conversions!$D$7)*Conversions!$D$6)*Conversions!$D$5)</f>
        <v>0</v>
      </c>
      <c r="AD1375" s="210">
        <f>(((((AD1269)*(1/Conversions!$D$4))*Conversions!$D$7)*Conversions!$D$6)*Conversions!$D$5)</f>
        <v>0</v>
      </c>
      <c r="AE1375" s="210">
        <f>(((((AE1269)*(1/Conversions!$D$4))*Conversions!$D$7)*Conversions!$D$6)*Conversions!$D$5)</f>
        <v>0</v>
      </c>
      <c r="AF1375" s="210">
        <f>(((((AF1269)*(1/Conversions!$D$4))*Conversions!$D$7)*Conversions!$D$6)*Conversions!$D$5)</f>
        <v>0</v>
      </c>
      <c r="AG1375" s="210">
        <f>(((((AG1269)*(1/Conversions!$D$4))*Conversions!$D$7)*Conversions!$D$6)*Conversions!$D$5)</f>
        <v>0</v>
      </c>
      <c r="AH1375" s="210">
        <f>(((((AH1269)*(1/Conversions!$D$4))*Conversions!$D$7)*Conversions!$D$6)*Conversions!$D$5)</f>
        <v>0</v>
      </c>
      <c r="AI1375" s="210">
        <f>(((((AI1269)*(1/Conversions!$D$4))*Conversions!$D$7)*Conversions!$D$6)*Conversions!$D$5)</f>
        <v>0</v>
      </c>
      <c r="AJ1375" s="210">
        <f>(((((AJ1269)*(1/Conversions!$D$4))*Conversions!$D$7)*Conversions!$D$6)*Conversions!$D$5)</f>
        <v>0</v>
      </c>
      <c r="AK1375" s="210">
        <f>(((((AK1269)*(1/Conversions!$D$4))*Conversions!$D$7)*Conversions!$D$6)*Conversions!$D$5)</f>
        <v>0</v>
      </c>
      <c r="AL1375" s="210">
        <f>(((((AL1269)*(1/Conversions!$D$4))*Conversions!$D$7)*Conversions!$D$6)*Conversions!$D$5)</f>
        <v>0</v>
      </c>
      <c r="AM1375" s="210">
        <f>(((((AM1269)*(1/Conversions!$D$4))*Conversions!$D$7)*Conversions!$D$6)*Conversions!$D$5)</f>
        <v>0</v>
      </c>
      <c r="AN1375" s="210">
        <f>(((((AN1269)*(1/Conversions!$D$4))*Conversions!$D$7)*Conversions!$D$6)*Conversions!$D$5)</f>
        <v>0</v>
      </c>
      <c r="AO1375" s="210">
        <f>(((((AO1269)*(1/Conversions!$D$4))*Conversions!$D$7)*Conversions!$D$6)*Conversions!$D$5)</f>
        <v>0</v>
      </c>
      <c r="AP1375" s="210">
        <f>(((((AP1269)*(1/Conversions!$D$4))*Conversions!$D$7)*Conversions!$D$6)*Conversions!$D$5)</f>
        <v>0</v>
      </c>
      <c r="AQ1375" s="210">
        <f>(((((AQ1269)*(1/Conversions!$D$4))*Conversions!$D$7)*Conversions!$D$6)*Conversions!$D$5)</f>
        <v>0</v>
      </c>
      <c r="AR1375" s="210">
        <f>(((((AR1269)*(1/Conversions!$D$4))*Conversions!$D$7)*Conversions!$D$6)*Conversions!$D$5)</f>
        <v>0</v>
      </c>
      <c r="AS1375" s="210">
        <f>(((((AS1269)*(1/Conversions!$D$4))*Conversions!$D$7)*Conversions!$D$6)*Conversions!$D$5)</f>
        <v>0</v>
      </c>
      <c r="AT1375" s="210">
        <f>(((((AT1269)*(1/Conversions!$D$4))*Conversions!$D$7)*Conversions!$D$6)*Conversions!$D$5)</f>
        <v>0</v>
      </c>
      <c r="AU1375" s="210">
        <f>(((((AU1269)*(1/Conversions!$D$4))*Conversions!$D$7)*Conversions!$D$6)*Conversions!$D$5)</f>
        <v>0</v>
      </c>
      <c r="AV1375" s="210">
        <f>(((((AV1269)*(1/Conversions!$D$4))*Conversions!$D$7)*Conversions!$D$6)*Conversions!$D$5)</f>
        <v>0</v>
      </c>
      <c r="AW1375" s="210">
        <f>(((((AW1269)*(1/Conversions!$D$4))*Conversions!$D$7)*Conversions!$D$6)*Conversions!$D$5)</f>
        <v>0</v>
      </c>
      <c r="AX1375" s="210">
        <f>(((((AX1269)*(1/Conversions!$D$4))*Conversions!$D$7)*Conversions!$D$6)*Conversions!$D$5)</f>
        <v>0</v>
      </c>
      <c r="AY1375" s="210">
        <f>(((((AY1269)*(1/Conversions!$D$4))*Conversions!$D$7)*Conversions!$D$6)*Conversions!$D$5)</f>
        <v>0</v>
      </c>
      <c r="AZ1375" s="210">
        <f>(((((AZ1269)*(1/Conversions!$D$4))*Conversions!$D$7)*Conversions!$D$6)*Conversions!$D$5)</f>
        <v>0</v>
      </c>
      <c r="BA1375" s="210">
        <f>(((((BA1269)*(1/Conversions!$D$4))*Conversions!$D$7)*Conversions!$D$6)*Conversions!$D$5)</f>
        <v>0</v>
      </c>
      <c r="BB1375" s="210">
        <f>(((((BB1269)*(1/Conversions!$D$4))*Conversions!$D$7)*Conversions!$D$6)*Conversions!$D$5)</f>
        <v>1.5450077034369238E-7</v>
      </c>
      <c r="BC1375" s="210">
        <f>(((((BC1269)*(1/Conversions!$D$4))*Conversions!$D$7)*Conversions!$D$6)*Conversions!$D$5)</f>
        <v>1.5450077034369238E-7</v>
      </c>
      <c r="BD1375" s="210">
        <f>(((((BD1269)*(1/Conversions!$D$4))*Conversions!$D$7)*Conversions!$D$6)*Conversions!$D$5)</f>
        <v>1.5450077034369238E-7</v>
      </c>
      <c r="BE1375" s="210">
        <f>(((((BE1269)*(1/Conversions!$D$4))*Conversions!$D$7)*Conversions!$D$6)*Conversions!$D$5)</f>
        <v>1.5450077034369238E-7</v>
      </c>
      <c r="BF1375" s="210">
        <f>(((((BF1269)*(1/Conversions!$D$4))*Conversions!$D$7)*Conversions!$D$6)*Conversions!$D$5)</f>
        <v>1.5450077034369238E-7</v>
      </c>
      <c r="BG1375" s="210">
        <f>(((((BG1269)*(1/Conversions!$D$4))*Conversions!$D$7)*Conversions!$D$6)*Conversions!$D$5)</f>
        <v>1.5450077034369238E-7</v>
      </c>
      <c r="BH1375" s="210">
        <f>(((((BH1269)*(1/Conversions!$D$4))*Conversions!$D$7)*Conversions!$D$6)*Conversions!$D$5)</f>
        <v>0</v>
      </c>
      <c r="BI1375" s="210">
        <f>(((((BI1269)*(1/Conversions!$D$4))*Conversions!$D$7)*Conversions!$D$6)*Conversions!$D$5)</f>
        <v>0</v>
      </c>
      <c r="BJ1375" s="210">
        <f>(((((BJ1269)*(1/Conversions!$D$4))*Conversions!$D$7)*Conversions!$D$6)*Conversions!$D$5)</f>
        <v>0</v>
      </c>
      <c r="BK1375" s="210">
        <f>(((((BK1269)*(1/Conversions!$D$4))*Conversions!$D$7)*Conversions!$D$6)*Conversions!$D$5)</f>
        <v>1.5450077034369238E-7</v>
      </c>
      <c r="BL1375" s="210">
        <f>(((((BL1269)*(1/Conversions!$D$4))*Conversions!$D$7)*Conversions!$D$6)*Conversions!$D$5)</f>
        <v>1.5450077034369238E-7</v>
      </c>
      <c r="BM1375" s="210">
        <f>(((((BM1269)*(1/Conversions!$D$4))*Conversions!$D$7)*Conversions!$D$6)*Conversions!$D$5)</f>
        <v>1.5450077034369238E-7</v>
      </c>
      <c r="BN1375" s="210">
        <f>(((((BN1269)*(1/Conversions!$D$4))*Conversions!$D$7)*Conversions!$D$6)*Conversions!$D$5)</f>
        <v>1.5450077034369238E-7</v>
      </c>
      <c r="BO1375" s="210">
        <f>(((((BO1269)*(1/Conversions!$D$4))*Conversions!$D$7)*Conversions!$D$6)*Conversions!$D$5)</f>
        <v>1.5450077034369238E-7</v>
      </c>
      <c r="BP1375" s="210">
        <f>(((((BP1269)*(1/Conversions!$D$4))*Conversions!$D$7)*Conversions!$D$6)*Conversions!$D$5)</f>
        <v>1.5450077034369238E-7</v>
      </c>
      <c r="BQ1375" s="210">
        <f>(((((BQ1269)*(1/Conversions!$D$4))*Conversions!$D$7)*Conversions!$D$6)*Conversions!$D$5)</f>
        <v>1.5450077034369238E-7</v>
      </c>
      <c r="BR1375" s="210">
        <f>(((((BR1269)*(1/Conversions!$D$4))*Conversions!$D$7)*Conversions!$D$6)*Conversions!$D$5)</f>
        <v>0</v>
      </c>
      <c r="BS1375" s="210">
        <f>(((((BS1269)*(1/Conversions!$D$4))*Conversions!$D$7)*Conversions!$D$6)*Conversions!$D$5)</f>
        <v>0</v>
      </c>
      <c r="BT1375" s="210">
        <f>(((((BT1269)*(1/Conversions!$D$4))*Conversions!$D$7)*Conversions!$D$6)*Conversions!$D$5)</f>
        <v>0</v>
      </c>
      <c r="BU1375" s="210">
        <f>(((((BU1269)*(1/Conversions!$D$4))*Conversions!$D$7)*Conversions!$D$6)*Conversions!$D$5)</f>
        <v>1.5450077034369238E-7</v>
      </c>
      <c r="BV1375" s="210">
        <f>(((((BV1269)*(1/Conversions!$D$4))*Conversions!$D$7)*Conversions!$D$6)*Conversions!$D$5)</f>
        <v>1.5450077034369238E-7</v>
      </c>
      <c r="BW1375" s="210">
        <f>(((((BW1269)*(1/Conversions!$D$4))*Conversions!$D$7)*Conversions!$D$6)*Conversions!$D$5)</f>
        <v>1.5450077034369238E-7</v>
      </c>
      <c r="BX1375" s="210">
        <f>(((((BX1269)*(1/Conversions!$D$4))*Conversions!$D$7)*Conversions!$D$6)*Conversions!$D$5)</f>
        <v>1.5450077034369238E-7</v>
      </c>
      <c r="BY1375" s="210">
        <f>(((((BY1269)*(1/Conversions!$D$4))*Conversions!$D$7)*Conversions!$D$6)*Conversions!$D$5)</f>
        <v>1.5450077034369238E-7</v>
      </c>
      <c r="BZ1375" s="210">
        <f>(((((BZ1269)*(1/Conversions!$D$4))*Conversions!$D$7)*Conversions!$D$6)*Conversions!$D$5)</f>
        <v>0</v>
      </c>
      <c r="CA1375" s="210">
        <f>(((((CA1269)*(1/Conversions!$D$4))*Conversions!$D$7)*Conversions!$D$6)*Conversions!$D$5)</f>
        <v>0</v>
      </c>
      <c r="CB1375" s="210">
        <f>(((((CB1269)*(1/Conversions!$D$4))*Conversions!$D$7)*Conversions!$D$6)*Conversions!$D$5)</f>
        <v>0</v>
      </c>
      <c r="CC1375" s="210">
        <f>(((((CC1269)*(1/Conversions!$D$4))*Conversions!$D$7)*Conversions!$D$6)*Conversions!$D$5)</f>
        <v>1.8781499894905102E-4</v>
      </c>
      <c r="CD1375" s="210">
        <f>(((((CD1269)*(1/Conversions!$D$4))*Conversions!$D$7)*Conversions!$D$6)*Conversions!$D$5)</f>
        <v>1.8781499894905102E-4</v>
      </c>
      <c r="CE1375" s="210">
        <f>(((((CE1269)*(1/Conversions!$D$4))*Conversions!$D$7)*Conversions!$D$6)*Conversions!$D$5)</f>
        <v>1.8781499894905102E-4</v>
      </c>
      <c r="CF1375" s="210">
        <f>(((((CF1269)*(1/Conversions!$D$4))*Conversions!$D$7)*Conversions!$D$6)*Conversions!$D$5)</f>
        <v>6.3490160313111084E-5</v>
      </c>
      <c r="CG1375" s="210">
        <f>(((((CG1269)*(1/Conversions!$D$4))*Conversions!$D$7)*Conversions!$D$6)*Conversions!$D$5)</f>
        <v>6.3490160313111084E-5</v>
      </c>
      <c r="CH1375" s="210">
        <f>(((((CH1269)*(1/Conversions!$D$4))*Conversions!$D$7)*Conversions!$D$6)*Conversions!$D$5)</f>
        <v>6.3490160313111084E-5</v>
      </c>
      <c r="CI1375" s="210">
        <f>(((((CI1269)*(1/Conversions!$D$4))*Conversions!$D$7)*Conversions!$D$6)*Conversions!$D$5)</f>
        <v>1.2408343118227794E-4</v>
      </c>
      <c r="CJ1375" s="210">
        <f>(((((CJ1269)*(1/Conversions!$D$4))*Conversions!$D$7)*Conversions!$D$6)*Conversions!$D$5)</f>
        <v>1.2408343118227794E-4</v>
      </c>
      <c r="CK1375" s="210">
        <f>(((((CK1269)*(1/Conversions!$D$4))*Conversions!$D$7)*Conversions!$D$6)*Conversions!$D$5)</f>
        <v>1.2408343118227794E-4</v>
      </c>
      <c r="CL1375" s="210">
        <f>(((((CL1269)*(1/Conversions!$D$4))*Conversions!$D$7)*Conversions!$D$6)*Conversions!$D$5)</f>
        <v>0</v>
      </c>
      <c r="CM1375" s="210">
        <f>(((((CM1269)*(1/Conversions!$D$4))*Conversions!$D$7)*Conversions!$D$6)*Conversions!$D$5)</f>
        <v>0</v>
      </c>
      <c r="CN1375" s="210">
        <f>(((((CN1269)*(1/Conversions!$D$4))*Conversions!$D$7)*Conversions!$D$6)*Conversions!$D$5)</f>
        <v>0</v>
      </c>
      <c r="CO1375" s="210">
        <f>(((((CO1269)*(1/Conversions!$D$4))*Conversions!$D$7)*Conversions!$D$6)*Conversions!$D$5)</f>
        <v>1.5450077034369238E-7</v>
      </c>
      <c r="CP1375" s="210">
        <f>(((((CP1269)*(1/Conversions!$D$4))*Conversions!$D$7)*Conversions!$D$6)*Conversions!$D$5)</f>
        <v>1.5450077034369238E-7</v>
      </c>
      <c r="CQ1375" s="210">
        <f>(((((CQ1269)*(1/Conversions!$D$4))*Conversions!$D$7)*Conversions!$D$6)*Conversions!$D$5)</f>
        <v>1.5450077034369238E-7</v>
      </c>
      <c r="CR1375" s="210">
        <f>(((((CR1269)*(1/Conversions!$D$4))*Conversions!$D$7)*Conversions!$D$6)*Conversions!$D$5)</f>
        <v>1.5450077034369238E-7</v>
      </c>
      <c r="CS1375" s="210">
        <f>(((((CS1269)*(1/Conversions!$D$4))*Conversions!$D$7)*Conversions!$D$6)*Conversions!$D$5)</f>
        <v>1.5450077034369238E-7</v>
      </c>
      <c r="CT1375" s="210">
        <f>(((((CT1269)*(1/Conversions!$D$4))*Conversions!$D$7)*Conversions!$D$6)*Conversions!$D$5)</f>
        <v>1.5450077034369238E-7</v>
      </c>
      <c r="CU1375" s="210">
        <f>(((((CU1269)*(1/Conversions!$D$4))*Conversions!$D$7)*Conversions!$D$6)*Conversions!$D$5)</f>
        <v>1.5450077034369238E-7</v>
      </c>
      <c r="CV1375" s="210">
        <f>(((((CV1269)*(1/Conversions!$D$4))*Conversions!$D$7)*Conversions!$D$6)*Conversions!$D$5)</f>
        <v>1.5450077034369238E-7</v>
      </c>
      <c r="CW1375" s="210">
        <f>(((((CW1269)*(1/Conversions!$D$4))*Conversions!$D$7)*Conversions!$D$6)*Conversions!$D$5)</f>
        <v>1.5450077034369238E-7</v>
      </c>
      <c r="CX1375" s="210">
        <f>(((((CX1269)*(1/Conversions!$D$4))*Conversions!$D$7)*Conversions!$D$6)*Conversions!$D$5)</f>
        <v>1.5450077034369238E-7</v>
      </c>
    </row>
    <row r="1376" spans="1:102" s="208" customFormat="1" x14ac:dyDescent="0.25">
      <c r="A1376" s="213" t="s">
        <v>567</v>
      </c>
      <c r="C1376" s="210">
        <f>(((((C1270)*(1/Conversions!$D$4))*Conversions!$D$7)*Conversions!$D$6)*Conversions!$D$5)</f>
        <v>7.5366229435947505E-5</v>
      </c>
      <c r="D1376" s="210">
        <f>(((((D1270)*(1/Conversions!$D$4))*Conversions!$D$7)*Conversions!$D$6)*Conversions!$D$5)</f>
        <v>7.5366229435947505E-5</v>
      </c>
      <c r="E1376" s="210">
        <f>(((((E1270)*(1/Conversions!$D$4))*Conversions!$D$7)*Conversions!$D$6)*Conversions!$D$5)</f>
        <v>7.5366229435947505E-5</v>
      </c>
      <c r="F1376" s="210">
        <f>(((((F1270)*(1/Conversions!$D$4))*Conversions!$D$7)*Conversions!$D$6)*Conversions!$D$5)</f>
        <v>2.1432271495847567E-4</v>
      </c>
      <c r="G1376" s="210">
        <f>(((((G1270)*(1/Conversions!$D$4))*Conversions!$D$7)*Conversions!$D$6)*Conversions!$D$5)</f>
        <v>4.2393504057720475E-4</v>
      </c>
      <c r="H1376" s="210">
        <f>(((((H1270)*(1/Conversions!$D$4))*Conversions!$D$7)*Conversions!$D$6)*Conversions!$D$5)</f>
        <v>7.5366229435947505E-5</v>
      </c>
      <c r="I1376" s="210">
        <f>(((((I1270)*(1/Conversions!$D$4))*Conversions!$D$7)*Conversions!$D$6)*Conversions!$D$5)</f>
        <v>7.5366229435947505E-5</v>
      </c>
      <c r="J1376" s="210">
        <f>(((((J1270)*(1/Conversions!$D$4))*Conversions!$D$7)*Conversions!$D$6)*Conversions!$D$5)</f>
        <v>7.5366229435947505E-5</v>
      </c>
      <c r="K1376" s="210">
        <f>(((((K1270)*(1/Conversions!$D$4))*Conversions!$D$7)*Conversions!$D$6)*Conversions!$D$5)</f>
        <v>2.1432271495847567E-4</v>
      </c>
      <c r="L1376" s="210">
        <f>(((((L1270)*(1/Conversions!$D$4))*Conversions!$D$7)*Conversions!$D$6)*Conversions!$D$5)</f>
        <v>4.2393504057720475E-4</v>
      </c>
      <c r="M1376" s="210">
        <f>(((((M1270)*(1/Conversions!$D$4))*Conversions!$D$7)*Conversions!$D$6)*Conversions!$D$5)</f>
        <v>7.5366229435947505E-5</v>
      </c>
      <c r="N1376" s="210">
        <f>(((((N1270)*(1/Conversions!$D$4))*Conversions!$D$7)*Conversions!$D$6)*Conversions!$D$5)</f>
        <v>7.5366229435947505E-5</v>
      </c>
      <c r="O1376" s="210">
        <f>(((((O1270)*(1/Conversions!$D$4))*Conversions!$D$7)*Conversions!$D$6)*Conversions!$D$5)</f>
        <v>7.5366229435947505E-5</v>
      </c>
      <c r="P1376" s="210">
        <f>(((((P1270)*(1/Conversions!$D$4))*Conversions!$D$7)*Conversions!$D$6)*Conversions!$D$5)</f>
        <v>7.5366229435947505E-5</v>
      </c>
      <c r="Q1376" s="210">
        <f>(((((Q1270)*(1/Conversions!$D$4))*Conversions!$D$7)*Conversions!$D$6)*Conversions!$D$5)</f>
        <v>2.1432271495847567E-4</v>
      </c>
      <c r="R1376" s="210">
        <f>(((((R1270)*(1/Conversions!$D$4))*Conversions!$D$7)*Conversions!$D$6)*Conversions!$D$5)</f>
        <v>4.2393504057720475E-4</v>
      </c>
      <c r="S1376" s="210">
        <f>(((((S1270)*(1/Conversions!$D$4))*Conversions!$D$7)*Conversions!$D$6)*Conversions!$D$5)</f>
        <v>7.5366229435947505E-5</v>
      </c>
      <c r="T1376" s="210">
        <f>(((((T1270)*(1/Conversions!$D$4))*Conversions!$D$7)*Conversions!$D$6)*Conversions!$D$5)</f>
        <v>7.5366229435947505E-5</v>
      </c>
      <c r="U1376" s="210">
        <f>(((((U1270)*(1/Conversions!$D$4))*Conversions!$D$7)*Conversions!$D$6)*Conversions!$D$5)</f>
        <v>7.5366229435947505E-5</v>
      </c>
      <c r="V1376" s="210">
        <f>(((((V1270)*(1/Conversions!$D$4))*Conversions!$D$7)*Conversions!$D$6)*Conversions!$D$5)</f>
        <v>7.5366229435947505E-5</v>
      </c>
      <c r="W1376" s="210">
        <f>(((((W1270)*(1/Conversions!$D$4))*Conversions!$D$7)*Conversions!$D$6)*Conversions!$D$5)</f>
        <v>7.5366229435947505E-5</v>
      </c>
      <c r="X1376" s="210">
        <f>(((((X1270)*(1/Conversions!$D$4))*Conversions!$D$7)*Conversions!$D$6)*Conversions!$D$5)</f>
        <v>4.2393504057720475E-4</v>
      </c>
      <c r="Y1376" s="210">
        <f>(((((Y1270)*(1/Conversions!$D$4))*Conversions!$D$7)*Conversions!$D$6)*Conversions!$D$5)</f>
        <v>2.1432271495847567E-4</v>
      </c>
      <c r="Z1376" s="210">
        <f>(((((Z1270)*(1/Conversions!$D$4))*Conversions!$D$7)*Conversions!$D$6)*Conversions!$D$5)</f>
        <v>7.5366229435947505E-5</v>
      </c>
      <c r="AA1376" s="210">
        <f>(((((AA1270)*(1/Conversions!$D$4))*Conversions!$D$7)*Conversions!$D$6)*Conversions!$D$5)</f>
        <v>7.5366229435947505E-5</v>
      </c>
      <c r="AB1376" s="210">
        <f>(((((AB1270)*(1/Conversions!$D$4))*Conversions!$D$7)*Conversions!$D$6)*Conversions!$D$5)</f>
        <v>2.1432271495847567E-4</v>
      </c>
      <c r="AC1376" s="210">
        <f>(((((AC1270)*(1/Conversions!$D$4))*Conversions!$D$7)*Conversions!$D$6)*Conversions!$D$5)</f>
        <v>4.2393504057720475E-4</v>
      </c>
      <c r="AD1376" s="210">
        <f>(((((AD1270)*(1/Conversions!$D$4))*Conversions!$D$7)*Conversions!$D$6)*Conversions!$D$5)</f>
        <v>7.5366229435947505E-5</v>
      </c>
      <c r="AE1376" s="210">
        <f>(((((AE1270)*(1/Conversions!$D$4))*Conversions!$D$7)*Conversions!$D$6)*Conversions!$D$5)</f>
        <v>7.5366229435947505E-5</v>
      </c>
      <c r="AF1376" s="210">
        <f>(((((AF1270)*(1/Conversions!$D$4))*Conversions!$D$7)*Conversions!$D$6)*Conversions!$D$5)</f>
        <v>7.5366229435947505E-5</v>
      </c>
      <c r="AG1376" s="210">
        <f>(((((AG1270)*(1/Conversions!$D$4))*Conversions!$D$7)*Conversions!$D$6)*Conversions!$D$5)</f>
        <v>2.1432271495847567E-4</v>
      </c>
      <c r="AH1376" s="210">
        <f>(((((AH1270)*(1/Conversions!$D$4))*Conversions!$D$7)*Conversions!$D$6)*Conversions!$D$5)</f>
        <v>4.2393504057720475E-4</v>
      </c>
      <c r="AI1376" s="210">
        <f>(((((AI1270)*(1/Conversions!$D$4))*Conversions!$D$7)*Conversions!$D$6)*Conversions!$D$5)</f>
        <v>7.5366229435947505E-5</v>
      </c>
      <c r="AJ1376" s="210">
        <f>(((((AJ1270)*(1/Conversions!$D$4))*Conversions!$D$7)*Conversions!$D$6)*Conversions!$D$5)</f>
        <v>2.1432271495847567E-4</v>
      </c>
      <c r="AK1376" s="210">
        <f>(((((AK1270)*(1/Conversions!$D$4))*Conversions!$D$7)*Conversions!$D$6)*Conversions!$D$5)</f>
        <v>4.2393504057720475E-4</v>
      </c>
      <c r="AL1376" s="210">
        <f>(((((AL1270)*(1/Conversions!$D$4))*Conversions!$D$7)*Conversions!$D$6)*Conversions!$D$5)</f>
        <v>1.154045388237946E-5</v>
      </c>
      <c r="AM1376" s="210">
        <f>(((((AM1270)*(1/Conversions!$D$4))*Conversions!$D$7)*Conversions!$D$6)*Conversions!$D$5)</f>
        <v>1.154045388237946E-5</v>
      </c>
      <c r="AN1376" s="210">
        <f>(((((AN1270)*(1/Conversions!$D$4))*Conversions!$D$7)*Conversions!$D$6)*Conversions!$D$5)</f>
        <v>2.1432271495847567E-4</v>
      </c>
      <c r="AO1376" s="210">
        <f>(((((AO1270)*(1/Conversions!$D$4))*Conversions!$D$7)*Conversions!$D$6)*Conversions!$D$5)</f>
        <v>4.2393504057720475E-4</v>
      </c>
      <c r="AP1376" s="210">
        <f>(((((AP1270)*(1/Conversions!$D$4))*Conversions!$D$7)*Conversions!$D$6)*Conversions!$D$5)</f>
        <v>1.154045388237946E-5</v>
      </c>
      <c r="AQ1376" s="210">
        <f>(((((AQ1270)*(1/Conversions!$D$4))*Conversions!$D$7)*Conversions!$D$6)*Conversions!$D$5)</f>
        <v>1.154045388237946E-5</v>
      </c>
      <c r="AR1376" s="210">
        <f>(((((AR1270)*(1/Conversions!$D$4))*Conversions!$D$7)*Conversions!$D$6)*Conversions!$D$5)</f>
        <v>1.154045388237946E-5</v>
      </c>
      <c r="AS1376" s="210">
        <f>(((((AS1270)*(1/Conversions!$D$4))*Conversions!$D$7)*Conversions!$D$6)*Conversions!$D$5)</f>
        <v>2.1432271495847567E-4</v>
      </c>
      <c r="AT1376" s="210">
        <f>(((((AT1270)*(1/Conversions!$D$4))*Conversions!$D$7)*Conversions!$D$6)*Conversions!$D$5)</f>
        <v>4.2393504057720475E-4</v>
      </c>
      <c r="AU1376" s="210">
        <f>(((((AU1270)*(1/Conversions!$D$4))*Conversions!$D$7)*Conversions!$D$6)*Conversions!$D$5)</f>
        <v>1.154045388237946E-5</v>
      </c>
      <c r="AV1376" s="210">
        <f>(((((AV1270)*(1/Conversions!$D$4))*Conversions!$D$7)*Conversions!$D$6)*Conversions!$D$5)</f>
        <v>1.154045388237946E-5</v>
      </c>
      <c r="AW1376" s="210">
        <f>(((((AW1270)*(1/Conversions!$D$4))*Conversions!$D$7)*Conversions!$D$6)*Conversions!$D$5)</f>
        <v>1.154045388237946E-5</v>
      </c>
      <c r="AX1376" s="210">
        <f>(((((AX1270)*(1/Conversions!$D$4))*Conversions!$D$7)*Conversions!$D$6)*Conversions!$D$5)</f>
        <v>2.1432271495847567E-4</v>
      </c>
      <c r="AY1376" s="210">
        <f>(((((AY1270)*(1/Conversions!$D$4))*Conversions!$D$7)*Conversions!$D$6)*Conversions!$D$5)</f>
        <v>4.2393504057720475E-4</v>
      </c>
      <c r="AZ1376" s="210">
        <f>(((((AZ1270)*(1/Conversions!$D$4))*Conversions!$D$7)*Conversions!$D$6)*Conversions!$D$5)</f>
        <v>1.154045388237946E-5</v>
      </c>
      <c r="BA1376" s="210">
        <f>(((((BA1270)*(1/Conversions!$D$4))*Conversions!$D$7)*Conversions!$D$6)*Conversions!$D$5)</f>
        <v>1.154045388237946E-5</v>
      </c>
      <c r="BB1376" s="210">
        <f>(((((BB1270)*(1/Conversions!$D$4))*Conversions!$D$7)*Conversions!$D$6)*Conversions!$D$5)</f>
        <v>0</v>
      </c>
      <c r="BC1376" s="210">
        <f>(((((BC1270)*(1/Conversions!$D$4))*Conversions!$D$7)*Conversions!$D$6)*Conversions!$D$5)</f>
        <v>0</v>
      </c>
      <c r="BD1376" s="210">
        <f>(((((BD1270)*(1/Conversions!$D$4))*Conversions!$D$7)*Conversions!$D$6)*Conversions!$D$5)</f>
        <v>0</v>
      </c>
      <c r="BE1376" s="210">
        <f>(((((BE1270)*(1/Conversions!$D$4))*Conversions!$D$7)*Conversions!$D$6)*Conversions!$D$5)</f>
        <v>2.1432271495847567E-4</v>
      </c>
      <c r="BF1376" s="210">
        <f>(((((BF1270)*(1/Conversions!$D$4))*Conversions!$D$7)*Conversions!$D$6)*Conversions!$D$5)</f>
        <v>4.2393504057720475E-4</v>
      </c>
      <c r="BG1376" s="210">
        <f>(((((BG1270)*(1/Conversions!$D$4))*Conversions!$D$7)*Conversions!$D$6)*Conversions!$D$5)</f>
        <v>0</v>
      </c>
      <c r="BH1376" s="210">
        <f>(((((BH1270)*(1/Conversions!$D$4))*Conversions!$D$7)*Conversions!$D$6)*Conversions!$D$5)</f>
        <v>0</v>
      </c>
      <c r="BI1376" s="210">
        <f>(((((BI1270)*(1/Conversions!$D$4))*Conversions!$D$7)*Conversions!$D$6)*Conversions!$D$5)</f>
        <v>2.1432271495847567E-4</v>
      </c>
      <c r="BJ1376" s="210">
        <f>(((((BJ1270)*(1/Conversions!$D$4))*Conversions!$D$7)*Conversions!$D$6)*Conversions!$D$5)</f>
        <v>4.2393504057720475E-4</v>
      </c>
      <c r="BK1376" s="210">
        <f>(((((BK1270)*(1/Conversions!$D$4))*Conversions!$D$7)*Conversions!$D$6)*Conversions!$D$5)</f>
        <v>0</v>
      </c>
      <c r="BL1376" s="210">
        <f>(((((BL1270)*(1/Conversions!$D$4))*Conversions!$D$7)*Conversions!$D$6)*Conversions!$D$5)</f>
        <v>0</v>
      </c>
      <c r="BM1376" s="210">
        <f>(((((BM1270)*(1/Conversions!$D$4))*Conversions!$D$7)*Conversions!$D$6)*Conversions!$D$5)</f>
        <v>0</v>
      </c>
      <c r="BN1376" s="210">
        <f>(((((BN1270)*(1/Conversions!$D$4))*Conversions!$D$7)*Conversions!$D$6)*Conversions!$D$5)</f>
        <v>0</v>
      </c>
      <c r="BO1376" s="210">
        <f>(((((BO1270)*(1/Conversions!$D$4))*Conversions!$D$7)*Conversions!$D$6)*Conversions!$D$5)</f>
        <v>0</v>
      </c>
      <c r="BP1376" s="210">
        <f>(((((BP1270)*(1/Conversions!$D$4))*Conversions!$D$7)*Conversions!$D$6)*Conversions!$D$5)</f>
        <v>2.1432271495847567E-4</v>
      </c>
      <c r="BQ1376" s="210">
        <f>(((((BQ1270)*(1/Conversions!$D$4))*Conversions!$D$7)*Conversions!$D$6)*Conversions!$D$5)</f>
        <v>4.2393504057720475E-4</v>
      </c>
      <c r="BR1376" s="210">
        <f>(((((BR1270)*(1/Conversions!$D$4))*Conversions!$D$7)*Conversions!$D$6)*Conversions!$D$5)</f>
        <v>0</v>
      </c>
      <c r="BS1376" s="210">
        <f>(((((BS1270)*(1/Conversions!$D$4))*Conversions!$D$7)*Conversions!$D$6)*Conversions!$D$5)</f>
        <v>2.1432271495847567E-4</v>
      </c>
      <c r="BT1376" s="210">
        <f>(((((BT1270)*(1/Conversions!$D$4))*Conversions!$D$7)*Conversions!$D$6)*Conversions!$D$5)</f>
        <v>4.2393504057720475E-4</v>
      </c>
      <c r="BU1376" s="210">
        <f>(((((BU1270)*(1/Conversions!$D$4))*Conversions!$D$7)*Conversions!$D$6)*Conversions!$D$5)</f>
        <v>0</v>
      </c>
      <c r="BV1376" s="210">
        <f>(((((BV1270)*(1/Conversions!$D$4))*Conversions!$D$7)*Conversions!$D$6)*Conversions!$D$5)</f>
        <v>0</v>
      </c>
      <c r="BW1376" s="210">
        <f>(((((BW1270)*(1/Conversions!$D$4))*Conversions!$D$7)*Conversions!$D$6)*Conversions!$D$5)</f>
        <v>0</v>
      </c>
      <c r="BX1376" s="210">
        <f>(((((BX1270)*(1/Conversions!$D$4))*Conversions!$D$7)*Conversions!$D$6)*Conversions!$D$5)</f>
        <v>2.1432271495847567E-4</v>
      </c>
      <c r="BY1376" s="210">
        <f>(((((BY1270)*(1/Conversions!$D$4))*Conversions!$D$7)*Conversions!$D$6)*Conversions!$D$5)</f>
        <v>4.2393504057720475E-4</v>
      </c>
      <c r="BZ1376" s="210">
        <f>(((((BZ1270)*(1/Conversions!$D$4))*Conversions!$D$7)*Conversions!$D$6)*Conversions!$D$5)</f>
        <v>0</v>
      </c>
      <c r="CA1376" s="210">
        <f>(((((CA1270)*(1/Conversions!$D$4))*Conversions!$D$7)*Conversions!$D$6)*Conversions!$D$5)</f>
        <v>2.1432271495847567E-4</v>
      </c>
      <c r="CB1376" s="210">
        <f>(((((CB1270)*(1/Conversions!$D$4))*Conversions!$D$7)*Conversions!$D$6)*Conversions!$D$5)</f>
        <v>4.2393504057720475E-4</v>
      </c>
      <c r="CC1376" s="210">
        <f>(((((CC1270)*(1/Conversions!$D$4))*Conversions!$D$7)*Conversions!$D$6)*Conversions!$D$5)</f>
        <v>0</v>
      </c>
      <c r="CD1376" s="210">
        <f>(((((CD1270)*(1/Conversions!$D$4))*Conversions!$D$7)*Conversions!$D$6)*Conversions!$D$5)</f>
        <v>0.21968078283243761</v>
      </c>
      <c r="CE1376" s="210">
        <f>(((((CE1270)*(1/Conversions!$D$4))*Conversions!$D$7)*Conversions!$D$6)*Conversions!$D$5)</f>
        <v>0.43453341659163486</v>
      </c>
      <c r="CF1376" s="210">
        <f>(((((CF1270)*(1/Conversions!$D$4))*Conversions!$D$7)*Conversions!$D$6)*Conversions!$D$5)</f>
        <v>0</v>
      </c>
      <c r="CG1376" s="210">
        <f>(((((CG1270)*(1/Conversions!$D$4))*Conversions!$D$7)*Conversions!$D$6)*Conversions!$D$5)</f>
        <v>0.21968078283243761</v>
      </c>
      <c r="CH1376" s="210">
        <f>(((((CH1270)*(1/Conversions!$D$4))*Conversions!$D$7)*Conversions!$D$6)*Conversions!$D$5)</f>
        <v>0.43453341659163486</v>
      </c>
      <c r="CI1376" s="210">
        <f>(((((CI1270)*(1/Conversions!$D$4))*Conversions!$D$7)*Conversions!$D$6)*Conversions!$D$5)</f>
        <v>0</v>
      </c>
      <c r="CJ1376" s="210">
        <f>(((((CJ1270)*(1/Conversions!$D$4))*Conversions!$D$7)*Conversions!$D$6)*Conversions!$D$5)</f>
        <v>0.21968078283243761</v>
      </c>
      <c r="CK1376" s="210">
        <f>(((((CK1270)*(1/Conversions!$D$4))*Conversions!$D$7)*Conversions!$D$6)*Conversions!$D$5)</f>
        <v>0.43453341659163486</v>
      </c>
      <c r="CL1376" s="210">
        <f>(((((CL1270)*(1/Conversions!$D$4))*Conversions!$D$7)*Conversions!$D$6)*Conversions!$D$5)</f>
        <v>0</v>
      </c>
      <c r="CM1376" s="210">
        <f>(((((CM1270)*(1/Conversions!$D$4))*Conversions!$D$7)*Conversions!$D$6)*Conversions!$D$5)</f>
        <v>2.1432271495847567E-4</v>
      </c>
      <c r="CN1376" s="210">
        <f>(((((CN1270)*(1/Conversions!$D$4))*Conversions!$D$7)*Conversions!$D$6)*Conversions!$D$5)</f>
        <v>4.2393504057720475E-4</v>
      </c>
      <c r="CO1376" s="210">
        <f>(((((CO1270)*(1/Conversions!$D$4))*Conversions!$D$7)*Conversions!$D$6)*Conversions!$D$5)</f>
        <v>0</v>
      </c>
      <c r="CP1376" s="210">
        <f>(((((CP1270)*(1/Conversions!$D$4))*Conversions!$D$7)*Conversions!$D$6)*Conversions!$D$5)</f>
        <v>0</v>
      </c>
      <c r="CQ1376" s="210">
        <f>(((((CQ1270)*(1/Conversions!$D$4))*Conversions!$D$7)*Conversions!$D$6)*Conversions!$D$5)</f>
        <v>0</v>
      </c>
      <c r="CR1376" s="210">
        <f>(((((CR1270)*(1/Conversions!$D$4))*Conversions!$D$7)*Conversions!$D$6)*Conversions!$D$5)</f>
        <v>2.1432271495847567E-4</v>
      </c>
      <c r="CS1376" s="210">
        <f>(((((CS1270)*(1/Conversions!$D$4))*Conversions!$D$7)*Conversions!$D$6)*Conversions!$D$5)</f>
        <v>4.2393504057720475E-4</v>
      </c>
      <c r="CT1376" s="210">
        <f>(((((CT1270)*(1/Conversions!$D$4))*Conversions!$D$7)*Conversions!$D$6)*Conversions!$D$5)</f>
        <v>0</v>
      </c>
      <c r="CU1376" s="210">
        <f>(((((CU1270)*(1/Conversions!$D$4))*Conversions!$D$7)*Conversions!$D$6)*Conversions!$D$5)</f>
        <v>0</v>
      </c>
      <c r="CV1376" s="210">
        <f>(((((CV1270)*(1/Conversions!$D$4))*Conversions!$D$7)*Conversions!$D$6)*Conversions!$D$5)</f>
        <v>0</v>
      </c>
      <c r="CW1376" s="210">
        <f>(((((CW1270)*(1/Conversions!$D$4))*Conversions!$D$7)*Conversions!$D$6)*Conversions!$D$5)</f>
        <v>2.1432271495847567E-4</v>
      </c>
      <c r="CX1376" s="210">
        <f>(((((CX1270)*(1/Conversions!$D$4))*Conversions!$D$7)*Conversions!$D$6)*Conversions!$D$5)</f>
        <v>4.2393504057720475E-4</v>
      </c>
    </row>
    <row r="1377" spans="1:102" s="208" customFormat="1" x14ac:dyDescent="0.25">
      <c r="A1377" s="213" t="s">
        <v>290</v>
      </c>
      <c r="C1377" s="210">
        <f>(((((C1271)*(1/Conversions!$D$4))*Conversions!$D$7)*Conversions!$D$6)*Conversions!$D$5)</f>
        <v>5.6524672076960611E-11</v>
      </c>
      <c r="D1377" s="210">
        <f>(((((D1271)*(1/Conversions!$D$4))*Conversions!$D$7)*Conversions!$D$6)*Conversions!$D$5)</f>
        <v>5.6524672076960611E-11</v>
      </c>
      <c r="E1377" s="210">
        <f>(((((E1271)*(1/Conversions!$D$4))*Conversions!$D$7)*Conversions!$D$6)*Conversions!$D$5)</f>
        <v>5.6524672076960611E-11</v>
      </c>
      <c r="F1377" s="210">
        <f>(((((F1271)*(1/Conversions!$D$4))*Conversions!$D$7)*Conversions!$D$6)*Conversions!$D$5)</f>
        <v>5.6524672076960611E-11</v>
      </c>
      <c r="G1377" s="210">
        <f>(((((G1271)*(1/Conversions!$D$4))*Conversions!$D$7)*Conversions!$D$6)*Conversions!$D$5)</f>
        <v>5.6524672076960611E-11</v>
      </c>
      <c r="H1377" s="210">
        <f>(((((H1271)*(1/Conversions!$D$4))*Conversions!$D$7)*Conversions!$D$6)*Conversions!$D$5)</f>
        <v>5.6524672076960611E-11</v>
      </c>
      <c r="I1377" s="210">
        <f>(((((I1271)*(1/Conversions!$D$4))*Conversions!$D$7)*Conversions!$D$6)*Conversions!$D$5)</f>
        <v>5.6524672076960611E-11</v>
      </c>
      <c r="J1377" s="210">
        <f>(((((J1271)*(1/Conversions!$D$4))*Conversions!$D$7)*Conversions!$D$6)*Conversions!$D$5)</f>
        <v>5.6524672076960611E-11</v>
      </c>
      <c r="K1377" s="210">
        <f>(((((K1271)*(1/Conversions!$D$4))*Conversions!$D$7)*Conversions!$D$6)*Conversions!$D$5)</f>
        <v>5.6524672076960611E-11</v>
      </c>
      <c r="L1377" s="210">
        <f>(((((L1271)*(1/Conversions!$D$4))*Conversions!$D$7)*Conversions!$D$6)*Conversions!$D$5)</f>
        <v>5.6524672076960611E-11</v>
      </c>
      <c r="M1377" s="210">
        <f>(((((M1271)*(1/Conversions!$D$4))*Conversions!$D$7)*Conversions!$D$6)*Conversions!$D$5)</f>
        <v>5.6524672076960611E-11</v>
      </c>
      <c r="N1377" s="210">
        <f>(((((N1271)*(1/Conversions!$D$4))*Conversions!$D$7)*Conversions!$D$6)*Conversions!$D$5)</f>
        <v>5.6524672076960611E-11</v>
      </c>
      <c r="O1377" s="210">
        <f>(((((O1271)*(1/Conversions!$D$4))*Conversions!$D$7)*Conversions!$D$6)*Conversions!$D$5)</f>
        <v>5.6524672076960611E-11</v>
      </c>
      <c r="P1377" s="210">
        <f>(((((P1271)*(1/Conversions!$D$4))*Conversions!$D$7)*Conversions!$D$6)*Conversions!$D$5)</f>
        <v>5.6524672076960611E-11</v>
      </c>
      <c r="Q1377" s="210">
        <f>(((((Q1271)*(1/Conversions!$D$4))*Conversions!$D$7)*Conversions!$D$6)*Conversions!$D$5)</f>
        <v>5.6524672076960611E-11</v>
      </c>
      <c r="R1377" s="210">
        <f>(((((R1271)*(1/Conversions!$D$4))*Conversions!$D$7)*Conversions!$D$6)*Conversions!$D$5)</f>
        <v>5.6524672076960611E-11</v>
      </c>
      <c r="S1377" s="210">
        <f>(((((S1271)*(1/Conversions!$D$4))*Conversions!$D$7)*Conversions!$D$6)*Conversions!$D$5)</f>
        <v>5.6524672076960611E-11</v>
      </c>
      <c r="T1377" s="210">
        <f>(((((T1271)*(1/Conversions!$D$4))*Conversions!$D$7)*Conversions!$D$6)*Conversions!$D$5)</f>
        <v>5.6524672076960611E-11</v>
      </c>
      <c r="U1377" s="210">
        <f>(((((U1271)*(1/Conversions!$D$4))*Conversions!$D$7)*Conversions!$D$6)*Conversions!$D$5)</f>
        <v>5.6524672076960611E-11</v>
      </c>
      <c r="V1377" s="210">
        <f>(((((V1271)*(1/Conversions!$D$4))*Conversions!$D$7)*Conversions!$D$6)*Conversions!$D$5)</f>
        <v>5.6524672076960611E-11</v>
      </c>
      <c r="W1377" s="210">
        <f>(((((W1271)*(1/Conversions!$D$4))*Conversions!$D$7)*Conversions!$D$6)*Conversions!$D$5)</f>
        <v>5.6524672076960611E-11</v>
      </c>
      <c r="X1377" s="210">
        <f>(((((X1271)*(1/Conversions!$D$4))*Conversions!$D$7)*Conversions!$D$6)*Conversions!$D$5)</f>
        <v>5.6524672076960611E-11</v>
      </c>
      <c r="Y1377" s="210">
        <f>(((((Y1271)*(1/Conversions!$D$4))*Conversions!$D$7)*Conversions!$D$6)*Conversions!$D$5)</f>
        <v>5.6524672076960611E-11</v>
      </c>
      <c r="Z1377" s="210">
        <f>(((((Z1271)*(1/Conversions!$D$4))*Conversions!$D$7)*Conversions!$D$6)*Conversions!$D$5)</f>
        <v>5.6524672076960611E-11</v>
      </c>
      <c r="AA1377" s="210">
        <f>(((((AA1271)*(1/Conversions!$D$4))*Conversions!$D$7)*Conversions!$D$6)*Conversions!$D$5)</f>
        <v>5.6524672076960611E-11</v>
      </c>
      <c r="AB1377" s="210">
        <f>(((((AB1271)*(1/Conversions!$D$4))*Conversions!$D$7)*Conversions!$D$6)*Conversions!$D$5)</f>
        <v>5.6524672076960611E-11</v>
      </c>
      <c r="AC1377" s="210">
        <f>(((((AC1271)*(1/Conversions!$D$4))*Conversions!$D$7)*Conversions!$D$6)*Conversions!$D$5)</f>
        <v>5.6524672076960611E-11</v>
      </c>
      <c r="AD1377" s="210">
        <f>(((((AD1271)*(1/Conversions!$D$4))*Conversions!$D$7)*Conversions!$D$6)*Conversions!$D$5)</f>
        <v>5.6524672076960611E-11</v>
      </c>
      <c r="AE1377" s="210">
        <f>(((((AE1271)*(1/Conversions!$D$4))*Conversions!$D$7)*Conversions!$D$6)*Conversions!$D$5)</f>
        <v>5.6524672076960611E-11</v>
      </c>
      <c r="AF1377" s="210">
        <f>(((((AF1271)*(1/Conversions!$D$4))*Conversions!$D$7)*Conversions!$D$6)*Conversions!$D$5)</f>
        <v>5.6524672076960611E-11</v>
      </c>
      <c r="AG1377" s="210">
        <f>(((((AG1271)*(1/Conversions!$D$4))*Conversions!$D$7)*Conversions!$D$6)*Conversions!$D$5)</f>
        <v>5.6524672076960611E-11</v>
      </c>
      <c r="AH1377" s="210">
        <f>(((((AH1271)*(1/Conversions!$D$4))*Conversions!$D$7)*Conversions!$D$6)*Conversions!$D$5)</f>
        <v>5.6524672076960611E-11</v>
      </c>
      <c r="AI1377" s="210">
        <f>(((((AI1271)*(1/Conversions!$D$4))*Conversions!$D$7)*Conversions!$D$6)*Conversions!$D$5)</f>
        <v>5.6524672076960611E-11</v>
      </c>
      <c r="AJ1377" s="210">
        <f>(((((AJ1271)*(1/Conversions!$D$4))*Conversions!$D$7)*Conversions!$D$6)*Conversions!$D$5)</f>
        <v>5.6524672076960611E-11</v>
      </c>
      <c r="AK1377" s="210">
        <f>(((((AK1271)*(1/Conversions!$D$4))*Conversions!$D$7)*Conversions!$D$6)*Conversions!$D$5)</f>
        <v>5.6524672076960611E-11</v>
      </c>
      <c r="AL1377" s="210">
        <f>(((((AL1271)*(1/Conversions!$D$4))*Conversions!$D$7)*Conversions!$D$6)*Conversions!$D$5)</f>
        <v>5.6524672076960611E-11</v>
      </c>
      <c r="AM1377" s="210">
        <f>(((((AM1271)*(1/Conversions!$D$4))*Conversions!$D$7)*Conversions!$D$6)*Conversions!$D$5)</f>
        <v>5.6524672076960611E-11</v>
      </c>
      <c r="AN1377" s="210">
        <f>(((((AN1271)*(1/Conversions!$D$4))*Conversions!$D$7)*Conversions!$D$6)*Conversions!$D$5)</f>
        <v>5.6524672076960611E-11</v>
      </c>
      <c r="AO1377" s="210">
        <f>(((((AO1271)*(1/Conversions!$D$4))*Conversions!$D$7)*Conversions!$D$6)*Conversions!$D$5)</f>
        <v>5.6524672076960611E-11</v>
      </c>
      <c r="AP1377" s="210">
        <f>(((((AP1271)*(1/Conversions!$D$4))*Conversions!$D$7)*Conversions!$D$6)*Conversions!$D$5)</f>
        <v>5.6524672076960611E-11</v>
      </c>
      <c r="AQ1377" s="210">
        <f>(((((AQ1271)*(1/Conversions!$D$4))*Conversions!$D$7)*Conversions!$D$6)*Conversions!$D$5)</f>
        <v>5.6524672076960611E-11</v>
      </c>
      <c r="AR1377" s="210">
        <f>(((((AR1271)*(1/Conversions!$D$4))*Conversions!$D$7)*Conversions!$D$6)*Conversions!$D$5)</f>
        <v>5.6524672076960611E-11</v>
      </c>
      <c r="AS1377" s="210">
        <f>(((((AS1271)*(1/Conversions!$D$4))*Conversions!$D$7)*Conversions!$D$6)*Conversions!$D$5)</f>
        <v>5.6524672076960611E-11</v>
      </c>
      <c r="AT1377" s="210">
        <f>(((((AT1271)*(1/Conversions!$D$4))*Conversions!$D$7)*Conversions!$D$6)*Conversions!$D$5)</f>
        <v>5.6524672076960611E-11</v>
      </c>
      <c r="AU1377" s="210">
        <f>(((((AU1271)*(1/Conversions!$D$4))*Conversions!$D$7)*Conversions!$D$6)*Conversions!$D$5)</f>
        <v>5.6524672076960611E-11</v>
      </c>
      <c r="AV1377" s="210">
        <f>(((((AV1271)*(1/Conversions!$D$4))*Conversions!$D$7)*Conversions!$D$6)*Conversions!$D$5)</f>
        <v>5.6524672076960611E-11</v>
      </c>
      <c r="AW1377" s="210">
        <f>(((((AW1271)*(1/Conversions!$D$4))*Conversions!$D$7)*Conversions!$D$6)*Conversions!$D$5)</f>
        <v>5.6524672076960611E-11</v>
      </c>
      <c r="AX1377" s="210">
        <f>(((((AX1271)*(1/Conversions!$D$4))*Conversions!$D$7)*Conversions!$D$6)*Conversions!$D$5)</f>
        <v>5.6524672076960611E-11</v>
      </c>
      <c r="AY1377" s="210">
        <f>(((((AY1271)*(1/Conversions!$D$4))*Conversions!$D$7)*Conversions!$D$6)*Conversions!$D$5)</f>
        <v>5.6524672076960611E-11</v>
      </c>
      <c r="AZ1377" s="210">
        <f>(((((AZ1271)*(1/Conversions!$D$4))*Conversions!$D$7)*Conversions!$D$6)*Conversions!$D$5)</f>
        <v>5.6524672076960611E-11</v>
      </c>
      <c r="BA1377" s="210">
        <f>(((((BA1271)*(1/Conversions!$D$4))*Conversions!$D$7)*Conversions!$D$6)*Conversions!$D$5)</f>
        <v>5.6524672076960611E-11</v>
      </c>
      <c r="BB1377" s="210">
        <f>(((((BB1271)*(1/Conversions!$D$4))*Conversions!$D$7)*Conversions!$D$6)*Conversions!$D$5)</f>
        <v>5.6524672076960611E-11</v>
      </c>
      <c r="BC1377" s="210">
        <f>(((((BC1271)*(1/Conversions!$D$4))*Conversions!$D$7)*Conversions!$D$6)*Conversions!$D$5)</f>
        <v>5.6524672076960611E-11</v>
      </c>
      <c r="BD1377" s="210">
        <f>(((((BD1271)*(1/Conversions!$D$4))*Conversions!$D$7)*Conversions!$D$6)*Conversions!$D$5)</f>
        <v>5.6524672076960611E-11</v>
      </c>
      <c r="BE1377" s="210">
        <f>(((((BE1271)*(1/Conversions!$D$4))*Conversions!$D$7)*Conversions!$D$6)*Conversions!$D$5)</f>
        <v>5.6524672076960611E-11</v>
      </c>
      <c r="BF1377" s="210">
        <f>(((((BF1271)*(1/Conversions!$D$4))*Conversions!$D$7)*Conversions!$D$6)*Conversions!$D$5)</f>
        <v>5.6524672076960611E-11</v>
      </c>
      <c r="BG1377" s="210">
        <f>(((((BG1271)*(1/Conversions!$D$4))*Conversions!$D$7)*Conversions!$D$6)*Conversions!$D$5)</f>
        <v>5.6524672076960611E-11</v>
      </c>
      <c r="BH1377" s="210">
        <f>(((((BH1271)*(1/Conversions!$D$4))*Conversions!$D$7)*Conversions!$D$6)*Conversions!$D$5)</f>
        <v>5.6524672076960611E-11</v>
      </c>
      <c r="BI1377" s="210">
        <f>(((((BI1271)*(1/Conversions!$D$4))*Conversions!$D$7)*Conversions!$D$6)*Conversions!$D$5)</f>
        <v>5.6524672076960611E-11</v>
      </c>
      <c r="BJ1377" s="210">
        <f>(((((BJ1271)*(1/Conversions!$D$4))*Conversions!$D$7)*Conversions!$D$6)*Conversions!$D$5)</f>
        <v>5.6524672076960611E-11</v>
      </c>
      <c r="BK1377" s="210">
        <f>(((((BK1271)*(1/Conversions!$D$4))*Conversions!$D$7)*Conversions!$D$6)*Conversions!$D$5)</f>
        <v>5.6524672076960611E-11</v>
      </c>
      <c r="BL1377" s="210">
        <f>(((((BL1271)*(1/Conversions!$D$4))*Conversions!$D$7)*Conversions!$D$6)*Conversions!$D$5)</f>
        <v>5.6524672076960611E-11</v>
      </c>
      <c r="BM1377" s="210">
        <f>(((((BM1271)*(1/Conversions!$D$4))*Conversions!$D$7)*Conversions!$D$6)*Conversions!$D$5)</f>
        <v>5.6524672076960611E-11</v>
      </c>
      <c r="BN1377" s="210">
        <f>(((((BN1271)*(1/Conversions!$D$4))*Conversions!$D$7)*Conversions!$D$6)*Conversions!$D$5)</f>
        <v>5.6524672076960611E-11</v>
      </c>
      <c r="BO1377" s="210">
        <f>(((((BO1271)*(1/Conversions!$D$4))*Conversions!$D$7)*Conversions!$D$6)*Conversions!$D$5)</f>
        <v>5.6524672076960611E-11</v>
      </c>
      <c r="BP1377" s="210">
        <f>(((((BP1271)*(1/Conversions!$D$4))*Conversions!$D$7)*Conversions!$D$6)*Conversions!$D$5)</f>
        <v>5.6524672076960611E-11</v>
      </c>
      <c r="BQ1377" s="210">
        <f>(((((BQ1271)*(1/Conversions!$D$4))*Conversions!$D$7)*Conversions!$D$6)*Conversions!$D$5)</f>
        <v>5.6524672076960611E-11</v>
      </c>
      <c r="BR1377" s="210">
        <f>(((((BR1271)*(1/Conversions!$D$4))*Conversions!$D$7)*Conversions!$D$6)*Conversions!$D$5)</f>
        <v>5.6524672076960611E-11</v>
      </c>
      <c r="BS1377" s="210">
        <f>(((((BS1271)*(1/Conversions!$D$4))*Conversions!$D$7)*Conversions!$D$6)*Conversions!$D$5)</f>
        <v>5.6524672076960611E-11</v>
      </c>
      <c r="BT1377" s="210">
        <f>(((((BT1271)*(1/Conversions!$D$4))*Conversions!$D$7)*Conversions!$D$6)*Conversions!$D$5)</f>
        <v>5.6524672076960611E-11</v>
      </c>
      <c r="BU1377" s="210">
        <f>(((((BU1271)*(1/Conversions!$D$4))*Conversions!$D$7)*Conversions!$D$6)*Conversions!$D$5)</f>
        <v>5.6524672076960611E-11</v>
      </c>
      <c r="BV1377" s="210">
        <f>(((((BV1271)*(1/Conversions!$D$4))*Conversions!$D$7)*Conversions!$D$6)*Conversions!$D$5)</f>
        <v>5.6524672076960611E-11</v>
      </c>
      <c r="BW1377" s="210">
        <f>(((((BW1271)*(1/Conversions!$D$4))*Conversions!$D$7)*Conversions!$D$6)*Conversions!$D$5)</f>
        <v>5.6524672076960611E-11</v>
      </c>
      <c r="BX1377" s="210">
        <f>(((((BX1271)*(1/Conversions!$D$4))*Conversions!$D$7)*Conversions!$D$6)*Conversions!$D$5)</f>
        <v>5.6524672076960611E-11</v>
      </c>
      <c r="BY1377" s="210">
        <f>(((((BY1271)*(1/Conversions!$D$4))*Conversions!$D$7)*Conversions!$D$6)*Conversions!$D$5)</f>
        <v>5.6524672076960611E-11</v>
      </c>
      <c r="BZ1377" s="210">
        <f>(((((BZ1271)*(1/Conversions!$D$4))*Conversions!$D$7)*Conversions!$D$6)*Conversions!$D$5)</f>
        <v>5.6524672076960611E-11</v>
      </c>
      <c r="CA1377" s="210">
        <f>(((((CA1271)*(1/Conversions!$D$4))*Conversions!$D$7)*Conversions!$D$6)*Conversions!$D$5)</f>
        <v>5.6524672076960611E-11</v>
      </c>
      <c r="CB1377" s="210">
        <f>(((((CB1271)*(1/Conversions!$D$4))*Conversions!$D$7)*Conversions!$D$6)*Conversions!$D$5)</f>
        <v>5.6524672076960611E-11</v>
      </c>
      <c r="CC1377" s="210">
        <f>(((((CC1271)*(1/Conversions!$D$4))*Conversions!$D$7)*Conversions!$D$6)*Conversions!$D$5)</f>
        <v>1.7333055172932991E-8</v>
      </c>
      <c r="CD1377" s="210">
        <f>(((((CD1271)*(1/Conversions!$D$4))*Conversions!$D$7)*Conversions!$D$6)*Conversions!$D$5)</f>
        <v>1.7333055172932991E-8</v>
      </c>
      <c r="CE1377" s="210">
        <f>(((((CE1271)*(1/Conversions!$D$4))*Conversions!$D$7)*Conversions!$D$6)*Conversions!$D$5)</f>
        <v>1.7333055172932991E-8</v>
      </c>
      <c r="CF1377" s="210">
        <f>(((((CF1271)*(1/Conversions!$D$4))*Conversions!$D$7)*Conversions!$D$6)*Conversions!$D$5)</f>
        <v>5.6524672076960611E-11</v>
      </c>
      <c r="CG1377" s="210">
        <f>(((((CG1271)*(1/Conversions!$D$4))*Conversions!$D$7)*Conversions!$D$6)*Conversions!$D$5)</f>
        <v>5.6524672076960611E-11</v>
      </c>
      <c r="CH1377" s="210">
        <f>(((((CH1271)*(1/Conversions!$D$4))*Conversions!$D$7)*Conversions!$D$6)*Conversions!$D$5)</f>
        <v>5.6524672076960611E-11</v>
      </c>
      <c r="CI1377" s="210">
        <f>(((((CI1271)*(1/Conversions!$D$4))*Conversions!$D$7)*Conversions!$D$6)*Conversions!$D$5)</f>
        <v>5.6524672076960611E-11</v>
      </c>
      <c r="CJ1377" s="210">
        <f>(((((CJ1271)*(1/Conversions!$D$4))*Conversions!$D$7)*Conversions!$D$6)*Conversions!$D$5)</f>
        <v>5.6524672076960611E-11</v>
      </c>
      <c r="CK1377" s="210">
        <f>(((((CK1271)*(1/Conversions!$D$4))*Conversions!$D$7)*Conversions!$D$6)*Conversions!$D$5)</f>
        <v>5.6524672076960611E-11</v>
      </c>
      <c r="CL1377" s="210">
        <f>(((((CL1271)*(1/Conversions!$D$4))*Conversions!$D$7)*Conversions!$D$6)*Conversions!$D$5)</f>
        <v>5.6524672076960611E-11</v>
      </c>
      <c r="CM1377" s="210">
        <f>(((((CM1271)*(1/Conversions!$D$4))*Conversions!$D$7)*Conversions!$D$6)*Conversions!$D$5)</f>
        <v>5.6524672076960611E-11</v>
      </c>
      <c r="CN1377" s="210">
        <f>(((((CN1271)*(1/Conversions!$D$4))*Conversions!$D$7)*Conversions!$D$6)*Conversions!$D$5)</f>
        <v>5.6524672076960611E-11</v>
      </c>
      <c r="CO1377" s="210">
        <f>(((((CO1271)*(1/Conversions!$D$4))*Conversions!$D$7)*Conversions!$D$6)*Conversions!$D$5)</f>
        <v>5.6524672076960611E-11</v>
      </c>
      <c r="CP1377" s="210">
        <f>(((((CP1271)*(1/Conversions!$D$4))*Conversions!$D$7)*Conversions!$D$6)*Conversions!$D$5)</f>
        <v>5.6524672076960611E-11</v>
      </c>
      <c r="CQ1377" s="210">
        <f>(((((CQ1271)*(1/Conversions!$D$4))*Conversions!$D$7)*Conversions!$D$6)*Conversions!$D$5)</f>
        <v>5.6524672076960611E-11</v>
      </c>
      <c r="CR1377" s="210">
        <f>(((((CR1271)*(1/Conversions!$D$4))*Conversions!$D$7)*Conversions!$D$6)*Conversions!$D$5)</f>
        <v>5.6524672076960611E-11</v>
      </c>
      <c r="CS1377" s="210">
        <f>(((((CS1271)*(1/Conversions!$D$4))*Conversions!$D$7)*Conversions!$D$6)*Conversions!$D$5)</f>
        <v>5.6524672076960611E-11</v>
      </c>
      <c r="CT1377" s="210">
        <f>(((((CT1271)*(1/Conversions!$D$4))*Conversions!$D$7)*Conversions!$D$6)*Conversions!$D$5)</f>
        <v>5.6524672076960611E-11</v>
      </c>
      <c r="CU1377" s="210">
        <f>(((((CU1271)*(1/Conversions!$D$4))*Conversions!$D$7)*Conversions!$D$6)*Conversions!$D$5)</f>
        <v>5.6524672076960611E-11</v>
      </c>
      <c r="CV1377" s="210">
        <f>(((((CV1271)*(1/Conversions!$D$4))*Conversions!$D$7)*Conversions!$D$6)*Conversions!$D$5)</f>
        <v>5.6524672076960611E-11</v>
      </c>
      <c r="CW1377" s="210">
        <f>(((((CW1271)*(1/Conversions!$D$4))*Conversions!$D$7)*Conversions!$D$6)*Conversions!$D$5)</f>
        <v>5.6524672076960611E-11</v>
      </c>
      <c r="CX1377" s="210">
        <f>(((((CX1271)*(1/Conversions!$D$4))*Conversions!$D$7)*Conversions!$D$6)*Conversions!$D$5)</f>
        <v>5.6524672076960611E-11</v>
      </c>
    </row>
    <row r="1378" spans="1:102" s="208" customFormat="1" x14ac:dyDescent="0.25">
      <c r="A1378" s="213" t="s">
        <v>293</v>
      </c>
      <c r="C1378" s="210">
        <f>(((((C1272)*(1/Conversions!$D$4))*Conversions!$D$7)*Conversions!$D$6)*Conversions!$D$5)</f>
        <v>4.7103893397467188E-9</v>
      </c>
      <c r="D1378" s="210">
        <f>(((((D1272)*(1/Conversions!$D$4))*Conversions!$D$7)*Conversions!$D$6)*Conversions!$D$5)</f>
        <v>4.7103893397467188E-9</v>
      </c>
      <c r="E1378" s="210">
        <f>(((((E1272)*(1/Conversions!$D$4))*Conversions!$D$7)*Conversions!$D$6)*Conversions!$D$5)</f>
        <v>4.7103893397467188E-9</v>
      </c>
      <c r="F1378" s="210">
        <f>(((((F1272)*(1/Conversions!$D$4))*Conversions!$D$7)*Conversions!$D$6)*Conversions!$D$5)</f>
        <v>4.7103893397467188E-9</v>
      </c>
      <c r="G1378" s="210">
        <f>(((((G1272)*(1/Conversions!$D$4))*Conversions!$D$7)*Conversions!$D$6)*Conversions!$D$5)</f>
        <v>4.7103893397467188E-9</v>
      </c>
      <c r="H1378" s="210">
        <f>(((((H1272)*(1/Conversions!$D$4))*Conversions!$D$7)*Conversions!$D$6)*Conversions!$D$5)</f>
        <v>4.7103893397467188E-9</v>
      </c>
      <c r="I1378" s="210">
        <f>(((((I1272)*(1/Conversions!$D$4))*Conversions!$D$7)*Conversions!$D$6)*Conversions!$D$5)</f>
        <v>4.7103893397467188E-9</v>
      </c>
      <c r="J1378" s="210">
        <f>(((((J1272)*(1/Conversions!$D$4))*Conversions!$D$7)*Conversions!$D$6)*Conversions!$D$5)</f>
        <v>4.7103893397467188E-9</v>
      </c>
      <c r="K1378" s="210">
        <f>(((((K1272)*(1/Conversions!$D$4))*Conversions!$D$7)*Conversions!$D$6)*Conversions!$D$5)</f>
        <v>4.7103893397467188E-9</v>
      </c>
      <c r="L1378" s="210">
        <f>(((((L1272)*(1/Conversions!$D$4))*Conversions!$D$7)*Conversions!$D$6)*Conversions!$D$5)</f>
        <v>4.7103893397467188E-9</v>
      </c>
      <c r="M1378" s="210">
        <f>(((((M1272)*(1/Conversions!$D$4))*Conversions!$D$7)*Conversions!$D$6)*Conversions!$D$5)</f>
        <v>4.7103893397467188E-9</v>
      </c>
      <c r="N1378" s="210">
        <f>(((((N1272)*(1/Conversions!$D$4))*Conversions!$D$7)*Conversions!$D$6)*Conversions!$D$5)</f>
        <v>4.7103893397467188E-9</v>
      </c>
      <c r="O1378" s="210">
        <f>(((((O1272)*(1/Conversions!$D$4))*Conversions!$D$7)*Conversions!$D$6)*Conversions!$D$5)</f>
        <v>4.7103893397467188E-9</v>
      </c>
      <c r="P1378" s="210">
        <f>(((((P1272)*(1/Conversions!$D$4))*Conversions!$D$7)*Conversions!$D$6)*Conversions!$D$5)</f>
        <v>4.7103893397467188E-9</v>
      </c>
      <c r="Q1378" s="210">
        <f>(((((Q1272)*(1/Conversions!$D$4))*Conversions!$D$7)*Conversions!$D$6)*Conversions!$D$5)</f>
        <v>4.7103893397467188E-9</v>
      </c>
      <c r="R1378" s="210">
        <f>(((((R1272)*(1/Conversions!$D$4))*Conversions!$D$7)*Conversions!$D$6)*Conversions!$D$5)</f>
        <v>4.7103893397467188E-9</v>
      </c>
      <c r="S1378" s="210">
        <f>(((((S1272)*(1/Conversions!$D$4))*Conversions!$D$7)*Conversions!$D$6)*Conversions!$D$5)</f>
        <v>4.7103893397467188E-9</v>
      </c>
      <c r="T1378" s="210">
        <f>(((((T1272)*(1/Conversions!$D$4))*Conversions!$D$7)*Conversions!$D$6)*Conversions!$D$5)</f>
        <v>4.7103893397467188E-9</v>
      </c>
      <c r="U1378" s="210">
        <f>(((((U1272)*(1/Conversions!$D$4))*Conversions!$D$7)*Conversions!$D$6)*Conversions!$D$5)</f>
        <v>4.7103893397467188E-9</v>
      </c>
      <c r="V1378" s="210">
        <f>(((((V1272)*(1/Conversions!$D$4))*Conversions!$D$7)*Conversions!$D$6)*Conversions!$D$5)</f>
        <v>4.7103893397467188E-9</v>
      </c>
      <c r="W1378" s="210">
        <f>(((((W1272)*(1/Conversions!$D$4))*Conversions!$D$7)*Conversions!$D$6)*Conversions!$D$5)</f>
        <v>4.7103893397467188E-9</v>
      </c>
      <c r="X1378" s="210">
        <f>(((((X1272)*(1/Conversions!$D$4))*Conversions!$D$7)*Conversions!$D$6)*Conversions!$D$5)</f>
        <v>4.7103893397467188E-9</v>
      </c>
      <c r="Y1378" s="210">
        <f>(((((Y1272)*(1/Conversions!$D$4))*Conversions!$D$7)*Conversions!$D$6)*Conversions!$D$5)</f>
        <v>4.7103893397467188E-9</v>
      </c>
      <c r="Z1378" s="210">
        <f>(((((Z1272)*(1/Conversions!$D$4))*Conversions!$D$7)*Conversions!$D$6)*Conversions!$D$5)</f>
        <v>4.7103893397467188E-9</v>
      </c>
      <c r="AA1378" s="210">
        <f>(((((AA1272)*(1/Conversions!$D$4))*Conversions!$D$7)*Conversions!$D$6)*Conversions!$D$5)</f>
        <v>4.7103893397467188E-9</v>
      </c>
      <c r="AB1378" s="210">
        <f>(((((AB1272)*(1/Conversions!$D$4))*Conversions!$D$7)*Conversions!$D$6)*Conversions!$D$5)</f>
        <v>4.7103893397467188E-9</v>
      </c>
      <c r="AC1378" s="210">
        <f>(((((AC1272)*(1/Conversions!$D$4))*Conversions!$D$7)*Conversions!$D$6)*Conversions!$D$5)</f>
        <v>4.7103893397467188E-9</v>
      </c>
      <c r="AD1378" s="210">
        <f>(((((AD1272)*(1/Conversions!$D$4))*Conversions!$D$7)*Conversions!$D$6)*Conversions!$D$5)</f>
        <v>4.7103893397467188E-9</v>
      </c>
      <c r="AE1378" s="210">
        <f>(((((AE1272)*(1/Conversions!$D$4))*Conversions!$D$7)*Conversions!$D$6)*Conversions!$D$5)</f>
        <v>4.7103893397467188E-9</v>
      </c>
      <c r="AF1378" s="210">
        <f>(((((AF1272)*(1/Conversions!$D$4))*Conversions!$D$7)*Conversions!$D$6)*Conversions!$D$5)</f>
        <v>4.7103893397467188E-9</v>
      </c>
      <c r="AG1378" s="210">
        <f>(((((AG1272)*(1/Conversions!$D$4))*Conversions!$D$7)*Conversions!$D$6)*Conversions!$D$5)</f>
        <v>4.7103893397467188E-9</v>
      </c>
      <c r="AH1378" s="210">
        <f>(((((AH1272)*(1/Conversions!$D$4))*Conversions!$D$7)*Conversions!$D$6)*Conversions!$D$5)</f>
        <v>4.7103893397467188E-9</v>
      </c>
      <c r="AI1378" s="210">
        <f>(((((AI1272)*(1/Conversions!$D$4))*Conversions!$D$7)*Conversions!$D$6)*Conversions!$D$5)</f>
        <v>4.7103893397467188E-9</v>
      </c>
      <c r="AJ1378" s="210">
        <f>(((((AJ1272)*(1/Conversions!$D$4))*Conversions!$D$7)*Conversions!$D$6)*Conversions!$D$5)</f>
        <v>4.7103893397467188E-9</v>
      </c>
      <c r="AK1378" s="210">
        <f>(((((AK1272)*(1/Conversions!$D$4))*Conversions!$D$7)*Conversions!$D$6)*Conversions!$D$5)</f>
        <v>4.7103893397467188E-9</v>
      </c>
      <c r="AL1378" s="210">
        <f>(((((AL1272)*(1/Conversions!$D$4))*Conversions!$D$7)*Conversions!$D$6)*Conversions!$D$5)</f>
        <v>4.7103893397467188E-9</v>
      </c>
      <c r="AM1378" s="210">
        <f>(((((AM1272)*(1/Conversions!$D$4))*Conversions!$D$7)*Conversions!$D$6)*Conversions!$D$5)</f>
        <v>4.7103893397467188E-9</v>
      </c>
      <c r="AN1378" s="210">
        <f>(((((AN1272)*(1/Conversions!$D$4))*Conversions!$D$7)*Conversions!$D$6)*Conversions!$D$5)</f>
        <v>4.7103893397467188E-9</v>
      </c>
      <c r="AO1378" s="210">
        <f>(((((AO1272)*(1/Conversions!$D$4))*Conversions!$D$7)*Conversions!$D$6)*Conversions!$D$5)</f>
        <v>4.7103893397467188E-9</v>
      </c>
      <c r="AP1378" s="210">
        <f>(((((AP1272)*(1/Conversions!$D$4))*Conversions!$D$7)*Conversions!$D$6)*Conversions!$D$5)</f>
        <v>4.7103893397467188E-9</v>
      </c>
      <c r="AQ1378" s="210">
        <f>(((((AQ1272)*(1/Conversions!$D$4))*Conversions!$D$7)*Conversions!$D$6)*Conversions!$D$5)</f>
        <v>4.7103893397467188E-9</v>
      </c>
      <c r="AR1378" s="210">
        <f>(((((AR1272)*(1/Conversions!$D$4))*Conversions!$D$7)*Conversions!$D$6)*Conversions!$D$5)</f>
        <v>4.7103893397467188E-9</v>
      </c>
      <c r="AS1378" s="210">
        <f>(((((AS1272)*(1/Conversions!$D$4))*Conversions!$D$7)*Conversions!$D$6)*Conversions!$D$5)</f>
        <v>4.7103893397467188E-9</v>
      </c>
      <c r="AT1378" s="210">
        <f>(((((AT1272)*(1/Conversions!$D$4))*Conversions!$D$7)*Conversions!$D$6)*Conversions!$D$5)</f>
        <v>4.7103893397467188E-9</v>
      </c>
      <c r="AU1378" s="210">
        <f>(((((AU1272)*(1/Conversions!$D$4))*Conversions!$D$7)*Conversions!$D$6)*Conversions!$D$5)</f>
        <v>4.7103893397467188E-9</v>
      </c>
      <c r="AV1378" s="210">
        <f>(((((AV1272)*(1/Conversions!$D$4))*Conversions!$D$7)*Conversions!$D$6)*Conversions!$D$5)</f>
        <v>4.7103893397467188E-9</v>
      </c>
      <c r="AW1378" s="210">
        <f>(((((AW1272)*(1/Conversions!$D$4))*Conversions!$D$7)*Conversions!$D$6)*Conversions!$D$5)</f>
        <v>4.7103893397467188E-9</v>
      </c>
      <c r="AX1378" s="210">
        <f>(((((AX1272)*(1/Conversions!$D$4))*Conversions!$D$7)*Conversions!$D$6)*Conversions!$D$5)</f>
        <v>4.7103893397467188E-9</v>
      </c>
      <c r="AY1378" s="210">
        <f>(((((AY1272)*(1/Conversions!$D$4))*Conversions!$D$7)*Conversions!$D$6)*Conversions!$D$5)</f>
        <v>4.7103893397467188E-9</v>
      </c>
      <c r="AZ1378" s="210">
        <f>(((((AZ1272)*(1/Conversions!$D$4))*Conversions!$D$7)*Conversions!$D$6)*Conversions!$D$5)</f>
        <v>4.7103893397467188E-9</v>
      </c>
      <c r="BA1378" s="210">
        <f>(((((BA1272)*(1/Conversions!$D$4))*Conversions!$D$7)*Conversions!$D$6)*Conversions!$D$5)</f>
        <v>4.7103893397467188E-9</v>
      </c>
      <c r="BB1378" s="210">
        <f>(((((BB1272)*(1/Conversions!$D$4))*Conversions!$D$7)*Conversions!$D$6)*Conversions!$D$5)</f>
        <v>4.7103893397467188E-9</v>
      </c>
      <c r="BC1378" s="210">
        <f>(((((BC1272)*(1/Conversions!$D$4))*Conversions!$D$7)*Conversions!$D$6)*Conversions!$D$5)</f>
        <v>4.7103893397467188E-9</v>
      </c>
      <c r="BD1378" s="210">
        <f>(((((BD1272)*(1/Conversions!$D$4))*Conversions!$D$7)*Conversions!$D$6)*Conversions!$D$5)</f>
        <v>4.7103893397467188E-9</v>
      </c>
      <c r="BE1378" s="210">
        <f>(((((BE1272)*(1/Conversions!$D$4))*Conversions!$D$7)*Conversions!$D$6)*Conversions!$D$5)</f>
        <v>4.7103893397467188E-9</v>
      </c>
      <c r="BF1378" s="210">
        <f>(((((BF1272)*(1/Conversions!$D$4))*Conversions!$D$7)*Conversions!$D$6)*Conversions!$D$5)</f>
        <v>4.7103893397467188E-9</v>
      </c>
      <c r="BG1378" s="210">
        <f>(((((BG1272)*(1/Conversions!$D$4))*Conversions!$D$7)*Conversions!$D$6)*Conversions!$D$5)</f>
        <v>4.7103893397467188E-9</v>
      </c>
      <c r="BH1378" s="210">
        <f>(((((BH1272)*(1/Conversions!$D$4))*Conversions!$D$7)*Conversions!$D$6)*Conversions!$D$5)</f>
        <v>4.7103893397467188E-9</v>
      </c>
      <c r="BI1378" s="210">
        <f>(((((BI1272)*(1/Conversions!$D$4))*Conversions!$D$7)*Conversions!$D$6)*Conversions!$D$5)</f>
        <v>4.7103893397467188E-9</v>
      </c>
      <c r="BJ1378" s="210">
        <f>(((((BJ1272)*(1/Conversions!$D$4))*Conversions!$D$7)*Conversions!$D$6)*Conversions!$D$5)</f>
        <v>4.7103893397467188E-9</v>
      </c>
      <c r="BK1378" s="210">
        <f>(((((BK1272)*(1/Conversions!$D$4))*Conversions!$D$7)*Conversions!$D$6)*Conversions!$D$5)</f>
        <v>4.7103893397467188E-9</v>
      </c>
      <c r="BL1378" s="210">
        <f>(((((BL1272)*(1/Conversions!$D$4))*Conversions!$D$7)*Conversions!$D$6)*Conversions!$D$5)</f>
        <v>4.7103893397467188E-9</v>
      </c>
      <c r="BM1378" s="210">
        <f>(((((BM1272)*(1/Conversions!$D$4))*Conversions!$D$7)*Conversions!$D$6)*Conversions!$D$5)</f>
        <v>4.7103893397467188E-9</v>
      </c>
      <c r="BN1378" s="210">
        <f>(((((BN1272)*(1/Conversions!$D$4))*Conversions!$D$7)*Conversions!$D$6)*Conversions!$D$5)</f>
        <v>4.7103893397467188E-9</v>
      </c>
      <c r="BO1378" s="210">
        <f>(((((BO1272)*(1/Conversions!$D$4))*Conversions!$D$7)*Conversions!$D$6)*Conversions!$D$5)</f>
        <v>4.7103893397467188E-9</v>
      </c>
      <c r="BP1378" s="210">
        <f>(((((BP1272)*(1/Conversions!$D$4))*Conversions!$D$7)*Conversions!$D$6)*Conversions!$D$5)</f>
        <v>4.7103893397467188E-9</v>
      </c>
      <c r="BQ1378" s="210">
        <f>(((((BQ1272)*(1/Conversions!$D$4))*Conversions!$D$7)*Conversions!$D$6)*Conversions!$D$5)</f>
        <v>4.7103893397467188E-9</v>
      </c>
      <c r="BR1378" s="210">
        <f>(((((BR1272)*(1/Conversions!$D$4))*Conversions!$D$7)*Conversions!$D$6)*Conversions!$D$5)</f>
        <v>4.7103893397467188E-9</v>
      </c>
      <c r="BS1378" s="210">
        <f>(((((BS1272)*(1/Conversions!$D$4))*Conversions!$D$7)*Conversions!$D$6)*Conversions!$D$5)</f>
        <v>4.7103893397467188E-9</v>
      </c>
      <c r="BT1378" s="210">
        <f>(((((BT1272)*(1/Conversions!$D$4))*Conversions!$D$7)*Conversions!$D$6)*Conversions!$D$5)</f>
        <v>4.7103893397467188E-9</v>
      </c>
      <c r="BU1378" s="210">
        <f>(((((BU1272)*(1/Conversions!$D$4))*Conversions!$D$7)*Conversions!$D$6)*Conversions!$D$5)</f>
        <v>4.7103893397467188E-9</v>
      </c>
      <c r="BV1378" s="210">
        <f>(((((BV1272)*(1/Conversions!$D$4))*Conversions!$D$7)*Conversions!$D$6)*Conversions!$D$5)</f>
        <v>4.7103893397467188E-9</v>
      </c>
      <c r="BW1378" s="210">
        <f>(((((BW1272)*(1/Conversions!$D$4))*Conversions!$D$7)*Conversions!$D$6)*Conversions!$D$5)</f>
        <v>4.7103893397467188E-9</v>
      </c>
      <c r="BX1378" s="210">
        <f>(((((BX1272)*(1/Conversions!$D$4))*Conversions!$D$7)*Conversions!$D$6)*Conversions!$D$5)</f>
        <v>4.7103893397467188E-9</v>
      </c>
      <c r="BY1378" s="210">
        <f>(((((BY1272)*(1/Conversions!$D$4))*Conversions!$D$7)*Conversions!$D$6)*Conversions!$D$5)</f>
        <v>4.7103893397467188E-9</v>
      </c>
      <c r="BZ1378" s="210">
        <f>(((((BZ1272)*(1/Conversions!$D$4))*Conversions!$D$7)*Conversions!$D$6)*Conversions!$D$5)</f>
        <v>4.7103893397467188E-9</v>
      </c>
      <c r="CA1378" s="210">
        <f>(((((CA1272)*(1/Conversions!$D$4))*Conversions!$D$7)*Conversions!$D$6)*Conversions!$D$5)</f>
        <v>4.7103893397467188E-9</v>
      </c>
      <c r="CB1378" s="210">
        <f>(((((CB1272)*(1/Conversions!$D$4))*Conversions!$D$7)*Conversions!$D$6)*Conversions!$D$5)</f>
        <v>4.7103893397467188E-9</v>
      </c>
      <c r="CC1378" s="210">
        <f>(((((CC1272)*(1/Conversions!$D$4))*Conversions!$D$7)*Conversions!$D$6)*Conversions!$D$5)</f>
        <v>4.7103893397467188E-9</v>
      </c>
      <c r="CD1378" s="210">
        <f>(((((CD1272)*(1/Conversions!$D$4))*Conversions!$D$7)*Conversions!$D$6)*Conversions!$D$5)</f>
        <v>4.7103893397467188E-9</v>
      </c>
      <c r="CE1378" s="210">
        <f>(((((CE1272)*(1/Conversions!$D$4))*Conversions!$D$7)*Conversions!$D$6)*Conversions!$D$5)</f>
        <v>4.7103893397467188E-9</v>
      </c>
      <c r="CF1378" s="210">
        <f>(((((CF1272)*(1/Conversions!$D$4))*Conversions!$D$7)*Conversions!$D$6)*Conversions!$D$5)</f>
        <v>4.7103893397467188E-9</v>
      </c>
      <c r="CG1378" s="210">
        <f>(((((CG1272)*(1/Conversions!$D$4))*Conversions!$D$7)*Conversions!$D$6)*Conversions!$D$5)</f>
        <v>4.7103893397467188E-9</v>
      </c>
      <c r="CH1378" s="210">
        <f>(((((CH1272)*(1/Conversions!$D$4))*Conversions!$D$7)*Conversions!$D$6)*Conversions!$D$5)</f>
        <v>4.7103893397467188E-9</v>
      </c>
      <c r="CI1378" s="210">
        <f>(((((CI1272)*(1/Conversions!$D$4))*Conversions!$D$7)*Conversions!$D$6)*Conversions!$D$5)</f>
        <v>4.7103893397467188E-9</v>
      </c>
      <c r="CJ1378" s="210">
        <f>(((((CJ1272)*(1/Conversions!$D$4))*Conversions!$D$7)*Conversions!$D$6)*Conversions!$D$5)</f>
        <v>4.7103893397467188E-9</v>
      </c>
      <c r="CK1378" s="210">
        <f>(((((CK1272)*(1/Conversions!$D$4))*Conversions!$D$7)*Conversions!$D$6)*Conversions!$D$5)</f>
        <v>4.7103893397467188E-9</v>
      </c>
      <c r="CL1378" s="210">
        <f>(((((CL1272)*(1/Conversions!$D$4))*Conversions!$D$7)*Conversions!$D$6)*Conversions!$D$5)</f>
        <v>4.7103893397467188E-9</v>
      </c>
      <c r="CM1378" s="210">
        <f>(((((CM1272)*(1/Conversions!$D$4))*Conversions!$D$7)*Conversions!$D$6)*Conversions!$D$5)</f>
        <v>4.7103893397467188E-9</v>
      </c>
      <c r="CN1378" s="210">
        <f>(((((CN1272)*(1/Conversions!$D$4))*Conversions!$D$7)*Conversions!$D$6)*Conversions!$D$5)</f>
        <v>4.7103893397467188E-9</v>
      </c>
      <c r="CO1378" s="210">
        <f>(((((CO1272)*(1/Conversions!$D$4))*Conversions!$D$7)*Conversions!$D$6)*Conversions!$D$5)</f>
        <v>4.7103893397467188E-9</v>
      </c>
      <c r="CP1378" s="210">
        <f>(((((CP1272)*(1/Conversions!$D$4))*Conversions!$D$7)*Conversions!$D$6)*Conversions!$D$5)</f>
        <v>4.7103893397467188E-9</v>
      </c>
      <c r="CQ1378" s="210">
        <f>(((((CQ1272)*(1/Conversions!$D$4))*Conversions!$D$7)*Conversions!$D$6)*Conversions!$D$5)</f>
        <v>4.7103893397467188E-9</v>
      </c>
      <c r="CR1378" s="210">
        <f>(((((CR1272)*(1/Conversions!$D$4))*Conversions!$D$7)*Conversions!$D$6)*Conversions!$D$5)</f>
        <v>4.7103893397467188E-9</v>
      </c>
      <c r="CS1378" s="210">
        <f>(((((CS1272)*(1/Conversions!$D$4))*Conversions!$D$7)*Conversions!$D$6)*Conversions!$D$5)</f>
        <v>4.7103893397467188E-9</v>
      </c>
      <c r="CT1378" s="210">
        <f>(((((CT1272)*(1/Conversions!$D$4))*Conversions!$D$7)*Conversions!$D$6)*Conversions!$D$5)</f>
        <v>4.7103893397467188E-9</v>
      </c>
      <c r="CU1378" s="210">
        <f>(((((CU1272)*(1/Conversions!$D$4))*Conversions!$D$7)*Conversions!$D$6)*Conversions!$D$5)</f>
        <v>4.7103893397467188E-9</v>
      </c>
      <c r="CV1378" s="210">
        <f>(((((CV1272)*(1/Conversions!$D$4))*Conversions!$D$7)*Conversions!$D$6)*Conversions!$D$5)</f>
        <v>4.7103893397467188E-9</v>
      </c>
      <c r="CW1378" s="210">
        <f>(((((CW1272)*(1/Conversions!$D$4))*Conversions!$D$7)*Conversions!$D$6)*Conversions!$D$5)</f>
        <v>4.7103893397467188E-9</v>
      </c>
      <c r="CX1378" s="210">
        <f>(((((CX1272)*(1/Conversions!$D$4))*Conversions!$D$7)*Conversions!$D$6)*Conversions!$D$5)</f>
        <v>4.7103893397467188E-9</v>
      </c>
    </row>
    <row r="1379" spans="1:102" s="208" customFormat="1" x14ac:dyDescent="0.25">
      <c r="A1379" s="213" t="s">
        <v>296</v>
      </c>
      <c r="C1379" s="210">
        <f>(((((C1273)*(1/Conversions!$D$4))*Conversions!$D$7)*Conversions!$D$6)*Conversions!$D$5)</f>
        <v>1.0362856547442783E-7</v>
      </c>
      <c r="D1379" s="210">
        <f>(((((D1273)*(1/Conversions!$D$4))*Conversions!$D$7)*Conversions!$D$6)*Conversions!$D$5)</f>
        <v>1.0362856547442783E-7</v>
      </c>
      <c r="E1379" s="210">
        <f>(((((E1273)*(1/Conversions!$D$4))*Conversions!$D$7)*Conversions!$D$6)*Conversions!$D$5)</f>
        <v>1.0362856547442783E-7</v>
      </c>
      <c r="F1379" s="210">
        <f>(((((F1273)*(1/Conversions!$D$4))*Conversions!$D$7)*Conversions!$D$6)*Conversions!$D$5)</f>
        <v>1.0362856547442783E-7</v>
      </c>
      <c r="G1379" s="210">
        <f>(((((G1273)*(1/Conversions!$D$4))*Conversions!$D$7)*Conversions!$D$6)*Conversions!$D$5)</f>
        <v>1.0362856547442783E-7</v>
      </c>
      <c r="H1379" s="210">
        <f>(((((H1273)*(1/Conversions!$D$4))*Conversions!$D$7)*Conversions!$D$6)*Conversions!$D$5)</f>
        <v>1.0362856547442783E-7</v>
      </c>
      <c r="I1379" s="210">
        <f>(((((I1273)*(1/Conversions!$D$4))*Conversions!$D$7)*Conversions!$D$6)*Conversions!$D$5)</f>
        <v>1.0362856547442783E-7</v>
      </c>
      <c r="J1379" s="210">
        <f>(((((J1273)*(1/Conversions!$D$4))*Conversions!$D$7)*Conversions!$D$6)*Conversions!$D$5)</f>
        <v>1.0362856547442783E-7</v>
      </c>
      <c r="K1379" s="210">
        <f>(((((K1273)*(1/Conversions!$D$4))*Conversions!$D$7)*Conversions!$D$6)*Conversions!$D$5)</f>
        <v>1.0362856547442783E-7</v>
      </c>
      <c r="L1379" s="210">
        <f>(((((L1273)*(1/Conversions!$D$4))*Conversions!$D$7)*Conversions!$D$6)*Conversions!$D$5)</f>
        <v>1.0362856547442783E-7</v>
      </c>
      <c r="M1379" s="210">
        <f>(((((M1273)*(1/Conversions!$D$4))*Conversions!$D$7)*Conversions!$D$6)*Conversions!$D$5)</f>
        <v>1.0362856547442783E-7</v>
      </c>
      <c r="N1379" s="210">
        <f>(((((N1273)*(1/Conversions!$D$4))*Conversions!$D$7)*Conversions!$D$6)*Conversions!$D$5)</f>
        <v>1.0362856547442783E-7</v>
      </c>
      <c r="O1379" s="210">
        <f>(((((O1273)*(1/Conversions!$D$4))*Conversions!$D$7)*Conversions!$D$6)*Conversions!$D$5)</f>
        <v>1.0362856547442783E-7</v>
      </c>
      <c r="P1379" s="210">
        <f>(((((P1273)*(1/Conversions!$D$4))*Conversions!$D$7)*Conversions!$D$6)*Conversions!$D$5)</f>
        <v>1.0362856547442783E-7</v>
      </c>
      <c r="Q1379" s="210">
        <f>(((((Q1273)*(1/Conversions!$D$4))*Conversions!$D$7)*Conversions!$D$6)*Conversions!$D$5)</f>
        <v>1.0362856547442783E-7</v>
      </c>
      <c r="R1379" s="210">
        <f>(((((R1273)*(1/Conversions!$D$4))*Conversions!$D$7)*Conversions!$D$6)*Conversions!$D$5)</f>
        <v>1.0362856547442783E-7</v>
      </c>
      <c r="S1379" s="210">
        <f>(((((S1273)*(1/Conversions!$D$4))*Conversions!$D$7)*Conversions!$D$6)*Conversions!$D$5)</f>
        <v>1.0362856547442783E-7</v>
      </c>
      <c r="T1379" s="210">
        <f>(((((T1273)*(1/Conversions!$D$4))*Conversions!$D$7)*Conversions!$D$6)*Conversions!$D$5)</f>
        <v>1.0362856547442783E-7</v>
      </c>
      <c r="U1379" s="210">
        <f>(((((U1273)*(1/Conversions!$D$4))*Conversions!$D$7)*Conversions!$D$6)*Conversions!$D$5)</f>
        <v>1.0362856547442783E-7</v>
      </c>
      <c r="V1379" s="210">
        <f>(((((V1273)*(1/Conversions!$D$4))*Conversions!$D$7)*Conversions!$D$6)*Conversions!$D$5)</f>
        <v>1.0362856547442783E-7</v>
      </c>
      <c r="W1379" s="210">
        <f>(((((W1273)*(1/Conversions!$D$4))*Conversions!$D$7)*Conversions!$D$6)*Conversions!$D$5)</f>
        <v>1.0362856547442783E-7</v>
      </c>
      <c r="X1379" s="210">
        <f>(((((X1273)*(1/Conversions!$D$4))*Conversions!$D$7)*Conversions!$D$6)*Conversions!$D$5)</f>
        <v>1.0362856547442783E-7</v>
      </c>
      <c r="Y1379" s="210">
        <f>(((((Y1273)*(1/Conversions!$D$4))*Conversions!$D$7)*Conversions!$D$6)*Conversions!$D$5)</f>
        <v>1.0362856547442783E-7</v>
      </c>
      <c r="Z1379" s="210">
        <f>(((((Z1273)*(1/Conversions!$D$4))*Conversions!$D$7)*Conversions!$D$6)*Conversions!$D$5)</f>
        <v>1.0362856547442783E-7</v>
      </c>
      <c r="AA1379" s="210">
        <f>(((((AA1273)*(1/Conversions!$D$4))*Conversions!$D$7)*Conversions!$D$6)*Conversions!$D$5)</f>
        <v>1.0362856547442783E-7</v>
      </c>
      <c r="AB1379" s="210">
        <f>(((((AB1273)*(1/Conversions!$D$4))*Conversions!$D$7)*Conversions!$D$6)*Conversions!$D$5)</f>
        <v>1.0362856547442783E-7</v>
      </c>
      <c r="AC1379" s="210">
        <f>(((((AC1273)*(1/Conversions!$D$4))*Conversions!$D$7)*Conversions!$D$6)*Conversions!$D$5)</f>
        <v>1.0362856547442783E-7</v>
      </c>
      <c r="AD1379" s="210">
        <f>(((((AD1273)*(1/Conversions!$D$4))*Conversions!$D$7)*Conversions!$D$6)*Conversions!$D$5)</f>
        <v>1.0362856547442783E-7</v>
      </c>
      <c r="AE1379" s="210">
        <f>(((((AE1273)*(1/Conversions!$D$4))*Conversions!$D$7)*Conversions!$D$6)*Conversions!$D$5)</f>
        <v>1.0362856547442783E-7</v>
      </c>
      <c r="AF1379" s="210">
        <f>(((((AF1273)*(1/Conversions!$D$4))*Conversions!$D$7)*Conversions!$D$6)*Conversions!$D$5)</f>
        <v>1.0362856547442783E-7</v>
      </c>
      <c r="AG1379" s="210">
        <f>(((((AG1273)*(1/Conversions!$D$4))*Conversions!$D$7)*Conversions!$D$6)*Conversions!$D$5)</f>
        <v>1.0362856547442783E-7</v>
      </c>
      <c r="AH1379" s="210">
        <f>(((((AH1273)*(1/Conversions!$D$4))*Conversions!$D$7)*Conversions!$D$6)*Conversions!$D$5)</f>
        <v>1.0362856547442783E-7</v>
      </c>
      <c r="AI1379" s="210">
        <f>(((((AI1273)*(1/Conversions!$D$4))*Conversions!$D$7)*Conversions!$D$6)*Conversions!$D$5)</f>
        <v>1.0362856547442783E-7</v>
      </c>
      <c r="AJ1379" s="210">
        <f>(((((AJ1273)*(1/Conversions!$D$4))*Conversions!$D$7)*Conversions!$D$6)*Conversions!$D$5)</f>
        <v>1.0362856547442783E-7</v>
      </c>
      <c r="AK1379" s="210">
        <f>(((((AK1273)*(1/Conversions!$D$4))*Conversions!$D$7)*Conversions!$D$6)*Conversions!$D$5)</f>
        <v>1.0362856547442783E-7</v>
      </c>
      <c r="AL1379" s="210">
        <f>(((((AL1273)*(1/Conversions!$D$4))*Conversions!$D$7)*Conversions!$D$6)*Conversions!$D$5)</f>
        <v>1.0362856547442783E-7</v>
      </c>
      <c r="AM1379" s="210">
        <f>(((((AM1273)*(1/Conversions!$D$4))*Conversions!$D$7)*Conversions!$D$6)*Conversions!$D$5)</f>
        <v>1.0362856547442783E-7</v>
      </c>
      <c r="AN1379" s="210">
        <f>(((((AN1273)*(1/Conversions!$D$4))*Conversions!$D$7)*Conversions!$D$6)*Conversions!$D$5)</f>
        <v>1.0362856547442783E-7</v>
      </c>
      <c r="AO1379" s="210">
        <f>(((((AO1273)*(1/Conversions!$D$4))*Conversions!$D$7)*Conversions!$D$6)*Conversions!$D$5)</f>
        <v>1.0362856547442783E-7</v>
      </c>
      <c r="AP1379" s="210">
        <f>(((((AP1273)*(1/Conversions!$D$4))*Conversions!$D$7)*Conversions!$D$6)*Conversions!$D$5)</f>
        <v>1.0362856547442783E-7</v>
      </c>
      <c r="AQ1379" s="210">
        <f>(((((AQ1273)*(1/Conversions!$D$4))*Conversions!$D$7)*Conversions!$D$6)*Conversions!$D$5)</f>
        <v>1.0362856547442783E-7</v>
      </c>
      <c r="AR1379" s="210">
        <f>(((((AR1273)*(1/Conversions!$D$4))*Conversions!$D$7)*Conversions!$D$6)*Conversions!$D$5)</f>
        <v>1.0362856547442783E-7</v>
      </c>
      <c r="AS1379" s="210">
        <f>(((((AS1273)*(1/Conversions!$D$4))*Conversions!$D$7)*Conversions!$D$6)*Conversions!$D$5)</f>
        <v>1.0362856547442783E-7</v>
      </c>
      <c r="AT1379" s="210">
        <f>(((((AT1273)*(1/Conversions!$D$4))*Conversions!$D$7)*Conversions!$D$6)*Conversions!$D$5)</f>
        <v>1.0362856547442783E-7</v>
      </c>
      <c r="AU1379" s="210">
        <f>(((((AU1273)*(1/Conversions!$D$4))*Conversions!$D$7)*Conversions!$D$6)*Conversions!$D$5)</f>
        <v>1.0362856547442783E-7</v>
      </c>
      <c r="AV1379" s="210">
        <f>(((((AV1273)*(1/Conversions!$D$4))*Conversions!$D$7)*Conversions!$D$6)*Conversions!$D$5)</f>
        <v>1.0362856547442783E-7</v>
      </c>
      <c r="AW1379" s="210">
        <f>(((((AW1273)*(1/Conversions!$D$4))*Conversions!$D$7)*Conversions!$D$6)*Conversions!$D$5)</f>
        <v>1.0362856547442783E-7</v>
      </c>
      <c r="AX1379" s="210">
        <f>(((((AX1273)*(1/Conversions!$D$4))*Conversions!$D$7)*Conversions!$D$6)*Conversions!$D$5)</f>
        <v>1.0362856547442783E-7</v>
      </c>
      <c r="AY1379" s="210">
        <f>(((((AY1273)*(1/Conversions!$D$4))*Conversions!$D$7)*Conversions!$D$6)*Conversions!$D$5)</f>
        <v>1.0362856547442783E-7</v>
      </c>
      <c r="AZ1379" s="210">
        <f>(((((AZ1273)*(1/Conversions!$D$4))*Conversions!$D$7)*Conversions!$D$6)*Conversions!$D$5)</f>
        <v>1.0362856547442783E-7</v>
      </c>
      <c r="BA1379" s="210">
        <f>(((((BA1273)*(1/Conversions!$D$4))*Conversions!$D$7)*Conversions!$D$6)*Conversions!$D$5)</f>
        <v>1.0362856547442783E-7</v>
      </c>
      <c r="BB1379" s="210">
        <f>(((((BB1273)*(1/Conversions!$D$4))*Conversions!$D$7)*Conversions!$D$6)*Conversions!$D$5)</f>
        <v>1.0362856547442783E-7</v>
      </c>
      <c r="BC1379" s="210">
        <f>(((((BC1273)*(1/Conversions!$D$4))*Conversions!$D$7)*Conversions!$D$6)*Conversions!$D$5)</f>
        <v>1.0362856547442783E-7</v>
      </c>
      <c r="BD1379" s="210">
        <f>(((((BD1273)*(1/Conversions!$D$4))*Conversions!$D$7)*Conversions!$D$6)*Conversions!$D$5)</f>
        <v>1.0362856547442783E-7</v>
      </c>
      <c r="BE1379" s="210">
        <f>(((((BE1273)*(1/Conversions!$D$4))*Conversions!$D$7)*Conversions!$D$6)*Conversions!$D$5)</f>
        <v>1.0362856547442783E-7</v>
      </c>
      <c r="BF1379" s="210">
        <f>(((((BF1273)*(1/Conversions!$D$4))*Conversions!$D$7)*Conversions!$D$6)*Conversions!$D$5)</f>
        <v>1.0362856547442783E-7</v>
      </c>
      <c r="BG1379" s="210">
        <f>(((((BG1273)*(1/Conversions!$D$4))*Conversions!$D$7)*Conversions!$D$6)*Conversions!$D$5)</f>
        <v>1.0362856547442783E-7</v>
      </c>
      <c r="BH1379" s="210">
        <f>(((((BH1273)*(1/Conversions!$D$4))*Conversions!$D$7)*Conversions!$D$6)*Conversions!$D$5)</f>
        <v>1.0362856547442783E-7</v>
      </c>
      <c r="BI1379" s="210">
        <f>(((((BI1273)*(1/Conversions!$D$4))*Conversions!$D$7)*Conversions!$D$6)*Conversions!$D$5)</f>
        <v>1.0362856547442783E-7</v>
      </c>
      <c r="BJ1379" s="210">
        <f>(((((BJ1273)*(1/Conversions!$D$4))*Conversions!$D$7)*Conversions!$D$6)*Conversions!$D$5)</f>
        <v>1.0362856547442783E-7</v>
      </c>
      <c r="BK1379" s="210">
        <f>(((((BK1273)*(1/Conversions!$D$4))*Conversions!$D$7)*Conversions!$D$6)*Conversions!$D$5)</f>
        <v>1.0362856547442783E-7</v>
      </c>
      <c r="BL1379" s="210">
        <f>(((((BL1273)*(1/Conversions!$D$4))*Conversions!$D$7)*Conversions!$D$6)*Conversions!$D$5)</f>
        <v>1.0362856547442783E-7</v>
      </c>
      <c r="BM1379" s="210">
        <f>(((((BM1273)*(1/Conversions!$D$4))*Conversions!$D$7)*Conversions!$D$6)*Conversions!$D$5)</f>
        <v>1.0362856547442783E-7</v>
      </c>
      <c r="BN1379" s="210">
        <f>(((((BN1273)*(1/Conversions!$D$4))*Conversions!$D$7)*Conversions!$D$6)*Conversions!$D$5)</f>
        <v>1.0362856547442783E-7</v>
      </c>
      <c r="BO1379" s="210">
        <f>(((((BO1273)*(1/Conversions!$D$4))*Conversions!$D$7)*Conversions!$D$6)*Conversions!$D$5)</f>
        <v>1.0362856547442783E-7</v>
      </c>
      <c r="BP1379" s="210">
        <f>(((((BP1273)*(1/Conversions!$D$4))*Conversions!$D$7)*Conversions!$D$6)*Conversions!$D$5)</f>
        <v>1.0362856547442783E-7</v>
      </c>
      <c r="BQ1379" s="210">
        <f>(((((BQ1273)*(1/Conversions!$D$4))*Conversions!$D$7)*Conversions!$D$6)*Conversions!$D$5)</f>
        <v>1.0362856547442783E-7</v>
      </c>
      <c r="BR1379" s="210">
        <f>(((((BR1273)*(1/Conversions!$D$4))*Conversions!$D$7)*Conversions!$D$6)*Conversions!$D$5)</f>
        <v>1.0362856547442783E-7</v>
      </c>
      <c r="BS1379" s="210">
        <f>(((((BS1273)*(1/Conversions!$D$4))*Conversions!$D$7)*Conversions!$D$6)*Conversions!$D$5)</f>
        <v>1.0362856547442783E-7</v>
      </c>
      <c r="BT1379" s="210">
        <f>(((((BT1273)*(1/Conversions!$D$4))*Conversions!$D$7)*Conversions!$D$6)*Conversions!$D$5)</f>
        <v>1.0362856547442783E-7</v>
      </c>
      <c r="BU1379" s="210">
        <f>(((((BU1273)*(1/Conversions!$D$4))*Conversions!$D$7)*Conversions!$D$6)*Conversions!$D$5)</f>
        <v>1.0362856547442783E-7</v>
      </c>
      <c r="BV1379" s="210">
        <f>(((((BV1273)*(1/Conversions!$D$4))*Conversions!$D$7)*Conversions!$D$6)*Conversions!$D$5)</f>
        <v>1.0362856547442783E-7</v>
      </c>
      <c r="BW1379" s="210">
        <f>(((((BW1273)*(1/Conversions!$D$4))*Conversions!$D$7)*Conversions!$D$6)*Conversions!$D$5)</f>
        <v>1.0362856547442783E-7</v>
      </c>
      <c r="BX1379" s="210">
        <f>(((((BX1273)*(1/Conversions!$D$4))*Conversions!$D$7)*Conversions!$D$6)*Conversions!$D$5)</f>
        <v>1.0362856547442783E-7</v>
      </c>
      <c r="BY1379" s="210">
        <f>(((((BY1273)*(1/Conversions!$D$4))*Conversions!$D$7)*Conversions!$D$6)*Conversions!$D$5)</f>
        <v>1.0362856547442783E-7</v>
      </c>
      <c r="BZ1379" s="210">
        <f>(((((BZ1273)*(1/Conversions!$D$4))*Conversions!$D$7)*Conversions!$D$6)*Conversions!$D$5)</f>
        <v>1.0362856547442783E-7</v>
      </c>
      <c r="CA1379" s="210">
        <f>(((((CA1273)*(1/Conversions!$D$4))*Conversions!$D$7)*Conversions!$D$6)*Conversions!$D$5)</f>
        <v>1.0362856547442783E-7</v>
      </c>
      <c r="CB1379" s="210">
        <f>(((((CB1273)*(1/Conversions!$D$4))*Conversions!$D$7)*Conversions!$D$6)*Conversions!$D$5)</f>
        <v>1.0362856547442783E-7</v>
      </c>
      <c r="CC1379" s="210">
        <f>(((((CC1273)*(1/Conversions!$D$4))*Conversions!$D$7)*Conversions!$D$6)*Conversions!$D$5)</f>
        <v>1.0362856547442783E-7</v>
      </c>
      <c r="CD1379" s="210">
        <f>(((((CD1273)*(1/Conversions!$D$4))*Conversions!$D$7)*Conversions!$D$6)*Conversions!$D$5)</f>
        <v>1.0362856547442783E-7</v>
      </c>
      <c r="CE1379" s="210">
        <f>(((((CE1273)*(1/Conversions!$D$4))*Conversions!$D$7)*Conversions!$D$6)*Conversions!$D$5)</f>
        <v>1.0362856547442783E-7</v>
      </c>
      <c r="CF1379" s="210">
        <f>(((((CF1273)*(1/Conversions!$D$4))*Conversions!$D$7)*Conversions!$D$6)*Conversions!$D$5)</f>
        <v>1.0362856547442783E-7</v>
      </c>
      <c r="CG1379" s="210">
        <f>(((((CG1273)*(1/Conversions!$D$4))*Conversions!$D$7)*Conversions!$D$6)*Conversions!$D$5)</f>
        <v>1.0362856547442783E-7</v>
      </c>
      <c r="CH1379" s="210">
        <f>(((((CH1273)*(1/Conversions!$D$4))*Conversions!$D$7)*Conversions!$D$6)*Conversions!$D$5)</f>
        <v>1.0362856547442783E-7</v>
      </c>
      <c r="CI1379" s="210">
        <f>(((((CI1273)*(1/Conversions!$D$4))*Conversions!$D$7)*Conversions!$D$6)*Conversions!$D$5)</f>
        <v>1.0362856547442783E-7</v>
      </c>
      <c r="CJ1379" s="210">
        <f>(((((CJ1273)*(1/Conversions!$D$4))*Conversions!$D$7)*Conversions!$D$6)*Conversions!$D$5)</f>
        <v>1.0362856547442783E-7</v>
      </c>
      <c r="CK1379" s="210">
        <f>(((((CK1273)*(1/Conversions!$D$4))*Conversions!$D$7)*Conversions!$D$6)*Conversions!$D$5)</f>
        <v>1.0362856547442783E-7</v>
      </c>
      <c r="CL1379" s="210">
        <f>(((((CL1273)*(1/Conversions!$D$4))*Conversions!$D$7)*Conversions!$D$6)*Conversions!$D$5)</f>
        <v>1.0362856547442783E-7</v>
      </c>
      <c r="CM1379" s="210">
        <f>(((((CM1273)*(1/Conversions!$D$4))*Conversions!$D$7)*Conversions!$D$6)*Conversions!$D$5)</f>
        <v>1.0362856547442783E-7</v>
      </c>
      <c r="CN1379" s="210">
        <f>(((((CN1273)*(1/Conversions!$D$4))*Conversions!$D$7)*Conversions!$D$6)*Conversions!$D$5)</f>
        <v>1.0362856547442783E-7</v>
      </c>
      <c r="CO1379" s="210">
        <f>(((((CO1273)*(1/Conversions!$D$4))*Conversions!$D$7)*Conversions!$D$6)*Conversions!$D$5)</f>
        <v>1.0362856547442783E-7</v>
      </c>
      <c r="CP1379" s="210">
        <f>(((((CP1273)*(1/Conversions!$D$4))*Conversions!$D$7)*Conversions!$D$6)*Conversions!$D$5)</f>
        <v>1.0362856547442783E-7</v>
      </c>
      <c r="CQ1379" s="210">
        <f>(((((CQ1273)*(1/Conversions!$D$4))*Conversions!$D$7)*Conversions!$D$6)*Conversions!$D$5)</f>
        <v>1.0362856547442783E-7</v>
      </c>
      <c r="CR1379" s="210">
        <f>(((((CR1273)*(1/Conversions!$D$4))*Conversions!$D$7)*Conversions!$D$6)*Conversions!$D$5)</f>
        <v>1.0362856547442783E-7</v>
      </c>
      <c r="CS1379" s="210">
        <f>(((((CS1273)*(1/Conversions!$D$4))*Conversions!$D$7)*Conversions!$D$6)*Conversions!$D$5)</f>
        <v>1.0362856547442783E-7</v>
      </c>
      <c r="CT1379" s="210">
        <f>(((((CT1273)*(1/Conversions!$D$4))*Conversions!$D$7)*Conversions!$D$6)*Conversions!$D$5)</f>
        <v>1.0362856547442783E-7</v>
      </c>
      <c r="CU1379" s="210">
        <f>(((((CU1273)*(1/Conversions!$D$4))*Conversions!$D$7)*Conversions!$D$6)*Conversions!$D$5)</f>
        <v>1.0362856547442783E-7</v>
      </c>
      <c r="CV1379" s="210">
        <f>(((((CV1273)*(1/Conversions!$D$4))*Conversions!$D$7)*Conversions!$D$6)*Conversions!$D$5)</f>
        <v>1.0362856547442783E-7</v>
      </c>
      <c r="CW1379" s="210">
        <f>(((((CW1273)*(1/Conversions!$D$4))*Conversions!$D$7)*Conversions!$D$6)*Conversions!$D$5)</f>
        <v>1.0362856547442783E-7</v>
      </c>
      <c r="CX1379" s="210">
        <f>(((((CX1273)*(1/Conversions!$D$4))*Conversions!$D$7)*Conversions!$D$6)*Conversions!$D$5)</f>
        <v>1.0362856547442783E-7</v>
      </c>
    </row>
    <row r="1380" spans="1:102" s="208" customFormat="1" x14ac:dyDescent="0.25">
      <c r="A1380" s="213" t="s">
        <v>298</v>
      </c>
      <c r="C1380" s="210">
        <f>(((((C1274)*(1/Conversions!$D$4))*Conversions!$D$7)*Conversions!$D$6)*Conversions!$D$5)</f>
        <v>4.9459088067340543E-8</v>
      </c>
      <c r="D1380" s="210">
        <f>(((((D1274)*(1/Conversions!$D$4))*Conversions!$D$7)*Conversions!$D$6)*Conversions!$D$5)</f>
        <v>4.9459088067340543E-8</v>
      </c>
      <c r="E1380" s="210">
        <f>(((((E1274)*(1/Conversions!$D$4))*Conversions!$D$7)*Conversions!$D$6)*Conversions!$D$5)</f>
        <v>4.9459088067340543E-8</v>
      </c>
      <c r="F1380" s="210">
        <f>(((((F1274)*(1/Conversions!$D$4))*Conversions!$D$7)*Conversions!$D$6)*Conversions!$D$5)</f>
        <v>4.9459088067340543E-8</v>
      </c>
      <c r="G1380" s="210">
        <f>(((((G1274)*(1/Conversions!$D$4))*Conversions!$D$7)*Conversions!$D$6)*Conversions!$D$5)</f>
        <v>4.9459088067340543E-8</v>
      </c>
      <c r="H1380" s="210">
        <f>(((((H1274)*(1/Conversions!$D$4))*Conversions!$D$7)*Conversions!$D$6)*Conversions!$D$5)</f>
        <v>4.9459088067340543E-8</v>
      </c>
      <c r="I1380" s="210">
        <f>(((((I1274)*(1/Conversions!$D$4))*Conversions!$D$7)*Conversions!$D$6)*Conversions!$D$5)</f>
        <v>4.9459088067340543E-8</v>
      </c>
      <c r="J1380" s="210">
        <f>(((((J1274)*(1/Conversions!$D$4))*Conversions!$D$7)*Conversions!$D$6)*Conversions!$D$5)</f>
        <v>4.9459088067340543E-8</v>
      </c>
      <c r="K1380" s="210">
        <f>(((((K1274)*(1/Conversions!$D$4))*Conversions!$D$7)*Conversions!$D$6)*Conversions!$D$5)</f>
        <v>4.9459088067340543E-8</v>
      </c>
      <c r="L1380" s="210">
        <f>(((((L1274)*(1/Conversions!$D$4))*Conversions!$D$7)*Conversions!$D$6)*Conversions!$D$5)</f>
        <v>4.9459088067340543E-8</v>
      </c>
      <c r="M1380" s="210">
        <f>(((((M1274)*(1/Conversions!$D$4))*Conversions!$D$7)*Conversions!$D$6)*Conversions!$D$5)</f>
        <v>4.9459088067340543E-8</v>
      </c>
      <c r="N1380" s="210">
        <f>(((((N1274)*(1/Conversions!$D$4))*Conversions!$D$7)*Conversions!$D$6)*Conversions!$D$5)</f>
        <v>4.9459088067340543E-8</v>
      </c>
      <c r="O1380" s="210">
        <f>(((((O1274)*(1/Conversions!$D$4))*Conversions!$D$7)*Conversions!$D$6)*Conversions!$D$5)</f>
        <v>4.9459088067340543E-8</v>
      </c>
      <c r="P1380" s="210">
        <f>(((((P1274)*(1/Conversions!$D$4))*Conversions!$D$7)*Conversions!$D$6)*Conversions!$D$5)</f>
        <v>4.9459088067340543E-8</v>
      </c>
      <c r="Q1380" s="210">
        <f>(((((Q1274)*(1/Conversions!$D$4))*Conversions!$D$7)*Conversions!$D$6)*Conversions!$D$5)</f>
        <v>4.9459088067340543E-8</v>
      </c>
      <c r="R1380" s="210">
        <f>(((((R1274)*(1/Conversions!$D$4))*Conversions!$D$7)*Conversions!$D$6)*Conversions!$D$5)</f>
        <v>4.9459088067340543E-8</v>
      </c>
      <c r="S1380" s="210">
        <f>(((((S1274)*(1/Conversions!$D$4))*Conversions!$D$7)*Conversions!$D$6)*Conversions!$D$5)</f>
        <v>4.9459088067340543E-8</v>
      </c>
      <c r="T1380" s="210">
        <f>(((((T1274)*(1/Conversions!$D$4))*Conversions!$D$7)*Conversions!$D$6)*Conversions!$D$5)</f>
        <v>4.9459088067340543E-8</v>
      </c>
      <c r="U1380" s="210">
        <f>(((((U1274)*(1/Conversions!$D$4))*Conversions!$D$7)*Conversions!$D$6)*Conversions!$D$5)</f>
        <v>4.9459088067340543E-8</v>
      </c>
      <c r="V1380" s="210">
        <f>(((((V1274)*(1/Conversions!$D$4))*Conversions!$D$7)*Conversions!$D$6)*Conversions!$D$5)</f>
        <v>4.9459088067340543E-8</v>
      </c>
      <c r="W1380" s="210">
        <f>(((((W1274)*(1/Conversions!$D$4))*Conversions!$D$7)*Conversions!$D$6)*Conversions!$D$5)</f>
        <v>4.9459088067340543E-8</v>
      </c>
      <c r="X1380" s="210">
        <f>(((((X1274)*(1/Conversions!$D$4))*Conversions!$D$7)*Conversions!$D$6)*Conversions!$D$5)</f>
        <v>4.9459088067340543E-8</v>
      </c>
      <c r="Y1380" s="210">
        <f>(((((Y1274)*(1/Conversions!$D$4))*Conversions!$D$7)*Conversions!$D$6)*Conversions!$D$5)</f>
        <v>4.9459088067340543E-8</v>
      </c>
      <c r="Z1380" s="210">
        <f>(((((Z1274)*(1/Conversions!$D$4))*Conversions!$D$7)*Conversions!$D$6)*Conversions!$D$5)</f>
        <v>4.9459088067340543E-8</v>
      </c>
      <c r="AA1380" s="210">
        <f>(((((AA1274)*(1/Conversions!$D$4))*Conversions!$D$7)*Conversions!$D$6)*Conversions!$D$5)</f>
        <v>4.9459088067340543E-8</v>
      </c>
      <c r="AB1380" s="210">
        <f>(((((AB1274)*(1/Conversions!$D$4))*Conversions!$D$7)*Conversions!$D$6)*Conversions!$D$5)</f>
        <v>4.9459088067340543E-8</v>
      </c>
      <c r="AC1380" s="210">
        <f>(((((AC1274)*(1/Conversions!$D$4))*Conversions!$D$7)*Conversions!$D$6)*Conversions!$D$5)</f>
        <v>4.9459088067340543E-8</v>
      </c>
      <c r="AD1380" s="210">
        <f>(((((AD1274)*(1/Conversions!$D$4))*Conversions!$D$7)*Conversions!$D$6)*Conversions!$D$5)</f>
        <v>4.9459088067340543E-8</v>
      </c>
      <c r="AE1380" s="210">
        <f>(((((AE1274)*(1/Conversions!$D$4))*Conversions!$D$7)*Conversions!$D$6)*Conversions!$D$5)</f>
        <v>4.9459088067340543E-8</v>
      </c>
      <c r="AF1380" s="210">
        <f>(((((AF1274)*(1/Conversions!$D$4))*Conversions!$D$7)*Conversions!$D$6)*Conversions!$D$5)</f>
        <v>4.9459088067340543E-8</v>
      </c>
      <c r="AG1380" s="210">
        <f>(((((AG1274)*(1/Conversions!$D$4))*Conversions!$D$7)*Conversions!$D$6)*Conversions!$D$5)</f>
        <v>4.9459088067340543E-8</v>
      </c>
      <c r="AH1380" s="210">
        <f>(((((AH1274)*(1/Conversions!$D$4))*Conversions!$D$7)*Conversions!$D$6)*Conversions!$D$5)</f>
        <v>4.9459088067340543E-8</v>
      </c>
      <c r="AI1380" s="210">
        <f>(((((AI1274)*(1/Conversions!$D$4))*Conversions!$D$7)*Conversions!$D$6)*Conversions!$D$5)</f>
        <v>4.9459088067340543E-8</v>
      </c>
      <c r="AJ1380" s="210">
        <f>(((((AJ1274)*(1/Conversions!$D$4))*Conversions!$D$7)*Conversions!$D$6)*Conversions!$D$5)</f>
        <v>4.9459088067340543E-8</v>
      </c>
      <c r="AK1380" s="210">
        <f>(((((AK1274)*(1/Conversions!$D$4))*Conversions!$D$7)*Conversions!$D$6)*Conversions!$D$5)</f>
        <v>4.9459088067340543E-8</v>
      </c>
      <c r="AL1380" s="210">
        <f>(((((AL1274)*(1/Conversions!$D$4))*Conversions!$D$7)*Conversions!$D$6)*Conversions!$D$5)</f>
        <v>4.9459088067340543E-8</v>
      </c>
      <c r="AM1380" s="210">
        <f>(((((AM1274)*(1/Conversions!$D$4))*Conversions!$D$7)*Conversions!$D$6)*Conversions!$D$5)</f>
        <v>4.9459088067340543E-8</v>
      </c>
      <c r="AN1380" s="210">
        <f>(((((AN1274)*(1/Conversions!$D$4))*Conversions!$D$7)*Conversions!$D$6)*Conversions!$D$5)</f>
        <v>4.9459088067340543E-8</v>
      </c>
      <c r="AO1380" s="210">
        <f>(((((AO1274)*(1/Conversions!$D$4))*Conversions!$D$7)*Conversions!$D$6)*Conversions!$D$5)</f>
        <v>4.9459088067340543E-8</v>
      </c>
      <c r="AP1380" s="210">
        <f>(((((AP1274)*(1/Conversions!$D$4))*Conversions!$D$7)*Conversions!$D$6)*Conversions!$D$5)</f>
        <v>4.9459088067340543E-8</v>
      </c>
      <c r="AQ1380" s="210">
        <f>(((((AQ1274)*(1/Conversions!$D$4))*Conversions!$D$7)*Conversions!$D$6)*Conversions!$D$5)</f>
        <v>4.9459088067340543E-8</v>
      </c>
      <c r="AR1380" s="210">
        <f>(((((AR1274)*(1/Conversions!$D$4))*Conversions!$D$7)*Conversions!$D$6)*Conversions!$D$5)</f>
        <v>4.9459088067340543E-8</v>
      </c>
      <c r="AS1380" s="210">
        <f>(((((AS1274)*(1/Conversions!$D$4))*Conversions!$D$7)*Conversions!$D$6)*Conversions!$D$5)</f>
        <v>4.9459088067340543E-8</v>
      </c>
      <c r="AT1380" s="210">
        <f>(((((AT1274)*(1/Conversions!$D$4))*Conversions!$D$7)*Conversions!$D$6)*Conversions!$D$5)</f>
        <v>4.9459088067340543E-8</v>
      </c>
      <c r="AU1380" s="210">
        <f>(((((AU1274)*(1/Conversions!$D$4))*Conversions!$D$7)*Conversions!$D$6)*Conversions!$D$5)</f>
        <v>4.9459088067340543E-8</v>
      </c>
      <c r="AV1380" s="210">
        <f>(((((AV1274)*(1/Conversions!$D$4))*Conversions!$D$7)*Conversions!$D$6)*Conversions!$D$5)</f>
        <v>4.9459088067340543E-8</v>
      </c>
      <c r="AW1380" s="210">
        <f>(((((AW1274)*(1/Conversions!$D$4))*Conversions!$D$7)*Conversions!$D$6)*Conversions!$D$5)</f>
        <v>4.9459088067340543E-8</v>
      </c>
      <c r="AX1380" s="210">
        <f>(((((AX1274)*(1/Conversions!$D$4))*Conversions!$D$7)*Conversions!$D$6)*Conversions!$D$5)</f>
        <v>4.9459088067340543E-8</v>
      </c>
      <c r="AY1380" s="210">
        <f>(((((AY1274)*(1/Conversions!$D$4))*Conversions!$D$7)*Conversions!$D$6)*Conversions!$D$5)</f>
        <v>4.9459088067340543E-8</v>
      </c>
      <c r="AZ1380" s="210">
        <f>(((((AZ1274)*(1/Conversions!$D$4))*Conversions!$D$7)*Conversions!$D$6)*Conversions!$D$5)</f>
        <v>4.9459088067340543E-8</v>
      </c>
      <c r="BA1380" s="210">
        <f>(((((BA1274)*(1/Conversions!$D$4))*Conversions!$D$7)*Conversions!$D$6)*Conversions!$D$5)</f>
        <v>4.9459088067340543E-8</v>
      </c>
      <c r="BB1380" s="210">
        <f>(((((BB1274)*(1/Conversions!$D$4))*Conversions!$D$7)*Conversions!$D$6)*Conversions!$D$5)</f>
        <v>2.8968894439442325E-7</v>
      </c>
      <c r="BC1380" s="210">
        <f>(((((BC1274)*(1/Conversions!$D$4))*Conversions!$D$7)*Conversions!$D$6)*Conversions!$D$5)</f>
        <v>2.8968894439442325E-7</v>
      </c>
      <c r="BD1380" s="210">
        <f>(((((BD1274)*(1/Conversions!$D$4))*Conversions!$D$7)*Conversions!$D$6)*Conversions!$D$5)</f>
        <v>2.8968894439442325E-7</v>
      </c>
      <c r="BE1380" s="210">
        <f>(((((BE1274)*(1/Conversions!$D$4))*Conversions!$D$7)*Conversions!$D$6)*Conversions!$D$5)</f>
        <v>2.1968078283243758E-8</v>
      </c>
      <c r="BF1380" s="210">
        <f>(((((BF1274)*(1/Conversions!$D$4))*Conversions!$D$7)*Conversions!$D$6)*Conversions!$D$5)</f>
        <v>2.1968078283243758E-8</v>
      </c>
      <c r="BG1380" s="210">
        <f>(((((BG1274)*(1/Conversions!$D$4))*Conversions!$D$7)*Conversions!$D$6)*Conversions!$D$5)</f>
        <v>2.8968894439442325E-7</v>
      </c>
      <c r="BH1380" s="210">
        <f>(((((BH1274)*(1/Conversions!$D$4))*Conversions!$D$7)*Conversions!$D$6)*Conversions!$D$5)</f>
        <v>4.9459088067340543E-8</v>
      </c>
      <c r="BI1380" s="210">
        <f>(((((BI1274)*(1/Conversions!$D$4))*Conversions!$D$7)*Conversions!$D$6)*Conversions!$D$5)</f>
        <v>4.9459088067340543E-8</v>
      </c>
      <c r="BJ1380" s="210">
        <f>(((((BJ1274)*(1/Conversions!$D$4))*Conversions!$D$7)*Conversions!$D$6)*Conversions!$D$5)</f>
        <v>4.9459088067340543E-8</v>
      </c>
      <c r="BK1380" s="210">
        <f>(((((BK1274)*(1/Conversions!$D$4))*Conversions!$D$7)*Conversions!$D$6)*Conversions!$D$5)</f>
        <v>2.8968894439442325E-7</v>
      </c>
      <c r="BL1380" s="210">
        <f>(((((BL1274)*(1/Conversions!$D$4))*Conversions!$D$7)*Conversions!$D$6)*Conversions!$D$5)</f>
        <v>4.9459088067340543E-8</v>
      </c>
      <c r="BM1380" s="210">
        <f>(((((BM1274)*(1/Conversions!$D$4))*Conversions!$D$7)*Conversions!$D$6)*Conversions!$D$5)</f>
        <v>4.9459088067340543E-8</v>
      </c>
      <c r="BN1380" s="210">
        <f>(((((BN1274)*(1/Conversions!$D$4))*Conversions!$D$7)*Conversions!$D$6)*Conversions!$D$5)</f>
        <v>4.9459088067340543E-8</v>
      </c>
      <c r="BO1380" s="210">
        <f>(((((BO1274)*(1/Conversions!$D$4))*Conversions!$D$7)*Conversions!$D$6)*Conversions!$D$5)</f>
        <v>4.9459088067340543E-8</v>
      </c>
      <c r="BP1380" s="210">
        <f>(((((BP1274)*(1/Conversions!$D$4))*Conversions!$D$7)*Conversions!$D$6)*Conversions!$D$5)</f>
        <v>2.1968078283243758E-8</v>
      </c>
      <c r="BQ1380" s="210">
        <f>(((((BQ1274)*(1/Conversions!$D$4))*Conversions!$D$7)*Conversions!$D$6)*Conversions!$D$5)</f>
        <v>2.1968078283243758E-8</v>
      </c>
      <c r="BR1380" s="210">
        <f>(((((BR1274)*(1/Conversions!$D$4))*Conversions!$D$7)*Conversions!$D$6)*Conversions!$D$5)</f>
        <v>4.9459088067340543E-8</v>
      </c>
      <c r="BS1380" s="210">
        <f>(((((BS1274)*(1/Conversions!$D$4))*Conversions!$D$7)*Conversions!$D$6)*Conversions!$D$5)</f>
        <v>4.9459088067340543E-8</v>
      </c>
      <c r="BT1380" s="210">
        <f>(((((BT1274)*(1/Conversions!$D$4))*Conversions!$D$7)*Conversions!$D$6)*Conversions!$D$5)</f>
        <v>4.9459088067340543E-8</v>
      </c>
      <c r="BU1380" s="210">
        <f>(((((BU1274)*(1/Conversions!$D$4))*Conversions!$D$7)*Conversions!$D$6)*Conversions!$D$5)</f>
        <v>2.8968894439442325E-7</v>
      </c>
      <c r="BV1380" s="210">
        <f>(((((BV1274)*(1/Conversions!$D$4))*Conversions!$D$7)*Conversions!$D$6)*Conversions!$D$5)</f>
        <v>2.8968894439442325E-7</v>
      </c>
      <c r="BW1380" s="210">
        <f>(((((BW1274)*(1/Conversions!$D$4))*Conversions!$D$7)*Conversions!$D$6)*Conversions!$D$5)</f>
        <v>2.8968894439442325E-7</v>
      </c>
      <c r="BX1380" s="210">
        <f>(((((BX1274)*(1/Conversions!$D$4))*Conversions!$D$7)*Conversions!$D$6)*Conversions!$D$5)</f>
        <v>2.1968078283243758E-8</v>
      </c>
      <c r="BY1380" s="210">
        <f>(((((BY1274)*(1/Conversions!$D$4))*Conversions!$D$7)*Conversions!$D$6)*Conversions!$D$5)</f>
        <v>2.1968078283243758E-8</v>
      </c>
      <c r="BZ1380" s="210">
        <f>(((((BZ1274)*(1/Conversions!$D$4))*Conversions!$D$7)*Conversions!$D$6)*Conversions!$D$5)</f>
        <v>4.9459088067340543E-8</v>
      </c>
      <c r="CA1380" s="210">
        <f>(((((CA1274)*(1/Conversions!$D$4))*Conversions!$D$7)*Conversions!$D$6)*Conversions!$D$5)</f>
        <v>4.9459088067340543E-8</v>
      </c>
      <c r="CB1380" s="210">
        <f>(((((CB1274)*(1/Conversions!$D$4))*Conversions!$D$7)*Conversions!$D$6)*Conversions!$D$5)</f>
        <v>4.9459088067340543E-8</v>
      </c>
      <c r="CC1380" s="210">
        <f>(((((CC1274)*(1/Conversions!$D$4))*Conversions!$D$7)*Conversions!$D$6)*Conversions!$D$5)</f>
        <v>4.6833046010431756E-5</v>
      </c>
      <c r="CD1380" s="210">
        <f>(((((CD1274)*(1/Conversions!$D$4))*Conversions!$D$7)*Conversions!$D$6)*Conversions!$D$5)</f>
        <v>4.6833046010431756E-5</v>
      </c>
      <c r="CE1380" s="210">
        <f>(((((CE1274)*(1/Conversions!$D$4))*Conversions!$D$7)*Conversions!$D$6)*Conversions!$D$5)</f>
        <v>4.6833046010431756E-5</v>
      </c>
      <c r="CF1380" s="210">
        <f>(((((CF1274)*(1/Conversions!$D$4))*Conversions!$D$7)*Conversions!$D$6)*Conversions!$D$5)</f>
        <v>3.8142377678599056E-5</v>
      </c>
      <c r="CG1380" s="210">
        <f>(((((CG1274)*(1/Conversions!$D$4))*Conversions!$D$7)*Conversions!$D$6)*Conversions!$D$5)</f>
        <v>3.8142377678599056E-5</v>
      </c>
      <c r="CH1380" s="210">
        <f>(((((CH1274)*(1/Conversions!$D$4))*Conversions!$D$7)*Conversions!$D$6)*Conversions!$D$5)</f>
        <v>3.8142377678599056E-5</v>
      </c>
      <c r="CI1380" s="210">
        <f>(((((CI1274)*(1/Conversions!$D$4))*Conversions!$D$7)*Conversions!$D$6)*Conversions!$D$5)</f>
        <v>1.0621927961128851E-5</v>
      </c>
      <c r="CJ1380" s="210">
        <f>(((((CJ1274)*(1/Conversions!$D$4))*Conversions!$D$7)*Conversions!$D$6)*Conversions!$D$5)</f>
        <v>1.0621927961128851E-5</v>
      </c>
      <c r="CK1380" s="210">
        <f>(((((CK1274)*(1/Conversions!$D$4))*Conversions!$D$7)*Conversions!$D$6)*Conversions!$D$5)</f>
        <v>1.0621927961128851E-5</v>
      </c>
      <c r="CL1380" s="210">
        <f>(((((CL1274)*(1/Conversions!$D$4))*Conversions!$D$7)*Conversions!$D$6)*Conversions!$D$5)</f>
        <v>4.9459088067340543E-8</v>
      </c>
      <c r="CM1380" s="210">
        <f>(((((CM1274)*(1/Conversions!$D$4))*Conversions!$D$7)*Conversions!$D$6)*Conversions!$D$5)</f>
        <v>4.9459088067340543E-8</v>
      </c>
      <c r="CN1380" s="210">
        <f>(((((CN1274)*(1/Conversions!$D$4))*Conversions!$D$7)*Conversions!$D$6)*Conversions!$D$5)</f>
        <v>4.9459088067340543E-8</v>
      </c>
      <c r="CO1380" s="210">
        <f>(((((CO1274)*(1/Conversions!$D$4))*Conversions!$D$7)*Conversions!$D$6)*Conversions!$D$5)</f>
        <v>2.8968894439442325E-7</v>
      </c>
      <c r="CP1380" s="210">
        <f>(((((CP1274)*(1/Conversions!$D$4))*Conversions!$D$7)*Conversions!$D$6)*Conversions!$D$5)</f>
        <v>2.8968894439442325E-7</v>
      </c>
      <c r="CQ1380" s="210">
        <f>(((((CQ1274)*(1/Conversions!$D$4))*Conversions!$D$7)*Conversions!$D$6)*Conversions!$D$5)</f>
        <v>2.8968894439442325E-7</v>
      </c>
      <c r="CR1380" s="210">
        <f>(((((CR1274)*(1/Conversions!$D$4))*Conversions!$D$7)*Conversions!$D$6)*Conversions!$D$5)</f>
        <v>2.1968078283243758E-8</v>
      </c>
      <c r="CS1380" s="210">
        <f>(((((CS1274)*(1/Conversions!$D$4))*Conversions!$D$7)*Conversions!$D$6)*Conversions!$D$5)</f>
        <v>2.1968078283243758E-8</v>
      </c>
      <c r="CT1380" s="210">
        <f>(((((CT1274)*(1/Conversions!$D$4))*Conversions!$D$7)*Conversions!$D$6)*Conversions!$D$5)</f>
        <v>2.8968894439442325E-7</v>
      </c>
      <c r="CU1380" s="210">
        <f>(((((CU1274)*(1/Conversions!$D$4))*Conversions!$D$7)*Conversions!$D$6)*Conversions!$D$5)</f>
        <v>2.8968894439442325E-7</v>
      </c>
      <c r="CV1380" s="210">
        <f>(((((CV1274)*(1/Conversions!$D$4))*Conversions!$D$7)*Conversions!$D$6)*Conversions!$D$5)</f>
        <v>2.8968894439442325E-7</v>
      </c>
      <c r="CW1380" s="210">
        <f>(((((CW1274)*(1/Conversions!$D$4))*Conversions!$D$7)*Conversions!$D$6)*Conversions!$D$5)</f>
        <v>2.1968078283243758E-8</v>
      </c>
      <c r="CX1380" s="210">
        <f>(((((CX1274)*(1/Conversions!$D$4))*Conversions!$D$7)*Conversions!$D$6)*Conversions!$D$5)</f>
        <v>2.1968078283243758E-8</v>
      </c>
    </row>
    <row r="1381" spans="1:102" s="208" customFormat="1" x14ac:dyDescent="0.25">
      <c r="A1381" s="213" t="s">
        <v>300</v>
      </c>
      <c r="C1381" s="210">
        <f>(((((C1275)*(1/Conversions!$D$4))*Conversions!$D$7)*Conversions!$D$6)*Conversions!$D$5)</f>
        <v>4.2393504057720465E-11</v>
      </c>
      <c r="D1381" s="210">
        <f>(((((D1275)*(1/Conversions!$D$4))*Conversions!$D$7)*Conversions!$D$6)*Conversions!$D$5)</f>
        <v>4.2393504057720465E-11</v>
      </c>
      <c r="E1381" s="210">
        <f>(((((E1275)*(1/Conversions!$D$4))*Conversions!$D$7)*Conversions!$D$6)*Conversions!$D$5)</f>
        <v>4.2393504057720465E-11</v>
      </c>
      <c r="F1381" s="210">
        <f>(((((F1275)*(1/Conversions!$D$4))*Conversions!$D$7)*Conversions!$D$6)*Conversions!$D$5)</f>
        <v>4.2393504057720465E-11</v>
      </c>
      <c r="G1381" s="210">
        <f>(((((G1275)*(1/Conversions!$D$4))*Conversions!$D$7)*Conversions!$D$6)*Conversions!$D$5)</f>
        <v>4.2393504057720465E-11</v>
      </c>
      <c r="H1381" s="210">
        <f>(((((H1275)*(1/Conversions!$D$4))*Conversions!$D$7)*Conversions!$D$6)*Conversions!$D$5)</f>
        <v>4.2393504057720465E-11</v>
      </c>
      <c r="I1381" s="210">
        <f>(((((I1275)*(1/Conversions!$D$4))*Conversions!$D$7)*Conversions!$D$6)*Conversions!$D$5)</f>
        <v>4.2393504057720465E-11</v>
      </c>
      <c r="J1381" s="210">
        <f>(((((J1275)*(1/Conversions!$D$4))*Conversions!$D$7)*Conversions!$D$6)*Conversions!$D$5)</f>
        <v>4.2393504057720465E-11</v>
      </c>
      <c r="K1381" s="210">
        <f>(((((K1275)*(1/Conversions!$D$4))*Conversions!$D$7)*Conversions!$D$6)*Conversions!$D$5)</f>
        <v>4.2393504057720465E-11</v>
      </c>
      <c r="L1381" s="210">
        <f>(((((L1275)*(1/Conversions!$D$4))*Conversions!$D$7)*Conversions!$D$6)*Conversions!$D$5)</f>
        <v>4.2393504057720465E-11</v>
      </c>
      <c r="M1381" s="210">
        <f>(((((M1275)*(1/Conversions!$D$4))*Conversions!$D$7)*Conversions!$D$6)*Conversions!$D$5)</f>
        <v>4.2393504057720465E-11</v>
      </c>
      <c r="N1381" s="210">
        <f>(((((N1275)*(1/Conversions!$D$4))*Conversions!$D$7)*Conversions!$D$6)*Conversions!$D$5)</f>
        <v>4.2393504057720465E-11</v>
      </c>
      <c r="O1381" s="210">
        <f>(((((O1275)*(1/Conversions!$D$4))*Conversions!$D$7)*Conversions!$D$6)*Conversions!$D$5)</f>
        <v>4.2393504057720465E-11</v>
      </c>
      <c r="P1381" s="210">
        <f>(((((P1275)*(1/Conversions!$D$4))*Conversions!$D$7)*Conversions!$D$6)*Conversions!$D$5)</f>
        <v>4.2393504057720465E-11</v>
      </c>
      <c r="Q1381" s="210">
        <f>(((((Q1275)*(1/Conversions!$D$4))*Conversions!$D$7)*Conversions!$D$6)*Conversions!$D$5)</f>
        <v>4.2393504057720465E-11</v>
      </c>
      <c r="R1381" s="210">
        <f>(((((R1275)*(1/Conversions!$D$4))*Conversions!$D$7)*Conversions!$D$6)*Conversions!$D$5)</f>
        <v>4.2393504057720465E-11</v>
      </c>
      <c r="S1381" s="210">
        <f>(((((S1275)*(1/Conversions!$D$4))*Conversions!$D$7)*Conversions!$D$6)*Conversions!$D$5)</f>
        <v>4.2393504057720465E-11</v>
      </c>
      <c r="T1381" s="210">
        <f>(((((T1275)*(1/Conversions!$D$4))*Conversions!$D$7)*Conversions!$D$6)*Conversions!$D$5)</f>
        <v>4.2393504057720465E-11</v>
      </c>
      <c r="U1381" s="210">
        <f>(((((U1275)*(1/Conversions!$D$4))*Conversions!$D$7)*Conversions!$D$6)*Conversions!$D$5)</f>
        <v>4.2393504057720465E-11</v>
      </c>
      <c r="V1381" s="210">
        <f>(((((V1275)*(1/Conversions!$D$4))*Conversions!$D$7)*Conversions!$D$6)*Conversions!$D$5)</f>
        <v>4.2393504057720465E-11</v>
      </c>
      <c r="W1381" s="210">
        <f>(((((W1275)*(1/Conversions!$D$4))*Conversions!$D$7)*Conversions!$D$6)*Conversions!$D$5)</f>
        <v>4.2393504057720465E-11</v>
      </c>
      <c r="X1381" s="210">
        <f>(((((X1275)*(1/Conversions!$D$4))*Conversions!$D$7)*Conversions!$D$6)*Conversions!$D$5)</f>
        <v>4.2393504057720465E-11</v>
      </c>
      <c r="Y1381" s="210">
        <f>(((((Y1275)*(1/Conversions!$D$4))*Conversions!$D$7)*Conversions!$D$6)*Conversions!$D$5)</f>
        <v>4.2393504057720465E-11</v>
      </c>
      <c r="Z1381" s="210">
        <f>(((((Z1275)*(1/Conversions!$D$4))*Conversions!$D$7)*Conversions!$D$6)*Conversions!$D$5)</f>
        <v>4.2393504057720465E-11</v>
      </c>
      <c r="AA1381" s="210">
        <f>(((((AA1275)*(1/Conversions!$D$4))*Conversions!$D$7)*Conversions!$D$6)*Conversions!$D$5)</f>
        <v>4.2393504057720465E-11</v>
      </c>
      <c r="AB1381" s="210">
        <f>(((((AB1275)*(1/Conversions!$D$4))*Conversions!$D$7)*Conversions!$D$6)*Conversions!$D$5)</f>
        <v>4.2393504057720465E-11</v>
      </c>
      <c r="AC1381" s="210">
        <f>(((((AC1275)*(1/Conversions!$D$4))*Conversions!$D$7)*Conversions!$D$6)*Conversions!$D$5)</f>
        <v>4.2393504057720465E-11</v>
      </c>
      <c r="AD1381" s="210">
        <f>(((((AD1275)*(1/Conversions!$D$4))*Conversions!$D$7)*Conversions!$D$6)*Conversions!$D$5)</f>
        <v>4.2393504057720465E-11</v>
      </c>
      <c r="AE1381" s="210">
        <f>(((((AE1275)*(1/Conversions!$D$4))*Conversions!$D$7)*Conversions!$D$6)*Conversions!$D$5)</f>
        <v>4.2393504057720465E-11</v>
      </c>
      <c r="AF1381" s="210">
        <f>(((((AF1275)*(1/Conversions!$D$4))*Conversions!$D$7)*Conversions!$D$6)*Conversions!$D$5)</f>
        <v>4.2393504057720465E-11</v>
      </c>
      <c r="AG1381" s="210">
        <f>(((((AG1275)*(1/Conversions!$D$4))*Conversions!$D$7)*Conversions!$D$6)*Conversions!$D$5)</f>
        <v>4.2393504057720465E-11</v>
      </c>
      <c r="AH1381" s="210">
        <f>(((((AH1275)*(1/Conversions!$D$4))*Conversions!$D$7)*Conversions!$D$6)*Conversions!$D$5)</f>
        <v>4.2393504057720465E-11</v>
      </c>
      <c r="AI1381" s="210">
        <f>(((((AI1275)*(1/Conversions!$D$4))*Conversions!$D$7)*Conversions!$D$6)*Conversions!$D$5)</f>
        <v>4.2393504057720465E-11</v>
      </c>
      <c r="AJ1381" s="210">
        <f>(((((AJ1275)*(1/Conversions!$D$4))*Conversions!$D$7)*Conversions!$D$6)*Conversions!$D$5)</f>
        <v>4.2393504057720465E-11</v>
      </c>
      <c r="AK1381" s="210">
        <f>(((((AK1275)*(1/Conversions!$D$4))*Conversions!$D$7)*Conversions!$D$6)*Conversions!$D$5)</f>
        <v>4.2393504057720465E-11</v>
      </c>
      <c r="AL1381" s="210">
        <f>(((((AL1275)*(1/Conversions!$D$4))*Conversions!$D$7)*Conversions!$D$6)*Conversions!$D$5)</f>
        <v>4.2393504057720465E-11</v>
      </c>
      <c r="AM1381" s="210">
        <f>(((((AM1275)*(1/Conversions!$D$4))*Conversions!$D$7)*Conversions!$D$6)*Conversions!$D$5)</f>
        <v>4.2393504057720465E-11</v>
      </c>
      <c r="AN1381" s="210">
        <f>(((((AN1275)*(1/Conversions!$D$4))*Conversions!$D$7)*Conversions!$D$6)*Conversions!$D$5)</f>
        <v>4.2393504057720465E-11</v>
      </c>
      <c r="AO1381" s="210">
        <f>(((((AO1275)*(1/Conversions!$D$4))*Conversions!$D$7)*Conversions!$D$6)*Conversions!$D$5)</f>
        <v>4.2393504057720465E-11</v>
      </c>
      <c r="AP1381" s="210">
        <f>(((((AP1275)*(1/Conversions!$D$4))*Conversions!$D$7)*Conversions!$D$6)*Conversions!$D$5)</f>
        <v>4.2393504057720465E-11</v>
      </c>
      <c r="AQ1381" s="210">
        <f>(((((AQ1275)*(1/Conversions!$D$4))*Conversions!$D$7)*Conversions!$D$6)*Conversions!$D$5)</f>
        <v>4.2393504057720465E-11</v>
      </c>
      <c r="AR1381" s="210">
        <f>(((((AR1275)*(1/Conversions!$D$4))*Conversions!$D$7)*Conversions!$D$6)*Conversions!$D$5)</f>
        <v>4.2393504057720465E-11</v>
      </c>
      <c r="AS1381" s="210">
        <f>(((((AS1275)*(1/Conversions!$D$4))*Conversions!$D$7)*Conversions!$D$6)*Conversions!$D$5)</f>
        <v>4.2393504057720465E-11</v>
      </c>
      <c r="AT1381" s="210">
        <f>(((((AT1275)*(1/Conversions!$D$4))*Conversions!$D$7)*Conversions!$D$6)*Conversions!$D$5)</f>
        <v>4.2393504057720465E-11</v>
      </c>
      <c r="AU1381" s="210">
        <f>(((((AU1275)*(1/Conversions!$D$4))*Conversions!$D$7)*Conversions!$D$6)*Conversions!$D$5)</f>
        <v>4.2393504057720465E-11</v>
      </c>
      <c r="AV1381" s="210">
        <f>(((((AV1275)*(1/Conversions!$D$4))*Conversions!$D$7)*Conversions!$D$6)*Conversions!$D$5)</f>
        <v>4.2393504057720465E-11</v>
      </c>
      <c r="AW1381" s="210">
        <f>(((((AW1275)*(1/Conversions!$D$4))*Conversions!$D$7)*Conversions!$D$6)*Conversions!$D$5)</f>
        <v>4.2393504057720465E-11</v>
      </c>
      <c r="AX1381" s="210">
        <f>(((((AX1275)*(1/Conversions!$D$4))*Conversions!$D$7)*Conversions!$D$6)*Conversions!$D$5)</f>
        <v>4.2393504057720465E-11</v>
      </c>
      <c r="AY1381" s="210">
        <f>(((((AY1275)*(1/Conversions!$D$4))*Conversions!$D$7)*Conversions!$D$6)*Conversions!$D$5)</f>
        <v>4.2393504057720465E-11</v>
      </c>
      <c r="AZ1381" s="210">
        <f>(((((AZ1275)*(1/Conversions!$D$4))*Conversions!$D$7)*Conversions!$D$6)*Conversions!$D$5)</f>
        <v>4.2393504057720465E-11</v>
      </c>
      <c r="BA1381" s="210">
        <f>(((((BA1275)*(1/Conversions!$D$4))*Conversions!$D$7)*Conversions!$D$6)*Conversions!$D$5)</f>
        <v>4.2393504057720465E-11</v>
      </c>
      <c r="BB1381" s="210">
        <f>(((((BB1275)*(1/Conversions!$D$4))*Conversions!$D$7)*Conversions!$D$6)*Conversions!$D$5)</f>
        <v>4.2393504057720465E-11</v>
      </c>
      <c r="BC1381" s="210">
        <f>(((((BC1275)*(1/Conversions!$D$4))*Conversions!$D$7)*Conversions!$D$6)*Conversions!$D$5)</f>
        <v>4.2393504057720465E-11</v>
      </c>
      <c r="BD1381" s="210">
        <f>(((((BD1275)*(1/Conversions!$D$4))*Conversions!$D$7)*Conversions!$D$6)*Conversions!$D$5)</f>
        <v>4.2393504057720465E-11</v>
      </c>
      <c r="BE1381" s="210">
        <f>(((((BE1275)*(1/Conversions!$D$4))*Conversions!$D$7)*Conversions!$D$6)*Conversions!$D$5)</f>
        <v>4.2393504057720465E-11</v>
      </c>
      <c r="BF1381" s="210">
        <f>(((((BF1275)*(1/Conversions!$D$4))*Conversions!$D$7)*Conversions!$D$6)*Conversions!$D$5)</f>
        <v>4.2393504057720465E-11</v>
      </c>
      <c r="BG1381" s="210">
        <f>(((((BG1275)*(1/Conversions!$D$4))*Conversions!$D$7)*Conversions!$D$6)*Conversions!$D$5)</f>
        <v>4.2393504057720465E-11</v>
      </c>
      <c r="BH1381" s="210">
        <f>(((((BH1275)*(1/Conversions!$D$4))*Conversions!$D$7)*Conversions!$D$6)*Conversions!$D$5)</f>
        <v>4.2393504057720465E-11</v>
      </c>
      <c r="BI1381" s="210">
        <f>(((((BI1275)*(1/Conversions!$D$4))*Conversions!$D$7)*Conversions!$D$6)*Conversions!$D$5)</f>
        <v>4.2393504057720465E-11</v>
      </c>
      <c r="BJ1381" s="210">
        <f>(((((BJ1275)*(1/Conversions!$D$4))*Conversions!$D$7)*Conversions!$D$6)*Conversions!$D$5)</f>
        <v>4.2393504057720465E-11</v>
      </c>
      <c r="BK1381" s="210">
        <f>(((((BK1275)*(1/Conversions!$D$4))*Conversions!$D$7)*Conversions!$D$6)*Conversions!$D$5)</f>
        <v>7.2422236098605813E-8</v>
      </c>
      <c r="BL1381" s="210">
        <f>(((((BL1275)*(1/Conversions!$D$4))*Conversions!$D$7)*Conversions!$D$6)*Conversions!$D$5)</f>
        <v>7.2422236098605813E-8</v>
      </c>
      <c r="BM1381" s="210">
        <f>(((((BM1275)*(1/Conversions!$D$4))*Conversions!$D$7)*Conversions!$D$6)*Conversions!$D$5)</f>
        <v>7.2422236098605813E-8</v>
      </c>
      <c r="BN1381" s="210">
        <f>(((((BN1275)*(1/Conversions!$D$4))*Conversions!$D$7)*Conversions!$D$6)*Conversions!$D$5)</f>
        <v>7.2422236098605813E-8</v>
      </c>
      <c r="BO1381" s="210">
        <f>(((((BO1275)*(1/Conversions!$D$4))*Conversions!$D$7)*Conversions!$D$6)*Conversions!$D$5)</f>
        <v>7.2422236098605813E-8</v>
      </c>
      <c r="BP1381" s="210">
        <f>(((((BP1275)*(1/Conversions!$D$4))*Conversions!$D$7)*Conversions!$D$6)*Conversions!$D$5)</f>
        <v>7.2422236098605813E-8</v>
      </c>
      <c r="BQ1381" s="210">
        <f>(((((BQ1275)*(1/Conversions!$D$4))*Conversions!$D$7)*Conversions!$D$6)*Conversions!$D$5)</f>
        <v>7.2422236098605813E-8</v>
      </c>
      <c r="BR1381" s="210">
        <f>(((((BR1275)*(1/Conversions!$D$4))*Conversions!$D$7)*Conversions!$D$6)*Conversions!$D$5)</f>
        <v>4.2393504057720465E-11</v>
      </c>
      <c r="BS1381" s="210">
        <f>(((((BS1275)*(1/Conversions!$D$4))*Conversions!$D$7)*Conversions!$D$6)*Conversions!$D$5)</f>
        <v>4.2393504057720465E-11</v>
      </c>
      <c r="BT1381" s="210">
        <f>(((((BT1275)*(1/Conversions!$D$4))*Conversions!$D$7)*Conversions!$D$6)*Conversions!$D$5)</f>
        <v>4.2393504057720465E-11</v>
      </c>
      <c r="BU1381" s="210">
        <f>(((((BU1275)*(1/Conversions!$D$4))*Conversions!$D$7)*Conversions!$D$6)*Conversions!$D$5)</f>
        <v>4.2393504057720465E-11</v>
      </c>
      <c r="BV1381" s="210">
        <f>(((((BV1275)*(1/Conversions!$D$4))*Conversions!$D$7)*Conversions!$D$6)*Conversions!$D$5)</f>
        <v>4.2393504057720465E-11</v>
      </c>
      <c r="BW1381" s="210">
        <f>(((((BW1275)*(1/Conversions!$D$4))*Conversions!$D$7)*Conversions!$D$6)*Conversions!$D$5)</f>
        <v>4.2393504057720465E-11</v>
      </c>
      <c r="BX1381" s="210">
        <f>(((((BX1275)*(1/Conversions!$D$4))*Conversions!$D$7)*Conversions!$D$6)*Conversions!$D$5)</f>
        <v>4.2393504057720465E-11</v>
      </c>
      <c r="BY1381" s="210">
        <f>(((((BY1275)*(1/Conversions!$D$4))*Conversions!$D$7)*Conversions!$D$6)*Conversions!$D$5)</f>
        <v>4.2393504057720465E-11</v>
      </c>
      <c r="BZ1381" s="210">
        <f>(((((BZ1275)*(1/Conversions!$D$4))*Conversions!$D$7)*Conversions!$D$6)*Conversions!$D$5)</f>
        <v>4.2393504057720465E-11</v>
      </c>
      <c r="CA1381" s="210">
        <f>(((((CA1275)*(1/Conversions!$D$4))*Conversions!$D$7)*Conversions!$D$6)*Conversions!$D$5)</f>
        <v>4.2393504057720465E-11</v>
      </c>
      <c r="CB1381" s="210">
        <f>(((((CB1275)*(1/Conversions!$D$4))*Conversions!$D$7)*Conversions!$D$6)*Conversions!$D$5)</f>
        <v>4.2393504057720465E-11</v>
      </c>
      <c r="CC1381" s="210">
        <f>(((((CC1275)*(1/Conversions!$D$4))*Conversions!$D$7)*Conversions!$D$6)*Conversions!$D$5)</f>
        <v>8.1112904430438492E-9</v>
      </c>
      <c r="CD1381" s="210">
        <f>(((((CD1275)*(1/Conversions!$D$4))*Conversions!$D$7)*Conversions!$D$6)*Conversions!$D$5)</f>
        <v>8.1112904430438492E-9</v>
      </c>
      <c r="CE1381" s="210">
        <f>(((((CE1275)*(1/Conversions!$D$4))*Conversions!$D$7)*Conversions!$D$6)*Conversions!$D$5)</f>
        <v>8.1112904430438492E-9</v>
      </c>
      <c r="CF1381" s="210">
        <f>(((((CF1275)*(1/Conversions!$D$4))*Conversions!$D$7)*Conversions!$D$6)*Conversions!$D$5)</f>
        <v>4.2393504057720465E-11</v>
      </c>
      <c r="CG1381" s="210">
        <f>(((((CG1275)*(1/Conversions!$D$4))*Conversions!$D$7)*Conversions!$D$6)*Conversions!$D$5)</f>
        <v>4.2393504057720465E-11</v>
      </c>
      <c r="CH1381" s="210">
        <f>(((((CH1275)*(1/Conversions!$D$4))*Conversions!$D$7)*Conversions!$D$6)*Conversions!$D$5)</f>
        <v>4.2393504057720465E-11</v>
      </c>
      <c r="CI1381" s="210">
        <f>(((((CI1275)*(1/Conversions!$D$4))*Conversions!$D$7)*Conversions!$D$6)*Conversions!$D$5)</f>
        <v>4.2393504057720465E-11</v>
      </c>
      <c r="CJ1381" s="210">
        <f>(((((CJ1275)*(1/Conversions!$D$4))*Conversions!$D$7)*Conversions!$D$6)*Conversions!$D$5)</f>
        <v>4.2393504057720465E-11</v>
      </c>
      <c r="CK1381" s="210">
        <f>(((((CK1275)*(1/Conversions!$D$4))*Conversions!$D$7)*Conversions!$D$6)*Conversions!$D$5)</f>
        <v>4.2393504057720465E-11</v>
      </c>
      <c r="CL1381" s="210">
        <f>(((((CL1275)*(1/Conversions!$D$4))*Conversions!$D$7)*Conversions!$D$6)*Conversions!$D$5)</f>
        <v>4.2393504057720465E-11</v>
      </c>
      <c r="CM1381" s="210">
        <f>(((((CM1275)*(1/Conversions!$D$4))*Conversions!$D$7)*Conversions!$D$6)*Conversions!$D$5)</f>
        <v>4.2393504057720465E-11</v>
      </c>
      <c r="CN1381" s="210">
        <f>(((((CN1275)*(1/Conversions!$D$4))*Conversions!$D$7)*Conversions!$D$6)*Conversions!$D$5)</f>
        <v>4.2393504057720465E-11</v>
      </c>
      <c r="CO1381" s="210">
        <f>(((((CO1275)*(1/Conversions!$D$4))*Conversions!$D$7)*Conversions!$D$6)*Conversions!$D$5)</f>
        <v>4.2393504057720465E-11</v>
      </c>
      <c r="CP1381" s="210">
        <f>(((((CP1275)*(1/Conversions!$D$4))*Conversions!$D$7)*Conversions!$D$6)*Conversions!$D$5)</f>
        <v>4.2393504057720465E-11</v>
      </c>
      <c r="CQ1381" s="210">
        <f>(((((CQ1275)*(1/Conversions!$D$4))*Conversions!$D$7)*Conversions!$D$6)*Conversions!$D$5)</f>
        <v>4.2393504057720465E-11</v>
      </c>
      <c r="CR1381" s="210">
        <f>(((((CR1275)*(1/Conversions!$D$4))*Conversions!$D$7)*Conversions!$D$6)*Conversions!$D$5)</f>
        <v>4.2393504057720465E-11</v>
      </c>
      <c r="CS1381" s="210">
        <f>(((((CS1275)*(1/Conversions!$D$4))*Conversions!$D$7)*Conversions!$D$6)*Conversions!$D$5)</f>
        <v>4.2393504057720465E-11</v>
      </c>
      <c r="CT1381" s="210">
        <f>(((((CT1275)*(1/Conversions!$D$4))*Conversions!$D$7)*Conversions!$D$6)*Conversions!$D$5)</f>
        <v>4.2393504057720465E-11</v>
      </c>
      <c r="CU1381" s="210">
        <f>(((((CU1275)*(1/Conversions!$D$4))*Conversions!$D$7)*Conversions!$D$6)*Conversions!$D$5)</f>
        <v>4.2393504057720465E-11</v>
      </c>
      <c r="CV1381" s="210">
        <f>(((((CV1275)*(1/Conversions!$D$4))*Conversions!$D$7)*Conversions!$D$6)*Conversions!$D$5)</f>
        <v>4.2393504057720465E-11</v>
      </c>
      <c r="CW1381" s="210">
        <f>(((((CW1275)*(1/Conversions!$D$4))*Conversions!$D$7)*Conversions!$D$6)*Conversions!$D$5)</f>
        <v>4.2393504057720465E-11</v>
      </c>
      <c r="CX1381" s="210">
        <f>(((((CX1275)*(1/Conversions!$D$4))*Conversions!$D$7)*Conversions!$D$6)*Conversions!$D$5)</f>
        <v>4.2393504057720465E-11</v>
      </c>
    </row>
    <row r="1382" spans="1:102" s="208" customFormat="1" x14ac:dyDescent="0.25">
      <c r="A1382" s="213" t="s">
        <v>302</v>
      </c>
      <c r="C1382" s="210">
        <f>(((((C1276)*(1/Conversions!$D$4))*Conversions!$D$7)*Conversions!$D$6)*Conversions!$D$5)</f>
        <v>2.8262336038480305E-11</v>
      </c>
      <c r="D1382" s="210">
        <f>(((((D1276)*(1/Conversions!$D$4))*Conversions!$D$7)*Conversions!$D$6)*Conversions!$D$5)</f>
        <v>2.8262336038480305E-11</v>
      </c>
      <c r="E1382" s="210">
        <f>(((((E1276)*(1/Conversions!$D$4))*Conversions!$D$7)*Conversions!$D$6)*Conversions!$D$5)</f>
        <v>2.8262336038480305E-11</v>
      </c>
      <c r="F1382" s="210">
        <f>(((((F1276)*(1/Conversions!$D$4))*Conversions!$D$7)*Conversions!$D$6)*Conversions!$D$5)</f>
        <v>2.8262336038480305E-11</v>
      </c>
      <c r="G1382" s="210">
        <f>(((((G1276)*(1/Conversions!$D$4))*Conversions!$D$7)*Conversions!$D$6)*Conversions!$D$5)</f>
        <v>2.8262336038480305E-11</v>
      </c>
      <c r="H1382" s="210">
        <f>(((((H1276)*(1/Conversions!$D$4))*Conversions!$D$7)*Conversions!$D$6)*Conversions!$D$5)</f>
        <v>2.8262336038480305E-11</v>
      </c>
      <c r="I1382" s="210">
        <f>(((((I1276)*(1/Conversions!$D$4))*Conversions!$D$7)*Conversions!$D$6)*Conversions!$D$5)</f>
        <v>2.8262336038480305E-11</v>
      </c>
      <c r="J1382" s="210">
        <f>(((((J1276)*(1/Conversions!$D$4))*Conversions!$D$7)*Conversions!$D$6)*Conversions!$D$5)</f>
        <v>2.8262336038480305E-11</v>
      </c>
      <c r="K1382" s="210">
        <f>(((((K1276)*(1/Conversions!$D$4))*Conversions!$D$7)*Conversions!$D$6)*Conversions!$D$5)</f>
        <v>2.8262336038480305E-11</v>
      </c>
      <c r="L1382" s="210">
        <f>(((((L1276)*(1/Conversions!$D$4))*Conversions!$D$7)*Conversions!$D$6)*Conversions!$D$5)</f>
        <v>2.8262336038480305E-11</v>
      </c>
      <c r="M1382" s="210">
        <f>(((((M1276)*(1/Conversions!$D$4))*Conversions!$D$7)*Conversions!$D$6)*Conversions!$D$5)</f>
        <v>2.8262336038480305E-11</v>
      </c>
      <c r="N1382" s="210">
        <f>(((((N1276)*(1/Conversions!$D$4))*Conversions!$D$7)*Conversions!$D$6)*Conversions!$D$5)</f>
        <v>2.8262336038480305E-11</v>
      </c>
      <c r="O1382" s="210">
        <f>(((((O1276)*(1/Conversions!$D$4))*Conversions!$D$7)*Conversions!$D$6)*Conversions!$D$5)</f>
        <v>2.8262336038480305E-11</v>
      </c>
      <c r="P1382" s="210">
        <f>(((((P1276)*(1/Conversions!$D$4))*Conversions!$D$7)*Conversions!$D$6)*Conversions!$D$5)</f>
        <v>2.8262336038480305E-11</v>
      </c>
      <c r="Q1382" s="210">
        <f>(((((Q1276)*(1/Conversions!$D$4))*Conversions!$D$7)*Conversions!$D$6)*Conversions!$D$5)</f>
        <v>2.8262336038480305E-11</v>
      </c>
      <c r="R1382" s="210">
        <f>(((((R1276)*(1/Conversions!$D$4))*Conversions!$D$7)*Conversions!$D$6)*Conversions!$D$5)</f>
        <v>2.8262336038480305E-11</v>
      </c>
      <c r="S1382" s="210">
        <f>(((((S1276)*(1/Conversions!$D$4))*Conversions!$D$7)*Conversions!$D$6)*Conversions!$D$5)</f>
        <v>2.8262336038480305E-11</v>
      </c>
      <c r="T1382" s="210">
        <f>(((((T1276)*(1/Conversions!$D$4))*Conversions!$D$7)*Conversions!$D$6)*Conversions!$D$5)</f>
        <v>2.8262336038480305E-11</v>
      </c>
      <c r="U1382" s="210">
        <f>(((((U1276)*(1/Conversions!$D$4))*Conversions!$D$7)*Conversions!$D$6)*Conversions!$D$5)</f>
        <v>2.8262336038480305E-11</v>
      </c>
      <c r="V1382" s="210">
        <f>(((((V1276)*(1/Conversions!$D$4))*Conversions!$D$7)*Conversions!$D$6)*Conversions!$D$5)</f>
        <v>2.8262336038480305E-11</v>
      </c>
      <c r="W1382" s="210">
        <f>(((((W1276)*(1/Conversions!$D$4))*Conversions!$D$7)*Conversions!$D$6)*Conversions!$D$5)</f>
        <v>2.8262336038480305E-11</v>
      </c>
      <c r="X1382" s="210">
        <f>(((((X1276)*(1/Conversions!$D$4))*Conversions!$D$7)*Conversions!$D$6)*Conversions!$D$5)</f>
        <v>2.8262336038480305E-11</v>
      </c>
      <c r="Y1382" s="210">
        <f>(((((Y1276)*(1/Conversions!$D$4))*Conversions!$D$7)*Conversions!$D$6)*Conversions!$D$5)</f>
        <v>2.8262336038480305E-11</v>
      </c>
      <c r="Z1382" s="210">
        <f>(((((Z1276)*(1/Conversions!$D$4))*Conversions!$D$7)*Conversions!$D$6)*Conversions!$D$5)</f>
        <v>2.8262336038480305E-11</v>
      </c>
      <c r="AA1382" s="210">
        <f>(((((AA1276)*(1/Conversions!$D$4))*Conversions!$D$7)*Conversions!$D$6)*Conversions!$D$5)</f>
        <v>2.8262336038480305E-11</v>
      </c>
      <c r="AB1382" s="210">
        <f>(((((AB1276)*(1/Conversions!$D$4))*Conversions!$D$7)*Conversions!$D$6)*Conversions!$D$5)</f>
        <v>2.8262336038480305E-11</v>
      </c>
      <c r="AC1382" s="210">
        <f>(((((AC1276)*(1/Conversions!$D$4))*Conversions!$D$7)*Conversions!$D$6)*Conversions!$D$5)</f>
        <v>2.8262336038480305E-11</v>
      </c>
      <c r="AD1382" s="210">
        <f>(((((AD1276)*(1/Conversions!$D$4))*Conversions!$D$7)*Conversions!$D$6)*Conversions!$D$5)</f>
        <v>2.8262336038480305E-11</v>
      </c>
      <c r="AE1382" s="210">
        <f>(((((AE1276)*(1/Conversions!$D$4))*Conversions!$D$7)*Conversions!$D$6)*Conversions!$D$5)</f>
        <v>2.8262336038480305E-11</v>
      </c>
      <c r="AF1382" s="210">
        <f>(((((AF1276)*(1/Conversions!$D$4))*Conversions!$D$7)*Conversions!$D$6)*Conversions!$D$5)</f>
        <v>2.8262336038480305E-11</v>
      </c>
      <c r="AG1382" s="210">
        <f>(((((AG1276)*(1/Conversions!$D$4))*Conversions!$D$7)*Conversions!$D$6)*Conversions!$D$5)</f>
        <v>2.8262336038480305E-11</v>
      </c>
      <c r="AH1382" s="210">
        <f>(((((AH1276)*(1/Conversions!$D$4))*Conversions!$D$7)*Conversions!$D$6)*Conversions!$D$5)</f>
        <v>2.8262336038480305E-11</v>
      </c>
      <c r="AI1382" s="210">
        <f>(((((AI1276)*(1/Conversions!$D$4))*Conversions!$D$7)*Conversions!$D$6)*Conversions!$D$5)</f>
        <v>2.8262336038480305E-11</v>
      </c>
      <c r="AJ1382" s="210">
        <f>(((((AJ1276)*(1/Conversions!$D$4))*Conversions!$D$7)*Conversions!$D$6)*Conversions!$D$5)</f>
        <v>2.8262336038480305E-11</v>
      </c>
      <c r="AK1382" s="210">
        <f>(((((AK1276)*(1/Conversions!$D$4))*Conversions!$D$7)*Conversions!$D$6)*Conversions!$D$5)</f>
        <v>2.8262336038480305E-11</v>
      </c>
      <c r="AL1382" s="210">
        <f>(((((AL1276)*(1/Conversions!$D$4))*Conversions!$D$7)*Conversions!$D$6)*Conversions!$D$5)</f>
        <v>2.8262336038480305E-11</v>
      </c>
      <c r="AM1382" s="210">
        <f>(((((AM1276)*(1/Conversions!$D$4))*Conversions!$D$7)*Conversions!$D$6)*Conversions!$D$5)</f>
        <v>2.8262336038480305E-11</v>
      </c>
      <c r="AN1382" s="210">
        <f>(((((AN1276)*(1/Conversions!$D$4))*Conversions!$D$7)*Conversions!$D$6)*Conversions!$D$5)</f>
        <v>2.8262336038480305E-11</v>
      </c>
      <c r="AO1382" s="210">
        <f>(((((AO1276)*(1/Conversions!$D$4))*Conversions!$D$7)*Conversions!$D$6)*Conversions!$D$5)</f>
        <v>2.8262336038480305E-11</v>
      </c>
      <c r="AP1382" s="210">
        <f>(((((AP1276)*(1/Conversions!$D$4))*Conversions!$D$7)*Conversions!$D$6)*Conversions!$D$5)</f>
        <v>2.8262336038480305E-11</v>
      </c>
      <c r="AQ1382" s="210">
        <f>(((((AQ1276)*(1/Conversions!$D$4))*Conversions!$D$7)*Conversions!$D$6)*Conversions!$D$5)</f>
        <v>2.8262336038480305E-11</v>
      </c>
      <c r="AR1382" s="210">
        <f>(((((AR1276)*(1/Conversions!$D$4))*Conversions!$D$7)*Conversions!$D$6)*Conversions!$D$5)</f>
        <v>2.8262336038480305E-11</v>
      </c>
      <c r="AS1382" s="210">
        <f>(((((AS1276)*(1/Conversions!$D$4))*Conversions!$D$7)*Conversions!$D$6)*Conversions!$D$5)</f>
        <v>2.8262336038480305E-11</v>
      </c>
      <c r="AT1382" s="210">
        <f>(((((AT1276)*(1/Conversions!$D$4))*Conversions!$D$7)*Conversions!$D$6)*Conversions!$D$5)</f>
        <v>2.8262336038480305E-11</v>
      </c>
      <c r="AU1382" s="210">
        <f>(((((AU1276)*(1/Conversions!$D$4))*Conversions!$D$7)*Conversions!$D$6)*Conversions!$D$5)</f>
        <v>2.8262336038480305E-11</v>
      </c>
      <c r="AV1382" s="210">
        <f>(((((AV1276)*(1/Conversions!$D$4))*Conversions!$D$7)*Conversions!$D$6)*Conversions!$D$5)</f>
        <v>2.8262336038480305E-11</v>
      </c>
      <c r="AW1382" s="210">
        <f>(((((AW1276)*(1/Conversions!$D$4))*Conversions!$D$7)*Conversions!$D$6)*Conversions!$D$5)</f>
        <v>2.8262336038480305E-11</v>
      </c>
      <c r="AX1382" s="210">
        <f>(((((AX1276)*(1/Conversions!$D$4))*Conversions!$D$7)*Conversions!$D$6)*Conversions!$D$5)</f>
        <v>2.8262336038480305E-11</v>
      </c>
      <c r="AY1382" s="210">
        <f>(((((AY1276)*(1/Conversions!$D$4))*Conversions!$D$7)*Conversions!$D$6)*Conversions!$D$5)</f>
        <v>2.8262336038480305E-11</v>
      </c>
      <c r="AZ1382" s="210">
        <f>(((((AZ1276)*(1/Conversions!$D$4))*Conversions!$D$7)*Conversions!$D$6)*Conversions!$D$5)</f>
        <v>2.8262336038480305E-11</v>
      </c>
      <c r="BA1382" s="210">
        <f>(((((BA1276)*(1/Conversions!$D$4))*Conversions!$D$7)*Conversions!$D$6)*Conversions!$D$5)</f>
        <v>2.8262336038480305E-11</v>
      </c>
      <c r="BB1382" s="210">
        <f>(((((BB1276)*(1/Conversions!$D$4))*Conversions!$D$7)*Conversions!$D$6)*Conversions!$D$5)</f>
        <v>2.8262336038480305E-11</v>
      </c>
      <c r="BC1382" s="210">
        <f>(((((BC1276)*(1/Conversions!$D$4))*Conversions!$D$7)*Conversions!$D$6)*Conversions!$D$5)</f>
        <v>2.8262336038480305E-11</v>
      </c>
      <c r="BD1382" s="210">
        <f>(((((BD1276)*(1/Conversions!$D$4))*Conversions!$D$7)*Conversions!$D$6)*Conversions!$D$5)</f>
        <v>2.8262336038480305E-11</v>
      </c>
      <c r="BE1382" s="210">
        <f>(((((BE1276)*(1/Conversions!$D$4))*Conversions!$D$7)*Conversions!$D$6)*Conversions!$D$5)</f>
        <v>2.8262336038480305E-11</v>
      </c>
      <c r="BF1382" s="210">
        <f>(((((BF1276)*(1/Conversions!$D$4))*Conversions!$D$7)*Conversions!$D$6)*Conversions!$D$5)</f>
        <v>2.8262336038480305E-11</v>
      </c>
      <c r="BG1382" s="210">
        <f>(((((BG1276)*(1/Conversions!$D$4))*Conversions!$D$7)*Conversions!$D$6)*Conversions!$D$5)</f>
        <v>2.8262336038480305E-11</v>
      </c>
      <c r="BH1382" s="210">
        <f>(((((BH1276)*(1/Conversions!$D$4))*Conversions!$D$7)*Conversions!$D$6)*Conversions!$D$5)</f>
        <v>2.8262336038480305E-11</v>
      </c>
      <c r="BI1382" s="210">
        <f>(((((BI1276)*(1/Conversions!$D$4))*Conversions!$D$7)*Conversions!$D$6)*Conversions!$D$5)</f>
        <v>2.8262336038480305E-11</v>
      </c>
      <c r="BJ1382" s="210">
        <f>(((((BJ1276)*(1/Conversions!$D$4))*Conversions!$D$7)*Conversions!$D$6)*Conversions!$D$5)</f>
        <v>2.8262336038480305E-11</v>
      </c>
      <c r="BK1382" s="210">
        <f>(((((BK1276)*(1/Conversions!$D$4))*Conversions!$D$7)*Conversions!$D$6)*Conversions!$D$5)</f>
        <v>2.8262336038480305E-11</v>
      </c>
      <c r="BL1382" s="210">
        <f>(((((BL1276)*(1/Conversions!$D$4))*Conversions!$D$7)*Conversions!$D$6)*Conversions!$D$5)</f>
        <v>2.8262336038480305E-11</v>
      </c>
      <c r="BM1382" s="210">
        <f>(((((BM1276)*(1/Conversions!$D$4))*Conversions!$D$7)*Conversions!$D$6)*Conversions!$D$5)</f>
        <v>2.8262336038480305E-11</v>
      </c>
      <c r="BN1382" s="210">
        <f>(((((BN1276)*(1/Conversions!$D$4))*Conversions!$D$7)*Conversions!$D$6)*Conversions!$D$5)</f>
        <v>1.8781499894905106E-7</v>
      </c>
      <c r="BO1382" s="210">
        <f>(((((BO1276)*(1/Conversions!$D$4))*Conversions!$D$7)*Conversions!$D$6)*Conversions!$D$5)</f>
        <v>2.8262336038480305E-11</v>
      </c>
      <c r="BP1382" s="210">
        <f>(((((BP1276)*(1/Conversions!$D$4))*Conversions!$D$7)*Conversions!$D$6)*Conversions!$D$5)</f>
        <v>1.8781499894905106E-7</v>
      </c>
      <c r="BQ1382" s="210">
        <f>(((((BQ1276)*(1/Conversions!$D$4))*Conversions!$D$7)*Conversions!$D$6)*Conversions!$D$5)</f>
        <v>2.8262336038480305E-11</v>
      </c>
      <c r="BR1382" s="210">
        <f>(((((BR1276)*(1/Conversions!$D$4))*Conversions!$D$7)*Conversions!$D$6)*Conversions!$D$5)</f>
        <v>2.8262336038480305E-11</v>
      </c>
      <c r="BS1382" s="210">
        <f>(((((BS1276)*(1/Conversions!$D$4))*Conversions!$D$7)*Conversions!$D$6)*Conversions!$D$5)</f>
        <v>2.8262336038480305E-11</v>
      </c>
      <c r="BT1382" s="210">
        <f>(((((BT1276)*(1/Conversions!$D$4))*Conversions!$D$7)*Conversions!$D$6)*Conversions!$D$5)</f>
        <v>2.8262336038480305E-11</v>
      </c>
      <c r="BU1382" s="210">
        <f>(((((BU1276)*(1/Conversions!$D$4))*Conversions!$D$7)*Conversions!$D$6)*Conversions!$D$5)</f>
        <v>2.8262336038480305E-11</v>
      </c>
      <c r="BV1382" s="210">
        <f>(((((BV1276)*(1/Conversions!$D$4))*Conversions!$D$7)*Conversions!$D$6)*Conversions!$D$5)</f>
        <v>2.8262336038480305E-11</v>
      </c>
      <c r="BW1382" s="210">
        <f>(((((BW1276)*(1/Conversions!$D$4))*Conversions!$D$7)*Conversions!$D$6)*Conversions!$D$5)</f>
        <v>2.8262336038480305E-11</v>
      </c>
      <c r="BX1382" s="210">
        <f>(((((BX1276)*(1/Conversions!$D$4))*Conversions!$D$7)*Conversions!$D$6)*Conversions!$D$5)</f>
        <v>2.8262336038480305E-11</v>
      </c>
      <c r="BY1382" s="210">
        <f>(((((BY1276)*(1/Conversions!$D$4))*Conversions!$D$7)*Conversions!$D$6)*Conversions!$D$5)</f>
        <v>2.8262336038480305E-11</v>
      </c>
      <c r="BZ1382" s="210">
        <f>(((((BZ1276)*(1/Conversions!$D$4))*Conversions!$D$7)*Conversions!$D$6)*Conversions!$D$5)</f>
        <v>2.8262336038480305E-11</v>
      </c>
      <c r="CA1382" s="210">
        <f>(((((CA1276)*(1/Conversions!$D$4))*Conversions!$D$7)*Conversions!$D$6)*Conversions!$D$5)</f>
        <v>2.8262336038480305E-11</v>
      </c>
      <c r="CB1382" s="210">
        <f>(((((CB1276)*(1/Conversions!$D$4))*Conversions!$D$7)*Conversions!$D$6)*Conversions!$D$5)</f>
        <v>2.8262336038480305E-11</v>
      </c>
      <c r="CC1382" s="210">
        <f>(((((CC1276)*(1/Conversions!$D$4))*Conversions!$D$7)*Conversions!$D$6)*Conversions!$D$5)</f>
        <v>1.3711943368002698E-10</v>
      </c>
      <c r="CD1382" s="210">
        <f>(((((CD1276)*(1/Conversions!$D$4))*Conversions!$D$7)*Conversions!$D$6)*Conversions!$D$5)</f>
        <v>1.3711943368002698E-10</v>
      </c>
      <c r="CE1382" s="210">
        <f>(((((CE1276)*(1/Conversions!$D$4))*Conversions!$D$7)*Conversions!$D$6)*Conversions!$D$5)</f>
        <v>1.3711943368002698E-10</v>
      </c>
      <c r="CF1382" s="210">
        <f>(((((CF1276)*(1/Conversions!$D$4))*Conversions!$D$7)*Conversions!$D$6)*Conversions!$D$5)</f>
        <v>2.8262336038480305E-11</v>
      </c>
      <c r="CG1382" s="210">
        <f>(((((CG1276)*(1/Conversions!$D$4))*Conversions!$D$7)*Conversions!$D$6)*Conversions!$D$5)</f>
        <v>2.8262336038480305E-11</v>
      </c>
      <c r="CH1382" s="210">
        <f>(((((CH1276)*(1/Conversions!$D$4))*Conversions!$D$7)*Conversions!$D$6)*Conversions!$D$5)</f>
        <v>2.8262336038480305E-11</v>
      </c>
      <c r="CI1382" s="210">
        <f>(((((CI1276)*(1/Conversions!$D$4))*Conversions!$D$7)*Conversions!$D$6)*Conversions!$D$5)</f>
        <v>2.8262336038480305E-11</v>
      </c>
      <c r="CJ1382" s="210">
        <f>(((((CJ1276)*(1/Conversions!$D$4))*Conversions!$D$7)*Conversions!$D$6)*Conversions!$D$5)</f>
        <v>2.8262336038480305E-11</v>
      </c>
      <c r="CK1382" s="210">
        <f>(((((CK1276)*(1/Conversions!$D$4))*Conversions!$D$7)*Conversions!$D$6)*Conversions!$D$5)</f>
        <v>2.8262336038480305E-11</v>
      </c>
      <c r="CL1382" s="210">
        <f>(((((CL1276)*(1/Conversions!$D$4))*Conversions!$D$7)*Conversions!$D$6)*Conversions!$D$5)</f>
        <v>2.8262336038480305E-11</v>
      </c>
      <c r="CM1382" s="210">
        <f>(((((CM1276)*(1/Conversions!$D$4))*Conversions!$D$7)*Conversions!$D$6)*Conversions!$D$5)</f>
        <v>2.8262336038480305E-11</v>
      </c>
      <c r="CN1382" s="210">
        <f>(((((CN1276)*(1/Conversions!$D$4))*Conversions!$D$7)*Conversions!$D$6)*Conversions!$D$5)</f>
        <v>2.8262336038480305E-11</v>
      </c>
      <c r="CO1382" s="210">
        <f>(((((CO1276)*(1/Conversions!$D$4))*Conversions!$D$7)*Conversions!$D$6)*Conversions!$D$5)</f>
        <v>2.8262336038480305E-11</v>
      </c>
      <c r="CP1382" s="210">
        <f>(((((CP1276)*(1/Conversions!$D$4))*Conversions!$D$7)*Conversions!$D$6)*Conversions!$D$5)</f>
        <v>2.8262336038480305E-11</v>
      </c>
      <c r="CQ1382" s="210">
        <f>(((((CQ1276)*(1/Conversions!$D$4))*Conversions!$D$7)*Conversions!$D$6)*Conversions!$D$5)</f>
        <v>2.8262336038480305E-11</v>
      </c>
      <c r="CR1382" s="210">
        <f>(((((CR1276)*(1/Conversions!$D$4))*Conversions!$D$7)*Conversions!$D$6)*Conversions!$D$5)</f>
        <v>2.8262336038480305E-11</v>
      </c>
      <c r="CS1382" s="210">
        <f>(((((CS1276)*(1/Conversions!$D$4))*Conversions!$D$7)*Conversions!$D$6)*Conversions!$D$5)</f>
        <v>2.8262336038480305E-11</v>
      </c>
      <c r="CT1382" s="210">
        <f>(((((CT1276)*(1/Conversions!$D$4))*Conversions!$D$7)*Conversions!$D$6)*Conversions!$D$5)</f>
        <v>2.8262336038480305E-11</v>
      </c>
      <c r="CU1382" s="210">
        <f>(((((CU1276)*(1/Conversions!$D$4))*Conversions!$D$7)*Conversions!$D$6)*Conversions!$D$5)</f>
        <v>2.8262336038480305E-11</v>
      </c>
      <c r="CV1382" s="210">
        <f>(((((CV1276)*(1/Conversions!$D$4))*Conversions!$D$7)*Conversions!$D$6)*Conversions!$D$5)</f>
        <v>2.8262336038480305E-11</v>
      </c>
      <c r="CW1382" s="210">
        <f>(((((CW1276)*(1/Conversions!$D$4))*Conversions!$D$7)*Conversions!$D$6)*Conversions!$D$5)</f>
        <v>2.8262336038480305E-11</v>
      </c>
      <c r="CX1382" s="210">
        <f>(((((CX1276)*(1/Conversions!$D$4))*Conversions!$D$7)*Conversions!$D$6)*Conversions!$D$5)</f>
        <v>2.8262336038480305E-11</v>
      </c>
    </row>
    <row r="1383" spans="1:102" s="208" customFormat="1" x14ac:dyDescent="0.25">
      <c r="A1383" s="213" t="s">
        <v>305</v>
      </c>
      <c r="C1383" s="210">
        <f>(((((C1277)*(1/Conversions!$D$4))*Conversions!$D$7)*Conversions!$D$6)*Conversions!$D$5)</f>
        <v>4.2393504057720465E-11</v>
      </c>
      <c r="D1383" s="210">
        <f>(((((D1277)*(1/Conversions!$D$4))*Conversions!$D$7)*Conversions!$D$6)*Conversions!$D$5)</f>
        <v>4.2393504057720465E-11</v>
      </c>
      <c r="E1383" s="210">
        <f>(((((E1277)*(1/Conversions!$D$4))*Conversions!$D$7)*Conversions!$D$6)*Conversions!$D$5)</f>
        <v>4.2393504057720465E-11</v>
      </c>
      <c r="F1383" s="210">
        <f>(((((F1277)*(1/Conversions!$D$4))*Conversions!$D$7)*Conversions!$D$6)*Conversions!$D$5)</f>
        <v>4.2393504057720465E-11</v>
      </c>
      <c r="G1383" s="210">
        <f>(((((G1277)*(1/Conversions!$D$4))*Conversions!$D$7)*Conversions!$D$6)*Conversions!$D$5)</f>
        <v>4.2393504057720465E-11</v>
      </c>
      <c r="H1383" s="210">
        <f>(((((H1277)*(1/Conversions!$D$4))*Conversions!$D$7)*Conversions!$D$6)*Conversions!$D$5)</f>
        <v>4.2393504057720465E-11</v>
      </c>
      <c r="I1383" s="210">
        <f>(((((I1277)*(1/Conversions!$D$4))*Conversions!$D$7)*Conversions!$D$6)*Conversions!$D$5)</f>
        <v>4.2393504057720465E-11</v>
      </c>
      <c r="J1383" s="210">
        <f>(((((J1277)*(1/Conversions!$D$4))*Conversions!$D$7)*Conversions!$D$6)*Conversions!$D$5)</f>
        <v>4.2393504057720465E-11</v>
      </c>
      <c r="K1383" s="210">
        <f>(((((K1277)*(1/Conversions!$D$4))*Conversions!$D$7)*Conversions!$D$6)*Conversions!$D$5)</f>
        <v>4.2393504057720465E-11</v>
      </c>
      <c r="L1383" s="210">
        <f>(((((L1277)*(1/Conversions!$D$4))*Conversions!$D$7)*Conversions!$D$6)*Conversions!$D$5)</f>
        <v>4.2393504057720465E-11</v>
      </c>
      <c r="M1383" s="210">
        <f>(((((M1277)*(1/Conversions!$D$4))*Conversions!$D$7)*Conversions!$D$6)*Conversions!$D$5)</f>
        <v>4.2393504057720465E-11</v>
      </c>
      <c r="N1383" s="210">
        <f>(((((N1277)*(1/Conversions!$D$4))*Conversions!$D$7)*Conversions!$D$6)*Conversions!$D$5)</f>
        <v>4.2393504057720465E-11</v>
      </c>
      <c r="O1383" s="210">
        <f>(((((O1277)*(1/Conversions!$D$4))*Conversions!$D$7)*Conversions!$D$6)*Conversions!$D$5)</f>
        <v>4.2393504057720465E-11</v>
      </c>
      <c r="P1383" s="210">
        <f>(((((P1277)*(1/Conversions!$D$4))*Conversions!$D$7)*Conversions!$D$6)*Conversions!$D$5)</f>
        <v>4.2393504057720465E-11</v>
      </c>
      <c r="Q1383" s="210">
        <f>(((((Q1277)*(1/Conversions!$D$4))*Conversions!$D$7)*Conversions!$D$6)*Conversions!$D$5)</f>
        <v>4.2393504057720465E-11</v>
      </c>
      <c r="R1383" s="210">
        <f>(((((R1277)*(1/Conversions!$D$4))*Conversions!$D$7)*Conversions!$D$6)*Conversions!$D$5)</f>
        <v>4.2393504057720465E-11</v>
      </c>
      <c r="S1383" s="210">
        <f>(((((S1277)*(1/Conversions!$D$4))*Conversions!$D$7)*Conversions!$D$6)*Conversions!$D$5)</f>
        <v>4.2393504057720465E-11</v>
      </c>
      <c r="T1383" s="210">
        <f>(((((T1277)*(1/Conversions!$D$4))*Conversions!$D$7)*Conversions!$D$6)*Conversions!$D$5)</f>
        <v>4.2393504057720465E-11</v>
      </c>
      <c r="U1383" s="210">
        <f>(((((U1277)*(1/Conversions!$D$4))*Conversions!$D$7)*Conversions!$D$6)*Conversions!$D$5)</f>
        <v>4.2393504057720465E-11</v>
      </c>
      <c r="V1383" s="210">
        <f>(((((V1277)*(1/Conversions!$D$4))*Conversions!$D$7)*Conversions!$D$6)*Conversions!$D$5)</f>
        <v>4.2393504057720465E-11</v>
      </c>
      <c r="W1383" s="210">
        <f>(((((W1277)*(1/Conversions!$D$4))*Conversions!$D$7)*Conversions!$D$6)*Conversions!$D$5)</f>
        <v>4.2393504057720465E-11</v>
      </c>
      <c r="X1383" s="210">
        <f>(((((X1277)*(1/Conversions!$D$4))*Conversions!$D$7)*Conversions!$D$6)*Conversions!$D$5)</f>
        <v>4.2393504057720465E-11</v>
      </c>
      <c r="Y1383" s="210">
        <f>(((((Y1277)*(1/Conversions!$D$4))*Conversions!$D$7)*Conversions!$D$6)*Conversions!$D$5)</f>
        <v>4.2393504057720465E-11</v>
      </c>
      <c r="Z1383" s="210">
        <f>(((((Z1277)*(1/Conversions!$D$4))*Conversions!$D$7)*Conversions!$D$6)*Conversions!$D$5)</f>
        <v>4.2393504057720465E-11</v>
      </c>
      <c r="AA1383" s="210">
        <f>(((((AA1277)*(1/Conversions!$D$4))*Conversions!$D$7)*Conversions!$D$6)*Conversions!$D$5)</f>
        <v>4.2393504057720465E-11</v>
      </c>
      <c r="AB1383" s="210">
        <f>(((((AB1277)*(1/Conversions!$D$4))*Conversions!$D$7)*Conversions!$D$6)*Conversions!$D$5)</f>
        <v>4.2393504057720465E-11</v>
      </c>
      <c r="AC1383" s="210">
        <f>(((((AC1277)*(1/Conversions!$D$4))*Conversions!$D$7)*Conversions!$D$6)*Conversions!$D$5)</f>
        <v>4.2393504057720465E-11</v>
      </c>
      <c r="AD1383" s="210">
        <f>(((((AD1277)*(1/Conversions!$D$4))*Conversions!$D$7)*Conversions!$D$6)*Conversions!$D$5)</f>
        <v>4.2393504057720465E-11</v>
      </c>
      <c r="AE1383" s="210">
        <f>(((((AE1277)*(1/Conversions!$D$4))*Conversions!$D$7)*Conversions!$D$6)*Conversions!$D$5)</f>
        <v>4.2393504057720465E-11</v>
      </c>
      <c r="AF1383" s="210">
        <f>(((((AF1277)*(1/Conversions!$D$4))*Conversions!$D$7)*Conversions!$D$6)*Conversions!$D$5)</f>
        <v>4.2393504057720465E-11</v>
      </c>
      <c r="AG1383" s="210">
        <f>(((((AG1277)*(1/Conversions!$D$4))*Conversions!$D$7)*Conversions!$D$6)*Conversions!$D$5)</f>
        <v>4.2393504057720465E-11</v>
      </c>
      <c r="AH1383" s="210">
        <f>(((((AH1277)*(1/Conversions!$D$4))*Conversions!$D$7)*Conversions!$D$6)*Conversions!$D$5)</f>
        <v>4.2393504057720465E-11</v>
      </c>
      <c r="AI1383" s="210">
        <f>(((((AI1277)*(1/Conversions!$D$4))*Conversions!$D$7)*Conversions!$D$6)*Conversions!$D$5)</f>
        <v>4.2393504057720465E-11</v>
      </c>
      <c r="AJ1383" s="210">
        <f>(((((AJ1277)*(1/Conversions!$D$4))*Conversions!$D$7)*Conversions!$D$6)*Conversions!$D$5)</f>
        <v>4.2393504057720465E-11</v>
      </c>
      <c r="AK1383" s="210">
        <f>(((((AK1277)*(1/Conversions!$D$4))*Conversions!$D$7)*Conversions!$D$6)*Conversions!$D$5)</f>
        <v>4.2393504057720465E-11</v>
      </c>
      <c r="AL1383" s="210">
        <f>(((((AL1277)*(1/Conversions!$D$4))*Conversions!$D$7)*Conversions!$D$6)*Conversions!$D$5)</f>
        <v>4.2393504057720465E-11</v>
      </c>
      <c r="AM1383" s="210">
        <f>(((((AM1277)*(1/Conversions!$D$4))*Conversions!$D$7)*Conversions!$D$6)*Conversions!$D$5)</f>
        <v>4.2393504057720465E-11</v>
      </c>
      <c r="AN1383" s="210">
        <f>(((((AN1277)*(1/Conversions!$D$4))*Conversions!$D$7)*Conversions!$D$6)*Conversions!$D$5)</f>
        <v>4.2393504057720465E-11</v>
      </c>
      <c r="AO1383" s="210">
        <f>(((((AO1277)*(1/Conversions!$D$4))*Conversions!$D$7)*Conversions!$D$6)*Conversions!$D$5)</f>
        <v>4.2393504057720465E-11</v>
      </c>
      <c r="AP1383" s="210">
        <f>(((((AP1277)*(1/Conversions!$D$4))*Conversions!$D$7)*Conversions!$D$6)*Conversions!$D$5)</f>
        <v>4.2393504057720465E-11</v>
      </c>
      <c r="AQ1383" s="210">
        <f>(((((AQ1277)*(1/Conversions!$D$4))*Conversions!$D$7)*Conversions!$D$6)*Conversions!$D$5)</f>
        <v>4.2393504057720465E-11</v>
      </c>
      <c r="AR1383" s="210">
        <f>(((((AR1277)*(1/Conversions!$D$4))*Conversions!$D$7)*Conversions!$D$6)*Conversions!$D$5)</f>
        <v>4.2393504057720465E-11</v>
      </c>
      <c r="AS1383" s="210">
        <f>(((((AS1277)*(1/Conversions!$D$4))*Conversions!$D$7)*Conversions!$D$6)*Conversions!$D$5)</f>
        <v>4.2393504057720465E-11</v>
      </c>
      <c r="AT1383" s="210">
        <f>(((((AT1277)*(1/Conversions!$D$4))*Conversions!$D$7)*Conversions!$D$6)*Conversions!$D$5)</f>
        <v>4.2393504057720465E-11</v>
      </c>
      <c r="AU1383" s="210">
        <f>(((((AU1277)*(1/Conversions!$D$4))*Conversions!$D$7)*Conversions!$D$6)*Conversions!$D$5)</f>
        <v>4.2393504057720465E-11</v>
      </c>
      <c r="AV1383" s="210">
        <f>(((((AV1277)*(1/Conversions!$D$4))*Conversions!$D$7)*Conversions!$D$6)*Conversions!$D$5)</f>
        <v>4.2393504057720465E-11</v>
      </c>
      <c r="AW1383" s="210">
        <f>(((((AW1277)*(1/Conversions!$D$4))*Conversions!$D$7)*Conversions!$D$6)*Conversions!$D$5)</f>
        <v>4.2393504057720465E-11</v>
      </c>
      <c r="AX1383" s="210">
        <f>(((((AX1277)*(1/Conversions!$D$4))*Conversions!$D$7)*Conversions!$D$6)*Conversions!$D$5)</f>
        <v>4.2393504057720465E-11</v>
      </c>
      <c r="AY1383" s="210">
        <f>(((((AY1277)*(1/Conversions!$D$4))*Conversions!$D$7)*Conversions!$D$6)*Conversions!$D$5)</f>
        <v>4.2393504057720465E-11</v>
      </c>
      <c r="AZ1383" s="210">
        <f>(((((AZ1277)*(1/Conversions!$D$4))*Conversions!$D$7)*Conversions!$D$6)*Conversions!$D$5)</f>
        <v>4.2393504057720465E-11</v>
      </c>
      <c r="BA1383" s="210">
        <f>(((((BA1277)*(1/Conversions!$D$4))*Conversions!$D$7)*Conversions!$D$6)*Conversions!$D$5)</f>
        <v>4.2393504057720465E-11</v>
      </c>
      <c r="BB1383" s="210">
        <f>(((((BB1277)*(1/Conversions!$D$4))*Conversions!$D$7)*Conversions!$D$6)*Conversions!$D$5)</f>
        <v>4.2393504057720465E-11</v>
      </c>
      <c r="BC1383" s="210">
        <f>(((((BC1277)*(1/Conversions!$D$4))*Conversions!$D$7)*Conversions!$D$6)*Conversions!$D$5)</f>
        <v>4.2393504057720465E-11</v>
      </c>
      <c r="BD1383" s="210">
        <f>(((((BD1277)*(1/Conversions!$D$4))*Conversions!$D$7)*Conversions!$D$6)*Conversions!$D$5)</f>
        <v>4.2393504057720465E-11</v>
      </c>
      <c r="BE1383" s="210">
        <f>(((((BE1277)*(1/Conversions!$D$4))*Conversions!$D$7)*Conversions!$D$6)*Conversions!$D$5)</f>
        <v>4.2393504057720465E-11</v>
      </c>
      <c r="BF1383" s="210">
        <f>(((((BF1277)*(1/Conversions!$D$4))*Conversions!$D$7)*Conversions!$D$6)*Conversions!$D$5)</f>
        <v>4.2393504057720465E-11</v>
      </c>
      <c r="BG1383" s="210">
        <f>(((((BG1277)*(1/Conversions!$D$4))*Conversions!$D$7)*Conversions!$D$6)*Conversions!$D$5)</f>
        <v>4.2393504057720465E-11</v>
      </c>
      <c r="BH1383" s="210">
        <f>(((((BH1277)*(1/Conversions!$D$4))*Conversions!$D$7)*Conversions!$D$6)*Conversions!$D$5)</f>
        <v>4.2393504057720465E-11</v>
      </c>
      <c r="BI1383" s="210">
        <f>(((((BI1277)*(1/Conversions!$D$4))*Conversions!$D$7)*Conversions!$D$6)*Conversions!$D$5)</f>
        <v>4.2393504057720465E-11</v>
      </c>
      <c r="BJ1383" s="210">
        <f>(((((BJ1277)*(1/Conversions!$D$4))*Conversions!$D$7)*Conversions!$D$6)*Conversions!$D$5)</f>
        <v>4.2393504057720465E-11</v>
      </c>
      <c r="BK1383" s="210">
        <f>(((((BK1277)*(1/Conversions!$D$4))*Conversions!$D$7)*Conversions!$D$6)*Conversions!$D$5)</f>
        <v>4.2393504057720465E-11</v>
      </c>
      <c r="BL1383" s="210">
        <f>(((((BL1277)*(1/Conversions!$D$4))*Conversions!$D$7)*Conversions!$D$6)*Conversions!$D$5)</f>
        <v>4.2393504057720465E-11</v>
      </c>
      <c r="BM1383" s="210">
        <f>(((((BM1277)*(1/Conversions!$D$4))*Conversions!$D$7)*Conversions!$D$6)*Conversions!$D$5)</f>
        <v>4.2393504057720465E-11</v>
      </c>
      <c r="BN1383" s="210">
        <f>(((((BN1277)*(1/Conversions!$D$4))*Conversions!$D$7)*Conversions!$D$6)*Conversions!$D$5)</f>
        <v>4.2393504057720465E-11</v>
      </c>
      <c r="BO1383" s="210">
        <f>(((((BO1277)*(1/Conversions!$D$4))*Conversions!$D$7)*Conversions!$D$6)*Conversions!$D$5)</f>
        <v>4.2393504057720465E-11</v>
      </c>
      <c r="BP1383" s="210">
        <f>(((((BP1277)*(1/Conversions!$D$4))*Conversions!$D$7)*Conversions!$D$6)*Conversions!$D$5)</f>
        <v>4.2393504057720465E-11</v>
      </c>
      <c r="BQ1383" s="210">
        <f>(((((BQ1277)*(1/Conversions!$D$4))*Conversions!$D$7)*Conversions!$D$6)*Conversions!$D$5)</f>
        <v>4.2393504057720465E-11</v>
      </c>
      <c r="BR1383" s="210">
        <f>(((((BR1277)*(1/Conversions!$D$4))*Conversions!$D$7)*Conversions!$D$6)*Conversions!$D$5)</f>
        <v>4.2393504057720465E-11</v>
      </c>
      <c r="BS1383" s="210">
        <f>(((((BS1277)*(1/Conversions!$D$4))*Conversions!$D$7)*Conversions!$D$6)*Conversions!$D$5)</f>
        <v>4.2393504057720465E-11</v>
      </c>
      <c r="BT1383" s="210">
        <f>(((((BT1277)*(1/Conversions!$D$4))*Conversions!$D$7)*Conversions!$D$6)*Conversions!$D$5)</f>
        <v>4.2393504057720465E-11</v>
      </c>
      <c r="BU1383" s="210">
        <f>(((((BU1277)*(1/Conversions!$D$4))*Conversions!$D$7)*Conversions!$D$6)*Conversions!$D$5)</f>
        <v>4.2393504057720465E-11</v>
      </c>
      <c r="BV1383" s="210">
        <f>(((((BV1277)*(1/Conversions!$D$4))*Conversions!$D$7)*Conversions!$D$6)*Conversions!$D$5)</f>
        <v>4.2393504057720465E-11</v>
      </c>
      <c r="BW1383" s="210">
        <f>(((((BW1277)*(1/Conversions!$D$4))*Conversions!$D$7)*Conversions!$D$6)*Conversions!$D$5)</f>
        <v>4.2393504057720465E-11</v>
      </c>
      <c r="BX1383" s="210">
        <f>(((((BX1277)*(1/Conversions!$D$4))*Conversions!$D$7)*Conversions!$D$6)*Conversions!$D$5)</f>
        <v>4.2393504057720465E-11</v>
      </c>
      <c r="BY1383" s="210">
        <f>(((((BY1277)*(1/Conversions!$D$4))*Conversions!$D$7)*Conversions!$D$6)*Conversions!$D$5)</f>
        <v>4.2393504057720465E-11</v>
      </c>
      <c r="BZ1383" s="210">
        <f>(((((BZ1277)*(1/Conversions!$D$4))*Conversions!$D$7)*Conversions!$D$6)*Conversions!$D$5)</f>
        <v>4.2393504057720465E-11</v>
      </c>
      <c r="CA1383" s="210">
        <f>(((((CA1277)*(1/Conversions!$D$4))*Conversions!$D$7)*Conversions!$D$6)*Conversions!$D$5)</f>
        <v>4.2393504057720465E-11</v>
      </c>
      <c r="CB1383" s="210">
        <f>(((((CB1277)*(1/Conversions!$D$4))*Conversions!$D$7)*Conversions!$D$6)*Conversions!$D$5)</f>
        <v>4.2393504057720465E-11</v>
      </c>
      <c r="CC1383" s="210">
        <f>(((((CC1277)*(1/Conversions!$D$4))*Conversions!$D$7)*Conversions!$D$6)*Conversions!$D$5)</f>
        <v>2.0543774306637846E-10</v>
      </c>
      <c r="CD1383" s="210">
        <f>(((((CD1277)*(1/Conversions!$D$4))*Conversions!$D$7)*Conversions!$D$6)*Conversions!$D$5)</f>
        <v>2.0543774306637846E-10</v>
      </c>
      <c r="CE1383" s="210">
        <f>(((((CE1277)*(1/Conversions!$D$4))*Conversions!$D$7)*Conversions!$D$6)*Conversions!$D$5)</f>
        <v>2.0543774306637846E-10</v>
      </c>
      <c r="CF1383" s="210">
        <f>(((((CF1277)*(1/Conversions!$D$4))*Conversions!$D$7)*Conversions!$D$6)*Conversions!$D$5)</f>
        <v>4.2393504057720465E-11</v>
      </c>
      <c r="CG1383" s="210">
        <f>(((((CG1277)*(1/Conversions!$D$4))*Conversions!$D$7)*Conversions!$D$6)*Conversions!$D$5)</f>
        <v>4.2393504057720465E-11</v>
      </c>
      <c r="CH1383" s="210">
        <f>(((((CH1277)*(1/Conversions!$D$4))*Conversions!$D$7)*Conversions!$D$6)*Conversions!$D$5)</f>
        <v>4.2393504057720465E-11</v>
      </c>
      <c r="CI1383" s="210">
        <f>(((((CI1277)*(1/Conversions!$D$4))*Conversions!$D$7)*Conversions!$D$6)*Conversions!$D$5)</f>
        <v>4.0073637307895211E-9</v>
      </c>
      <c r="CJ1383" s="210">
        <f>(((((CJ1277)*(1/Conversions!$D$4))*Conversions!$D$7)*Conversions!$D$6)*Conversions!$D$5)</f>
        <v>4.0073637307895211E-9</v>
      </c>
      <c r="CK1383" s="210">
        <f>(((((CK1277)*(1/Conversions!$D$4))*Conversions!$D$7)*Conversions!$D$6)*Conversions!$D$5)</f>
        <v>4.0073637307895211E-9</v>
      </c>
      <c r="CL1383" s="210">
        <f>(((((CL1277)*(1/Conversions!$D$4))*Conversions!$D$7)*Conversions!$D$6)*Conversions!$D$5)</f>
        <v>4.2393504057720465E-11</v>
      </c>
      <c r="CM1383" s="210">
        <f>(((((CM1277)*(1/Conversions!$D$4))*Conversions!$D$7)*Conversions!$D$6)*Conversions!$D$5)</f>
        <v>4.2393504057720465E-11</v>
      </c>
      <c r="CN1383" s="210">
        <f>(((((CN1277)*(1/Conversions!$D$4))*Conversions!$D$7)*Conversions!$D$6)*Conversions!$D$5)</f>
        <v>4.2393504057720465E-11</v>
      </c>
      <c r="CO1383" s="210">
        <f>(((((CO1277)*(1/Conversions!$D$4))*Conversions!$D$7)*Conversions!$D$6)*Conversions!$D$5)</f>
        <v>4.2393504057720465E-11</v>
      </c>
      <c r="CP1383" s="210">
        <f>(((((CP1277)*(1/Conversions!$D$4))*Conversions!$D$7)*Conversions!$D$6)*Conversions!$D$5)</f>
        <v>4.2393504057720465E-11</v>
      </c>
      <c r="CQ1383" s="210">
        <f>(((((CQ1277)*(1/Conversions!$D$4))*Conversions!$D$7)*Conversions!$D$6)*Conversions!$D$5)</f>
        <v>4.2393504057720465E-11</v>
      </c>
      <c r="CR1383" s="210">
        <f>(((((CR1277)*(1/Conversions!$D$4))*Conversions!$D$7)*Conversions!$D$6)*Conversions!$D$5)</f>
        <v>4.2393504057720465E-11</v>
      </c>
      <c r="CS1383" s="210">
        <f>(((((CS1277)*(1/Conversions!$D$4))*Conversions!$D$7)*Conversions!$D$6)*Conversions!$D$5)</f>
        <v>4.2393504057720465E-11</v>
      </c>
      <c r="CT1383" s="210">
        <f>(((((CT1277)*(1/Conversions!$D$4))*Conversions!$D$7)*Conversions!$D$6)*Conversions!$D$5)</f>
        <v>4.2393504057720465E-11</v>
      </c>
      <c r="CU1383" s="210">
        <f>(((((CU1277)*(1/Conversions!$D$4))*Conversions!$D$7)*Conversions!$D$6)*Conversions!$D$5)</f>
        <v>4.2393504057720465E-11</v>
      </c>
      <c r="CV1383" s="210">
        <f>(((((CV1277)*(1/Conversions!$D$4))*Conversions!$D$7)*Conversions!$D$6)*Conversions!$D$5)</f>
        <v>4.2393504057720465E-11</v>
      </c>
      <c r="CW1383" s="210">
        <f>(((((CW1277)*(1/Conversions!$D$4))*Conversions!$D$7)*Conversions!$D$6)*Conversions!$D$5)</f>
        <v>4.2393504057720465E-11</v>
      </c>
      <c r="CX1383" s="210">
        <f>(((((CX1277)*(1/Conversions!$D$4))*Conversions!$D$7)*Conversions!$D$6)*Conversions!$D$5)</f>
        <v>4.2393504057720465E-11</v>
      </c>
    </row>
    <row r="1384" spans="1:102" s="208" customFormat="1" x14ac:dyDescent="0.25">
      <c r="A1384" s="213" t="s">
        <v>696</v>
      </c>
      <c r="C1384" s="210">
        <f>(((((C1278)*(1/Conversions!$D$4))*Conversions!$D$7)*Conversions!$D$6)*Conversions!$D$5)</f>
        <v>0</v>
      </c>
      <c r="D1384" s="210">
        <f>(((((D1278)*(1/Conversions!$D$4))*Conversions!$D$7)*Conversions!$D$6)*Conversions!$D$5)</f>
        <v>0</v>
      </c>
      <c r="E1384" s="210">
        <f>(((((E1278)*(1/Conversions!$D$4))*Conversions!$D$7)*Conversions!$D$6)*Conversions!$D$5)</f>
        <v>0</v>
      </c>
      <c r="F1384" s="210">
        <f>(((((F1278)*(1/Conversions!$D$4))*Conversions!$D$7)*Conversions!$D$6)*Conversions!$D$5)</f>
        <v>0</v>
      </c>
      <c r="G1384" s="210">
        <f>(((((G1278)*(1/Conversions!$D$4))*Conversions!$D$7)*Conversions!$D$6)*Conversions!$D$5)</f>
        <v>0</v>
      </c>
      <c r="H1384" s="210">
        <f>(((((H1278)*(1/Conversions!$D$4))*Conversions!$D$7)*Conversions!$D$6)*Conversions!$D$5)</f>
        <v>0</v>
      </c>
      <c r="I1384" s="210">
        <f>(((((I1278)*(1/Conversions!$D$4))*Conversions!$D$7)*Conversions!$D$6)*Conversions!$D$5)</f>
        <v>0</v>
      </c>
      <c r="J1384" s="210">
        <f>(((((J1278)*(1/Conversions!$D$4))*Conversions!$D$7)*Conversions!$D$6)*Conversions!$D$5)</f>
        <v>0</v>
      </c>
      <c r="K1384" s="210">
        <f>(((((K1278)*(1/Conversions!$D$4))*Conversions!$D$7)*Conversions!$D$6)*Conversions!$D$5)</f>
        <v>0</v>
      </c>
      <c r="L1384" s="210">
        <f>(((((L1278)*(1/Conversions!$D$4))*Conversions!$D$7)*Conversions!$D$6)*Conversions!$D$5)</f>
        <v>0</v>
      </c>
      <c r="M1384" s="210">
        <f>(((((M1278)*(1/Conversions!$D$4))*Conversions!$D$7)*Conversions!$D$6)*Conversions!$D$5)</f>
        <v>0</v>
      </c>
      <c r="N1384" s="210">
        <f>(((((N1278)*(1/Conversions!$D$4))*Conversions!$D$7)*Conversions!$D$6)*Conversions!$D$5)</f>
        <v>0</v>
      </c>
      <c r="O1384" s="210">
        <f>(((((O1278)*(1/Conversions!$D$4))*Conversions!$D$7)*Conversions!$D$6)*Conversions!$D$5)</f>
        <v>0</v>
      </c>
      <c r="P1384" s="210">
        <f>(((((P1278)*(1/Conversions!$D$4))*Conversions!$D$7)*Conversions!$D$6)*Conversions!$D$5)</f>
        <v>0</v>
      </c>
      <c r="Q1384" s="210">
        <f>(((((Q1278)*(1/Conversions!$D$4))*Conversions!$D$7)*Conversions!$D$6)*Conversions!$D$5)</f>
        <v>0</v>
      </c>
      <c r="R1384" s="210">
        <f>(((((R1278)*(1/Conversions!$D$4))*Conversions!$D$7)*Conversions!$D$6)*Conversions!$D$5)</f>
        <v>0</v>
      </c>
      <c r="S1384" s="210">
        <f>(((((S1278)*(1/Conversions!$D$4))*Conversions!$D$7)*Conversions!$D$6)*Conversions!$D$5)</f>
        <v>0</v>
      </c>
      <c r="T1384" s="210">
        <f>(((((T1278)*(1/Conversions!$D$4))*Conversions!$D$7)*Conversions!$D$6)*Conversions!$D$5)</f>
        <v>0</v>
      </c>
      <c r="U1384" s="210">
        <f>(((((U1278)*(1/Conversions!$D$4))*Conversions!$D$7)*Conversions!$D$6)*Conversions!$D$5)</f>
        <v>0</v>
      </c>
      <c r="V1384" s="210">
        <f>(((((V1278)*(1/Conversions!$D$4))*Conversions!$D$7)*Conversions!$D$6)*Conversions!$D$5)</f>
        <v>0</v>
      </c>
      <c r="W1384" s="210">
        <f>(((((W1278)*(1/Conversions!$D$4))*Conversions!$D$7)*Conversions!$D$6)*Conversions!$D$5)</f>
        <v>0</v>
      </c>
      <c r="X1384" s="210">
        <f>(((((X1278)*(1/Conversions!$D$4))*Conversions!$D$7)*Conversions!$D$6)*Conversions!$D$5)</f>
        <v>0</v>
      </c>
      <c r="Y1384" s="210">
        <f>(((((Y1278)*(1/Conversions!$D$4))*Conversions!$D$7)*Conversions!$D$6)*Conversions!$D$5)</f>
        <v>0</v>
      </c>
      <c r="Z1384" s="210">
        <f>(((((Z1278)*(1/Conversions!$D$4))*Conversions!$D$7)*Conversions!$D$6)*Conversions!$D$5)</f>
        <v>0</v>
      </c>
      <c r="AA1384" s="210">
        <f>(((((AA1278)*(1/Conversions!$D$4))*Conversions!$D$7)*Conversions!$D$6)*Conversions!$D$5)</f>
        <v>0</v>
      </c>
      <c r="AB1384" s="210">
        <f>(((((AB1278)*(1/Conversions!$D$4))*Conversions!$D$7)*Conversions!$D$6)*Conversions!$D$5)</f>
        <v>0</v>
      </c>
      <c r="AC1384" s="210">
        <f>(((((AC1278)*(1/Conversions!$D$4))*Conversions!$D$7)*Conversions!$D$6)*Conversions!$D$5)</f>
        <v>0</v>
      </c>
      <c r="AD1384" s="210">
        <f>(((((AD1278)*(1/Conversions!$D$4))*Conversions!$D$7)*Conversions!$D$6)*Conversions!$D$5)</f>
        <v>0</v>
      </c>
      <c r="AE1384" s="210">
        <f>(((((AE1278)*(1/Conversions!$D$4))*Conversions!$D$7)*Conversions!$D$6)*Conversions!$D$5)</f>
        <v>0</v>
      </c>
      <c r="AF1384" s="210">
        <f>(((((AF1278)*(1/Conversions!$D$4))*Conversions!$D$7)*Conversions!$D$6)*Conversions!$D$5)</f>
        <v>0</v>
      </c>
      <c r="AG1384" s="210">
        <f>(((((AG1278)*(1/Conversions!$D$4))*Conversions!$D$7)*Conversions!$D$6)*Conversions!$D$5)</f>
        <v>0</v>
      </c>
      <c r="AH1384" s="210">
        <f>(((((AH1278)*(1/Conversions!$D$4))*Conversions!$D$7)*Conversions!$D$6)*Conversions!$D$5)</f>
        <v>0</v>
      </c>
      <c r="AI1384" s="210">
        <f>(((((AI1278)*(1/Conversions!$D$4))*Conversions!$D$7)*Conversions!$D$6)*Conversions!$D$5)</f>
        <v>0</v>
      </c>
      <c r="AJ1384" s="210">
        <f>(((((AJ1278)*(1/Conversions!$D$4))*Conversions!$D$7)*Conversions!$D$6)*Conversions!$D$5)</f>
        <v>0</v>
      </c>
      <c r="AK1384" s="210">
        <f>(((((AK1278)*(1/Conversions!$D$4))*Conversions!$D$7)*Conversions!$D$6)*Conversions!$D$5)</f>
        <v>0</v>
      </c>
      <c r="AL1384" s="210">
        <f>(((((AL1278)*(1/Conversions!$D$4))*Conversions!$D$7)*Conversions!$D$6)*Conversions!$D$5)</f>
        <v>0</v>
      </c>
      <c r="AM1384" s="210">
        <f>(((((AM1278)*(1/Conversions!$D$4))*Conversions!$D$7)*Conversions!$D$6)*Conversions!$D$5)</f>
        <v>0</v>
      </c>
      <c r="AN1384" s="210">
        <f>(((((AN1278)*(1/Conversions!$D$4))*Conversions!$D$7)*Conversions!$D$6)*Conversions!$D$5)</f>
        <v>0</v>
      </c>
      <c r="AO1384" s="210">
        <f>(((((AO1278)*(1/Conversions!$D$4))*Conversions!$D$7)*Conversions!$D$6)*Conversions!$D$5)</f>
        <v>0</v>
      </c>
      <c r="AP1384" s="210">
        <f>(((((AP1278)*(1/Conversions!$D$4))*Conversions!$D$7)*Conversions!$D$6)*Conversions!$D$5)</f>
        <v>0</v>
      </c>
      <c r="AQ1384" s="210">
        <f>(((((AQ1278)*(1/Conversions!$D$4))*Conversions!$D$7)*Conversions!$D$6)*Conversions!$D$5)</f>
        <v>0</v>
      </c>
      <c r="AR1384" s="210">
        <f>(((((AR1278)*(1/Conversions!$D$4))*Conversions!$D$7)*Conversions!$D$6)*Conversions!$D$5)</f>
        <v>0</v>
      </c>
      <c r="AS1384" s="210">
        <f>(((((AS1278)*(1/Conversions!$D$4))*Conversions!$D$7)*Conversions!$D$6)*Conversions!$D$5)</f>
        <v>0</v>
      </c>
      <c r="AT1384" s="210">
        <f>(((((AT1278)*(1/Conversions!$D$4))*Conversions!$D$7)*Conversions!$D$6)*Conversions!$D$5)</f>
        <v>0</v>
      </c>
      <c r="AU1384" s="210">
        <f>(((((AU1278)*(1/Conversions!$D$4))*Conversions!$D$7)*Conversions!$D$6)*Conversions!$D$5)</f>
        <v>0</v>
      </c>
      <c r="AV1384" s="210">
        <f>(((((AV1278)*(1/Conversions!$D$4))*Conversions!$D$7)*Conversions!$D$6)*Conversions!$D$5)</f>
        <v>0</v>
      </c>
      <c r="AW1384" s="210">
        <f>(((((AW1278)*(1/Conversions!$D$4))*Conversions!$D$7)*Conversions!$D$6)*Conversions!$D$5)</f>
        <v>0</v>
      </c>
      <c r="AX1384" s="210">
        <f>(((((AX1278)*(1/Conversions!$D$4))*Conversions!$D$7)*Conversions!$D$6)*Conversions!$D$5)</f>
        <v>0</v>
      </c>
      <c r="AY1384" s="210">
        <f>(((((AY1278)*(1/Conversions!$D$4))*Conversions!$D$7)*Conversions!$D$6)*Conversions!$D$5)</f>
        <v>0</v>
      </c>
      <c r="AZ1384" s="210">
        <f>(((((AZ1278)*(1/Conversions!$D$4))*Conversions!$D$7)*Conversions!$D$6)*Conversions!$D$5)</f>
        <v>0</v>
      </c>
      <c r="BA1384" s="210">
        <f>(((((BA1278)*(1/Conversions!$D$4))*Conversions!$D$7)*Conversions!$D$6)*Conversions!$D$5)</f>
        <v>0</v>
      </c>
      <c r="BB1384" s="210">
        <f>(((((BB1278)*(1/Conversions!$D$4))*Conversions!$D$7)*Conversions!$D$6)*Conversions!$D$5)</f>
        <v>0</v>
      </c>
      <c r="BC1384" s="210">
        <f>(((((BC1278)*(1/Conversions!$D$4))*Conversions!$D$7)*Conversions!$D$6)*Conversions!$D$5)</f>
        <v>0</v>
      </c>
      <c r="BD1384" s="210">
        <f>(((((BD1278)*(1/Conversions!$D$4))*Conversions!$D$7)*Conversions!$D$6)*Conversions!$D$5)</f>
        <v>0</v>
      </c>
      <c r="BE1384" s="210">
        <f>(((((BE1278)*(1/Conversions!$D$4))*Conversions!$D$7)*Conversions!$D$6)*Conversions!$D$5)</f>
        <v>0</v>
      </c>
      <c r="BF1384" s="210">
        <f>(((((BF1278)*(1/Conversions!$D$4))*Conversions!$D$7)*Conversions!$D$6)*Conversions!$D$5)</f>
        <v>0</v>
      </c>
      <c r="BG1384" s="210">
        <f>(((((BG1278)*(1/Conversions!$D$4))*Conversions!$D$7)*Conversions!$D$6)*Conversions!$D$5)</f>
        <v>0</v>
      </c>
      <c r="BH1384" s="210">
        <f>(((((BH1278)*(1/Conversions!$D$4))*Conversions!$D$7)*Conversions!$D$6)*Conversions!$D$5)</f>
        <v>0</v>
      </c>
      <c r="BI1384" s="210">
        <f>(((((BI1278)*(1/Conversions!$D$4))*Conversions!$D$7)*Conversions!$D$6)*Conversions!$D$5)</f>
        <v>0</v>
      </c>
      <c r="BJ1384" s="210">
        <f>(((((BJ1278)*(1/Conversions!$D$4))*Conversions!$D$7)*Conversions!$D$6)*Conversions!$D$5)</f>
        <v>0</v>
      </c>
      <c r="BK1384" s="210">
        <f>(((((BK1278)*(1/Conversions!$D$4))*Conversions!$D$7)*Conversions!$D$6)*Conversions!$D$5)</f>
        <v>0</v>
      </c>
      <c r="BL1384" s="210">
        <f>(((((BL1278)*(1/Conversions!$D$4))*Conversions!$D$7)*Conversions!$D$6)*Conversions!$D$5)</f>
        <v>0</v>
      </c>
      <c r="BM1384" s="210">
        <f>(((((BM1278)*(1/Conversions!$D$4))*Conversions!$D$7)*Conversions!$D$6)*Conversions!$D$5)</f>
        <v>0</v>
      </c>
      <c r="BN1384" s="210">
        <f>(((((BN1278)*(1/Conversions!$D$4))*Conversions!$D$7)*Conversions!$D$6)*Conversions!$D$5)</f>
        <v>0</v>
      </c>
      <c r="BO1384" s="210">
        <f>(((((BO1278)*(1/Conversions!$D$4))*Conversions!$D$7)*Conversions!$D$6)*Conversions!$D$5)</f>
        <v>0</v>
      </c>
      <c r="BP1384" s="210">
        <f>(((((BP1278)*(1/Conversions!$D$4))*Conversions!$D$7)*Conversions!$D$6)*Conversions!$D$5)</f>
        <v>0</v>
      </c>
      <c r="BQ1384" s="210">
        <f>(((((BQ1278)*(1/Conversions!$D$4))*Conversions!$D$7)*Conversions!$D$6)*Conversions!$D$5)</f>
        <v>0</v>
      </c>
      <c r="BR1384" s="210">
        <f>(((((BR1278)*(1/Conversions!$D$4))*Conversions!$D$7)*Conversions!$D$6)*Conversions!$D$5)</f>
        <v>0</v>
      </c>
      <c r="BS1384" s="210">
        <f>(((((BS1278)*(1/Conversions!$D$4))*Conversions!$D$7)*Conversions!$D$6)*Conversions!$D$5)</f>
        <v>0</v>
      </c>
      <c r="BT1384" s="210">
        <f>(((((BT1278)*(1/Conversions!$D$4))*Conversions!$D$7)*Conversions!$D$6)*Conversions!$D$5)</f>
        <v>0</v>
      </c>
      <c r="BU1384" s="210">
        <f>(((((BU1278)*(1/Conversions!$D$4))*Conversions!$D$7)*Conversions!$D$6)*Conversions!$D$5)</f>
        <v>0</v>
      </c>
      <c r="BV1384" s="210">
        <f>(((((BV1278)*(1/Conversions!$D$4))*Conversions!$D$7)*Conversions!$D$6)*Conversions!$D$5)</f>
        <v>0</v>
      </c>
      <c r="BW1384" s="210">
        <f>(((((BW1278)*(1/Conversions!$D$4))*Conversions!$D$7)*Conversions!$D$6)*Conversions!$D$5)</f>
        <v>0</v>
      </c>
      <c r="BX1384" s="210">
        <f>(((((BX1278)*(1/Conversions!$D$4))*Conversions!$D$7)*Conversions!$D$6)*Conversions!$D$5)</f>
        <v>0</v>
      </c>
      <c r="BY1384" s="210">
        <f>(((((BY1278)*(1/Conversions!$D$4))*Conversions!$D$7)*Conversions!$D$6)*Conversions!$D$5)</f>
        <v>0</v>
      </c>
      <c r="BZ1384" s="210">
        <f>(((((BZ1278)*(1/Conversions!$D$4))*Conversions!$D$7)*Conversions!$D$6)*Conversions!$D$5)</f>
        <v>0</v>
      </c>
      <c r="CA1384" s="210">
        <f>(((((CA1278)*(1/Conversions!$D$4))*Conversions!$D$7)*Conversions!$D$6)*Conversions!$D$5)</f>
        <v>0</v>
      </c>
      <c r="CB1384" s="210">
        <f>(((((CB1278)*(1/Conversions!$D$4))*Conversions!$D$7)*Conversions!$D$6)*Conversions!$D$5)</f>
        <v>0</v>
      </c>
      <c r="CC1384" s="210">
        <f>(((((CC1278)*(1/Conversions!$D$4))*Conversions!$D$7)*Conversions!$D$6)*Conversions!$D$5)</f>
        <v>5.6489344156912525E-10</v>
      </c>
      <c r="CD1384" s="210">
        <f>(((((CD1278)*(1/Conversions!$D$4))*Conversions!$D$7)*Conversions!$D$6)*Conversions!$D$5)</f>
        <v>5.6489344156912525E-10</v>
      </c>
      <c r="CE1384" s="210">
        <f>(((((CE1278)*(1/Conversions!$D$4))*Conversions!$D$7)*Conversions!$D$6)*Conversions!$D$5)</f>
        <v>5.6489344156912525E-10</v>
      </c>
      <c r="CF1384" s="210">
        <f>(((((CF1278)*(1/Conversions!$D$4))*Conversions!$D$7)*Conversions!$D$6)*Conversions!$D$5)</f>
        <v>0</v>
      </c>
      <c r="CG1384" s="210">
        <f>(((((CG1278)*(1/Conversions!$D$4))*Conversions!$D$7)*Conversions!$D$6)*Conversions!$D$5)</f>
        <v>0</v>
      </c>
      <c r="CH1384" s="210">
        <f>(((((CH1278)*(1/Conversions!$D$4))*Conversions!$D$7)*Conversions!$D$6)*Conversions!$D$5)</f>
        <v>0</v>
      </c>
      <c r="CI1384" s="210">
        <f>(((((CI1278)*(1/Conversions!$D$4))*Conversions!$D$7)*Conversions!$D$6)*Conversions!$D$5)</f>
        <v>1.0018409326973801E-8</v>
      </c>
      <c r="CJ1384" s="210">
        <f>(((((CJ1278)*(1/Conversions!$D$4))*Conversions!$D$7)*Conversions!$D$6)*Conversions!$D$5)</f>
        <v>1.0018409326973801E-8</v>
      </c>
      <c r="CK1384" s="210">
        <f>(((((CK1278)*(1/Conversions!$D$4))*Conversions!$D$7)*Conversions!$D$6)*Conversions!$D$5)</f>
        <v>1.0018409326973801E-8</v>
      </c>
      <c r="CL1384" s="210">
        <f>(((((CL1278)*(1/Conversions!$D$4))*Conversions!$D$7)*Conversions!$D$6)*Conversions!$D$5)</f>
        <v>0</v>
      </c>
      <c r="CM1384" s="210">
        <f>(((((CM1278)*(1/Conversions!$D$4))*Conversions!$D$7)*Conversions!$D$6)*Conversions!$D$5)</f>
        <v>0</v>
      </c>
      <c r="CN1384" s="210">
        <f>(((((CN1278)*(1/Conversions!$D$4))*Conversions!$D$7)*Conversions!$D$6)*Conversions!$D$5)</f>
        <v>0</v>
      </c>
      <c r="CO1384" s="210">
        <f>(((((CO1278)*(1/Conversions!$D$4))*Conversions!$D$7)*Conversions!$D$6)*Conversions!$D$5)</f>
        <v>0</v>
      </c>
      <c r="CP1384" s="210">
        <f>(((((CP1278)*(1/Conversions!$D$4))*Conversions!$D$7)*Conversions!$D$6)*Conversions!$D$5)</f>
        <v>0</v>
      </c>
      <c r="CQ1384" s="210">
        <f>(((((CQ1278)*(1/Conversions!$D$4))*Conversions!$D$7)*Conversions!$D$6)*Conversions!$D$5)</f>
        <v>0</v>
      </c>
      <c r="CR1384" s="210">
        <f>(((((CR1278)*(1/Conversions!$D$4))*Conversions!$D$7)*Conversions!$D$6)*Conversions!$D$5)</f>
        <v>0</v>
      </c>
      <c r="CS1384" s="210">
        <f>(((((CS1278)*(1/Conversions!$D$4))*Conversions!$D$7)*Conversions!$D$6)*Conversions!$D$5)</f>
        <v>0</v>
      </c>
      <c r="CT1384" s="210">
        <f>(((((CT1278)*(1/Conversions!$D$4))*Conversions!$D$7)*Conversions!$D$6)*Conversions!$D$5)</f>
        <v>0</v>
      </c>
      <c r="CU1384" s="210">
        <f>(((((CU1278)*(1/Conversions!$D$4))*Conversions!$D$7)*Conversions!$D$6)*Conversions!$D$5)</f>
        <v>0</v>
      </c>
      <c r="CV1384" s="210">
        <f>(((((CV1278)*(1/Conversions!$D$4))*Conversions!$D$7)*Conversions!$D$6)*Conversions!$D$5)</f>
        <v>0</v>
      </c>
      <c r="CW1384" s="210">
        <f>(((((CW1278)*(1/Conversions!$D$4))*Conversions!$D$7)*Conversions!$D$6)*Conversions!$D$5)</f>
        <v>0</v>
      </c>
      <c r="CX1384" s="210">
        <f>(((((CX1278)*(1/Conversions!$D$4))*Conversions!$D$7)*Conversions!$D$6)*Conversions!$D$5)</f>
        <v>0</v>
      </c>
    </row>
    <row r="1385" spans="1:102" s="208" customFormat="1" x14ac:dyDescent="0.25">
      <c r="A1385" s="213" t="s">
        <v>307</v>
      </c>
      <c r="C1385" s="210">
        <f>(((((C1279)*(1/Conversions!$D$4))*Conversions!$D$7)*Conversions!$D$6)*Conversions!$D$5)</f>
        <v>2.8262336038480305E-11</v>
      </c>
      <c r="D1385" s="210">
        <f>(((((D1279)*(1/Conversions!$D$4))*Conversions!$D$7)*Conversions!$D$6)*Conversions!$D$5)</f>
        <v>2.8262336038480305E-11</v>
      </c>
      <c r="E1385" s="210">
        <f>(((((E1279)*(1/Conversions!$D$4))*Conversions!$D$7)*Conversions!$D$6)*Conversions!$D$5)</f>
        <v>2.8262336038480305E-11</v>
      </c>
      <c r="F1385" s="210">
        <f>(((((F1279)*(1/Conversions!$D$4))*Conversions!$D$7)*Conversions!$D$6)*Conversions!$D$5)</f>
        <v>2.8262336038480305E-11</v>
      </c>
      <c r="G1385" s="210">
        <f>(((((G1279)*(1/Conversions!$D$4))*Conversions!$D$7)*Conversions!$D$6)*Conversions!$D$5)</f>
        <v>2.8262336038480305E-11</v>
      </c>
      <c r="H1385" s="210">
        <f>(((((H1279)*(1/Conversions!$D$4))*Conversions!$D$7)*Conversions!$D$6)*Conversions!$D$5)</f>
        <v>2.8262336038480305E-11</v>
      </c>
      <c r="I1385" s="210">
        <f>(((((I1279)*(1/Conversions!$D$4))*Conversions!$D$7)*Conversions!$D$6)*Conversions!$D$5)</f>
        <v>2.8262336038480305E-11</v>
      </c>
      <c r="J1385" s="210">
        <f>(((((J1279)*(1/Conversions!$D$4))*Conversions!$D$7)*Conversions!$D$6)*Conversions!$D$5)</f>
        <v>2.8262336038480305E-11</v>
      </c>
      <c r="K1385" s="210">
        <f>(((((K1279)*(1/Conversions!$D$4))*Conversions!$D$7)*Conversions!$D$6)*Conversions!$D$5)</f>
        <v>2.8262336038480305E-11</v>
      </c>
      <c r="L1385" s="210">
        <f>(((((L1279)*(1/Conversions!$D$4))*Conversions!$D$7)*Conversions!$D$6)*Conversions!$D$5)</f>
        <v>2.8262336038480305E-11</v>
      </c>
      <c r="M1385" s="210">
        <f>(((((M1279)*(1/Conversions!$D$4))*Conversions!$D$7)*Conversions!$D$6)*Conversions!$D$5)</f>
        <v>2.8262336038480305E-11</v>
      </c>
      <c r="N1385" s="210">
        <f>(((((N1279)*(1/Conversions!$D$4))*Conversions!$D$7)*Conversions!$D$6)*Conversions!$D$5)</f>
        <v>2.8262336038480305E-11</v>
      </c>
      <c r="O1385" s="210">
        <f>(((((O1279)*(1/Conversions!$D$4))*Conversions!$D$7)*Conversions!$D$6)*Conversions!$D$5)</f>
        <v>2.8262336038480305E-11</v>
      </c>
      <c r="P1385" s="210">
        <f>(((((P1279)*(1/Conversions!$D$4))*Conversions!$D$7)*Conversions!$D$6)*Conversions!$D$5)</f>
        <v>2.8262336038480305E-11</v>
      </c>
      <c r="Q1385" s="210">
        <f>(((((Q1279)*(1/Conversions!$D$4))*Conversions!$D$7)*Conversions!$D$6)*Conversions!$D$5)</f>
        <v>2.8262336038480305E-11</v>
      </c>
      <c r="R1385" s="210">
        <f>(((((R1279)*(1/Conversions!$D$4))*Conversions!$D$7)*Conversions!$D$6)*Conversions!$D$5)</f>
        <v>2.8262336038480305E-11</v>
      </c>
      <c r="S1385" s="210">
        <f>(((((S1279)*(1/Conversions!$D$4))*Conversions!$D$7)*Conversions!$D$6)*Conversions!$D$5)</f>
        <v>2.8262336038480305E-11</v>
      </c>
      <c r="T1385" s="210">
        <f>(((((T1279)*(1/Conversions!$D$4))*Conversions!$D$7)*Conversions!$D$6)*Conversions!$D$5)</f>
        <v>2.8262336038480305E-11</v>
      </c>
      <c r="U1385" s="210">
        <f>(((((U1279)*(1/Conversions!$D$4))*Conversions!$D$7)*Conversions!$D$6)*Conversions!$D$5)</f>
        <v>2.8262336038480305E-11</v>
      </c>
      <c r="V1385" s="210">
        <f>(((((V1279)*(1/Conversions!$D$4))*Conversions!$D$7)*Conversions!$D$6)*Conversions!$D$5)</f>
        <v>2.8262336038480305E-11</v>
      </c>
      <c r="W1385" s="210">
        <f>(((((W1279)*(1/Conversions!$D$4))*Conversions!$D$7)*Conversions!$D$6)*Conversions!$D$5)</f>
        <v>2.8262336038480305E-11</v>
      </c>
      <c r="X1385" s="210">
        <f>(((((X1279)*(1/Conversions!$D$4))*Conversions!$D$7)*Conversions!$D$6)*Conversions!$D$5)</f>
        <v>2.8262336038480305E-11</v>
      </c>
      <c r="Y1385" s="210">
        <f>(((((Y1279)*(1/Conversions!$D$4))*Conversions!$D$7)*Conversions!$D$6)*Conversions!$D$5)</f>
        <v>2.8262336038480305E-11</v>
      </c>
      <c r="Z1385" s="210">
        <f>(((((Z1279)*(1/Conversions!$D$4))*Conversions!$D$7)*Conversions!$D$6)*Conversions!$D$5)</f>
        <v>2.8262336038480305E-11</v>
      </c>
      <c r="AA1385" s="210">
        <f>(((((AA1279)*(1/Conversions!$D$4))*Conversions!$D$7)*Conversions!$D$6)*Conversions!$D$5)</f>
        <v>2.8262336038480305E-11</v>
      </c>
      <c r="AB1385" s="210">
        <f>(((((AB1279)*(1/Conversions!$D$4))*Conversions!$D$7)*Conversions!$D$6)*Conversions!$D$5)</f>
        <v>2.8262336038480305E-11</v>
      </c>
      <c r="AC1385" s="210">
        <f>(((((AC1279)*(1/Conversions!$D$4))*Conversions!$D$7)*Conversions!$D$6)*Conversions!$D$5)</f>
        <v>2.8262336038480305E-11</v>
      </c>
      <c r="AD1385" s="210">
        <f>(((((AD1279)*(1/Conversions!$D$4))*Conversions!$D$7)*Conversions!$D$6)*Conversions!$D$5)</f>
        <v>2.8262336038480305E-11</v>
      </c>
      <c r="AE1385" s="210">
        <f>(((((AE1279)*(1/Conversions!$D$4))*Conversions!$D$7)*Conversions!$D$6)*Conversions!$D$5)</f>
        <v>2.8262336038480305E-11</v>
      </c>
      <c r="AF1385" s="210">
        <f>(((((AF1279)*(1/Conversions!$D$4))*Conversions!$D$7)*Conversions!$D$6)*Conversions!$D$5)</f>
        <v>2.8262336038480305E-11</v>
      </c>
      <c r="AG1385" s="210">
        <f>(((((AG1279)*(1/Conversions!$D$4))*Conversions!$D$7)*Conversions!$D$6)*Conversions!$D$5)</f>
        <v>2.8262336038480305E-11</v>
      </c>
      <c r="AH1385" s="210">
        <f>(((((AH1279)*(1/Conversions!$D$4))*Conversions!$D$7)*Conversions!$D$6)*Conversions!$D$5)</f>
        <v>2.8262336038480305E-11</v>
      </c>
      <c r="AI1385" s="210">
        <f>(((((AI1279)*(1/Conversions!$D$4))*Conversions!$D$7)*Conversions!$D$6)*Conversions!$D$5)</f>
        <v>2.8262336038480305E-11</v>
      </c>
      <c r="AJ1385" s="210">
        <f>(((((AJ1279)*(1/Conversions!$D$4))*Conversions!$D$7)*Conversions!$D$6)*Conversions!$D$5)</f>
        <v>2.8262336038480305E-11</v>
      </c>
      <c r="AK1385" s="210">
        <f>(((((AK1279)*(1/Conversions!$D$4))*Conversions!$D$7)*Conversions!$D$6)*Conversions!$D$5)</f>
        <v>2.8262336038480305E-11</v>
      </c>
      <c r="AL1385" s="210">
        <f>(((((AL1279)*(1/Conversions!$D$4))*Conversions!$D$7)*Conversions!$D$6)*Conversions!$D$5)</f>
        <v>2.8262336038480305E-11</v>
      </c>
      <c r="AM1385" s="210">
        <f>(((((AM1279)*(1/Conversions!$D$4))*Conversions!$D$7)*Conversions!$D$6)*Conversions!$D$5)</f>
        <v>2.8262336038480305E-11</v>
      </c>
      <c r="AN1385" s="210">
        <f>(((((AN1279)*(1/Conversions!$D$4))*Conversions!$D$7)*Conversions!$D$6)*Conversions!$D$5)</f>
        <v>2.8262336038480305E-11</v>
      </c>
      <c r="AO1385" s="210">
        <f>(((((AO1279)*(1/Conversions!$D$4))*Conversions!$D$7)*Conversions!$D$6)*Conversions!$D$5)</f>
        <v>2.8262336038480305E-11</v>
      </c>
      <c r="AP1385" s="210">
        <f>(((((AP1279)*(1/Conversions!$D$4))*Conversions!$D$7)*Conversions!$D$6)*Conversions!$D$5)</f>
        <v>2.8262336038480305E-11</v>
      </c>
      <c r="AQ1385" s="210">
        <f>(((((AQ1279)*(1/Conversions!$D$4))*Conversions!$D$7)*Conversions!$D$6)*Conversions!$D$5)</f>
        <v>2.8262336038480305E-11</v>
      </c>
      <c r="AR1385" s="210">
        <f>(((((AR1279)*(1/Conversions!$D$4))*Conversions!$D$7)*Conversions!$D$6)*Conversions!$D$5)</f>
        <v>2.8262336038480305E-11</v>
      </c>
      <c r="AS1385" s="210">
        <f>(((((AS1279)*(1/Conversions!$D$4))*Conversions!$D$7)*Conversions!$D$6)*Conversions!$D$5)</f>
        <v>2.8262336038480305E-11</v>
      </c>
      <c r="AT1385" s="210">
        <f>(((((AT1279)*(1/Conversions!$D$4))*Conversions!$D$7)*Conversions!$D$6)*Conversions!$D$5)</f>
        <v>2.8262336038480305E-11</v>
      </c>
      <c r="AU1385" s="210">
        <f>(((((AU1279)*(1/Conversions!$D$4))*Conversions!$D$7)*Conversions!$D$6)*Conversions!$D$5)</f>
        <v>2.8262336038480305E-11</v>
      </c>
      <c r="AV1385" s="210">
        <f>(((((AV1279)*(1/Conversions!$D$4))*Conversions!$D$7)*Conversions!$D$6)*Conversions!$D$5)</f>
        <v>2.8262336038480305E-11</v>
      </c>
      <c r="AW1385" s="210">
        <f>(((((AW1279)*(1/Conversions!$D$4))*Conversions!$D$7)*Conversions!$D$6)*Conversions!$D$5)</f>
        <v>2.8262336038480305E-11</v>
      </c>
      <c r="AX1385" s="210">
        <f>(((((AX1279)*(1/Conversions!$D$4))*Conversions!$D$7)*Conversions!$D$6)*Conversions!$D$5)</f>
        <v>2.8262336038480305E-11</v>
      </c>
      <c r="AY1385" s="210">
        <f>(((((AY1279)*(1/Conversions!$D$4))*Conversions!$D$7)*Conversions!$D$6)*Conversions!$D$5)</f>
        <v>2.8262336038480305E-11</v>
      </c>
      <c r="AZ1385" s="210">
        <f>(((((AZ1279)*(1/Conversions!$D$4))*Conversions!$D$7)*Conversions!$D$6)*Conversions!$D$5)</f>
        <v>2.8262336038480305E-11</v>
      </c>
      <c r="BA1385" s="210">
        <f>(((((BA1279)*(1/Conversions!$D$4))*Conversions!$D$7)*Conversions!$D$6)*Conversions!$D$5)</f>
        <v>2.8262336038480305E-11</v>
      </c>
      <c r="BB1385" s="210">
        <f>(((((BB1279)*(1/Conversions!$D$4))*Conversions!$D$7)*Conversions!$D$6)*Conversions!$D$5)</f>
        <v>2.8262336038480305E-11</v>
      </c>
      <c r="BC1385" s="210">
        <f>(((((BC1279)*(1/Conversions!$D$4))*Conversions!$D$7)*Conversions!$D$6)*Conversions!$D$5)</f>
        <v>2.8262336038480305E-11</v>
      </c>
      <c r="BD1385" s="210">
        <f>(((((BD1279)*(1/Conversions!$D$4))*Conversions!$D$7)*Conversions!$D$6)*Conversions!$D$5)</f>
        <v>2.8262336038480305E-11</v>
      </c>
      <c r="BE1385" s="210">
        <f>(((((BE1279)*(1/Conversions!$D$4))*Conversions!$D$7)*Conversions!$D$6)*Conversions!$D$5)</f>
        <v>2.8262336038480305E-11</v>
      </c>
      <c r="BF1385" s="210">
        <f>(((((BF1279)*(1/Conversions!$D$4))*Conversions!$D$7)*Conversions!$D$6)*Conversions!$D$5)</f>
        <v>2.8262336038480305E-11</v>
      </c>
      <c r="BG1385" s="210">
        <f>(((((BG1279)*(1/Conversions!$D$4))*Conversions!$D$7)*Conversions!$D$6)*Conversions!$D$5)</f>
        <v>2.8262336038480305E-11</v>
      </c>
      <c r="BH1385" s="210">
        <f>(((((BH1279)*(1/Conversions!$D$4))*Conversions!$D$7)*Conversions!$D$6)*Conversions!$D$5)</f>
        <v>2.8262336038480305E-11</v>
      </c>
      <c r="BI1385" s="210">
        <f>(((((BI1279)*(1/Conversions!$D$4))*Conversions!$D$7)*Conversions!$D$6)*Conversions!$D$5)</f>
        <v>2.8262336038480305E-11</v>
      </c>
      <c r="BJ1385" s="210">
        <f>(((((BJ1279)*(1/Conversions!$D$4))*Conversions!$D$7)*Conversions!$D$6)*Conversions!$D$5)</f>
        <v>2.8262336038480305E-11</v>
      </c>
      <c r="BK1385" s="210">
        <f>(((((BK1279)*(1/Conversions!$D$4))*Conversions!$D$7)*Conversions!$D$6)*Conversions!$D$5)</f>
        <v>2.8262336038480305E-11</v>
      </c>
      <c r="BL1385" s="210">
        <f>(((((BL1279)*(1/Conversions!$D$4))*Conversions!$D$7)*Conversions!$D$6)*Conversions!$D$5)</f>
        <v>2.8262336038480305E-11</v>
      </c>
      <c r="BM1385" s="210">
        <f>(((((BM1279)*(1/Conversions!$D$4))*Conversions!$D$7)*Conversions!$D$6)*Conversions!$D$5)</f>
        <v>2.8262336038480305E-11</v>
      </c>
      <c r="BN1385" s="210">
        <f>(((((BN1279)*(1/Conversions!$D$4))*Conversions!$D$7)*Conversions!$D$6)*Conversions!$D$5)</f>
        <v>2.8262336038480305E-11</v>
      </c>
      <c r="BO1385" s="210">
        <f>(((((BO1279)*(1/Conversions!$D$4))*Conversions!$D$7)*Conversions!$D$6)*Conversions!$D$5)</f>
        <v>2.8262336038480305E-11</v>
      </c>
      <c r="BP1385" s="210">
        <f>(((((BP1279)*(1/Conversions!$D$4))*Conversions!$D$7)*Conversions!$D$6)*Conversions!$D$5)</f>
        <v>2.8262336038480305E-11</v>
      </c>
      <c r="BQ1385" s="210">
        <f>(((((BQ1279)*(1/Conversions!$D$4))*Conversions!$D$7)*Conversions!$D$6)*Conversions!$D$5)</f>
        <v>2.8262336038480305E-11</v>
      </c>
      <c r="BR1385" s="210">
        <f>(((((BR1279)*(1/Conversions!$D$4))*Conversions!$D$7)*Conversions!$D$6)*Conversions!$D$5)</f>
        <v>2.8262336038480305E-11</v>
      </c>
      <c r="BS1385" s="210">
        <f>(((((BS1279)*(1/Conversions!$D$4))*Conversions!$D$7)*Conversions!$D$6)*Conversions!$D$5)</f>
        <v>2.8262336038480305E-11</v>
      </c>
      <c r="BT1385" s="210">
        <f>(((((BT1279)*(1/Conversions!$D$4))*Conversions!$D$7)*Conversions!$D$6)*Conversions!$D$5)</f>
        <v>2.8262336038480305E-11</v>
      </c>
      <c r="BU1385" s="210">
        <f>(((((BU1279)*(1/Conversions!$D$4))*Conversions!$D$7)*Conversions!$D$6)*Conversions!$D$5)</f>
        <v>2.8262336038480305E-11</v>
      </c>
      <c r="BV1385" s="210">
        <f>(((((BV1279)*(1/Conversions!$D$4))*Conversions!$D$7)*Conversions!$D$6)*Conversions!$D$5)</f>
        <v>2.8262336038480305E-11</v>
      </c>
      <c r="BW1385" s="210">
        <f>(((((BW1279)*(1/Conversions!$D$4))*Conversions!$D$7)*Conversions!$D$6)*Conversions!$D$5)</f>
        <v>2.8262336038480305E-11</v>
      </c>
      <c r="BX1385" s="210">
        <f>(((((BX1279)*(1/Conversions!$D$4))*Conversions!$D$7)*Conversions!$D$6)*Conversions!$D$5)</f>
        <v>2.8262336038480305E-11</v>
      </c>
      <c r="BY1385" s="210">
        <f>(((((BY1279)*(1/Conversions!$D$4))*Conversions!$D$7)*Conversions!$D$6)*Conversions!$D$5)</f>
        <v>2.8262336038480305E-11</v>
      </c>
      <c r="BZ1385" s="210">
        <f>(((((BZ1279)*(1/Conversions!$D$4))*Conversions!$D$7)*Conversions!$D$6)*Conversions!$D$5)</f>
        <v>2.8262336038480305E-11</v>
      </c>
      <c r="CA1385" s="210">
        <f>(((((CA1279)*(1/Conversions!$D$4))*Conversions!$D$7)*Conversions!$D$6)*Conversions!$D$5)</f>
        <v>2.8262336038480305E-11</v>
      </c>
      <c r="CB1385" s="210">
        <f>(((((CB1279)*(1/Conversions!$D$4))*Conversions!$D$7)*Conversions!$D$6)*Conversions!$D$5)</f>
        <v>2.8262336038480305E-11</v>
      </c>
      <c r="CC1385" s="210">
        <f>(((((CC1279)*(1/Conversions!$D$4))*Conversions!$D$7)*Conversions!$D$6)*Conversions!$D$5)</f>
        <v>5.9869048508180797E-10</v>
      </c>
      <c r="CD1385" s="210">
        <f>(((((CD1279)*(1/Conversions!$D$4))*Conversions!$D$7)*Conversions!$D$6)*Conversions!$D$5)</f>
        <v>5.9869048508180797E-10</v>
      </c>
      <c r="CE1385" s="210">
        <f>(((((CE1279)*(1/Conversions!$D$4))*Conversions!$D$7)*Conversions!$D$6)*Conversions!$D$5)</f>
        <v>5.9869048508180797E-10</v>
      </c>
      <c r="CF1385" s="210">
        <f>(((((CF1279)*(1/Conversions!$D$4))*Conversions!$D$7)*Conversions!$D$6)*Conversions!$D$5)</f>
        <v>2.8262336038480305E-11</v>
      </c>
      <c r="CG1385" s="210">
        <f>(((((CG1279)*(1/Conversions!$D$4))*Conversions!$D$7)*Conversions!$D$6)*Conversions!$D$5)</f>
        <v>2.8262336038480305E-11</v>
      </c>
      <c r="CH1385" s="210">
        <f>(((((CH1279)*(1/Conversions!$D$4))*Conversions!$D$7)*Conversions!$D$6)*Conversions!$D$5)</f>
        <v>2.8262336038480305E-11</v>
      </c>
      <c r="CI1385" s="210">
        <f>(((((CI1279)*(1/Conversions!$D$4))*Conversions!$D$7)*Conversions!$D$6)*Conversions!$D$5)</f>
        <v>9.994268581607599E-9</v>
      </c>
      <c r="CJ1385" s="210">
        <f>(((((CJ1279)*(1/Conversions!$D$4))*Conversions!$D$7)*Conversions!$D$6)*Conversions!$D$5)</f>
        <v>9.994268581607599E-9</v>
      </c>
      <c r="CK1385" s="210">
        <f>(((((CK1279)*(1/Conversions!$D$4))*Conversions!$D$7)*Conversions!$D$6)*Conversions!$D$5)</f>
        <v>9.994268581607599E-9</v>
      </c>
      <c r="CL1385" s="210">
        <f>(((((CL1279)*(1/Conversions!$D$4))*Conversions!$D$7)*Conversions!$D$6)*Conversions!$D$5)</f>
        <v>2.8262336038480305E-11</v>
      </c>
      <c r="CM1385" s="210">
        <f>(((((CM1279)*(1/Conversions!$D$4))*Conversions!$D$7)*Conversions!$D$6)*Conversions!$D$5)</f>
        <v>2.8262336038480305E-11</v>
      </c>
      <c r="CN1385" s="210">
        <f>(((((CN1279)*(1/Conversions!$D$4))*Conversions!$D$7)*Conversions!$D$6)*Conversions!$D$5)</f>
        <v>2.8262336038480305E-11</v>
      </c>
      <c r="CO1385" s="210">
        <f>(((((CO1279)*(1/Conversions!$D$4))*Conversions!$D$7)*Conversions!$D$6)*Conversions!$D$5)</f>
        <v>2.8262336038480305E-11</v>
      </c>
      <c r="CP1385" s="210">
        <f>(((((CP1279)*(1/Conversions!$D$4))*Conversions!$D$7)*Conversions!$D$6)*Conversions!$D$5)</f>
        <v>2.8262336038480305E-11</v>
      </c>
      <c r="CQ1385" s="210">
        <f>(((((CQ1279)*(1/Conversions!$D$4))*Conversions!$D$7)*Conversions!$D$6)*Conversions!$D$5)</f>
        <v>2.8262336038480305E-11</v>
      </c>
      <c r="CR1385" s="210">
        <f>(((((CR1279)*(1/Conversions!$D$4))*Conversions!$D$7)*Conversions!$D$6)*Conversions!$D$5)</f>
        <v>2.8262336038480305E-11</v>
      </c>
      <c r="CS1385" s="210">
        <f>(((((CS1279)*(1/Conversions!$D$4))*Conversions!$D$7)*Conversions!$D$6)*Conversions!$D$5)</f>
        <v>2.8262336038480305E-11</v>
      </c>
      <c r="CT1385" s="210">
        <f>(((((CT1279)*(1/Conversions!$D$4))*Conversions!$D$7)*Conversions!$D$6)*Conversions!$D$5)</f>
        <v>2.8262336038480305E-11</v>
      </c>
      <c r="CU1385" s="210">
        <f>(((((CU1279)*(1/Conversions!$D$4))*Conversions!$D$7)*Conversions!$D$6)*Conversions!$D$5)</f>
        <v>2.8262336038480305E-11</v>
      </c>
      <c r="CV1385" s="210">
        <f>(((((CV1279)*(1/Conversions!$D$4))*Conversions!$D$7)*Conversions!$D$6)*Conversions!$D$5)</f>
        <v>2.8262336038480305E-11</v>
      </c>
      <c r="CW1385" s="210">
        <f>(((((CW1279)*(1/Conversions!$D$4))*Conversions!$D$7)*Conversions!$D$6)*Conversions!$D$5)</f>
        <v>2.8262336038480305E-11</v>
      </c>
      <c r="CX1385" s="210">
        <f>(((((CX1279)*(1/Conversions!$D$4))*Conversions!$D$7)*Conversions!$D$6)*Conversions!$D$5)</f>
        <v>2.8262336038480305E-11</v>
      </c>
    </row>
    <row r="1386" spans="1:102" s="208" customFormat="1" x14ac:dyDescent="0.25">
      <c r="A1386" s="213" t="s">
        <v>309</v>
      </c>
      <c r="C1386" s="210">
        <f>(((((C1280)*(1/Conversions!$D$4))*Conversions!$D$7)*Conversions!$D$6)*Conversions!$D$5)</f>
        <v>4.2393504057720465E-11</v>
      </c>
      <c r="D1386" s="210">
        <f>(((((D1280)*(1/Conversions!$D$4))*Conversions!$D$7)*Conversions!$D$6)*Conversions!$D$5)</f>
        <v>4.2393504057720465E-11</v>
      </c>
      <c r="E1386" s="210">
        <f>(((((E1280)*(1/Conversions!$D$4))*Conversions!$D$7)*Conversions!$D$6)*Conversions!$D$5)</f>
        <v>4.2393504057720465E-11</v>
      </c>
      <c r="F1386" s="210">
        <f>(((((F1280)*(1/Conversions!$D$4))*Conversions!$D$7)*Conversions!$D$6)*Conversions!$D$5)</f>
        <v>4.2393504057720465E-11</v>
      </c>
      <c r="G1386" s="210">
        <f>(((((G1280)*(1/Conversions!$D$4))*Conversions!$D$7)*Conversions!$D$6)*Conversions!$D$5)</f>
        <v>4.2393504057720465E-11</v>
      </c>
      <c r="H1386" s="210">
        <f>(((((H1280)*(1/Conversions!$D$4))*Conversions!$D$7)*Conversions!$D$6)*Conversions!$D$5)</f>
        <v>4.2393504057720465E-11</v>
      </c>
      <c r="I1386" s="210">
        <f>(((((I1280)*(1/Conversions!$D$4))*Conversions!$D$7)*Conversions!$D$6)*Conversions!$D$5)</f>
        <v>4.2393504057720465E-11</v>
      </c>
      <c r="J1386" s="210">
        <f>(((((J1280)*(1/Conversions!$D$4))*Conversions!$D$7)*Conversions!$D$6)*Conversions!$D$5)</f>
        <v>4.2393504057720465E-11</v>
      </c>
      <c r="K1386" s="210">
        <f>(((((K1280)*(1/Conversions!$D$4))*Conversions!$D$7)*Conversions!$D$6)*Conversions!$D$5)</f>
        <v>4.2393504057720465E-11</v>
      </c>
      <c r="L1386" s="210">
        <f>(((((L1280)*(1/Conversions!$D$4))*Conversions!$D$7)*Conversions!$D$6)*Conversions!$D$5)</f>
        <v>4.2393504057720465E-11</v>
      </c>
      <c r="M1386" s="210">
        <f>(((((M1280)*(1/Conversions!$D$4))*Conversions!$D$7)*Conversions!$D$6)*Conversions!$D$5)</f>
        <v>4.2393504057720465E-11</v>
      </c>
      <c r="N1386" s="210">
        <f>(((((N1280)*(1/Conversions!$D$4))*Conversions!$D$7)*Conversions!$D$6)*Conversions!$D$5)</f>
        <v>4.2393504057720465E-11</v>
      </c>
      <c r="O1386" s="210">
        <f>(((((O1280)*(1/Conversions!$D$4))*Conversions!$D$7)*Conversions!$D$6)*Conversions!$D$5)</f>
        <v>4.2393504057720465E-11</v>
      </c>
      <c r="P1386" s="210">
        <f>(((((P1280)*(1/Conversions!$D$4))*Conversions!$D$7)*Conversions!$D$6)*Conversions!$D$5)</f>
        <v>4.2393504057720465E-11</v>
      </c>
      <c r="Q1386" s="210">
        <f>(((((Q1280)*(1/Conversions!$D$4))*Conversions!$D$7)*Conversions!$D$6)*Conversions!$D$5)</f>
        <v>4.2393504057720465E-11</v>
      </c>
      <c r="R1386" s="210">
        <f>(((((R1280)*(1/Conversions!$D$4))*Conversions!$D$7)*Conversions!$D$6)*Conversions!$D$5)</f>
        <v>4.2393504057720465E-11</v>
      </c>
      <c r="S1386" s="210">
        <f>(((((S1280)*(1/Conversions!$D$4))*Conversions!$D$7)*Conversions!$D$6)*Conversions!$D$5)</f>
        <v>4.2393504057720465E-11</v>
      </c>
      <c r="T1386" s="210">
        <f>(((((T1280)*(1/Conversions!$D$4))*Conversions!$D$7)*Conversions!$D$6)*Conversions!$D$5)</f>
        <v>4.2393504057720465E-11</v>
      </c>
      <c r="U1386" s="210">
        <f>(((((U1280)*(1/Conversions!$D$4))*Conversions!$D$7)*Conversions!$D$6)*Conversions!$D$5)</f>
        <v>4.2393504057720465E-11</v>
      </c>
      <c r="V1386" s="210">
        <f>(((((V1280)*(1/Conversions!$D$4))*Conversions!$D$7)*Conversions!$D$6)*Conversions!$D$5)</f>
        <v>4.2393504057720465E-11</v>
      </c>
      <c r="W1386" s="210">
        <f>(((((W1280)*(1/Conversions!$D$4))*Conversions!$D$7)*Conversions!$D$6)*Conversions!$D$5)</f>
        <v>4.2393504057720465E-11</v>
      </c>
      <c r="X1386" s="210">
        <f>(((((X1280)*(1/Conversions!$D$4))*Conversions!$D$7)*Conversions!$D$6)*Conversions!$D$5)</f>
        <v>4.2393504057720465E-11</v>
      </c>
      <c r="Y1386" s="210">
        <f>(((((Y1280)*(1/Conversions!$D$4))*Conversions!$D$7)*Conversions!$D$6)*Conversions!$D$5)</f>
        <v>4.2393504057720465E-11</v>
      </c>
      <c r="Z1386" s="210">
        <f>(((((Z1280)*(1/Conversions!$D$4))*Conversions!$D$7)*Conversions!$D$6)*Conversions!$D$5)</f>
        <v>4.2393504057720465E-11</v>
      </c>
      <c r="AA1386" s="210">
        <f>(((((AA1280)*(1/Conversions!$D$4))*Conversions!$D$7)*Conversions!$D$6)*Conversions!$D$5)</f>
        <v>4.2393504057720465E-11</v>
      </c>
      <c r="AB1386" s="210">
        <f>(((((AB1280)*(1/Conversions!$D$4))*Conversions!$D$7)*Conversions!$D$6)*Conversions!$D$5)</f>
        <v>4.2393504057720465E-11</v>
      </c>
      <c r="AC1386" s="210">
        <f>(((((AC1280)*(1/Conversions!$D$4))*Conversions!$D$7)*Conversions!$D$6)*Conversions!$D$5)</f>
        <v>4.2393504057720465E-11</v>
      </c>
      <c r="AD1386" s="210">
        <f>(((((AD1280)*(1/Conversions!$D$4))*Conversions!$D$7)*Conversions!$D$6)*Conversions!$D$5)</f>
        <v>4.2393504057720465E-11</v>
      </c>
      <c r="AE1386" s="210">
        <f>(((((AE1280)*(1/Conversions!$D$4))*Conversions!$D$7)*Conversions!$D$6)*Conversions!$D$5)</f>
        <v>4.2393504057720465E-11</v>
      </c>
      <c r="AF1386" s="210">
        <f>(((((AF1280)*(1/Conversions!$D$4))*Conversions!$D$7)*Conversions!$D$6)*Conversions!$D$5)</f>
        <v>4.2393504057720465E-11</v>
      </c>
      <c r="AG1386" s="210">
        <f>(((((AG1280)*(1/Conversions!$D$4))*Conversions!$D$7)*Conversions!$D$6)*Conversions!$D$5)</f>
        <v>4.2393504057720465E-11</v>
      </c>
      <c r="AH1386" s="210">
        <f>(((((AH1280)*(1/Conversions!$D$4))*Conversions!$D$7)*Conversions!$D$6)*Conversions!$D$5)</f>
        <v>4.2393504057720465E-11</v>
      </c>
      <c r="AI1386" s="210">
        <f>(((((AI1280)*(1/Conversions!$D$4))*Conversions!$D$7)*Conversions!$D$6)*Conversions!$D$5)</f>
        <v>4.2393504057720465E-11</v>
      </c>
      <c r="AJ1386" s="210">
        <f>(((((AJ1280)*(1/Conversions!$D$4))*Conversions!$D$7)*Conversions!$D$6)*Conversions!$D$5)</f>
        <v>4.2393504057720465E-11</v>
      </c>
      <c r="AK1386" s="210">
        <f>(((((AK1280)*(1/Conversions!$D$4))*Conversions!$D$7)*Conversions!$D$6)*Conversions!$D$5)</f>
        <v>4.2393504057720465E-11</v>
      </c>
      <c r="AL1386" s="210">
        <f>(((((AL1280)*(1/Conversions!$D$4))*Conversions!$D$7)*Conversions!$D$6)*Conversions!$D$5)</f>
        <v>4.2393504057720465E-11</v>
      </c>
      <c r="AM1386" s="210">
        <f>(((((AM1280)*(1/Conversions!$D$4))*Conversions!$D$7)*Conversions!$D$6)*Conversions!$D$5)</f>
        <v>4.2393504057720465E-11</v>
      </c>
      <c r="AN1386" s="210">
        <f>(((((AN1280)*(1/Conversions!$D$4))*Conversions!$D$7)*Conversions!$D$6)*Conversions!$D$5)</f>
        <v>4.2393504057720465E-11</v>
      </c>
      <c r="AO1386" s="210">
        <f>(((((AO1280)*(1/Conversions!$D$4))*Conversions!$D$7)*Conversions!$D$6)*Conversions!$D$5)</f>
        <v>4.2393504057720465E-11</v>
      </c>
      <c r="AP1386" s="210">
        <f>(((((AP1280)*(1/Conversions!$D$4))*Conversions!$D$7)*Conversions!$D$6)*Conversions!$D$5)</f>
        <v>4.2393504057720465E-11</v>
      </c>
      <c r="AQ1386" s="210">
        <f>(((((AQ1280)*(1/Conversions!$D$4))*Conversions!$D$7)*Conversions!$D$6)*Conversions!$D$5)</f>
        <v>4.2393504057720465E-11</v>
      </c>
      <c r="AR1386" s="210">
        <f>(((((AR1280)*(1/Conversions!$D$4))*Conversions!$D$7)*Conversions!$D$6)*Conversions!$D$5)</f>
        <v>4.2393504057720465E-11</v>
      </c>
      <c r="AS1386" s="210">
        <f>(((((AS1280)*(1/Conversions!$D$4))*Conversions!$D$7)*Conversions!$D$6)*Conversions!$D$5)</f>
        <v>4.2393504057720465E-11</v>
      </c>
      <c r="AT1386" s="210">
        <f>(((((AT1280)*(1/Conversions!$D$4))*Conversions!$D$7)*Conversions!$D$6)*Conversions!$D$5)</f>
        <v>4.2393504057720465E-11</v>
      </c>
      <c r="AU1386" s="210">
        <f>(((((AU1280)*(1/Conversions!$D$4))*Conversions!$D$7)*Conversions!$D$6)*Conversions!$D$5)</f>
        <v>4.2393504057720465E-11</v>
      </c>
      <c r="AV1386" s="210">
        <f>(((((AV1280)*(1/Conversions!$D$4))*Conversions!$D$7)*Conversions!$D$6)*Conversions!$D$5)</f>
        <v>4.2393504057720465E-11</v>
      </c>
      <c r="AW1386" s="210">
        <f>(((((AW1280)*(1/Conversions!$D$4))*Conversions!$D$7)*Conversions!$D$6)*Conversions!$D$5)</f>
        <v>4.2393504057720465E-11</v>
      </c>
      <c r="AX1386" s="210">
        <f>(((((AX1280)*(1/Conversions!$D$4))*Conversions!$D$7)*Conversions!$D$6)*Conversions!$D$5)</f>
        <v>4.2393504057720465E-11</v>
      </c>
      <c r="AY1386" s="210">
        <f>(((((AY1280)*(1/Conversions!$D$4))*Conversions!$D$7)*Conversions!$D$6)*Conversions!$D$5)</f>
        <v>4.2393504057720465E-11</v>
      </c>
      <c r="AZ1386" s="210">
        <f>(((((AZ1280)*(1/Conversions!$D$4))*Conversions!$D$7)*Conversions!$D$6)*Conversions!$D$5)</f>
        <v>4.2393504057720465E-11</v>
      </c>
      <c r="BA1386" s="210">
        <f>(((((BA1280)*(1/Conversions!$D$4))*Conversions!$D$7)*Conversions!$D$6)*Conversions!$D$5)</f>
        <v>4.2393504057720465E-11</v>
      </c>
      <c r="BB1386" s="210">
        <f>(((((BB1280)*(1/Conversions!$D$4))*Conversions!$D$7)*Conversions!$D$6)*Conversions!$D$5)</f>
        <v>4.2393504057720465E-11</v>
      </c>
      <c r="BC1386" s="210">
        <f>(((((BC1280)*(1/Conversions!$D$4))*Conversions!$D$7)*Conversions!$D$6)*Conversions!$D$5)</f>
        <v>4.2393504057720465E-11</v>
      </c>
      <c r="BD1386" s="210">
        <f>(((((BD1280)*(1/Conversions!$D$4))*Conversions!$D$7)*Conversions!$D$6)*Conversions!$D$5)</f>
        <v>4.2393504057720465E-11</v>
      </c>
      <c r="BE1386" s="210">
        <f>(((((BE1280)*(1/Conversions!$D$4))*Conversions!$D$7)*Conversions!$D$6)*Conversions!$D$5)</f>
        <v>4.2393504057720465E-11</v>
      </c>
      <c r="BF1386" s="210">
        <f>(((((BF1280)*(1/Conversions!$D$4))*Conversions!$D$7)*Conversions!$D$6)*Conversions!$D$5)</f>
        <v>4.2393504057720465E-11</v>
      </c>
      <c r="BG1386" s="210">
        <f>(((((BG1280)*(1/Conversions!$D$4))*Conversions!$D$7)*Conversions!$D$6)*Conversions!$D$5)</f>
        <v>4.2393504057720465E-11</v>
      </c>
      <c r="BH1386" s="210">
        <f>(((((BH1280)*(1/Conversions!$D$4))*Conversions!$D$7)*Conversions!$D$6)*Conversions!$D$5)</f>
        <v>4.2393504057720465E-11</v>
      </c>
      <c r="BI1386" s="210">
        <f>(((((BI1280)*(1/Conversions!$D$4))*Conversions!$D$7)*Conversions!$D$6)*Conversions!$D$5)</f>
        <v>4.2393504057720465E-11</v>
      </c>
      <c r="BJ1386" s="210">
        <f>(((((BJ1280)*(1/Conversions!$D$4))*Conversions!$D$7)*Conversions!$D$6)*Conversions!$D$5)</f>
        <v>4.2393504057720465E-11</v>
      </c>
      <c r="BK1386" s="210">
        <f>(((((BK1280)*(1/Conversions!$D$4))*Conversions!$D$7)*Conversions!$D$6)*Conversions!$D$5)</f>
        <v>4.2393504057720465E-11</v>
      </c>
      <c r="BL1386" s="210">
        <f>(((((BL1280)*(1/Conversions!$D$4))*Conversions!$D$7)*Conversions!$D$6)*Conversions!$D$5)</f>
        <v>4.2393504057720465E-11</v>
      </c>
      <c r="BM1386" s="210">
        <f>(((((BM1280)*(1/Conversions!$D$4))*Conversions!$D$7)*Conversions!$D$6)*Conversions!$D$5)</f>
        <v>4.2393504057720465E-11</v>
      </c>
      <c r="BN1386" s="210">
        <f>(((((BN1280)*(1/Conversions!$D$4))*Conversions!$D$7)*Conversions!$D$6)*Conversions!$D$5)</f>
        <v>4.2393504057720465E-11</v>
      </c>
      <c r="BO1386" s="210">
        <f>(((((BO1280)*(1/Conversions!$D$4))*Conversions!$D$7)*Conversions!$D$6)*Conversions!$D$5)</f>
        <v>4.2393504057720465E-11</v>
      </c>
      <c r="BP1386" s="210">
        <f>(((((BP1280)*(1/Conversions!$D$4))*Conversions!$D$7)*Conversions!$D$6)*Conversions!$D$5)</f>
        <v>4.2393504057720465E-11</v>
      </c>
      <c r="BQ1386" s="210">
        <f>(((((BQ1280)*(1/Conversions!$D$4))*Conversions!$D$7)*Conversions!$D$6)*Conversions!$D$5)</f>
        <v>4.2393504057720465E-11</v>
      </c>
      <c r="BR1386" s="210">
        <f>(((((BR1280)*(1/Conversions!$D$4))*Conversions!$D$7)*Conversions!$D$6)*Conversions!$D$5)</f>
        <v>4.2393504057720465E-11</v>
      </c>
      <c r="BS1386" s="210">
        <f>(((((BS1280)*(1/Conversions!$D$4))*Conversions!$D$7)*Conversions!$D$6)*Conversions!$D$5)</f>
        <v>4.2393504057720465E-11</v>
      </c>
      <c r="BT1386" s="210">
        <f>(((((BT1280)*(1/Conversions!$D$4))*Conversions!$D$7)*Conversions!$D$6)*Conversions!$D$5)</f>
        <v>4.2393504057720465E-11</v>
      </c>
      <c r="BU1386" s="210">
        <f>(((((BU1280)*(1/Conversions!$D$4))*Conversions!$D$7)*Conversions!$D$6)*Conversions!$D$5)</f>
        <v>4.2393504057720465E-11</v>
      </c>
      <c r="BV1386" s="210">
        <f>(((((BV1280)*(1/Conversions!$D$4))*Conversions!$D$7)*Conversions!$D$6)*Conversions!$D$5)</f>
        <v>4.2393504057720465E-11</v>
      </c>
      <c r="BW1386" s="210">
        <f>(((((BW1280)*(1/Conversions!$D$4))*Conversions!$D$7)*Conversions!$D$6)*Conversions!$D$5)</f>
        <v>4.2393504057720465E-11</v>
      </c>
      <c r="BX1386" s="210">
        <f>(((((BX1280)*(1/Conversions!$D$4))*Conversions!$D$7)*Conversions!$D$6)*Conversions!$D$5)</f>
        <v>4.2393504057720465E-11</v>
      </c>
      <c r="BY1386" s="210">
        <f>(((((BY1280)*(1/Conversions!$D$4))*Conversions!$D$7)*Conversions!$D$6)*Conversions!$D$5)</f>
        <v>4.2393504057720465E-11</v>
      </c>
      <c r="BZ1386" s="210">
        <f>(((((BZ1280)*(1/Conversions!$D$4))*Conversions!$D$7)*Conversions!$D$6)*Conversions!$D$5)</f>
        <v>4.2393504057720465E-11</v>
      </c>
      <c r="CA1386" s="210">
        <f>(((((CA1280)*(1/Conversions!$D$4))*Conversions!$D$7)*Conversions!$D$6)*Conversions!$D$5)</f>
        <v>4.2393504057720465E-11</v>
      </c>
      <c r="CB1386" s="210">
        <f>(((((CB1280)*(1/Conversions!$D$4))*Conversions!$D$7)*Conversions!$D$6)*Conversions!$D$5)</f>
        <v>4.2393504057720465E-11</v>
      </c>
      <c r="CC1386" s="210">
        <f>(((((CC1280)*(1/Conversions!$D$4))*Conversions!$D$7)*Conversions!$D$6)*Conversions!$D$5)</f>
        <v>1.0283957526002023E-10</v>
      </c>
      <c r="CD1386" s="210">
        <f>(((((CD1280)*(1/Conversions!$D$4))*Conversions!$D$7)*Conversions!$D$6)*Conversions!$D$5)</f>
        <v>1.0283957526002023E-10</v>
      </c>
      <c r="CE1386" s="210">
        <f>(((((CE1280)*(1/Conversions!$D$4))*Conversions!$D$7)*Conversions!$D$6)*Conversions!$D$5)</f>
        <v>1.0283957526002023E-10</v>
      </c>
      <c r="CF1386" s="210">
        <f>(((((CF1280)*(1/Conversions!$D$4))*Conversions!$D$7)*Conversions!$D$6)*Conversions!$D$5)</f>
        <v>4.2393504057720465E-11</v>
      </c>
      <c r="CG1386" s="210">
        <f>(((((CG1280)*(1/Conversions!$D$4))*Conversions!$D$7)*Conversions!$D$6)*Conversions!$D$5)</f>
        <v>4.2393504057720465E-11</v>
      </c>
      <c r="CH1386" s="210">
        <f>(((((CH1280)*(1/Conversions!$D$4))*Conversions!$D$7)*Conversions!$D$6)*Conversions!$D$5)</f>
        <v>4.2393504057720465E-11</v>
      </c>
      <c r="CI1386" s="210">
        <f>(((((CI1280)*(1/Conversions!$D$4))*Conversions!$D$7)*Conversions!$D$6)*Conversions!$D$5)</f>
        <v>4.2393504057720465E-11</v>
      </c>
      <c r="CJ1386" s="210">
        <f>(((((CJ1280)*(1/Conversions!$D$4))*Conversions!$D$7)*Conversions!$D$6)*Conversions!$D$5)</f>
        <v>4.2393504057720465E-11</v>
      </c>
      <c r="CK1386" s="210">
        <f>(((((CK1280)*(1/Conversions!$D$4))*Conversions!$D$7)*Conversions!$D$6)*Conversions!$D$5)</f>
        <v>4.2393504057720465E-11</v>
      </c>
      <c r="CL1386" s="210">
        <f>(((((CL1280)*(1/Conversions!$D$4))*Conversions!$D$7)*Conversions!$D$6)*Conversions!$D$5)</f>
        <v>4.2393504057720465E-11</v>
      </c>
      <c r="CM1386" s="210">
        <f>(((((CM1280)*(1/Conversions!$D$4))*Conversions!$D$7)*Conversions!$D$6)*Conversions!$D$5)</f>
        <v>4.2393504057720465E-11</v>
      </c>
      <c r="CN1386" s="210">
        <f>(((((CN1280)*(1/Conversions!$D$4))*Conversions!$D$7)*Conversions!$D$6)*Conversions!$D$5)</f>
        <v>4.2393504057720465E-11</v>
      </c>
      <c r="CO1386" s="210">
        <f>(((((CO1280)*(1/Conversions!$D$4))*Conversions!$D$7)*Conversions!$D$6)*Conversions!$D$5)</f>
        <v>4.2393504057720465E-11</v>
      </c>
      <c r="CP1386" s="210">
        <f>(((((CP1280)*(1/Conversions!$D$4))*Conversions!$D$7)*Conversions!$D$6)*Conversions!$D$5)</f>
        <v>4.2393504057720465E-11</v>
      </c>
      <c r="CQ1386" s="210">
        <f>(((((CQ1280)*(1/Conversions!$D$4))*Conversions!$D$7)*Conversions!$D$6)*Conversions!$D$5)</f>
        <v>4.2393504057720465E-11</v>
      </c>
      <c r="CR1386" s="210">
        <f>(((((CR1280)*(1/Conversions!$D$4))*Conversions!$D$7)*Conversions!$D$6)*Conversions!$D$5)</f>
        <v>4.2393504057720465E-11</v>
      </c>
      <c r="CS1386" s="210">
        <f>(((((CS1280)*(1/Conversions!$D$4))*Conversions!$D$7)*Conversions!$D$6)*Conversions!$D$5)</f>
        <v>4.2393504057720465E-11</v>
      </c>
      <c r="CT1386" s="210">
        <f>(((((CT1280)*(1/Conversions!$D$4))*Conversions!$D$7)*Conversions!$D$6)*Conversions!$D$5)</f>
        <v>4.2393504057720465E-11</v>
      </c>
      <c r="CU1386" s="210">
        <f>(((((CU1280)*(1/Conversions!$D$4))*Conversions!$D$7)*Conversions!$D$6)*Conversions!$D$5)</f>
        <v>4.2393504057720465E-11</v>
      </c>
      <c r="CV1386" s="210">
        <f>(((((CV1280)*(1/Conversions!$D$4))*Conversions!$D$7)*Conversions!$D$6)*Conversions!$D$5)</f>
        <v>4.2393504057720465E-11</v>
      </c>
      <c r="CW1386" s="210">
        <f>(((((CW1280)*(1/Conversions!$D$4))*Conversions!$D$7)*Conversions!$D$6)*Conversions!$D$5)</f>
        <v>4.2393504057720465E-11</v>
      </c>
      <c r="CX1386" s="210">
        <f>(((((CX1280)*(1/Conversions!$D$4))*Conversions!$D$7)*Conversions!$D$6)*Conversions!$D$5)</f>
        <v>4.2393504057720465E-11</v>
      </c>
    </row>
    <row r="1387" spans="1:102" s="208" customFormat="1" x14ac:dyDescent="0.25">
      <c r="A1387" s="213" t="s">
        <v>311</v>
      </c>
      <c r="C1387" s="210">
        <f>(((((C1281)*(1/Conversions!$D$4))*Conversions!$D$7)*Conversions!$D$6)*Conversions!$D$5)</f>
        <v>2.8262336038480316E-10</v>
      </c>
      <c r="D1387" s="210">
        <f>(((((D1281)*(1/Conversions!$D$4))*Conversions!$D$7)*Conversions!$D$6)*Conversions!$D$5)</f>
        <v>2.8262336038480316E-10</v>
      </c>
      <c r="E1387" s="210">
        <f>(((((E1281)*(1/Conversions!$D$4))*Conversions!$D$7)*Conversions!$D$6)*Conversions!$D$5)</f>
        <v>2.8262336038480316E-10</v>
      </c>
      <c r="F1387" s="210">
        <f>(((((F1281)*(1/Conversions!$D$4))*Conversions!$D$7)*Conversions!$D$6)*Conversions!$D$5)</f>
        <v>2.8262336038480316E-10</v>
      </c>
      <c r="G1387" s="210">
        <f>(((((G1281)*(1/Conversions!$D$4))*Conversions!$D$7)*Conversions!$D$6)*Conversions!$D$5)</f>
        <v>2.8262336038480316E-10</v>
      </c>
      <c r="H1387" s="210">
        <f>(((((H1281)*(1/Conversions!$D$4))*Conversions!$D$7)*Conversions!$D$6)*Conversions!$D$5)</f>
        <v>2.8262336038480316E-10</v>
      </c>
      <c r="I1387" s="210">
        <f>(((((I1281)*(1/Conversions!$D$4))*Conversions!$D$7)*Conversions!$D$6)*Conversions!$D$5)</f>
        <v>2.8262336038480316E-10</v>
      </c>
      <c r="J1387" s="210">
        <f>(((((J1281)*(1/Conversions!$D$4))*Conversions!$D$7)*Conversions!$D$6)*Conversions!$D$5)</f>
        <v>2.8262336038480316E-10</v>
      </c>
      <c r="K1387" s="210">
        <f>(((((K1281)*(1/Conversions!$D$4))*Conversions!$D$7)*Conversions!$D$6)*Conversions!$D$5)</f>
        <v>2.8262336038480316E-10</v>
      </c>
      <c r="L1387" s="210">
        <f>(((((L1281)*(1/Conversions!$D$4))*Conversions!$D$7)*Conversions!$D$6)*Conversions!$D$5)</f>
        <v>2.8262336038480316E-10</v>
      </c>
      <c r="M1387" s="210">
        <f>(((((M1281)*(1/Conversions!$D$4))*Conversions!$D$7)*Conversions!$D$6)*Conversions!$D$5)</f>
        <v>2.8262336038480316E-10</v>
      </c>
      <c r="N1387" s="210">
        <f>(((((N1281)*(1/Conversions!$D$4))*Conversions!$D$7)*Conversions!$D$6)*Conversions!$D$5)</f>
        <v>2.8262336038480316E-10</v>
      </c>
      <c r="O1387" s="210">
        <f>(((((O1281)*(1/Conversions!$D$4))*Conversions!$D$7)*Conversions!$D$6)*Conversions!$D$5)</f>
        <v>2.8262336038480316E-10</v>
      </c>
      <c r="P1387" s="210">
        <f>(((((P1281)*(1/Conversions!$D$4))*Conversions!$D$7)*Conversions!$D$6)*Conversions!$D$5)</f>
        <v>2.8262336038480316E-10</v>
      </c>
      <c r="Q1387" s="210">
        <f>(((((Q1281)*(1/Conversions!$D$4))*Conversions!$D$7)*Conversions!$D$6)*Conversions!$D$5)</f>
        <v>2.8262336038480316E-10</v>
      </c>
      <c r="R1387" s="210">
        <f>(((((R1281)*(1/Conversions!$D$4))*Conversions!$D$7)*Conversions!$D$6)*Conversions!$D$5)</f>
        <v>2.8262336038480316E-10</v>
      </c>
      <c r="S1387" s="210">
        <f>(((((S1281)*(1/Conversions!$D$4))*Conversions!$D$7)*Conversions!$D$6)*Conversions!$D$5)</f>
        <v>2.8262336038480316E-10</v>
      </c>
      <c r="T1387" s="210">
        <f>(((((T1281)*(1/Conversions!$D$4))*Conversions!$D$7)*Conversions!$D$6)*Conversions!$D$5)</f>
        <v>2.8262336038480316E-10</v>
      </c>
      <c r="U1387" s="210">
        <f>(((((U1281)*(1/Conversions!$D$4))*Conversions!$D$7)*Conversions!$D$6)*Conversions!$D$5)</f>
        <v>2.8262336038480316E-10</v>
      </c>
      <c r="V1387" s="210">
        <f>(((((V1281)*(1/Conversions!$D$4))*Conversions!$D$7)*Conversions!$D$6)*Conversions!$D$5)</f>
        <v>2.8262336038480316E-10</v>
      </c>
      <c r="W1387" s="210">
        <f>(((((W1281)*(1/Conversions!$D$4))*Conversions!$D$7)*Conversions!$D$6)*Conversions!$D$5)</f>
        <v>2.8262336038480316E-10</v>
      </c>
      <c r="X1387" s="210">
        <f>(((((X1281)*(1/Conversions!$D$4))*Conversions!$D$7)*Conversions!$D$6)*Conversions!$D$5)</f>
        <v>2.8262336038480316E-10</v>
      </c>
      <c r="Y1387" s="210">
        <f>(((((Y1281)*(1/Conversions!$D$4))*Conversions!$D$7)*Conversions!$D$6)*Conversions!$D$5)</f>
        <v>2.8262336038480316E-10</v>
      </c>
      <c r="Z1387" s="210">
        <f>(((((Z1281)*(1/Conversions!$D$4))*Conversions!$D$7)*Conversions!$D$6)*Conversions!$D$5)</f>
        <v>2.8262336038480316E-10</v>
      </c>
      <c r="AA1387" s="210">
        <f>(((((AA1281)*(1/Conversions!$D$4))*Conversions!$D$7)*Conversions!$D$6)*Conversions!$D$5)</f>
        <v>2.8262336038480316E-10</v>
      </c>
      <c r="AB1387" s="210">
        <f>(((((AB1281)*(1/Conversions!$D$4))*Conversions!$D$7)*Conversions!$D$6)*Conversions!$D$5)</f>
        <v>2.8262336038480316E-10</v>
      </c>
      <c r="AC1387" s="210">
        <f>(((((AC1281)*(1/Conversions!$D$4))*Conversions!$D$7)*Conversions!$D$6)*Conversions!$D$5)</f>
        <v>2.8262336038480316E-10</v>
      </c>
      <c r="AD1387" s="210">
        <f>(((((AD1281)*(1/Conversions!$D$4))*Conversions!$D$7)*Conversions!$D$6)*Conversions!$D$5)</f>
        <v>2.8262336038480316E-10</v>
      </c>
      <c r="AE1387" s="210">
        <f>(((((AE1281)*(1/Conversions!$D$4))*Conversions!$D$7)*Conversions!$D$6)*Conversions!$D$5)</f>
        <v>2.8262336038480316E-10</v>
      </c>
      <c r="AF1387" s="210">
        <f>(((((AF1281)*(1/Conversions!$D$4))*Conversions!$D$7)*Conversions!$D$6)*Conversions!$D$5)</f>
        <v>2.8262336038480316E-10</v>
      </c>
      <c r="AG1387" s="210">
        <f>(((((AG1281)*(1/Conversions!$D$4))*Conversions!$D$7)*Conversions!$D$6)*Conversions!$D$5)</f>
        <v>2.8262336038480316E-10</v>
      </c>
      <c r="AH1387" s="210">
        <f>(((((AH1281)*(1/Conversions!$D$4))*Conversions!$D$7)*Conversions!$D$6)*Conversions!$D$5)</f>
        <v>2.8262336038480316E-10</v>
      </c>
      <c r="AI1387" s="210">
        <f>(((((AI1281)*(1/Conversions!$D$4))*Conversions!$D$7)*Conversions!$D$6)*Conversions!$D$5)</f>
        <v>2.8262336038480316E-10</v>
      </c>
      <c r="AJ1387" s="210">
        <f>(((((AJ1281)*(1/Conversions!$D$4))*Conversions!$D$7)*Conversions!$D$6)*Conversions!$D$5)</f>
        <v>2.8262336038480316E-10</v>
      </c>
      <c r="AK1387" s="210">
        <f>(((((AK1281)*(1/Conversions!$D$4))*Conversions!$D$7)*Conversions!$D$6)*Conversions!$D$5)</f>
        <v>2.8262336038480316E-10</v>
      </c>
      <c r="AL1387" s="210">
        <f>(((((AL1281)*(1/Conversions!$D$4))*Conversions!$D$7)*Conversions!$D$6)*Conversions!$D$5)</f>
        <v>2.8262336038480316E-10</v>
      </c>
      <c r="AM1387" s="210">
        <f>(((((AM1281)*(1/Conversions!$D$4))*Conversions!$D$7)*Conversions!$D$6)*Conversions!$D$5)</f>
        <v>2.8262336038480316E-10</v>
      </c>
      <c r="AN1387" s="210">
        <f>(((((AN1281)*(1/Conversions!$D$4))*Conversions!$D$7)*Conversions!$D$6)*Conversions!$D$5)</f>
        <v>2.8262336038480316E-10</v>
      </c>
      <c r="AO1387" s="210">
        <f>(((((AO1281)*(1/Conversions!$D$4))*Conversions!$D$7)*Conversions!$D$6)*Conversions!$D$5)</f>
        <v>2.8262336038480316E-10</v>
      </c>
      <c r="AP1387" s="210">
        <f>(((((AP1281)*(1/Conversions!$D$4))*Conversions!$D$7)*Conversions!$D$6)*Conversions!$D$5)</f>
        <v>2.8262336038480316E-10</v>
      </c>
      <c r="AQ1387" s="210">
        <f>(((((AQ1281)*(1/Conversions!$D$4))*Conversions!$D$7)*Conversions!$D$6)*Conversions!$D$5)</f>
        <v>2.8262336038480316E-10</v>
      </c>
      <c r="AR1387" s="210">
        <f>(((((AR1281)*(1/Conversions!$D$4))*Conversions!$D$7)*Conversions!$D$6)*Conversions!$D$5)</f>
        <v>2.8262336038480316E-10</v>
      </c>
      <c r="AS1387" s="210">
        <f>(((((AS1281)*(1/Conversions!$D$4))*Conversions!$D$7)*Conversions!$D$6)*Conversions!$D$5)</f>
        <v>2.8262336038480316E-10</v>
      </c>
      <c r="AT1387" s="210">
        <f>(((((AT1281)*(1/Conversions!$D$4))*Conversions!$D$7)*Conversions!$D$6)*Conversions!$D$5)</f>
        <v>2.8262336038480316E-10</v>
      </c>
      <c r="AU1387" s="210">
        <f>(((((AU1281)*(1/Conversions!$D$4))*Conversions!$D$7)*Conversions!$D$6)*Conversions!$D$5)</f>
        <v>2.8262336038480316E-10</v>
      </c>
      <c r="AV1387" s="210">
        <f>(((((AV1281)*(1/Conversions!$D$4))*Conversions!$D$7)*Conversions!$D$6)*Conversions!$D$5)</f>
        <v>2.8262336038480316E-10</v>
      </c>
      <c r="AW1387" s="210">
        <f>(((((AW1281)*(1/Conversions!$D$4))*Conversions!$D$7)*Conversions!$D$6)*Conversions!$D$5)</f>
        <v>2.8262336038480316E-10</v>
      </c>
      <c r="AX1387" s="210">
        <f>(((((AX1281)*(1/Conversions!$D$4))*Conversions!$D$7)*Conversions!$D$6)*Conversions!$D$5)</f>
        <v>2.8262336038480316E-10</v>
      </c>
      <c r="AY1387" s="210">
        <f>(((((AY1281)*(1/Conversions!$D$4))*Conversions!$D$7)*Conversions!$D$6)*Conversions!$D$5)</f>
        <v>2.8262336038480316E-10</v>
      </c>
      <c r="AZ1387" s="210">
        <f>(((((AZ1281)*(1/Conversions!$D$4))*Conversions!$D$7)*Conversions!$D$6)*Conversions!$D$5)</f>
        <v>2.8262336038480316E-10</v>
      </c>
      <c r="BA1387" s="210">
        <f>(((((BA1281)*(1/Conversions!$D$4))*Conversions!$D$7)*Conversions!$D$6)*Conversions!$D$5)</f>
        <v>2.8262336038480316E-10</v>
      </c>
      <c r="BB1387" s="210">
        <f>(((((BB1281)*(1/Conversions!$D$4))*Conversions!$D$7)*Conversions!$D$6)*Conversions!$D$5)</f>
        <v>2.8262336038480316E-10</v>
      </c>
      <c r="BC1387" s="210">
        <f>(((((BC1281)*(1/Conversions!$D$4))*Conversions!$D$7)*Conversions!$D$6)*Conversions!$D$5)</f>
        <v>2.8262336038480316E-10</v>
      </c>
      <c r="BD1387" s="210">
        <f>(((((BD1281)*(1/Conversions!$D$4))*Conversions!$D$7)*Conversions!$D$6)*Conversions!$D$5)</f>
        <v>2.8262336038480316E-10</v>
      </c>
      <c r="BE1387" s="210">
        <f>(((((BE1281)*(1/Conversions!$D$4))*Conversions!$D$7)*Conversions!$D$6)*Conversions!$D$5)</f>
        <v>2.8262336038480316E-10</v>
      </c>
      <c r="BF1387" s="210">
        <f>(((((BF1281)*(1/Conversions!$D$4))*Conversions!$D$7)*Conversions!$D$6)*Conversions!$D$5)</f>
        <v>2.8262336038480316E-10</v>
      </c>
      <c r="BG1387" s="210">
        <f>(((((BG1281)*(1/Conversions!$D$4))*Conversions!$D$7)*Conversions!$D$6)*Conversions!$D$5)</f>
        <v>2.8262336038480316E-10</v>
      </c>
      <c r="BH1387" s="210">
        <f>(((((BH1281)*(1/Conversions!$D$4))*Conversions!$D$7)*Conversions!$D$6)*Conversions!$D$5)</f>
        <v>2.8262336038480316E-10</v>
      </c>
      <c r="BI1387" s="210">
        <f>(((((BI1281)*(1/Conversions!$D$4))*Conversions!$D$7)*Conversions!$D$6)*Conversions!$D$5)</f>
        <v>2.8262336038480316E-10</v>
      </c>
      <c r="BJ1387" s="210">
        <f>(((((BJ1281)*(1/Conversions!$D$4))*Conversions!$D$7)*Conversions!$D$6)*Conversions!$D$5)</f>
        <v>2.8262336038480316E-10</v>
      </c>
      <c r="BK1387" s="210">
        <f>(((((BK1281)*(1/Conversions!$D$4))*Conversions!$D$7)*Conversions!$D$6)*Conversions!$D$5)</f>
        <v>2.8262336038480316E-10</v>
      </c>
      <c r="BL1387" s="210">
        <f>(((((BL1281)*(1/Conversions!$D$4))*Conversions!$D$7)*Conversions!$D$6)*Conversions!$D$5)</f>
        <v>2.8262336038480316E-10</v>
      </c>
      <c r="BM1387" s="210">
        <f>(((((BM1281)*(1/Conversions!$D$4))*Conversions!$D$7)*Conversions!$D$6)*Conversions!$D$5)</f>
        <v>2.8262336038480316E-10</v>
      </c>
      <c r="BN1387" s="210">
        <f>(((((BN1281)*(1/Conversions!$D$4))*Conversions!$D$7)*Conversions!$D$6)*Conversions!$D$5)</f>
        <v>2.8262336038480316E-10</v>
      </c>
      <c r="BO1387" s="210">
        <f>(((((BO1281)*(1/Conversions!$D$4))*Conversions!$D$7)*Conversions!$D$6)*Conversions!$D$5)</f>
        <v>2.8262336038480316E-10</v>
      </c>
      <c r="BP1387" s="210">
        <f>(((((BP1281)*(1/Conversions!$D$4))*Conversions!$D$7)*Conversions!$D$6)*Conversions!$D$5)</f>
        <v>2.8262336038480316E-10</v>
      </c>
      <c r="BQ1387" s="210">
        <f>(((((BQ1281)*(1/Conversions!$D$4))*Conversions!$D$7)*Conversions!$D$6)*Conversions!$D$5)</f>
        <v>2.8262336038480316E-10</v>
      </c>
      <c r="BR1387" s="210">
        <f>(((((BR1281)*(1/Conversions!$D$4))*Conversions!$D$7)*Conversions!$D$6)*Conversions!$D$5)</f>
        <v>2.8262336038480316E-10</v>
      </c>
      <c r="BS1387" s="210">
        <f>(((((BS1281)*(1/Conversions!$D$4))*Conversions!$D$7)*Conversions!$D$6)*Conversions!$D$5)</f>
        <v>2.8262336038480316E-10</v>
      </c>
      <c r="BT1387" s="210">
        <f>(((((BT1281)*(1/Conversions!$D$4))*Conversions!$D$7)*Conversions!$D$6)*Conversions!$D$5)</f>
        <v>2.8262336038480316E-10</v>
      </c>
      <c r="BU1387" s="210">
        <f>(((((BU1281)*(1/Conversions!$D$4))*Conversions!$D$7)*Conversions!$D$6)*Conversions!$D$5)</f>
        <v>2.8262336038480316E-10</v>
      </c>
      <c r="BV1387" s="210">
        <f>(((((BV1281)*(1/Conversions!$D$4))*Conversions!$D$7)*Conversions!$D$6)*Conversions!$D$5)</f>
        <v>2.8262336038480316E-10</v>
      </c>
      <c r="BW1387" s="210">
        <f>(((((BW1281)*(1/Conversions!$D$4))*Conversions!$D$7)*Conversions!$D$6)*Conversions!$D$5)</f>
        <v>2.8262336038480316E-10</v>
      </c>
      <c r="BX1387" s="210">
        <f>(((((BX1281)*(1/Conversions!$D$4))*Conversions!$D$7)*Conversions!$D$6)*Conversions!$D$5)</f>
        <v>2.8262336038480316E-10</v>
      </c>
      <c r="BY1387" s="210">
        <f>(((((BY1281)*(1/Conversions!$D$4))*Conversions!$D$7)*Conversions!$D$6)*Conversions!$D$5)</f>
        <v>2.8262336038480316E-10</v>
      </c>
      <c r="BZ1387" s="210">
        <f>(((((BZ1281)*(1/Conversions!$D$4))*Conversions!$D$7)*Conversions!$D$6)*Conversions!$D$5)</f>
        <v>2.8262336038480316E-10</v>
      </c>
      <c r="CA1387" s="210">
        <f>(((((CA1281)*(1/Conversions!$D$4))*Conversions!$D$7)*Conversions!$D$6)*Conversions!$D$5)</f>
        <v>2.8262336038480316E-10</v>
      </c>
      <c r="CB1387" s="210">
        <f>(((((CB1281)*(1/Conversions!$D$4))*Conversions!$D$7)*Conversions!$D$6)*Conversions!$D$5)</f>
        <v>2.8262336038480316E-10</v>
      </c>
      <c r="CC1387" s="210">
        <f>(((((CC1281)*(1/Conversions!$D$4))*Conversions!$D$7)*Conversions!$D$6)*Conversions!$D$5)</f>
        <v>2.8262336038480316E-10</v>
      </c>
      <c r="CD1387" s="210">
        <f>(((((CD1281)*(1/Conversions!$D$4))*Conversions!$D$7)*Conversions!$D$6)*Conversions!$D$5)</f>
        <v>2.8262336038480316E-10</v>
      </c>
      <c r="CE1387" s="210">
        <f>(((((CE1281)*(1/Conversions!$D$4))*Conversions!$D$7)*Conversions!$D$6)*Conversions!$D$5)</f>
        <v>2.8262336038480316E-10</v>
      </c>
      <c r="CF1387" s="210">
        <f>(((((CF1281)*(1/Conversions!$D$4))*Conversions!$D$7)*Conversions!$D$6)*Conversions!$D$5)</f>
        <v>2.8262336038480316E-10</v>
      </c>
      <c r="CG1387" s="210">
        <f>(((((CG1281)*(1/Conversions!$D$4))*Conversions!$D$7)*Conversions!$D$6)*Conversions!$D$5)</f>
        <v>2.8262336038480316E-10</v>
      </c>
      <c r="CH1387" s="210">
        <f>(((((CH1281)*(1/Conversions!$D$4))*Conversions!$D$7)*Conversions!$D$6)*Conversions!$D$5)</f>
        <v>2.8262336038480316E-10</v>
      </c>
      <c r="CI1387" s="210">
        <f>(((((CI1281)*(1/Conversions!$D$4))*Conversions!$D$7)*Conversions!$D$6)*Conversions!$D$5)</f>
        <v>2.8262336038480316E-10</v>
      </c>
      <c r="CJ1387" s="210">
        <f>(((((CJ1281)*(1/Conversions!$D$4))*Conversions!$D$7)*Conversions!$D$6)*Conversions!$D$5)</f>
        <v>2.8262336038480316E-10</v>
      </c>
      <c r="CK1387" s="210">
        <f>(((((CK1281)*(1/Conversions!$D$4))*Conversions!$D$7)*Conversions!$D$6)*Conversions!$D$5)</f>
        <v>2.8262336038480316E-10</v>
      </c>
      <c r="CL1387" s="210">
        <f>(((((CL1281)*(1/Conversions!$D$4))*Conversions!$D$7)*Conversions!$D$6)*Conversions!$D$5)</f>
        <v>2.8262336038480316E-10</v>
      </c>
      <c r="CM1387" s="210">
        <f>(((((CM1281)*(1/Conversions!$D$4))*Conversions!$D$7)*Conversions!$D$6)*Conversions!$D$5)</f>
        <v>2.8262336038480316E-10</v>
      </c>
      <c r="CN1387" s="210">
        <f>(((((CN1281)*(1/Conversions!$D$4))*Conversions!$D$7)*Conversions!$D$6)*Conversions!$D$5)</f>
        <v>2.8262336038480316E-10</v>
      </c>
      <c r="CO1387" s="210">
        <f>(((((CO1281)*(1/Conversions!$D$4))*Conversions!$D$7)*Conversions!$D$6)*Conversions!$D$5)</f>
        <v>2.8262336038480316E-10</v>
      </c>
      <c r="CP1387" s="210">
        <f>(((((CP1281)*(1/Conversions!$D$4))*Conversions!$D$7)*Conversions!$D$6)*Conversions!$D$5)</f>
        <v>2.8262336038480316E-10</v>
      </c>
      <c r="CQ1387" s="210">
        <f>(((((CQ1281)*(1/Conversions!$D$4))*Conversions!$D$7)*Conversions!$D$6)*Conversions!$D$5)</f>
        <v>2.8262336038480316E-10</v>
      </c>
      <c r="CR1387" s="210">
        <f>(((((CR1281)*(1/Conversions!$D$4))*Conversions!$D$7)*Conversions!$D$6)*Conversions!$D$5)</f>
        <v>2.8262336038480316E-10</v>
      </c>
      <c r="CS1387" s="210">
        <f>(((((CS1281)*(1/Conversions!$D$4))*Conversions!$D$7)*Conversions!$D$6)*Conversions!$D$5)</f>
        <v>2.8262336038480316E-10</v>
      </c>
      <c r="CT1387" s="210">
        <f>(((((CT1281)*(1/Conversions!$D$4))*Conversions!$D$7)*Conversions!$D$6)*Conversions!$D$5)</f>
        <v>2.8262336038480316E-10</v>
      </c>
      <c r="CU1387" s="210">
        <f>(((((CU1281)*(1/Conversions!$D$4))*Conversions!$D$7)*Conversions!$D$6)*Conversions!$D$5)</f>
        <v>2.8262336038480316E-10</v>
      </c>
      <c r="CV1387" s="210">
        <f>(((((CV1281)*(1/Conversions!$D$4))*Conversions!$D$7)*Conversions!$D$6)*Conversions!$D$5)</f>
        <v>2.8262336038480316E-10</v>
      </c>
      <c r="CW1387" s="210">
        <f>(((((CW1281)*(1/Conversions!$D$4))*Conversions!$D$7)*Conversions!$D$6)*Conversions!$D$5)</f>
        <v>2.8262336038480316E-10</v>
      </c>
      <c r="CX1387" s="210">
        <f>(((((CX1281)*(1/Conversions!$D$4))*Conversions!$D$7)*Conversions!$D$6)*Conversions!$D$5)</f>
        <v>2.8262336038480316E-10</v>
      </c>
    </row>
    <row r="1388" spans="1:102" s="208" customFormat="1" x14ac:dyDescent="0.25">
      <c r="A1388" s="213" t="s">
        <v>694</v>
      </c>
      <c r="C1388" s="210">
        <f>(((((C1282)*(1/Conversions!$D$4))*Conversions!$D$7)*Conversions!$D$6)*Conversions!$D$5)</f>
        <v>0</v>
      </c>
      <c r="D1388" s="210">
        <f>(((((D1282)*(1/Conversions!$D$4))*Conversions!$D$7)*Conversions!$D$6)*Conversions!$D$5)</f>
        <v>0</v>
      </c>
      <c r="E1388" s="210">
        <f>(((((E1282)*(1/Conversions!$D$4))*Conversions!$D$7)*Conversions!$D$6)*Conversions!$D$5)</f>
        <v>0</v>
      </c>
      <c r="F1388" s="210">
        <f>(((((F1282)*(1/Conversions!$D$4))*Conversions!$D$7)*Conversions!$D$6)*Conversions!$D$5)</f>
        <v>0</v>
      </c>
      <c r="G1388" s="210">
        <f>(((((G1282)*(1/Conversions!$D$4))*Conversions!$D$7)*Conversions!$D$6)*Conversions!$D$5)</f>
        <v>0</v>
      </c>
      <c r="H1388" s="210">
        <f>(((((H1282)*(1/Conversions!$D$4))*Conversions!$D$7)*Conversions!$D$6)*Conversions!$D$5)</f>
        <v>0</v>
      </c>
      <c r="I1388" s="210">
        <f>(((((I1282)*(1/Conversions!$D$4))*Conversions!$D$7)*Conversions!$D$6)*Conversions!$D$5)</f>
        <v>0</v>
      </c>
      <c r="J1388" s="210">
        <f>(((((J1282)*(1/Conversions!$D$4))*Conversions!$D$7)*Conversions!$D$6)*Conversions!$D$5)</f>
        <v>0</v>
      </c>
      <c r="K1388" s="210">
        <f>(((((K1282)*(1/Conversions!$D$4))*Conversions!$D$7)*Conversions!$D$6)*Conversions!$D$5)</f>
        <v>0</v>
      </c>
      <c r="L1388" s="210">
        <f>(((((L1282)*(1/Conversions!$D$4))*Conversions!$D$7)*Conversions!$D$6)*Conversions!$D$5)</f>
        <v>0</v>
      </c>
      <c r="M1388" s="210">
        <f>(((((M1282)*(1/Conversions!$D$4))*Conversions!$D$7)*Conversions!$D$6)*Conversions!$D$5)</f>
        <v>0</v>
      </c>
      <c r="N1388" s="210">
        <f>(((((N1282)*(1/Conversions!$D$4))*Conversions!$D$7)*Conversions!$D$6)*Conversions!$D$5)</f>
        <v>0</v>
      </c>
      <c r="O1388" s="210">
        <f>(((((O1282)*(1/Conversions!$D$4))*Conversions!$D$7)*Conversions!$D$6)*Conversions!$D$5)</f>
        <v>0</v>
      </c>
      <c r="P1388" s="210">
        <f>(((((P1282)*(1/Conversions!$D$4))*Conversions!$D$7)*Conversions!$D$6)*Conversions!$D$5)</f>
        <v>0</v>
      </c>
      <c r="Q1388" s="210">
        <f>(((((Q1282)*(1/Conversions!$D$4))*Conversions!$D$7)*Conversions!$D$6)*Conversions!$D$5)</f>
        <v>0</v>
      </c>
      <c r="R1388" s="210">
        <f>(((((R1282)*(1/Conversions!$D$4))*Conversions!$D$7)*Conversions!$D$6)*Conversions!$D$5)</f>
        <v>0</v>
      </c>
      <c r="S1388" s="210">
        <f>(((((S1282)*(1/Conversions!$D$4))*Conversions!$D$7)*Conversions!$D$6)*Conversions!$D$5)</f>
        <v>0</v>
      </c>
      <c r="T1388" s="210">
        <f>(((((T1282)*(1/Conversions!$D$4))*Conversions!$D$7)*Conversions!$D$6)*Conversions!$D$5)</f>
        <v>0</v>
      </c>
      <c r="U1388" s="210">
        <f>(((((U1282)*(1/Conversions!$D$4))*Conversions!$D$7)*Conversions!$D$6)*Conversions!$D$5)</f>
        <v>0</v>
      </c>
      <c r="V1388" s="210">
        <f>(((((V1282)*(1/Conversions!$D$4))*Conversions!$D$7)*Conversions!$D$6)*Conversions!$D$5)</f>
        <v>0</v>
      </c>
      <c r="W1388" s="210">
        <f>(((((W1282)*(1/Conversions!$D$4))*Conversions!$D$7)*Conversions!$D$6)*Conversions!$D$5)</f>
        <v>0</v>
      </c>
      <c r="X1388" s="210">
        <f>(((((X1282)*(1/Conversions!$D$4))*Conversions!$D$7)*Conversions!$D$6)*Conversions!$D$5)</f>
        <v>0</v>
      </c>
      <c r="Y1388" s="210">
        <f>(((((Y1282)*(1/Conversions!$D$4))*Conversions!$D$7)*Conversions!$D$6)*Conversions!$D$5)</f>
        <v>0</v>
      </c>
      <c r="Z1388" s="210">
        <f>(((((Z1282)*(1/Conversions!$D$4))*Conversions!$D$7)*Conversions!$D$6)*Conversions!$D$5)</f>
        <v>0</v>
      </c>
      <c r="AA1388" s="210">
        <f>(((((AA1282)*(1/Conversions!$D$4))*Conversions!$D$7)*Conversions!$D$6)*Conversions!$D$5)</f>
        <v>0</v>
      </c>
      <c r="AB1388" s="210">
        <f>(((((AB1282)*(1/Conversions!$D$4))*Conversions!$D$7)*Conversions!$D$6)*Conversions!$D$5)</f>
        <v>0</v>
      </c>
      <c r="AC1388" s="210">
        <f>(((((AC1282)*(1/Conversions!$D$4))*Conversions!$D$7)*Conversions!$D$6)*Conversions!$D$5)</f>
        <v>0</v>
      </c>
      <c r="AD1388" s="210">
        <f>(((((AD1282)*(1/Conversions!$D$4))*Conversions!$D$7)*Conversions!$D$6)*Conversions!$D$5)</f>
        <v>0</v>
      </c>
      <c r="AE1388" s="210">
        <f>(((((AE1282)*(1/Conversions!$D$4))*Conversions!$D$7)*Conversions!$D$6)*Conversions!$D$5)</f>
        <v>0</v>
      </c>
      <c r="AF1388" s="210">
        <f>(((((AF1282)*(1/Conversions!$D$4))*Conversions!$D$7)*Conversions!$D$6)*Conversions!$D$5)</f>
        <v>0</v>
      </c>
      <c r="AG1388" s="210">
        <f>(((((AG1282)*(1/Conversions!$D$4))*Conversions!$D$7)*Conversions!$D$6)*Conversions!$D$5)</f>
        <v>0</v>
      </c>
      <c r="AH1388" s="210">
        <f>(((((AH1282)*(1/Conversions!$D$4))*Conversions!$D$7)*Conversions!$D$6)*Conversions!$D$5)</f>
        <v>0</v>
      </c>
      <c r="AI1388" s="210">
        <f>(((((AI1282)*(1/Conversions!$D$4))*Conversions!$D$7)*Conversions!$D$6)*Conversions!$D$5)</f>
        <v>0</v>
      </c>
      <c r="AJ1388" s="210">
        <f>(((((AJ1282)*(1/Conversions!$D$4))*Conversions!$D$7)*Conversions!$D$6)*Conversions!$D$5)</f>
        <v>0</v>
      </c>
      <c r="AK1388" s="210">
        <f>(((((AK1282)*(1/Conversions!$D$4))*Conversions!$D$7)*Conversions!$D$6)*Conversions!$D$5)</f>
        <v>0</v>
      </c>
      <c r="AL1388" s="210">
        <f>(((((AL1282)*(1/Conversions!$D$4))*Conversions!$D$7)*Conversions!$D$6)*Conversions!$D$5)</f>
        <v>0</v>
      </c>
      <c r="AM1388" s="210">
        <f>(((((AM1282)*(1/Conversions!$D$4))*Conversions!$D$7)*Conversions!$D$6)*Conversions!$D$5)</f>
        <v>0</v>
      </c>
      <c r="AN1388" s="210">
        <f>(((((AN1282)*(1/Conversions!$D$4))*Conversions!$D$7)*Conversions!$D$6)*Conversions!$D$5)</f>
        <v>0</v>
      </c>
      <c r="AO1388" s="210">
        <f>(((((AO1282)*(1/Conversions!$D$4))*Conversions!$D$7)*Conversions!$D$6)*Conversions!$D$5)</f>
        <v>0</v>
      </c>
      <c r="AP1388" s="210">
        <f>(((((AP1282)*(1/Conversions!$D$4))*Conversions!$D$7)*Conversions!$D$6)*Conversions!$D$5)</f>
        <v>0</v>
      </c>
      <c r="AQ1388" s="210">
        <f>(((((AQ1282)*(1/Conversions!$D$4))*Conversions!$D$7)*Conversions!$D$6)*Conversions!$D$5)</f>
        <v>0</v>
      </c>
      <c r="AR1388" s="210">
        <f>(((((AR1282)*(1/Conversions!$D$4))*Conversions!$D$7)*Conversions!$D$6)*Conversions!$D$5)</f>
        <v>0</v>
      </c>
      <c r="AS1388" s="210">
        <f>(((((AS1282)*(1/Conversions!$D$4))*Conversions!$D$7)*Conversions!$D$6)*Conversions!$D$5)</f>
        <v>0</v>
      </c>
      <c r="AT1388" s="210">
        <f>(((((AT1282)*(1/Conversions!$D$4))*Conversions!$D$7)*Conversions!$D$6)*Conversions!$D$5)</f>
        <v>0</v>
      </c>
      <c r="AU1388" s="210">
        <f>(((((AU1282)*(1/Conversions!$D$4))*Conversions!$D$7)*Conversions!$D$6)*Conversions!$D$5)</f>
        <v>0</v>
      </c>
      <c r="AV1388" s="210">
        <f>(((((AV1282)*(1/Conversions!$D$4))*Conversions!$D$7)*Conversions!$D$6)*Conversions!$D$5)</f>
        <v>0</v>
      </c>
      <c r="AW1388" s="210">
        <f>(((((AW1282)*(1/Conversions!$D$4))*Conversions!$D$7)*Conversions!$D$6)*Conversions!$D$5)</f>
        <v>0</v>
      </c>
      <c r="AX1388" s="210">
        <f>(((((AX1282)*(1/Conversions!$D$4))*Conversions!$D$7)*Conversions!$D$6)*Conversions!$D$5)</f>
        <v>0</v>
      </c>
      <c r="AY1388" s="210">
        <f>(((((AY1282)*(1/Conversions!$D$4))*Conversions!$D$7)*Conversions!$D$6)*Conversions!$D$5)</f>
        <v>0</v>
      </c>
      <c r="AZ1388" s="210">
        <f>(((((AZ1282)*(1/Conversions!$D$4))*Conversions!$D$7)*Conversions!$D$6)*Conversions!$D$5)</f>
        <v>0</v>
      </c>
      <c r="BA1388" s="210">
        <f>(((((BA1282)*(1/Conversions!$D$4))*Conversions!$D$7)*Conversions!$D$6)*Conversions!$D$5)</f>
        <v>0</v>
      </c>
      <c r="BB1388" s="210">
        <f>(((((BB1282)*(1/Conversions!$D$4))*Conversions!$D$7)*Conversions!$D$6)*Conversions!$D$5)</f>
        <v>0</v>
      </c>
      <c r="BC1388" s="210">
        <f>(((((BC1282)*(1/Conversions!$D$4))*Conversions!$D$7)*Conversions!$D$6)*Conversions!$D$5)</f>
        <v>0</v>
      </c>
      <c r="BD1388" s="210">
        <f>(((((BD1282)*(1/Conversions!$D$4))*Conversions!$D$7)*Conversions!$D$6)*Conversions!$D$5)</f>
        <v>0</v>
      </c>
      <c r="BE1388" s="210">
        <f>(((((BE1282)*(1/Conversions!$D$4))*Conversions!$D$7)*Conversions!$D$6)*Conversions!$D$5)</f>
        <v>0</v>
      </c>
      <c r="BF1388" s="210">
        <f>(((((BF1282)*(1/Conversions!$D$4))*Conversions!$D$7)*Conversions!$D$6)*Conversions!$D$5)</f>
        <v>0</v>
      </c>
      <c r="BG1388" s="210">
        <f>(((((BG1282)*(1/Conversions!$D$4))*Conversions!$D$7)*Conversions!$D$6)*Conversions!$D$5)</f>
        <v>0</v>
      </c>
      <c r="BH1388" s="210">
        <f>(((((BH1282)*(1/Conversions!$D$4))*Conversions!$D$7)*Conversions!$D$6)*Conversions!$D$5)</f>
        <v>0</v>
      </c>
      <c r="BI1388" s="210">
        <f>(((((BI1282)*(1/Conversions!$D$4))*Conversions!$D$7)*Conversions!$D$6)*Conversions!$D$5)</f>
        <v>0</v>
      </c>
      <c r="BJ1388" s="210">
        <f>(((((BJ1282)*(1/Conversions!$D$4))*Conversions!$D$7)*Conversions!$D$6)*Conversions!$D$5)</f>
        <v>0</v>
      </c>
      <c r="BK1388" s="210">
        <f>(((((BK1282)*(1/Conversions!$D$4))*Conversions!$D$7)*Conversions!$D$6)*Conversions!$D$5)</f>
        <v>0</v>
      </c>
      <c r="BL1388" s="210">
        <f>(((((BL1282)*(1/Conversions!$D$4))*Conversions!$D$7)*Conversions!$D$6)*Conversions!$D$5)</f>
        <v>0</v>
      </c>
      <c r="BM1388" s="210">
        <f>(((((BM1282)*(1/Conversions!$D$4))*Conversions!$D$7)*Conversions!$D$6)*Conversions!$D$5)</f>
        <v>0</v>
      </c>
      <c r="BN1388" s="210">
        <f>(((((BN1282)*(1/Conversions!$D$4))*Conversions!$D$7)*Conversions!$D$6)*Conversions!$D$5)</f>
        <v>0</v>
      </c>
      <c r="BO1388" s="210">
        <f>(((((BO1282)*(1/Conversions!$D$4))*Conversions!$D$7)*Conversions!$D$6)*Conversions!$D$5)</f>
        <v>0</v>
      </c>
      <c r="BP1388" s="210">
        <f>(((((BP1282)*(1/Conversions!$D$4))*Conversions!$D$7)*Conversions!$D$6)*Conversions!$D$5)</f>
        <v>0</v>
      </c>
      <c r="BQ1388" s="210">
        <f>(((((BQ1282)*(1/Conversions!$D$4))*Conversions!$D$7)*Conversions!$D$6)*Conversions!$D$5)</f>
        <v>0</v>
      </c>
      <c r="BR1388" s="210">
        <f>(((((BR1282)*(1/Conversions!$D$4))*Conversions!$D$7)*Conversions!$D$6)*Conversions!$D$5)</f>
        <v>0</v>
      </c>
      <c r="BS1388" s="210">
        <f>(((((BS1282)*(1/Conversions!$D$4))*Conversions!$D$7)*Conversions!$D$6)*Conversions!$D$5)</f>
        <v>0</v>
      </c>
      <c r="BT1388" s="210">
        <f>(((((BT1282)*(1/Conversions!$D$4))*Conversions!$D$7)*Conversions!$D$6)*Conversions!$D$5)</f>
        <v>0</v>
      </c>
      <c r="BU1388" s="210">
        <f>(((((BU1282)*(1/Conversions!$D$4))*Conversions!$D$7)*Conversions!$D$6)*Conversions!$D$5)</f>
        <v>0</v>
      </c>
      <c r="BV1388" s="210">
        <f>(((((BV1282)*(1/Conversions!$D$4))*Conversions!$D$7)*Conversions!$D$6)*Conversions!$D$5)</f>
        <v>0</v>
      </c>
      <c r="BW1388" s="210">
        <f>(((((BW1282)*(1/Conversions!$D$4))*Conversions!$D$7)*Conversions!$D$6)*Conversions!$D$5)</f>
        <v>0</v>
      </c>
      <c r="BX1388" s="210">
        <f>(((((BX1282)*(1/Conversions!$D$4))*Conversions!$D$7)*Conversions!$D$6)*Conversions!$D$5)</f>
        <v>0</v>
      </c>
      <c r="BY1388" s="210">
        <f>(((((BY1282)*(1/Conversions!$D$4))*Conversions!$D$7)*Conversions!$D$6)*Conversions!$D$5)</f>
        <v>0</v>
      </c>
      <c r="BZ1388" s="210">
        <f>(((((BZ1282)*(1/Conversions!$D$4))*Conversions!$D$7)*Conversions!$D$6)*Conversions!$D$5)</f>
        <v>0</v>
      </c>
      <c r="CA1388" s="210">
        <f>(((((CA1282)*(1/Conversions!$D$4))*Conversions!$D$7)*Conversions!$D$6)*Conversions!$D$5)</f>
        <v>0</v>
      </c>
      <c r="CB1388" s="210">
        <f>(((((CB1282)*(1/Conversions!$D$4))*Conversions!$D$7)*Conversions!$D$6)*Conversions!$D$5)</f>
        <v>0</v>
      </c>
      <c r="CC1388" s="210">
        <f>(((((CC1282)*(1/Conversions!$D$4))*Conversions!$D$7)*Conversions!$D$6)*Conversions!$D$5)</f>
        <v>9.5355944196497647E-8</v>
      </c>
      <c r="CD1388" s="210">
        <f>(((((CD1282)*(1/Conversions!$D$4))*Conversions!$D$7)*Conversions!$D$6)*Conversions!$D$5)</f>
        <v>9.5355944196497647E-8</v>
      </c>
      <c r="CE1388" s="210">
        <f>(((((CE1282)*(1/Conversions!$D$4))*Conversions!$D$7)*Conversions!$D$6)*Conversions!$D$5)</f>
        <v>9.5355944196497647E-8</v>
      </c>
      <c r="CF1388" s="210">
        <f>(((((CF1282)*(1/Conversions!$D$4))*Conversions!$D$7)*Conversions!$D$6)*Conversions!$D$5)</f>
        <v>0</v>
      </c>
      <c r="CG1388" s="210">
        <f>(((((CG1282)*(1/Conversions!$D$4))*Conversions!$D$7)*Conversions!$D$6)*Conversions!$D$5)</f>
        <v>0</v>
      </c>
      <c r="CH1388" s="210">
        <f>(((((CH1282)*(1/Conversions!$D$4))*Conversions!$D$7)*Conversions!$D$6)*Conversions!$D$5)</f>
        <v>0</v>
      </c>
      <c r="CI1388" s="210">
        <f>(((((CI1282)*(1/Conversions!$D$4))*Conversions!$D$7)*Conversions!$D$6)*Conversions!$D$5)</f>
        <v>5.1178380176348094E-6</v>
      </c>
      <c r="CJ1388" s="210">
        <f>(((((CJ1282)*(1/Conversions!$D$4))*Conversions!$D$7)*Conversions!$D$6)*Conversions!$D$5)</f>
        <v>5.1178380176348094E-6</v>
      </c>
      <c r="CK1388" s="210">
        <f>(((((CK1282)*(1/Conversions!$D$4))*Conversions!$D$7)*Conversions!$D$6)*Conversions!$D$5)</f>
        <v>5.1178380176348094E-6</v>
      </c>
      <c r="CL1388" s="210">
        <f>(((((CL1282)*(1/Conversions!$D$4))*Conversions!$D$7)*Conversions!$D$6)*Conversions!$D$5)</f>
        <v>0</v>
      </c>
      <c r="CM1388" s="210">
        <f>(((((CM1282)*(1/Conversions!$D$4))*Conversions!$D$7)*Conversions!$D$6)*Conversions!$D$5)</f>
        <v>0</v>
      </c>
      <c r="CN1388" s="210">
        <f>(((((CN1282)*(1/Conversions!$D$4))*Conversions!$D$7)*Conversions!$D$6)*Conversions!$D$5)</f>
        <v>0</v>
      </c>
      <c r="CO1388" s="210">
        <f>(((((CO1282)*(1/Conversions!$D$4))*Conversions!$D$7)*Conversions!$D$6)*Conversions!$D$5)</f>
        <v>0</v>
      </c>
      <c r="CP1388" s="210">
        <f>(((((CP1282)*(1/Conversions!$D$4))*Conversions!$D$7)*Conversions!$D$6)*Conversions!$D$5)</f>
        <v>0</v>
      </c>
      <c r="CQ1388" s="210">
        <f>(((((CQ1282)*(1/Conversions!$D$4))*Conversions!$D$7)*Conversions!$D$6)*Conversions!$D$5)</f>
        <v>0</v>
      </c>
      <c r="CR1388" s="210">
        <f>(((((CR1282)*(1/Conversions!$D$4))*Conversions!$D$7)*Conversions!$D$6)*Conversions!$D$5)</f>
        <v>0</v>
      </c>
      <c r="CS1388" s="210">
        <f>(((((CS1282)*(1/Conversions!$D$4))*Conversions!$D$7)*Conversions!$D$6)*Conversions!$D$5)</f>
        <v>0</v>
      </c>
      <c r="CT1388" s="210">
        <f>(((((CT1282)*(1/Conversions!$D$4))*Conversions!$D$7)*Conversions!$D$6)*Conversions!$D$5)</f>
        <v>0</v>
      </c>
      <c r="CU1388" s="210">
        <f>(((((CU1282)*(1/Conversions!$D$4))*Conversions!$D$7)*Conversions!$D$6)*Conversions!$D$5)</f>
        <v>0</v>
      </c>
      <c r="CV1388" s="210">
        <f>(((((CV1282)*(1/Conversions!$D$4))*Conversions!$D$7)*Conversions!$D$6)*Conversions!$D$5)</f>
        <v>0</v>
      </c>
      <c r="CW1388" s="210">
        <f>(((((CW1282)*(1/Conversions!$D$4))*Conversions!$D$7)*Conversions!$D$6)*Conversions!$D$5)</f>
        <v>0</v>
      </c>
      <c r="CX1388" s="210">
        <f>(((((CX1282)*(1/Conversions!$D$4))*Conversions!$D$7)*Conversions!$D$6)*Conversions!$D$5)</f>
        <v>0</v>
      </c>
    </row>
    <row r="1389" spans="1:102" s="208" customFormat="1" x14ac:dyDescent="0.25">
      <c r="A1389" s="213" t="s">
        <v>502</v>
      </c>
      <c r="C1389" s="210">
        <f>(((((C1283)*(1/Conversions!$D$4))*Conversions!$D$7)*Conversions!$D$6)*Conversions!$D$5)</f>
        <v>0</v>
      </c>
      <c r="D1389" s="210">
        <f>(((((D1283)*(1/Conversions!$D$4))*Conversions!$D$7)*Conversions!$D$6)*Conversions!$D$5)</f>
        <v>0</v>
      </c>
      <c r="E1389" s="210">
        <f>(((((E1283)*(1/Conversions!$D$4))*Conversions!$D$7)*Conversions!$D$6)*Conversions!$D$5)</f>
        <v>0</v>
      </c>
      <c r="F1389" s="210">
        <f>(((((F1283)*(1/Conversions!$D$4))*Conversions!$D$7)*Conversions!$D$6)*Conversions!$D$5)</f>
        <v>0</v>
      </c>
      <c r="G1389" s="210">
        <f>(((((G1283)*(1/Conversions!$D$4))*Conversions!$D$7)*Conversions!$D$6)*Conversions!$D$5)</f>
        <v>0</v>
      </c>
      <c r="H1389" s="210">
        <f>(((((H1283)*(1/Conversions!$D$4))*Conversions!$D$7)*Conversions!$D$6)*Conversions!$D$5)</f>
        <v>0</v>
      </c>
      <c r="I1389" s="210">
        <f>(((((I1283)*(1/Conversions!$D$4))*Conversions!$D$7)*Conversions!$D$6)*Conversions!$D$5)</f>
        <v>0</v>
      </c>
      <c r="J1389" s="210">
        <f>(((((J1283)*(1/Conversions!$D$4))*Conversions!$D$7)*Conversions!$D$6)*Conversions!$D$5)</f>
        <v>0</v>
      </c>
      <c r="K1389" s="210">
        <f>(((((K1283)*(1/Conversions!$D$4))*Conversions!$D$7)*Conversions!$D$6)*Conversions!$D$5)</f>
        <v>0</v>
      </c>
      <c r="L1389" s="210">
        <f>(((((L1283)*(1/Conversions!$D$4))*Conversions!$D$7)*Conversions!$D$6)*Conversions!$D$5)</f>
        <v>0</v>
      </c>
      <c r="M1389" s="210">
        <f>(((((M1283)*(1/Conversions!$D$4))*Conversions!$D$7)*Conversions!$D$6)*Conversions!$D$5)</f>
        <v>0</v>
      </c>
      <c r="N1389" s="210">
        <f>(((((N1283)*(1/Conversions!$D$4))*Conversions!$D$7)*Conversions!$D$6)*Conversions!$D$5)</f>
        <v>0</v>
      </c>
      <c r="O1389" s="210">
        <f>(((((O1283)*(1/Conversions!$D$4))*Conversions!$D$7)*Conversions!$D$6)*Conversions!$D$5)</f>
        <v>0</v>
      </c>
      <c r="P1389" s="210">
        <f>(((((P1283)*(1/Conversions!$D$4))*Conversions!$D$7)*Conversions!$D$6)*Conversions!$D$5)</f>
        <v>0</v>
      </c>
      <c r="Q1389" s="210">
        <f>(((((Q1283)*(1/Conversions!$D$4))*Conversions!$D$7)*Conversions!$D$6)*Conversions!$D$5)</f>
        <v>0</v>
      </c>
      <c r="R1389" s="210">
        <f>(((((R1283)*(1/Conversions!$D$4))*Conversions!$D$7)*Conversions!$D$6)*Conversions!$D$5)</f>
        <v>0</v>
      </c>
      <c r="S1389" s="210">
        <f>(((((S1283)*(1/Conversions!$D$4))*Conversions!$D$7)*Conversions!$D$6)*Conversions!$D$5)</f>
        <v>0</v>
      </c>
      <c r="T1389" s="210">
        <f>(((((T1283)*(1/Conversions!$D$4))*Conversions!$D$7)*Conversions!$D$6)*Conversions!$D$5)</f>
        <v>0</v>
      </c>
      <c r="U1389" s="210">
        <f>(((((U1283)*(1/Conversions!$D$4))*Conversions!$D$7)*Conversions!$D$6)*Conversions!$D$5)</f>
        <v>0</v>
      </c>
      <c r="V1389" s="210">
        <f>(((((V1283)*(1/Conversions!$D$4))*Conversions!$D$7)*Conversions!$D$6)*Conversions!$D$5)</f>
        <v>0</v>
      </c>
      <c r="W1389" s="210">
        <f>(((((W1283)*(1/Conversions!$D$4))*Conversions!$D$7)*Conversions!$D$6)*Conversions!$D$5)</f>
        <v>0</v>
      </c>
      <c r="X1389" s="210">
        <f>(((((X1283)*(1/Conversions!$D$4))*Conversions!$D$7)*Conversions!$D$6)*Conversions!$D$5)</f>
        <v>0</v>
      </c>
      <c r="Y1389" s="210">
        <f>(((((Y1283)*(1/Conversions!$D$4))*Conversions!$D$7)*Conversions!$D$6)*Conversions!$D$5)</f>
        <v>0</v>
      </c>
      <c r="Z1389" s="210">
        <f>(((((Z1283)*(1/Conversions!$D$4))*Conversions!$D$7)*Conversions!$D$6)*Conversions!$D$5)</f>
        <v>0</v>
      </c>
      <c r="AA1389" s="210">
        <f>(((((AA1283)*(1/Conversions!$D$4))*Conversions!$D$7)*Conversions!$D$6)*Conversions!$D$5)</f>
        <v>0</v>
      </c>
      <c r="AB1389" s="210">
        <f>(((((AB1283)*(1/Conversions!$D$4))*Conversions!$D$7)*Conversions!$D$6)*Conversions!$D$5)</f>
        <v>0</v>
      </c>
      <c r="AC1389" s="210">
        <f>(((((AC1283)*(1/Conversions!$D$4))*Conversions!$D$7)*Conversions!$D$6)*Conversions!$D$5)</f>
        <v>0</v>
      </c>
      <c r="AD1389" s="210">
        <f>(((((AD1283)*(1/Conversions!$D$4))*Conversions!$D$7)*Conversions!$D$6)*Conversions!$D$5)</f>
        <v>0</v>
      </c>
      <c r="AE1389" s="210">
        <f>(((((AE1283)*(1/Conversions!$D$4))*Conversions!$D$7)*Conversions!$D$6)*Conversions!$D$5)</f>
        <v>0</v>
      </c>
      <c r="AF1389" s="210">
        <f>(((((AF1283)*(1/Conversions!$D$4))*Conversions!$D$7)*Conversions!$D$6)*Conversions!$D$5)</f>
        <v>0</v>
      </c>
      <c r="AG1389" s="210">
        <f>(((((AG1283)*(1/Conversions!$D$4))*Conversions!$D$7)*Conversions!$D$6)*Conversions!$D$5)</f>
        <v>0</v>
      </c>
      <c r="AH1389" s="210">
        <f>(((((AH1283)*(1/Conversions!$D$4))*Conversions!$D$7)*Conversions!$D$6)*Conversions!$D$5)</f>
        <v>0</v>
      </c>
      <c r="AI1389" s="210">
        <f>(((((AI1283)*(1/Conversions!$D$4))*Conversions!$D$7)*Conversions!$D$6)*Conversions!$D$5)</f>
        <v>0</v>
      </c>
      <c r="AJ1389" s="210">
        <f>(((((AJ1283)*(1/Conversions!$D$4))*Conversions!$D$7)*Conversions!$D$6)*Conversions!$D$5)</f>
        <v>0</v>
      </c>
      <c r="AK1389" s="210">
        <f>(((((AK1283)*(1/Conversions!$D$4))*Conversions!$D$7)*Conversions!$D$6)*Conversions!$D$5)</f>
        <v>0</v>
      </c>
      <c r="AL1389" s="210">
        <f>(((((AL1283)*(1/Conversions!$D$4))*Conversions!$D$7)*Conversions!$D$6)*Conversions!$D$5)</f>
        <v>0</v>
      </c>
      <c r="AM1389" s="210">
        <f>(((((AM1283)*(1/Conversions!$D$4))*Conversions!$D$7)*Conversions!$D$6)*Conversions!$D$5)</f>
        <v>0</v>
      </c>
      <c r="AN1389" s="210">
        <f>(((((AN1283)*(1/Conversions!$D$4))*Conversions!$D$7)*Conversions!$D$6)*Conversions!$D$5)</f>
        <v>0</v>
      </c>
      <c r="AO1389" s="210">
        <f>(((((AO1283)*(1/Conversions!$D$4))*Conversions!$D$7)*Conversions!$D$6)*Conversions!$D$5)</f>
        <v>0</v>
      </c>
      <c r="AP1389" s="210">
        <f>(((((AP1283)*(1/Conversions!$D$4))*Conversions!$D$7)*Conversions!$D$6)*Conversions!$D$5)</f>
        <v>0</v>
      </c>
      <c r="AQ1389" s="210">
        <f>(((((AQ1283)*(1/Conversions!$D$4))*Conversions!$D$7)*Conversions!$D$6)*Conversions!$D$5)</f>
        <v>0</v>
      </c>
      <c r="AR1389" s="210">
        <f>(((((AR1283)*(1/Conversions!$D$4))*Conversions!$D$7)*Conversions!$D$6)*Conversions!$D$5)</f>
        <v>0</v>
      </c>
      <c r="AS1389" s="210">
        <f>(((((AS1283)*(1/Conversions!$D$4))*Conversions!$D$7)*Conversions!$D$6)*Conversions!$D$5)</f>
        <v>0</v>
      </c>
      <c r="AT1389" s="210">
        <f>(((((AT1283)*(1/Conversions!$D$4))*Conversions!$D$7)*Conversions!$D$6)*Conversions!$D$5)</f>
        <v>0</v>
      </c>
      <c r="AU1389" s="210">
        <f>(((((AU1283)*(1/Conversions!$D$4))*Conversions!$D$7)*Conversions!$D$6)*Conversions!$D$5)</f>
        <v>0</v>
      </c>
      <c r="AV1389" s="210">
        <f>(((((AV1283)*(1/Conversions!$D$4))*Conversions!$D$7)*Conversions!$D$6)*Conversions!$D$5)</f>
        <v>0</v>
      </c>
      <c r="AW1389" s="210">
        <f>(((((AW1283)*(1/Conversions!$D$4))*Conversions!$D$7)*Conversions!$D$6)*Conversions!$D$5)</f>
        <v>0</v>
      </c>
      <c r="AX1389" s="210">
        <f>(((((AX1283)*(1/Conversions!$D$4))*Conversions!$D$7)*Conversions!$D$6)*Conversions!$D$5)</f>
        <v>0</v>
      </c>
      <c r="AY1389" s="210">
        <f>(((((AY1283)*(1/Conversions!$D$4))*Conversions!$D$7)*Conversions!$D$6)*Conversions!$D$5)</f>
        <v>0</v>
      </c>
      <c r="AZ1389" s="210">
        <f>(((((AZ1283)*(1/Conversions!$D$4))*Conversions!$D$7)*Conversions!$D$6)*Conversions!$D$5)</f>
        <v>0</v>
      </c>
      <c r="BA1389" s="210">
        <f>(((((BA1283)*(1/Conversions!$D$4))*Conversions!$D$7)*Conversions!$D$6)*Conversions!$D$5)</f>
        <v>0</v>
      </c>
      <c r="BB1389" s="210">
        <f>(((((BB1283)*(1/Conversions!$D$4))*Conversions!$D$7)*Conversions!$D$6)*Conversions!$D$5)</f>
        <v>1.0380520507466832E-8</v>
      </c>
      <c r="BC1389" s="210">
        <f>(((((BC1283)*(1/Conversions!$D$4))*Conversions!$D$7)*Conversions!$D$6)*Conversions!$D$5)</f>
        <v>1.0380520507466832E-8</v>
      </c>
      <c r="BD1389" s="210">
        <f>(((((BD1283)*(1/Conversions!$D$4))*Conversions!$D$7)*Conversions!$D$6)*Conversions!$D$5)</f>
        <v>1.0380520507466832E-8</v>
      </c>
      <c r="BE1389" s="210">
        <f>(((((BE1283)*(1/Conversions!$D$4))*Conversions!$D$7)*Conversions!$D$6)*Conversions!$D$5)</f>
        <v>1.0380520507466832E-8</v>
      </c>
      <c r="BF1389" s="210">
        <f>(((((BF1283)*(1/Conversions!$D$4))*Conversions!$D$7)*Conversions!$D$6)*Conversions!$D$5)</f>
        <v>1.0380520507466832E-8</v>
      </c>
      <c r="BG1389" s="210">
        <f>(((((BG1283)*(1/Conversions!$D$4))*Conversions!$D$7)*Conversions!$D$6)*Conversions!$D$5)</f>
        <v>1.0380520507466832E-8</v>
      </c>
      <c r="BH1389" s="210">
        <f>(((((BH1283)*(1/Conversions!$D$4))*Conversions!$D$7)*Conversions!$D$6)*Conversions!$D$5)</f>
        <v>0</v>
      </c>
      <c r="BI1389" s="210">
        <f>(((((BI1283)*(1/Conversions!$D$4))*Conversions!$D$7)*Conversions!$D$6)*Conversions!$D$5)</f>
        <v>0</v>
      </c>
      <c r="BJ1389" s="210">
        <f>(((((BJ1283)*(1/Conversions!$D$4))*Conversions!$D$7)*Conversions!$D$6)*Conversions!$D$5)</f>
        <v>0</v>
      </c>
      <c r="BK1389" s="210">
        <f>(((((BK1283)*(1/Conversions!$D$4))*Conversions!$D$7)*Conversions!$D$6)*Conversions!$D$5)</f>
        <v>1.0380520507466832E-8</v>
      </c>
      <c r="BL1389" s="210">
        <f>(((((BL1283)*(1/Conversions!$D$4))*Conversions!$D$7)*Conversions!$D$6)*Conversions!$D$5)</f>
        <v>1.0380520507466832E-8</v>
      </c>
      <c r="BM1389" s="210">
        <f>(((((BM1283)*(1/Conversions!$D$4))*Conversions!$D$7)*Conversions!$D$6)*Conversions!$D$5)</f>
        <v>1.0380520507466832E-8</v>
      </c>
      <c r="BN1389" s="210">
        <f>(((((BN1283)*(1/Conversions!$D$4))*Conversions!$D$7)*Conversions!$D$6)*Conversions!$D$5)</f>
        <v>1.0380520507466832E-8</v>
      </c>
      <c r="BO1389" s="210">
        <f>(((((BO1283)*(1/Conversions!$D$4))*Conversions!$D$7)*Conversions!$D$6)*Conversions!$D$5)</f>
        <v>1.0380520507466832E-8</v>
      </c>
      <c r="BP1389" s="210">
        <f>(((((BP1283)*(1/Conversions!$D$4))*Conversions!$D$7)*Conversions!$D$6)*Conversions!$D$5)</f>
        <v>1.0380520507466832E-8</v>
      </c>
      <c r="BQ1389" s="210">
        <f>(((((BQ1283)*(1/Conversions!$D$4))*Conversions!$D$7)*Conversions!$D$6)*Conversions!$D$5)</f>
        <v>1.0380520507466832E-8</v>
      </c>
      <c r="BR1389" s="210">
        <f>(((((BR1283)*(1/Conversions!$D$4))*Conversions!$D$7)*Conversions!$D$6)*Conversions!$D$5)</f>
        <v>0</v>
      </c>
      <c r="BS1389" s="210">
        <f>(((((BS1283)*(1/Conversions!$D$4))*Conversions!$D$7)*Conversions!$D$6)*Conversions!$D$5)</f>
        <v>0</v>
      </c>
      <c r="BT1389" s="210">
        <f>(((((BT1283)*(1/Conversions!$D$4))*Conversions!$D$7)*Conversions!$D$6)*Conversions!$D$5)</f>
        <v>0</v>
      </c>
      <c r="BU1389" s="210">
        <f>(((((BU1283)*(1/Conversions!$D$4))*Conversions!$D$7)*Conversions!$D$6)*Conversions!$D$5)</f>
        <v>1.0380520507466832E-8</v>
      </c>
      <c r="BV1389" s="210">
        <f>(((((BV1283)*(1/Conversions!$D$4))*Conversions!$D$7)*Conversions!$D$6)*Conversions!$D$5)</f>
        <v>1.0380520507466832E-8</v>
      </c>
      <c r="BW1389" s="210">
        <f>(((((BW1283)*(1/Conversions!$D$4))*Conversions!$D$7)*Conversions!$D$6)*Conversions!$D$5)</f>
        <v>1.0380520507466832E-8</v>
      </c>
      <c r="BX1389" s="210">
        <f>(((((BX1283)*(1/Conversions!$D$4))*Conversions!$D$7)*Conversions!$D$6)*Conversions!$D$5)</f>
        <v>1.0380520507466832E-8</v>
      </c>
      <c r="BY1389" s="210">
        <f>(((((BY1283)*(1/Conversions!$D$4))*Conversions!$D$7)*Conversions!$D$6)*Conversions!$D$5)</f>
        <v>1.0380520507466832E-8</v>
      </c>
      <c r="BZ1389" s="210">
        <f>(((((BZ1283)*(1/Conversions!$D$4))*Conversions!$D$7)*Conversions!$D$6)*Conversions!$D$5)</f>
        <v>0</v>
      </c>
      <c r="CA1389" s="210">
        <f>(((((CA1283)*(1/Conversions!$D$4))*Conversions!$D$7)*Conversions!$D$6)*Conversions!$D$5)</f>
        <v>0</v>
      </c>
      <c r="CB1389" s="210">
        <f>(((((CB1283)*(1/Conversions!$D$4))*Conversions!$D$7)*Conversions!$D$6)*Conversions!$D$5)</f>
        <v>0</v>
      </c>
      <c r="CC1389" s="210">
        <f>(((((CC1283)*(1/Conversions!$D$4))*Conversions!$D$7)*Conversions!$D$6)*Conversions!$D$5)</f>
        <v>1.9795411200285586E-5</v>
      </c>
      <c r="CD1389" s="210">
        <f>(((((CD1283)*(1/Conversions!$D$4))*Conversions!$D$7)*Conversions!$D$6)*Conversions!$D$5)</f>
        <v>1.9795411200285586E-5</v>
      </c>
      <c r="CE1389" s="210">
        <f>(((((CE1283)*(1/Conversions!$D$4))*Conversions!$D$7)*Conversions!$D$6)*Conversions!$D$5)</f>
        <v>1.9795411200285586E-5</v>
      </c>
      <c r="CF1389" s="210">
        <f>(((((CF1283)*(1/Conversions!$D$4))*Conversions!$D$7)*Conversions!$D$6)*Conversions!$D$5)</f>
        <v>1.6005314177791879E-5</v>
      </c>
      <c r="CG1389" s="210">
        <f>(((((CG1283)*(1/Conversions!$D$4))*Conversions!$D$7)*Conversions!$D$6)*Conversions!$D$5)</f>
        <v>1.6005314177791879E-5</v>
      </c>
      <c r="CH1389" s="210">
        <f>(((((CH1283)*(1/Conversions!$D$4))*Conversions!$D$7)*Conversions!$D$6)*Conversions!$D$5)</f>
        <v>1.6005314177791879E-5</v>
      </c>
      <c r="CI1389" s="210">
        <f>(((((CI1283)*(1/Conversions!$D$4))*Conversions!$D$7)*Conversions!$D$6)*Conversions!$D$5)</f>
        <v>6.4455790127759172E-6</v>
      </c>
      <c r="CJ1389" s="210">
        <f>(((((CJ1283)*(1/Conversions!$D$4))*Conversions!$D$7)*Conversions!$D$6)*Conversions!$D$5)</f>
        <v>6.4455790127759172E-6</v>
      </c>
      <c r="CK1389" s="210">
        <f>(((((CK1283)*(1/Conversions!$D$4))*Conversions!$D$7)*Conversions!$D$6)*Conversions!$D$5)</f>
        <v>6.4455790127759172E-6</v>
      </c>
      <c r="CL1389" s="210">
        <f>(((((CL1283)*(1/Conversions!$D$4))*Conversions!$D$7)*Conversions!$D$6)*Conversions!$D$5)</f>
        <v>0</v>
      </c>
      <c r="CM1389" s="210">
        <f>(((((CM1283)*(1/Conversions!$D$4))*Conversions!$D$7)*Conversions!$D$6)*Conversions!$D$5)</f>
        <v>0</v>
      </c>
      <c r="CN1389" s="210">
        <f>(((((CN1283)*(1/Conversions!$D$4))*Conversions!$D$7)*Conversions!$D$6)*Conversions!$D$5)</f>
        <v>0</v>
      </c>
      <c r="CO1389" s="210">
        <f>(((((CO1283)*(1/Conversions!$D$4))*Conversions!$D$7)*Conversions!$D$6)*Conversions!$D$5)</f>
        <v>1.0380520507466832E-8</v>
      </c>
      <c r="CP1389" s="210">
        <f>(((((CP1283)*(1/Conversions!$D$4))*Conversions!$D$7)*Conversions!$D$6)*Conversions!$D$5)</f>
        <v>1.0380520507466832E-8</v>
      </c>
      <c r="CQ1389" s="210">
        <f>(((((CQ1283)*(1/Conversions!$D$4))*Conversions!$D$7)*Conversions!$D$6)*Conversions!$D$5)</f>
        <v>1.0380520507466832E-8</v>
      </c>
      <c r="CR1389" s="210">
        <f>(((((CR1283)*(1/Conversions!$D$4))*Conversions!$D$7)*Conversions!$D$6)*Conversions!$D$5)</f>
        <v>1.0380520507466832E-8</v>
      </c>
      <c r="CS1389" s="210">
        <f>(((((CS1283)*(1/Conversions!$D$4))*Conversions!$D$7)*Conversions!$D$6)*Conversions!$D$5)</f>
        <v>1.0380520507466832E-8</v>
      </c>
      <c r="CT1389" s="210">
        <f>(((((CT1283)*(1/Conversions!$D$4))*Conversions!$D$7)*Conversions!$D$6)*Conversions!$D$5)</f>
        <v>1.0380520507466832E-8</v>
      </c>
      <c r="CU1389" s="210">
        <f>(((((CU1283)*(1/Conversions!$D$4))*Conversions!$D$7)*Conversions!$D$6)*Conversions!$D$5)</f>
        <v>1.0380520507466832E-8</v>
      </c>
      <c r="CV1389" s="210">
        <f>(((((CV1283)*(1/Conversions!$D$4))*Conversions!$D$7)*Conversions!$D$6)*Conversions!$D$5)</f>
        <v>1.0380520507466832E-8</v>
      </c>
      <c r="CW1389" s="210">
        <f>(((((CW1283)*(1/Conversions!$D$4))*Conversions!$D$7)*Conversions!$D$6)*Conversions!$D$5)</f>
        <v>1.0380520507466832E-8</v>
      </c>
      <c r="CX1389" s="210">
        <f>(((((CX1283)*(1/Conversions!$D$4))*Conversions!$D$7)*Conversions!$D$6)*Conversions!$D$5)</f>
        <v>1.0380520507466832E-8</v>
      </c>
    </row>
    <row r="1390" spans="1:102" s="208" customFormat="1" x14ac:dyDescent="0.25">
      <c r="A1390" s="213" t="s">
        <v>314</v>
      </c>
      <c r="C1390" s="210">
        <f>(((((C1284)*(1/Conversions!$D$4))*Conversions!$D$7)*Conversions!$D$6)*Conversions!$D$5)</f>
        <v>4.9459088067340545E-5</v>
      </c>
      <c r="D1390" s="210">
        <f>(((((D1284)*(1/Conversions!$D$4))*Conversions!$D$7)*Conversions!$D$6)*Conversions!$D$5)</f>
        <v>4.9459088067340545E-5</v>
      </c>
      <c r="E1390" s="210">
        <f>(((((E1284)*(1/Conversions!$D$4))*Conversions!$D$7)*Conversions!$D$6)*Conversions!$D$5)</f>
        <v>4.9459088067340545E-5</v>
      </c>
      <c r="F1390" s="210">
        <f>(((((F1284)*(1/Conversions!$D$4))*Conversions!$D$7)*Conversions!$D$6)*Conversions!$D$5)</f>
        <v>4.9459088067340545E-5</v>
      </c>
      <c r="G1390" s="210">
        <f>(((((G1284)*(1/Conversions!$D$4))*Conversions!$D$7)*Conversions!$D$6)*Conversions!$D$5)</f>
        <v>4.9459088067340545E-5</v>
      </c>
      <c r="H1390" s="210">
        <f>(((((H1284)*(1/Conversions!$D$4))*Conversions!$D$7)*Conversions!$D$6)*Conversions!$D$5)</f>
        <v>4.9459088067340545E-5</v>
      </c>
      <c r="I1390" s="210">
        <f>(((((I1284)*(1/Conversions!$D$4))*Conversions!$D$7)*Conversions!$D$6)*Conversions!$D$5)</f>
        <v>4.9459088067340545E-5</v>
      </c>
      <c r="J1390" s="210">
        <f>(((((J1284)*(1/Conversions!$D$4))*Conversions!$D$7)*Conversions!$D$6)*Conversions!$D$5)</f>
        <v>4.9459088067340545E-5</v>
      </c>
      <c r="K1390" s="210">
        <f>(((((K1284)*(1/Conversions!$D$4))*Conversions!$D$7)*Conversions!$D$6)*Conversions!$D$5)</f>
        <v>4.9459088067340545E-5</v>
      </c>
      <c r="L1390" s="210">
        <f>(((((L1284)*(1/Conversions!$D$4))*Conversions!$D$7)*Conversions!$D$6)*Conversions!$D$5)</f>
        <v>4.9459088067340545E-5</v>
      </c>
      <c r="M1390" s="210">
        <f>(((((M1284)*(1/Conversions!$D$4))*Conversions!$D$7)*Conversions!$D$6)*Conversions!$D$5)</f>
        <v>4.9459088067340545E-5</v>
      </c>
      <c r="N1390" s="210">
        <f>(((((N1284)*(1/Conversions!$D$4))*Conversions!$D$7)*Conversions!$D$6)*Conversions!$D$5)</f>
        <v>4.9459088067340545E-5</v>
      </c>
      <c r="O1390" s="210">
        <f>(((((O1284)*(1/Conversions!$D$4))*Conversions!$D$7)*Conversions!$D$6)*Conversions!$D$5)</f>
        <v>4.9459088067340545E-5</v>
      </c>
      <c r="P1390" s="210">
        <f>(((((P1284)*(1/Conversions!$D$4))*Conversions!$D$7)*Conversions!$D$6)*Conversions!$D$5)</f>
        <v>4.9459088067340545E-5</v>
      </c>
      <c r="Q1390" s="210">
        <f>(((((Q1284)*(1/Conversions!$D$4))*Conversions!$D$7)*Conversions!$D$6)*Conversions!$D$5)</f>
        <v>4.9459088067340545E-5</v>
      </c>
      <c r="R1390" s="210">
        <f>(((((R1284)*(1/Conversions!$D$4))*Conversions!$D$7)*Conversions!$D$6)*Conversions!$D$5)</f>
        <v>4.9459088067340545E-5</v>
      </c>
      <c r="S1390" s="210">
        <f>(((((S1284)*(1/Conversions!$D$4))*Conversions!$D$7)*Conversions!$D$6)*Conversions!$D$5)</f>
        <v>4.9459088067340545E-5</v>
      </c>
      <c r="T1390" s="210">
        <f>(((((T1284)*(1/Conversions!$D$4))*Conversions!$D$7)*Conversions!$D$6)*Conversions!$D$5)</f>
        <v>4.9459088067340545E-5</v>
      </c>
      <c r="U1390" s="210">
        <f>(((((U1284)*(1/Conversions!$D$4))*Conversions!$D$7)*Conversions!$D$6)*Conversions!$D$5)</f>
        <v>4.9459088067340545E-5</v>
      </c>
      <c r="V1390" s="210">
        <f>(((((V1284)*(1/Conversions!$D$4))*Conversions!$D$7)*Conversions!$D$6)*Conversions!$D$5)</f>
        <v>4.9459088067340545E-5</v>
      </c>
      <c r="W1390" s="210">
        <f>(((((W1284)*(1/Conversions!$D$4))*Conversions!$D$7)*Conversions!$D$6)*Conversions!$D$5)</f>
        <v>4.9459088067340545E-5</v>
      </c>
      <c r="X1390" s="210">
        <f>(((((X1284)*(1/Conversions!$D$4))*Conversions!$D$7)*Conversions!$D$6)*Conversions!$D$5)</f>
        <v>4.9459088067340545E-5</v>
      </c>
      <c r="Y1390" s="210">
        <f>(((((Y1284)*(1/Conversions!$D$4))*Conversions!$D$7)*Conversions!$D$6)*Conversions!$D$5)</f>
        <v>4.9459088067340545E-5</v>
      </c>
      <c r="Z1390" s="210">
        <f>(((((Z1284)*(1/Conversions!$D$4))*Conversions!$D$7)*Conversions!$D$6)*Conversions!$D$5)</f>
        <v>4.9459088067340545E-5</v>
      </c>
      <c r="AA1390" s="210">
        <f>(((((AA1284)*(1/Conversions!$D$4))*Conversions!$D$7)*Conversions!$D$6)*Conversions!$D$5)</f>
        <v>4.9459088067340545E-5</v>
      </c>
      <c r="AB1390" s="210">
        <f>(((((AB1284)*(1/Conversions!$D$4))*Conversions!$D$7)*Conversions!$D$6)*Conversions!$D$5)</f>
        <v>4.9459088067340545E-5</v>
      </c>
      <c r="AC1390" s="210">
        <f>(((((AC1284)*(1/Conversions!$D$4))*Conversions!$D$7)*Conversions!$D$6)*Conversions!$D$5)</f>
        <v>4.9459088067340545E-5</v>
      </c>
      <c r="AD1390" s="210">
        <f>(((((AD1284)*(1/Conversions!$D$4))*Conversions!$D$7)*Conversions!$D$6)*Conversions!$D$5)</f>
        <v>4.9459088067340545E-5</v>
      </c>
      <c r="AE1390" s="210">
        <f>(((((AE1284)*(1/Conversions!$D$4))*Conversions!$D$7)*Conversions!$D$6)*Conversions!$D$5)</f>
        <v>4.9459088067340545E-5</v>
      </c>
      <c r="AF1390" s="210">
        <f>(((((AF1284)*(1/Conversions!$D$4))*Conversions!$D$7)*Conversions!$D$6)*Conversions!$D$5)</f>
        <v>4.9459088067340545E-5</v>
      </c>
      <c r="AG1390" s="210">
        <f>(((((AG1284)*(1/Conversions!$D$4))*Conversions!$D$7)*Conversions!$D$6)*Conversions!$D$5)</f>
        <v>4.9459088067340545E-5</v>
      </c>
      <c r="AH1390" s="210">
        <f>(((((AH1284)*(1/Conversions!$D$4))*Conversions!$D$7)*Conversions!$D$6)*Conversions!$D$5)</f>
        <v>4.9459088067340545E-5</v>
      </c>
      <c r="AI1390" s="210">
        <f>(((((AI1284)*(1/Conversions!$D$4))*Conversions!$D$7)*Conversions!$D$6)*Conversions!$D$5)</f>
        <v>4.9459088067340545E-5</v>
      </c>
      <c r="AJ1390" s="210">
        <f>(((((AJ1284)*(1/Conversions!$D$4))*Conversions!$D$7)*Conversions!$D$6)*Conversions!$D$5)</f>
        <v>4.9459088067340545E-5</v>
      </c>
      <c r="AK1390" s="210">
        <f>(((((AK1284)*(1/Conversions!$D$4))*Conversions!$D$7)*Conversions!$D$6)*Conversions!$D$5)</f>
        <v>4.9459088067340545E-5</v>
      </c>
      <c r="AL1390" s="210">
        <f>(((((AL1284)*(1/Conversions!$D$4))*Conversions!$D$7)*Conversions!$D$6)*Conversions!$D$5)</f>
        <v>4.9459088067340545E-5</v>
      </c>
      <c r="AM1390" s="210">
        <f>(((((AM1284)*(1/Conversions!$D$4))*Conversions!$D$7)*Conversions!$D$6)*Conversions!$D$5)</f>
        <v>4.9459088067340545E-5</v>
      </c>
      <c r="AN1390" s="210">
        <f>(((((AN1284)*(1/Conversions!$D$4))*Conversions!$D$7)*Conversions!$D$6)*Conversions!$D$5)</f>
        <v>4.9459088067340545E-5</v>
      </c>
      <c r="AO1390" s="210">
        <f>(((((AO1284)*(1/Conversions!$D$4))*Conversions!$D$7)*Conversions!$D$6)*Conversions!$D$5)</f>
        <v>4.9459088067340545E-5</v>
      </c>
      <c r="AP1390" s="210">
        <f>(((((AP1284)*(1/Conversions!$D$4))*Conversions!$D$7)*Conversions!$D$6)*Conversions!$D$5)</f>
        <v>4.9459088067340545E-5</v>
      </c>
      <c r="AQ1390" s="210">
        <f>(((((AQ1284)*(1/Conversions!$D$4))*Conversions!$D$7)*Conversions!$D$6)*Conversions!$D$5)</f>
        <v>4.9459088067340545E-5</v>
      </c>
      <c r="AR1390" s="210">
        <f>(((((AR1284)*(1/Conversions!$D$4))*Conversions!$D$7)*Conversions!$D$6)*Conversions!$D$5)</f>
        <v>4.9459088067340545E-5</v>
      </c>
      <c r="AS1390" s="210">
        <f>(((((AS1284)*(1/Conversions!$D$4))*Conversions!$D$7)*Conversions!$D$6)*Conversions!$D$5)</f>
        <v>4.9459088067340545E-5</v>
      </c>
      <c r="AT1390" s="210">
        <f>(((((AT1284)*(1/Conversions!$D$4))*Conversions!$D$7)*Conversions!$D$6)*Conversions!$D$5)</f>
        <v>4.9459088067340545E-5</v>
      </c>
      <c r="AU1390" s="210">
        <f>(((((AU1284)*(1/Conversions!$D$4))*Conversions!$D$7)*Conversions!$D$6)*Conversions!$D$5)</f>
        <v>4.9459088067340545E-5</v>
      </c>
      <c r="AV1390" s="210">
        <f>(((((AV1284)*(1/Conversions!$D$4))*Conversions!$D$7)*Conversions!$D$6)*Conversions!$D$5)</f>
        <v>4.9459088067340545E-5</v>
      </c>
      <c r="AW1390" s="210">
        <f>(((((AW1284)*(1/Conversions!$D$4))*Conversions!$D$7)*Conversions!$D$6)*Conversions!$D$5)</f>
        <v>4.9459088067340545E-5</v>
      </c>
      <c r="AX1390" s="210">
        <f>(((((AX1284)*(1/Conversions!$D$4))*Conversions!$D$7)*Conversions!$D$6)*Conversions!$D$5)</f>
        <v>4.9459088067340545E-5</v>
      </c>
      <c r="AY1390" s="210">
        <f>(((((AY1284)*(1/Conversions!$D$4))*Conversions!$D$7)*Conversions!$D$6)*Conversions!$D$5)</f>
        <v>4.9459088067340545E-5</v>
      </c>
      <c r="AZ1390" s="210">
        <f>(((((AZ1284)*(1/Conversions!$D$4))*Conversions!$D$7)*Conversions!$D$6)*Conversions!$D$5)</f>
        <v>4.9459088067340545E-5</v>
      </c>
      <c r="BA1390" s="210">
        <f>(((((BA1284)*(1/Conversions!$D$4))*Conversions!$D$7)*Conversions!$D$6)*Conversions!$D$5)</f>
        <v>4.9459088067340545E-5</v>
      </c>
      <c r="BB1390" s="210">
        <f>(((((BB1284)*(1/Conversions!$D$4))*Conversions!$D$7)*Conversions!$D$6)*Conversions!$D$5)</f>
        <v>4.9459088067340545E-5</v>
      </c>
      <c r="BC1390" s="210">
        <f>(((((BC1284)*(1/Conversions!$D$4))*Conversions!$D$7)*Conversions!$D$6)*Conversions!$D$5)</f>
        <v>4.9459088067340545E-5</v>
      </c>
      <c r="BD1390" s="210">
        <f>(((((BD1284)*(1/Conversions!$D$4))*Conversions!$D$7)*Conversions!$D$6)*Conversions!$D$5)</f>
        <v>4.9459088067340545E-5</v>
      </c>
      <c r="BE1390" s="210">
        <f>(((((BE1284)*(1/Conversions!$D$4))*Conversions!$D$7)*Conversions!$D$6)*Conversions!$D$5)</f>
        <v>4.9459088067340545E-5</v>
      </c>
      <c r="BF1390" s="210">
        <f>(((((BF1284)*(1/Conversions!$D$4))*Conversions!$D$7)*Conversions!$D$6)*Conversions!$D$5)</f>
        <v>4.9459088067340545E-5</v>
      </c>
      <c r="BG1390" s="210">
        <f>(((((BG1284)*(1/Conversions!$D$4))*Conversions!$D$7)*Conversions!$D$6)*Conversions!$D$5)</f>
        <v>4.9459088067340545E-5</v>
      </c>
      <c r="BH1390" s="210">
        <f>(((((BH1284)*(1/Conversions!$D$4))*Conversions!$D$7)*Conversions!$D$6)*Conversions!$D$5)</f>
        <v>4.9459088067340545E-5</v>
      </c>
      <c r="BI1390" s="210">
        <f>(((((BI1284)*(1/Conversions!$D$4))*Conversions!$D$7)*Conversions!$D$6)*Conversions!$D$5)</f>
        <v>4.9459088067340545E-5</v>
      </c>
      <c r="BJ1390" s="210">
        <f>(((((BJ1284)*(1/Conversions!$D$4))*Conversions!$D$7)*Conversions!$D$6)*Conversions!$D$5)</f>
        <v>4.9459088067340545E-5</v>
      </c>
      <c r="BK1390" s="210">
        <f>(((((BK1284)*(1/Conversions!$D$4))*Conversions!$D$7)*Conversions!$D$6)*Conversions!$D$5)</f>
        <v>4.9459088067340545E-5</v>
      </c>
      <c r="BL1390" s="210">
        <f>(((((BL1284)*(1/Conversions!$D$4))*Conversions!$D$7)*Conversions!$D$6)*Conversions!$D$5)</f>
        <v>4.9459088067340545E-5</v>
      </c>
      <c r="BM1390" s="210">
        <f>(((((BM1284)*(1/Conversions!$D$4))*Conversions!$D$7)*Conversions!$D$6)*Conversions!$D$5)</f>
        <v>4.9459088067340545E-5</v>
      </c>
      <c r="BN1390" s="210">
        <f>(((((BN1284)*(1/Conversions!$D$4))*Conversions!$D$7)*Conversions!$D$6)*Conversions!$D$5)</f>
        <v>4.9459088067340545E-5</v>
      </c>
      <c r="BO1390" s="210">
        <f>(((((BO1284)*(1/Conversions!$D$4))*Conversions!$D$7)*Conversions!$D$6)*Conversions!$D$5)</f>
        <v>4.9459088067340545E-5</v>
      </c>
      <c r="BP1390" s="210">
        <f>(((((BP1284)*(1/Conversions!$D$4))*Conversions!$D$7)*Conversions!$D$6)*Conversions!$D$5)</f>
        <v>4.9459088067340545E-5</v>
      </c>
      <c r="BQ1390" s="210">
        <f>(((((BQ1284)*(1/Conversions!$D$4))*Conversions!$D$7)*Conversions!$D$6)*Conversions!$D$5)</f>
        <v>4.9459088067340545E-5</v>
      </c>
      <c r="BR1390" s="210">
        <f>(((((BR1284)*(1/Conversions!$D$4))*Conversions!$D$7)*Conversions!$D$6)*Conversions!$D$5)</f>
        <v>4.9459088067340545E-5</v>
      </c>
      <c r="BS1390" s="210">
        <f>(((((BS1284)*(1/Conversions!$D$4))*Conversions!$D$7)*Conversions!$D$6)*Conversions!$D$5)</f>
        <v>4.9459088067340545E-5</v>
      </c>
      <c r="BT1390" s="210">
        <f>(((((BT1284)*(1/Conversions!$D$4))*Conversions!$D$7)*Conversions!$D$6)*Conversions!$D$5)</f>
        <v>4.9459088067340545E-5</v>
      </c>
      <c r="BU1390" s="210">
        <f>(((((BU1284)*(1/Conversions!$D$4))*Conversions!$D$7)*Conversions!$D$6)*Conversions!$D$5)</f>
        <v>4.9459088067340545E-5</v>
      </c>
      <c r="BV1390" s="210">
        <f>(((((BV1284)*(1/Conversions!$D$4))*Conversions!$D$7)*Conversions!$D$6)*Conversions!$D$5)</f>
        <v>4.9459088067340545E-5</v>
      </c>
      <c r="BW1390" s="210">
        <f>(((((BW1284)*(1/Conversions!$D$4))*Conversions!$D$7)*Conversions!$D$6)*Conversions!$D$5)</f>
        <v>4.9459088067340545E-5</v>
      </c>
      <c r="BX1390" s="210">
        <f>(((((BX1284)*(1/Conversions!$D$4))*Conversions!$D$7)*Conversions!$D$6)*Conversions!$D$5)</f>
        <v>4.9459088067340545E-5</v>
      </c>
      <c r="BY1390" s="210">
        <f>(((((BY1284)*(1/Conversions!$D$4))*Conversions!$D$7)*Conversions!$D$6)*Conversions!$D$5)</f>
        <v>4.9459088067340545E-5</v>
      </c>
      <c r="BZ1390" s="210">
        <f>(((((BZ1284)*(1/Conversions!$D$4))*Conversions!$D$7)*Conversions!$D$6)*Conversions!$D$5)</f>
        <v>4.9459088067340545E-5</v>
      </c>
      <c r="CA1390" s="210">
        <f>(((((CA1284)*(1/Conversions!$D$4))*Conversions!$D$7)*Conversions!$D$6)*Conversions!$D$5)</f>
        <v>4.9459088067340545E-5</v>
      </c>
      <c r="CB1390" s="210">
        <f>(((((CB1284)*(1/Conversions!$D$4))*Conversions!$D$7)*Conversions!$D$6)*Conversions!$D$5)</f>
        <v>4.9459088067340545E-5</v>
      </c>
      <c r="CC1390" s="210">
        <f>(((((CC1284)*(1/Conversions!$D$4))*Conversions!$D$7)*Conversions!$D$6)*Conversions!$D$5)</f>
        <v>1.1466854048945919E-4</v>
      </c>
      <c r="CD1390" s="210">
        <f>(((((CD1284)*(1/Conversions!$D$4))*Conversions!$D$7)*Conversions!$D$6)*Conversions!$D$5)</f>
        <v>1.1466854048945919E-4</v>
      </c>
      <c r="CE1390" s="210">
        <f>(((((CE1284)*(1/Conversions!$D$4))*Conversions!$D$7)*Conversions!$D$6)*Conversions!$D$5)</f>
        <v>1.1466854048945919E-4</v>
      </c>
      <c r="CF1390" s="210">
        <f>(((((CF1284)*(1/Conversions!$D$4))*Conversions!$D$7)*Conversions!$D$6)*Conversions!$D$5)</f>
        <v>4.9459088067340545E-5</v>
      </c>
      <c r="CG1390" s="210">
        <f>(((((CG1284)*(1/Conversions!$D$4))*Conversions!$D$7)*Conversions!$D$6)*Conversions!$D$5)</f>
        <v>4.9459088067340545E-5</v>
      </c>
      <c r="CH1390" s="210">
        <f>(((((CH1284)*(1/Conversions!$D$4))*Conversions!$D$7)*Conversions!$D$6)*Conversions!$D$5)</f>
        <v>4.9459088067340545E-5</v>
      </c>
      <c r="CI1390" s="210">
        <f>(((((CI1284)*(1/Conversions!$D$4))*Conversions!$D$7)*Conversions!$D$6)*Conversions!$D$5)</f>
        <v>1.3060143243115247E-5</v>
      </c>
      <c r="CJ1390" s="210">
        <f>(((((CJ1284)*(1/Conversions!$D$4))*Conversions!$D$7)*Conversions!$D$6)*Conversions!$D$5)</f>
        <v>1.3060143243115247E-5</v>
      </c>
      <c r="CK1390" s="210">
        <f>(((((CK1284)*(1/Conversions!$D$4))*Conversions!$D$7)*Conversions!$D$6)*Conversions!$D$5)</f>
        <v>1.3060143243115247E-5</v>
      </c>
      <c r="CL1390" s="210">
        <f>(((((CL1284)*(1/Conversions!$D$4))*Conversions!$D$7)*Conversions!$D$6)*Conversions!$D$5)</f>
        <v>4.9459088067340545E-5</v>
      </c>
      <c r="CM1390" s="210">
        <f>(((((CM1284)*(1/Conversions!$D$4))*Conversions!$D$7)*Conversions!$D$6)*Conversions!$D$5)</f>
        <v>4.9459088067340545E-5</v>
      </c>
      <c r="CN1390" s="210">
        <f>(((((CN1284)*(1/Conversions!$D$4))*Conversions!$D$7)*Conversions!$D$6)*Conversions!$D$5)</f>
        <v>4.9459088067340545E-5</v>
      </c>
      <c r="CO1390" s="210">
        <f>(((((CO1284)*(1/Conversions!$D$4))*Conversions!$D$7)*Conversions!$D$6)*Conversions!$D$5)</f>
        <v>4.9459088067340545E-5</v>
      </c>
      <c r="CP1390" s="210">
        <f>(((((CP1284)*(1/Conversions!$D$4))*Conversions!$D$7)*Conversions!$D$6)*Conversions!$D$5)</f>
        <v>4.9459088067340545E-5</v>
      </c>
      <c r="CQ1390" s="210">
        <f>(((((CQ1284)*(1/Conversions!$D$4))*Conversions!$D$7)*Conversions!$D$6)*Conversions!$D$5)</f>
        <v>4.9459088067340545E-5</v>
      </c>
      <c r="CR1390" s="210">
        <f>(((((CR1284)*(1/Conversions!$D$4))*Conversions!$D$7)*Conversions!$D$6)*Conversions!$D$5)</f>
        <v>4.9459088067340545E-5</v>
      </c>
      <c r="CS1390" s="210">
        <f>(((((CS1284)*(1/Conversions!$D$4))*Conversions!$D$7)*Conversions!$D$6)*Conversions!$D$5)</f>
        <v>4.9459088067340545E-5</v>
      </c>
      <c r="CT1390" s="210">
        <f>(((((CT1284)*(1/Conversions!$D$4))*Conversions!$D$7)*Conversions!$D$6)*Conversions!$D$5)</f>
        <v>4.9459088067340545E-5</v>
      </c>
      <c r="CU1390" s="210">
        <f>(((((CU1284)*(1/Conversions!$D$4))*Conversions!$D$7)*Conversions!$D$6)*Conversions!$D$5)</f>
        <v>4.9459088067340545E-5</v>
      </c>
      <c r="CV1390" s="210">
        <f>(((((CV1284)*(1/Conversions!$D$4))*Conversions!$D$7)*Conversions!$D$6)*Conversions!$D$5)</f>
        <v>4.9459088067340545E-5</v>
      </c>
      <c r="CW1390" s="210">
        <f>(((((CW1284)*(1/Conversions!$D$4))*Conversions!$D$7)*Conversions!$D$6)*Conversions!$D$5)</f>
        <v>4.9459088067340545E-5</v>
      </c>
      <c r="CX1390" s="210">
        <f>(((((CX1284)*(1/Conversions!$D$4))*Conversions!$D$7)*Conversions!$D$6)*Conversions!$D$5)</f>
        <v>4.9459088067340545E-5</v>
      </c>
    </row>
    <row r="1391" spans="1:102" s="208" customFormat="1" x14ac:dyDescent="0.25">
      <c r="A1391" s="213" t="s">
        <v>316</v>
      </c>
      <c r="C1391" s="210">
        <f>(((((C1285)*(1/Conversions!$D$4))*Conversions!$D$7)*Conversions!$D$6)*Conversions!$D$5)</f>
        <v>2.5907141368606958E-8</v>
      </c>
      <c r="D1391" s="210">
        <f>(((((D1285)*(1/Conversions!$D$4))*Conversions!$D$7)*Conversions!$D$6)*Conversions!$D$5)</f>
        <v>2.5907141368606958E-8</v>
      </c>
      <c r="E1391" s="210">
        <f>(((((E1285)*(1/Conversions!$D$4))*Conversions!$D$7)*Conversions!$D$6)*Conversions!$D$5)</f>
        <v>2.5907141368606958E-8</v>
      </c>
      <c r="F1391" s="210">
        <f>(((((F1285)*(1/Conversions!$D$4))*Conversions!$D$7)*Conversions!$D$6)*Conversions!$D$5)</f>
        <v>2.5907141368606958E-8</v>
      </c>
      <c r="G1391" s="210">
        <f>(((((G1285)*(1/Conversions!$D$4))*Conversions!$D$7)*Conversions!$D$6)*Conversions!$D$5)</f>
        <v>2.5907141368606958E-8</v>
      </c>
      <c r="H1391" s="210">
        <f>(((((H1285)*(1/Conversions!$D$4))*Conversions!$D$7)*Conversions!$D$6)*Conversions!$D$5)</f>
        <v>2.5907141368606958E-8</v>
      </c>
      <c r="I1391" s="210">
        <f>(((((I1285)*(1/Conversions!$D$4))*Conversions!$D$7)*Conversions!$D$6)*Conversions!$D$5)</f>
        <v>2.5907141368606958E-8</v>
      </c>
      <c r="J1391" s="210">
        <f>(((((J1285)*(1/Conversions!$D$4))*Conversions!$D$7)*Conversions!$D$6)*Conversions!$D$5)</f>
        <v>2.5907141368606958E-8</v>
      </c>
      <c r="K1391" s="210">
        <f>(((((K1285)*(1/Conversions!$D$4))*Conversions!$D$7)*Conversions!$D$6)*Conversions!$D$5)</f>
        <v>2.5907141368606958E-8</v>
      </c>
      <c r="L1391" s="210">
        <f>(((((L1285)*(1/Conversions!$D$4))*Conversions!$D$7)*Conversions!$D$6)*Conversions!$D$5)</f>
        <v>2.5907141368606958E-8</v>
      </c>
      <c r="M1391" s="210">
        <f>(((((M1285)*(1/Conversions!$D$4))*Conversions!$D$7)*Conversions!$D$6)*Conversions!$D$5)</f>
        <v>2.5907141368606958E-8</v>
      </c>
      <c r="N1391" s="210">
        <f>(((((N1285)*(1/Conversions!$D$4))*Conversions!$D$7)*Conversions!$D$6)*Conversions!$D$5)</f>
        <v>2.5907141368606958E-8</v>
      </c>
      <c r="O1391" s="210">
        <f>(((((O1285)*(1/Conversions!$D$4))*Conversions!$D$7)*Conversions!$D$6)*Conversions!$D$5)</f>
        <v>2.5907141368606958E-8</v>
      </c>
      <c r="P1391" s="210">
        <f>(((((P1285)*(1/Conversions!$D$4))*Conversions!$D$7)*Conversions!$D$6)*Conversions!$D$5)</f>
        <v>2.5907141368606958E-8</v>
      </c>
      <c r="Q1391" s="210">
        <f>(((((Q1285)*(1/Conversions!$D$4))*Conversions!$D$7)*Conversions!$D$6)*Conversions!$D$5)</f>
        <v>2.5907141368606958E-8</v>
      </c>
      <c r="R1391" s="210">
        <f>(((((R1285)*(1/Conversions!$D$4))*Conversions!$D$7)*Conversions!$D$6)*Conversions!$D$5)</f>
        <v>2.5907141368606958E-8</v>
      </c>
      <c r="S1391" s="210">
        <f>(((((S1285)*(1/Conversions!$D$4))*Conversions!$D$7)*Conversions!$D$6)*Conversions!$D$5)</f>
        <v>2.5907141368606958E-8</v>
      </c>
      <c r="T1391" s="210">
        <f>(((((T1285)*(1/Conversions!$D$4))*Conversions!$D$7)*Conversions!$D$6)*Conversions!$D$5)</f>
        <v>2.5907141368606958E-8</v>
      </c>
      <c r="U1391" s="210">
        <f>(((((U1285)*(1/Conversions!$D$4))*Conversions!$D$7)*Conversions!$D$6)*Conversions!$D$5)</f>
        <v>2.5907141368606958E-8</v>
      </c>
      <c r="V1391" s="210">
        <f>(((((V1285)*(1/Conversions!$D$4))*Conversions!$D$7)*Conversions!$D$6)*Conversions!$D$5)</f>
        <v>2.5907141368606958E-8</v>
      </c>
      <c r="W1391" s="210">
        <f>(((((W1285)*(1/Conversions!$D$4))*Conversions!$D$7)*Conversions!$D$6)*Conversions!$D$5)</f>
        <v>2.5907141368606958E-8</v>
      </c>
      <c r="X1391" s="210">
        <f>(((((X1285)*(1/Conversions!$D$4))*Conversions!$D$7)*Conversions!$D$6)*Conversions!$D$5)</f>
        <v>2.5907141368606958E-8</v>
      </c>
      <c r="Y1391" s="210">
        <f>(((((Y1285)*(1/Conversions!$D$4))*Conversions!$D$7)*Conversions!$D$6)*Conversions!$D$5)</f>
        <v>2.5907141368606958E-8</v>
      </c>
      <c r="Z1391" s="210">
        <f>(((((Z1285)*(1/Conversions!$D$4))*Conversions!$D$7)*Conversions!$D$6)*Conversions!$D$5)</f>
        <v>2.5907141368606958E-8</v>
      </c>
      <c r="AA1391" s="210">
        <f>(((((AA1285)*(1/Conversions!$D$4))*Conversions!$D$7)*Conversions!$D$6)*Conversions!$D$5)</f>
        <v>2.5907141368606958E-8</v>
      </c>
      <c r="AB1391" s="210">
        <f>(((((AB1285)*(1/Conversions!$D$4))*Conversions!$D$7)*Conversions!$D$6)*Conversions!$D$5)</f>
        <v>2.5907141368606958E-8</v>
      </c>
      <c r="AC1391" s="210">
        <f>(((((AC1285)*(1/Conversions!$D$4))*Conversions!$D$7)*Conversions!$D$6)*Conversions!$D$5)</f>
        <v>2.5907141368606958E-8</v>
      </c>
      <c r="AD1391" s="210">
        <f>(((((AD1285)*(1/Conversions!$D$4))*Conversions!$D$7)*Conversions!$D$6)*Conversions!$D$5)</f>
        <v>2.5907141368606958E-8</v>
      </c>
      <c r="AE1391" s="210">
        <f>(((((AE1285)*(1/Conversions!$D$4))*Conversions!$D$7)*Conversions!$D$6)*Conversions!$D$5)</f>
        <v>2.5907141368606958E-8</v>
      </c>
      <c r="AF1391" s="210">
        <f>(((((AF1285)*(1/Conversions!$D$4))*Conversions!$D$7)*Conversions!$D$6)*Conversions!$D$5)</f>
        <v>2.5907141368606958E-8</v>
      </c>
      <c r="AG1391" s="210">
        <f>(((((AG1285)*(1/Conversions!$D$4))*Conversions!$D$7)*Conversions!$D$6)*Conversions!$D$5)</f>
        <v>2.5907141368606958E-8</v>
      </c>
      <c r="AH1391" s="210">
        <f>(((((AH1285)*(1/Conversions!$D$4))*Conversions!$D$7)*Conversions!$D$6)*Conversions!$D$5)</f>
        <v>2.5907141368606958E-8</v>
      </c>
      <c r="AI1391" s="210">
        <f>(((((AI1285)*(1/Conversions!$D$4))*Conversions!$D$7)*Conversions!$D$6)*Conversions!$D$5)</f>
        <v>2.5907141368606958E-8</v>
      </c>
      <c r="AJ1391" s="210">
        <f>(((((AJ1285)*(1/Conversions!$D$4))*Conversions!$D$7)*Conversions!$D$6)*Conversions!$D$5)</f>
        <v>2.5907141368606958E-8</v>
      </c>
      <c r="AK1391" s="210">
        <f>(((((AK1285)*(1/Conversions!$D$4))*Conversions!$D$7)*Conversions!$D$6)*Conversions!$D$5)</f>
        <v>2.5907141368606958E-8</v>
      </c>
      <c r="AL1391" s="210">
        <f>(((((AL1285)*(1/Conversions!$D$4))*Conversions!$D$7)*Conversions!$D$6)*Conversions!$D$5)</f>
        <v>2.5907141368606958E-8</v>
      </c>
      <c r="AM1391" s="210">
        <f>(((((AM1285)*(1/Conversions!$D$4))*Conversions!$D$7)*Conversions!$D$6)*Conversions!$D$5)</f>
        <v>2.5907141368606958E-8</v>
      </c>
      <c r="AN1391" s="210">
        <f>(((((AN1285)*(1/Conversions!$D$4))*Conversions!$D$7)*Conversions!$D$6)*Conversions!$D$5)</f>
        <v>2.5907141368606958E-8</v>
      </c>
      <c r="AO1391" s="210">
        <f>(((((AO1285)*(1/Conversions!$D$4))*Conversions!$D$7)*Conversions!$D$6)*Conversions!$D$5)</f>
        <v>2.5907141368606958E-8</v>
      </c>
      <c r="AP1391" s="210">
        <f>(((((AP1285)*(1/Conversions!$D$4))*Conversions!$D$7)*Conversions!$D$6)*Conversions!$D$5)</f>
        <v>2.5907141368606958E-8</v>
      </c>
      <c r="AQ1391" s="210">
        <f>(((((AQ1285)*(1/Conversions!$D$4))*Conversions!$D$7)*Conversions!$D$6)*Conversions!$D$5)</f>
        <v>2.5907141368606958E-8</v>
      </c>
      <c r="AR1391" s="210">
        <f>(((((AR1285)*(1/Conversions!$D$4))*Conversions!$D$7)*Conversions!$D$6)*Conversions!$D$5)</f>
        <v>2.5907141368606958E-8</v>
      </c>
      <c r="AS1391" s="210">
        <f>(((((AS1285)*(1/Conversions!$D$4))*Conversions!$D$7)*Conversions!$D$6)*Conversions!$D$5)</f>
        <v>2.5907141368606958E-8</v>
      </c>
      <c r="AT1391" s="210">
        <f>(((((AT1285)*(1/Conversions!$D$4))*Conversions!$D$7)*Conversions!$D$6)*Conversions!$D$5)</f>
        <v>2.5907141368606958E-8</v>
      </c>
      <c r="AU1391" s="210">
        <f>(((((AU1285)*(1/Conversions!$D$4))*Conversions!$D$7)*Conversions!$D$6)*Conversions!$D$5)</f>
        <v>2.5907141368606958E-8</v>
      </c>
      <c r="AV1391" s="210">
        <f>(((((AV1285)*(1/Conversions!$D$4))*Conversions!$D$7)*Conversions!$D$6)*Conversions!$D$5)</f>
        <v>2.5907141368606958E-8</v>
      </c>
      <c r="AW1391" s="210">
        <f>(((((AW1285)*(1/Conversions!$D$4))*Conversions!$D$7)*Conversions!$D$6)*Conversions!$D$5)</f>
        <v>2.5907141368606958E-8</v>
      </c>
      <c r="AX1391" s="210">
        <f>(((((AX1285)*(1/Conversions!$D$4))*Conversions!$D$7)*Conversions!$D$6)*Conversions!$D$5)</f>
        <v>2.5907141368606958E-8</v>
      </c>
      <c r="AY1391" s="210">
        <f>(((((AY1285)*(1/Conversions!$D$4))*Conversions!$D$7)*Conversions!$D$6)*Conversions!$D$5)</f>
        <v>2.5907141368606958E-8</v>
      </c>
      <c r="AZ1391" s="210">
        <f>(((((AZ1285)*(1/Conversions!$D$4))*Conversions!$D$7)*Conversions!$D$6)*Conversions!$D$5)</f>
        <v>2.5907141368606958E-8</v>
      </c>
      <c r="BA1391" s="210">
        <f>(((((BA1285)*(1/Conversions!$D$4))*Conversions!$D$7)*Conversions!$D$6)*Conversions!$D$5)</f>
        <v>2.5907141368606958E-8</v>
      </c>
      <c r="BB1391" s="210">
        <f>(((((BB1285)*(1/Conversions!$D$4))*Conversions!$D$7)*Conversions!$D$6)*Conversions!$D$5)</f>
        <v>2.5907141368606958E-8</v>
      </c>
      <c r="BC1391" s="210">
        <f>(((((BC1285)*(1/Conversions!$D$4))*Conversions!$D$7)*Conversions!$D$6)*Conversions!$D$5)</f>
        <v>2.5907141368606958E-8</v>
      </c>
      <c r="BD1391" s="210">
        <f>(((((BD1285)*(1/Conversions!$D$4))*Conversions!$D$7)*Conversions!$D$6)*Conversions!$D$5)</f>
        <v>2.5907141368606958E-8</v>
      </c>
      <c r="BE1391" s="210">
        <f>(((((BE1285)*(1/Conversions!$D$4))*Conversions!$D$7)*Conversions!$D$6)*Conversions!$D$5)</f>
        <v>2.5907141368606958E-8</v>
      </c>
      <c r="BF1391" s="210">
        <f>(((((BF1285)*(1/Conversions!$D$4))*Conversions!$D$7)*Conversions!$D$6)*Conversions!$D$5)</f>
        <v>2.5907141368606958E-8</v>
      </c>
      <c r="BG1391" s="210">
        <f>(((((BG1285)*(1/Conversions!$D$4))*Conversions!$D$7)*Conversions!$D$6)*Conversions!$D$5)</f>
        <v>2.5907141368606958E-8</v>
      </c>
      <c r="BH1391" s="210">
        <f>(((((BH1285)*(1/Conversions!$D$4))*Conversions!$D$7)*Conversions!$D$6)*Conversions!$D$5)</f>
        <v>2.5907141368606958E-8</v>
      </c>
      <c r="BI1391" s="210">
        <f>(((((BI1285)*(1/Conversions!$D$4))*Conversions!$D$7)*Conversions!$D$6)*Conversions!$D$5)</f>
        <v>2.5907141368606958E-8</v>
      </c>
      <c r="BJ1391" s="210">
        <f>(((((BJ1285)*(1/Conversions!$D$4))*Conversions!$D$7)*Conversions!$D$6)*Conversions!$D$5)</f>
        <v>2.5907141368606958E-8</v>
      </c>
      <c r="BK1391" s="210">
        <f>(((((BK1285)*(1/Conversions!$D$4))*Conversions!$D$7)*Conversions!$D$6)*Conversions!$D$5)</f>
        <v>1.672953653877794E-7</v>
      </c>
      <c r="BL1391" s="210">
        <f>(((((BL1285)*(1/Conversions!$D$4))*Conversions!$D$7)*Conversions!$D$6)*Conversions!$D$5)</f>
        <v>1.672953653877794E-7</v>
      </c>
      <c r="BM1391" s="210">
        <f>(((((BM1285)*(1/Conversions!$D$4))*Conversions!$D$7)*Conversions!$D$6)*Conversions!$D$5)</f>
        <v>1.672953653877794E-7</v>
      </c>
      <c r="BN1391" s="210">
        <f>(((((BN1285)*(1/Conversions!$D$4))*Conversions!$D$7)*Conversions!$D$6)*Conversions!$D$5)</f>
        <v>1.672953653877794E-7</v>
      </c>
      <c r="BO1391" s="210">
        <f>(((((BO1285)*(1/Conversions!$D$4))*Conversions!$D$7)*Conversions!$D$6)*Conversions!$D$5)</f>
        <v>1.672953653877794E-7</v>
      </c>
      <c r="BP1391" s="210">
        <f>(((((BP1285)*(1/Conversions!$D$4))*Conversions!$D$7)*Conversions!$D$6)*Conversions!$D$5)</f>
        <v>6.6097203419633749E-8</v>
      </c>
      <c r="BQ1391" s="210">
        <f>(((((BQ1285)*(1/Conversions!$D$4))*Conversions!$D$7)*Conversions!$D$6)*Conversions!$D$5)</f>
        <v>6.6097203419633749E-8</v>
      </c>
      <c r="BR1391" s="210">
        <f>(((((BR1285)*(1/Conversions!$D$4))*Conversions!$D$7)*Conversions!$D$6)*Conversions!$D$5)</f>
        <v>2.5907141368606958E-8</v>
      </c>
      <c r="BS1391" s="210">
        <f>(((((BS1285)*(1/Conversions!$D$4))*Conversions!$D$7)*Conversions!$D$6)*Conversions!$D$5)</f>
        <v>2.5907141368606958E-8</v>
      </c>
      <c r="BT1391" s="210">
        <f>(((((BT1285)*(1/Conversions!$D$4))*Conversions!$D$7)*Conversions!$D$6)*Conversions!$D$5)</f>
        <v>2.5907141368606958E-8</v>
      </c>
      <c r="BU1391" s="210">
        <f>(((((BU1285)*(1/Conversions!$D$4))*Conversions!$D$7)*Conversions!$D$6)*Conversions!$D$5)</f>
        <v>2.5907141368606958E-8</v>
      </c>
      <c r="BV1391" s="210">
        <f>(((((BV1285)*(1/Conversions!$D$4))*Conversions!$D$7)*Conversions!$D$6)*Conversions!$D$5)</f>
        <v>2.5907141368606958E-8</v>
      </c>
      <c r="BW1391" s="210">
        <f>(((((BW1285)*(1/Conversions!$D$4))*Conversions!$D$7)*Conversions!$D$6)*Conversions!$D$5)</f>
        <v>2.5907141368606958E-8</v>
      </c>
      <c r="BX1391" s="210">
        <f>(((((BX1285)*(1/Conversions!$D$4))*Conversions!$D$7)*Conversions!$D$6)*Conversions!$D$5)</f>
        <v>2.5907141368606958E-8</v>
      </c>
      <c r="BY1391" s="210">
        <f>(((((BY1285)*(1/Conversions!$D$4))*Conversions!$D$7)*Conversions!$D$6)*Conversions!$D$5)</f>
        <v>2.5907141368606958E-8</v>
      </c>
      <c r="BZ1391" s="210">
        <f>(((((BZ1285)*(1/Conversions!$D$4))*Conversions!$D$7)*Conversions!$D$6)*Conversions!$D$5)</f>
        <v>2.5907141368606958E-8</v>
      </c>
      <c r="CA1391" s="210">
        <f>(((((CA1285)*(1/Conversions!$D$4))*Conversions!$D$7)*Conversions!$D$6)*Conversions!$D$5)</f>
        <v>2.5907141368606958E-8</v>
      </c>
      <c r="CB1391" s="210">
        <f>(((((CB1285)*(1/Conversions!$D$4))*Conversions!$D$7)*Conversions!$D$6)*Conversions!$D$5)</f>
        <v>2.5907141368606958E-8</v>
      </c>
      <c r="CC1391" s="210">
        <f>(((((CC1285)*(1/Conversions!$D$4))*Conversions!$D$7)*Conversions!$D$6)*Conversions!$D$5)</f>
        <v>2.5907141368606958E-8</v>
      </c>
      <c r="CD1391" s="210">
        <f>(((((CD1285)*(1/Conversions!$D$4))*Conversions!$D$7)*Conversions!$D$6)*Conversions!$D$5)</f>
        <v>2.5907141368606958E-8</v>
      </c>
      <c r="CE1391" s="210">
        <f>(((((CE1285)*(1/Conversions!$D$4))*Conversions!$D$7)*Conversions!$D$6)*Conversions!$D$5)</f>
        <v>2.5907141368606958E-8</v>
      </c>
      <c r="CF1391" s="210">
        <f>(((((CF1285)*(1/Conversions!$D$4))*Conversions!$D$7)*Conversions!$D$6)*Conversions!$D$5)</f>
        <v>2.5907141368606958E-8</v>
      </c>
      <c r="CG1391" s="210">
        <f>(((((CG1285)*(1/Conversions!$D$4))*Conversions!$D$7)*Conversions!$D$6)*Conversions!$D$5)</f>
        <v>2.5907141368606958E-8</v>
      </c>
      <c r="CH1391" s="210">
        <f>(((((CH1285)*(1/Conversions!$D$4))*Conversions!$D$7)*Conversions!$D$6)*Conversions!$D$5)</f>
        <v>2.5907141368606958E-8</v>
      </c>
      <c r="CI1391" s="210">
        <f>(((((CI1285)*(1/Conversions!$D$4))*Conversions!$D$7)*Conversions!$D$6)*Conversions!$D$5)</f>
        <v>2.5907141368606958E-8</v>
      </c>
      <c r="CJ1391" s="210">
        <f>(((((CJ1285)*(1/Conversions!$D$4))*Conversions!$D$7)*Conversions!$D$6)*Conversions!$D$5)</f>
        <v>2.5907141368606958E-8</v>
      </c>
      <c r="CK1391" s="210">
        <f>(((((CK1285)*(1/Conversions!$D$4))*Conversions!$D$7)*Conversions!$D$6)*Conversions!$D$5)</f>
        <v>2.5907141368606958E-8</v>
      </c>
      <c r="CL1391" s="210">
        <f>(((((CL1285)*(1/Conversions!$D$4))*Conversions!$D$7)*Conversions!$D$6)*Conversions!$D$5)</f>
        <v>2.5907141368606958E-8</v>
      </c>
      <c r="CM1391" s="210">
        <f>(((((CM1285)*(1/Conversions!$D$4))*Conversions!$D$7)*Conversions!$D$6)*Conversions!$D$5)</f>
        <v>2.5907141368606958E-8</v>
      </c>
      <c r="CN1391" s="210">
        <f>(((((CN1285)*(1/Conversions!$D$4))*Conversions!$D$7)*Conversions!$D$6)*Conversions!$D$5)</f>
        <v>2.5907141368606958E-8</v>
      </c>
      <c r="CO1391" s="210">
        <f>(((((CO1285)*(1/Conversions!$D$4))*Conversions!$D$7)*Conversions!$D$6)*Conversions!$D$5)</f>
        <v>2.5907141368606958E-8</v>
      </c>
      <c r="CP1391" s="210">
        <f>(((((CP1285)*(1/Conversions!$D$4))*Conversions!$D$7)*Conversions!$D$6)*Conversions!$D$5)</f>
        <v>2.5907141368606958E-8</v>
      </c>
      <c r="CQ1391" s="210">
        <f>(((((CQ1285)*(1/Conversions!$D$4))*Conversions!$D$7)*Conversions!$D$6)*Conversions!$D$5)</f>
        <v>2.5907141368606958E-8</v>
      </c>
      <c r="CR1391" s="210">
        <f>(((((CR1285)*(1/Conversions!$D$4))*Conversions!$D$7)*Conversions!$D$6)*Conversions!$D$5)</f>
        <v>2.5907141368606958E-8</v>
      </c>
      <c r="CS1391" s="210">
        <f>(((((CS1285)*(1/Conversions!$D$4))*Conversions!$D$7)*Conversions!$D$6)*Conversions!$D$5)</f>
        <v>2.5907141368606958E-8</v>
      </c>
      <c r="CT1391" s="210">
        <f>(((((CT1285)*(1/Conversions!$D$4))*Conversions!$D$7)*Conversions!$D$6)*Conversions!$D$5)</f>
        <v>2.5907141368606958E-8</v>
      </c>
      <c r="CU1391" s="210">
        <f>(((((CU1285)*(1/Conversions!$D$4))*Conversions!$D$7)*Conversions!$D$6)*Conversions!$D$5)</f>
        <v>2.5907141368606958E-8</v>
      </c>
      <c r="CV1391" s="210">
        <f>(((((CV1285)*(1/Conversions!$D$4))*Conversions!$D$7)*Conversions!$D$6)*Conversions!$D$5)</f>
        <v>2.5907141368606958E-8</v>
      </c>
      <c r="CW1391" s="210">
        <f>(((((CW1285)*(1/Conversions!$D$4))*Conversions!$D$7)*Conversions!$D$6)*Conversions!$D$5)</f>
        <v>2.5907141368606958E-8</v>
      </c>
      <c r="CX1391" s="210">
        <f>(((((CX1285)*(1/Conversions!$D$4))*Conversions!$D$7)*Conversions!$D$6)*Conversions!$D$5)</f>
        <v>2.5907141368606958E-8</v>
      </c>
    </row>
    <row r="1392" spans="1:102" s="208" customFormat="1" x14ac:dyDescent="0.25">
      <c r="A1392" s="213" t="s">
        <v>257</v>
      </c>
      <c r="C1392" s="210">
        <f>(((((C1286)*(1/Conversions!$D$4))*Conversions!$D$7)*Conversions!$D$6)*Conversions!$D$5)</f>
        <v>2.8262336038480314</v>
      </c>
      <c r="D1392" s="210">
        <f>(((((D1286)*(1/Conversions!$D$4))*Conversions!$D$7)*Conversions!$D$6)*Conversions!$D$5)</f>
        <v>2.8262336038480314</v>
      </c>
      <c r="E1392" s="210">
        <f>(((((E1286)*(1/Conversions!$D$4))*Conversions!$D$7)*Conversions!$D$6)*Conversions!$D$5)</f>
        <v>2.8262336038480314</v>
      </c>
      <c r="F1392" s="210">
        <f>(((((F1286)*(1/Conversions!$D$4))*Conversions!$D$7)*Conversions!$D$6)*Conversions!$D$5)</f>
        <v>2.8262336038480314</v>
      </c>
      <c r="G1392" s="210">
        <f>(((((G1286)*(1/Conversions!$D$4))*Conversions!$D$7)*Conversions!$D$6)*Conversions!$D$5)</f>
        <v>2.8262336038480314</v>
      </c>
      <c r="H1392" s="210">
        <f>(((((H1286)*(1/Conversions!$D$4))*Conversions!$D$7)*Conversions!$D$6)*Conversions!$D$5)</f>
        <v>2.8262336038480314</v>
      </c>
      <c r="I1392" s="210">
        <f>(((((I1286)*(1/Conversions!$D$4))*Conversions!$D$7)*Conversions!$D$6)*Conversions!$D$5)</f>
        <v>2.8262336038480314</v>
      </c>
      <c r="J1392" s="210">
        <f>(((((J1286)*(1/Conversions!$D$4))*Conversions!$D$7)*Conversions!$D$6)*Conversions!$D$5)</f>
        <v>2.8262336038480314</v>
      </c>
      <c r="K1392" s="210">
        <f>(((((K1286)*(1/Conversions!$D$4))*Conversions!$D$7)*Conversions!$D$6)*Conversions!$D$5)</f>
        <v>2.8262336038480314</v>
      </c>
      <c r="L1392" s="210">
        <f>(((((L1286)*(1/Conversions!$D$4))*Conversions!$D$7)*Conversions!$D$6)*Conversions!$D$5)</f>
        <v>2.8262336038480314</v>
      </c>
      <c r="M1392" s="210">
        <f>(((((M1286)*(1/Conversions!$D$4))*Conversions!$D$7)*Conversions!$D$6)*Conversions!$D$5)</f>
        <v>2.8262336038480314</v>
      </c>
      <c r="N1392" s="210">
        <f>(((((N1286)*(1/Conversions!$D$4))*Conversions!$D$7)*Conversions!$D$6)*Conversions!$D$5)</f>
        <v>2.8262336038480314</v>
      </c>
      <c r="O1392" s="210">
        <f>(((((O1286)*(1/Conversions!$D$4))*Conversions!$D$7)*Conversions!$D$6)*Conversions!$D$5)</f>
        <v>2.8262336038480314</v>
      </c>
      <c r="P1392" s="210">
        <f>(((((P1286)*(1/Conversions!$D$4))*Conversions!$D$7)*Conversions!$D$6)*Conversions!$D$5)</f>
        <v>2.8262336038480314</v>
      </c>
      <c r="Q1392" s="210">
        <f>(((((Q1286)*(1/Conversions!$D$4))*Conversions!$D$7)*Conversions!$D$6)*Conversions!$D$5)</f>
        <v>2.8262336038480314</v>
      </c>
      <c r="R1392" s="210">
        <f>(((((R1286)*(1/Conversions!$D$4))*Conversions!$D$7)*Conversions!$D$6)*Conversions!$D$5)</f>
        <v>2.8262336038480314</v>
      </c>
      <c r="S1392" s="210">
        <f>(((((S1286)*(1/Conversions!$D$4))*Conversions!$D$7)*Conversions!$D$6)*Conversions!$D$5)</f>
        <v>2.8262336038480314</v>
      </c>
      <c r="T1392" s="210">
        <f>(((((T1286)*(1/Conversions!$D$4))*Conversions!$D$7)*Conversions!$D$6)*Conversions!$D$5)</f>
        <v>2.8262336038480314</v>
      </c>
      <c r="U1392" s="210">
        <f>(((((U1286)*(1/Conversions!$D$4))*Conversions!$D$7)*Conversions!$D$6)*Conversions!$D$5)</f>
        <v>2.8262336038480314</v>
      </c>
      <c r="V1392" s="210">
        <f>(((((V1286)*(1/Conversions!$D$4))*Conversions!$D$7)*Conversions!$D$6)*Conversions!$D$5)</f>
        <v>2.8262336038480314</v>
      </c>
      <c r="W1392" s="210">
        <f>(((((W1286)*(1/Conversions!$D$4))*Conversions!$D$7)*Conversions!$D$6)*Conversions!$D$5)</f>
        <v>2.8262336038480314</v>
      </c>
      <c r="X1392" s="210">
        <f>(((((X1286)*(1/Conversions!$D$4))*Conversions!$D$7)*Conversions!$D$6)*Conversions!$D$5)</f>
        <v>2.8262336038480314</v>
      </c>
      <c r="Y1392" s="210">
        <f>(((((Y1286)*(1/Conversions!$D$4))*Conversions!$D$7)*Conversions!$D$6)*Conversions!$D$5)</f>
        <v>2.8262336038480314</v>
      </c>
      <c r="Z1392" s="210">
        <f>(((((Z1286)*(1/Conversions!$D$4))*Conversions!$D$7)*Conversions!$D$6)*Conversions!$D$5)</f>
        <v>2.8262336038480314</v>
      </c>
      <c r="AA1392" s="210">
        <f>(((((AA1286)*(1/Conversions!$D$4))*Conversions!$D$7)*Conversions!$D$6)*Conversions!$D$5)</f>
        <v>2.8262336038480314</v>
      </c>
      <c r="AB1392" s="210">
        <f>(((((AB1286)*(1/Conversions!$D$4))*Conversions!$D$7)*Conversions!$D$6)*Conversions!$D$5)</f>
        <v>2.8262336038480314</v>
      </c>
      <c r="AC1392" s="210">
        <f>(((((AC1286)*(1/Conversions!$D$4))*Conversions!$D$7)*Conversions!$D$6)*Conversions!$D$5)</f>
        <v>2.8262336038480314</v>
      </c>
      <c r="AD1392" s="210">
        <f>(((((AD1286)*(1/Conversions!$D$4))*Conversions!$D$7)*Conversions!$D$6)*Conversions!$D$5)</f>
        <v>2.8262336038480314</v>
      </c>
      <c r="AE1392" s="210">
        <f>(((((AE1286)*(1/Conversions!$D$4))*Conversions!$D$7)*Conversions!$D$6)*Conversions!$D$5)</f>
        <v>2.8262336038480314</v>
      </c>
      <c r="AF1392" s="210">
        <f>(((((AF1286)*(1/Conversions!$D$4))*Conversions!$D$7)*Conversions!$D$6)*Conversions!$D$5)</f>
        <v>2.8262336038480314</v>
      </c>
      <c r="AG1392" s="210">
        <f>(((((AG1286)*(1/Conversions!$D$4))*Conversions!$D$7)*Conversions!$D$6)*Conversions!$D$5)</f>
        <v>2.8262336038480314</v>
      </c>
      <c r="AH1392" s="210">
        <f>(((((AH1286)*(1/Conversions!$D$4))*Conversions!$D$7)*Conversions!$D$6)*Conversions!$D$5)</f>
        <v>2.8262336038480314</v>
      </c>
      <c r="AI1392" s="210">
        <f>(((((AI1286)*(1/Conversions!$D$4))*Conversions!$D$7)*Conversions!$D$6)*Conversions!$D$5)</f>
        <v>2.8262336038480314</v>
      </c>
      <c r="AJ1392" s="210">
        <f>(((((AJ1286)*(1/Conversions!$D$4))*Conversions!$D$7)*Conversions!$D$6)*Conversions!$D$5)</f>
        <v>2.8262336038480314</v>
      </c>
      <c r="AK1392" s="210">
        <f>(((((AK1286)*(1/Conversions!$D$4))*Conversions!$D$7)*Conversions!$D$6)*Conversions!$D$5)</f>
        <v>2.8262336038480314</v>
      </c>
      <c r="AL1392" s="210">
        <f>(((((AL1286)*(1/Conversions!$D$4))*Conversions!$D$7)*Conversions!$D$6)*Conversions!$D$5)</f>
        <v>2.8262336038480314</v>
      </c>
      <c r="AM1392" s="210">
        <f>(((((AM1286)*(1/Conversions!$D$4))*Conversions!$D$7)*Conversions!$D$6)*Conversions!$D$5)</f>
        <v>2.8262336038480314</v>
      </c>
      <c r="AN1392" s="210">
        <f>(((((AN1286)*(1/Conversions!$D$4))*Conversions!$D$7)*Conversions!$D$6)*Conversions!$D$5)</f>
        <v>2.8262336038480314</v>
      </c>
      <c r="AO1392" s="210">
        <f>(((((AO1286)*(1/Conversions!$D$4))*Conversions!$D$7)*Conversions!$D$6)*Conversions!$D$5)</f>
        <v>2.8262336038480314</v>
      </c>
      <c r="AP1392" s="210">
        <f>(((((AP1286)*(1/Conversions!$D$4))*Conversions!$D$7)*Conversions!$D$6)*Conversions!$D$5)</f>
        <v>2.8262336038480314</v>
      </c>
      <c r="AQ1392" s="210">
        <f>(((((AQ1286)*(1/Conversions!$D$4))*Conversions!$D$7)*Conversions!$D$6)*Conversions!$D$5)</f>
        <v>2.8262336038480314</v>
      </c>
      <c r="AR1392" s="210">
        <f>(((((AR1286)*(1/Conversions!$D$4))*Conversions!$D$7)*Conversions!$D$6)*Conversions!$D$5)</f>
        <v>2.8262336038480314</v>
      </c>
      <c r="AS1392" s="210">
        <f>(((((AS1286)*(1/Conversions!$D$4))*Conversions!$D$7)*Conversions!$D$6)*Conversions!$D$5)</f>
        <v>2.8262336038480314</v>
      </c>
      <c r="AT1392" s="210">
        <f>(((((AT1286)*(1/Conversions!$D$4))*Conversions!$D$7)*Conversions!$D$6)*Conversions!$D$5)</f>
        <v>2.8262336038480314</v>
      </c>
      <c r="AU1392" s="210">
        <f>(((((AU1286)*(1/Conversions!$D$4))*Conversions!$D$7)*Conversions!$D$6)*Conversions!$D$5)</f>
        <v>2.8262336038480314</v>
      </c>
      <c r="AV1392" s="210">
        <f>(((((AV1286)*(1/Conversions!$D$4))*Conversions!$D$7)*Conversions!$D$6)*Conversions!$D$5)</f>
        <v>2.8262336038480314</v>
      </c>
      <c r="AW1392" s="210">
        <f>(((((AW1286)*(1/Conversions!$D$4))*Conversions!$D$7)*Conversions!$D$6)*Conversions!$D$5)</f>
        <v>2.8262336038480314</v>
      </c>
      <c r="AX1392" s="210">
        <f>(((((AX1286)*(1/Conversions!$D$4))*Conversions!$D$7)*Conversions!$D$6)*Conversions!$D$5)</f>
        <v>2.8262336038480314</v>
      </c>
      <c r="AY1392" s="210">
        <f>(((((AY1286)*(1/Conversions!$D$4))*Conversions!$D$7)*Conversions!$D$6)*Conversions!$D$5)</f>
        <v>2.8262336038480314</v>
      </c>
      <c r="AZ1392" s="210">
        <f>(((((AZ1286)*(1/Conversions!$D$4))*Conversions!$D$7)*Conversions!$D$6)*Conversions!$D$5)</f>
        <v>2.8262336038480314</v>
      </c>
      <c r="BA1392" s="210">
        <f>(((((BA1286)*(1/Conversions!$D$4))*Conversions!$D$7)*Conversions!$D$6)*Conversions!$D$5)</f>
        <v>2.8262336038480314</v>
      </c>
      <c r="BB1392" s="210">
        <f>(((((BB1286)*(1/Conversions!$D$4))*Conversions!$D$7)*Conversions!$D$6)*Conversions!$D$5)</f>
        <v>2.6554819902822127</v>
      </c>
      <c r="BC1392" s="210">
        <f>(((((BC1286)*(1/Conversions!$D$4))*Conversions!$D$7)*Conversions!$D$6)*Conversions!$D$5)</f>
        <v>2.6554819902822127</v>
      </c>
      <c r="BD1392" s="210">
        <f>(((((BD1286)*(1/Conversions!$D$4))*Conversions!$D$7)*Conversions!$D$6)*Conversions!$D$5)</f>
        <v>2.6554819902822127</v>
      </c>
      <c r="BE1392" s="210">
        <f>(((((BE1286)*(1/Conversions!$D$4))*Conversions!$D$7)*Conversions!$D$6)*Conversions!$D$5)</f>
        <v>2.6554819902822127</v>
      </c>
      <c r="BF1392" s="210">
        <f>(((((BF1286)*(1/Conversions!$D$4))*Conversions!$D$7)*Conversions!$D$6)*Conversions!$D$5)</f>
        <v>2.6554819902822127</v>
      </c>
      <c r="BG1392" s="210">
        <f>(((((BG1286)*(1/Conversions!$D$4))*Conversions!$D$7)*Conversions!$D$6)*Conversions!$D$5)</f>
        <v>2.6554819902822127</v>
      </c>
      <c r="BH1392" s="210">
        <f>(((((BH1286)*(1/Conversions!$D$4))*Conversions!$D$7)*Conversions!$D$6)*Conversions!$D$5)</f>
        <v>2.8262336038480314</v>
      </c>
      <c r="BI1392" s="210">
        <f>(((((BI1286)*(1/Conversions!$D$4))*Conversions!$D$7)*Conversions!$D$6)*Conversions!$D$5)</f>
        <v>2.8262336038480314</v>
      </c>
      <c r="BJ1392" s="210">
        <f>(((((BJ1286)*(1/Conversions!$D$4))*Conversions!$D$7)*Conversions!$D$6)*Conversions!$D$5)</f>
        <v>2.8262336038480314</v>
      </c>
      <c r="BK1392" s="210">
        <f>(((((BK1286)*(1/Conversions!$D$4))*Conversions!$D$7)*Conversions!$D$6)*Conversions!$D$5)</f>
        <v>2.6554819902822127</v>
      </c>
      <c r="BL1392" s="210">
        <f>(((((BL1286)*(1/Conversions!$D$4))*Conversions!$D$7)*Conversions!$D$6)*Conversions!$D$5)</f>
        <v>2.6554819902822127</v>
      </c>
      <c r="BM1392" s="210">
        <f>(((((BM1286)*(1/Conversions!$D$4))*Conversions!$D$7)*Conversions!$D$6)*Conversions!$D$5)</f>
        <v>2.6554819902822127</v>
      </c>
      <c r="BN1392" s="210">
        <f>(((((BN1286)*(1/Conversions!$D$4))*Conversions!$D$7)*Conversions!$D$6)*Conversions!$D$5)</f>
        <v>2.6554819902822127</v>
      </c>
      <c r="BO1392" s="210">
        <f>(((((BO1286)*(1/Conversions!$D$4))*Conversions!$D$7)*Conversions!$D$6)*Conversions!$D$5)</f>
        <v>2.6554819902822127</v>
      </c>
      <c r="BP1392" s="210">
        <f>(((((BP1286)*(1/Conversions!$D$4))*Conversions!$D$7)*Conversions!$D$6)*Conversions!$D$5)</f>
        <v>2.6554819902822127</v>
      </c>
      <c r="BQ1392" s="210">
        <f>(((((BQ1286)*(1/Conversions!$D$4))*Conversions!$D$7)*Conversions!$D$6)*Conversions!$D$5)</f>
        <v>2.6554819902822127</v>
      </c>
      <c r="BR1392" s="210">
        <f>(((((BR1286)*(1/Conversions!$D$4))*Conversions!$D$7)*Conversions!$D$6)*Conversions!$D$5)</f>
        <v>2.8262336038480314</v>
      </c>
      <c r="BS1392" s="210">
        <f>(((((BS1286)*(1/Conversions!$D$4))*Conversions!$D$7)*Conversions!$D$6)*Conversions!$D$5)</f>
        <v>2.8262336038480314</v>
      </c>
      <c r="BT1392" s="210">
        <f>(((((BT1286)*(1/Conversions!$D$4))*Conversions!$D$7)*Conversions!$D$6)*Conversions!$D$5)</f>
        <v>2.8262336038480314</v>
      </c>
      <c r="BU1392" s="210">
        <f>(((((BU1286)*(1/Conversions!$D$4))*Conversions!$D$7)*Conversions!$D$6)*Conversions!$D$5)</f>
        <v>2.6554819902822127</v>
      </c>
      <c r="BV1392" s="210">
        <f>(((((BV1286)*(1/Conversions!$D$4))*Conversions!$D$7)*Conversions!$D$6)*Conversions!$D$5)</f>
        <v>2.6554819902822127</v>
      </c>
      <c r="BW1392" s="210">
        <f>(((((BW1286)*(1/Conversions!$D$4))*Conversions!$D$7)*Conversions!$D$6)*Conversions!$D$5)</f>
        <v>2.6554819902822127</v>
      </c>
      <c r="BX1392" s="210">
        <f>(((((BX1286)*(1/Conversions!$D$4))*Conversions!$D$7)*Conversions!$D$6)*Conversions!$D$5)</f>
        <v>2.6554819902822127</v>
      </c>
      <c r="BY1392" s="210">
        <f>(((((BY1286)*(1/Conversions!$D$4))*Conversions!$D$7)*Conversions!$D$6)*Conversions!$D$5)</f>
        <v>2.6554819902822127</v>
      </c>
      <c r="BZ1392" s="210">
        <f>(((((BZ1286)*(1/Conversions!$D$4))*Conversions!$D$7)*Conversions!$D$6)*Conversions!$D$5)</f>
        <v>2.8262336038480314</v>
      </c>
      <c r="CA1392" s="210">
        <f>(((((CA1286)*(1/Conversions!$D$4))*Conversions!$D$7)*Conversions!$D$6)*Conversions!$D$5)</f>
        <v>2.8262336038480314</v>
      </c>
      <c r="CB1392" s="210">
        <f>(((((CB1286)*(1/Conversions!$D$4))*Conversions!$D$7)*Conversions!$D$6)*Conversions!$D$5)</f>
        <v>2.8262336038480314</v>
      </c>
      <c r="CC1392" s="210">
        <f>(((((CC1286)*(1/Conversions!$D$4))*Conversions!$D$7)*Conversions!$D$6)*Conversions!$D$5)</f>
        <v>2.6554819902822127</v>
      </c>
      <c r="CD1392" s="210">
        <f>(((((CD1286)*(1/Conversions!$D$4))*Conversions!$D$7)*Conversions!$D$6)*Conversions!$D$5)</f>
        <v>2.6554819902822127</v>
      </c>
      <c r="CE1392" s="210">
        <f>(((((CE1286)*(1/Conversions!$D$4))*Conversions!$D$7)*Conversions!$D$6)*Conversions!$D$5)</f>
        <v>2.6554819902822127</v>
      </c>
      <c r="CF1392" s="210">
        <f>(((((CF1286)*(1/Conversions!$D$4))*Conversions!$D$7)*Conversions!$D$6)*Conversions!$D$5)</f>
        <v>2.6554819902822127</v>
      </c>
      <c r="CG1392" s="210">
        <f>(((((CG1286)*(1/Conversions!$D$4))*Conversions!$D$7)*Conversions!$D$6)*Conversions!$D$5)</f>
        <v>2.6554819902822127</v>
      </c>
      <c r="CH1392" s="210">
        <f>(((((CH1286)*(1/Conversions!$D$4))*Conversions!$D$7)*Conversions!$D$6)*Conversions!$D$5)</f>
        <v>2.6554819902822127</v>
      </c>
      <c r="CI1392" s="210">
        <f>(((((CI1286)*(1/Conversions!$D$4))*Conversions!$D$7)*Conversions!$D$6)*Conversions!$D$5)</f>
        <v>2.6554819902822127</v>
      </c>
      <c r="CJ1392" s="210">
        <f>(((((CJ1286)*(1/Conversions!$D$4))*Conversions!$D$7)*Conversions!$D$6)*Conversions!$D$5)</f>
        <v>2.6554819902822127</v>
      </c>
      <c r="CK1392" s="210">
        <f>(((((CK1286)*(1/Conversions!$D$4))*Conversions!$D$7)*Conversions!$D$6)*Conversions!$D$5)</f>
        <v>2.6554819902822127</v>
      </c>
      <c r="CL1392" s="210">
        <f>(((((CL1286)*(1/Conversions!$D$4))*Conversions!$D$7)*Conversions!$D$6)*Conversions!$D$5)</f>
        <v>2.8262336038480314</v>
      </c>
      <c r="CM1392" s="210">
        <f>(((((CM1286)*(1/Conversions!$D$4))*Conversions!$D$7)*Conversions!$D$6)*Conversions!$D$5)</f>
        <v>2.8262336038480314</v>
      </c>
      <c r="CN1392" s="210">
        <f>(((((CN1286)*(1/Conversions!$D$4))*Conversions!$D$7)*Conversions!$D$6)*Conversions!$D$5)</f>
        <v>2.8262336038480314</v>
      </c>
      <c r="CO1392" s="210">
        <f>(((((CO1286)*(1/Conversions!$D$4))*Conversions!$D$7)*Conversions!$D$6)*Conversions!$D$5)</f>
        <v>2.6554819902822127</v>
      </c>
      <c r="CP1392" s="210">
        <f>(((((CP1286)*(1/Conversions!$D$4))*Conversions!$D$7)*Conversions!$D$6)*Conversions!$D$5)</f>
        <v>2.6554819902822127</v>
      </c>
      <c r="CQ1392" s="210">
        <f>(((((CQ1286)*(1/Conversions!$D$4))*Conversions!$D$7)*Conversions!$D$6)*Conversions!$D$5)</f>
        <v>2.6554819902822127</v>
      </c>
      <c r="CR1392" s="210">
        <f>(((((CR1286)*(1/Conversions!$D$4))*Conversions!$D$7)*Conversions!$D$6)*Conversions!$D$5)</f>
        <v>2.6554819902822127</v>
      </c>
      <c r="CS1392" s="210">
        <f>(((((CS1286)*(1/Conversions!$D$4))*Conversions!$D$7)*Conversions!$D$6)*Conversions!$D$5)</f>
        <v>2.6554819902822127</v>
      </c>
      <c r="CT1392" s="210">
        <f>(((((CT1286)*(1/Conversions!$D$4))*Conversions!$D$7)*Conversions!$D$6)*Conversions!$D$5)</f>
        <v>2.6554819902822127</v>
      </c>
      <c r="CU1392" s="210">
        <f>(((((CU1286)*(1/Conversions!$D$4))*Conversions!$D$7)*Conversions!$D$6)*Conversions!$D$5)</f>
        <v>2.6554819902822127</v>
      </c>
      <c r="CV1392" s="210">
        <f>(((((CV1286)*(1/Conversions!$D$4))*Conversions!$D$7)*Conversions!$D$6)*Conversions!$D$5)</f>
        <v>2.6554819902822127</v>
      </c>
      <c r="CW1392" s="210">
        <f>(((((CW1286)*(1/Conversions!$D$4))*Conversions!$D$7)*Conversions!$D$6)*Conversions!$D$5)</f>
        <v>2.6554819902822127</v>
      </c>
      <c r="CX1392" s="210">
        <f>(((((CX1286)*(1/Conversions!$D$4))*Conversions!$D$7)*Conversions!$D$6)*Conversions!$D$5)</f>
        <v>2.6554819902822127</v>
      </c>
    </row>
    <row r="1393" spans="1:102" s="208" customFormat="1" x14ac:dyDescent="0.25">
      <c r="A1393" s="213" t="s">
        <v>266</v>
      </c>
      <c r="C1393" s="210">
        <f>(((((C1287)*(1/Conversions!$D$4))*Conversions!$D$7)*Conversions!$D$6)*Conversions!$D$5)</f>
        <v>1.9783635226936222E-3</v>
      </c>
      <c r="D1393" s="210">
        <f>(((((D1287)*(1/Conversions!$D$4))*Conversions!$D$7)*Conversions!$D$6)*Conversions!$D$5)</f>
        <v>1.9783635226936222E-3</v>
      </c>
      <c r="E1393" s="210">
        <f>(((((E1287)*(1/Conversions!$D$4))*Conversions!$D$7)*Conversions!$D$6)*Conversions!$D$5)</f>
        <v>1.9783635226936222E-3</v>
      </c>
      <c r="F1393" s="210">
        <f>(((((F1287)*(1/Conversions!$D$4))*Conversions!$D$7)*Conversions!$D$6)*Conversions!$D$5)</f>
        <v>1.9783635226936222E-3</v>
      </c>
      <c r="G1393" s="210">
        <f>(((((G1287)*(1/Conversions!$D$4))*Conversions!$D$7)*Conversions!$D$6)*Conversions!$D$5)</f>
        <v>1.9783635226936222E-3</v>
      </c>
      <c r="H1393" s="210">
        <f>(((((H1287)*(1/Conversions!$D$4))*Conversions!$D$7)*Conversions!$D$6)*Conversions!$D$5)</f>
        <v>1.9783635226936222E-3</v>
      </c>
      <c r="I1393" s="210">
        <f>(((((I1287)*(1/Conversions!$D$4))*Conversions!$D$7)*Conversions!$D$6)*Conversions!$D$5)</f>
        <v>1.9783635226936222E-3</v>
      </c>
      <c r="J1393" s="210">
        <f>(((((J1287)*(1/Conversions!$D$4))*Conversions!$D$7)*Conversions!$D$6)*Conversions!$D$5)</f>
        <v>1.9783635226936222E-3</v>
      </c>
      <c r="K1393" s="210">
        <f>(((((K1287)*(1/Conversions!$D$4))*Conversions!$D$7)*Conversions!$D$6)*Conversions!$D$5)</f>
        <v>1.9783635226936222E-3</v>
      </c>
      <c r="L1393" s="210">
        <f>(((((L1287)*(1/Conversions!$D$4))*Conversions!$D$7)*Conversions!$D$6)*Conversions!$D$5)</f>
        <v>1.9783635226936222E-3</v>
      </c>
      <c r="M1393" s="210">
        <f>(((((M1287)*(1/Conversions!$D$4))*Conversions!$D$7)*Conversions!$D$6)*Conversions!$D$5)</f>
        <v>1.9783635226936222E-3</v>
      </c>
      <c r="N1393" s="210">
        <f>(((((N1287)*(1/Conversions!$D$4))*Conversions!$D$7)*Conversions!$D$6)*Conversions!$D$5)</f>
        <v>1.9783635226936222E-3</v>
      </c>
      <c r="O1393" s="210">
        <f>(((((O1287)*(1/Conversions!$D$4))*Conversions!$D$7)*Conversions!$D$6)*Conversions!$D$5)</f>
        <v>5.6524672076960626E-4</v>
      </c>
      <c r="P1393" s="210">
        <f>(((((P1287)*(1/Conversions!$D$4))*Conversions!$D$7)*Conversions!$D$6)*Conversions!$D$5)</f>
        <v>5.6524672076960626E-4</v>
      </c>
      <c r="Q1393" s="210">
        <f>(((((Q1287)*(1/Conversions!$D$4))*Conversions!$D$7)*Conversions!$D$6)*Conversions!$D$5)</f>
        <v>5.6524672076960626E-4</v>
      </c>
      <c r="R1393" s="210">
        <f>(((((R1287)*(1/Conversions!$D$4))*Conversions!$D$7)*Conversions!$D$6)*Conversions!$D$5)</f>
        <v>5.6524672076960626E-4</v>
      </c>
      <c r="S1393" s="210">
        <f>(((((S1287)*(1/Conversions!$D$4))*Conversions!$D$7)*Conversions!$D$6)*Conversions!$D$5)</f>
        <v>2.3080907764758923E-3</v>
      </c>
      <c r="T1393" s="210">
        <f>(((((T1287)*(1/Conversions!$D$4))*Conversions!$D$7)*Conversions!$D$6)*Conversions!$D$5)</f>
        <v>5.6524672076960626E-4</v>
      </c>
      <c r="U1393" s="210">
        <f>(((((U1287)*(1/Conversions!$D$4))*Conversions!$D$7)*Conversions!$D$6)*Conversions!$D$5)</f>
        <v>1.9783635226936222E-3</v>
      </c>
      <c r="V1393" s="210">
        <f>(((((V1287)*(1/Conversions!$D$4))*Conversions!$D$7)*Conversions!$D$6)*Conversions!$D$5)</f>
        <v>1.9783635226936222E-3</v>
      </c>
      <c r="W1393" s="210">
        <f>(((((W1287)*(1/Conversions!$D$4))*Conversions!$D$7)*Conversions!$D$6)*Conversions!$D$5)</f>
        <v>1.9783635226936222E-3</v>
      </c>
      <c r="X1393" s="210">
        <f>(((((X1287)*(1/Conversions!$D$4))*Conversions!$D$7)*Conversions!$D$6)*Conversions!$D$5)</f>
        <v>1.9783635226936222E-3</v>
      </c>
      <c r="Y1393" s="210">
        <f>(((((Y1287)*(1/Conversions!$D$4))*Conversions!$D$7)*Conversions!$D$6)*Conversions!$D$5)</f>
        <v>1.9783635226936222E-3</v>
      </c>
      <c r="Z1393" s="210">
        <f>(((((Z1287)*(1/Conversions!$D$4))*Conversions!$D$7)*Conversions!$D$6)*Conversions!$D$5)</f>
        <v>1.9783635226936222E-3</v>
      </c>
      <c r="AA1393" s="210">
        <f>(((((AA1287)*(1/Conversions!$D$4))*Conversions!$D$7)*Conversions!$D$6)*Conversions!$D$5)</f>
        <v>1.9783635226936222E-3</v>
      </c>
      <c r="AB1393" s="210">
        <f>(((((AB1287)*(1/Conversions!$D$4))*Conversions!$D$7)*Conversions!$D$6)*Conversions!$D$5)</f>
        <v>1.9783635226936222E-3</v>
      </c>
      <c r="AC1393" s="210">
        <f>(((((AC1287)*(1/Conversions!$D$4))*Conversions!$D$7)*Conversions!$D$6)*Conversions!$D$5)</f>
        <v>1.9783635226936222E-3</v>
      </c>
      <c r="AD1393" s="210">
        <f>(((((AD1287)*(1/Conversions!$D$4))*Conversions!$D$7)*Conversions!$D$6)*Conversions!$D$5)</f>
        <v>1.9783635226936222E-3</v>
      </c>
      <c r="AE1393" s="210">
        <f>(((((AE1287)*(1/Conversions!$D$4))*Conversions!$D$7)*Conversions!$D$6)*Conversions!$D$5)</f>
        <v>1.9783635226936222E-3</v>
      </c>
      <c r="AF1393" s="210">
        <f>(((((AF1287)*(1/Conversions!$D$4))*Conversions!$D$7)*Conversions!$D$6)*Conversions!$D$5)</f>
        <v>1.9783635226936222E-3</v>
      </c>
      <c r="AG1393" s="210">
        <f>(((((AG1287)*(1/Conversions!$D$4))*Conversions!$D$7)*Conversions!$D$6)*Conversions!$D$5)</f>
        <v>1.9783635226936222E-3</v>
      </c>
      <c r="AH1393" s="210">
        <f>(((((AH1287)*(1/Conversions!$D$4))*Conversions!$D$7)*Conversions!$D$6)*Conversions!$D$5)</f>
        <v>1.9783635226936222E-3</v>
      </c>
      <c r="AI1393" s="210">
        <f>(((((AI1287)*(1/Conversions!$D$4))*Conversions!$D$7)*Conversions!$D$6)*Conversions!$D$5)</f>
        <v>5.6524672076960626E-4</v>
      </c>
      <c r="AJ1393" s="210">
        <f>(((((AJ1287)*(1/Conversions!$D$4))*Conversions!$D$7)*Conversions!$D$6)*Conversions!$D$5)</f>
        <v>5.6524672076960626E-4</v>
      </c>
      <c r="AK1393" s="210">
        <f>(((((AK1287)*(1/Conversions!$D$4))*Conversions!$D$7)*Conversions!$D$6)*Conversions!$D$5)</f>
        <v>5.6524672076960626E-4</v>
      </c>
      <c r="AL1393" s="210">
        <f>(((((AL1287)*(1/Conversions!$D$4))*Conversions!$D$7)*Conversions!$D$6)*Conversions!$D$5)</f>
        <v>1.9783635226936222E-3</v>
      </c>
      <c r="AM1393" s="210">
        <f>(((((AM1287)*(1/Conversions!$D$4))*Conversions!$D$7)*Conversions!$D$6)*Conversions!$D$5)</f>
        <v>1.9783635226936222E-3</v>
      </c>
      <c r="AN1393" s="210">
        <f>(((((AN1287)*(1/Conversions!$D$4))*Conversions!$D$7)*Conversions!$D$6)*Conversions!$D$5)</f>
        <v>1.9783635226936222E-3</v>
      </c>
      <c r="AO1393" s="210">
        <f>(((((AO1287)*(1/Conversions!$D$4))*Conversions!$D$7)*Conversions!$D$6)*Conversions!$D$5)</f>
        <v>1.9783635226936222E-3</v>
      </c>
      <c r="AP1393" s="210">
        <f>(((((AP1287)*(1/Conversions!$D$4))*Conversions!$D$7)*Conversions!$D$6)*Conversions!$D$5)</f>
        <v>1.9783635226936222E-3</v>
      </c>
      <c r="AQ1393" s="210">
        <f>(((((AQ1287)*(1/Conversions!$D$4))*Conversions!$D$7)*Conversions!$D$6)*Conversions!$D$5)</f>
        <v>1.9783635226936222E-3</v>
      </c>
      <c r="AR1393" s="210">
        <f>(((((AR1287)*(1/Conversions!$D$4))*Conversions!$D$7)*Conversions!$D$6)*Conversions!$D$5)</f>
        <v>1.9783635226936222E-3</v>
      </c>
      <c r="AS1393" s="210">
        <f>(((((AS1287)*(1/Conversions!$D$4))*Conversions!$D$7)*Conversions!$D$6)*Conversions!$D$5)</f>
        <v>1.9783635226936222E-3</v>
      </c>
      <c r="AT1393" s="210">
        <f>(((((AT1287)*(1/Conversions!$D$4))*Conversions!$D$7)*Conversions!$D$6)*Conversions!$D$5)</f>
        <v>1.9783635226936222E-3</v>
      </c>
      <c r="AU1393" s="210">
        <f>(((((AU1287)*(1/Conversions!$D$4))*Conversions!$D$7)*Conversions!$D$6)*Conversions!$D$5)</f>
        <v>1.9783635226936222E-3</v>
      </c>
      <c r="AV1393" s="210">
        <f>(((((AV1287)*(1/Conversions!$D$4))*Conversions!$D$7)*Conversions!$D$6)*Conversions!$D$5)</f>
        <v>1.9783635226936222E-3</v>
      </c>
      <c r="AW1393" s="210">
        <f>(((((AW1287)*(1/Conversions!$D$4))*Conversions!$D$7)*Conversions!$D$6)*Conversions!$D$5)</f>
        <v>1.9783635226936222E-3</v>
      </c>
      <c r="AX1393" s="210">
        <f>(((((AX1287)*(1/Conversions!$D$4))*Conversions!$D$7)*Conversions!$D$6)*Conversions!$D$5)</f>
        <v>1.9783635226936222E-3</v>
      </c>
      <c r="AY1393" s="210">
        <f>(((((AY1287)*(1/Conversions!$D$4))*Conversions!$D$7)*Conversions!$D$6)*Conversions!$D$5)</f>
        <v>1.9783635226936222E-3</v>
      </c>
      <c r="AZ1393" s="210">
        <f>(((((AZ1287)*(1/Conversions!$D$4))*Conversions!$D$7)*Conversions!$D$6)*Conversions!$D$5)</f>
        <v>1.9783635226936222E-3</v>
      </c>
      <c r="BA1393" s="210">
        <f>(((((BA1287)*(1/Conversions!$D$4))*Conversions!$D$7)*Conversions!$D$6)*Conversions!$D$5)</f>
        <v>1.9783635226936222E-3</v>
      </c>
      <c r="BB1393" s="210">
        <f>(((((BB1287)*(1/Conversions!$D$4))*Conversions!$D$7)*Conversions!$D$6)*Conversions!$D$5)</f>
        <v>1.9795411200285587E-3</v>
      </c>
      <c r="BC1393" s="210">
        <f>(((((BC1287)*(1/Conversions!$D$4))*Conversions!$D$7)*Conversions!$D$6)*Conversions!$D$5)</f>
        <v>7.2422236098605805E-4</v>
      </c>
      <c r="BD1393" s="210">
        <f>(((((BD1287)*(1/Conversions!$D$4))*Conversions!$D$7)*Conversions!$D$6)*Conversions!$D$5)</f>
        <v>3.6211118049302903E-4</v>
      </c>
      <c r="BE1393" s="210">
        <f>(((((BE1287)*(1/Conversions!$D$4))*Conversions!$D$7)*Conversions!$D$6)*Conversions!$D$5)</f>
        <v>1.9795411200285587E-3</v>
      </c>
      <c r="BF1393" s="210">
        <f>(((((BF1287)*(1/Conversions!$D$4))*Conversions!$D$7)*Conversions!$D$6)*Conversions!$D$5)</f>
        <v>1.9795411200285587E-3</v>
      </c>
      <c r="BG1393" s="210">
        <f>(((((BG1287)*(1/Conversions!$D$4))*Conversions!$D$7)*Conversions!$D$6)*Conversions!$D$5)</f>
        <v>1.9795411200285587E-3</v>
      </c>
      <c r="BH1393" s="210">
        <f>(((((BH1287)*(1/Conversions!$D$4))*Conversions!$D$7)*Conversions!$D$6)*Conversions!$D$5)</f>
        <v>9.3972267327947032E-3</v>
      </c>
      <c r="BI1393" s="210">
        <f>(((((BI1287)*(1/Conversions!$D$4))*Conversions!$D$7)*Conversions!$D$6)*Conversions!$D$5)</f>
        <v>9.3972267327947032E-3</v>
      </c>
      <c r="BJ1393" s="210">
        <f>(((((BJ1287)*(1/Conversions!$D$4))*Conversions!$D$7)*Conversions!$D$6)*Conversions!$D$5)</f>
        <v>9.3972267327947032E-3</v>
      </c>
      <c r="BK1393" s="210">
        <f>(((((BK1287)*(1/Conversions!$D$4))*Conversions!$D$7)*Conversions!$D$6)*Conversions!$D$5)</f>
        <v>1.9795411200285587E-3</v>
      </c>
      <c r="BL1393" s="210">
        <f>(((((BL1287)*(1/Conversions!$D$4))*Conversions!$D$7)*Conversions!$D$6)*Conversions!$D$5)</f>
        <v>7.2422236098605805E-4</v>
      </c>
      <c r="BM1393" s="210">
        <f>(((((BM1287)*(1/Conversions!$D$4))*Conversions!$D$7)*Conversions!$D$6)*Conversions!$D$5)</f>
        <v>3.6211118049302903E-4</v>
      </c>
      <c r="BN1393" s="210">
        <f>(((((BN1287)*(1/Conversions!$D$4))*Conversions!$D$7)*Conversions!$D$6)*Conversions!$D$5)</f>
        <v>1.9795411200285587E-3</v>
      </c>
      <c r="BO1393" s="210">
        <f>(((((BO1287)*(1/Conversions!$D$4))*Conversions!$D$7)*Conversions!$D$6)*Conversions!$D$5)</f>
        <v>1.9795411200285587E-3</v>
      </c>
      <c r="BP1393" s="210">
        <f>(((((BP1287)*(1/Conversions!$D$4))*Conversions!$D$7)*Conversions!$D$6)*Conversions!$D$5)</f>
        <v>1.9795411200285587E-3</v>
      </c>
      <c r="BQ1393" s="210">
        <f>(((((BQ1287)*(1/Conversions!$D$4))*Conversions!$D$7)*Conversions!$D$6)*Conversions!$D$5)</f>
        <v>1.9795411200285587E-3</v>
      </c>
      <c r="BR1393" s="210">
        <f>(((((BR1287)*(1/Conversions!$D$4))*Conversions!$D$7)*Conversions!$D$6)*Conversions!$D$5)</f>
        <v>9.3972267327947032E-3</v>
      </c>
      <c r="BS1393" s="210">
        <f>(((((BS1287)*(1/Conversions!$D$4))*Conversions!$D$7)*Conversions!$D$6)*Conversions!$D$5)</f>
        <v>9.3972267327947032E-3</v>
      </c>
      <c r="BT1393" s="210">
        <f>(((((BT1287)*(1/Conversions!$D$4))*Conversions!$D$7)*Conversions!$D$6)*Conversions!$D$5)</f>
        <v>9.3972267327947032E-3</v>
      </c>
      <c r="BU1393" s="210">
        <f>(((((BU1287)*(1/Conversions!$D$4))*Conversions!$D$7)*Conversions!$D$6)*Conversions!$D$5)</f>
        <v>1.9795411200285587E-3</v>
      </c>
      <c r="BV1393" s="210">
        <f>(((((BV1287)*(1/Conversions!$D$4))*Conversions!$D$7)*Conversions!$D$6)*Conversions!$D$5)</f>
        <v>7.2422236098605805E-4</v>
      </c>
      <c r="BW1393" s="210">
        <f>(((((BW1287)*(1/Conversions!$D$4))*Conversions!$D$7)*Conversions!$D$6)*Conversions!$D$5)</f>
        <v>3.6211118049302903E-4</v>
      </c>
      <c r="BX1393" s="210">
        <f>(((((BX1287)*(1/Conversions!$D$4))*Conversions!$D$7)*Conversions!$D$6)*Conversions!$D$5)</f>
        <v>1.9795411200285587E-3</v>
      </c>
      <c r="BY1393" s="210">
        <f>(((((BY1287)*(1/Conversions!$D$4))*Conversions!$D$7)*Conversions!$D$6)*Conversions!$D$5)</f>
        <v>1.9795411200285587E-3</v>
      </c>
      <c r="BZ1393" s="210">
        <f>(((((BZ1287)*(1/Conversions!$D$4))*Conversions!$D$7)*Conversions!$D$6)*Conversions!$D$5)</f>
        <v>9.3972267327947032E-3</v>
      </c>
      <c r="CA1393" s="210">
        <f>(((((CA1287)*(1/Conversions!$D$4))*Conversions!$D$7)*Conversions!$D$6)*Conversions!$D$5)</f>
        <v>9.3972267327947032E-3</v>
      </c>
      <c r="CB1393" s="210">
        <f>(((((CB1287)*(1/Conversions!$D$4))*Conversions!$D$7)*Conversions!$D$6)*Conversions!$D$5)</f>
        <v>9.3972267327947032E-3</v>
      </c>
      <c r="CC1393" s="210">
        <f>(((((CC1287)*(1/Conversions!$D$4))*Conversions!$D$7)*Conversions!$D$6)*Conversions!$D$5)</f>
        <v>9.3183277113539475E-3</v>
      </c>
      <c r="CD1393" s="210">
        <f>(((((CD1287)*(1/Conversions!$D$4))*Conversions!$D$7)*Conversions!$D$6)*Conversions!$D$5)</f>
        <v>9.3183277113539475E-3</v>
      </c>
      <c r="CE1393" s="210">
        <f>(((((CE1287)*(1/Conversions!$D$4))*Conversions!$D$7)*Conversions!$D$6)*Conversions!$D$5)</f>
        <v>9.3183277113539475E-3</v>
      </c>
      <c r="CF1393" s="210">
        <f>(((((CF1287)*(1/Conversions!$D$4))*Conversions!$D$7)*Conversions!$D$6)*Conversions!$D$5)</f>
        <v>8.9803572762271189E-2</v>
      </c>
      <c r="CG1393" s="210">
        <f>(((((CG1287)*(1/Conversions!$D$4))*Conversions!$D$7)*Conversions!$D$6)*Conversions!$D$5)</f>
        <v>8.9803572762271189E-2</v>
      </c>
      <c r="CH1393" s="210">
        <f>(((((CH1287)*(1/Conversions!$D$4))*Conversions!$D$7)*Conversions!$D$6)*Conversions!$D$5)</f>
        <v>8.9803572762271189E-2</v>
      </c>
      <c r="CI1393" s="210">
        <f>(((((CI1287)*(1/Conversions!$D$4))*Conversions!$D$7)*Conversions!$D$6)*Conversions!$D$5)</f>
        <v>1.3446395168974478E-2</v>
      </c>
      <c r="CJ1393" s="210">
        <f>(((((CJ1287)*(1/Conversions!$D$4))*Conversions!$D$7)*Conversions!$D$6)*Conversions!$D$5)</f>
        <v>1.3446395168974478E-2</v>
      </c>
      <c r="CK1393" s="210">
        <f>(((((CK1287)*(1/Conversions!$D$4))*Conversions!$D$7)*Conversions!$D$6)*Conversions!$D$5)</f>
        <v>1.3446395168974478E-2</v>
      </c>
      <c r="CL1393" s="210">
        <f>(((((CL1287)*(1/Conversions!$D$4))*Conversions!$D$7)*Conversions!$D$6)*Conversions!$D$5)</f>
        <v>9.3972267327947032E-3</v>
      </c>
      <c r="CM1393" s="210">
        <f>(((((CM1287)*(1/Conversions!$D$4))*Conversions!$D$7)*Conversions!$D$6)*Conversions!$D$5)</f>
        <v>9.3972267327947032E-3</v>
      </c>
      <c r="CN1393" s="210">
        <f>(((((CN1287)*(1/Conversions!$D$4))*Conversions!$D$7)*Conversions!$D$6)*Conversions!$D$5)</f>
        <v>9.3972267327947032E-3</v>
      </c>
      <c r="CO1393" s="210">
        <f>(((((CO1287)*(1/Conversions!$D$4))*Conversions!$D$7)*Conversions!$D$6)*Conversions!$D$5)</f>
        <v>1.9795411200285587E-3</v>
      </c>
      <c r="CP1393" s="210">
        <f>(((((CP1287)*(1/Conversions!$D$4))*Conversions!$D$7)*Conversions!$D$6)*Conversions!$D$5)</f>
        <v>7.2422236098605805E-4</v>
      </c>
      <c r="CQ1393" s="210">
        <f>(((((CQ1287)*(1/Conversions!$D$4))*Conversions!$D$7)*Conversions!$D$6)*Conversions!$D$5)</f>
        <v>3.6211118049302903E-4</v>
      </c>
      <c r="CR1393" s="210">
        <f>(((((CR1287)*(1/Conversions!$D$4))*Conversions!$D$7)*Conversions!$D$6)*Conversions!$D$5)</f>
        <v>1.9795411200285587E-3</v>
      </c>
      <c r="CS1393" s="210">
        <f>(((((CS1287)*(1/Conversions!$D$4))*Conversions!$D$7)*Conversions!$D$6)*Conversions!$D$5)</f>
        <v>1.9795411200285587E-3</v>
      </c>
      <c r="CT1393" s="210">
        <f>(((((CT1287)*(1/Conversions!$D$4))*Conversions!$D$7)*Conversions!$D$6)*Conversions!$D$5)</f>
        <v>1.9795411200285587E-3</v>
      </c>
      <c r="CU1393" s="210">
        <f>(((((CU1287)*(1/Conversions!$D$4))*Conversions!$D$7)*Conversions!$D$6)*Conversions!$D$5)</f>
        <v>7.2422236098605805E-4</v>
      </c>
      <c r="CV1393" s="210">
        <f>(((((CV1287)*(1/Conversions!$D$4))*Conversions!$D$7)*Conversions!$D$6)*Conversions!$D$5)</f>
        <v>3.6211118049302903E-4</v>
      </c>
      <c r="CW1393" s="210">
        <f>(((((CW1287)*(1/Conversions!$D$4))*Conversions!$D$7)*Conversions!$D$6)*Conversions!$D$5)</f>
        <v>1.9795411200285587E-3</v>
      </c>
      <c r="CX1393" s="210">
        <f>(((((CX1287)*(1/Conversions!$D$4))*Conversions!$D$7)*Conversions!$D$6)*Conversions!$D$5)</f>
        <v>1.9795411200285587E-3</v>
      </c>
    </row>
    <row r="1394" spans="1:102" s="208" customFormat="1" x14ac:dyDescent="0.25">
      <c r="A1394" s="213" t="s">
        <v>691</v>
      </c>
      <c r="C1394" s="210">
        <f>(((((C1288)*(1/Conversions!$D$4))*Conversions!$D$7)*Conversions!$D$6)*Conversions!$D$5)</f>
        <v>0</v>
      </c>
      <c r="D1394" s="210">
        <f>(((((D1288)*(1/Conversions!$D$4))*Conversions!$D$7)*Conversions!$D$6)*Conversions!$D$5)</f>
        <v>0</v>
      </c>
      <c r="E1394" s="210">
        <f>(((((E1288)*(1/Conversions!$D$4))*Conversions!$D$7)*Conversions!$D$6)*Conversions!$D$5)</f>
        <v>0</v>
      </c>
      <c r="F1394" s="210">
        <f>(((((F1288)*(1/Conversions!$D$4))*Conversions!$D$7)*Conversions!$D$6)*Conversions!$D$5)</f>
        <v>0</v>
      </c>
      <c r="G1394" s="210">
        <f>(((((G1288)*(1/Conversions!$D$4))*Conversions!$D$7)*Conversions!$D$6)*Conversions!$D$5)</f>
        <v>0</v>
      </c>
      <c r="H1394" s="210">
        <f>(((((H1288)*(1/Conversions!$D$4))*Conversions!$D$7)*Conversions!$D$6)*Conversions!$D$5)</f>
        <v>0</v>
      </c>
      <c r="I1394" s="210">
        <f>(((((I1288)*(1/Conversions!$D$4))*Conversions!$D$7)*Conversions!$D$6)*Conversions!$D$5)</f>
        <v>0</v>
      </c>
      <c r="J1394" s="210">
        <f>(((((J1288)*(1/Conversions!$D$4))*Conversions!$D$7)*Conversions!$D$6)*Conversions!$D$5)</f>
        <v>0</v>
      </c>
      <c r="K1394" s="210">
        <f>(((((K1288)*(1/Conversions!$D$4))*Conversions!$D$7)*Conversions!$D$6)*Conversions!$D$5)</f>
        <v>0</v>
      </c>
      <c r="L1394" s="210">
        <f>(((((L1288)*(1/Conversions!$D$4))*Conversions!$D$7)*Conversions!$D$6)*Conversions!$D$5)</f>
        <v>0</v>
      </c>
      <c r="M1394" s="210">
        <f>(((((M1288)*(1/Conversions!$D$4))*Conversions!$D$7)*Conversions!$D$6)*Conversions!$D$5)</f>
        <v>0</v>
      </c>
      <c r="N1394" s="210">
        <f>(((((N1288)*(1/Conversions!$D$4))*Conversions!$D$7)*Conversions!$D$6)*Conversions!$D$5)</f>
        <v>0</v>
      </c>
      <c r="O1394" s="210">
        <f>(((((O1288)*(1/Conversions!$D$4))*Conversions!$D$7)*Conversions!$D$6)*Conversions!$D$5)</f>
        <v>0</v>
      </c>
      <c r="P1394" s="210">
        <f>(((((P1288)*(1/Conversions!$D$4))*Conversions!$D$7)*Conversions!$D$6)*Conversions!$D$5)</f>
        <v>0</v>
      </c>
      <c r="Q1394" s="210">
        <f>(((((Q1288)*(1/Conversions!$D$4))*Conversions!$D$7)*Conversions!$D$6)*Conversions!$D$5)</f>
        <v>0</v>
      </c>
      <c r="R1394" s="210">
        <f>(((((R1288)*(1/Conversions!$D$4))*Conversions!$D$7)*Conversions!$D$6)*Conversions!$D$5)</f>
        <v>0</v>
      </c>
      <c r="S1394" s="210">
        <f>(((((S1288)*(1/Conversions!$D$4))*Conversions!$D$7)*Conversions!$D$6)*Conversions!$D$5)</f>
        <v>0</v>
      </c>
      <c r="T1394" s="210">
        <f>(((((T1288)*(1/Conversions!$D$4))*Conversions!$D$7)*Conversions!$D$6)*Conversions!$D$5)</f>
        <v>0</v>
      </c>
      <c r="U1394" s="210">
        <f>(((((U1288)*(1/Conversions!$D$4))*Conversions!$D$7)*Conversions!$D$6)*Conversions!$D$5)</f>
        <v>0</v>
      </c>
      <c r="V1394" s="210">
        <f>(((((V1288)*(1/Conversions!$D$4))*Conversions!$D$7)*Conversions!$D$6)*Conversions!$D$5)</f>
        <v>0</v>
      </c>
      <c r="W1394" s="210">
        <f>(((((W1288)*(1/Conversions!$D$4))*Conversions!$D$7)*Conversions!$D$6)*Conversions!$D$5)</f>
        <v>0</v>
      </c>
      <c r="X1394" s="210">
        <f>(((((X1288)*(1/Conversions!$D$4))*Conversions!$D$7)*Conversions!$D$6)*Conversions!$D$5)</f>
        <v>0</v>
      </c>
      <c r="Y1394" s="210">
        <f>(((((Y1288)*(1/Conversions!$D$4))*Conversions!$D$7)*Conversions!$D$6)*Conversions!$D$5)</f>
        <v>0</v>
      </c>
      <c r="Z1394" s="210">
        <f>(((((Z1288)*(1/Conversions!$D$4))*Conversions!$D$7)*Conversions!$D$6)*Conversions!$D$5)</f>
        <v>0</v>
      </c>
      <c r="AA1394" s="210">
        <f>(((((AA1288)*(1/Conversions!$D$4))*Conversions!$D$7)*Conversions!$D$6)*Conversions!$D$5)</f>
        <v>0</v>
      </c>
      <c r="AB1394" s="210">
        <f>(((((AB1288)*(1/Conversions!$D$4))*Conversions!$D$7)*Conversions!$D$6)*Conversions!$D$5)</f>
        <v>0</v>
      </c>
      <c r="AC1394" s="210">
        <f>(((((AC1288)*(1/Conversions!$D$4))*Conversions!$D$7)*Conversions!$D$6)*Conversions!$D$5)</f>
        <v>0</v>
      </c>
      <c r="AD1394" s="210">
        <f>(((((AD1288)*(1/Conversions!$D$4))*Conversions!$D$7)*Conversions!$D$6)*Conversions!$D$5)</f>
        <v>0</v>
      </c>
      <c r="AE1394" s="210">
        <f>(((((AE1288)*(1/Conversions!$D$4))*Conversions!$D$7)*Conversions!$D$6)*Conversions!$D$5)</f>
        <v>0</v>
      </c>
      <c r="AF1394" s="210">
        <f>(((((AF1288)*(1/Conversions!$D$4))*Conversions!$D$7)*Conversions!$D$6)*Conversions!$D$5)</f>
        <v>0</v>
      </c>
      <c r="AG1394" s="210">
        <f>(((((AG1288)*(1/Conversions!$D$4))*Conversions!$D$7)*Conversions!$D$6)*Conversions!$D$5)</f>
        <v>0</v>
      </c>
      <c r="AH1394" s="210">
        <f>(((((AH1288)*(1/Conversions!$D$4))*Conversions!$D$7)*Conversions!$D$6)*Conversions!$D$5)</f>
        <v>0</v>
      </c>
      <c r="AI1394" s="210">
        <f>(((((AI1288)*(1/Conversions!$D$4))*Conversions!$D$7)*Conversions!$D$6)*Conversions!$D$5)</f>
        <v>0</v>
      </c>
      <c r="AJ1394" s="210">
        <f>(((((AJ1288)*(1/Conversions!$D$4))*Conversions!$D$7)*Conversions!$D$6)*Conversions!$D$5)</f>
        <v>0</v>
      </c>
      <c r="AK1394" s="210">
        <f>(((((AK1288)*(1/Conversions!$D$4))*Conversions!$D$7)*Conversions!$D$6)*Conversions!$D$5)</f>
        <v>0</v>
      </c>
      <c r="AL1394" s="210">
        <f>(((((AL1288)*(1/Conversions!$D$4))*Conversions!$D$7)*Conversions!$D$6)*Conversions!$D$5)</f>
        <v>0</v>
      </c>
      <c r="AM1394" s="210">
        <f>(((((AM1288)*(1/Conversions!$D$4))*Conversions!$D$7)*Conversions!$D$6)*Conversions!$D$5)</f>
        <v>0</v>
      </c>
      <c r="AN1394" s="210">
        <f>(((((AN1288)*(1/Conversions!$D$4))*Conversions!$D$7)*Conversions!$D$6)*Conversions!$D$5)</f>
        <v>0</v>
      </c>
      <c r="AO1394" s="210">
        <f>(((((AO1288)*(1/Conversions!$D$4))*Conversions!$D$7)*Conversions!$D$6)*Conversions!$D$5)</f>
        <v>0</v>
      </c>
      <c r="AP1394" s="210">
        <f>(((((AP1288)*(1/Conversions!$D$4))*Conversions!$D$7)*Conversions!$D$6)*Conversions!$D$5)</f>
        <v>0</v>
      </c>
      <c r="AQ1394" s="210">
        <f>(((((AQ1288)*(1/Conversions!$D$4))*Conversions!$D$7)*Conversions!$D$6)*Conversions!$D$5)</f>
        <v>0</v>
      </c>
      <c r="AR1394" s="210">
        <f>(((((AR1288)*(1/Conversions!$D$4))*Conversions!$D$7)*Conversions!$D$6)*Conversions!$D$5)</f>
        <v>0</v>
      </c>
      <c r="AS1394" s="210">
        <f>(((((AS1288)*(1/Conversions!$D$4))*Conversions!$D$7)*Conversions!$D$6)*Conversions!$D$5)</f>
        <v>0</v>
      </c>
      <c r="AT1394" s="210">
        <f>(((((AT1288)*(1/Conversions!$D$4))*Conversions!$D$7)*Conversions!$D$6)*Conversions!$D$5)</f>
        <v>0</v>
      </c>
      <c r="AU1394" s="210">
        <f>(((((AU1288)*(1/Conversions!$D$4))*Conversions!$D$7)*Conversions!$D$6)*Conversions!$D$5)</f>
        <v>0</v>
      </c>
      <c r="AV1394" s="210">
        <f>(((((AV1288)*(1/Conversions!$D$4))*Conversions!$D$7)*Conversions!$D$6)*Conversions!$D$5)</f>
        <v>0</v>
      </c>
      <c r="AW1394" s="210">
        <f>(((((AW1288)*(1/Conversions!$D$4))*Conversions!$D$7)*Conversions!$D$6)*Conversions!$D$5)</f>
        <v>0</v>
      </c>
      <c r="AX1394" s="210">
        <f>(((((AX1288)*(1/Conversions!$D$4))*Conversions!$D$7)*Conversions!$D$6)*Conversions!$D$5)</f>
        <v>0</v>
      </c>
      <c r="AY1394" s="210">
        <f>(((((AY1288)*(1/Conversions!$D$4))*Conversions!$D$7)*Conversions!$D$6)*Conversions!$D$5)</f>
        <v>0</v>
      </c>
      <c r="AZ1394" s="210">
        <f>(((((AZ1288)*(1/Conversions!$D$4))*Conversions!$D$7)*Conversions!$D$6)*Conversions!$D$5)</f>
        <v>0</v>
      </c>
      <c r="BA1394" s="210">
        <f>(((((BA1288)*(1/Conversions!$D$4))*Conversions!$D$7)*Conversions!$D$6)*Conversions!$D$5)</f>
        <v>0</v>
      </c>
      <c r="BB1394" s="210">
        <f>(((((BB1288)*(1/Conversions!$D$4))*Conversions!$D$7)*Conversions!$D$6)*Conversions!$D$5)</f>
        <v>0</v>
      </c>
      <c r="BC1394" s="210">
        <f>(((((BC1288)*(1/Conversions!$D$4))*Conversions!$D$7)*Conversions!$D$6)*Conversions!$D$5)</f>
        <v>0</v>
      </c>
      <c r="BD1394" s="210">
        <f>(((((BD1288)*(1/Conversions!$D$4))*Conversions!$D$7)*Conversions!$D$6)*Conversions!$D$5)</f>
        <v>0</v>
      </c>
      <c r="BE1394" s="210">
        <f>(((((BE1288)*(1/Conversions!$D$4))*Conversions!$D$7)*Conversions!$D$6)*Conversions!$D$5)</f>
        <v>0</v>
      </c>
      <c r="BF1394" s="210">
        <f>(((((BF1288)*(1/Conversions!$D$4))*Conversions!$D$7)*Conversions!$D$6)*Conversions!$D$5)</f>
        <v>0</v>
      </c>
      <c r="BG1394" s="210">
        <f>(((((BG1288)*(1/Conversions!$D$4))*Conversions!$D$7)*Conversions!$D$6)*Conversions!$D$5)</f>
        <v>0</v>
      </c>
      <c r="BH1394" s="210">
        <f>(((((BH1288)*(1/Conversions!$D$4))*Conversions!$D$7)*Conversions!$D$6)*Conversions!$D$5)</f>
        <v>0</v>
      </c>
      <c r="BI1394" s="210">
        <f>(((((BI1288)*(1/Conversions!$D$4))*Conversions!$D$7)*Conversions!$D$6)*Conversions!$D$5)</f>
        <v>0</v>
      </c>
      <c r="BJ1394" s="210">
        <f>(((((BJ1288)*(1/Conversions!$D$4))*Conversions!$D$7)*Conversions!$D$6)*Conversions!$D$5)</f>
        <v>0</v>
      </c>
      <c r="BK1394" s="210">
        <f>(((((BK1288)*(1/Conversions!$D$4))*Conversions!$D$7)*Conversions!$D$6)*Conversions!$D$5)</f>
        <v>0</v>
      </c>
      <c r="BL1394" s="210">
        <f>(((((BL1288)*(1/Conversions!$D$4))*Conversions!$D$7)*Conversions!$D$6)*Conversions!$D$5)</f>
        <v>0</v>
      </c>
      <c r="BM1394" s="210">
        <f>(((((BM1288)*(1/Conversions!$D$4))*Conversions!$D$7)*Conversions!$D$6)*Conversions!$D$5)</f>
        <v>0</v>
      </c>
      <c r="BN1394" s="210">
        <f>(((((BN1288)*(1/Conversions!$D$4))*Conversions!$D$7)*Conversions!$D$6)*Conversions!$D$5)</f>
        <v>0</v>
      </c>
      <c r="BO1394" s="210">
        <f>(((((BO1288)*(1/Conversions!$D$4))*Conversions!$D$7)*Conversions!$D$6)*Conversions!$D$5)</f>
        <v>0</v>
      </c>
      <c r="BP1394" s="210">
        <f>(((((BP1288)*(1/Conversions!$D$4))*Conversions!$D$7)*Conversions!$D$6)*Conversions!$D$5)</f>
        <v>0</v>
      </c>
      <c r="BQ1394" s="210">
        <f>(((((BQ1288)*(1/Conversions!$D$4))*Conversions!$D$7)*Conversions!$D$6)*Conversions!$D$5)</f>
        <v>0</v>
      </c>
      <c r="BR1394" s="210">
        <f>(((((BR1288)*(1/Conversions!$D$4))*Conversions!$D$7)*Conversions!$D$6)*Conversions!$D$5)</f>
        <v>0</v>
      </c>
      <c r="BS1394" s="210">
        <f>(((((BS1288)*(1/Conversions!$D$4))*Conversions!$D$7)*Conversions!$D$6)*Conversions!$D$5)</f>
        <v>0</v>
      </c>
      <c r="BT1394" s="210">
        <f>(((((BT1288)*(1/Conversions!$D$4))*Conversions!$D$7)*Conversions!$D$6)*Conversions!$D$5)</f>
        <v>0</v>
      </c>
      <c r="BU1394" s="210">
        <f>(((((BU1288)*(1/Conversions!$D$4))*Conversions!$D$7)*Conversions!$D$6)*Conversions!$D$5)</f>
        <v>0</v>
      </c>
      <c r="BV1394" s="210">
        <f>(((((BV1288)*(1/Conversions!$D$4))*Conversions!$D$7)*Conversions!$D$6)*Conversions!$D$5)</f>
        <v>0</v>
      </c>
      <c r="BW1394" s="210">
        <f>(((((BW1288)*(1/Conversions!$D$4))*Conversions!$D$7)*Conversions!$D$6)*Conversions!$D$5)</f>
        <v>0</v>
      </c>
      <c r="BX1394" s="210">
        <f>(((((BX1288)*(1/Conversions!$D$4))*Conversions!$D$7)*Conversions!$D$6)*Conversions!$D$5)</f>
        <v>0</v>
      </c>
      <c r="BY1394" s="210">
        <f>(((((BY1288)*(1/Conversions!$D$4))*Conversions!$D$7)*Conversions!$D$6)*Conversions!$D$5)</f>
        <v>0</v>
      </c>
      <c r="BZ1394" s="210">
        <f>(((((BZ1288)*(1/Conversions!$D$4))*Conversions!$D$7)*Conversions!$D$6)*Conversions!$D$5)</f>
        <v>0</v>
      </c>
      <c r="CA1394" s="210">
        <f>(((((CA1288)*(1/Conversions!$D$4))*Conversions!$D$7)*Conversions!$D$6)*Conversions!$D$5)</f>
        <v>0</v>
      </c>
      <c r="CB1394" s="210">
        <f>(((((CB1288)*(1/Conversions!$D$4))*Conversions!$D$7)*Conversions!$D$6)*Conversions!$D$5)</f>
        <v>0</v>
      </c>
      <c r="CC1394" s="210">
        <f>(((((CC1288)*(1/Conversions!$D$4))*Conversions!$D$7)*Conversions!$D$6)*Conversions!$D$5)</f>
        <v>1.4653432437284573E-6</v>
      </c>
      <c r="CD1394" s="210">
        <f>(((((CD1288)*(1/Conversions!$D$4))*Conversions!$D$7)*Conversions!$D$6)*Conversions!$D$5)</f>
        <v>1.4653432437284573E-6</v>
      </c>
      <c r="CE1394" s="210">
        <f>(((((CE1288)*(1/Conversions!$D$4))*Conversions!$D$7)*Conversions!$D$6)*Conversions!$D$5)</f>
        <v>1.4653432437284573E-6</v>
      </c>
      <c r="CF1394" s="210">
        <f>(((((CF1288)*(1/Conversions!$D$4))*Conversions!$D$7)*Conversions!$D$6)*Conversions!$D$5)</f>
        <v>4.2729119298177423E-7</v>
      </c>
      <c r="CG1394" s="210">
        <f>(((((CG1288)*(1/Conversions!$D$4))*Conversions!$D$7)*Conversions!$D$6)*Conversions!$D$5)</f>
        <v>4.2729119298177423E-7</v>
      </c>
      <c r="CH1394" s="210">
        <f>(((((CH1288)*(1/Conversions!$D$4))*Conversions!$D$7)*Conversions!$D$6)*Conversions!$D$5)</f>
        <v>4.2729119298177423E-7</v>
      </c>
      <c r="CI1394" s="210">
        <f>(((((CI1288)*(1/Conversions!$D$4))*Conversions!$D$7)*Conversions!$D$6)*Conversions!$D$5)</f>
        <v>8.8596535493961086E-7</v>
      </c>
      <c r="CJ1394" s="210">
        <f>(((((CJ1288)*(1/Conversions!$D$4))*Conversions!$D$7)*Conversions!$D$6)*Conversions!$D$5)</f>
        <v>8.8596535493961086E-7</v>
      </c>
      <c r="CK1394" s="210">
        <f>(((((CK1288)*(1/Conversions!$D$4))*Conversions!$D$7)*Conversions!$D$6)*Conversions!$D$5)</f>
        <v>8.8596535493961086E-7</v>
      </c>
      <c r="CL1394" s="210">
        <f>(((((CL1288)*(1/Conversions!$D$4))*Conversions!$D$7)*Conversions!$D$6)*Conversions!$D$5)</f>
        <v>0</v>
      </c>
      <c r="CM1394" s="210">
        <f>(((((CM1288)*(1/Conversions!$D$4))*Conversions!$D$7)*Conversions!$D$6)*Conversions!$D$5)</f>
        <v>0</v>
      </c>
      <c r="CN1394" s="210">
        <f>(((((CN1288)*(1/Conversions!$D$4))*Conversions!$D$7)*Conversions!$D$6)*Conversions!$D$5)</f>
        <v>0</v>
      </c>
      <c r="CO1394" s="210">
        <f>(((((CO1288)*(1/Conversions!$D$4))*Conversions!$D$7)*Conversions!$D$6)*Conversions!$D$5)</f>
        <v>0</v>
      </c>
      <c r="CP1394" s="210">
        <f>(((((CP1288)*(1/Conversions!$D$4))*Conversions!$D$7)*Conversions!$D$6)*Conversions!$D$5)</f>
        <v>0</v>
      </c>
      <c r="CQ1394" s="210">
        <f>(((((CQ1288)*(1/Conversions!$D$4))*Conversions!$D$7)*Conversions!$D$6)*Conversions!$D$5)</f>
        <v>0</v>
      </c>
      <c r="CR1394" s="210">
        <f>(((((CR1288)*(1/Conversions!$D$4))*Conversions!$D$7)*Conversions!$D$6)*Conversions!$D$5)</f>
        <v>0</v>
      </c>
      <c r="CS1394" s="210">
        <f>(((((CS1288)*(1/Conversions!$D$4))*Conversions!$D$7)*Conversions!$D$6)*Conversions!$D$5)</f>
        <v>0</v>
      </c>
      <c r="CT1394" s="210">
        <f>(((((CT1288)*(1/Conversions!$D$4))*Conversions!$D$7)*Conversions!$D$6)*Conversions!$D$5)</f>
        <v>0</v>
      </c>
      <c r="CU1394" s="210">
        <f>(((((CU1288)*(1/Conversions!$D$4))*Conversions!$D$7)*Conversions!$D$6)*Conversions!$D$5)</f>
        <v>0</v>
      </c>
      <c r="CV1394" s="210">
        <f>(((((CV1288)*(1/Conversions!$D$4))*Conversions!$D$7)*Conversions!$D$6)*Conversions!$D$5)</f>
        <v>0</v>
      </c>
      <c r="CW1394" s="210">
        <f>(((((CW1288)*(1/Conversions!$D$4))*Conversions!$D$7)*Conversions!$D$6)*Conversions!$D$5)</f>
        <v>0</v>
      </c>
      <c r="CX1394" s="210">
        <f>(((((CX1288)*(1/Conversions!$D$4))*Conversions!$D$7)*Conversions!$D$6)*Conversions!$D$5)</f>
        <v>0</v>
      </c>
    </row>
    <row r="1395" spans="1:102" s="208" customFormat="1" x14ac:dyDescent="0.25">
      <c r="A1395" s="213" t="s">
        <v>688</v>
      </c>
      <c r="C1395" s="210">
        <f>(((((C1289)*(1/Conversions!$D$4))*Conversions!$D$7)*Conversions!$D$6)*Conversions!$D$5)</f>
        <v>0</v>
      </c>
      <c r="D1395" s="210">
        <f>(((((D1289)*(1/Conversions!$D$4))*Conversions!$D$7)*Conversions!$D$6)*Conversions!$D$5)</f>
        <v>0</v>
      </c>
      <c r="E1395" s="210">
        <f>(((((E1289)*(1/Conversions!$D$4))*Conversions!$D$7)*Conversions!$D$6)*Conversions!$D$5)</f>
        <v>0</v>
      </c>
      <c r="F1395" s="210">
        <f>(((((F1289)*(1/Conversions!$D$4))*Conversions!$D$7)*Conversions!$D$6)*Conversions!$D$5)</f>
        <v>0</v>
      </c>
      <c r="G1395" s="210">
        <f>(((((G1289)*(1/Conversions!$D$4))*Conversions!$D$7)*Conversions!$D$6)*Conversions!$D$5)</f>
        <v>0</v>
      </c>
      <c r="H1395" s="210">
        <f>(((((H1289)*(1/Conversions!$D$4))*Conversions!$D$7)*Conversions!$D$6)*Conversions!$D$5)</f>
        <v>0</v>
      </c>
      <c r="I1395" s="210">
        <f>(((((I1289)*(1/Conversions!$D$4))*Conversions!$D$7)*Conversions!$D$6)*Conversions!$D$5)</f>
        <v>0</v>
      </c>
      <c r="J1395" s="210">
        <f>(((((J1289)*(1/Conversions!$D$4))*Conversions!$D$7)*Conversions!$D$6)*Conversions!$D$5)</f>
        <v>0</v>
      </c>
      <c r="K1395" s="210">
        <f>(((((K1289)*(1/Conversions!$D$4))*Conversions!$D$7)*Conversions!$D$6)*Conversions!$D$5)</f>
        <v>0</v>
      </c>
      <c r="L1395" s="210">
        <f>(((((L1289)*(1/Conversions!$D$4))*Conversions!$D$7)*Conversions!$D$6)*Conversions!$D$5)</f>
        <v>0</v>
      </c>
      <c r="M1395" s="210">
        <f>(((((M1289)*(1/Conversions!$D$4))*Conversions!$D$7)*Conversions!$D$6)*Conversions!$D$5)</f>
        <v>0</v>
      </c>
      <c r="N1395" s="210">
        <f>(((((N1289)*(1/Conversions!$D$4))*Conversions!$D$7)*Conversions!$D$6)*Conversions!$D$5)</f>
        <v>0</v>
      </c>
      <c r="O1395" s="210">
        <f>(((((O1289)*(1/Conversions!$D$4))*Conversions!$D$7)*Conversions!$D$6)*Conversions!$D$5)</f>
        <v>0</v>
      </c>
      <c r="P1395" s="210">
        <f>(((((P1289)*(1/Conversions!$D$4))*Conversions!$D$7)*Conversions!$D$6)*Conversions!$D$5)</f>
        <v>0</v>
      </c>
      <c r="Q1395" s="210">
        <f>(((((Q1289)*(1/Conversions!$D$4))*Conversions!$D$7)*Conversions!$D$6)*Conversions!$D$5)</f>
        <v>0</v>
      </c>
      <c r="R1395" s="210">
        <f>(((((R1289)*(1/Conversions!$D$4))*Conversions!$D$7)*Conversions!$D$6)*Conversions!$D$5)</f>
        <v>0</v>
      </c>
      <c r="S1395" s="210">
        <f>(((((S1289)*(1/Conversions!$D$4))*Conversions!$D$7)*Conversions!$D$6)*Conversions!$D$5)</f>
        <v>0</v>
      </c>
      <c r="T1395" s="210">
        <f>(((((T1289)*(1/Conversions!$D$4))*Conversions!$D$7)*Conversions!$D$6)*Conversions!$D$5)</f>
        <v>0</v>
      </c>
      <c r="U1395" s="210">
        <f>(((((U1289)*(1/Conversions!$D$4))*Conversions!$D$7)*Conversions!$D$6)*Conversions!$D$5)</f>
        <v>0</v>
      </c>
      <c r="V1395" s="210">
        <f>(((((V1289)*(1/Conversions!$D$4))*Conversions!$D$7)*Conversions!$D$6)*Conversions!$D$5)</f>
        <v>0</v>
      </c>
      <c r="W1395" s="210">
        <f>(((((W1289)*(1/Conversions!$D$4))*Conversions!$D$7)*Conversions!$D$6)*Conversions!$D$5)</f>
        <v>0</v>
      </c>
      <c r="X1395" s="210">
        <f>(((((X1289)*(1/Conversions!$D$4))*Conversions!$D$7)*Conversions!$D$6)*Conversions!$D$5)</f>
        <v>0</v>
      </c>
      <c r="Y1395" s="210">
        <f>(((((Y1289)*(1/Conversions!$D$4))*Conversions!$D$7)*Conversions!$D$6)*Conversions!$D$5)</f>
        <v>0</v>
      </c>
      <c r="Z1395" s="210">
        <f>(((((Z1289)*(1/Conversions!$D$4))*Conversions!$D$7)*Conversions!$D$6)*Conversions!$D$5)</f>
        <v>0</v>
      </c>
      <c r="AA1395" s="210">
        <f>(((((AA1289)*(1/Conversions!$D$4))*Conversions!$D$7)*Conversions!$D$6)*Conversions!$D$5)</f>
        <v>0</v>
      </c>
      <c r="AB1395" s="210">
        <f>(((((AB1289)*(1/Conversions!$D$4))*Conversions!$D$7)*Conversions!$D$6)*Conversions!$D$5)</f>
        <v>0</v>
      </c>
      <c r="AC1395" s="210">
        <f>(((((AC1289)*(1/Conversions!$D$4))*Conversions!$D$7)*Conversions!$D$6)*Conversions!$D$5)</f>
        <v>0</v>
      </c>
      <c r="AD1395" s="210">
        <f>(((((AD1289)*(1/Conversions!$D$4))*Conversions!$D$7)*Conversions!$D$6)*Conversions!$D$5)</f>
        <v>0</v>
      </c>
      <c r="AE1395" s="210">
        <f>(((((AE1289)*(1/Conversions!$D$4))*Conversions!$D$7)*Conversions!$D$6)*Conversions!$D$5)</f>
        <v>0</v>
      </c>
      <c r="AF1395" s="210">
        <f>(((((AF1289)*(1/Conversions!$D$4))*Conversions!$D$7)*Conversions!$D$6)*Conversions!$D$5)</f>
        <v>0</v>
      </c>
      <c r="AG1395" s="210">
        <f>(((((AG1289)*(1/Conversions!$D$4))*Conversions!$D$7)*Conversions!$D$6)*Conversions!$D$5)</f>
        <v>0</v>
      </c>
      <c r="AH1395" s="210">
        <f>(((((AH1289)*(1/Conversions!$D$4))*Conversions!$D$7)*Conversions!$D$6)*Conversions!$D$5)</f>
        <v>0</v>
      </c>
      <c r="AI1395" s="210">
        <f>(((((AI1289)*(1/Conversions!$D$4))*Conversions!$D$7)*Conversions!$D$6)*Conversions!$D$5)</f>
        <v>0</v>
      </c>
      <c r="AJ1395" s="210">
        <f>(((((AJ1289)*(1/Conversions!$D$4))*Conversions!$D$7)*Conversions!$D$6)*Conversions!$D$5)</f>
        <v>0</v>
      </c>
      <c r="AK1395" s="210">
        <f>(((((AK1289)*(1/Conversions!$D$4))*Conversions!$D$7)*Conversions!$D$6)*Conversions!$D$5)</f>
        <v>0</v>
      </c>
      <c r="AL1395" s="210">
        <f>(((((AL1289)*(1/Conversions!$D$4))*Conversions!$D$7)*Conversions!$D$6)*Conversions!$D$5)</f>
        <v>0</v>
      </c>
      <c r="AM1395" s="210">
        <f>(((((AM1289)*(1/Conversions!$D$4))*Conversions!$D$7)*Conversions!$D$6)*Conversions!$D$5)</f>
        <v>0</v>
      </c>
      <c r="AN1395" s="210">
        <f>(((((AN1289)*(1/Conversions!$D$4))*Conversions!$D$7)*Conversions!$D$6)*Conversions!$D$5)</f>
        <v>0</v>
      </c>
      <c r="AO1395" s="210">
        <f>(((((AO1289)*(1/Conversions!$D$4))*Conversions!$D$7)*Conversions!$D$6)*Conversions!$D$5)</f>
        <v>0</v>
      </c>
      <c r="AP1395" s="210">
        <f>(((((AP1289)*(1/Conversions!$D$4))*Conversions!$D$7)*Conversions!$D$6)*Conversions!$D$5)</f>
        <v>0</v>
      </c>
      <c r="AQ1395" s="210">
        <f>(((((AQ1289)*(1/Conversions!$D$4))*Conversions!$D$7)*Conversions!$D$6)*Conversions!$D$5)</f>
        <v>0</v>
      </c>
      <c r="AR1395" s="210">
        <f>(((((AR1289)*(1/Conversions!$D$4))*Conversions!$D$7)*Conversions!$D$6)*Conversions!$D$5)</f>
        <v>0</v>
      </c>
      <c r="AS1395" s="210">
        <f>(((((AS1289)*(1/Conversions!$D$4))*Conversions!$D$7)*Conversions!$D$6)*Conversions!$D$5)</f>
        <v>0</v>
      </c>
      <c r="AT1395" s="210">
        <f>(((((AT1289)*(1/Conversions!$D$4))*Conversions!$D$7)*Conversions!$D$6)*Conversions!$D$5)</f>
        <v>0</v>
      </c>
      <c r="AU1395" s="210">
        <f>(((((AU1289)*(1/Conversions!$D$4))*Conversions!$D$7)*Conversions!$D$6)*Conversions!$D$5)</f>
        <v>0</v>
      </c>
      <c r="AV1395" s="210">
        <f>(((((AV1289)*(1/Conversions!$D$4))*Conversions!$D$7)*Conversions!$D$6)*Conversions!$D$5)</f>
        <v>0</v>
      </c>
      <c r="AW1395" s="210">
        <f>(((((AW1289)*(1/Conversions!$D$4))*Conversions!$D$7)*Conversions!$D$6)*Conversions!$D$5)</f>
        <v>0</v>
      </c>
      <c r="AX1395" s="210">
        <f>(((((AX1289)*(1/Conversions!$D$4))*Conversions!$D$7)*Conversions!$D$6)*Conversions!$D$5)</f>
        <v>0</v>
      </c>
      <c r="AY1395" s="210">
        <f>(((((AY1289)*(1/Conversions!$D$4))*Conversions!$D$7)*Conversions!$D$6)*Conversions!$D$5)</f>
        <v>0</v>
      </c>
      <c r="AZ1395" s="210">
        <f>(((((AZ1289)*(1/Conversions!$D$4))*Conversions!$D$7)*Conversions!$D$6)*Conversions!$D$5)</f>
        <v>0</v>
      </c>
      <c r="BA1395" s="210">
        <f>(((((BA1289)*(1/Conversions!$D$4))*Conversions!$D$7)*Conversions!$D$6)*Conversions!$D$5)</f>
        <v>0</v>
      </c>
      <c r="BB1395" s="210">
        <f>(((((BB1289)*(1/Conversions!$D$4))*Conversions!$D$7)*Conversions!$D$6)*Conversions!$D$5)</f>
        <v>0</v>
      </c>
      <c r="BC1395" s="210">
        <f>(((((BC1289)*(1/Conversions!$D$4))*Conversions!$D$7)*Conversions!$D$6)*Conversions!$D$5)</f>
        <v>0</v>
      </c>
      <c r="BD1395" s="210">
        <f>(((((BD1289)*(1/Conversions!$D$4))*Conversions!$D$7)*Conversions!$D$6)*Conversions!$D$5)</f>
        <v>0</v>
      </c>
      <c r="BE1395" s="210">
        <f>(((((BE1289)*(1/Conversions!$D$4))*Conversions!$D$7)*Conversions!$D$6)*Conversions!$D$5)</f>
        <v>0</v>
      </c>
      <c r="BF1395" s="210">
        <f>(((((BF1289)*(1/Conversions!$D$4))*Conversions!$D$7)*Conversions!$D$6)*Conversions!$D$5)</f>
        <v>0</v>
      </c>
      <c r="BG1395" s="210">
        <f>(((((BG1289)*(1/Conversions!$D$4))*Conversions!$D$7)*Conversions!$D$6)*Conversions!$D$5)</f>
        <v>0</v>
      </c>
      <c r="BH1395" s="210">
        <f>(((((BH1289)*(1/Conversions!$D$4))*Conversions!$D$7)*Conversions!$D$6)*Conversions!$D$5)</f>
        <v>0</v>
      </c>
      <c r="BI1395" s="210">
        <f>(((((BI1289)*(1/Conversions!$D$4))*Conversions!$D$7)*Conversions!$D$6)*Conversions!$D$5)</f>
        <v>0</v>
      </c>
      <c r="BJ1395" s="210">
        <f>(((((BJ1289)*(1/Conversions!$D$4))*Conversions!$D$7)*Conversions!$D$6)*Conversions!$D$5)</f>
        <v>0</v>
      </c>
      <c r="BK1395" s="210">
        <f>(((((BK1289)*(1/Conversions!$D$4))*Conversions!$D$7)*Conversions!$D$6)*Conversions!$D$5)</f>
        <v>0</v>
      </c>
      <c r="BL1395" s="210">
        <f>(((((BL1289)*(1/Conversions!$D$4))*Conversions!$D$7)*Conversions!$D$6)*Conversions!$D$5)</f>
        <v>0</v>
      </c>
      <c r="BM1395" s="210">
        <f>(((((BM1289)*(1/Conversions!$D$4))*Conversions!$D$7)*Conversions!$D$6)*Conversions!$D$5)</f>
        <v>0</v>
      </c>
      <c r="BN1395" s="210">
        <f>(((((BN1289)*(1/Conversions!$D$4))*Conversions!$D$7)*Conversions!$D$6)*Conversions!$D$5)</f>
        <v>0</v>
      </c>
      <c r="BO1395" s="210">
        <f>(((((BO1289)*(1/Conversions!$D$4))*Conversions!$D$7)*Conversions!$D$6)*Conversions!$D$5)</f>
        <v>0</v>
      </c>
      <c r="BP1395" s="210">
        <f>(((((BP1289)*(1/Conversions!$D$4))*Conversions!$D$7)*Conversions!$D$6)*Conversions!$D$5)</f>
        <v>0</v>
      </c>
      <c r="BQ1395" s="210">
        <f>(((((BQ1289)*(1/Conversions!$D$4))*Conversions!$D$7)*Conversions!$D$6)*Conversions!$D$5)</f>
        <v>0</v>
      </c>
      <c r="BR1395" s="210">
        <f>(((((BR1289)*(1/Conversions!$D$4))*Conversions!$D$7)*Conversions!$D$6)*Conversions!$D$5)</f>
        <v>0</v>
      </c>
      <c r="BS1395" s="210">
        <f>(((((BS1289)*(1/Conversions!$D$4))*Conversions!$D$7)*Conversions!$D$6)*Conversions!$D$5)</f>
        <v>0</v>
      </c>
      <c r="BT1395" s="210">
        <f>(((((BT1289)*(1/Conversions!$D$4))*Conversions!$D$7)*Conversions!$D$6)*Conversions!$D$5)</f>
        <v>0</v>
      </c>
      <c r="BU1395" s="210">
        <f>(((((BU1289)*(1/Conversions!$D$4))*Conversions!$D$7)*Conversions!$D$6)*Conversions!$D$5)</f>
        <v>0</v>
      </c>
      <c r="BV1395" s="210">
        <f>(((((BV1289)*(1/Conversions!$D$4))*Conversions!$D$7)*Conversions!$D$6)*Conversions!$D$5)</f>
        <v>0</v>
      </c>
      <c r="BW1395" s="210">
        <f>(((((BW1289)*(1/Conversions!$D$4))*Conversions!$D$7)*Conversions!$D$6)*Conversions!$D$5)</f>
        <v>0</v>
      </c>
      <c r="BX1395" s="210">
        <f>(((((BX1289)*(1/Conversions!$D$4))*Conversions!$D$7)*Conversions!$D$6)*Conversions!$D$5)</f>
        <v>0</v>
      </c>
      <c r="BY1395" s="210">
        <f>(((((BY1289)*(1/Conversions!$D$4))*Conversions!$D$7)*Conversions!$D$6)*Conversions!$D$5)</f>
        <v>0</v>
      </c>
      <c r="BZ1395" s="210">
        <f>(((((BZ1289)*(1/Conversions!$D$4))*Conversions!$D$7)*Conversions!$D$6)*Conversions!$D$5)</f>
        <v>0</v>
      </c>
      <c r="CA1395" s="210">
        <f>(((((CA1289)*(1/Conversions!$D$4))*Conversions!$D$7)*Conversions!$D$6)*Conversions!$D$5)</f>
        <v>0</v>
      </c>
      <c r="CB1395" s="210">
        <f>(((((CB1289)*(1/Conversions!$D$4))*Conversions!$D$7)*Conversions!$D$6)*Conversions!$D$5)</f>
        <v>0</v>
      </c>
      <c r="CC1395" s="210">
        <f>(((((CC1289)*(1/Conversions!$D$4))*Conversions!$D$7)*Conversions!$D$6)*Conversions!$D$5)</f>
        <v>1.0718490942593658E-6</v>
      </c>
      <c r="CD1395" s="210">
        <f>(((((CD1289)*(1/Conversions!$D$4))*Conversions!$D$7)*Conversions!$D$6)*Conversions!$D$5)</f>
        <v>1.0718490942593658E-6</v>
      </c>
      <c r="CE1395" s="210">
        <f>(((((CE1289)*(1/Conversions!$D$4))*Conversions!$D$7)*Conversions!$D$6)*Conversions!$D$5)</f>
        <v>1.0718490942593658E-6</v>
      </c>
      <c r="CF1395" s="210">
        <f>(((((CF1289)*(1/Conversions!$D$4))*Conversions!$D$7)*Conversions!$D$6)*Conversions!$D$5)</f>
        <v>3.1141561522400495E-7</v>
      </c>
      <c r="CG1395" s="210">
        <f>(((((CG1289)*(1/Conversions!$D$4))*Conversions!$D$7)*Conversions!$D$6)*Conversions!$D$5)</f>
        <v>3.1141561522400495E-7</v>
      </c>
      <c r="CH1395" s="210">
        <f>(((((CH1289)*(1/Conversions!$D$4))*Conversions!$D$7)*Conversions!$D$6)*Conversions!$D$5)</f>
        <v>3.1141561522400495E-7</v>
      </c>
      <c r="CI1395" s="210">
        <f>(((((CI1289)*(1/Conversions!$D$4))*Conversions!$D$7)*Conversions!$D$6)*Conversions!$D$5)</f>
        <v>7.338786591325388E-7</v>
      </c>
      <c r="CJ1395" s="210">
        <f>(((((CJ1289)*(1/Conversions!$D$4))*Conversions!$D$7)*Conversions!$D$6)*Conversions!$D$5)</f>
        <v>7.338786591325388E-7</v>
      </c>
      <c r="CK1395" s="210">
        <f>(((((CK1289)*(1/Conversions!$D$4))*Conversions!$D$7)*Conversions!$D$6)*Conversions!$D$5)</f>
        <v>7.338786591325388E-7</v>
      </c>
      <c r="CL1395" s="210">
        <f>(((((CL1289)*(1/Conversions!$D$4))*Conversions!$D$7)*Conversions!$D$6)*Conversions!$D$5)</f>
        <v>0</v>
      </c>
      <c r="CM1395" s="210">
        <f>(((((CM1289)*(1/Conversions!$D$4))*Conversions!$D$7)*Conversions!$D$6)*Conversions!$D$5)</f>
        <v>0</v>
      </c>
      <c r="CN1395" s="210">
        <f>(((((CN1289)*(1/Conversions!$D$4))*Conversions!$D$7)*Conversions!$D$6)*Conversions!$D$5)</f>
        <v>0</v>
      </c>
      <c r="CO1395" s="210">
        <f>(((((CO1289)*(1/Conversions!$D$4))*Conversions!$D$7)*Conversions!$D$6)*Conversions!$D$5)</f>
        <v>0</v>
      </c>
      <c r="CP1395" s="210">
        <f>(((((CP1289)*(1/Conversions!$D$4))*Conversions!$D$7)*Conversions!$D$6)*Conversions!$D$5)</f>
        <v>0</v>
      </c>
      <c r="CQ1395" s="210">
        <f>(((((CQ1289)*(1/Conversions!$D$4))*Conversions!$D$7)*Conversions!$D$6)*Conversions!$D$5)</f>
        <v>0</v>
      </c>
      <c r="CR1395" s="210">
        <f>(((((CR1289)*(1/Conversions!$D$4))*Conversions!$D$7)*Conversions!$D$6)*Conversions!$D$5)</f>
        <v>0</v>
      </c>
      <c r="CS1395" s="210">
        <f>(((((CS1289)*(1/Conversions!$D$4))*Conversions!$D$7)*Conversions!$D$6)*Conversions!$D$5)</f>
        <v>0</v>
      </c>
      <c r="CT1395" s="210">
        <f>(((((CT1289)*(1/Conversions!$D$4))*Conversions!$D$7)*Conversions!$D$6)*Conversions!$D$5)</f>
        <v>0</v>
      </c>
      <c r="CU1395" s="210">
        <f>(((((CU1289)*(1/Conversions!$D$4))*Conversions!$D$7)*Conversions!$D$6)*Conversions!$D$5)</f>
        <v>0</v>
      </c>
      <c r="CV1395" s="210">
        <f>(((((CV1289)*(1/Conversions!$D$4))*Conversions!$D$7)*Conversions!$D$6)*Conversions!$D$5)</f>
        <v>0</v>
      </c>
      <c r="CW1395" s="210">
        <f>(((((CW1289)*(1/Conversions!$D$4))*Conversions!$D$7)*Conversions!$D$6)*Conversions!$D$5)</f>
        <v>0</v>
      </c>
      <c r="CX1395" s="210">
        <f>(((((CX1289)*(1/Conversions!$D$4))*Conversions!$D$7)*Conversions!$D$6)*Conversions!$D$5)</f>
        <v>0</v>
      </c>
    </row>
    <row r="1396" spans="1:102" s="208" customFormat="1" x14ac:dyDescent="0.25">
      <c r="A1396" s="213" t="s">
        <v>685</v>
      </c>
      <c r="C1396" s="210">
        <f>(((((C1290)*(1/Conversions!$D$4))*Conversions!$D$7)*Conversions!$D$6)*Conversions!$D$5)</f>
        <v>0</v>
      </c>
      <c r="D1396" s="210">
        <f>(((((D1290)*(1/Conversions!$D$4))*Conversions!$D$7)*Conversions!$D$6)*Conversions!$D$5)</f>
        <v>0</v>
      </c>
      <c r="E1396" s="210">
        <f>(((((E1290)*(1/Conversions!$D$4))*Conversions!$D$7)*Conversions!$D$6)*Conversions!$D$5)</f>
        <v>0</v>
      </c>
      <c r="F1396" s="210">
        <f>(((((F1290)*(1/Conversions!$D$4))*Conversions!$D$7)*Conversions!$D$6)*Conversions!$D$5)</f>
        <v>0</v>
      </c>
      <c r="G1396" s="210">
        <f>(((((G1290)*(1/Conversions!$D$4))*Conversions!$D$7)*Conversions!$D$6)*Conversions!$D$5)</f>
        <v>0</v>
      </c>
      <c r="H1396" s="210">
        <f>(((((H1290)*(1/Conversions!$D$4))*Conversions!$D$7)*Conversions!$D$6)*Conversions!$D$5)</f>
        <v>0</v>
      </c>
      <c r="I1396" s="210">
        <f>(((((I1290)*(1/Conversions!$D$4))*Conversions!$D$7)*Conversions!$D$6)*Conversions!$D$5)</f>
        <v>0</v>
      </c>
      <c r="J1396" s="210">
        <f>(((((J1290)*(1/Conversions!$D$4))*Conversions!$D$7)*Conversions!$D$6)*Conversions!$D$5)</f>
        <v>0</v>
      </c>
      <c r="K1396" s="210">
        <f>(((((K1290)*(1/Conversions!$D$4))*Conversions!$D$7)*Conversions!$D$6)*Conversions!$D$5)</f>
        <v>0</v>
      </c>
      <c r="L1396" s="210">
        <f>(((((L1290)*(1/Conversions!$D$4))*Conversions!$D$7)*Conversions!$D$6)*Conversions!$D$5)</f>
        <v>0</v>
      </c>
      <c r="M1396" s="210">
        <f>(((((M1290)*(1/Conversions!$D$4))*Conversions!$D$7)*Conversions!$D$6)*Conversions!$D$5)</f>
        <v>0</v>
      </c>
      <c r="N1396" s="210">
        <f>(((((N1290)*(1/Conversions!$D$4))*Conversions!$D$7)*Conversions!$D$6)*Conversions!$D$5)</f>
        <v>0</v>
      </c>
      <c r="O1396" s="210">
        <f>(((((O1290)*(1/Conversions!$D$4))*Conversions!$D$7)*Conversions!$D$6)*Conversions!$D$5)</f>
        <v>0</v>
      </c>
      <c r="P1396" s="210">
        <f>(((((P1290)*(1/Conversions!$D$4))*Conversions!$D$7)*Conversions!$D$6)*Conversions!$D$5)</f>
        <v>0</v>
      </c>
      <c r="Q1396" s="210">
        <f>(((((Q1290)*(1/Conversions!$D$4))*Conversions!$D$7)*Conversions!$D$6)*Conversions!$D$5)</f>
        <v>0</v>
      </c>
      <c r="R1396" s="210">
        <f>(((((R1290)*(1/Conversions!$D$4))*Conversions!$D$7)*Conversions!$D$6)*Conversions!$D$5)</f>
        <v>0</v>
      </c>
      <c r="S1396" s="210">
        <f>(((((S1290)*(1/Conversions!$D$4))*Conversions!$D$7)*Conversions!$D$6)*Conversions!$D$5)</f>
        <v>0</v>
      </c>
      <c r="T1396" s="210">
        <f>(((((T1290)*(1/Conversions!$D$4))*Conversions!$D$7)*Conversions!$D$6)*Conversions!$D$5)</f>
        <v>0</v>
      </c>
      <c r="U1396" s="210">
        <f>(((((U1290)*(1/Conversions!$D$4))*Conversions!$D$7)*Conversions!$D$6)*Conversions!$D$5)</f>
        <v>0</v>
      </c>
      <c r="V1396" s="210">
        <f>(((((V1290)*(1/Conversions!$D$4))*Conversions!$D$7)*Conversions!$D$6)*Conversions!$D$5)</f>
        <v>0</v>
      </c>
      <c r="W1396" s="210">
        <f>(((((W1290)*(1/Conversions!$D$4))*Conversions!$D$7)*Conversions!$D$6)*Conversions!$D$5)</f>
        <v>0</v>
      </c>
      <c r="X1396" s="210">
        <f>(((((X1290)*(1/Conversions!$D$4))*Conversions!$D$7)*Conversions!$D$6)*Conversions!$D$5)</f>
        <v>0</v>
      </c>
      <c r="Y1396" s="210">
        <f>(((((Y1290)*(1/Conversions!$D$4))*Conversions!$D$7)*Conversions!$D$6)*Conversions!$D$5)</f>
        <v>0</v>
      </c>
      <c r="Z1396" s="210">
        <f>(((((Z1290)*(1/Conversions!$D$4))*Conversions!$D$7)*Conversions!$D$6)*Conversions!$D$5)</f>
        <v>0</v>
      </c>
      <c r="AA1396" s="210">
        <f>(((((AA1290)*(1/Conversions!$D$4))*Conversions!$D$7)*Conversions!$D$6)*Conversions!$D$5)</f>
        <v>0</v>
      </c>
      <c r="AB1396" s="210">
        <f>(((((AB1290)*(1/Conversions!$D$4))*Conversions!$D$7)*Conversions!$D$6)*Conversions!$D$5)</f>
        <v>0</v>
      </c>
      <c r="AC1396" s="210">
        <f>(((((AC1290)*(1/Conversions!$D$4))*Conversions!$D$7)*Conversions!$D$6)*Conversions!$D$5)</f>
        <v>0</v>
      </c>
      <c r="AD1396" s="210">
        <f>(((((AD1290)*(1/Conversions!$D$4))*Conversions!$D$7)*Conversions!$D$6)*Conversions!$D$5)</f>
        <v>0</v>
      </c>
      <c r="AE1396" s="210">
        <f>(((((AE1290)*(1/Conversions!$D$4))*Conversions!$D$7)*Conversions!$D$6)*Conversions!$D$5)</f>
        <v>0</v>
      </c>
      <c r="AF1396" s="210">
        <f>(((((AF1290)*(1/Conversions!$D$4))*Conversions!$D$7)*Conversions!$D$6)*Conversions!$D$5)</f>
        <v>0</v>
      </c>
      <c r="AG1396" s="210">
        <f>(((((AG1290)*(1/Conversions!$D$4))*Conversions!$D$7)*Conversions!$D$6)*Conversions!$D$5)</f>
        <v>0</v>
      </c>
      <c r="AH1396" s="210">
        <f>(((((AH1290)*(1/Conversions!$D$4))*Conversions!$D$7)*Conversions!$D$6)*Conversions!$D$5)</f>
        <v>0</v>
      </c>
      <c r="AI1396" s="210">
        <f>(((((AI1290)*(1/Conversions!$D$4))*Conversions!$D$7)*Conversions!$D$6)*Conversions!$D$5)</f>
        <v>0</v>
      </c>
      <c r="AJ1396" s="210">
        <f>(((((AJ1290)*(1/Conversions!$D$4))*Conversions!$D$7)*Conversions!$D$6)*Conversions!$D$5)</f>
        <v>0</v>
      </c>
      <c r="AK1396" s="210">
        <f>(((((AK1290)*(1/Conversions!$D$4))*Conversions!$D$7)*Conversions!$D$6)*Conversions!$D$5)</f>
        <v>0</v>
      </c>
      <c r="AL1396" s="210">
        <f>(((((AL1290)*(1/Conversions!$D$4))*Conversions!$D$7)*Conversions!$D$6)*Conversions!$D$5)</f>
        <v>0</v>
      </c>
      <c r="AM1396" s="210">
        <f>(((((AM1290)*(1/Conversions!$D$4))*Conversions!$D$7)*Conversions!$D$6)*Conversions!$D$5)</f>
        <v>0</v>
      </c>
      <c r="AN1396" s="210">
        <f>(((((AN1290)*(1/Conversions!$D$4))*Conversions!$D$7)*Conversions!$D$6)*Conversions!$D$5)</f>
        <v>0</v>
      </c>
      <c r="AO1396" s="210">
        <f>(((((AO1290)*(1/Conversions!$D$4))*Conversions!$D$7)*Conversions!$D$6)*Conversions!$D$5)</f>
        <v>0</v>
      </c>
      <c r="AP1396" s="210">
        <f>(((((AP1290)*(1/Conversions!$D$4))*Conversions!$D$7)*Conversions!$D$6)*Conversions!$D$5)</f>
        <v>0</v>
      </c>
      <c r="AQ1396" s="210">
        <f>(((((AQ1290)*(1/Conversions!$D$4))*Conversions!$D$7)*Conversions!$D$6)*Conversions!$D$5)</f>
        <v>0</v>
      </c>
      <c r="AR1396" s="210">
        <f>(((((AR1290)*(1/Conversions!$D$4))*Conversions!$D$7)*Conversions!$D$6)*Conversions!$D$5)</f>
        <v>0</v>
      </c>
      <c r="AS1396" s="210">
        <f>(((((AS1290)*(1/Conversions!$D$4))*Conversions!$D$7)*Conversions!$D$6)*Conversions!$D$5)</f>
        <v>0</v>
      </c>
      <c r="AT1396" s="210">
        <f>(((((AT1290)*(1/Conversions!$D$4))*Conversions!$D$7)*Conversions!$D$6)*Conversions!$D$5)</f>
        <v>0</v>
      </c>
      <c r="AU1396" s="210">
        <f>(((((AU1290)*(1/Conversions!$D$4))*Conversions!$D$7)*Conversions!$D$6)*Conversions!$D$5)</f>
        <v>0</v>
      </c>
      <c r="AV1396" s="210">
        <f>(((((AV1290)*(1/Conversions!$D$4))*Conversions!$D$7)*Conversions!$D$6)*Conversions!$D$5)</f>
        <v>0</v>
      </c>
      <c r="AW1396" s="210">
        <f>(((((AW1290)*(1/Conversions!$D$4))*Conversions!$D$7)*Conversions!$D$6)*Conversions!$D$5)</f>
        <v>0</v>
      </c>
      <c r="AX1396" s="210">
        <f>(((((AX1290)*(1/Conversions!$D$4))*Conversions!$D$7)*Conversions!$D$6)*Conversions!$D$5)</f>
        <v>0</v>
      </c>
      <c r="AY1396" s="210">
        <f>(((((AY1290)*(1/Conversions!$D$4))*Conversions!$D$7)*Conversions!$D$6)*Conversions!$D$5)</f>
        <v>0</v>
      </c>
      <c r="AZ1396" s="210">
        <f>(((((AZ1290)*(1/Conversions!$D$4))*Conversions!$D$7)*Conversions!$D$6)*Conversions!$D$5)</f>
        <v>0</v>
      </c>
      <c r="BA1396" s="210">
        <f>(((((BA1290)*(1/Conversions!$D$4))*Conversions!$D$7)*Conversions!$D$6)*Conversions!$D$5)</f>
        <v>0</v>
      </c>
      <c r="BB1396" s="210">
        <f>(((((BB1290)*(1/Conversions!$D$4))*Conversions!$D$7)*Conversions!$D$6)*Conversions!$D$5)</f>
        <v>0</v>
      </c>
      <c r="BC1396" s="210">
        <f>(((((BC1290)*(1/Conversions!$D$4))*Conversions!$D$7)*Conversions!$D$6)*Conversions!$D$5)</f>
        <v>0</v>
      </c>
      <c r="BD1396" s="210">
        <f>(((((BD1290)*(1/Conversions!$D$4))*Conversions!$D$7)*Conversions!$D$6)*Conversions!$D$5)</f>
        <v>0</v>
      </c>
      <c r="BE1396" s="210">
        <f>(((((BE1290)*(1/Conversions!$D$4))*Conversions!$D$7)*Conversions!$D$6)*Conversions!$D$5)</f>
        <v>0</v>
      </c>
      <c r="BF1396" s="210">
        <f>(((((BF1290)*(1/Conversions!$D$4))*Conversions!$D$7)*Conversions!$D$6)*Conversions!$D$5)</f>
        <v>0</v>
      </c>
      <c r="BG1396" s="210">
        <f>(((((BG1290)*(1/Conversions!$D$4))*Conversions!$D$7)*Conversions!$D$6)*Conversions!$D$5)</f>
        <v>0</v>
      </c>
      <c r="BH1396" s="210">
        <f>(((((BH1290)*(1/Conversions!$D$4))*Conversions!$D$7)*Conversions!$D$6)*Conversions!$D$5)</f>
        <v>0</v>
      </c>
      <c r="BI1396" s="210">
        <f>(((((BI1290)*(1/Conversions!$D$4))*Conversions!$D$7)*Conversions!$D$6)*Conversions!$D$5)</f>
        <v>0</v>
      </c>
      <c r="BJ1396" s="210">
        <f>(((((BJ1290)*(1/Conversions!$D$4))*Conversions!$D$7)*Conversions!$D$6)*Conversions!$D$5)</f>
        <v>0</v>
      </c>
      <c r="BK1396" s="210">
        <f>(((((BK1290)*(1/Conversions!$D$4))*Conversions!$D$7)*Conversions!$D$6)*Conversions!$D$5)</f>
        <v>0</v>
      </c>
      <c r="BL1396" s="210">
        <f>(((((BL1290)*(1/Conversions!$D$4))*Conversions!$D$7)*Conversions!$D$6)*Conversions!$D$5)</f>
        <v>0</v>
      </c>
      <c r="BM1396" s="210">
        <f>(((((BM1290)*(1/Conversions!$D$4))*Conversions!$D$7)*Conversions!$D$6)*Conversions!$D$5)</f>
        <v>0</v>
      </c>
      <c r="BN1396" s="210">
        <f>(((((BN1290)*(1/Conversions!$D$4))*Conversions!$D$7)*Conversions!$D$6)*Conversions!$D$5)</f>
        <v>0</v>
      </c>
      <c r="BO1396" s="210">
        <f>(((((BO1290)*(1/Conversions!$D$4))*Conversions!$D$7)*Conversions!$D$6)*Conversions!$D$5)</f>
        <v>0</v>
      </c>
      <c r="BP1396" s="210">
        <f>(((((BP1290)*(1/Conversions!$D$4))*Conversions!$D$7)*Conversions!$D$6)*Conversions!$D$5)</f>
        <v>0</v>
      </c>
      <c r="BQ1396" s="210">
        <f>(((((BQ1290)*(1/Conversions!$D$4))*Conversions!$D$7)*Conversions!$D$6)*Conversions!$D$5)</f>
        <v>0</v>
      </c>
      <c r="BR1396" s="210">
        <f>(((((BR1290)*(1/Conversions!$D$4))*Conversions!$D$7)*Conversions!$D$6)*Conversions!$D$5)</f>
        <v>0</v>
      </c>
      <c r="BS1396" s="210">
        <f>(((((BS1290)*(1/Conversions!$D$4))*Conversions!$D$7)*Conversions!$D$6)*Conversions!$D$5)</f>
        <v>0</v>
      </c>
      <c r="BT1396" s="210">
        <f>(((((BT1290)*(1/Conversions!$D$4))*Conversions!$D$7)*Conversions!$D$6)*Conversions!$D$5)</f>
        <v>0</v>
      </c>
      <c r="BU1396" s="210">
        <f>(((((BU1290)*(1/Conversions!$D$4))*Conversions!$D$7)*Conversions!$D$6)*Conversions!$D$5)</f>
        <v>0</v>
      </c>
      <c r="BV1396" s="210">
        <f>(((((BV1290)*(1/Conversions!$D$4))*Conversions!$D$7)*Conversions!$D$6)*Conversions!$D$5)</f>
        <v>0</v>
      </c>
      <c r="BW1396" s="210">
        <f>(((((BW1290)*(1/Conversions!$D$4))*Conversions!$D$7)*Conversions!$D$6)*Conversions!$D$5)</f>
        <v>0</v>
      </c>
      <c r="BX1396" s="210">
        <f>(((((BX1290)*(1/Conversions!$D$4))*Conversions!$D$7)*Conversions!$D$6)*Conversions!$D$5)</f>
        <v>0</v>
      </c>
      <c r="BY1396" s="210">
        <f>(((((BY1290)*(1/Conversions!$D$4))*Conversions!$D$7)*Conversions!$D$6)*Conversions!$D$5)</f>
        <v>0</v>
      </c>
      <c r="BZ1396" s="210">
        <f>(((((BZ1290)*(1/Conversions!$D$4))*Conversions!$D$7)*Conversions!$D$6)*Conversions!$D$5)</f>
        <v>0</v>
      </c>
      <c r="CA1396" s="210">
        <f>(((((CA1290)*(1/Conversions!$D$4))*Conversions!$D$7)*Conversions!$D$6)*Conversions!$D$5)</f>
        <v>0</v>
      </c>
      <c r="CB1396" s="210">
        <f>(((((CB1290)*(1/Conversions!$D$4))*Conversions!$D$7)*Conversions!$D$6)*Conversions!$D$5)</f>
        <v>0</v>
      </c>
      <c r="CC1396" s="210">
        <f>(((((CC1290)*(1/Conversions!$D$4))*Conversions!$D$7)*Conversions!$D$6)*Conversions!$D$5)</f>
        <v>1.1370291067481111E-6</v>
      </c>
      <c r="CD1396" s="210">
        <f>(((((CD1290)*(1/Conversions!$D$4))*Conversions!$D$7)*Conversions!$D$6)*Conversions!$D$5)</f>
        <v>1.1370291067481111E-6</v>
      </c>
      <c r="CE1396" s="210">
        <f>(((((CE1290)*(1/Conversions!$D$4))*Conversions!$D$7)*Conversions!$D$6)*Conversions!$D$5)</f>
        <v>1.1370291067481111E-6</v>
      </c>
      <c r="CF1396" s="210">
        <f>(((((CF1290)*(1/Conversions!$D$4))*Conversions!$D$7)*Conversions!$D$6)*Conversions!$D$5)</f>
        <v>3.3072821151696646E-7</v>
      </c>
      <c r="CG1396" s="210">
        <f>(((((CG1290)*(1/Conversions!$D$4))*Conversions!$D$7)*Conversions!$D$6)*Conversions!$D$5)</f>
        <v>3.3072821151696646E-7</v>
      </c>
      <c r="CH1396" s="210">
        <f>(((((CH1290)*(1/Conversions!$D$4))*Conversions!$D$7)*Conversions!$D$6)*Conversions!$D$5)</f>
        <v>3.3072821151696646E-7</v>
      </c>
      <c r="CI1396" s="210">
        <f>(((((CI1290)*(1/Conversions!$D$4))*Conversions!$D$7)*Conversions!$D$6)*Conversions!$D$5)</f>
        <v>6.8801124293675516E-7</v>
      </c>
      <c r="CJ1396" s="210">
        <f>(((((CJ1290)*(1/Conversions!$D$4))*Conversions!$D$7)*Conversions!$D$6)*Conversions!$D$5)</f>
        <v>6.8801124293675516E-7</v>
      </c>
      <c r="CK1396" s="210">
        <f>(((((CK1290)*(1/Conversions!$D$4))*Conversions!$D$7)*Conversions!$D$6)*Conversions!$D$5)</f>
        <v>6.8801124293675516E-7</v>
      </c>
      <c r="CL1396" s="210">
        <f>(((((CL1290)*(1/Conversions!$D$4))*Conversions!$D$7)*Conversions!$D$6)*Conversions!$D$5)</f>
        <v>0</v>
      </c>
      <c r="CM1396" s="210">
        <f>(((((CM1290)*(1/Conversions!$D$4))*Conversions!$D$7)*Conversions!$D$6)*Conversions!$D$5)</f>
        <v>0</v>
      </c>
      <c r="CN1396" s="210">
        <f>(((((CN1290)*(1/Conversions!$D$4))*Conversions!$D$7)*Conversions!$D$6)*Conversions!$D$5)</f>
        <v>0</v>
      </c>
      <c r="CO1396" s="210">
        <f>(((((CO1290)*(1/Conversions!$D$4))*Conversions!$D$7)*Conversions!$D$6)*Conversions!$D$5)</f>
        <v>0</v>
      </c>
      <c r="CP1396" s="210">
        <f>(((((CP1290)*(1/Conversions!$D$4))*Conversions!$D$7)*Conversions!$D$6)*Conversions!$D$5)</f>
        <v>0</v>
      </c>
      <c r="CQ1396" s="210">
        <f>(((((CQ1290)*(1/Conversions!$D$4))*Conversions!$D$7)*Conversions!$D$6)*Conversions!$D$5)</f>
        <v>0</v>
      </c>
      <c r="CR1396" s="210">
        <f>(((((CR1290)*(1/Conversions!$D$4))*Conversions!$D$7)*Conversions!$D$6)*Conversions!$D$5)</f>
        <v>0</v>
      </c>
      <c r="CS1396" s="210">
        <f>(((((CS1290)*(1/Conversions!$D$4))*Conversions!$D$7)*Conversions!$D$6)*Conversions!$D$5)</f>
        <v>0</v>
      </c>
      <c r="CT1396" s="210">
        <f>(((((CT1290)*(1/Conversions!$D$4))*Conversions!$D$7)*Conversions!$D$6)*Conversions!$D$5)</f>
        <v>0</v>
      </c>
      <c r="CU1396" s="210">
        <f>(((((CU1290)*(1/Conversions!$D$4))*Conversions!$D$7)*Conversions!$D$6)*Conversions!$D$5)</f>
        <v>0</v>
      </c>
      <c r="CV1396" s="210">
        <f>(((((CV1290)*(1/Conversions!$D$4))*Conversions!$D$7)*Conversions!$D$6)*Conversions!$D$5)</f>
        <v>0</v>
      </c>
      <c r="CW1396" s="210">
        <f>(((((CW1290)*(1/Conversions!$D$4))*Conversions!$D$7)*Conversions!$D$6)*Conversions!$D$5)</f>
        <v>0</v>
      </c>
      <c r="CX1396" s="210">
        <f>(((((CX1290)*(1/Conversions!$D$4))*Conversions!$D$7)*Conversions!$D$6)*Conversions!$D$5)</f>
        <v>0</v>
      </c>
    </row>
    <row r="1397" spans="1:102" s="208" customFormat="1" x14ac:dyDescent="0.25">
      <c r="A1397" s="213" t="s">
        <v>319</v>
      </c>
      <c r="C1397" s="210">
        <f>(((((C1291)*(1/Conversions!$D$4))*Conversions!$D$7)*Conversions!$D$6)*Conversions!$D$5)</f>
        <v>3.2972725378227027E-8</v>
      </c>
      <c r="D1397" s="210">
        <f>(((((D1291)*(1/Conversions!$D$4))*Conversions!$D$7)*Conversions!$D$6)*Conversions!$D$5)</f>
        <v>3.2972725378227027E-8</v>
      </c>
      <c r="E1397" s="210">
        <f>(((((E1291)*(1/Conversions!$D$4))*Conversions!$D$7)*Conversions!$D$6)*Conversions!$D$5)</f>
        <v>3.2972725378227027E-8</v>
      </c>
      <c r="F1397" s="210">
        <f>(((((F1291)*(1/Conversions!$D$4))*Conversions!$D$7)*Conversions!$D$6)*Conversions!$D$5)</f>
        <v>3.2972725378227027E-8</v>
      </c>
      <c r="G1397" s="210">
        <f>(((((G1291)*(1/Conversions!$D$4))*Conversions!$D$7)*Conversions!$D$6)*Conversions!$D$5)</f>
        <v>3.2972725378227027E-8</v>
      </c>
      <c r="H1397" s="210">
        <f>(((((H1291)*(1/Conversions!$D$4))*Conversions!$D$7)*Conversions!$D$6)*Conversions!$D$5)</f>
        <v>3.2972725378227027E-8</v>
      </c>
      <c r="I1397" s="210">
        <f>(((((I1291)*(1/Conversions!$D$4))*Conversions!$D$7)*Conversions!$D$6)*Conversions!$D$5)</f>
        <v>3.2972725378227027E-8</v>
      </c>
      <c r="J1397" s="210">
        <f>(((((J1291)*(1/Conversions!$D$4))*Conversions!$D$7)*Conversions!$D$6)*Conversions!$D$5)</f>
        <v>3.2972725378227027E-8</v>
      </c>
      <c r="K1397" s="210">
        <f>(((((K1291)*(1/Conversions!$D$4))*Conversions!$D$7)*Conversions!$D$6)*Conversions!$D$5)</f>
        <v>3.2972725378227027E-8</v>
      </c>
      <c r="L1397" s="210">
        <f>(((((L1291)*(1/Conversions!$D$4))*Conversions!$D$7)*Conversions!$D$6)*Conversions!$D$5)</f>
        <v>3.2972725378227027E-8</v>
      </c>
      <c r="M1397" s="210">
        <f>(((((M1291)*(1/Conversions!$D$4))*Conversions!$D$7)*Conversions!$D$6)*Conversions!$D$5)</f>
        <v>3.2972725378227027E-8</v>
      </c>
      <c r="N1397" s="210">
        <f>(((((N1291)*(1/Conversions!$D$4))*Conversions!$D$7)*Conversions!$D$6)*Conversions!$D$5)</f>
        <v>3.2972725378227027E-8</v>
      </c>
      <c r="O1397" s="210">
        <f>(((((O1291)*(1/Conversions!$D$4))*Conversions!$D$7)*Conversions!$D$6)*Conversions!$D$5)</f>
        <v>3.2972725378227027E-8</v>
      </c>
      <c r="P1397" s="210">
        <f>(((((P1291)*(1/Conversions!$D$4))*Conversions!$D$7)*Conversions!$D$6)*Conversions!$D$5)</f>
        <v>3.2972725378227027E-8</v>
      </c>
      <c r="Q1397" s="210">
        <f>(((((Q1291)*(1/Conversions!$D$4))*Conversions!$D$7)*Conversions!$D$6)*Conversions!$D$5)</f>
        <v>3.2972725378227027E-8</v>
      </c>
      <c r="R1397" s="210">
        <f>(((((R1291)*(1/Conversions!$D$4))*Conversions!$D$7)*Conversions!$D$6)*Conversions!$D$5)</f>
        <v>3.2972725378227027E-8</v>
      </c>
      <c r="S1397" s="210">
        <f>(((((S1291)*(1/Conversions!$D$4))*Conversions!$D$7)*Conversions!$D$6)*Conversions!$D$5)</f>
        <v>3.2972725378227027E-8</v>
      </c>
      <c r="T1397" s="210">
        <f>(((((T1291)*(1/Conversions!$D$4))*Conversions!$D$7)*Conversions!$D$6)*Conversions!$D$5)</f>
        <v>3.2972725378227027E-8</v>
      </c>
      <c r="U1397" s="210">
        <f>(((((U1291)*(1/Conversions!$D$4))*Conversions!$D$7)*Conversions!$D$6)*Conversions!$D$5)</f>
        <v>3.2972725378227027E-8</v>
      </c>
      <c r="V1397" s="210">
        <f>(((((V1291)*(1/Conversions!$D$4))*Conversions!$D$7)*Conversions!$D$6)*Conversions!$D$5)</f>
        <v>3.2972725378227027E-8</v>
      </c>
      <c r="W1397" s="210">
        <f>(((((W1291)*(1/Conversions!$D$4))*Conversions!$D$7)*Conversions!$D$6)*Conversions!$D$5)</f>
        <v>3.2972725378227027E-8</v>
      </c>
      <c r="X1397" s="210">
        <f>(((((X1291)*(1/Conversions!$D$4))*Conversions!$D$7)*Conversions!$D$6)*Conversions!$D$5)</f>
        <v>3.2972725378227027E-8</v>
      </c>
      <c r="Y1397" s="210">
        <f>(((((Y1291)*(1/Conversions!$D$4))*Conversions!$D$7)*Conversions!$D$6)*Conversions!$D$5)</f>
        <v>3.2972725378227027E-8</v>
      </c>
      <c r="Z1397" s="210">
        <f>(((((Z1291)*(1/Conversions!$D$4))*Conversions!$D$7)*Conversions!$D$6)*Conversions!$D$5)</f>
        <v>3.2972725378227027E-8</v>
      </c>
      <c r="AA1397" s="210">
        <f>(((((AA1291)*(1/Conversions!$D$4))*Conversions!$D$7)*Conversions!$D$6)*Conversions!$D$5)</f>
        <v>3.2972725378227027E-8</v>
      </c>
      <c r="AB1397" s="210">
        <f>(((((AB1291)*(1/Conversions!$D$4))*Conversions!$D$7)*Conversions!$D$6)*Conversions!$D$5)</f>
        <v>3.2972725378227027E-8</v>
      </c>
      <c r="AC1397" s="210">
        <f>(((((AC1291)*(1/Conversions!$D$4))*Conversions!$D$7)*Conversions!$D$6)*Conversions!$D$5)</f>
        <v>3.2972725378227027E-8</v>
      </c>
      <c r="AD1397" s="210">
        <f>(((((AD1291)*(1/Conversions!$D$4))*Conversions!$D$7)*Conversions!$D$6)*Conversions!$D$5)</f>
        <v>3.2972725378227027E-8</v>
      </c>
      <c r="AE1397" s="210">
        <f>(((((AE1291)*(1/Conversions!$D$4))*Conversions!$D$7)*Conversions!$D$6)*Conversions!$D$5)</f>
        <v>3.2972725378227027E-8</v>
      </c>
      <c r="AF1397" s="210">
        <f>(((((AF1291)*(1/Conversions!$D$4))*Conversions!$D$7)*Conversions!$D$6)*Conversions!$D$5)</f>
        <v>3.2972725378227027E-8</v>
      </c>
      <c r="AG1397" s="210">
        <f>(((((AG1291)*(1/Conversions!$D$4))*Conversions!$D$7)*Conversions!$D$6)*Conversions!$D$5)</f>
        <v>3.2972725378227027E-8</v>
      </c>
      <c r="AH1397" s="210">
        <f>(((((AH1291)*(1/Conversions!$D$4))*Conversions!$D$7)*Conversions!$D$6)*Conversions!$D$5)</f>
        <v>3.2972725378227027E-8</v>
      </c>
      <c r="AI1397" s="210">
        <f>(((((AI1291)*(1/Conversions!$D$4))*Conversions!$D$7)*Conversions!$D$6)*Conversions!$D$5)</f>
        <v>3.2972725378227027E-8</v>
      </c>
      <c r="AJ1397" s="210">
        <f>(((((AJ1291)*(1/Conversions!$D$4))*Conversions!$D$7)*Conversions!$D$6)*Conversions!$D$5)</f>
        <v>3.2972725378227027E-8</v>
      </c>
      <c r="AK1397" s="210">
        <f>(((((AK1291)*(1/Conversions!$D$4))*Conversions!$D$7)*Conversions!$D$6)*Conversions!$D$5)</f>
        <v>3.2972725378227027E-8</v>
      </c>
      <c r="AL1397" s="210">
        <f>(((((AL1291)*(1/Conversions!$D$4))*Conversions!$D$7)*Conversions!$D$6)*Conversions!$D$5)</f>
        <v>3.2972725378227027E-8</v>
      </c>
      <c r="AM1397" s="210">
        <f>(((((AM1291)*(1/Conversions!$D$4))*Conversions!$D$7)*Conversions!$D$6)*Conversions!$D$5)</f>
        <v>3.2972725378227027E-8</v>
      </c>
      <c r="AN1397" s="210">
        <f>(((((AN1291)*(1/Conversions!$D$4))*Conversions!$D$7)*Conversions!$D$6)*Conversions!$D$5)</f>
        <v>3.2972725378227027E-8</v>
      </c>
      <c r="AO1397" s="210">
        <f>(((((AO1291)*(1/Conversions!$D$4))*Conversions!$D$7)*Conversions!$D$6)*Conversions!$D$5)</f>
        <v>3.2972725378227027E-8</v>
      </c>
      <c r="AP1397" s="210">
        <f>(((((AP1291)*(1/Conversions!$D$4))*Conversions!$D$7)*Conversions!$D$6)*Conversions!$D$5)</f>
        <v>3.2972725378227027E-8</v>
      </c>
      <c r="AQ1397" s="210">
        <f>(((((AQ1291)*(1/Conversions!$D$4))*Conversions!$D$7)*Conversions!$D$6)*Conversions!$D$5)</f>
        <v>3.2972725378227027E-8</v>
      </c>
      <c r="AR1397" s="210">
        <f>(((((AR1291)*(1/Conversions!$D$4))*Conversions!$D$7)*Conversions!$D$6)*Conversions!$D$5)</f>
        <v>3.2972725378227027E-8</v>
      </c>
      <c r="AS1397" s="210">
        <f>(((((AS1291)*(1/Conversions!$D$4))*Conversions!$D$7)*Conversions!$D$6)*Conversions!$D$5)</f>
        <v>3.2972725378227027E-8</v>
      </c>
      <c r="AT1397" s="210">
        <f>(((((AT1291)*(1/Conversions!$D$4))*Conversions!$D$7)*Conversions!$D$6)*Conversions!$D$5)</f>
        <v>3.2972725378227027E-8</v>
      </c>
      <c r="AU1397" s="210">
        <f>(((((AU1291)*(1/Conversions!$D$4))*Conversions!$D$7)*Conversions!$D$6)*Conversions!$D$5)</f>
        <v>3.2972725378227027E-8</v>
      </c>
      <c r="AV1397" s="210">
        <f>(((((AV1291)*(1/Conversions!$D$4))*Conversions!$D$7)*Conversions!$D$6)*Conversions!$D$5)</f>
        <v>3.2972725378227027E-8</v>
      </c>
      <c r="AW1397" s="210">
        <f>(((((AW1291)*(1/Conversions!$D$4))*Conversions!$D$7)*Conversions!$D$6)*Conversions!$D$5)</f>
        <v>3.2972725378227027E-8</v>
      </c>
      <c r="AX1397" s="210">
        <f>(((((AX1291)*(1/Conversions!$D$4))*Conversions!$D$7)*Conversions!$D$6)*Conversions!$D$5)</f>
        <v>3.2972725378227027E-8</v>
      </c>
      <c r="AY1397" s="210">
        <f>(((((AY1291)*(1/Conversions!$D$4))*Conversions!$D$7)*Conversions!$D$6)*Conversions!$D$5)</f>
        <v>3.2972725378227027E-8</v>
      </c>
      <c r="AZ1397" s="210">
        <f>(((((AZ1291)*(1/Conversions!$D$4))*Conversions!$D$7)*Conversions!$D$6)*Conversions!$D$5)</f>
        <v>3.2972725378227027E-8</v>
      </c>
      <c r="BA1397" s="210">
        <f>(((((BA1291)*(1/Conversions!$D$4))*Conversions!$D$7)*Conversions!$D$6)*Conversions!$D$5)</f>
        <v>3.2972725378227027E-8</v>
      </c>
      <c r="BB1397" s="210">
        <f>(((((BB1291)*(1/Conversions!$D$4))*Conversions!$D$7)*Conversions!$D$6)*Conversions!$D$5)</f>
        <v>3.2972725378227027E-8</v>
      </c>
      <c r="BC1397" s="210">
        <f>(((((BC1291)*(1/Conversions!$D$4))*Conversions!$D$7)*Conversions!$D$6)*Conversions!$D$5)</f>
        <v>3.2972725378227027E-8</v>
      </c>
      <c r="BD1397" s="210">
        <f>(((((BD1291)*(1/Conversions!$D$4))*Conversions!$D$7)*Conversions!$D$6)*Conversions!$D$5)</f>
        <v>3.2972725378227027E-8</v>
      </c>
      <c r="BE1397" s="210">
        <f>(((((BE1291)*(1/Conversions!$D$4))*Conversions!$D$7)*Conversions!$D$6)*Conversions!$D$5)</f>
        <v>3.2972725378227027E-8</v>
      </c>
      <c r="BF1397" s="210">
        <f>(((((BF1291)*(1/Conversions!$D$4))*Conversions!$D$7)*Conversions!$D$6)*Conversions!$D$5)</f>
        <v>3.2972725378227027E-8</v>
      </c>
      <c r="BG1397" s="210">
        <f>(((((BG1291)*(1/Conversions!$D$4))*Conversions!$D$7)*Conversions!$D$6)*Conversions!$D$5)</f>
        <v>3.2972725378227027E-8</v>
      </c>
      <c r="BH1397" s="210">
        <f>(((((BH1291)*(1/Conversions!$D$4))*Conversions!$D$7)*Conversions!$D$6)*Conversions!$D$5)</f>
        <v>3.2972725378227027E-8</v>
      </c>
      <c r="BI1397" s="210">
        <f>(((((BI1291)*(1/Conversions!$D$4))*Conversions!$D$7)*Conversions!$D$6)*Conversions!$D$5)</f>
        <v>3.2972725378227027E-8</v>
      </c>
      <c r="BJ1397" s="210">
        <f>(((((BJ1291)*(1/Conversions!$D$4))*Conversions!$D$7)*Conversions!$D$6)*Conversions!$D$5)</f>
        <v>3.2972725378227027E-8</v>
      </c>
      <c r="BK1397" s="210">
        <f>(((((BK1291)*(1/Conversions!$D$4))*Conversions!$D$7)*Conversions!$D$6)*Conversions!$D$5)</f>
        <v>3.2107191337048571E-7</v>
      </c>
      <c r="BL1397" s="210">
        <f>(((((BL1291)*(1/Conversions!$D$4))*Conversions!$D$7)*Conversions!$D$6)*Conversions!$D$5)</f>
        <v>3.2107191337048571E-7</v>
      </c>
      <c r="BM1397" s="210">
        <f>(((((BM1291)*(1/Conversions!$D$4))*Conversions!$D$7)*Conversions!$D$6)*Conversions!$D$5)</f>
        <v>3.2107191337048571E-7</v>
      </c>
      <c r="BN1397" s="210">
        <f>(((((BN1291)*(1/Conversions!$D$4))*Conversions!$D$7)*Conversions!$D$6)*Conversions!$D$5)</f>
        <v>3.2107191337048571E-7</v>
      </c>
      <c r="BO1397" s="210">
        <f>(((((BO1291)*(1/Conversions!$D$4))*Conversions!$D$7)*Conversions!$D$6)*Conversions!$D$5)</f>
        <v>3.2107191337048571E-7</v>
      </c>
      <c r="BP1397" s="210">
        <f>(((((BP1291)*(1/Conversions!$D$4))*Conversions!$D$7)*Conversions!$D$6)*Conversions!$D$5)</f>
        <v>3.2107191337048571E-7</v>
      </c>
      <c r="BQ1397" s="210">
        <f>(((((BQ1291)*(1/Conversions!$D$4))*Conversions!$D$7)*Conversions!$D$6)*Conversions!$D$5)</f>
        <v>3.2107191337048571E-7</v>
      </c>
      <c r="BR1397" s="210">
        <f>(((((BR1291)*(1/Conversions!$D$4))*Conversions!$D$7)*Conversions!$D$6)*Conversions!$D$5)</f>
        <v>3.2972725378227027E-8</v>
      </c>
      <c r="BS1397" s="210">
        <f>(((((BS1291)*(1/Conversions!$D$4))*Conversions!$D$7)*Conversions!$D$6)*Conversions!$D$5)</f>
        <v>3.2972725378227027E-8</v>
      </c>
      <c r="BT1397" s="210">
        <f>(((((BT1291)*(1/Conversions!$D$4))*Conversions!$D$7)*Conversions!$D$6)*Conversions!$D$5)</f>
        <v>3.2972725378227027E-8</v>
      </c>
      <c r="BU1397" s="210">
        <f>(((((BU1291)*(1/Conversions!$D$4))*Conversions!$D$7)*Conversions!$D$6)*Conversions!$D$5)</f>
        <v>3.2972725378227027E-8</v>
      </c>
      <c r="BV1397" s="210">
        <f>(((((BV1291)*(1/Conversions!$D$4))*Conversions!$D$7)*Conversions!$D$6)*Conversions!$D$5)</f>
        <v>3.2972725378227027E-8</v>
      </c>
      <c r="BW1397" s="210">
        <f>(((((BW1291)*(1/Conversions!$D$4))*Conversions!$D$7)*Conversions!$D$6)*Conversions!$D$5)</f>
        <v>3.2972725378227027E-8</v>
      </c>
      <c r="BX1397" s="210">
        <f>(((((BX1291)*(1/Conversions!$D$4))*Conversions!$D$7)*Conversions!$D$6)*Conversions!$D$5)</f>
        <v>3.2972725378227027E-8</v>
      </c>
      <c r="BY1397" s="210">
        <f>(((((BY1291)*(1/Conversions!$D$4))*Conversions!$D$7)*Conversions!$D$6)*Conversions!$D$5)</f>
        <v>3.2972725378227027E-8</v>
      </c>
      <c r="BZ1397" s="210">
        <f>(((((BZ1291)*(1/Conversions!$D$4))*Conversions!$D$7)*Conversions!$D$6)*Conversions!$D$5)</f>
        <v>3.2972725378227027E-8</v>
      </c>
      <c r="CA1397" s="210">
        <f>(((((CA1291)*(1/Conversions!$D$4))*Conversions!$D$7)*Conversions!$D$6)*Conversions!$D$5)</f>
        <v>3.2972725378227027E-8</v>
      </c>
      <c r="CB1397" s="210">
        <f>(((((CB1291)*(1/Conversions!$D$4))*Conversions!$D$7)*Conversions!$D$6)*Conversions!$D$5)</f>
        <v>3.2972725378227027E-8</v>
      </c>
      <c r="CC1397" s="210">
        <f>(((((CC1291)*(1/Conversions!$D$4))*Conversions!$D$7)*Conversions!$D$6)*Conversions!$D$5)</f>
        <v>3.2972725378227027E-8</v>
      </c>
      <c r="CD1397" s="210">
        <f>(((((CD1291)*(1/Conversions!$D$4))*Conversions!$D$7)*Conversions!$D$6)*Conversions!$D$5)</f>
        <v>3.2972725378227027E-8</v>
      </c>
      <c r="CE1397" s="210">
        <f>(((((CE1291)*(1/Conversions!$D$4))*Conversions!$D$7)*Conversions!$D$6)*Conversions!$D$5)</f>
        <v>3.2972725378227027E-8</v>
      </c>
      <c r="CF1397" s="210">
        <f>(((((CF1291)*(1/Conversions!$D$4))*Conversions!$D$7)*Conversions!$D$6)*Conversions!$D$5)</f>
        <v>3.2972725378227027E-8</v>
      </c>
      <c r="CG1397" s="210">
        <f>(((((CG1291)*(1/Conversions!$D$4))*Conversions!$D$7)*Conversions!$D$6)*Conversions!$D$5)</f>
        <v>3.2972725378227027E-8</v>
      </c>
      <c r="CH1397" s="210">
        <f>(((((CH1291)*(1/Conversions!$D$4))*Conversions!$D$7)*Conversions!$D$6)*Conversions!$D$5)</f>
        <v>3.2972725378227027E-8</v>
      </c>
      <c r="CI1397" s="210">
        <f>(((((CI1291)*(1/Conversions!$D$4))*Conversions!$D$7)*Conversions!$D$6)*Conversions!$D$5)</f>
        <v>3.2972725378227027E-8</v>
      </c>
      <c r="CJ1397" s="210">
        <f>(((((CJ1291)*(1/Conversions!$D$4))*Conversions!$D$7)*Conversions!$D$6)*Conversions!$D$5)</f>
        <v>3.2972725378227027E-8</v>
      </c>
      <c r="CK1397" s="210">
        <f>(((((CK1291)*(1/Conversions!$D$4))*Conversions!$D$7)*Conversions!$D$6)*Conversions!$D$5)</f>
        <v>3.2972725378227027E-8</v>
      </c>
      <c r="CL1397" s="210">
        <f>(((((CL1291)*(1/Conversions!$D$4))*Conversions!$D$7)*Conversions!$D$6)*Conversions!$D$5)</f>
        <v>3.2972725378227027E-8</v>
      </c>
      <c r="CM1397" s="210">
        <f>(((((CM1291)*(1/Conversions!$D$4))*Conversions!$D$7)*Conversions!$D$6)*Conversions!$D$5)</f>
        <v>4.7913470533729357E-12</v>
      </c>
      <c r="CN1397" s="210">
        <f>(((((CN1291)*(1/Conversions!$D$4))*Conversions!$D$7)*Conversions!$D$6)*Conversions!$D$5)</f>
        <v>4.7913470533729357E-12</v>
      </c>
      <c r="CO1397" s="210">
        <f>(((((CO1291)*(1/Conversions!$D$4))*Conversions!$D$7)*Conversions!$D$6)*Conversions!$D$5)</f>
        <v>3.2972725378227027E-8</v>
      </c>
      <c r="CP1397" s="210">
        <f>(((((CP1291)*(1/Conversions!$D$4))*Conversions!$D$7)*Conversions!$D$6)*Conversions!$D$5)</f>
        <v>3.2972725378227027E-8</v>
      </c>
      <c r="CQ1397" s="210">
        <f>(((((CQ1291)*(1/Conversions!$D$4))*Conversions!$D$7)*Conversions!$D$6)*Conversions!$D$5)</f>
        <v>3.2972725378227027E-8</v>
      </c>
      <c r="CR1397" s="210">
        <f>(((((CR1291)*(1/Conversions!$D$4))*Conversions!$D$7)*Conversions!$D$6)*Conversions!$D$5)</f>
        <v>3.2972725378227027E-8</v>
      </c>
      <c r="CS1397" s="210">
        <f>(((((CS1291)*(1/Conversions!$D$4))*Conversions!$D$7)*Conversions!$D$6)*Conversions!$D$5)</f>
        <v>3.2972725378227027E-8</v>
      </c>
      <c r="CT1397" s="210">
        <f>(((((CT1291)*(1/Conversions!$D$4))*Conversions!$D$7)*Conversions!$D$6)*Conversions!$D$5)</f>
        <v>3.2972725378227027E-8</v>
      </c>
      <c r="CU1397" s="210">
        <f>(((((CU1291)*(1/Conversions!$D$4))*Conversions!$D$7)*Conversions!$D$6)*Conversions!$D$5)</f>
        <v>3.2972725378227027E-8</v>
      </c>
      <c r="CV1397" s="210">
        <f>(((((CV1291)*(1/Conversions!$D$4))*Conversions!$D$7)*Conversions!$D$6)*Conversions!$D$5)</f>
        <v>3.2972725378227027E-8</v>
      </c>
      <c r="CW1397" s="210">
        <f>(((((CW1291)*(1/Conversions!$D$4))*Conversions!$D$7)*Conversions!$D$6)*Conversions!$D$5)</f>
        <v>3.2972725378227027E-8</v>
      </c>
      <c r="CX1397" s="210">
        <f>(((((CX1291)*(1/Conversions!$D$4))*Conversions!$D$7)*Conversions!$D$6)*Conversions!$D$5)</f>
        <v>3.2972725378227027E-8</v>
      </c>
    </row>
    <row r="1398" spans="1:102" s="208" customFormat="1" x14ac:dyDescent="0.25">
      <c r="A1398" s="213" t="s">
        <v>321</v>
      </c>
      <c r="C1398" s="210">
        <f>(((((C1292)*(1/Conversions!$D$4))*Conversions!$D$7)*Conversions!$D$6)*Conversions!$D$5)</f>
        <v>4.2393504057720465E-11</v>
      </c>
      <c r="D1398" s="210">
        <f>(((((D1292)*(1/Conversions!$D$4))*Conversions!$D$7)*Conversions!$D$6)*Conversions!$D$5)</f>
        <v>4.2393504057720465E-11</v>
      </c>
      <c r="E1398" s="210">
        <f>(((((E1292)*(1/Conversions!$D$4))*Conversions!$D$7)*Conversions!$D$6)*Conversions!$D$5)</f>
        <v>4.2393504057720465E-11</v>
      </c>
      <c r="F1398" s="210">
        <f>(((((F1292)*(1/Conversions!$D$4))*Conversions!$D$7)*Conversions!$D$6)*Conversions!$D$5)</f>
        <v>4.2393504057720465E-11</v>
      </c>
      <c r="G1398" s="210">
        <f>(((((G1292)*(1/Conversions!$D$4))*Conversions!$D$7)*Conversions!$D$6)*Conversions!$D$5)</f>
        <v>4.2393504057720465E-11</v>
      </c>
      <c r="H1398" s="210">
        <f>(((((H1292)*(1/Conversions!$D$4))*Conversions!$D$7)*Conversions!$D$6)*Conversions!$D$5)</f>
        <v>4.2393504057720465E-11</v>
      </c>
      <c r="I1398" s="210">
        <f>(((((I1292)*(1/Conversions!$D$4))*Conversions!$D$7)*Conversions!$D$6)*Conversions!$D$5)</f>
        <v>4.2393504057720465E-11</v>
      </c>
      <c r="J1398" s="210">
        <f>(((((J1292)*(1/Conversions!$D$4))*Conversions!$D$7)*Conversions!$D$6)*Conversions!$D$5)</f>
        <v>4.2393504057720465E-11</v>
      </c>
      <c r="K1398" s="210">
        <f>(((((K1292)*(1/Conversions!$D$4))*Conversions!$D$7)*Conversions!$D$6)*Conversions!$D$5)</f>
        <v>4.2393504057720465E-11</v>
      </c>
      <c r="L1398" s="210">
        <f>(((((L1292)*(1/Conversions!$D$4))*Conversions!$D$7)*Conversions!$D$6)*Conversions!$D$5)</f>
        <v>4.2393504057720465E-11</v>
      </c>
      <c r="M1398" s="210">
        <f>(((((M1292)*(1/Conversions!$D$4))*Conversions!$D$7)*Conversions!$D$6)*Conversions!$D$5)</f>
        <v>4.2393504057720465E-11</v>
      </c>
      <c r="N1398" s="210">
        <f>(((((N1292)*(1/Conversions!$D$4))*Conversions!$D$7)*Conversions!$D$6)*Conversions!$D$5)</f>
        <v>4.2393504057720465E-11</v>
      </c>
      <c r="O1398" s="210">
        <f>(((((O1292)*(1/Conversions!$D$4))*Conversions!$D$7)*Conversions!$D$6)*Conversions!$D$5)</f>
        <v>4.2393504057720465E-11</v>
      </c>
      <c r="P1398" s="210">
        <f>(((((P1292)*(1/Conversions!$D$4))*Conversions!$D$7)*Conversions!$D$6)*Conversions!$D$5)</f>
        <v>4.2393504057720465E-11</v>
      </c>
      <c r="Q1398" s="210">
        <f>(((((Q1292)*(1/Conversions!$D$4))*Conversions!$D$7)*Conversions!$D$6)*Conversions!$D$5)</f>
        <v>4.2393504057720465E-11</v>
      </c>
      <c r="R1398" s="210">
        <f>(((((R1292)*(1/Conversions!$D$4))*Conversions!$D$7)*Conversions!$D$6)*Conversions!$D$5)</f>
        <v>4.2393504057720465E-11</v>
      </c>
      <c r="S1398" s="210">
        <f>(((((S1292)*(1/Conversions!$D$4))*Conversions!$D$7)*Conversions!$D$6)*Conversions!$D$5)</f>
        <v>4.2393504057720465E-11</v>
      </c>
      <c r="T1398" s="210">
        <f>(((((T1292)*(1/Conversions!$D$4))*Conversions!$D$7)*Conversions!$D$6)*Conversions!$D$5)</f>
        <v>4.2393504057720465E-11</v>
      </c>
      <c r="U1398" s="210">
        <f>(((((U1292)*(1/Conversions!$D$4))*Conversions!$D$7)*Conversions!$D$6)*Conversions!$D$5)</f>
        <v>4.2393504057720465E-11</v>
      </c>
      <c r="V1398" s="210">
        <f>(((((V1292)*(1/Conversions!$D$4))*Conversions!$D$7)*Conversions!$D$6)*Conversions!$D$5)</f>
        <v>4.2393504057720465E-11</v>
      </c>
      <c r="W1398" s="210">
        <f>(((((W1292)*(1/Conversions!$D$4))*Conversions!$D$7)*Conversions!$D$6)*Conversions!$D$5)</f>
        <v>4.2393504057720465E-11</v>
      </c>
      <c r="X1398" s="210">
        <f>(((((X1292)*(1/Conversions!$D$4))*Conversions!$D$7)*Conversions!$D$6)*Conversions!$D$5)</f>
        <v>4.2393504057720465E-11</v>
      </c>
      <c r="Y1398" s="210">
        <f>(((((Y1292)*(1/Conversions!$D$4))*Conversions!$D$7)*Conversions!$D$6)*Conversions!$D$5)</f>
        <v>4.2393504057720465E-11</v>
      </c>
      <c r="Z1398" s="210">
        <f>(((((Z1292)*(1/Conversions!$D$4))*Conversions!$D$7)*Conversions!$D$6)*Conversions!$D$5)</f>
        <v>4.2393504057720465E-11</v>
      </c>
      <c r="AA1398" s="210">
        <f>(((((AA1292)*(1/Conversions!$D$4))*Conversions!$D$7)*Conversions!$D$6)*Conversions!$D$5)</f>
        <v>4.2393504057720465E-11</v>
      </c>
      <c r="AB1398" s="210">
        <f>(((((AB1292)*(1/Conversions!$D$4))*Conversions!$D$7)*Conversions!$D$6)*Conversions!$D$5)</f>
        <v>4.2393504057720465E-11</v>
      </c>
      <c r="AC1398" s="210">
        <f>(((((AC1292)*(1/Conversions!$D$4))*Conversions!$D$7)*Conversions!$D$6)*Conversions!$D$5)</f>
        <v>4.2393504057720465E-11</v>
      </c>
      <c r="AD1398" s="210">
        <f>(((((AD1292)*(1/Conversions!$D$4))*Conversions!$D$7)*Conversions!$D$6)*Conversions!$D$5)</f>
        <v>4.2393504057720465E-11</v>
      </c>
      <c r="AE1398" s="210">
        <f>(((((AE1292)*(1/Conversions!$D$4))*Conversions!$D$7)*Conversions!$D$6)*Conversions!$D$5)</f>
        <v>4.2393504057720465E-11</v>
      </c>
      <c r="AF1398" s="210">
        <f>(((((AF1292)*(1/Conversions!$D$4))*Conversions!$D$7)*Conversions!$D$6)*Conversions!$D$5)</f>
        <v>4.2393504057720465E-11</v>
      </c>
      <c r="AG1398" s="210">
        <f>(((((AG1292)*(1/Conversions!$D$4))*Conversions!$D$7)*Conversions!$D$6)*Conversions!$D$5)</f>
        <v>4.2393504057720465E-11</v>
      </c>
      <c r="AH1398" s="210">
        <f>(((((AH1292)*(1/Conversions!$D$4))*Conversions!$D$7)*Conversions!$D$6)*Conversions!$D$5)</f>
        <v>4.2393504057720465E-11</v>
      </c>
      <c r="AI1398" s="210">
        <f>(((((AI1292)*(1/Conversions!$D$4))*Conversions!$D$7)*Conversions!$D$6)*Conversions!$D$5)</f>
        <v>4.2393504057720465E-11</v>
      </c>
      <c r="AJ1398" s="210">
        <f>(((((AJ1292)*(1/Conversions!$D$4))*Conversions!$D$7)*Conversions!$D$6)*Conversions!$D$5)</f>
        <v>4.2393504057720465E-11</v>
      </c>
      <c r="AK1398" s="210">
        <f>(((((AK1292)*(1/Conversions!$D$4))*Conversions!$D$7)*Conversions!$D$6)*Conversions!$D$5)</f>
        <v>4.2393504057720465E-11</v>
      </c>
      <c r="AL1398" s="210">
        <f>(((((AL1292)*(1/Conversions!$D$4))*Conversions!$D$7)*Conversions!$D$6)*Conversions!$D$5)</f>
        <v>4.2393504057720465E-11</v>
      </c>
      <c r="AM1398" s="210">
        <f>(((((AM1292)*(1/Conversions!$D$4))*Conversions!$D$7)*Conversions!$D$6)*Conversions!$D$5)</f>
        <v>4.2393504057720465E-11</v>
      </c>
      <c r="AN1398" s="210">
        <f>(((((AN1292)*(1/Conversions!$D$4))*Conversions!$D$7)*Conversions!$D$6)*Conversions!$D$5)</f>
        <v>4.2393504057720465E-11</v>
      </c>
      <c r="AO1398" s="210">
        <f>(((((AO1292)*(1/Conversions!$D$4))*Conversions!$D$7)*Conversions!$D$6)*Conversions!$D$5)</f>
        <v>4.2393504057720465E-11</v>
      </c>
      <c r="AP1398" s="210">
        <f>(((((AP1292)*(1/Conversions!$D$4))*Conversions!$D$7)*Conversions!$D$6)*Conversions!$D$5)</f>
        <v>4.2393504057720465E-11</v>
      </c>
      <c r="AQ1398" s="210">
        <f>(((((AQ1292)*(1/Conversions!$D$4))*Conversions!$D$7)*Conversions!$D$6)*Conversions!$D$5)</f>
        <v>4.2393504057720465E-11</v>
      </c>
      <c r="AR1398" s="210">
        <f>(((((AR1292)*(1/Conversions!$D$4))*Conversions!$D$7)*Conversions!$D$6)*Conversions!$D$5)</f>
        <v>4.2393504057720465E-11</v>
      </c>
      <c r="AS1398" s="210">
        <f>(((((AS1292)*(1/Conversions!$D$4))*Conversions!$D$7)*Conversions!$D$6)*Conversions!$D$5)</f>
        <v>4.2393504057720465E-11</v>
      </c>
      <c r="AT1398" s="210">
        <f>(((((AT1292)*(1/Conversions!$D$4))*Conversions!$D$7)*Conversions!$D$6)*Conversions!$D$5)</f>
        <v>4.2393504057720465E-11</v>
      </c>
      <c r="AU1398" s="210">
        <f>(((((AU1292)*(1/Conversions!$D$4))*Conversions!$D$7)*Conversions!$D$6)*Conversions!$D$5)</f>
        <v>4.2393504057720465E-11</v>
      </c>
      <c r="AV1398" s="210">
        <f>(((((AV1292)*(1/Conversions!$D$4))*Conversions!$D$7)*Conversions!$D$6)*Conversions!$D$5)</f>
        <v>4.2393504057720465E-11</v>
      </c>
      <c r="AW1398" s="210">
        <f>(((((AW1292)*(1/Conversions!$D$4))*Conversions!$D$7)*Conversions!$D$6)*Conversions!$D$5)</f>
        <v>4.2393504057720465E-11</v>
      </c>
      <c r="AX1398" s="210">
        <f>(((((AX1292)*(1/Conversions!$D$4))*Conversions!$D$7)*Conversions!$D$6)*Conversions!$D$5)</f>
        <v>4.2393504057720465E-11</v>
      </c>
      <c r="AY1398" s="210">
        <f>(((((AY1292)*(1/Conversions!$D$4))*Conversions!$D$7)*Conversions!$D$6)*Conversions!$D$5)</f>
        <v>4.2393504057720465E-11</v>
      </c>
      <c r="AZ1398" s="210">
        <f>(((((AZ1292)*(1/Conversions!$D$4))*Conversions!$D$7)*Conversions!$D$6)*Conversions!$D$5)</f>
        <v>4.2393504057720465E-11</v>
      </c>
      <c r="BA1398" s="210">
        <f>(((((BA1292)*(1/Conversions!$D$4))*Conversions!$D$7)*Conversions!$D$6)*Conversions!$D$5)</f>
        <v>4.2393504057720465E-11</v>
      </c>
      <c r="BB1398" s="210">
        <f>(((((BB1292)*(1/Conversions!$D$4))*Conversions!$D$7)*Conversions!$D$6)*Conversions!$D$5)</f>
        <v>4.2393504057720465E-11</v>
      </c>
      <c r="BC1398" s="210">
        <f>(((((BC1292)*(1/Conversions!$D$4))*Conversions!$D$7)*Conversions!$D$6)*Conversions!$D$5)</f>
        <v>4.2393504057720465E-11</v>
      </c>
      <c r="BD1398" s="210">
        <f>(((((BD1292)*(1/Conversions!$D$4))*Conversions!$D$7)*Conversions!$D$6)*Conversions!$D$5)</f>
        <v>4.2393504057720465E-11</v>
      </c>
      <c r="BE1398" s="210">
        <f>(((((BE1292)*(1/Conversions!$D$4))*Conversions!$D$7)*Conversions!$D$6)*Conversions!$D$5)</f>
        <v>4.2393504057720465E-11</v>
      </c>
      <c r="BF1398" s="210">
        <f>(((((BF1292)*(1/Conversions!$D$4))*Conversions!$D$7)*Conversions!$D$6)*Conversions!$D$5)</f>
        <v>4.2393504057720465E-11</v>
      </c>
      <c r="BG1398" s="210">
        <f>(((((BG1292)*(1/Conversions!$D$4))*Conversions!$D$7)*Conversions!$D$6)*Conversions!$D$5)</f>
        <v>4.2393504057720465E-11</v>
      </c>
      <c r="BH1398" s="210">
        <f>(((((BH1292)*(1/Conversions!$D$4))*Conversions!$D$7)*Conversions!$D$6)*Conversions!$D$5)</f>
        <v>4.2393504057720465E-11</v>
      </c>
      <c r="BI1398" s="210">
        <f>(((((BI1292)*(1/Conversions!$D$4))*Conversions!$D$7)*Conversions!$D$6)*Conversions!$D$5)</f>
        <v>4.2393504057720465E-11</v>
      </c>
      <c r="BJ1398" s="210">
        <f>(((((BJ1292)*(1/Conversions!$D$4))*Conversions!$D$7)*Conversions!$D$6)*Conversions!$D$5)</f>
        <v>4.2393504057720465E-11</v>
      </c>
      <c r="BK1398" s="210">
        <f>(((((BK1292)*(1/Conversions!$D$4))*Conversions!$D$7)*Conversions!$D$6)*Conversions!$D$5)</f>
        <v>4.2393504057720465E-11</v>
      </c>
      <c r="BL1398" s="210">
        <f>(((((BL1292)*(1/Conversions!$D$4))*Conversions!$D$7)*Conversions!$D$6)*Conversions!$D$5)</f>
        <v>4.2393504057720465E-11</v>
      </c>
      <c r="BM1398" s="210">
        <f>(((((BM1292)*(1/Conversions!$D$4))*Conversions!$D$7)*Conversions!$D$6)*Conversions!$D$5)</f>
        <v>4.2393504057720465E-11</v>
      </c>
      <c r="BN1398" s="210">
        <f>(((((BN1292)*(1/Conversions!$D$4))*Conversions!$D$7)*Conversions!$D$6)*Conversions!$D$5)</f>
        <v>4.2393504057720465E-11</v>
      </c>
      <c r="BO1398" s="210">
        <f>(((((BO1292)*(1/Conversions!$D$4))*Conversions!$D$7)*Conversions!$D$6)*Conversions!$D$5)</f>
        <v>4.2393504057720465E-11</v>
      </c>
      <c r="BP1398" s="210">
        <f>(((((BP1292)*(1/Conversions!$D$4))*Conversions!$D$7)*Conversions!$D$6)*Conversions!$D$5)</f>
        <v>4.2393504057720465E-11</v>
      </c>
      <c r="BQ1398" s="210">
        <f>(((((BQ1292)*(1/Conversions!$D$4))*Conversions!$D$7)*Conversions!$D$6)*Conversions!$D$5)</f>
        <v>4.2393504057720465E-11</v>
      </c>
      <c r="BR1398" s="210">
        <f>(((((BR1292)*(1/Conversions!$D$4))*Conversions!$D$7)*Conversions!$D$6)*Conversions!$D$5)</f>
        <v>4.2393504057720465E-11</v>
      </c>
      <c r="BS1398" s="210">
        <f>(((((BS1292)*(1/Conversions!$D$4))*Conversions!$D$7)*Conversions!$D$6)*Conversions!$D$5)</f>
        <v>4.2393504057720465E-11</v>
      </c>
      <c r="BT1398" s="210">
        <f>(((((BT1292)*(1/Conversions!$D$4))*Conversions!$D$7)*Conversions!$D$6)*Conversions!$D$5)</f>
        <v>4.2393504057720465E-11</v>
      </c>
      <c r="BU1398" s="210">
        <f>(((((BU1292)*(1/Conversions!$D$4))*Conversions!$D$7)*Conversions!$D$6)*Conversions!$D$5)</f>
        <v>4.2393504057720465E-11</v>
      </c>
      <c r="BV1398" s="210">
        <f>(((((BV1292)*(1/Conversions!$D$4))*Conversions!$D$7)*Conversions!$D$6)*Conversions!$D$5)</f>
        <v>4.2393504057720465E-11</v>
      </c>
      <c r="BW1398" s="210">
        <f>(((((BW1292)*(1/Conversions!$D$4))*Conversions!$D$7)*Conversions!$D$6)*Conversions!$D$5)</f>
        <v>4.2393504057720465E-11</v>
      </c>
      <c r="BX1398" s="210">
        <f>(((((BX1292)*(1/Conversions!$D$4))*Conversions!$D$7)*Conversions!$D$6)*Conversions!$D$5)</f>
        <v>4.2393504057720465E-11</v>
      </c>
      <c r="BY1398" s="210">
        <f>(((((BY1292)*(1/Conversions!$D$4))*Conversions!$D$7)*Conversions!$D$6)*Conversions!$D$5)</f>
        <v>4.2393504057720465E-11</v>
      </c>
      <c r="BZ1398" s="210">
        <f>(((((BZ1292)*(1/Conversions!$D$4))*Conversions!$D$7)*Conversions!$D$6)*Conversions!$D$5)</f>
        <v>4.2393504057720465E-11</v>
      </c>
      <c r="CA1398" s="210">
        <f>(((((CA1292)*(1/Conversions!$D$4))*Conversions!$D$7)*Conversions!$D$6)*Conversions!$D$5)</f>
        <v>4.2393504057720465E-11</v>
      </c>
      <c r="CB1398" s="210">
        <f>(((((CB1292)*(1/Conversions!$D$4))*Conversions!$D$7)*Conversions!$D$6)*Conversions!$D$5)</f>
        <v>4.2393504057720465E-11</v>
      </c>
      <c r="CC1398" s="210">
        <f>(((((CC1292)*(1/Conversions!$D$4))*Conversions!$D$7)*Conversions!$D$6)*Conversions!$D$5)</f>
        <v>1.6222580886087698E-8</v>
      </c>
      <c r="CD1398" s="210">
        <f>(((((CD1292)*(1/Conversions!$D$4))*Conversions!$D$7)*Conversions!$D$6)*Conversions!$D$5)</f>
        <v>1.6222580886087698E-8</v>
      </c>
      <c r="CE1398" s="210">
        <f>(((((CE1292)*(1/Conversions!$D$4))*Conversions!$D$7)*Conversions!$D$6)*Conversions!$D$5)</f>
        <v>1.6222580886087698E-8</v>
      </c>
      <c r="CF1398" s="210">
        <f>(((((CF1292)*(1/Conversions!$D$4))*Conversions!$D$7)*Conversions!$D$6)*Conversions!$D$5)</f>
        <v>4.2393504057720465E-11</v>
      </c>
      <c r="CG1398" s="210">
        <f>(((((CG1292)*(1/Conversions!$D$4))*Conversions!$D$7)*Conversions!$D$6)*Conversions!$D$5)</f>
        <v>4.2393504057720465E-11</v>
      </c>
      <c r="CH1398" s="210">
        <f>(((((CH1292)*(1/Conversions!$D$4))*Conversions!$D$7)*Conversions!$D$6)*Conversions!$D$5)</f>
        <v>4.2393504057720465E-11</v>
      </c>
      <c r="CI1398" s="210">
        <f>(((((CI1292)*(1/Conversions!$D$4))*Conversions!$D$7)*Conversions!$D$6)*Conversions!$D$5)</f>
        <v>1.6729536538777937E-8</v>
      </c>
      <c r="CJ1398" s="210">
        <f>(((((CJ1292)*(1/Conversions!$D$4))*Conversions!$D$7)*Conversions!$D$6)*Conversions!$D$5)</f>
        <v>1.6729536538777937E-8</v>
      </c>
      <c r="CK1398" s="210">
        <f>(((((CK1292)*(1/Conversions!$D$4))*Conversions!$D$7)*Conversions!$D$6)*Conversions!$D$5)</f>
        <v>1.6729536538777937E-8</v>
      </c>
      <c r="CL1398" s="210">
        <f>(((((CL1292)*(1/Conversions!$D$4))*Conversions!$D$7)*Conversions!$D$6)*Conversions!$D$5)</f>
        <v>4.2393504057720465E-11</v>
      </c>
      <c r="CM1398" s="210">
        <f>(((((CM1292)*(1/Conversions!$D$4))*Conversions!$D$7)*Conversions!$D$6)*Conversions!$D$5)</f>
        <v>4.2393504057720465E-11</v>
      </c>
      <c r="CN1398" s="210">
        <f>(((((CN1292)*(1/Conversions!$D$4))*Conversions!$D$7)*Conversions!$D$6)*Conversions!$D$5)</f>
        <v>4.2393504057720465E-11</v>
      </c>
      <c r="CO1398" s="210">
        <f>(((((CO1292)*(1/Conversions!$D$4))*Conversions!$D$7)*Conversions!$D$6)*Conversions!$D$5)</f>
        <v>4.2393504057720465E-11</v>
      </c>
      <c r="CP1398" s="210">
        <f>(((((CP1292)*(1/Conversions!$D$4))*Conversions!$D$7)*Conversions!$D$6)*Conversions!$D$5)</f>
        <v>4.2393504057720465E-11</v>
      </c>
      <c r="CQ1398" s="210">
        <f>(((((CQ1292)*(1/Conversions!$D$4))*Conversions!$D$7)*Conversions!$D$6)*Conversions!$D$5)</f>
        <v>4.2393504057720465E-11</v>
      </c>
      <c r="CR1398" s="210">
        <f>(((((CR1292)*(1/Conversions!$D$4))*Conversions!$D$7)*Conversions!$D$6)*Conversions!$D$5)</f>
        <v>4.2393504057720465E-11</v>
      </c>
      <c r="CS1398" s="210">
        <f>(((((CS1292)*(1/Conversions!$D$4))*Conversions!$D$7)*Conversions!$D$6)*Conversions!$D$5)</f>
        <v>4.2393504057720465E-11</v>
      </c>
      <c r="CT1398" s="210">
        <f>(((((CT1292)*(1/Conversions!$D$4))*Conversions!$D$7)*Conversions!$D$6)*Conversions!$D$5)</f>
        <v>4.2393504057720465E-11</v>
      </c>
      <c r="CU1398" s="210">
        <f>(((((CU1292)*(1/Conversions!$D$4))*Conversions!$D$7)*Conversions!$D$6)*Conversions!$D$5)</f>
        <v>4.2393504057720465E-11</v>
      </c>
      <c r="CV1398" s="210">
        <f>(((((CV1292)*(1/Conversions!$D$4))*Conversions!$D$7)*Conversions!$D$6)*Conversions!$D$5)</f>
        <v>4.2393504057720465E-11</v>
      </c>
      <c r="CW1398" s="210">
        <f>(((((CW1292)*(1/Conversions!$D$4))*Conversions!$D$7)*Conversions!$D$6)*Conversions!$D$5)</f>
        <v>4.2393504057720465E-11</v>
      </c>
      <c r="CX1398" s="210">
        <f>(((((CX1292)*(1/Conversions!$D$4))*Conversions!$D$7)*Conversions!$D$6)*Conversions!$D$5)</f>
        <v>4.2393504057720465E-11</v>
      </c>
    </row>
    <row r="1399" spans="1:102" s="208" customFormat="1" x14ac:dyDescent="0.25">
      <c r="A1399" s="213" t="s">
        <v>323</v>
      </c>
      <c r="C1399" s="210">
        <f>(((((C1293)*(1/Conversions!$D$4))*Conversions!$D$7)*Conversions!$D$6)*Conversions!$D$5)</f>
        <v>1.978363522693622E-9</v>
      </c>
      <c r="D1399" s="210">
        <f>(((((D1293)*(1/Conversions!$D$4))*Conversions!$D$7)*Conversions!$D$6)*Conversions!$D$5)</f>
        <v>1.978363522693622E-9</v>
      </c>
      <c r="E1399" s="210">
        <f>(((((E1293)*(1/Conversions!$D$4))*Conversions!$D$7)*Conversions!$D$6)*Conversions!$D$5)</f>
        <v>1.978363522693622E-9</v>
      </c>
      <c r="F1399" s="210">
        <f>(((((F1293)*(1/Conversions!$D$4))*Conversions!$D$7)*Conversions!$D$6)*Conversions!$D$5)</f>
        <v>1.978363522693622E-9</v>
      </c>
      <c r="G1399" s="210">
        <f>(((((G1293)*(1/Conversions!$D$4))*Conversions!$D$7)*Conversions!$D$6)*Conversions!$D$5)</f>
        <v>1.978363522693622E-9</v>
      </c>
      <c r="H1399" s="210">
        <f>(((((H1293)*(1/Conversions!$D$4))*Conversions!$D$7)*Conversions!$D$6)*Conversions!$D$5)</f>
        <v>1.978363522693622E-9</v>
      </c>
      <c r="I1399" s="210">
        <f>(((((I1293)*(1/Conversions!$D$4))*Conversions!$D$7)*Conversions!$D$6)*Conversions!$D$5)</f>
        <v>1.978363522693622E-9</v>
      </c>
      <c r="J1399" s="210">
        <f>(((((J1293)*(1/Conversions!$D$4))*Conversions!$D$7)*Conversions!$D$6)*Conversions!$D$5)</f>
        <v>1.978363522693622E-9</v>
      </c>
      <c r="K1399" s="210">
        <f>(((((K1293)*(1/Conversions!$D$4))*Conversions!$D$7)*Conversions!$D$6)*Conversions!$D$5)</f>
        <v>1.978363522693622E-9</v>
      </c>
      <c r="L1399" s="210">
        <f>(((((L1293)*(1/Conversions!$D$4))*Conversions!$D$7)*Conversions!$D$6)*Conversions!$D$5)</f>
        <v>1.978363522693622E-9</v>
      </c>
      <c r="M1399" s="210">
        <f>(((((M1293)*(1/Conversions!$D$4))*Conversions!$D$7)*Conversions!$D$6)*Conversions!$D$5)</f>
        <v>1.978363522693622E-9</v>
      </c>
      <c r="N1399" s="210">
        <f>(((((N1293)*(1/Conversions!$D$4))*Conversions!$D$7)*Conversions!$D$6)*Conversions!$D$5)</f>
        <v>1.978363522693622E-9</v>
      </c>
      <c r="O1399" s="210">
        <f>(((((O1293)*(1/Conversions!$D$4))*Conversions!$D$7)*Conversions!$D$6)*Conversions!$D$5)</f>
        <v>1.978363522693622E-9</v>
      </c>
      <c r="P1399" s="210">
        <f>(((((P1293)*(1/Conversions!$D$4))*Conversions!$D$7)*Conversions!$D$6)*Conversions!$D$5)</f>
        <v>1.978363522693622E-9</v>
      </c>
      <c r="Q1399" s="210">
        <f>(((((Q1293)*(1/Conversions!$D$4))*Conversions!$D$7)*Conversions!$D$6)*Conversions!$D$5)</f>
        <v>1.978363522693622E-9</v>
      </c>
      <c r="R1399" s="210">
        <f>(((((R1293)*(1/Conversions!$D$4))*Conversions!$D$7)*Conversions!$D$6)*Conversions!$D$5)</f>
        <v>1.978363522693622E-9</v>
      </c>
      <c r="S1399" s="210">
        <f>(((((S1293)*(1/Conversions!$D$4))*Conversions!$D$7)*Conversions!$D$6)*Conversions!$D$5)</f>
        <v>1.978363522693622E-9</v>
      </c>
      <c r="T1399" s="210">
        <f>(((((T1293)*(1/Conversions!$D$4))*Conversions!$D$7)*Conversions!$D$6)*Conversions!$D$5)</f>
        <v>1.978363522693622E-9</v>
      </c>
      <c r="U1399" s="210">
        <f>(((((U1293)*(1/Conversions!$D$4))*Conversions!$D$7)*Conversions!$D$6)*Conversions!$D$5)</f>
        <v>1.978363522693622E-9</v>
      </c>
      <c r="V1399" s="210">
        <f>(((((V1293)*(1/Conversions!$D$4))*Conversions!$D$7)*Conversions!$D$6)*Conversions!$D$5)</f>
        <v>1.978363522693622E-9</v>
      </c>
      <c r="W1399" s="210">
        <f>(((((W1293)*(1/Conversions!$D$4))*Conversions!$D$7)*Conversions!$D$6)*Conversions!$D$5)</f>
        <v>1.978363522693622E-9</v>
      </c>
      <c r="X1399" s="210">
        <f>(((((X1293)*(1/Conversions!$D$4))*Conversions!$D$7)*Conversions!$D$6)*Conversions!$D$5)</f>
        <v>1.978363522693622E-9</v>
      </c>
      <c r="Y1399" s="210">
        <f>(((((Y1293)*(1/Conversions!$D$4))*Conversions!$D$7)*Conversions!$D$6)*Conversions!$D$5)</f>
        <v>1.978363522693622E-9</v>
      </c>
      <c r="Z1399" s="210">
        <f>(((((Z1293)*(1/Conversions!$D$4))*Conversions!$D$7)*Conversions!$D$6)*Conversions!$D$5)</f>
        <v>1.978363522693622E-9</v>
      </c>
      <c r="AA1399" s="210">
        <f>(((((AA1293)*(1/Conversions!$D$4))*Conversions!$D$7)*Conversions!$D$6)*Conversions!$D$5)</f>
        <v>1.978363522693622E-9</v>
      </c>
      <c r="AB1399" s="210">
        <f>(((((AB1293)*(1/Conversions!$D$4))*Conversions!$D$7)*Conversions!$D$6)*Conversions!$D$5)</f>
        <v>1.978363522693622E-9</v>
      </c>
      <c r="AC1399" s="210">
        <f>(((((AC1293)*(1/Conversions!$D$4))*Conversions!$D$7)*Conversions!$D$6)*Conversions!$D$5)</f>
        <v>1.978363522693622E-9</v>
      </c>
      <c r="AD1399" s="210">
        <f>(((((AD1293)*(1/Conversions!$D$4))*Conversions!$D$7)*Conversions!$D$6)*Conversions!$D$5)</f>
        <v>1.978363522693622E-9</v>
      </c>
      <c r="AE1399" s="210">
        <f>(((((AE1293)*(1/Conversions!$D$4))*Conversions!$D$7)*Conversions!$D$6)*Conversions!$D$5)</f>
        <v>1.978363522693622E-9</v>
      </c>
      <c r="AF1399" s="210">
        <f>(((((AF1293)*(1/Conversions!$D$4))*Conversions!$D$7)*Conversions!$D$6)*Conversions!$D$5)</f>
        <v>1.978363522693622E-9</v>
      </c>
      <c r="AG1399" s="210">
        <f>(((((AG1293)*(1/Conversions!$D$4))*Conversions!$D$7)*Conversions!$D$6)*Conversions!$D$5)</f>
        <v>1.978363522693622E-9</v>
      </c>
      <c r="AH1399" s="210">
        <f>(((((AH1293)*(1/Conversions!$D$4))*Conversions!$D$7)*Conversions!$D$6)*Conversions!$D$5)</f>
        <v>1.978363522693622E-9</v>
      </c>
      <c r="AI1399" s="210">
        <f>(((((AI1293)*(1/Conversions!$D$4))*Conversions!$D$7)*Conversions!$D$6)*Conversions!$D$5)</f>
        <v>1.978363522693622E-9</v>
      </c>
      <c r="AJ1399" s="210">
        <f>(((((AJ1293)*(1/Conversions!$D$4))*Conversions!$D$7)*Conversions!$D$6)*Conversions!$D$5)</f>
        <v>1.978363522693622E-9</v>
      </c>
      <c r="AK1399" s="210">
        <f>(((((AK1293)*(1/Conversions!$D$4))*Conversions!$D$7)*Conversions!$D$6)*Conversions!$D$5)</f>
        <v>1.978363522693622E-9</v>
      </c>
      <c r="AL1399" s="210">
        <f>(((((AL1293)*(1/Conversions!$D$4))*Conversions!$D$7)*Conversions!$D$6)*Conversions!$D$5)</f>
        <v>1.978363522693622E-9</v>
      </c>
      <c r="AM1399" s="210">
        <f>(((((AM1293)*(1/Conversions!$D$4))*Conversions!$D$7)*Conversions!$D$6)*Conversions!$D$5)</f>
        <v>1.978363522693622E-9</v>
      </c>
      <c r="AN1399" s="210">
        <f>(((((AN1293)*(1/Conversions!$D$4))*Conversions!$D$7)*Conversions!$D$6)*Conversions!$D$5)</f>
        <v>1.978363522693622E-9</v>
      </c>
      <c r="AO1399" s="210">
        <f>(((((AO1293)*(1/Conversions!$D$4))*Conversions!$D$7)*Conversions!$D$6)*Conversions!$D$5)</f>
        <v>1.978363522693622E-9</v>
      </c>
      <c r="AP1399" s="210">
        <f>(((((AP1293)*(1/Conversions!$D$4))*Conversions!$D$7)*Conversions!$D$6)*Conversions!$D$5)</f>
        <v>1.978363522693622E-9</v>
      </c>
      <c r="AQ1399" s="210">
        <f>(((((AQ1293)*(1/Conversions!$D$4))*Conversions!$D$7)*Conversions!$D$6)*Conversions!$D$5)</f>
        <v>1.978363522693622E-9</v>
      </c>
      <c r="AR1399" s="210">
        <f>(((((AR1293)*(1/Conversions!$D$4))*Conversions!$D$7)*Conversions!$D$6)*Conversions!$D$5)</f>
        <v>1.978363522693622E-9</v>
      </c>
      <c r="AS1399" s="210">
        <f>(((((AS1293)*(1/Conversions!$D$4))*Conversions!$D$7)*Conversions!$D$6)*Conversions!$D$5)</f>
        <v>1.978363522693622E-9</v>
      </c>
      <c r="AT1399" s="210">
        <f>(((((AT1293)*(1/Conversions!$D$4))*Conversions!$D$7)*Conversions!$D$6)*Conversions!$D$5)</f>
        <v>1.978363522693622E-9</v>
      </c>
      <c r="AU1399" s="210">
        <f>(((((AU1293)*(1/Conversions!$D$4))*Conversions!$D$7)*Conversions!$D$6)*Conversions!$D$5)</f>
        <v>1.978363522693622E-9</v>
      </c>
      <c r="AV1399" s="210">
        <f>(((((AV1293)*(1/Conversions!$D$4))*Conversions!$D$7)*Conversions!$D$6)*Conversions!$D$5)</f>
        <v>1.978363522693622E-9</v>
      </c>
      <c r="AW1399" s="210">
        <f>(((((AW1293)*(1/Conversions!$D$4))*Conversions!$D$7)*Conversions!$D$6)*Conversions!$D$5)</f>
        <v>1.978363522693622E-9</v>
      </c>
      <c r="AX1399" s="210">
        <f>(((((AX1293)*(1/Conversions!$D$4))*Conversions!$D$7)*Conversions!$D$6)*Conversions!$D$5)</f>
        <v>1.978363522693622E-9</v>
      </c>
      <c r="AY1399" s="210">
        <f>(((((AY1293)*(1/Conversions!$D$4))*Conversions!$D$7)*Conversions!$D$6)*Conversions!$D$5)</f>
        <v>1.978363522693622E-9</v>
      </c>
      <c r="AZ1399" s="210">
        <f>(((((AZ1293)*(1/Conversions!$D$4))*Conversions!$D$7)*Conversions!$D$6)*Conversions!$D$5)</f>
        <v>1.978363522693622E-9</v>
      </c>
      <c r="BA1399" s="210">
        <f>(((((BA1293)*(1/Conversions!$D$4))*Conversions!$D$7)*Conversions!$D$6)*Conversions!$D$5)</f>
        <v>1.978363522693622E-9</v>
      </c>
      <c r="BB1399" s="210">
        <f>(((((BB1293)*(1/Conversions!$D$4))*Conversions!$D$7)*Conversions!$D$6)*Conversions!$D$5)</f>
        <v>1.978363522693622E-9</v>
      </c>
      <c r="BC1399" s="210">
        <f>(((((BC1293)*(1/Conversions!$D$4))*Conversions!$D$7)*Conversions!$D$6)*Conversions!$D$5)</f>
        <v>1.978363522693622E-9</v>
      </c>
      <c r="BD1399" s="210">
        <f>(((((BD1293)*(1/Conversions!$D$4))*Conversions!$D$7)*Conversions!$D$6)*Conversions!$D$5)</f>
        <v>1.978363522693622E-9</v>
      </c>
      <c r="BE1399" s="210">
        <f>(((((BE1293)*(1/Conversions!$D$4))*Conversions!$D$7)*Conversions!$D$6)*Conversions!$D$5)</f>
        <v>1.978363522693622E-9</v>
      </c>
      <c r="BF1399" s="210">
        <f>(((((BF1293)*(1/Conversions!$D$4))*Conversions!$D$7)*Conversions!$D$6)*Conversions!$D$5)</f>
        <v>1.978363522693622E-9</v>
      </c>
      <c r="BG1399" s="210">
        <f>(((((BG1293)*(1/Conversions!$D$4))*Conversions!$D$7)*Conversions!$D$6)*Conversions!$D$5)</f>
        <v>1.978363522693622E-9</v>
      </c>
      <c r="BH1399" s="210">
        <f>(((((BH1293)*(1/Conversions!$D$4))*Conversions!$D$7)*Conversions!$D$6)*Conversions!$D$5)</f>
        <v>1.978363522693622E-9</v>
      </c>
      <c r="BI1399" s="210">
        <f>(((((BI1293)*(1/Conversions!$D$4))*Conversions!$D$7)*Conversions!$D$6)*Conversions!$D$5)</f>
        <v>1.978363522693622E-9</v>
      </c>
      <c r="BJ1399" s="210">
        <f>(((((BJ1293)*(1/Conversions!$D$4))*Conversions!$D$7)*Conversions!$D$6)*Conversions!$D$5)</f>
        <v>1.978363522693622E-9</v>
      </c>
      <c r="BK1399" s="210">
        <f>(((((BK1293)*(1/Conversions!$D$4))*Conversions!$D$7)*Conversions!$D$6)*Conversions!$D$5)</f>
        <v>1.978363522693622E-9</v>
      </c>
      <c r="BL1399" s="210">
        <f>(((((BL1293)*(1/Conversions!$D$4))*Conversions!$D$7)*Conversions!$D$6)*Conversions!$D$5)</f>
        <v>1.978363522693622E-9</v>
      </c>
      <c r="BM1399" s="210">
        <f>(((((BM1293)*(1/Conversions!$D$4))*Conversions!$D$7)*Conversions!$D$6)*Conversions!$D$5)</f>
        <v>1.978363522693622E-9</v>
      </c>
      <c r="BN1399" s="210">
        <f>(((((BN1293)*(1/Conversions!$D$4))*Conversions!$D$7)*Conversions!$D$6)*Conversions!$D$5)</f>
        <v>1.978363522693622E-9</v>
      </c>
      <c r="BO1399" s="210">
        <f>(((((BO1293)*(1/Conversions!$D$4))*Conversions!$D$7)*Conversions!$D$6)*Conversions!$D$5)</f>
        <v>1.978363522693622E-9</v>
      </c>
      <c r="BP1399" s="210">
        <f>(((((BP1293)*(1/Conversions!$D$4))*Conversions!$D$7)*Conversions!$D$6)*Conversions!$D$5)</f>
        <v>1.978363522693622E-9</v>
      </c>
      <c r="BQ1399" s="210">
        <f>(((((BQ1293)*(1/Conversions!$D$4))*Conversions!$D$7)*Conversions!$D$6)*Conversions!$D$5)</f>
        <v>1.978363522693622E-9</v>
      </c>
      <c r="BR1399" s="210">
        <f>(((((BR1293)*(1/Conversions!$D$4))*Conversions!$D$7)*Conversions!$D$6)*Conversions!$D$5)</f>
        <v>1.978363522693622E-9</v>
      </c>
      <c r="BS1399" s="210">
        <f>(((((BS1293)*(1/Conversions!$D$4))*Conversions!$D$7)*Conversions!$D$6)*Conversions!$D$5)</f>
        <v>1.978363522693622E-9</v>
      </c>
      <c r="BT1399" s="210">
        <f>(((((BT1293)*(1/Conversions!$D$4))*Conversions!$D$7)*Conversions!$D$6)*Conversions!$D$5)</f>
        <v>1.978363522693622E-9</v>
      </c>
      <c r="BU1399" s="210">
        <f>(((((BU1293)*(1/Conversions!$D$4))*Conversions!$D$7)*Conversions!$D$6)*Conversions!$D$5)</f>
        <v>1.978363522693622E-9</v>
      </c>
      <c r="BV1399" s="210">
        <f>(((((BV1293)*(1/Conversions!$D$4))*Conversions!$D$7)*Conversions!$D$6)*Conversions!$D$5)</f>
        <v>1.978363522693622E-9</v>
      </c>
      <c r="BW1399" s="210">
        <f>(((((BW1293)*(1/Conversions!$D$4))*Conversions!$D$7)*Conversions!$D$6)*Conversions!$D$5)</f>
        <v>1.978363522693622E-9</v>
      </c>
      <c r="BX1399" s="210">
        <f>(((((BX1293)*(1/Conversions!$D$4))*Conversions!$D$7)*Conversions!$D$6)*Conversions!$D$5)</f>
        <v>1.978363522693622E-9</v>
      </c>
      <c r="BY1399" s="210">
        <f>(((((BY1293)*(1/Conversions!$D$4))*Conversions!$D$7)*Conversions!$D$6)*Conversions!$D$5)</f>
        <v>1.978363522693622E-9</v>
      </c>
      <c r="BZ1399" s="210">
        <f>(((((BZ1293)*(1/Conversions!$D$4))*Conversions!$D$7)*Conversions!$D$6)*Conversions!$D$5)</f>
        <v>1.978363522693622E-9</v>
      </c>
      <c r="CA1399" s="210">
        <f>(((((CA1293)*(1/Conversions!$D$4))*Conversions!$D$7)*Conversions!$D$6)*Conversions!$D$5)</f>
        <v>1.978363522693622E-9</v>
      </c>
      <c r="CB1399" s="210">
        <f>(((((CB1293)*(1/Conversions!$D$4))*Conversions!$D$7)*Conversions!$D$6)*Conversions!$D$5)</f>
        <v>1.978363522693622E-9</v>
      </c>
      <c r="CC1399" s="210">
        <f>(((((CC1293)*(1/Conversions!$D$4))*Conversions!$D$7)*Conversions!$D$6)*Conversions!$D$5)</f>
        <v>1.978363522693622E-9</v>
      </c>
      <c r="CD1399" s="210">
        <f>(((((CD1293)*(1/Conversions!$D$4))*Conversions!$D$7)*Conversions!$D$6)*Conversions!$D$5)</f>
        <v>1.978363522693622E-9</v>
      </c>
      <c r="CE1399" s="210">
        <f>(((((CE1293)*(1/Conversions!$D$4))*Conversions!$D$7)*Conversions!$D$6)*Conversions!$D$5)</f>
        <v>1.978363522693622E-9</v>
      </c>
      <c r="CF1399" s="210">
        <f>(((((CF1293)*(1/Conversions!$D$4))*Conversions!$D$7)*Conversions!$D$6)*Conversions!$D$5)</f>
        <v>1.978363522693622E-9</v>
      </c>
      <c r="CG1399" s="210">
        <f>(((((CG1293)*(1/Conversions!$D$4))*Conversions!$D$7)*Conversions!$D$6)*Conversions!$D$5)</f>
        <v>1.978363522693622E-9</v>
      </c>
      <c r="CH1399" s="210">
        <f>(((((CH1293)*(1/Conversions!$D$4))*Conversions!$D$7)*Conversions!$D$6)*Conversions!$D$5)</f>
        <v>1.978363522693622E-9</v>
      </c>
      <c r="CI1399" s="210">
        <f>(((((CI1293)*(1/Conversions!$D$4))*Conversions!$D$7)*Conversions!$D$6)*Conversions!$D$5)</f>
        <v>1.978363522693622E-9</v>
      </c>
      <c r="CJ1399" s="210">
        <f>(((((CJ1293)*(1/Conversions!$D$4))*Conversions!$D$7)*Conversions!$D$6)*Conversions!$D$5)</f>
        <v>1.978363522693622E-9</v>
      </c>
      <c r="CK1399" s="210">
        <f>(((((CK1293)*(1/Conversions!$D$4))*Conversions!$D$7)*Conversions!$D$6)*Conversions!$D$5)</f>
        <v>1.978363522693622E-9</v>
      </c>
      <c r="CL1399" s="210">
        <f>(((((CL1293)*(1/Conversions!$D$4))*Conversions!$D$7)*Conversions!$D$6)*Conversions!$D$5)</f>
        <v>1.978363522693622E-9</v>
      </c>
      <c r="CM1399" s="210">
        <f>(((((CM1293)*(1/Conversions!$D$4))*Conversions!$D$7)*Conversions!$D$6)*Conversions!$D$5)</f>
        <v>1.978363522693622E-9</v>
      </c>
      <c r="CN1399" s="210">
        <f>(((((CN1293)*(1/Conversions!$D$4))*Conversions!$D$7)*Conversions!$D$6)*Conversions!$D$5)</f>
        <v>1.978363522693622E-9</v>
      </c>
      <c r="CO1399" s="210">
        <f>(((((CO1293)*(1/Conversions!$D$4))*Conversions!$D$7)*Conversions!$D$6)*Conversions!$D$5)</f>
        <v>1.978363522693622E-9</v>
      </c>
      <c r="CP1399" s="210">
        <f>(((((CP1293)*(1/Conversions!$D$4))*Conversions!$D$7)*Conversions!$D$6)*Conversions!$D$5)</f>
        <v>1.978363522693622E-9</v>
      </c>
      <c r="CQ1399" s="210">
        <f>(((((CQ1293)*(1/Conversions!$D$4))*Conversions!$D$7)*Conversions!$D$6)*Conversions!$D$5)</f>
        <v>1.978363522693622E-9</v>
      </c>
      <c r="CR1399" s="210">
        <f>(((((CR1293)*(1/Conversions!$D$4))*Conversions!$D$7)*Conversions!$D$6)*Conversions!$D$5)</f>
        <v>1.978363522693622E-9</v>
      </c>
      <c r="CS1399" s="210">
        <f>(((((CS1293)*(1/Conversions!$D$4))*Conversions!$D$7)*Conversions!$D$6)*Conversions!$D$5)</f>
        <v>1.978363522693622E-9</v>
      </c>
      <c r="CT1399" s="210">
        <f>(((((CT1293)*(1/Conversions!$D$4))*Conversions!$D$7)*Conversions!$D$6)*Conversions!$D$5)</f>
        <v>1.978363522693622E-9</v>
      </c>
      <c r="CU1399" s="210">
        <f>(((((CU1293)*(1/Conversions!$D$4))*Conversions!$D$7)*Conversions!$D$6)*Conversions!$D$5)</f>
        <v>1.978363522693622E-9</v>
      </c>
      <c r="CV1399" s="210">
        <f>(((((CV1293)*(1/Conversions!$D$4))*Conversions!$D$7)*Conversions!$D$6)*Conversions!$D$5)</f>
        <v>1.978363522693622E-9</v>
      </c>
      <c r="CW1399" s="210">
        <f>(((((CW1293)*(1/Conversions!$D$4))*Conversions!$D$7)*Conversions!$D$6)*Conversions!$D$5)</f>
        <v>1.978363522693622E-9</v>
      </c>
      <c r="CX1399" s="210">
        <f>(((((CX1293)*(1/Conversions!$D$4))*Conversions!$D$7)*Conversions!$D$6)*Conversions!$D$5)</f>
        <v>1.978363522693622E-9</v>
      </c>
    </row>
    <row r="1400" spans="1:102" s="208" customFormat="1" x14ac:dyDescent="0.25">
      <c r="A1400" s="213" t="s">
        <v>325</v>
      </c>
      <c r="C1400" s="210">
        <f>(((((C1294)*(1/Conversions!$D$4))*Conversions!$D$7)*Conversions!$D$6)*Conversions!$D$5)</f>
        <v>2.0019154693923555E-8</v>
      </c>
      <c r="D1400" s="210">
        <f>(((((D1294)*(1/Conversions!$D$4))*Conversions!$D$7)*Conversions!$D$6)*Conversions!$D$5)</f>
        <v>2.0019154693923555E-8</v>
      </c>
      <c r="E1400" s="210">
        <f>(((((E1294)*(1/Conversions!$D$4))*Conversions!$D$7)*Conversions!$D$6)*Conversions!$D$5)</f>
        <v>2.0019154693923555E-8</v>
      </c>
      <c r="F1400" s="210">
        <f>(((((F1294)*(1/Conversions!$D$4))*Conversions!$D$7)*Conversions!$D$6)*Conversions!$D$5)</f>
        <v>2.0019154693923555E-8</v>
      </c>
      <c r="G1400" s="210">
        <f>(((((G1294)*(1/Conversions!$D$4))*Conversions!$D$7)*Conversions!$D$6)*Conversions!$D$5)</f>
        <v>2.0019154693923555E-8</v>
      </c>
      <c r="H1400" s="210">
        <f>(((((H1294)*(1/Conversions!$D$4))*Conversions!$D$7)*Conversions!$D$6)*Conversions!$D$5)</f>
        <v>2.0019154693923555E-8</v>
      </c>
      <c r="I1400" s="210">
        <f>(((((I1294)*(1/Conversions!$D$4))*Conversions!$D$7)*Conversions!$D$6)*Conversions!$D$5)</f>
        <v>2.0019154693923555E-8</v>
      </c>
      <c r="J1400" s="210">
        <f>(((((J1294)*(1/Conversions!$D$4))*Conversions!$D$7)*Conversions!$D$6)*Conversions!$D$5)</f>
        <v>2.0019154693923555E-8</v>
      </c>
      <c r="K1400" s="210">
        <f>(((((K1294)*(1/Conversions!$D$4))*Conversions!$D$7)*Conversions!$D$6)*Conversions!$D$5)</f>
        <v>2.0019154693923555E-8</v>
      </c>
      <c r="L1400" s="210">
        <f>(((((L1294)*(1/Conversions!$D$4))*Conversions!$D$7)*Conversions!$D$6)*Conversions!$D$5)</f>
        <v>2.0019154693923555E-8</v>
      </c>
      <c r="M1400" s="210">
        <f>(((((M1294)*(1/Conversions!$D$4))*Conversions!$D$7)*Conversions!$D$6)*Conversions!$D$5)</f>
        <v>2.0019154693923555E-8</v>
      </c>
      <c r="N1400" s="210">
        <f>(((((N1294)*(1/Conversions!$D$4))*Conversions!$D$7)*Conversions!$D$6)*Conversions!$D$5)</f>
        <v>2.0019154693923555E-8</v>
      </c>
      <c r="O1400" s="210">
        <f>(((((O1294)*(1/Conversions!$D$4))*Conversions!$D$7)*Conversions!$D$6)*Conversions!$D$5)</f>
        <v>2.0019154693923555E-8</v>
      </c>
      <c r="P1400" s="210">
        <f>(((((P1294)*(1/Conversions!$D$4))*Conversions!$D$7)*Conversions!$D$6)*Conversions!$D$5)</f>
        <v>2.0019154693923555E-8</v>
      </c>
      <c r="Q1400" s="210">
        <f>(((((Q1294)*(1/Conversions!$D$4))*Conversions!$D$7)*Conversions!$D$6)*Conversions!$D$5)</f>
        <v>2.0019154693923555E-8</v>
      </c>
      <c r="R1400" s="210">
        <f>(((((R1294)*(1/Conversions!$D$4))*Conversions!$D$7)*Conversions!$D$6)*Conversions!$D$5)</f>
        <v>2.0019154693923555E-8</v>
      </c>
      <c r="S1400" s="210">
        <f>(((((S1294)*(1/Conversions!$D$4))*Conversions!$D$7)*Conversions!$D$6)*Conversions!$D$5)</f>
        <v>2.0019154693923555E-8</v>
      </c>
      <c r="T1400" s="210">
        <f>(((((T1294)*(1/Conversions!$D$4))*Conversions!$D$7)*Conversions!$D$6)*Conversions!$D$5)</f>
        <v>2.0019154693923555E-8</v>
      </c>
      <c r="U1400" s="210">
        <f>(((((U1294)*(1/Conversions!$D$4))*Conversions!$D$7)*Conversions!$D$6)*Conversions!$D$5)</f>
        <v>2.0019154693923555E-8</v>
      </c>
      <c r="V1400" s="210">
        <f>(((((V1294)*(1/Conversions!$D$4))*Conversions!$D$7)*Conversions!$D$6)*Conversions!$D$5)</f>
        <v>2.0019154693923555E-8</v>
      </c>
      <c r="W1400" s="210">
        <f>(((((W1294)*(1/Conversions!$D$4))*Conversions!$D$7)*Conversions!$D$6)*Conversions!$D$5)</f>
        <v>2.0019154693923555E-8</v>
      </c>
      <c r="X1400" s="210">
        <f>(((((X1294)*(1/Conversions!$D$4))*Conversions!$D$7)*Conversions!$D$6)*Conversions!$D$5)</f>
        <v>2.0019154693923555E-8</v>
      </c>
      <c r="Y1400" s="210">
        <f>(((((Y1294)*(1/Conversions!$D$4))*Conversions!$D$7)*Conversions!$D$6)*Conversions!$D$5)</f>
        <v>2.0019154693923555E-8</v>
      </c>
      <c r="Z1400" s="210">
        <f>(((((Z1294)*(1/Conversions!$D$4))*Conversions!$D$7)*Conversions!$D$6)*Conversions!$D$5)</f>
        <v>2.0019154693923555E-8</v>
      </c>
      <c r="AA1400" s="210">
        <f>(((((AA1294)*(1/Conversions!$D$4))*Conversions!$D$7)*Conversions!$D$6)*Conversions!$D$5)</f>
        <v>2.0019154693923555E-8</v>
      </c>
      <c r="AB1400" s="210">
        <f>(((((AB1294)*(1/Conversions!$D$4))*Conversions!$D$7)*Conversions!$D$6)*Conversions!$D$5)</f>
        <v>2.0019154693923555E-8</v>
      </c>
      <c r="AC1400" s="210">
        <f>(((((AC1294)*(1/Conversions!$D$4))*Conversions!$D$7)*Conversions!$D$6)*Conversions!$D$5)</f>
        <v>2.0019154693923555E-8</v>
      </c>
      <c r="AD1400" s="210">
        <f>(((((AD1294)*(1/Conversions!$D$4))*Conversions!$D$7)*Conversions!$D$6)*Conversions!$D$5)</f>
        <v>2.0019154693923555E-8</v>
      </c>
      <c r="AE1400" s="210">
        <f>(((((AE1294)*(1/Conversions!$D$4))*Conversions!$D$7)*Conversions!$D$6)*Conversions!$D$5)</f>
        <v>2.0019154693923555E-8</v>
      </c>
      <c r="AF1400" s="210">
        <f>(((((AF1294)*(1/Conversions!$D$4))*Conversions!$D$7)*Conversions!$D$6)*Conversions!$D$5)</f>
        <v>2.0019154693923555E-8</v>
      </c>
      <c r="AG1400" s="210">
        <f>(((((AG1294)*(1/Conversions!$D$4))*Conversions!$D$7)*Conversions!$D$6)*Conversions!$D$5)</f>
        <v>2.0019154693923555E-8</v>
      </c>
      <c r="AH1400" s="210">
        <f>(((((AH1294)*(1/Conversions!$D$4))*Conversions!$D$7)*Conversions!$D$6)*Conversions!$D$5)</f>
        <v>2.0019154693923555E-8</v>
      </c>
      <c r="AI1400" s="210">
        <f>(((((AI1294)*(1/Conversions!$D$4))*Conversions!$D$7)*Conversions!$D$6)*Conversions!$D$5)</f>
        <v>2.0019154693923555E-8</v>
      </c>
      <c r="AJ1400" s="210">
        <f>(((((AJ1294)*(1/Conversions!$D$4))*Conversions!$D$7)*Conversions!$D$6)*Conversions!$D$5)</f>
        <v>2.0019154693923555E-8</v>
      </c>
      <c r="AK1400" s="210">
        <f>(((((AK1294)*(1/Conversions!$D$4))*Conversions!$D$7)*Conversions!$D$6)*Conversions!$D$5)</f>
        <v>2.0019154693923555E-8</v>
      </c>
      <c r="AL1400" s="210">
        <f>(((((AL1294)*(1/Conversions!$D$4))*Conversions!$D$7)*Conversions!$D$6)*Conversions!$D$5)</f>
        <v>2.0019154693923555E-8</v>
      </c>
      <c r="AM1400" s="210">
        <f>(((((AM1294)*(1/Conversions!$D$4))*Conversions!$D$7)*Conversions!$D$6)*Conversions!$D$5)</f>
        <v>2.0019154693923555E-8</v>
      </c>
      <c r="AN1400" s="210">
        <f>(((((AN1294)*(1/Conversions!$D$4))*Conversions!$D$7)*Conversions!$D$6)*Conversions!$D$5)</f>
        <v>2.0019154693923555E-8</v>
      </c>
      <c r="AO1400" s="210">
        <f>(((((AO1294)*(1/Conversions!$D$4))*Conversions!$D$7)*Conversions!$D$6)*Conversions!$D$5)</f>
        <v>2.0019154693923555E-8</v>
      </c>
      <c r="AP1400" s="210">
        <f>(((((AP1294)*(1/Conversions!$D$4))*Conversions!$D$7)*Conversions!$D$6)*Conversions!$D$5)</f>
        <v>2.0019154693923555E-8</v>
      </c>
      <c r="AQ1400" s="210">
        <f>(((((AQ1294)*(1/Conversions!$D$4))*Conversions!$D$7)*Conversions!$D$6)*Conversions!$D$5)</f>
        <v>2.0019154693923555E-8</v>
      </c>
      <c r="AR1400" s="210">
        <f>(((((AR1294)*(1/Conversions!$D$4))*Conversions!$D$7)*Conversions!$D$6)*Conversions!$D$5)</f>
        <v>2.0019154693923555E-8</v>
      </c>
      <c r="AS1400" s="210">
        <f>(((((AS1294)*(1/Conversions!$D$4))*Conversions!$D$7)*Conversions!$D$6)*Conversions!$D$5)</f>
        <v>2.0019154693923555E-8</v>
      </c>
      <c r="AT1400" s="210">
        <f>(((((AT1294)*(1/Conversions!$D$4))*Conversions!$D$7)*Conversions!$D$6)*Conversions!$D$5)</f>
        <v>2.0019154693923555E-8</v>
      </c>
      <c r="AU1400" s="210">
        <f>(((((AU1294)*(1/Conversions!$D$4))*Conversions!$D$7)*Conversions!$D$6)*Conversions!$D$5)</f>
        <v>2.0019154693923555E-8</v>
      </c>
      <c r="AV1400" s="210">
        <f>(((((AV1294)*(1/Conversions!$D$4))*Conversions!$D$7)*Conversions!$D$6)*Conversions!$D$5)</f>
        <v>2.0019154693923555E-8</v>
      </c>
      <c r="AW1400" s="210">
        <f>(((((AW1294)*(1/Conversions!$D$4))*Conversions!$D$7)*Conversions!$D$6)*Conversions!$D$5)</f>
        <v>2.0019154693923555E-8</v>
      </c>
      <c r="AX1400" s="210">
        <f>(((((AX1294)*(1/Conversions!$D$4))*Conversions!$D$7)*Conversions!$D$6)*Conversions!$D$5)</f>
        <v>2.0019154693923555E-8</v>
      </c>
      <c r="AY1400" s="210">
        <f>(((((AY1294)*(1/Conversions!$D$4))*Conversions!$D$7)*Conversions!$D$6)*Conversions!$D$5)</f>
        <v>2.0019154693923555E-8</v>
      </c>
      <c r="AZ1400" s="210">
        <f>(((((AZ1294)*(1/Conversions!$D$4))*Conversions!$D$7)*Conversions!$D$6)*Conversions!$D$5)</f>
        <v>2.0019154693923555E-8</v>
      </c>
      <c r="BA1400" s="210">
        <f>(((((BA1294)*(1/Conversions!$D$4))*Conversions!$D$7)*Conversions!$D$6)*Conversions!$D$5)</f>
        <v>2.0019154693923555E-8</v>
      </c>
      <c r="BB1400" s="210">
        <f>(((((BB1294)*(1/Conversions!$D$4))*Conversions!$D$7)*Conversions!$D$6)*Conversions!$D$5)</f>
        <v>2.0019154693923555E-8</v>
      </c>
      <c r="BC1400" s="210">
        <f>(((((BC1294)*(1/Conversions!$D$4))*Conversions!$D$7)*Conversions!$D$6)*Conversions!$D$5)</f>
        <v>2.0019154693923555E-8</v>
      </c>
      <c r="BD1400" s="210">
        <f>(((((BD1294)*(1/Conversions!$D$4))*Conversions!$D$7)*Conversions!$D$6)*Conversions!$D$5)</f>
        <v>2.0019154693923555E-8</v>
      </c>
      <c r="BE1400" s="210">
        <f>(((((BE1294)*(1/Conversions!$D$4))*Conversions!$D$7)*Conversions!$D$6)*Conversions!$D$5)</f>
        <v>2.0019154693923555E-8</v>
      </c>
      <c r="BF1400" s="210">
        <f>(((((BF1294)*(1/Conversions!$D$4))*Conversions!$D$7)*Conversions!$D$6)*Conversions!$D$5)</f>
        <v>2.0019154693923555E-8</v>
      </c>
      <c r="BG1400" s="210">
        <f>(((((BG1294)*(1/Conversions!$D$4))*Conversions!$D$7)*Conversions!$D$6)*Conversions!$D$5)</f>
        <v>2.0019154693923555E-8</v>
      </c>
      <c r="BH1400" s="210">
        <f>(((((BH1294)*(1/Conversions!$D$4))*Conversions!$D$7)*Conversions!$D$6)*Conversions!$D$5)</f>
        <v>2.0019154693923555E-8</v>
      </c>
      <c r="BI1400" s="210">
        <f>(((((BI1294)*(1/Conversions!$D$4))*Conversions!$D$7)*Conversions!$D$6)*Conversions!$D$5)</f>
        <v>2.0019154693923555E-8</v>
      </c>
      <c r="BJ1400" s="210">
        <f>(((((BJ1294)*(1/Conversions!$D$4))*Conversions!$D$7)*Conversions!$D$6)*Conversions!$D$5)</f>
        <v>2.0019154693923555E-8</v>
      </c>
      <c r="BK1400" s="210">
        <f>(((((BK1294)*(1/Conversions!$D$4))*Conversions!$D$7)*Conversions!$D$6)*Conversions!$D$5)</f>
        <v>1.6705395793411743E-6</v>
      </c>
      <c r="BL1400" s="210">
        <f>(((((BL1294)*(1/Conversions!$D$4))*Conversions!$D$7)*Conversions!$D$6)*Conversions!$D$5)</f>
        <v>1.6705395793411743E-6</v>
      </c>
      <c r="BM1400" s="210">
        <f>(((((BM1294)*(1/Conversions!$D$4))*Conversions!$D$7)*Conversions!$D$6)*Conversions!$D$5)</f>
        <v>1.6705395793411743E-6</v>
      </c>
      <c r="BN1400" s="210">
        <f>(((((BN1294)*(1/Conversions!$D$4))*Conversions!$D$7)*Conversions!$D$6)*Conversions!$D$5)</f>
        <v>1.6705395793411743E-6</v>
      </c>
      <c r="BO1400" s="210">
        <f>(((((BO1294)*(1/Conversions!$D$4))*Conversions!$D$7)*Conversions!$D$6)*Conversions!$D$5)</f>
        <v>1.6705395793411743E-6</v>
      </c>
      <c r="BP1400" s="210">
        <f>(((((BP1294)*(1/Conversions!$D$4))*Conversions!$D$7)*Conversions!$D$6)*Conversions!$D$5)</f>
        <v>1.6705395793411743E-6</v>
      </c>
      <c r="BQ1400" s="210">
        <f>(((((BQ1294)*(1/Conversions!$D$4))*Conversions!$D$7)*Conversions!$D$6)*Conversions!$D$5)</f>
        <v>1.6705395793411743E-6</v>
      </c>
      <c r="BR1400" s="210">
        <f>(((((BR1294)*(1/Conversions!$D$4))*Conversions!$D$7)*Conversions!$D$6)*Conversions!$D$5)</f>
        <v>2.0019154693923555E-8</v>
      </c>
      <c r="BS1400" s="210">
        <f>(((((BS1294)*(1/Conversions!$D$4))*Conversions!$D$7)*Conversions!$D$6)*Conversions!$D$5)</f>
        <v>2.0019154693923555E-8</v>
      </c>
      <c r="BT1400" s="210">
        <f>(((((BT1294)*(1/Conversions!$D$4))*Conversions!$D$7)*Conversions!$D$6)*Conversions!$D$5)</f>
        <v>2.0019154693923555E-8</v>
      </c>
      <c r="BU1400" s="210">
        <f>(((((BU1294)*(1/Conversions!$D$4))*Conversions!$D$7)*Conversions!$D$6)*Conversions!$D$5)</f>
        <v>2.0019154693923555E-8</v>
      </c>
      <c r="BV1400" s="210">
        <f>(((((BV1294)*(1/Conversions!$D$4))*Conversions!$D$7)*Conversions!$D$6)*Conversions!$D$5)</f>
        <v>2.0019154693923555E-8</v>
      </c>
      <c r="BW1400" s="210">
        <f>(((((BW1294)*(1/Conversions!$D$4))*Conversions!$D$7)*Conversions!$D$6)*Conversions!$D$5)</f>
        <v>2.0019154693923555E-8</v>
      </c>
      <c r="BX1400" s="210">
        <f>(((((BX1294)*(1/Conversions!$D$4))*Conversions!$D$7)*Conversions!$D$6)*Conversions!$D$5)</f>
        <v>2.0019154693923555E-8</v>
      </c>
      <c r="BY1400" s="210">
        <f>(((((BY1294)*(1/Conversions!$D$4))*Conversions!$D$7)*Conversions!$D$6)*Conversions!$D$5)</f>
        <v>2.0019154693923555E-8</v>
      </c>
      <c r="BZ1400" s="210">
        <f>(((((BZ1294)*(1/Conversions!$D$4))*Conversions!$D$7)*Conversions!$D$6)*Conversions!$D$5)</f>
        <v>2.0019154693923555E-8</v>
      </c>
      <c r="CA1400" s="210">
        <f>(((((CA1294)*(1/Conversions!$D$4))*Conversions!$D$7)*Conversions!$D$6)*Conversions!$D$5)</f>
        <v>2.0019154693923555E-8</v>
      </c>
      <c r="CB1400" s="210">
        <f>(((((CB1294)*(1/Conversions!$D$4))*Conversions!$D$7)*Conversions!$D$6)*Conversions!$D$5)</f>
        <v>2.0019154693923555E-8</v>
      </c>
      <c r="CC1400" s="210">
        <f>(((((CC1294)*(1/Conversions!$D$4))*Conversions!$D$7)*Conversions!$D$6)*Conversions!$D$5)</f>
        <v>2.0019154693923555E-8</v>
      </c>
      <c r="CD1400" s="210">
        <f>(((((CD1294)*(1/Conversions!$D$4))*Conversions!$D$7)*Conversions!$D$6)*Conversions!$D$5)</f>
        <v>2.0019154693923555E-8</v>
      </c>
      <c r="CE1400" s="210">
        <f>(((((CE1294)*(1/Conversions!$D$4))*Conversions!$D$7)*Conversions!$D$6)*Conversions!$D$5)</f>
        <v>2.0019154693923555E-8</v>
      </c>
      <c r="CF1400" s="210">
        <f>(((((CF1294)*(1/Conversions!$D$4))*Conversions!$D$7)*Conversions!$D$6)*Conversions!$D$5)</f>
        <v>2.0019154693923555E-8</v>
      </c>
      <c r="CG1400" s="210">
        <f>(((((CG1294)*(1/Conversions!$D$4))*Conversions!$D$7)*Conversions!$D$6)*Conversions!$D$5)</f>
        <v>2.0019154693923555E-8</v>
      </c>
      <c r="CH1400" s="210">
        <f>(((((CH1294)*(1/Conversions!$D$4))*Conversions!$D$7)*Conversions!$D$6)*Conversions!$D$5)</f>
        <v>2.0019154693923555E-8</v>
      </c>
      <c r="CI1400" s="210">
        <f>(((((CI1294)*(1/Conversions!$D$4))*Conversions!$D$7)*Conversions!$D$6)*Conversions!$D$5)</f>
        <v>2.0019154693923555E-8</v>
      </c>
      <c r="CJ1400" s="210">
        <f>(((((CJ1294)*(1/Conversions!$D$4))*Conversions!$D$7)*Conversions!$D$6)*Conversions!$D$5)</f>
        <v>2.0019154693923555E-8</v>
      </c>
      <c r="CK1400" s="210">
        <f>(((((CK1294)*(1/Conversions!$D$4))*Conversions!$D$7)*Conversions!$D$6)*Conversions!$D$5)</f>
        <v>2.0019154693923555E-8</v>
      </c>
      <c r="CL1400" s="210">
        <f>(((((CL1294)*(1/Conversions!$D$4))*Conversions!$D$7)*Conversions!$D$6)*Conversions!$D$5)</f>
        <v>2.0019154693923555E-8</v>
      </c>
      <c r="CM1400" s="210">
        <f>(((((CM1294)*(1/Conversions!$D$4))*Conversions!$D$7)*Conversions!$D$6)*Conversions!$D$5)</f>
        <v>7.3210521501937188E-12</v>
      </c>
      <c r="CN1400" s="210">
        <f>(((((CN1294)*(1/Conversions!$D$4))*Conversions!$D$7)*Conversions!$D$6)*Conversions!$D$5)</f>
        <v>2.0019154693923555E-8</v>
      </c>
      <c r="CO1400" s="210">
        <f>(((((CO1294)*(1/Conversions!$D$4))*Conversions!$D$7)*Conversions!$D$6)*Conversions!$D$5)</f>
        <v>2.0019154693923555E-8</v>
      </c>
      <c r="CP1400" s="210">
        <f>(((((CP1294)*(1/Conversions!$D$4))*Conversions!$D$7)*Conversions!$D$6)*Conversions!$D$5)</f>
        <v>2.0019154693923555E-8</v>
      </c>
      <c r="CQ1400" s="210">
        <f>(((((CQ1294)*(1/Conversions!$D$4))*Conversions!$D$7)*Conversions!$D$6)*Conversions!$D$5)</f>
        <v>2.0019154693923555E-8</v>
      </c>
      <c r="CR1400" s="210">
        <f>(((((CR1294)*(1/Conversions!$D$4))*Conversions!$D$7)*Conversions!$D$6)*Conversions!$D$5)</f>
        <v>2.0019154693923555E-8</v>
      </c>
      <c r="CS1400" s="210">
        <f>(((((CS1294)*(1/Conversions!$D$4))*Conversions!$D$7)*Conversions!$D$6)*Conversions!$D$5)</f>
        <v>2.0019154693923555E-8</v>
      </c>
      <c r="CT1400" s="210">
        <f>(((((CT1294)*(1/Conversions!$D$4))*Conversions!$D$7)*Conversions!$D$6)*Conversions!$D$5)</f>
        <v>2.0019154693923555E-8</v>
      </c>
      <c r="CU1400" s="210">
        <f>(((((CU1294)*(1/Conversions!$D$4))*Conversions!$D$7)*Conversions!$D$6)*Conversions!$D$5)</f>
        <v>2.0019154693923555E-8</v>
      </c>
      <c r="CV1400" s="210">
        <f>(((((CV1294)*(1/Conversions!$D$4))*Conversions!$D$7)*Conversions!$D$6)*Conversions!$D$5)</f>
        <v>2.0019154693923555E-8</v>
      </c>
      <c r="CW1400" s="210">
        <f>(((((CW1294)*(1/Conversions!$D$4))*Conversions!$D$7)*Conversions!$D$6)*Conversions!$D$5)</f>
        <v>2.0019154693923555E-8</v>
      </c>
      <c r="CX1400" s="210">
        <f>(((((CX1294)*(1/Conversions!$D$4))*Conversions!$D$7)*Conversions!$D$6)*Conversions!$D$5)</f>
        <v>2.0019154693923555E-8</v>
      </c>
    </row>
    <row r="1401" spans="1:102" s="208" customFormat="1" x14ac:dyDescent="0.25">
      <c r="A1401" s="213" t="s">
        <v>550</v>
      </c>
      <c r="C1401" s="210">
        <f>(((((C1295)*(1/Conversions!$D$4))*Conversions!$D$7)*Conversions!$D$6)*Conversions!$D$5)</f>
        <v>0</v>
      </c>
      <c r="D1401" s="210">
        <f>(((((D1295)*(1/Conversions!$D$4))*Conversions!$D$7)*Conversions!$D$6)*Conversions!$D$5)</f>
        <v>0</v>
      </c>
      <c r="E1401" s="210">
        <f>(((((E1295)*(1/Conversions!$D$4))*Conversions!$D$7)*Conversions!$D$6)*Conversions!$D$5)</f>
        <v>0</v>
      </c>
      <c r="F1401" s="210">
        <f>(((((F1295)*(1/Conversions!$D$4))*Conversions!$D$7)*Conversions!$D$6)*Conversions!$D$5)</f>
        <v>0</v>
      </c>
      <c r="G1401" s="210">
        <f>(((((G1295)*(1/Conversions!$D$4))*Conversions!$D$7)*Conversions!$D$6)*Conversions!$D$5)</f>
        <v>0</v>
      </c>
      <c r="H1401" s="210">
        <f>(((((H1295)*(1/Conversions!$D$4))*Conversions!$D$7)*Conversions!$D$6)*Conversions!$D$5)</f>
        <v>0</v>
      </c>
      <c r="I1401" s="210">
        <f>(((((I1295)*(1/Conversions!$D$4))*Conversions!$D$7)*Conversions!$D$6)*Conversions!$D$5)</f>
        <v>0</v>
      </c>
      <c r="J1401" s="210">
        <f>(((((J1295)*(1/Conversions!$D$4))*Conversions!$D$7)*Conversions!$D$6)*Conversions!$D$5)</f>
        <v>0</v>
      </c>
      <c r="K1401" s="210">
        <f>(((((K1295)*(1/Conversions!$D$4))*Conversions!$D$7)*Conversions!$D$6)*Conversions!$D$5)</f>
        <v>0</v>
      </c>
      <c r="L1401" s="210">
        <f>(((((L1295)*(1/Conversions!$D$4))*Conversions!$D$7)*Conversions!$D$6)*Conversions!$D$5)</f>
        <v>0</v>
      </c>
      <c r="M1401" s="210">
        <f>(((((M1295)*(1/Conversions!$D$4))*Conversions!$D$7)*Conversions!$D$6)*Conversions!$D$5)</f>
        <v>0</v>
      </c>
      <c r="N1401" s="210">
        <f>(((((N1295)*(1/Conversions!$D$4))*Conversions!$D$7)*Conversions!$D$6)*Conversions!$D$5)</f>
        <v>0</v>
      </c>
      <c r="O1401" s="210">
        <f>(((((O1295)*(1/Conversions!$D$4))*Conversions!$D$7)*Conversions!$D$6)*Conversions!$D$5)</f>
        <v>0</v>
      </c>
      <c r="P1401" s="210">
        <f>(((((P1295)*(1/Conversions!$D$4))*Conversions!$D$7)*Conversions!$D$6)*Conversions!$D$5)</f>
        <v>0</v>
      </c>
      <c r="Q1401" s="210">
        <f>(((((Q1295)*(1/Conversions!$D$4))*Conversions!$D$7)*Conversions!$D$6)*Conversions!$D$5)</f>
        <v>0</v>
      </c>
      <c r="R1401" s="210">
        <f>(((((R1295)*(1/Conversions!$D$4))*Conversions!$D$7)*Conversions!$D$6)*Conversions!$D$5)</f>
        <v>0</v>
      </c>
      <c r="S1401" s="210">
        <f>(((((S1295)*(1/Conversions!$D$4))*Conversions!$D$7)*Conversions!$D$6)*Conversions!$D$5)</f>
        <v>0</v>
      </c>
      <c r="T1401" s="210">
        <f>(((((T1295)*(1/Conversions!$D$4))*Conversions!$D$7)*Conversions!$D$6)*Conversions!$D$5)</f>
        <v>0</v>
      </c>
      <c r="U1401" s="210">
        <f>(((((U1295)*(1/Conversions!$D$4))*Conversions!$D$7)*Conversions!$D$6)*Conversions!$D$5)</f>
        <v>0</v>
      </c>
      <c r="V1401" s="210">
        <f>(((((V1295)*(1/Conversions!$D$4))*Conversions!$D$7)*Conversions!$D$6)*Conversions!$D$5)</f>
        <v>0</v>
      </c>
      <c r="W1401" s="210">
        <f>(((((W1295)*(1/Conversions!$D$4))*Conversions!$D$7)*Conversions!$D$6)*Conversions!$D$5)</f>
        <v>0</v>
      </c>
      <c r="X1401" s="210">
        <f>(((((X1295)*(1/Conversions!$D$4))*Conversions!$D$7)*Conversions!$D$6)*Conversions!$D$5)</f>
        <v>0</v>
      </c>
      <c r="Y1401" s="210">
        <f>(((((Y1295)*(1/Conversions!$D$4))*Conversions!$D$7)*Conversions!$D$6)*Conversions!$D$5)</f>
        <v>0</v>
      </c>
      <c r="Z1401" s="210">
        <f>(((((Z1295)*(1/Conversions!$D$4))*Conversions!$D$7)*Conversions!$D$6)*Conversions!$D$5)</f>
        <v>0</v>
      </c>
      <c r="AA1401" s="210">
        <f>(((((AA1295)*(1/Conversions!$D$4))*Conversions!$D$7)*Conversions!$D$6)*Conversions!$D$5)</f>
        <v>0</v>
      </c>
      <c r="AB1401" s="210">
        <f>(((((AB1295)*(1/Conversions!$D$4))*Conversions!$D$7)*Conversions!$D$6)*Conversions!$D$5)</f>
        <v>0</v>
      </c>
      <c r="AC1401" s="210">
        <f>(((((AC1295)*(1/Conversions!$D$4))*Conversions!$D$7)*Conversions!$D$6)*Conversions!$D$5)</f>
        <v>0</v>
      </c>
      <c r="AD1401" s="210">
        <f>(((((AD1295)*(1/Conversions!$D$4))*Conversions!$D$7)*Conversions!$D$6)*Conversions!$D$5)</f>
        <v>0</v>
      </c>
      <c r="AE1401" s="210">
        <f>(((((AE1295)*(1/Conversions!$D$4))*Conversions!$D$7)*Conversions!$D$6)*Conversions!$D$5)</f>
        <v>0</v>
      </c>
      <c r="AF1401" s="210">
        <f>(((((AF1295)*(1/Conversions!$D$4))*Conversions!$D$7)*Conversions!$D$6)*Conversions!$D$5)</f>
        <v>0</v>
      </c>
      <c r="AG1401" s="210">
        <f>(((((AG1295)*(1/Conversions!$D$4))*Conversions!$D$7)*Conversions!$D$6)*Conversions!$D$5)</f>
        <v>0</v>
      </c>
      <c r="AH1401" s="210">
        <f>(((((AH1295)*(1/Conversions!$D$4))*Conversions!$D$7)*Conversions!$D$6)*Conversions!$D$5)</f>
        <v>0</v>
      </c>
      <c r="AI1401" s="210">
        <f>(((((AI1295)*(1/Conversions!$D$4))*Conversions!$D$7)*Conversions!$D$6)*Conversions!$D$5)</f>
        <v>0</v>
      </c>
      <c r="AJ1401" s="210">
        <f>(((((AJ1295)*(1/Conversions!$D$4))*Conversions!$D$7)*Conversions!$D$6)*Conversions!$D$5)</f>
        <v>0</v>
      </c>
      <c r="AK1401" s="210">
        <f>(((((AK1295)*(1/Conversions!$D$4))*Conversions!$D$7)*Conversions!$D$6)*Conversions!$D$5)</f>
        <v>0</v>
      </c>
      <c r="AL1401" s="210">
        <f>(((((AL1295)*(1/Conversions!$D$4))*Conversions!$D$7)*Conversions!$D$6)*Conversions!$D$5)</f>
        <v>0</v>
      </c>
      <c r="AM1401" s="210">
        <f>(((((AM1295)*(1/Conversions!$D$4))*Conversions!$D$7)*Conversions!$D$6)*Conversions!$D$5)</f>
        <v>0</v>
      </c>
      <c r="AN1401" s="210">
        <f>(((((AN1295)*(1/Conversions!$D$4))*Conversions!$D$7)*Conversions!$D$6)*Conversions!$D$5)</f>
        <v>0</v>
      </c>
      <c r="AO1401" s="210">
        <f>(((((AO1295)*(1/Conversions!$D$4))*Conversions!$D$7)*Conversions!$D$6)*Conversions!$D$5)</f>
        <v>0</v>
      </c>
      <c r="AP1401" s="210">
        <f>(((((AP1295)*(1/Conversions!$D$4))*Conversions!$D$7)*Conversions!$D$6)*Conversions!$D$5)</f>
        <v>0</v>
      </c>
      <c r="AQ1401" s="210">
        <f>(((((AQ1295)*(1/Conversions!$D$4))*Conversions!$D$7)*Conversions!$D$6)*Conversions!$D$5)</f>
        <v>0</v>
      </c>
      <c r="AR1401" s="210">
        <f>(((((AR1295)*(1/Conversions!$D$4))*Conversions!$D$7)*Conversions!$D$6)*Conversions!$D$5)</f>
        <v>0</v>
      </c>
      <c r="AS1401" s="210">
        <f>(((((AS1295)*(1/Conversions!$D$4))*Conversions!$D$7)*Conversions!$D$6)*Conversions!$D$5)</f>
        <v>0</v>
      </c>
      <c r="AT1401" s="210">
        <f>(((((AT1295)*(1/Conversions!$D$4))*Conversions!$D$7)*Conversions!$D$6)*Conversions!$D$5)</f>
        <v>0</v>
      </c>
      <c r="AU1401" s="210">
        <f>(((((AU1295)*(1/Conversions!$D$4))*Conversions!$D$7)*Conversions!$D$6)*Conversions!$D$5)</f>
        <v>0</v>
      </c>
      <c r="AV1401" s="210">
        <f>(((((AV1295)*(1/Conversions!$D$4))*Conversions!$D$7)*Conversions!$D$6)*Conversions!$D$5)</f>
        <v>0</v>
      </c>
      <c r="AW1401" s="210">
        <f>(((((AW1295)*(1/Conversions!$D$4))*Conversions!$D$7)*Conversions!$D$6)*Conversions!$D$5)</f>
        <v>0</v>
      </c>
      <c r="AX1401" s="210">
        <f>(((((AX1295)*(1/Conversions!$D$4))*Conversions!$D$7)*Conversions!$D$6)*Conversions!$D$5)</f>
        <v>0</v>
      </c>
      <c r="AY1401" s="210">
        <f>(((((AY1295)*(1/Conversions!$D$4))*Conversions!$D$7)*Conversions!$D$6)*Conversions!$D$5)</f>
        <v>0</v>
      </c>
      <c r="AZ1401" s="210">
        <f>(((((AZ1295)*(1/Conversions!$D$4))*Conversions!$D$7)*Conversions!$D$6)*Conversions!$D$5)</f>
        <v>0</v>
      </c>
      <c r="BA1401" s="210">
        <f>(((((BA1295)*(1/Conversions!$D$4))*Conversions!$D$7)*Conversions!$D$6)*Conversions!$D$5)</f>
        <v>0</v>
      </c>
      <c r="BB1401" s="210">
        <f>(((((BB1295)*(1/Conversions!$D$4))*Conversions!$D$7)*Conversions!$D$6)*Conversions!$D$5)</f>
        <v>0</v>
      </c>
      <c r="BC1401" s="210">
        <f>(((((BC1295)*(1/Conversions!$D$4))*Conversions!$D$7)*Conversions!$D$6)*Conversions!$D$5)</f>
        <v>0</v>
      </c>
      <c r="BD1401" s="210">
        <f>(((((BD1295)*(1/Conversions!$D$4))*Conversions!$D$7)*Conversions!$D$6)*Conversions!$D$5)</f>
        <v>0</v>
      </c>
      <c r="BE1401" s="210">
        <f>(((((BE1295)*(1/Conversions!$D$4))*Conversions!$D$7)*Conversions!$D$6)*Conversions!$D$5)</f>
        <v>0</v>
      </c>
      <c r="BF1401" s="210">
        <f>(((((BF1295)*(1/Conversions!$D$4))*Conversions!$D$7)*Conversions!$D$6)*Conversions!$D$5)</f>
        <v>0</v>
      </c>
      <c r="BG1401" s="210">
        <f>(((((BG1295)*(1/Conversions!$D$4))*Conversions!$D$7)*Conversions!$D$6)*Conversions!$D$5)</f>
        <v>0</v>
      </c>
      <c r="BH1401" s="210">
        <f>(((((BH1295)*(1/Conversions!$D$4))*Conversions!$D$7)*Conversions!$D$6)*Conversions!$D$5)</f>
        <v>0</v>
      </c>
      <c r="BI1401" s="210">
        <f>(((((BI1295)*(1/Conversions!$D$4))*Conversions!$D$7)*Conversions!$D$6)*Conversions!$D$5)</f>
        <v>0</v>
      </c>
      <c r="BJ1401" s="210">
        <f>(((((BJ1295)*(1/Conversions!$D$4))*Conversions!$D$7)*Conversions!$D$6)*Conversions!$D$5)</f>
        <v>0</v>
      </c>
      <c r="BK1401" s="210">
        <f>(((((BK1295)*(1/Conversions!$D$4))*Conversions!$D$7)*Conversions!$D$6)*Conversions!$D$5)</f>
        <v>0</v>
      </c>
      <c r="BL1401" s="210">
        <f>(((((BL1295)*(1/Conversions!$D$4))*Conversions!$D$7)*Conversions!$D$6)*Conversions!$D$5)</f>
        <v>0</v>
      </c>
      <c r="BM1401" s="210">
        <f>(((((BM1295)*(1/Conversions!$D$4))*Conversions!$D$7)*Conversions!$D$6)*Conversions!$D$5)</f>
        <v>0</v>
      </c>
      <c r="BN1401" s="210">
        <f>(((((BN1295)*(1/Conversions!$D$4))*Conversions!$D$7)*Conversions!$D$6)*Conversions!$D$5)</f>
        <v>0</v>
      </c>
      <c r="BO1401" s="210">
        <f>(((((BO1295)*(1/Conversions!$D$4))*Conversions!$D$7)*Conversions!$D$6)*Conversions!$D$5)</f>
        <v>0</v>
      </c>
      <c r="BP1401" s="210">
        <f>(((((BP1295)*(1/Conversions!$D$4))*Conversions!$D$7)*Conversions!$D$6)*Conversions!$D$5)</f>
        <v>0</v>
      </c>
      <c r="BQ1401" s="210">
        <f>(((((BQ1295)*(1/Conversions!$D$4))*Conversions!$D$7)*Conversions!$D$6)*Conversions!$D$5)</f>
        <v>0</v>
      </c>
      <c r="BR1401" s="210">
        <f>(((((BR1295)*(1/Conversions!$D$4))*Conversions!$D$7)*Conversions!$D$6)*Conversions!$D$5)</f>
        <v>0</v>
      </c>
      <c r="BS1401" s="210">
        <f>(((((BS1295)*(1/Conversions!$D$4))*Conversions!$D$7)*Conversions!$D$6)*Conversions!$D$5)</f>
        <v>0</v>
      </c>
      <c r="BT1401" s="210">
        <f>(((((BT1295)*(1/Conversions!$D$4))*Conversions!$D$7)*Conversions!$D$6)*Conversions!$D$5)</f>
        <v>0</v>
      </c>
      <c r="BU1401" s="210">
        <f>(((((BU1295)*(1/Conversions!$D$4))*Conversions!$D$7)*Conversions!$D$6)*Conversions!$D$5)</f>
        <v>0</v>
      </c>
      <c r="BV1401" s="210">
        <f>(((((BV1295)*(1/Conversions!$D$4))*Conversions!$D$7)*Conversions!$D$6)*Conversions!$D$5)</f>
        <v>0</v>
      </c>
      <c r="BW1401" s="210">
        <f>(((((BW1295)*(1/Conversions!$D$4))*Conversions!$D$7)*Conversions!$D$6)*Conversions!$D$5)</f>
        <v>0</v>
      </c>
      <c r="BX1401" s="210">
        <f>(((((BX1295)*(1/Conversions!$D$4))*Conversions!$D$7)*Conversions!$D$6)*Conversions!$D$5)</f>
        <v>0</v>
      </c>
      <c r="BY1401" s="210">
        <f>(((((BY1295)*(1/Conversions!$D$4))*Conversions!$D$7)*Conversions!$D$6)*Conversions!$D$5)</f>
        <v>0</v>
      </c>
      <c r="BZ1401" s="210">
        <f>(((((BZ1295)*(1/Conversions!$D$4))*Conversions!$D$7)*Conversions!$D$6)*Conversions!$D$5)</f>
        <v>0</v>
      </c>
      <c r="CA1401" s="210">
        <f>(((((CA1295)*(1/Conversions!$D$4))*Conversions!$D$7)*Conversions!$D$6)*Conversions!$D$5)</f>
        <v>0</v>
      </c>
      <c r="CB1401" s="210">
        <f>(((((CB1295)*(1/Conversions!$D$4))*Conversions!$D$7)*Conversions!$D$6)*Conversions!$D$5)</f>
        <v>0</v>
      </c>
      <c r="CC1401" s="210">
        <f>(((((CC1295)*(1/Conversions!$D$4))*Conversions!$D$7)*Conversions!$D$6)*Conversions!$D$5)</f>
        <v>0</v>
      </c>
      <c r="CD1401" s="210">
        <f>(((((CD1295)*(1/Conversions!$D$4))*Conversions!$D$7)*Conversions!$D$6)*Conversions!$D$5)</f>
        <v>0</v>
      </c>
      <c r="CE1401" s="210">
        <f>(((((CE1295)*(1/Conversions!$D$4))*Conversions!$D$7)*Conversions!$D$6)*Conversions!$D$5)</f>
        <v>0</v>
      </c>
      <c r="CF1401" s="210">
        <f>(((((CF1295)*(1/Conversions!$D$4))*Conversions!$D$7)*Conversions!$D$6)*Conversions!$D$5)</f>
        <v>0</v>
      </c>
      <c r="CG1401" s="210">
        <f>(((((CG1295)*(1/Conversions!$D$4))*Conversions!$D$7)*Conversions!$D$6)*Conversions!$D$5)</f>
        <v>0</v>
      </c>
      <c r="CH1401" s="210">
        <f>(((((CH1295)*(1/Conversions!$D$4))*Conversions!$D$7)*Conversions!$D$6)*Conversions!$D$5)</f>
        <v>0</v>
      </c>
      <c r="CI1401" s="210">
        <f>(((((CI1295)*(1/Conversions!$D$4))*Conversions!$D$7)*Conversions!$D$6)*Conversions!$D$5)</f>
        <v>0</v>
      </c>
      <c r="CJ1401" s="210">
        <f>(((((CJ1295)*(1/Conversions!$D$4))*Conversions!$D$7)*Conversions!$D$6)*Conversions!$D$5)</f>
        <v>0</v>
      </c>
      <c r="CK1401" s="210">
        <f>(((((CK1295)*(1/Conversions!$D$4))*Conversions!$D$7)*Conversions!$D$6)*Conversions!$D$5)</f>
        <v>0</v>
      </c>
      <c r="CL1401" s="210">
        <f>(((((CL1295)*(1/Conversions!$D$4))*Conversions!$D$7)*Conversions!$D$6)*Conversions!$D$5)</f>
        <v>0</v>
      </c>
      <c r="CM1401" s="210">
        <f>(((((CM1295)*(1/Conversions!$D$4))*Conversions!$D$7)*Conversions!$D$6)*Conversions!$D$5)</f>
        <v>2.2526314308288365E-13</v>
      </c>
      <c r="CN1401" s="210">
        <f>(((((CN1295)*(1/Conversions!$D$4))*Conversions!$D$7)*Conversions!$D$6)*Conversions!$D$5)</f>
        <v>0</v>
      </c>
      <c r="CO1401" s="210">
        <f>(((((CO1295)*(1/Conversions!$D$4))*Conversions!$D$7)*Conversions!$D$6)*Conversions!$D$5)</f>
        <v>0</v>
      </c>
      <c r="CP1401" s="210">
        <f>(((((CP1295)*(1/Conversions!$D$4))*Conversions!$D$7)*Conversions!$D$6)*Conversions!$D$5)</f>
        <v>0</v>
      </c>
      <c r="CQ1401" s="210">
        <f>(((((CQ1295)*(1/Conversions!$D$4))*Conversions!$D$7)*Conversions!$D$6)*Conversions!$D$5)</f>
        <v>0</v>
      </c>
      <c r="CR1401" s="210">
        <f>(((((CR1295)*(1/Conversions!$D$4))*Conversions!$D$7)*Conversions!$D$6)*Conversions!$D$5)</f>
        <v>0</v>
      </c>
      <c r="CS1401" s="210">
        <f>(((((CS1295)*(1/Conversions!$D$4))*Conversions!$D$7)*Conversions!$D$6)*Conversions!$D$5)</f>
        <v>0</v>
      </c>
      <c r="CT1401" s="210">
        <f>(((((CT1295)*(1/Conversions!$D$4))*Conversions!$D$7)*Conversions!$D$6)*Conversions!$D$5)</f>
        <v>0</v>
      </c>
      <c r="CU1401" s="210">
        <f>(((((CU1295)*(1/Conversions!$D$4))*Conversions!$D$7)*Conversions!$D$6)*Conversions!$D$5)</f>
        <v>0</v>
      </c>
      <c r="CV1401" s="210">
        <f>(((((CV1295)*(1/Conversions!$D$4))*Conversions!$D$7)*Conversions!$D$6)*Conversions!$D$5)</f>
        <v>0</v>
      </c>
      <c r="CW1401" s="210">
        <f>(((((CW1295)*(1/Conversions!$D$4))*Conversions!$D$7)*Conversions!$D$6)*Conversions!$D$5)</f>
        <v>0</v>
      </c>
      <c r="CX1401" s="210">
        <f>(((((CX1295)*(1/Conversions!$D$4))*Conversions!$D$7)*Conversions!$D$6)*Conversions!$D$5)</f>
        <v>0</v>
      </c>
    </row>
    <row r="1402" spans="1:102" s="208" customFormat="1" x14ac:dyDescent="0.25">
      <c r="A1402" s="213" t="s">
        <v>728</v>
      </c>
      <c r="C1402" s="210">
        <f>(((((C1296)*(1/Conversions!$D$4))*Conversions!$D$7)*Conversions!$D$6)*Conversions!$D$5)</f>
        <v>0</v>
      </c>
      <c r="D1402" s="210">
        <f>(((((D1296)*(1/Conversions!$D$4))*Conversions!$D$7)*Conversions!$D$6)*Conversions!$D$5)</f>
        <v>0</v>
      </c>
      <c r="E1402" s="210">
        <f>(((((E1296)*(1/Conversions!$D$4))*Conversions!$D$7)*Conversions!$D$6)*Conversions!$D$5)</f>
        <v>0</v>
      </c>
      <c r="F1402" s="210">
        <f>(((((F1296)*(1/Conversions!$D$4))*Conversions!$D$7)*Conversions!$D$6)*Conversions!$D$5)</f>
        <v>0</v>
      </c>
      <c r="G1402" s="210">
        <f>(((((G1296)*(1/Conversions!$D$4))*Conversions!$D$7)*Conversions!$D$6)*Conversions!$D$5)</f>
        <v>0</v>
      </c>
      <c r="H1402" s="210">
        <f>(((((H1296)*(1/Conversions!$D$4))*Conversions!$D$7)*Conversions!$D$6)*Conversions!$D$5)</f>
        <v>0</v>
      </c>
      <c r="I1402" s="210">
        <f>(((((I1296)*(1/Conversions!$D$4))*Conversions!$D$7)*Conversions!$D$6)*Conversions!$D$5)</f>
        <v>0</v>
      </c>
      <c r="J1402" s="210">
        <f>(((((J1296)*(1/Conversions!$D$4))*Conversions!$D$7)*Conversions!$D$6)*Conversions!$D$5)</f>
        <v>0</v>
      </c>
      <c r="K1402" s="210">
        <f>(((((K1296)*(1/Conversions!$D$4))*Conversions!$D$7)*Conversions!$D$6)*Conversions!$D$5)</f>
        <v>0</v>
      </c>
      <c r="L1402" s="210">
        <f>(((((L1296)*(1/Conversions!$D$4))*Conversions!$D$7)*Conversions!$D$6)*Conversions!$D$5)</f>
        <v>0</v>
      </c>
      <c r="M1402" s="210">
        <f>(((((M1296)*(1/Conversions!$D$4))*Conversions!$D$7)*Conversions!$D$6)*Conversions!$D$5)</f>
        <v>0</v>
      </c>
      <c r="N1402" s="210">
        <f>(((((N1296)*(1/Conversions!$D$4))*Conversions!$D$7)*Conversions!$D$6)*Conversions!$D$5)</f>
        <v>0</v>
      </c>
      <c r="O1402" s="210">
        <f>(((((O1296)*(1/Conversions!$D$4))*Conversions!$D$7)*Conversions!$D$6)*Conversions!$D$5)</f>
        <v>0</v>
      </c>
      <c r="P1402" s="210">
        <f>(((((P1296)*(1/Conversions!$D$4))*Conversions!$D$7)*Conversions!$D$6)*Conversions!$D$5)</f>
        <v>0</v>
      </c>
      <c r="Q1402" s="210">
        <f>(((((Q1296)*(1/Conversions!$D$4))*Conversions!$D$7)*Conversions!$D$6)*Conversions!$D$5)</f>
        <v>0</v>
      </c>
      <c r="R1402" s="210">
        <f>(((((R1296)*(1/Conversions!$D$4))*Conversions!$D$7)*Conversions!$D$6)*Conversions!$D$5)</f>
        <v>0</v>
      </c>
      <c r="S1402" s="210">
        <f>(((((S1296)*(1/Conversions!$D$4))*Conversions!$D$7)*Conversions!$D$6)*Conversions!$D$5)</f>
        <v>0</v>
      </c>
      <c r="T1402" s="210">
        <f>(((((T1296)*(1/Conversions!$D$4))*Conversions!$D$7)*Conversions!$D$6)*Conversions!$D$5)</f>
        <v>0</v>
      </c>
      <c r="U1402" s="210">
        <f>(((((U1296)*(1/Conversions!$D$4))*Conversions!$D$7)*Conversions!$D$6)*Conversions!$D$5)</f>
        <v>0</v>
      </c>
      <c r="V1402" s="210">
        <f>(((((V1296)*(1/Conversions!$D$4))*Conversions!$D$7)*Conversions!$D$6)*Conversions!$D$5)</f>
        <v>0</v>
      </c>
      <c r="W1402" s="210">
        <f>(((((W1296)*(1/Conversions!$D$4))*Conversions!$D$7)*Conversions!$D$6)*Conversions!$D$5)</f>
        <v>0</v>
      </c>
      <c r="X1402" s="210">
        <f>(((((X1296)*(1/Conversions!$D$4))*Conversions!$D$7)*Conversions!$D$6)*Conversions!$D$5)</f>
        <v>0</v>
      </c>
      <c r="Y1402" s="210">
        <f>(((((Y1296)*(1/Conversions!$D$4))*Conversions!$D$7)*Conversions!$D$6)*Conversions!$D$5)</f>
        <v>0</v>
      </c>
      <c r="Z1402" s="210">
        <f>(((((Z1296)*(1/Conversions!$D$4))*Conversions!$D$7)*Conversions!$D$6)*Conversions!$D$5)</f>
        <v>0</v>
      </c>
      <c r="AA1402" s="210">
        <f>(((((AA1296)*(1/Conversions!$D$4))*Conversions!$D$7)*Conversions!$D$6)*Conversions!$D$5)</f>
        <v>0</v>
      </c>
      <c r="AB1402" s="210">
        <f>(((((AB1296)*(1/Conversions!$D$4))*Conversions!$D$7)*Conversions!$D$6)*Conversions!$D$5)</f>
        <v>0</v>
      </c>
      <c r="AC1402" s="210">
        <f>(((((AC1296)*(1/Conversions!$D$4))*Conversions!$D$7)*Conversions!$D$6)*Conversions!$D$5)</f>
        <v>0</v>
      </c>
      <c r="AD1402" s="210">
        <f>(((((AD1296)*(1/Conversions!$D$4))*Conversions!$D$7)*Conversions!$D$6)*Conversions!$D$5)</f>
        <v>0</v>
      </c>
      <c r="AE1402" s="210">
        <f>(((((AE1296)*(1/Conversions!$D$4))*Conversions!$D$7)*Conversions!$D$6)*Conversions!$D$5)</f>
        <v>0</v>
      </c>
      <c r="AF1402" s="210">
        <f>(((((AF1296)*(1/Conversions!$D$4))*Conversions!$D$7)*Conversions!$D$6)*Conversions!$D$5)</f>
        <v>0</v>
      </c>
      <c r="AG1402" s="210">
        <f>(((((AG1296)*(1/Conversions!$D$4))*Conversions!$D$7)*Conversions!$D$6)*Conversions!$D$5)</f>
        <v>0</v>
      </c>
      <c r="AH1402" s="210">
        <f>(((((AH1296)*(1/Conversions!$D$4))*Conversions!$D$7)*Conversions!$D$6)*Conversions!$D$5)</f>
        <v>0</v>
      </c>
      <c r="AI1402" s="210">
        <f>(((((AI1296)*(1/Conversions!$D$4))*Conversions!$D$7)*Conversions!$D$6)*Conversions!$D$5)</f>
        <v>0</v>
      </c>
      <c r="AJ1402" s="210">
        <f>(((((AJ1296)*(1/Conversions!$D$4))*Conversions!$D$7)*Conversions!$D$6)*Conversions!$D$5)</f>
        <v>0</v>
      </c>
      <c r="AK1402" s="210">
        <f>(((((AK1296)*(1/Conversions!$D$4))*Conversions!$D$7)*Conversions!$D$6)*Conversions!$D$5)</f>
        <v>0</v>
      </c>
      <c r="AL1402" s="210">
        <f>(((((AL1296)*(1/Conversions!$D$4))*Conversions!$D$7)*Conversions!$D$6)*Conversions!$D$5)</f>
        <v>0</v>
      </c>
      <c r="AM1402" s="210">
        <f>(((((AM1296)*(1/Conversions!$D$4))*Conversions!$D$7)*Conversions!$D$6)*Conversions!$D$5)</f>
        <v>0</v>
      </c>
      <c r="AN1402" s="210">
        <f>(((((AN1296)*(1/Conversions!$D$4))*Conversions!$D$7)*Conversions!$D$6)*Conversions!$D$5)</f>
        <v>0</v>
      </c>
      <c r="AO1402" s="210">
        <f>(((((AO1296)*(1/Conversions!$D$4))*Conversions!$D$7)*Conversions!$D$6)*Conversions!$D$5)</f>
        <v>0</v>
      </c>
      <c r="AP1402" s="210">
        <f>(((((AP1296)*(1/Conversions!$D$4))*Conversions!$D$7)*Conversions!$D$6)*Conversions!$D$5)</f>
        <v>0</v>
      </c>
      <c r="AQ1402" s="210">
        <f>(((((AQ1296)*(1/Conversions!$D$4))*Conversions!$D$7)*Conversions!$D$6)*Conversions!$D$5)</f>
        <v>0</v>
      </c>
      <c r="AR1402" s="210">
        <f>(((((AR1296)*(1/Conversions!$D$4))*Conversions!$D$7)*Conversions!$D$6)*Conversions!$D$5)</f>
        <v>0</v>
      </c>
      <c r="AS1402" s="210">
        <f>(((((AS1296)*(1/Conversions!$D$4))*Conversions!$D$7)*Conversions!$D$6)*Conversions!$D$5)</f>
        <v>0</v>
      </c>
      <c r="AT1402" s="210">
        <f>(((((AT1296)*(1/Conversions!$D$4))*Conversions!$D$7)*Conversions!$D$6)*Conversions!$D$5)</f>
        <v>0</v>
      </c>
      <c r="AU1402" s="210">
        <f>(((((AU1296)*(1/Conversions!$D$4))*Conversions!$D$7)*Conversions!$D$6)*Conversions!$D$5)</f>
        <v>0</v>
      </c>
      <c r="AV1402" s="210">
        <f>(((((AV1296)*(1/Conversions!$D$4))*Conversions!$D$7)*Conversions!$D$6)*Conversions!$D$5)</f>
        <v>0</v>
      </c>
      <c r="AW1402" s="210">
        <f>(((((AW1296)*(1/Conversions!$D$4))*Conversions!$D$7)*Conversions!$D$6)*Conversions!$D$5)</f>
        <v>0</v>
      </c>
      <c r="AX1402" s="210">
        <f>(((((AX1296)*(1/Conversions!$D$4))*Conversions!$D$7)*Conversions!$D$6)*Conversions!$D$5)</f>
        <v>0</v>
      </c>
      <c r="AY1402" s="210">
        <f>(((((AY1296)*(1/Conversions!$D$4))*Conversions!$D$7)*Conversions!$D$6)*Conversions!$D$5)</f>
        <v>0</v>
      </c>
      <c r="AZ1402" s="210">
        <f>(((((AZ1296)*(1/Conversions!$D$4))*Conversions!$D$7)*Conversions!$D$6)*Conversions!$D$5)</f>
        <v>0</v>
      </c>
      <c r="BA1402" s="210">
        <f>(((((BA1296)*(1/Conversions!$D$4))*Conversions!$D$7)*Conversions!$D$6)*Conversions!$D$5)</f>
        <v>0</v>
      </c>
      <c r="BB1402" s="210">
        <f>(((((BB1296)*(1/Conversions!$D$4))*Conversions!$D$7)*Conversions!$D$6)*Conversions!$D$5)</f>
        <v>0</v>
      </c>
      <c r="BC1402" s="210">
        <f>(((((BC1296)*(1/Conversions!$D$4))*Conversions!$D$7)*Conversions!$D$6)*Conversions!$D$5)</f>
        <v>0</v>
      </c>
      <c r="BD1402" s="210">
        <f>(((((BD1296)*(1/Conversions!$D$4))*Conversions!$D$7)*Conversions!$D$6)*Conversions!$D$5)</f>
        <v>0</v>
      </c>
      <c r="BE1402" s="210">
        <f>(((((BE1296)*(1/Conversions!$D$4))*Conversions!$D$7)*Conversions!$D$6)*Conversions!$D$5)</f>
        <v>0</v>
      </c>
      <c r="BF1402" s="210">
        <f>(((((BF1296)*(1/Conversions!$D$4))*Conversions!$D$7)*Conversions!$D$6)*Conversions!$D$5)</f>
        <v>0</v>
      </c>
      <c r="BG1402" s="210">
        <f>(((((BG1296)*(1/Conversions!$D$4))*Conversions!$D$7)*Conversions!$D$6)*Conversions!$D$5)</f>
        <v>0</v>
      </c>
      <c r="BH1402" s="210">
        <f>(((((BH1296)*(1/Conversions!$D$4))*Conversions!$D$7)*Conversions!$D$6)*Conversions!$D$5)</f>
        <v>0</v>
      </c>
      <c r="BI1402" s="210">
        <f>(((((BI1296)*(1/Conversions!$D$4))*Conversions!$D$7)*Conversions!$D$6)*Conversions!$D$5)</f>
        <v>0</v>
      </c>
      <c r="BJ1402" s="210">
        <f>(((((BJ1296)*(1/Conversions!$D$4))*Conversions!$D$7)*Conversions!$D$6)*Conversions!$D$5)</f>
        <v>0</v>
      </c>
      <c r="BK1402" s="210">
        <f>(((((BK1296)*(1/Conversions!$D$4))*Conversions!$D$7)*Conversions!$D$6)*Conversions!$D$5)</f>
        <v>0</v>
      </c>
      <c r="BL1402" s="210">
        <f>(((((BL1296)*(1/Conversions!$D$4))*Conversions!$D$7)*Conversions!$D$6)*Conversions!$D$5)</f>
        <v>0</v>
      </c>
      <c r="BM1402" s="210">
        <f>(((((BM1296)*(1/Conversions!$D$4))*Conversions!$D$7)*Conversions!$D$6)*Conversions!$D$5)</f>
        <v>0</v>
      </c>
      <c r="BN1402" s="210">
        <f>(((((BN1296)*(1/Conversions!$D$4))*Conversions!$D$7)*Conversions!$D$6)*Conversions!$D$5)</f>
        <v>0</v>
      </c>
      <c r="BO1402" s="210">
        <f>(((((BO1296)*(1/Conversions!$D$4))*Conversions!$D$7)*Conversions!$D$6)*Conversions!$D$5)</f>
        <v>0</v>
      </c>
      <c r="BP1402" s="210">
        <f>(((((BP1296)*(1/Conversions!$D$4))*Conversions!$D$7)*Conversions!$D$6)*Conversions!$D$5)</f>
        <v>0</v>
      </c>
      <c r="BQ1402" s="210">
        <f>(((((BQ1296)*(1/Conversions!$D$4))*Conversions!$D$7)*Conversions!$D$6)*Conversions!$D$5)</f>
        <v>0</v>
      </c>
      <c r="BR1402" s="210">
        <f>(((((BR1296)*(1/Conversions!$D$4))*Conversions!$D$7)*Conversions!$D$6)*Conversions!$D$5)</f>
        <v>0</v>
      </c>
      <c r="BS1402" s="210">
        <f>(((((BS1296)*(1/Conversions!$D$4))*Conversions!$D$7)*Conversions!$D$6)*Conversions!$D$5)</f>
        <v>0</v>
      </c>
      <c r="BT1402" s="210">
        <f>(((((BT1296)*(1/Conversions!$D$4))*Conversions!$D$7)*Conversions!$D$6)*Conversions!$D$5)</f>
        <v>0</v>
      </c>
      <c r="BU1402" s="210">
        <f>(((((BU1296)*(1/Conversions!$D$4))*Conversions!$D$7)*Conversions!$D$6)*Conversions!$D$5)</f>
        <v>0</v>
      </c>
      <c r="BV1402" s="210">
        <f>(((((BV1296)*(1/Conversions!$D$4))*Conversions!$D$7)*Conversions!$D$6)*Conversions!$D$5)</f>
        <v>0</v>
      </c>
      <c r="BW1402" s="210">
        <f>(((((BW1296)*(1/Conversions!$D$4))*Conversions!$D$7)*Conversions!$D$6)*Conversions!$D$5)</f>
        <v>0</v>
      </c>
      <c r="BX1402" s="210">
        <f>(((((BX1296)*(1/Conversions!$D$4))*Conversions!$D$7)*Conversions!$D$6)*Conversions!$D$5)</f>
        <v>0</v>
      </c>
      <c r="BY1402" s="210">
        <f>(((((BY1296)*(1/Conversions!$D$4))*Conversions!$D$7)*Conversions!$D$6)*Conversions!$D$5)</f>
        <v>0</v>
      </c>
      <c r="BZ1402" s="210">
        <f>(((((BZ1296)*(1/Conversions!$D$4))*Conversions!$D$7)*Conversions!$D$6)*Conversions!$D$5)</f>
        <v>0</v>
      </c>
      <c r="CA1402" s="210">
        <f>(((((CA1296)*(1/Conversions!$D$4))*Conversions!$D$7)*Conversions!$D$6)*Conversions!$D$5)</f>
        <v>0</v>
      </c>
      <c r="CB1402" s="210">
        <f>(((((CB1296)*(1/Conversions!$D$4))*Conversions!$D$7)*Conversions!$D$6)*Conversions!$D$5)</f>
        <v>0</v>
      </c>
      <c r="CC1402" s="210">
        <f>(((((CC1296)*(1/Conversions!$D$4))*Conversions!$D$7)*Conversions!$D$6)*Conversions!$D$5)</f>
        <v>7.4353495727901949E-6</v>
      </c>
      <c r="CD1402" s="210">
        <f>(((((CD1296)*(1/Conversions!$D$4))*Conversions!$D$7)*Conversions!$D$6)*Conversions!$D$5)</f>
        <v>7.4353495727901949E-6</v>
      </c>
      <c r="CE1402" s="210">
        <f>(((((CE1296)*(1/Conversions!$D$4))*Conversions!$D$7)*Conversions!$D$6)*Conversions!$D$5)</f>
        <v>7.4353495727901949E-6</v>
      </c>
      <c r="CF1402" s="210">
        <f>(((((CF1296)*(1/Conversions!$D$4))*Conversions!$D$7)*Conversions!$D$6)*Conversions!$D$5)</f>
        <v>0</v>
      </c>
      <c r="CG1402" s="210">
        <f>(((((CG1296)*(1/Conversions!$D$4))*Conversions!$D$7)*Conversions!$D$6)*Conversions!$D$5)</f>
        <v>0</v>
      </c>
      <c r="CH1402" s="210">
        <f>(((((CH1296)*(1/Conversions!$D$4))*Conversions!$D$7)*Conversions!$D$6)*Conversions!$D$5)</f>
        <v>0</v>
      </c>
      <c r="CI1402" s="210">
        <f>(((((CI1296)*(1/Conversions!$D$4))*Conversions!$D$7)*Conversions!$D$6)*Conversions!$D$5)</f>
        <v>0</v>
      </c>
      <c r="CJ1402" s="210">
        <f>(((((CJ1296)*(1/Conversions!$D$4))*Conversions!$D$7)*Conversions!$D$6)*Conversions!$D$5)</f>
        <v>0</v>
      </c>
      <c r="CK1402" s="210">
        <f>(((((CK1296)*(1/Conversions!$D$4))*Conversions!$D$7)*Conversions!$D$6)*Conversions!$D$5)</f>
        <v>0</v>
      </c>
      <c r="CL1402" s="210">
        <f>(((((CL1296)*(1/Conversions!$D$4))*Conversions!$D$7)*Conversions!$D$6)*Conversions!$D$5)</f>
        <v>0</v>
      </c>
      <c r="CM1402" s="210">
        <f>(((((CM1296)*(1/Conversions!$D$4))*Conversions!$D$7)*Conversions!$D$6)*Conversions!$D$5)</f>
        <v>0</v>
      </c>
      <c r="CN1402" s="210">
        <f>(((((CN1296)*(1/Conversions!$D$4))*Conversions!$D$7)*Conversions!$D$6)*Conversions!$D$5)</f>
        <v>0</v>
      </c>
      <c r="CO1402" s="210">
        <f>(((((CO1296)*(1/Conversions!$D$4))*Conversions!$D$7)*Conversions!$D$6)*Conversions!$D$5)</f>
        <v>0</v>
      </c>
      <c r="CP1402" s="210">
        <f>(((((CP1296)*(1/Conversions!$D$4))*Conversions!$D$7)*Conversions!$D$6)*Conversions!$D$5)</f>
        <v>0</v>
      </c>
      <c r="CQ1402" s="210">
        <f>(((((CQ1296)*(1/Conversions!$D$4))*Conversions!$D$7)*Conversions!$D$6)*Conversions!$D$5)</f>
        <v>0</v>
      </c>
      <c r="CR1402" s="210">
        <f>(((((CR1296)*(1/Conversions!$D$4))*Conversions!$D$7)*Conversions!$D$6)*Conversions!$D$5)</f>
        <v>0</v>
      </c>
      <c r="CS1402" s="210">
        <f>(((((CS1296)*(1/Conversions!$D$4))*Conversions!$D$7)*Conversions!$D$6)*Conversions!$D$5)</f>
        <v>0</v>
      </c>
      <c r="CT1402" s="210">
        <f>(((((CT1296)*(1/Conversions!$D$4))*Conversions!$D$7)*Conversions!$D$6)*Conversions!$D$5)</f>
        <v>0</v>
      </c>
      <c r="CU1402" s="210">
        <f>(((((CU1296)*(1/Conversions!$D$4))*Conversions!$D$7)*Conversions!$D$6)*Conversions!$D$5)</f>
        <v>0</v>
      </c>
      <c r="CV1402" s="210">
        <f>(((((CV1296)*(1/Conversions!$D$4))*Conversions!$D$7)*Conversions!$D$6)*Conversions!$D$5)</f>
        <v>0</v>
      </c>
      <c r="CW1402" s="210">
        <f>(((((CW1296)*(1/Conversions!$D$4))*Conversions!$D$7)*Conversions!$D$6)*Conversions!$D$5)</f>
        <v>0</v>
      </c>
      <c r="CX1402" s="210">
        <f>(((((CX1296)*(1/Conversions!$D$4))*Conversions!$D$7)*Conversions!$D$6)*Conversions!$D$5)</f>
        <v>0</v>
      </c>
    </row>
    <row r="1403" spans="1:102" s="208" customFormat="1" x14ac:dyDescent="0.25">
      <c r="A1403" s="213" t="s">
        <v>682</v>
      </c>
      <c r="C1403" s="210">
        <f>(((((C1297)*(1/Conversions!$D$4))*Conversions!$D$7)*Conversions!$D$6)*Conversions!$D$5)</f>
        <v>0</v>
      </c>
      <c r="D1403" s="210">
        <f>(((((D1297)*(1/Conversions!$D$4))*Conversions!$D$7)*Conversions!$D$6)*Conversions!$D$5)</f>
        <v>0</v>
      </c>
      <c r="E1403" s="210">
        <f>(((((E1297)*(1/Conversions!$D$4))*Conversions!$D$7)*Conversions!$D$6)*Conversions!$D$5)</f>
        <v>0</v>
      </c>
      <c r="F1403" s="210">
        <f>(((((F1297)*(1/Conversions!$D$4))*Conversions!$D$7)*Conversions!$D$6)*Conversions!$D$5)</f>
        <v>0</v>
      </c>
      <c r="G1403" s="210">
        <f>(((((G1297)*(1/Conversions!$D$4))*Conversions!$D$7)*Conversions!$D$6)*Conversions!$D$5)</f>
        <v>0</v>
      </c>
      <c r="H1403" s="210">
        <f>(((((H1297)*(1/Conversions!$D$4))*Conversions!$D$7)*Conversions!$D$6)*Conversions!$D$5)</f>
        <v>0</v>
      </c>
      <c r="I1403" s="210">
        <f>(((((I1297)*(1/Conversions!$D$4))*Conversions!$D$7)*Conversions!$D$6)*Conversions!$D$5)</f>
        <v>0</v>
      </c>
      <c r="J1403" s="210">
        <f>(((((J1297)*(1/Conversions!$D$4))*Conversions!$D$7)*Conversions!$D$6)*Conversions!$D$5)</f>
        <v>0</v>
      </c>
      <c r="K1403" s="210">
        <f>(((((K1297)*(1/Conversions!$D$4))*Conversions!$D$7)*Conversions!$D$6)*Conversions!$D$5)</f>
        <v>0</v>
      </c>
      <c r="L1403" s="210">
        <f>(((((L1297)*(1/Conversions!$D$4))*Conversions!$D$7)*Conversions!$D$6)*Conversions!$D$5)</f>
        <v>0</v>
      </c>
      <c r="M1403" s="210">
        <f>(((((M1297)*(1/Conversions!$D$4))*Conversions!$D$7)*Conversions!$D$6)*Conversions!$D$5)</f>
        <v>0</v>
      </c>
      <c r="N1403" s="210">
        <f>(((((N1297)*(1/Conversions!$D$4))*Conversions!$D$7)*Conversions!$D$6)*Conversions!$D$5)</f>
        <v>0</v>
      </c>
      <c r="O1403" s="210">
        <f>(((((O1297)*(1/Conversions!$D$4))*Conversions!$D$7)*Conversions!$D$6)*Conversions!$D$5)</f>
        <v>0</v>
      </c>
      <c r="P1403" s="210">
        <f>(((((P1297)*(1/Conversions!$D$4))*Conversions!$D$7)*Conversions!$D$6)*Conversions!$D$5)</f>
        <v>0</v>
      </c>
      <c r="Q1403" s="210">
        <f>(((((Q1297)*(1/Conversions!$D$4))*Conversions!$D$7)*Conversions!$D$6)*Conversions!$D$5)</f>
        <v>0</v>
      </c>
      <c r="R1403" s="210">
        <f>(((((R1297)*(1/Conversions!$D$4))*Conversions!$D$7)*Conversions!$D$6)*Conversions!$D$5)</f>
        <v>0</v>
      </c>
      <c r="S1403" s="210">
        <f>(((((S1297)*(1/Conversions!$D$4))*Conversions!$D$7)*Conversions!$D$6)*Conversions!$D$5)</f>
        <v>0</v>
      </c>
      <c r="T1403" s="210">
        <f>(((((T1297)*(1/Conversions!$D$4))*Conversions!$D$7)*Conversions!$D$6)*Conversions!$D$5)</f>
        <v>0</v>
      </c>
      <c r="U1403" s="210">
        <f>(((((U1297)*(1/Conversions!$D$4))*Conversions!$D$7)*Conversions!$D$6)*Conversions!$D$5)</f>
        <v>0</v>
      </c>
      <c r="V1403" s="210">
        <f>(((((V1297)*(1/Conversions!$D$4))*Conversions!$D$7)*Conversions!$D$6)*Conversions!$D$5)</f>
        <v>0</v>
      </c>
      <c r="W1403" s="210">
        <f>(((((W1297)*(1/Conversions!$D$4))*Conversions!$D$7)*Conversions!$D$6)*Conversions!$D$5)</f>
        <v>0</v>
      </c>
      <c r="X1403" s="210">
        <f>(((((X1297)*(1/Conversions!$D$4))*Conversions!$D$7)*Conversions!$D$6)*Conversions!$D$5)</f>
        <v>0</v>
      </c>
      <c r="Y1403" s="210">
        <f>(((((Y1297)*(1/Conversions!$D$4))*Conversions!$D$7)*Conversions!$D$6)*Conversions!$D$5)</f>
        <v>0</v>
      </c>
      <c r="Z1403" s="210">
        <f>(((((Z1297)*(1/Conversions!$D$4))*Conversions!$D$7)*Conversions!$D$6)*Conversions!$D$5)</f>
        <v>0</v>
      </c>
      <c r="AA1403" s="210">
        <f>(((((AA1297)*(1/Conversions!$D$4))*Conversions!$D$7)*Conversions!$D$6)*Conversions!$D$5)</f>
        <v>0</v>
      </c>
      <c r="AB1403" s="210">
        <f>(((((AB1297)*(1/Conversions!$D$4))*Conversions!$D$7)*Conversions!$D$6)*Conversions!$D$5)</f>
        <v>0</v>
      </c>
      <c r="AC1403" s="210">
        <f>(((((AC1297)*(1/Conversions!$D$4))*Conversions!$D$7)*Conversions!$D$6)*Conversions!$D$5)</f>
        <v>0</v>
      </c>
      <c r="AD1403" s="210">
        <f>(((((AD1297)*(1/Conversions!$D$4))*Conversions!$D$7)*Conversions!$D$6)*Conversions!$D$5)</f>
        <v>0</v>
      </c>
      <c r="AE1403" s="210">
        <f>(((((AE1297)*(1/Conversions!$D$4))*Conversions!$D$7)*Conversions!$D$6)*Conversions!$D$5)</f>
        <v>0</v>
      </c>
      <c r="AF1403" s="210">
        <f>(((((AF1297)*(1/Conversions!$D$4))*Conversions!$D$7)*Conversions!$D$6)*Conversions!$D$5)</f>
        <v>0</v>
      </c>
      <c r="AG1403" s="210">
        <f>(((((AG1297)*(1/Conversions!$D$4))*Conversions!$D$7)*Conversions!$D$6)*Conversions!$D$5)</f>
        <v>0</v>
      </c>
      <c r="AH1403" s="210">
        <f>(((((AH1297)*(1/Conversions!$D$4))*Conversions!$D$7)*Conversions!$D$6)*Conversions!$D$5)</f>
        <v>0</v>
      </c>
      <c r="AI1403" s="210">
        <f>(((((AI1297)*(1/Conversions!$D$4))*Conversions!$D$7)*Conversions!$D$6)*Conversions!$D$5)</f>
        <v>0</v>
      </c>
      <c r="AJ1403" s="210">
        <f>(((((AJ1297)*(1/Conversions!$D$4))*Conversions!$D$7)*Conversions!$D$6)*Conversions!$D$5)</f>
        <v>0</v>
      </c>
      <c r="AK1403" s="210">
        <f>(((((AK1297)*(1/Conversions!$D$4))*Conversions!$D$7)*Conversions!$D$6)*Conversions!$D$5)</f>
        <v>0</v>
      </c>
      <c r="AL1403" s="210">
        <f>(((((AL1297)*(1/Conversions!$D$4))*Conversions!$D$7)*Conversions!$D$6)*Conversions!$D$5)</f>
        <v>0</v>
      </c>
      <c r="AM1403" s="210">
        <f>(((((AM1297)*(1/Conversions!$D$4))*Conversions!$D$7)*Conversions!$D$6)*Conversions!$D$5)</f>
        <v>0</v>
      </c>
      <c r="AN1403" s="210">
        <f>(((((AN1297)*(1/Conversions!$D$4))*Conversions!$D$7)*Conversions!$D$6)*Conversions!$D$5)</f>
        <v>0</v>
      </c>
      <c r="AO1403" s="210">
        <f>(((((AO1297)*(1/Conversions!$D$4))*Conversions!$D$7)*Conversions!$D$6)*Conversions!$D$5)</f>
        <v>0</v>
      </c>
      <c r="AP1403" s="210">
        <f>(((((AP1297)*(1/Conversions!$D$4))*Conversions!$D$7)*Conversions!$D$6)*Conversions!$D$5)</f>
        <v>0</v>
      </c>
      <c r="AQ1403" s="210">
        <f>(((((AQ1297)*(1/Conversions!$D$4))*Conversions!$D$7)*Conversions!$D$6)*Conversions!$D$5)</f>
        <v>0</v>
      </c>
      <c r="AR1403" s="210">
        <f>(((((AR1297)*(1/Conversions!$D$4))*Conversions!$D$7)*Conversions!$D$6)*Conversions!$D$5)</f>
        <v>0</v>
      </c>
      <c r="AS1403" s="210">
        <f>(((((AS1297)*(1/Conversions!$D$4))*Conversions!$D$7)*Conversions!$D$6)*Conversions!$D$5)</f>
        <v>0</v>
      </c>
      <c r="AT1403" s="210">
        <f>(((((AT1297)*(1/Conversions!$D$4))*Conversions!$D$7)*Conversions!$D$6)*Conversions!$D$5)</f>
        <v>0</v>
      </c>
      <c r="AU1403" s="210">
        <f>(((((AU1297)*(1/Conversions!$D$4))*Conversions!$D$7)*Conversions!$D$6)*Conversions!$D$5)</f>
        <v>0</v>
      </c>
      <c r="AV1403" s="210">
        <f>(((((AV1297)*(1/Conversions!$D$4))*Conversions!$D$7)*Conversions!$D$6)*Conversions!$D$5)</f>
        <v>0</v>
      </c>
      <c r="AW1403" s="210">
        <f>(((((AW1297)*(1/Conversions!$D$4))*Conversions!$D$7)*Conversions!$D$6)*Conversions!$D$5)</f>
        <v>0</v>
      </c>
      <c r="AX1403" s="210">
        <f>(((((AX1297)*(1/Conversions!$D$4))*Conversions!$D$7)*Conversions!$D$6)*Conversions!$D$5)</f>
        <v>0</v>
      </c>
      <c r="AY1403" s="210">
        <f>(((((AY1297)*(1/Conversions!$D$4))*Conversions!$D$7)*Conversions!$D$6)*Conversions!$D$5)</f>
        <v>0</v>
      </c>
      <c r="AZ1403" s="210">
        <f>(((((AZ1297)*(1/Conversions!$D$4))*Conversions!$D$7)*Conversions!$D$6)*Conversions!$D$5)</f>
        <v>0</v>
      </c>
      <c r="BA1403" s="210">
        <f>(((((BA1297)*(1/Conversions!$D$4))*Conversions!$D$7)*Conversions!$D$6)*Conversions!$D$5)</f>
        <v>0</v>
      </c>
      <c r="BB1403" s="210">
        <f>(((((BB1297)*(1/Conversions!$D$4))*Conversions!$D$7)*Conversions!$D$6)*Conversions!$D$5)</f>
        <v>0</v>
      </c>
      <c r="BC1403" s="210">
        <f>(((((BC1297)*(1/Conversions!$D$4))*Conversions!$D$7)*Conversions!$D$6)*Conversions!$D$5)</f>
        <v>0</v>
      </c>
      <c r="BD1403" s="210">
        <f>(((((BD1297)*(1/Conversions!$D$4))*Conversions!$D$7)*Conversions!$D$6)*Conversions!$D$5)</f>
        <v>0</v>
      </c>
      <c r="BE1403" s="210">
        <f>(((((BE1297)*(1/Conversions!$D$4))*Conversions!$D$7)*Conversions!$D$6)*Conversions!$D$5)</f>
        <v>0</v>
      </c>
      <c r="BF1403" s="210">
        <f>(((((BF1297)*(1/Conversions!$D$4))*Conversions!$D$7)*Conversions!$D$6)*Conversions!$D$5)</f>
        <v>0</v>
      </c>
      <c r="BG1403" s="210">
        <f>(((((BG1297)*(1/Conversions!$D$4))*Conversions!$D$7)*Conversions!$D$6)*Conversions!$D$5)</f>
        <v>0</v>
      </c>
      <c r="BH1403" s="210">
        <f>(((((BH1297)*(1/Conversions!$D$4))*Conversions!$D$7)*Conversions!$D$6)*Conversions!$D$5)</f>
        <v>0</v>
      </c>
      <c r="BI1403" s="210">
        <f>(((((BI1297)*(1/Conversions!$D$4))*Conversions!$D$7)*Conversions!$D$6)*Conversions!$D$5)</f>
        <v>0</v>
      </c>
      <c r="BJ1403" s="210">
        <f>(((((BJ1297)*(1/Conversions!$D$4))*Conversions!$D$7)*Conversions!$D$6)*Conversions!$D$5)</f>
        <v>0</v>
      </c>
      <c r="BK1403" s="210">
        <f>(((((BK1297)*(1/Conversions!$D$4))*Conversions!$D$7)*Conversions!$D$6)*Conversions!$D$5)</f>
        <v>0</v>
      </c>
      <c r="BL1403" s="210">
        <f>(((((BL1297)*(1/Conversions!$D$4))*Conversions!$D$7)*Conversions!$D$6)*Conversions!$D$5)</f>
        <v>0</v>
      </c>
      <c r="BM1403" s="210">
        <f>(((((BM1297)*(1/Conversions!$D$4))*Conversions!$D$7)*Conversions!$D$6)*Conversions!$D$5)</f>
        <v>0</v>
      </c>
      <c r="BN1403" s="210">
        <f>(((((BN1297)*(1/Conversions!$D$4))*Conversions!$D$7)*Conversions!$D$6)*Conversions!$D$5)</f>
        <v>0</v>
      </c>
      <c r="BO1403" s="210">
        <f>(((((BO1297)*(1/Conversions!$D$4))*Conversions!$D$7)*Conversions!$D$6)*Conversions!$D$5)</f>
        <v>0</v>
      </c>
      <c r="BP1403" s="210">
        <f>(((((BP1297)*(1/Conversions!$D$4))*Conversions!$D$7)*Conversions!$D$6)*Conversions!$D$5)</f>
        <v>0</v>
      </c>
      <c r="BQ1403" s="210">
        <f>(((((BQ1297)*(1/Conversions!$D$4))*Conversions!$D$7)*Conversions!$D$6)*Conversions!$D$5)</f>
        <v>0</v>
      </c>
      <c r="BR1403" s="210">
        <f>(((((BR1297)*(1/Conversions!$D$4))*Conversions!$D$7)*Conversions!$D$6)*Conversions!$D$5)</f>
        <v>0</v>
      </c>
      <c r="BS1403" s="210">
        <f>(((((BS1297)*(1/Conversions!$D$4))*Conversions!$D$7)*Conversions!$D$6)*Conversions!$D$5)</f>
        <v>0</v>
      </c>
      <c r="BT1403" s="210">
        <f>(((((BT1297)*(1/Conversions!$D$4))*Conversions!$D$7)*Conversions!$D$6)*Conversions!$D$5)</f>
        <v>0</v>
      </c>
      <c r="BU1403" s="210">
        <f>(((((BU1297)*(1/Conversions!$D$4))*Conversions!$D$7)*Conversions!$D$6)*Conversions!$D$5)</f>
        <v>0</v>
      </c>
      <c r="BV1403" s="210">
        <f>(((((BV1297)*(1/Conversions!$D$4))*Conversions!$D$7)*Conversions!$D$6)*Conversions!$D$5)</f>
        <v>0</v>
      </c>
      <c r="BW1403" s="210">
        <f>(((((BW1297)*(1/Conversions!$D$4))*Conversions!$D$7)*Conversions!$D$6)*Conversions!$D$5)</f>
        <v>0</v>
      </c>
      <c r="BX1403" s="210">
        <f>(((((BX1297)*(1/Conversions!$D$4))*Conversions!$D$7)*Conversions!$D$6)*Conversions!$D$5)</f>
        <v>0</v>
      </c>
      <c r="BY1403" s="210">
        <f>(((((BY1297)*(1/Conversions!$D$4))*Conversions!$D$7)*Conversions!$D$6)*Conversions!$D$5)</f>
        <v>0</v>
      </c>
      <c r="BZ1403" s="210">
        <f>(((((BZ1297)*(1/Conversions!$D$4))*Conversions!$D$7)*Conversions!$D$6)*Conversions!$D$5)</f>
        <v>0</v>
      </c>
      <c r="CA1403" s="210">
        <f>(((((CA1297)*(1/Conversions!$D$4))*Conversions!$D$7)*Conversions!$D$6)*Conversions!$D$5)</f>
        <v>0</v>
      </c>
      <c r="CB1403" s="210">
        <f>(((((CB1297)*(1/Conversions!$D$4))*Conversions!$D$7)*Conversions!$D$6)*Conversions!$D$5)</f>
        <v>0</v>
      </c>
      <c r="CC1403" s="210">
        <f>(((((CC1297)*(1/Conversions!$D$4))*Conversions!$D$7)*Conversions!$D$6)*Conversions!$D$5)</f>
        <v>2.286128586179323E-6</v>
      </c>
      <c r="CD1403" s="210">
        <f>(((((CD1297)*(1/Conversions!$D$4))*Conversions!$D$7)*Conversions!$D$6)*Conversions!$D$5)</f>
        <v>2.286128586179323E-6</v>
      </c>
      <c r="CE1403" s="210">
        <f>(((((CE1297)*(1/Conversions!$D$4))*Conversions!$D$7)*Conversions!$D$6)*Conversions!$D$5)</f>
        <v>2.286128586179323E-6</v>
      </c>
      <c r="CF1403" s="210">
        <f>(((((CF1297)*(1/Conversions!$D$4))*Conversions!$D$7)*Conversions!$D$6)*Conversions!$D$5)</f>
        <v>0</v>
      </c>
      <c r="CG1403" s="210">
        <f>(((((CG1297)*(1/Conversions!$D$4))*Conversions!$D$7)*Conversions!$D$6)*Conversions!$D$5)</f>
        <v>0</v>
      </c>
      <c r="CH1403" s="210">
        <f>(((((CH1297)*(1/Conversions!$D$4))*Conversions!$D$7)*Conversions!$D$6)*Conversions!$D$5)</f>
        <v>0</v>
      </c>
      <c r="CI1403" s="210">
        <f>(((((CI1297)*(1/Conversions!$D$4))*Conversions!$D$7)*Conversions!$D$6)*Conversions!$D$5)</f>
        <v>5.4799491981278391E-6</v>
      </c>
      <c r="CJ1403" s="210">
        <f>(((((CJ1297)*(1/Conversions!$D$4))*Conversions!$D$7)*Conversions!$D$6)*Conversions!$D$5)</f>
        <v>5.4799491981278391E-6</v>
      </c>
      <c r="CK1403" s="210">
        <f>(((((CK1297)*(1/Conversions!$D$4))*Conversions!$D$7)*Conversions!$D$6)*Conversions!$D$5)</f>
        <v>5.4799491981278391E-6</v>
      </c>
      <c r="CL1403" s="210">
        <f>(((((CL1297)*(1/Conversions!$D$4))*Conversions!$D$7)*Conversions!$D$6)*Conversions!$D$5)</f>
        <v>0</v>
      </c>
      <c r="CM1403" s="210">
        <f>(((((CM1297)*(1/Conversions!$D$4))*Conversions!$D$7)*Conversions!$D$6)*Conversions!$D$5)</f>
        <v>0</v>
      </c>
      <c r="CN1403" s="210">
        <f>(((((CN1297)*(1/Conversions!$D$4))*Conversions!$D$7)*Conversions!$D$6)*Conversions!$D$5)</f>
        <v>0</v>
      </c>
      <c r="CO1403" s="210">
        <f>(((((CO1297)*(1/Conversions!$D$4))*Conversions!$D$7)*Conversions!$D$6)*Conversions!$D$5)</f>
        <v>0</v>
      </c>
      <c r="CP1403" s="210">
        <f>(((((CP1297)*(1/Conversions!$D$4))*Conversions!$D$7)*Conversions!$D$6)*Conversions!$D$5)</f>
        <v>0</v>
      </c>
      <c r="CQ1403" s="210">
        <f>(((((CQ1297)*(1/Conversions!$D$4))*Conversions!$D$7)*Conversions!$D$6)*Conversions!$D$5)</f>
        <v>0</v>
      </c>
      <c r="CR1403" s="210">
        <f>(((((CR1297)*(1/Conversions!$D$4))*Conversions!$D$7)*Conversions!$D$6)*Conversions!$D$5)</f>
        <v>0</v>
      </c>
      <c r="CS1403" s="210">
        <f>(((((CS1297)*(1/Conversions!$D$4))*Conversions!$D$7)*Conversions!$D$6)*Conversions!$D$5)</f>
        <v>0</v>
      </c>
      <c r="CT1403" s="210">
        <f>(((((CT1297)*(1/Conversions!$D$4))*Conversions!$D$7)*Conversions!$D$6)*Conversions!$D$5)</f>
        <v>0</v>
      </c>
      <c r="CU1403" s="210">
        <f>(((((CU1297)*(1/Conversions!$D$4))*Conversions!$D$7)*Conversions!$D$6)*Conversions!$D$5)</f>
        <v>0</v>
      </c>
      <c r="CV1403" s="210">
        <f>(((((CV1297)*(1/Conversions!$D$4))*Conversions!$D$7)*Conversions!$D$6)*Conversions!$D$5)</f>
        <v>0</v>
      </c>
      <c r="CW1403" s="210">
        <f>(((((CW1297)*(1/Conversions!$D$4))*Conversions!$D$7)*Conversions!$D$6)*Conversions!$D$5)</f>
        <v>0</v>
      </c>
      <c r="CX1403" s="210">
        <f>(((((CX1297)*(1/Conversions!$D$4))*Conversions!$D$7)*Conversions!$D$6)*Conversions!$D$5)</f>
        <v>0</v>
      </c>
    </row>
    <row r="1404" spans="1:102" s="208" customFormat="1" x14ac:dyDescent="0.25">
      <c r="A1404" s="213" t="s">
        <v>327</v>
      </c>
      <c r="C1404" s="210">
        <f>(((((C1298)*(1/Conversions!$D$4))*Conversions!$D$7)*Conversions!$D$6)*Conversions!$D$5)</f>
        <v>2.8262336038480305E-11</v>
      </c>
      <c r="D1404" s="210">
        <f>(((((D1298)*(1/Conversions!$D$4))*Conversions!$D$7)*Conversions!$D$6)*Conversions!$D$5)</f>
        <v>2.8262336038480305E-11</v>
      </c>
      <c r="E1404" s="210">
        <f>(((((E1298)*(1/Conversions!$D$4))*Conversions!$D$7)*Conversions!$D$6)*Conversions!$D$5)</f>
        <v>2.8262336038480305E-11</v>
      </c>
      <c r="F1404" s="210">
        <f>(((((F1298)*(1/Conversions!$D$4))*Conversions!$D$7)*Conversions!$D$6)*Conversions!$D$5)</f>
        <v>2.8262336038480305E-11</v>
      </c>
      <c r="G1404" s="210">
        <f>(((((G1298)*(1/Conversions!$D$4))*Conversions!$D$7)*Conversions!$D$6)*Conversions!$D$5)</f>
        <v>2.8262336038480305E-11</v>
      </c>
      <c r="H1404" s="210">
        <f>(((((H1298)*(1/Conversions!$D$4))*Conversions!$D$7)*Conversions!$D$6)*Conversions!$D$5)</f>
        <v>2.8262336038480305E-11</v>
      </c>
      <c r="I1404" s="210">
        <f>(((((I1298)*(1/Conversions!$D$4))*Conversions!$D$7)*Conversions!$D$6)*Conversions!$D$5)</f>
        <v>2.8262336038480305E-11</v>
      </c>
      <c r="J1404" s="210">
        <f>(((((J1298)*(1/Conversions!$D$4))*Conversions!$D$7)*Conversions!$D$6)*Conversions!$D$5)</f>
        <v>2.8262336038480305E-11</v>
      </c>
      <c r="K1404" s="210">
        <f>(((((K1298)*(1/Conversions!$D$4))*Conversions!$D$7)*Conversions!$D$6)*Conversions!$D$5)</f>
        <v>2.8262336038480305E-11</v>
      </c>
      <c r="L1404" s="210">
        <f>(((((L1298)*(1/Conversions!$D$4))*Conversions!$D$7)*Conversions!$D$6)*Conversions!$D$5)</f>
        <v>2.8262336038480305E-11</v>
      </c>
      <c r="M1404" s="210">
        <f>(((((M1298)*(1/Conversions!$D$4))*Conversions!$D$7)*Conversions!$D$6)*Conversions!$D$5)</f>
        <v>2.8262336038480305E-11</v>
      </c>
      <c r="N1404" s="210">
        <f>(((((N1298)*(1/Conversions!$D$4))*Conversions!$D$7)*Conversions!$D$6)*Conversions!$D$5)</f>
        <v>2.8262336038480305E-11</v>
      </c>
      <c r="O1404" s="210">
        <f>(((((O1298)*(1/Conversions!$D$4))*Conversions!$D$7)*Conversions!$D$6)*Conversions!$D$5)</f>
        <v>2.8262336038480305E-11</v>
      </c>
      <c r="P1404" s="210">
        <f>(((((P1298)*(1/Conversions!$D$4))*Conversions!$D$7)*Conversions!$D$6)*Conversions!$D$5)</f>
        <v>2.8262336038480305E-11</v>
      </c>
      <c r="Q1404" s="210">
        <f>(((((Q1298)*(1/Conversions!$D$4))*Conversions!$D$7)*Conversions!$D$6)*Conversions!$D$5)</f>
        <v>2.8262336038480305E-11</v>
      </c>
      <c r="R1404" s="210">
        <f>(((((R1298)*(1/Conversions!$D$4))*Conversions!$D$7)*Conversions!$D$6)*Conversions!$D$5)</f>
        <v>2.8262336038480305E-11</v>
      </c>
      <c r="S1404" s="210">
        <f>(((((S1298)*(1/Conversions!$D$4))*Conversions!$D$7)*Conversions!$D$6)*Conversions!$D$5)</f>
        <v>2.8262336038480305E-11</v>
      </c>
      <c r="T1404" s="210">
        <f>(((((T1298)*(1/Conversions!$D$4))*Conversions!$D$7)*Conversions!$D$6)*Conversions!$D$5)</f>
        <v>2.8262336038480305E-11</v>
      </c>
      <c r="U1404" s="210">
        <f>(((((U1298)*(1/Conversions!$D$4))*Conversions!$D$7)*Conversions!$D$6)*Conversions!$D$5)</f>
        <v>2.8262336038480305E-11</v>
      </c>
      <c r="V1404" s="210">
        <f>(((((V1298)*(1/Conversions!$D$4))*Conversions!$D$7)*Conversions!$D$6)*Conversions!$D$5)</f>
        <v>2.8262336038480305E-11</v>
      </c>
      <c r="W1404" s="210">
        <f>(((((W1298)*(1/Conversions!$D$4))*Conversions!$D$7)*Conversions!$D$6)*Conversions!$D$5)</f>
        <v>2.8262336038480305E-11</v>
      </c>
      <c r="X1404" s="210">
        <f>(((((X1298)*(1/Conversions!$D$4))*Conversions!$D$7)*Conversions!$D$6)*Conversions!$D$5)</f>
        <v>2.8262336038480305E-11</v>
      </c>
      <c r="Y1404" s="210">
        <f>(((((Y1298)*(1/Conversions!$D$4))*Conversions!$D$7)*Conversions!$D$6)*Conversions!$D$5)</f>
        <v>2.8262336038480305E-11</v>
      </c>
      <c r="Z1404" s="210">
        <f>(((((Z1298)*(1/Conversions!$D$4))*Conversions!$D$7)*Conversions!$D$6)*Conversions!$D$5)</f>
        <v>2.8262336038480305E-11</v>
      </c>
      <c r="AA1404" s="210">
        <f>(((((AA1298)*(1/Conversions!$D$4))*Conversions!$D$7)*Conversions!$D$6)*Conversions!$D$5)</f>
        <v>2.8262336038480305E-11</v>
      </c>
      <c r="AB1404" s="210">
        <f>(((((AB1298)*(1/Conversions!$D$4))*Conversions!$D$7)*Conversions!$D$6)*Conversions!$D$5)</f>
        <v>2.8262336038480305E-11</v>
      </c>
      <c r="AC1404" s="210">
        <f>(((((AC1298)*(1/Conversions!$D$4))*Conversions!$D$7)*Conversions!$D$6)*Conversions!$D$5)</f>
        <v>2.8262336038480305E-11</v>
      </c>
      <c r="AD1404" s="210">
        <f>(((((AD1298)*(1/Conversions!$D$4))*Conversions!$D$7)*Conversions!$D$6)*Conversions!$D$5)</f>
        <v>2.8262336038480305E-11</v>
      </c>
      <c r="AE1404" s="210">
        <f>(((((AE1298)*(1/Conversions!$D$4))*Conversions!$D$7)*Conversions!$D$6)*Conversions!$D$5)</f>
        <v>2.8262336038480305E-11</v>
      </c>
      <c r="AF1404" s="210">
        <f>(((((AF1298)*(1/Conversions!$D$4))*Conversions!$D$7)*Conversions!$D$6)*Conversions!$D$5)</f>
        <v>2.8262336038480305E-11</v>
      </c>
      <c r="AG1404" s="210">
        <f>(((((AG1298)*(1/Conversions!$D$4))*Conversions!$D$7)*Conversions!$D$6)*Conversions!$D$5)</f>
        <v>2.8262336038480305E-11</v>
      </c>
      <c r="AH1404" s="210">
        <f>(((((AH1298)*(1/Conversions!$D$4))*Conversions!$D$7)*Conversions!$D$6)*Conversions!$D$5)</f>
        <v>2.8262336038480305E-11</v>
      </c>
      <c r="AI1404" s="210">
        <f>(((((AI1298)*(1/Conversions!$D$4))*Conversions!$D$7)*Conversions!$D$6)*Conversions!$D$5)</f>
        <v>2.8262336038480305E-11</v>
      </c>
      <c r="AJ1404" s="210">
        <f>(((((AJ1298)*(1/Conversions!$D$4))*Conversions!$D$7)*Conversions!$D$6)*Conversions!$D$5)</f>
        <v>2.8262336038480305E-11</v>
      </c>
      <c r="AK1404" s="210">
        <f>(((((AK1298)*(1/Conversions!$D$4))*Conversions!$D$7)*Conversions!$D$6)*Conversions!$D$5)</f>
        <v>2.8262336038480305E-11</v>
      </c>
      <c r="AL1404" s="210">
        <f>(((((AL1298)*(1/Conversions!$D$4))*Conversions!$D$7)*Conversions!$D$6)*Conversions!$D$5)</f>
        <v>2.8262336038480305E-11</v>
      </c>
      <c r="AM1404" s="210">
        <f>(((((AM1298)*(1/Conversions!$D$4))*Conversions!$D$7)*Conversions!$D$6)*Conversions!$D$5)</f>
        <v>2.8262336038480305E-11</v>
      </c>
      <c r="AN1404" s="210">
        <f>(((((AN1298)*(1/Conversions!$D$4))*Conversions!$D$7)*Conversions!$D$6)*Conversions!$D$5)</f>
        <v>2.8262336038480305E-11</v>
      </c>
      <c r="AO1404" s="210">
        <f>(((((AO1298)*(1/Conversions!$D$4))*Conversions!$D$7)*Conversions!$D$6)*Conversions!$D$5)</f>
        <v>2.8262336038480305E-11</v>
      </c>
      <c r="AP1404" s="210">
        <f>(((((AP1298)*(1/Conversions!$D$4))*Conversions!$D$7)*Conversions!$D$6)*Conversions!$D$5)</f>
        <v>2.8262336038480305E-11</v>
      </c>
      <c r="AQ1404" s="210">
        <f>(((((AQ1298)*(1/Conversions!$D$4))*Conversions!$D$7)*Conversions!$D$6)*Conversions!$D$5)</f>
        <v>2.8262336038480305E-11</v>
      </c>
      <c r="AR1404" s="210">
        <f>(((((AR1298)*(1/Conversions!$D$4))*Conversions!$D$7)*Conversions!$D$6)*Conversions!$D$5)</f>
        <v>2.8262336038480305E-11</v>
      </c>
      <c r="AS1404" s="210">
        <f>(((((AS1298)*(1/Conversions!$D$4))*Conversions!$D$7)*Conversions!$D$6)*Conversions!$D$5)</f>
        <v>2.8262336038480305E-11</v>
      </c>
      <c r="AT1404" s="210">
        <f>(((((AT1298)*(1/Conversions!$D$4))*Conversions!$D$7)*Conversions!$D$6)*Conversions!$D$5)</f>
        <v>2.8262336038480305E-11</v>
      </c>
      <c r="AU1404" s="210">
        <f>(((((AU1298)*(1/Conversions!$D$4))*Conversions!$D$7)*Conversions!$D$6)*Conversions!$D$5)</f>
        <v>2.8262336038480305E-11</v>
      </c>
      <c r="AV1404" s="210">
        <f>(((((AV1298)*(1/Conversions!$D$4))*Conversions!$D$7)*Conversions!$D$6)*Conversions!$D$5)</f>
        <v>2.8262336038480305E-11</v>
      </c>
      <c r="AW1404" s="210">
        <f>(((((AW1298)*(1/Conversions!$D$4))*Conversions!$D$7)*Conversions!$D$6)*Conversions!$D$5)</f>
        <v>2.8262336038480305E-11</v>
      </c>
      <c r="AX1404" s="210">
        <f>(((((AX1298)*(1/Conversions!$D$4))*Conversions!$D$7)*Conversions!$D$6)*Conversions!$D$5)</f>
        <v>2.8262336038480305E-11</v>
      </c>
      <c r="AY1404" s="210">
        <f>(((((AY1298)*(1/Conversions!$D$4))*Conversions!$D$7)*Conversions!$D$6)*Conversions!$D$5)</f>
        <v>2.8262336038480305E-11</v>
      </c>
      <c r="AZ1404" s="210">
        <f>(((((AZ1298)*(1/Conversions!$D$4))*Conversions!$D$7)*Conversions!$D$6)*Conversions!$D$5)</f>
        <v>2.8262336038480305E-11</v>
      </c>
      <c r="BA1404" s="210">
        <f>(((((BA1298)*(1/Conversions!$D$4))*Conversions!$D$7)*Conversions!$D$6)*Conversions!$D$5)</f>
        <v>2.8262336038480305E-11</v>
      </c>
      <c r="BB1404" s="210">
        <f>(((((BB1298)*(1/Conversions!$D$4))*Conversions!$D$7)*Conversions!$D$6)*Conversions!$D$5)</f>
        <v>2.8262336038480305E-11</v>
      </c>
      <c r="BC1404" s="210">
        <f>(((((BC1298)*(1/Conversions!$D$4))*Conversions!$D$7)*Conversions!$D$6)*Conversions!$D$5)</f>
        <v>2.8262336038480305E-11</v>
      </c>
      <c r="BD1404" s="210">
        <f>(((((BD1298)*(1/Conversions!$D$4))*Conversions!$D$7)*Conversions!$D$6)*Conversions!$D$5)</f>
        <v>2.8262336038480305E-11</v>
      </c>
      <c r="BE1404" s="210">
        <f>(((((BE1298)*(1/Conversions!$D$4))*Conversions!$D$7)*Conversions!$D$6)*Conversions!$D$5)</f>
        <v>2.8262336038480305E-11</v>
      </c>
      <c r="BF1404" s="210">
        <f>(((((BF1298)*(1/Conversions!$D$4))*Conversions!$D$7)*Conversions!$D$6)*Conversions!$D$5)</f>
        <v>2.8262336038480305E-11</v>
      </c>
      <c r="BG1404" s="210">
        <f>(((((BG1298)*(1/Conversions!$D$4))*Conversions!$D$7)*Conversions!$D$6)*Conversions!$D$5)</f>
        <v>2.8262336038480305E-11</v>
      </c>
      <c r="BH1404" s="210">
        <f>(((((BH1298)*(1/Conversions!$D$4))*Conversions!$D$7)*Conversions!$D$6)*Conversions!$D$5)</f>
        <v>2.8262336038480305E-11</v>
      </c>
      <c r="BI1404" s="210">
        <f>(((((BI1298)*(1/Conversions!$D$4))*Conversions!$D$7)*Conversions!$D$6)*Conversions!$D$5)</f>
        <v>2.8262336038480305E-11</v>
      </c>
      <c r="BJ1404" s="210">
        <f>(((((BJ1298)*(1/Conversions!$D$4))*Conversions!$D$7)*Conversions!$D$6)*Conversions!$D$5)</f>
        <v>2.8262336038480305E-11</v>
      </c>
      <c r="BK1404" s="210">
        <f>(((((BK1298)*(1/Conversions!$D$4))*Conversions!$D$7)*Conversions!$D$6)*Conversions!$D$5)</f>
        <v>2.8262336038480305E-11</v>
      </c>
      <c r="BL1404" s="210">
        <f>(((((BL1298)*(1/Conversions!$D$4))*Conversions!$D$7)*Conversions!$D$6)*Conversions!$D$5)</f>
        <v>2.8262336038480305E-11</v>
      </c>
      <c r="BM1404" s="210">
        <f>(((((BM1298)*(1/Conversions!$D$4))*Conversions!$D$7)*Conversions!$D$6)*Conversions!$D$5)</f>
        <v>2.8262336038480305E-11</v>
      </c>
      <c r="BN1404" s="210">
        <f>(((((BN1298)*(1/Conversions!$D$4))*Conversions!$D$7)*Conversions!$D$6)*Conversions!$D$5)</f>
        <v>2.8262336038480305E-11</v>
      </c>
      <c r="BO1404" s="210">
        <f>(((((BO1298)*(1/Conversions!$D$4))*Conversions!$D$7)*Conversions!$D$6)*Conversions!$D$5)</f>
        <v>2.8262336038480305E-11</v>
      </c>
      <c r="BP1404" s="210">
        <f>(((((BP1298)*(1/Conversions!$D$4))*Conversions!$D$7)*Conversions!$D$6)*Conversions!$D$5)</f>
        <v>2.8262336038480305E-11</v>
      </c>
      <c r="BQ1404" s="210">
        <f>(((((BQ1298)*(1/Conversions!$D$4))*Conversions!$D$7)*Conversions!$D$6)*Conversions!$D$5)</f>
        <v>2.8262336038480305E-11</v>
      </c>
      <c r="BR1404" s="210">
        <f>(((((BR1298)*(1/Conversions!$D$4))*Conversions!$D$7)*Conversions!$D$6)*Conversions!$D$5)</f>
        <v>2.8262336038480305E-11</v>
      </c>
      <c r="BS1404" s="210">
        <f>(((((BS1298)*(1/Conversions!$D$4))*Conversions!$D$7)*Conversions!$D$6)*Conversions!$D$5)</f>
        <v>2.8262336038480305E-11</v>
      </c>
      <c r="BT1404" s="210">
        <f>(((((BT1298)*(1/Conversions!$D$4))*Conversions!$D$7)*Conversions!$D$6)*Conversions!$D$5)</f>
        <v>2.8262336038480305E-11</v>
      </c>
      <c r="BU1404" s="210">
        <f>(((((BU1298)*(1/Conversions!$D$4))*Conversions!$D$7)*Conversions!$D$6)*Conversions!$D$5)</f>
        <v>2.8262336038480305E-11</v>
      </c>
      <c r="BV1404" s="210">
        <f>(((((BV1298)*(1/Conversions!$D$4))*Conversions!$D$7)*Conversions!$D$6)*Conversions!$D$5)</f>
        <v>2.8262336038480305E-11</v>
      </c>
      <c r="BW1404" s="210">
        <f>(((((BW1298)*(1/Conversions!$D$4))*Conversions!$D$7)*Conversions!$D$6)*Conversions!$D$5)</f>
        <v>2.8262336038480305E-11</v>
      </c>
      <c r="BX1404" s="210">
        <f>(((((BX1298)*(1/Conversions!$D$4))*Conversions!$D$7)*Conversions!$D$6)*Conversions!$D$5)</f>
        <v>2.8262336038480305E-11</v>
      </c>
      <c r="BY1404" s="210">
        <f>(((((BY1298)*(1/Conversions!$D$4))*Conversions!$D$7)*Conversions!$D$6)*Conversions!$D$5)</f>
        <v>2.8262336038480305E-11</v>
      </c>
      <c r="BZ1404" s="210">
        <f>(((((BZ1298)*(1/Conversions!$D$4))*Conversions!$D$7)*Conversions!$D$6)*Conversions!$D$5)</f>
        <v>2.8262336038480305E-11</v>
      </c>
      <c r="CA1404" s="210">
        <f>(((((CA1298)*(1/Conversions!$D$4))*Conversions!$D$7)*Conversions!$D$6)*Conversions!$D$5)</f>
        <v>2.8262336038480305E-11</v>
      </c>
      <c r="CB1404" s="210">
        <f>(((((CB1298)*(1/Conversions!$D$4))*Conversions!$D$7)*Conversions!$D$6)*Conversions!$D$5)</f>
        <v>2.8262336038480305E-11</v>
      </c>
      <c r="CC1404" s="210">
        <f>(((((CC1298)*(1/Conversions!$D$4))*Conversions!$D$7)*Conversions!$D$6)*Conversions!$D$5)</f>
        <v>2.8262336038480305E-11</v>
      </c>
      <c r="CD1404" s="210">
        <f>(((((CD1298)*(1/Conversions!$D$4))*Conversions!$D$7)*Conversions!$D$6)*Conversions!$D$5)</f>
        <v>2.8262336038480305E-11</v>
      </c>
      <c r="CE1404" s="210">
        <f>(((((CE1298)*(1/Conversions!$D$4))*Conversions!$D$7)*Conversions!$D$6)*Conversions!$D$5)</f>
        <v>2.8262336038480305E-11</v>
      </c>
      <c r="CF1404" s="210">
        <f>(((((CF1298)*(1/Conversions!$D$4))*Conversions!$D$7)*Conversions!$D$6)*Conversions!$D$5)</f>
        <v>2.8262336038480305E-11</v>
      </c>
      <c r="CG1404" s="210">
        <f>(((((CG1298)*(1/Conversions!$D$4))*Conversions!$D$7)*Conversions!$D$6)*Conversions!$D$5)</f>
        <v>2.8262336038480305E-11</v>
      </c>
      <c r="CH1404" s="210">
        <f>(((((CH1298)*(1/Conversions!$D$4))*Conversions!$D$7)*Conversions!$D$6)*Conversions!$D$5)</f>
        <v>2.8262336038480305E-11</v>
      </c>
      <c r="CI1404" s="210">
        <f>(((((CI1298)*(1/Conversions!$D$4))*Conversions!$D$7)*Conversions!$D$6)*Conversions!$D$5)</f>
        <v>2.8262336038480305E-11</v>
      </c>
      <c r="CJ1404" s="210">
        <f>(((((CJ1298)*(1/Conversions!$D$4))*Conversions!$D$7)*Conversions!$D$6)*Conversions!$D$5)</f>
        <v>2.8262336038480305E-11</v>
      </c>
      <c r="CK1404" s="210">
        <f>(((((CK1298)*(1/Conversions!$D$4))*Conversions!$D$7)*Conversions!$D$6)*Conversions!$D$5)</f>
        <v>2.8262336038480305E-11</v>
      </c>
      <c r="CL1404" s="210">
        <f>(((((CL1298)*(1/Conversions!$D$4))*Conversions!$D$7)*Conversions!$D$6)*Conversions!$D$5)</f>
        <v>2.8262336038480305E-11</v>
      </c>
      <c r="CM1404" s="210">
        <f>(((((CM1298)*(1/Conversions!$D$4))*Conversions!$D$7)*Conversions!$D$6)*Conversions!$D$5)</f>
        <v>2.8262336038480305E-11</v>
      </c>
      <c r="CN1404" s="210">
        <f>(((((CN1298)*(1/Conversions!$D$4))*Conversions!$D$7)*Conversions!$D$6)*Conversions!$D$5)</f>
        <v>2.8262336038480305E-11</v>
      </c>
      <c r="CO1404" s="210">
        <f>(((((CO1298)*(1/Conversions!$D$4))*Conversions!$D$7)*Conversions!$D$6)*Conversions!$D$5)</f>
        <v>2.8262336038480305E-11</v>
      </c>
      <c r="CP1404" s="210">
        <f>(((((CP1298)*(1/Conversions!$D$4))*Conversions!$D$7)*Conversions!$D$6)*Conversions!$D$5)</f>
        <v>2.8262336038480305E-11</v>
      </c>
      <c r="CQ1404" s="210">
        <f>(((((CQ1298)*(1/Conversions!$D$4))*Conversions!$D$7)*Conversions!$D$6)*Conversions!$D$5)</f>
        <v>2.8262336038480305E-11</v>
      </c>
      <c r="CR1404" s="210">
        <f>(((((CR1298)*(1/Conversions!$D$4))*Conversions!$D$7)*Conversions!$D$6)*Conversions!$D$5)</f>
        <v>2.8262336038480305E-11</v>
      </c>
      <c r="CS1404" s="210">
        <f>(((((CS1298)*(1/Conversions!$D$4))*Conversions!$D$7)*Conversions!$D$6)*Conversions!$D$5)</f>
        <v>2.8262336038480305E-11</v>
      </c>
      <c r="CT1404" s="210">
        <f>(((((CT1298)*(1/Conversions!$D$4))*Conversions!$D$7)*Conversions!$D$6)*Conversions!$D$5)</f>
        <v>2.8262336038480305E-11</v>
      </c>
      <c r="CU1404" s="210">
        <f>(((((CU1298)*(1/Conversions!$D$4))*Conversions!$D$7)*Conversions!$D$6)*Conversions!$D$5)</f>
        <v>2.8262336038480305E-11</v>
      </c>
      <c r="CV1404" s="210">
        <f>(((((CV1298)*(1/Conversions!$D$4))*Conversions!$D$7)*Conversions!$D$6)*Conversions!$D$5)</f>
        <v>2.8262336038480305E-11</v>
      </c>
      <c r="CW1404" s="210">
        <f>(((((CW1298)*(1/Conversions!$D$4))*Conversions!$D$7)*Conversions!$D$6)*Conversions!$D$5)</f>
        <v>2.8262336038480305E-11</v>
      </c>
      <c r="CX1404" s="210">
        <f>(((((CX1298)*(1/Conversions!$D$4))*Conversions!$D$7)*Conversions!$D$6)*Conversions!$D$5)</f>
        <v>2.8262336038480305E-11</v>
      </c>
    </row>
    <row r="1405" spans="1:102" s="208" customFormat="1" x14ac:dyDescent="0.25">
      <c r="A1405" s="213" t="s">
        <v>329</v>
      </c>
      <c r="C1405" s="210">
        <f>(((((C1299)*(1/Conversions!$D$4))*Conversions!$D$7)*Conversions!$D$6)*Conversions!$D$5)</f>
        <v>2.826233603848031E-8</v>
      </c>
      <c r="D1405" s="210">
        <f>(((((D1299)*(1/Conversions!$D$4))*Conversions!$D$7)*Conversions!$D$6)*Conversions!$D$5)</f>
        <v>2.826233603848031E-8</v>
      </c>
      <c r="E1405" s="210">
        <f>(((((E1299)*(1/Conversions!$D$4))*Conversions!$D$7)*Conversions!$D$6)*Conversions!$D$5)</f>
        <v>2.826233603848031E-8</v>
      </c>
      <c r="F1405" s="210">
        <f>(((((F1299)*(1/Conversions!$D$4))*Conversions!$D$7)*Conversions!$D$6)*Conversions!$D$5)</f>
        <v>2.826233603848031E-8</v>
      </c>
      <c r="G1405" s="210">
        <f>(((((G1299)*(1/Conversions!$D$4))*Conversions!$D$7)*Conversions!$D$6)*Conversions!$D$5)</f>
        <v>2.826233603848031E-8</v>
      </c>
      <c r="H1405" s="210">
        <f>(((((H1299)*(1/Conversions!$D$4))*Conversions!$D$7)*Conversions!$D$6)*Conversions!$D$5)</f>
        <v>2.826233603848031E-8</v>
      </c>
      <c r="I1405" s="210">
        <f>(((((I1299)*(1/Conversions!$D$4))*Conversions!$D$7)*Conversions!$D$6)*Conversions!$D$5)</f>
        <v>2.826233603848031E-8</v>
      </c>
      <c r="J1405" s="210">
        <f>(((((J1299)*(1/Conversions!$D$4))*Conversions!$D$7)*Conversions!$D$6)*Conversions!$D$5)</f>
        <v>2.826233603848031E-8</v>
      </c>
      <c r="K1405" s="210">
        <f>(((((K1299)*(1/Conversions!$D$4))*Conversions!$D$7)*Conversions!$D$6)*Conversions!$D$5)</f>
        <v>2.826233603848031E-8</v>
      </c>
      <c r="L1405" s="210">
        <f>(((((L1299)*(1/Conversions!$D$4))*Conversions!$D$7)*Conversions!$D$6)*Conversions!$D$5)</f>
        <v>2.826233603848031E-8</v>
      </c>
      <c r="M1405" s="210">
        <f>(((((M1299)*(1/Conversions!$D$4))*Conversions!$D$7)*Conversions!$D$6)*Conversions!$D$5)</f>
        <v>2.826233603848031E-8</v>
      </c>
      <c r="N1405" s="210">
        <f>(((((N1299)*(1/Conversions!$D$4))*Conversions!$D$7)*Conversions!$D$6)*Conversions!$D$5)</f>
        <v>2.826233603848031E-8</v>
      </c>
      <c r="O1405" s="210">
        <f>(((((O1299)*(1/Conversions!$D$4))*Conversions!$D$7)*Conversions!$D$6)*Conversions!$D$5)</f>
        <v>2.826233603848031E-8</v>
      </c>
      <c r="P1405" s="210">
        <f>(((((P1299)*(1/Conversions!$D$4))*Conversions!$D$7)*Conversions!$D$6)*Conversions!$D$5)</f>
        <v>2.826233603848031E-8</v>
      </c>
      <c r="Q1405" s="210">
        <f>(((((Q1299)*(1/Conversions!$D$4))*Conversions!$D$7)*Conversions!$D$6)*Conversions!$D$5)</f>
        <v>2.826233603848031E-8</v>
      </c>
      <c r="R1405" s="210">
        <f>(((((R1299)*(1/Conversions!$D$4))*Conversions!$D$7)*Conversions!$D$6)*Conversions!$D$5)</f>
        <v>2.826233603848031E-8</v>
      </c>
      <c r="S1405" s="210">
        <f>(((((S1299)*(1/Conversions!$D$4))*Conversions!$D$7)*Conversions!$D$6)*Conversions!$D$5)</f>
        <v>2.826233603848031E-8</v>
      </c>
      <c r="T1405" s="210">
        <f>(((((T1299)*(1/Conversions!$D$4))*Conversions!$D$7)*Conversions!$D$6)*Conversions!$D$5)</f>
        <v>2.826233603848031E-8</v>
      </c>
      <c r="U1405" s="210">
        <f>(((((U1299)*(1/Conversions!$D$4))*Conversions!$D$7)*Conversions!$D$6)*Conversions!$D$5)</f>
        <v>2.826233603848031E-8</v>
      </c>
      <c r="V1405" s="210">
        <f>(((((V1299)*(1/Conversions!$D$4))*Conversions!$D$7)*Conversions!$D$6)*Conversions!$D$5)</f>
        <v>2.826233603848031E-8</v>
      </c>
      <c r="W1405" s="210">
        <f>(((((W1299)*(1/Conversions!$D$4))*Conversions!$D$7)*Conversions!$D$6)*Conversions!$D$5)</f>
        <v>2.826233603848031E-8</v>
      </c>
      <c r="X1405" s="210">
        <f>(((((X1299)*(1/Conversions!$D$4))*Conversions!$D$7)*Conversions!$D$6)*Conversions!$D$5)</f>
        <v>2.826233603848031E-8</v>
      </c>
      <c r="Y1405" s="210">
        <f>(((((Y1299)*(1/Conversions!$D$4))*Conversions!$D$7)*Conversions!$D$6)*Conversions!$D$5)</f>
        <v>2.826233603848031E-8</v>
      </c>
      <c r="Z1405" s="210">
        <f>(((((Z1299)*(1/Conversions!$D$4))*Conversions!$D$7)*Conversions!$D$6)*Conversions!$D$5)</f>
        <v>2.826233603848031E-8</v>
      </c>
      <c r="AA1405" s="210">
        <f>(((((AA1299)*(1/Conversions!$D$4))*Conversions!$D$7)*Conversions!$D$6)*Conversions!$D$5)</f>
        <v>2.826233603848031E-8</v>
      </c>
      <c r="AB1405" s="210">
        <f>(((((AB1299)*(1/Conversions!$D$4))*Conversions!$D$7)*Conversions!$D$6)*Conversions!$D$5)</f>
        <v>2.826233603848031E-8</v>
      </c>
      <c r="AC1405" s="210">
        <f>(((((AC1299)*(1/Conversions!$D$4))*Conversions!$D$7)*Conversions!$D$6)*Conversions!$D$5)</f>
        <v>2.826233603848031E-8</v>
      </c>
      <c r="AD1405" s="210">
        <f>(((((AD1299)*(1/Conversions!$D$4))*Conversions!$D$7)*Conversions!$D$6)*Conversions!$D$5)</f>
        <v>2.826233603848031E-8</v>
      </c>
      <c r="AE1405" s="210">
        <f>(((((AE1299)*(1/Conversions!$D$4))*Conversions!$D$7)*Conversions!$D$6)*Conversions!$D$5)</f>
        <v>2.826233603848031E-8</v>
      </c>
      <c r="AF1405" s="210">
        <f>(((((AF1299)*(1/Conversions!$D$4))*Conversions!$D$7)*Conversions!$D$6)*Conversions!$D$5)</f>
        <v>2.826233603848031E-8</v>
      </c>
      <c r="AG1405" s="210">
        <f>(((((AG1299)*(1/Conversions!$D$4))*Conversions!$D$7)*Conversions!$D$6)*Conversions!$D$5)</f>
        <v>2.826233603848031E-8</v>
      </c>
      <c r="AH1405" s="210">
        <f>(((((AH1299)*(1/Conversions!$D$4))*Conversions!$D$7)*Conversions!$D$6)*Conversions!$D$5)</f>
        <v>2.826233603848031E-8</v>
      </c>
      <c r="AI1405" s="210">
        <f>(((((AI1299)*(1/Conversions!$D$4))*Conversions!$D$7)*Conversions!$D$6)*Conversions!$D$5)</f>
        <v>2.826233603848031E-8</v>
      </c>
      <c r="AJ1405" s="210">
        <f>(((((AJ1299)*(1/Conversions!$D$4))*Conversions!$D$7)*Conversions!$D$6)*Conversions!$D$5)</f>
        <v>2.826233603848031E-8</v>
      </c>
      <c r="AK1405" s="210">
        <f>(((((AK1299)*(1/Conversions!$D$4))*Conversions!$D$7)*Conversions!$D$6)*Conversions!$D$5)</f>
        <v>2.826233603848031E-8</v>
      </c>
      <c r="AL1405" s="210">
        <f>(((((AL1299)*(1/Conversions!$D$4))*Conversions!$D$7)*Conversions!$D$6)*Conversions!$D$5)</f>
        <v>2.826233603848031E-8</v>
      </c>
      <c r="AM1405" s="210">
        <f>(((((AM1299)*(1/Conversions!$D$4))*Conversions!$D$7)*Conversions!$D$6)*Conversions!$D$5)</f>
        <v>2.826233603848031E-8</v>
      </c>
      <c r="AN1405" s="210">
        <f>(((((AN1299)*(1/Conversions!$D$4))*Conversions!$D$7)*Conversions!$D$6)*Conversions!$D$5)</f>
        <v>2.826233603848031E-8</v>
      </c>
      <c r="AO1405" s="210">
        <f>(((((AO1299)*(1/Conversions!$D$4))*Conversions!$D$7)*Conversions!$D$6)*Conversions!$D$5)</f>
        <v>2.826233603848031E-8</v>
      </c>
      <c r="AP1405" s="210">
        <f>(((((AP1299)*(1/Conversions!$D$4))*Conversions!$D$7)*Conversions!$D$6)*Conversions!$D$5)</f>
        <v>2.826233603848031E-8</v>
      </c>
      <c r="AQ1405" s="210">
        <f>(((((AQ1299)*(1/Conversions!$D$4))*Conversions!$D$7)*Conversions!$D$6)*Conversions!$D$5)</f>
        <v>2.826233603848031E-8</v>
      </c>
      <c r="AR1405" s="210">
        <f>(((((AR1299)*(1/Conversions!$D$4))*Conversions!$D$7)*Conversions!$D$6)*Conversions!$D$5)</f>
        <v>2.826233603848031E-8</v>
      </c>
      <c r="AS1405" s="210">
        <f>(((((AS1299)*(1/Conversions!$D$4))*Conversions!$D$7)*Conversions!$D$6)*Conversions!$D$5)</f>
        <v>2.826233603848031E-8</v>
      </c>
      <c r="AT1405" s="210">
        <f>(((((AT1299)*(1/Conversions!$D$4))*Conversions!$D$7)*Conversions!$D$6)*Conversions!$D$5)</f>
        <v>2.826233603848031E-8</v>
      </c>
      <c r="AU1405" s="210">
        <f>(((((AU1299)*(1/Conversions!$D$4))*Conversions!$D$7)*Conversions!$D$6)*Conversions!$D$5)</f>
        <v>2.826233603848031E-8</v>
      </c>
      <c r="AV1405" s="210">
        <f>(((((AV1299)*(1/Conversions!$D$4))*Conversions!$D$7)*Conversions!$D$6)*Conversions!$D$5)</f>
        <v>2.826233603848031E-8</v>
      </c>
      <c r="AW1405" s="210">
        <f>(((((AW1299)*(1/Conversions!$D$4))*Conversions!$D$7)*Conversions!$D$6)*Conversions!$D$5)</f>
        <v>2.826233603848031E-8</v>
      </c>
      <c r="AX1405" s="210">
        <f>(((((AX1299)*(1/Conversions!$D$4))*Conversions!$D$7)*Conversions!$D$6)*Conversions!$D$5)</f>
        <v>2.826233603848031E-8</v>
      </c>
      <c r="AY1405" s="210">
        <f>(((((AY1299)*(1/Conversions!$D$4))*Conversions!$D$7)*Conversions!$D$6)*Conversions!$D$5)</f>
        <v>2.826233603848031E-8</v>
      </c>
      <c r="AZ1405" s="210">
        <f>(((((AZ1299)*(1/Conversions!$D$4))*Conversions!$D$7)*Conversions!$D$6)*Conversions!$D$5)</f>
        <v>2.826233603848031E-8</v>
      </c>
      <c r="BA1405" s="210">
        <f>(((((BA1299)*(1/Conversions!$D$4))*Conversions!$D$7)*Conversions!$D$6)*Conversions!$D$5)</f>
        <v>2.826233603848031E-8</v>
      </c>
      <c r="BB1405" s="210">
        <f>(((((BB1299)*(1/Conversions!$D$4))*Conversions!$D$7)*Conversions!$D$6)*Conversions!$D$5)</f>
        <v>2.826233603848031E-8</v>
      </c>
      <c r="BC1405" s="210">
        <f>(((((BC1299)*(1/Conversions!$D$4))*Conversions!$D$7)*Conversions!$D$6)*Conversions!$D$5)</f>
        <v>2.826233603848031E-8</v>
      </c>
      <c r="BD1405" s="210">
        <f>(((((BD1299)*(1/Conversions!$D$4))*Conversions!$D$7)*Conversions!$D$6)*Conversions!$D$5)</f>
        <v>2.826233603848031E-8</v>
      </c>
      <c r="BE1405" s="210">
        <f>(((((BE1299)*(1/Conversions!$D$4))*Conversions!$D$7)*Conversions!$D$6)*Conversions!$D$5)</f>
        <v>2.826233603848031E-8</v>
      </c>
      <c r="BF1405" s="210">
        <f>(((((BF1299)*(1/Conversions!$D$4))*Conversions!$D$7)*Conversions!$D$6)*Conversions!$D$5)</f>
        <v>2.826233603848031E-8</v>
      </c>
      <c r="BG1405" s="210">
        <f>(((((BG1299)*(1/Conversions!$D$4))*Conversions!$D$7)*Conversions!$D$6)*Conversions!$D$5)</f>
        <v>2.826233603848031E-8</v>
      </c>
      <c r="BH1405" s="210">
        <f>(((((BH1299)*(1/Conversions!$D$4))*Conversions!$D$7)*Conversions!$D$6)*Conversions!$D$5)</f>
        <v>2.826233603848031E-8</v>
      </c>
      <c r="BI1405" s="210">
        <f>(((((BI1299)*(1/Conversions!$D$4))*Conversions!$D$7)*Conversions!$D$6)*Conversions!$D$5)</f>
        <v>2.826233603848031E-8</v>
      </c>
      <c r="BJ1405" s="210">
        <f>(((((BJ1299)*(1/Conversions!$D$4))*Conversions!$D$7)*Conversions!$D$6)*Conversions!$D$5)</f>
        <v>2.826233603848031E-8</v>
      </c>
      <c r="BK1405" s="210">
        <f>(((((BK1299)*(1/Conversions!$D$4))*Conversions!$D$7)*Conversions!$D$6)*Conversions!$D$5)</f>
        <v>2.826233603848031E-8</v>
      </c>
      <c r="BL1405" s="210">
        <f>(((((BL1299)*(1/Conversions!$D$4))*Conversions!$D$7)*Conversions!$D$6)*Conversions!$D$5)</f>
        <v>2.826233603848031E-8</v>
      </c>
      <c r="BM1405" s="210">
        <f>(((((BM1299)*(1/Conversions!$D$4))*Conversions!$D$7)*Conversions!$D$6)*Conversions!$D$5)</f>
        <v>2.826233603848031E-8</v>
      </c>
      <c r="BN1405" s="210">
        <f>(((((BN1299)*(1/Conversions!$D$4))*Conversions!$D$7)*Conversions!$D$6)*Conversions!$D$5)</f>
        <v>2.826233603848031E-8</v>
      </c>
      <c r="BO1405" s="210">
        <f>(((((BO1299)*(1/Conversions!$D$4))*Conversions!$D$7)*Conversions!$D$6)*Conversions!$D$5)</f>
        <v>2.826233603848031E-8</v>
      </c>
      <c r="BP1405" s="210">
        <f>(((((BP1299)*(1/Conversions!$D$4))*Conversions!$D$7)*Conversions!$D$6)*Conversions!$D$5)</f>
        <v>2.826233603848031E-8</v>
      </c>
      <c r="BQ1405" s="210">
        <f>(((((BQ1299)*(1/Conversions!$D$4))*Conversions!$D$7)*Conversions!$D$6)*Conversions!$D$5)</f>
        <v>2.826233603848031E-8</v>
      </c>
      <c r="BR1405" s="210">
        <f>(((((BR1299)*(1/Conversions!$D$4))*Conversions!$D$7)*Conversions!$D$6)*Conversions!$D$5)</f>
        <v>2.826233603848031E-8</v>
      </c>
      <c r="BS1405" s="210">
        <f>(((((BS1299)*(1/Conversions!$D$4))*Conversions!$D$7)*Conversions!$D$6)*Conversions!$D$5)</f>
        <v>2.826233603848031E-8</v>
      </c>
      <c r="BT1405" s="210">
        <f>(((((BT1299)*(1/Conversions!$D$4))*Conversions!$D$7)*Conversions!$D$6)*Conversions!$D$5)</f>
        <v>2.826233603848031E-8</v>
      </c>
      <c r="BU1405" s="210">
        <f>(((((BU1299)*(1/Conversions!$D$4))*Conversions!$D$7)*Conversions!$D$6)*Conversions!$D$5)</f>
        <v>2.826233603848031E-8</v>
      </c>
      <c r="BV1405" s="210">
        <f>(((((BV1299)*(1/Conversions!$D$4))*Conversions!$D$7)*Conversions!$D$6)*Conversions!$D$5)</f>
        <v>2.826233603848031E-8</v>
      </c>
      <c r="BW1405" s="210">
        <f>(((((BW1299)*(1/Conversions!$D$4))*Conversions!$D$7)*Conversions!$D$6)*Conversions!$D$5)</f>
        <v>2.826233603848031E-8</v>
      </c>
      <c r="BX1405" s="210">
        <f>(((((BX1299)*(1/Conversions!$D$4))*Conversions!$D$7)*Conversions!$D$6)*Conversions!$D$5)</f>
        <v>2.826233603848031E-8</v>
      </c>
      <c r="BY1405" s="210">
        <f>(((((BY1299)*(1/Conversions!$D$4))*Conversions!$D$7)*Conversions!$D$6)*Conversions!$D$5)</f>
        <v>2.826233603848031E-8</v>
      </c>
      <c r="BZ1405" s="210">
        <f>(((((BZ1299)*(1/Conversions!$D$4))*Conversions!$D$7)*Conversions!$D$6)*Conversions!$D$5)</f>
        <v>2.826233603848031E-8</v>
      </c>
      <c r="CA1405" s="210">
        <f>(((((CA1299)*(1/Conversions!$D$4))*Conversions!$D$7)*Conversions!$D$6)*Conversions!$D$5)</f>
        <v>2.826233603848031E-8</v>
      </c>
      <c r="CB1405" s="210">
        <f>(((((CB1299)*(1/Conversions!$D$4))*Conversions!$D$7)*Conversions!$D$6)*Conversions!$D$5)</f>
        <v>2.826233603848031E-8</v>
      </c>
      <c r="CC1405" s="210">
        <f>(((((CC1299)*(1/Conversions!$D$4))*Conversions!$D$7)*Conversions!$D$6)*Conversions!$D$5)</f>
        <v>2.826233603848031E-8</v>
      </c>
      <c r="CD1405" s="210">
        <f>(((((CD1299)*(1/Conversions!$D$4))*Conversions!$D$7)*Conversions!$D$6)*Conversions!$D$5)</f>
        <v>2.826233603848031E-8</v>
      </c>
      <c r="CE1405" s="210">
        <f>(((((CE1299)*(1/Conversions!$D$4))*Conversions!$D$7)*Conversions!$D$6)*Conversions!$D$5)</f>
        <v>2.826233603848031E-8</v>
      </c>
      <c r="CF1405" s="210">
        <f>(((((CF1299)*(1/Conversions!$D$4))*Conversions!$D$7)*Conversions!$D$6)*Conversions!$D$5)</f>
        <v>2.826233603848031E-8</v>
      </c>
      <c r="CG1405" s="210">
        <f>(((((CG1299)*(1/Conversions!$D$4))*Conversions!$D$7)*Conversions!$D$6)*Conversions!$D$5)</f>
        <v>2.826233603848031E-8</v>
      </c>
      <c r="CH1405" s="210">
        <f>(((((CH1299)*(1/Conversions!$D$4))*Conversions!$D$7)*Conversions!$D$6)*Conversions!$D$5)</f>
        <v>2.826233603848031E-8</v>
      </c>
      <c r="CI1405" s="210">
        <f>(((((CI1299)*(1/Conversions!$D$4))*Conversions!$D$7)*Conversions!$D$6)*Conversions!$D$5)</f>
        <v>2.826233603848031E-8</v>
      </c>
      <c r="CJ1405" s="210">
        <f>(((((CJ1299)*(1/Conversions!$D$4))*Conversions!$D$7)*Conversions!$D$6)*Conversions!$D$5)</f>
        <v>2.826233603848031E-8</v>
      </c>
      <c r="CK1405" s="210">
        <f>(((((CK1299)*(1/Conversions!$D$4))*Conversions!$D$7)*Conversions!$D$6)*Conversions!$D$5)</f>
        <v>2.826233603848031E-8</v>
      </c>
      <c r="CL1405" s="210">
        <f>(((((CL1299)*(1/Conversions!$D$4))*Conversions!$D$7)*Conversions!$D$6)*Conversions!$D$5)</f>
        <v>2.826233603848031E-8</v>
      </c>
      <c r="CM1405" s="210">
        <f>(((((CM1299)*(1/Conversions!$D$4))*Conversions!$D$7)*Conversions!$D$6)*Conversions!$D$5)</f>
        <v>2.826233603848031E-8</v>
      </c>
      <c r="CN1405" s="210">
        <f>(((((CN1299)*(1/Conversions!$D$4))*Conversions!$D$7)*Conversions!$D$6)*Conversions!$D$5)</f>
        <v>2.826233603848031E-8</v>
      </c>
      <c r="CO1405" s="210">
        <f>(((((CO1299)*(1/Conversions!$D$4))*Conversions!$D$7)*Conversions!$D$6)*Conversions!$D$5)</f>
        <v>2.826233603848031E-8</v>
      </c>
      <c r="CP1405" s="210">
        <f>(((((CP1299)*(1/Conversions!$D$4))*Conversions!$D$7)*Conversions!$D$6)*Conversions!$D$5)</f>
        <v>2.826233603848031E-8</v>
      </c>
      <c r="CQ1405" s="210">
        <f>(((((CQ1299)*(1/Conversions!$D$4))*Conversions!$D$7)*Conversions!$D$6)*Conversions!$D$5)</f>
        <v>2.826233603848031E-8</v>
      </c>
      <c r="CR1405" s="210">
        <f>(((((CR1299)*(1/Conversions!$D$4))*Conversions!$D$7)*Conversions!$D$6)*Conversions!$D$5)</f>
        <v>2.826233603848031E-8</v>
      </c>
      <c r="CS1405" s="210">
        <f>(((((CS1299)*(1/Conversions!$D$4))*Conversions!$D$7)*Conversions!$D$6)*Conversions!$D$5)</f>
        <v>2.826233603848031E-8</v>
      </c>
      <c r="CT1405" s="210">
        <f>(((((CT1299)*(1/Conversions!$D$4))*Conversions!$D$7)*Conversions!$D$6)*Conversions!$D$5)</f>
        <v>2.826233603848031E-8</v>
      </c>
      <c r="CU1405" s="210">
        <f>(((((CU1299)*(1/Conversions!$D$4))*Conversions!$D$7)*Conversions!$D$6)*Conversions!$D$5)</f>
        <v>2.826233603848031E-8</v>
      </c>
      <c r="CV1405" s="210">
        <f>(((((CV1299)*(1/Conversions!$D$4))*Conversions!$D$7)*Conversions!$D$6)*Conversions!$D$5)</f>
        <v>2.826233603848031E-8</v>
      </c>
      <c r="CW1405" s="210">
        <f>(((((CW1299)*(1/Conversions!$D$4))*Conversions!$D$7)*Conversions!$D$6)*Conversions!$D$5)</f>
        <v>2.826233603848031E-8</v>
      </c>
      <c r="CX1405" s="210">
        <f>(((((CX1299)*(1/Conversions!$D$4))*Conversions!$D$7)*Conversions!$D$6)*Conversions!$D$5)</f>
        <v>2.826233603848031E-8</v>
      </c>
    </row>
    <row r="1406" spans="1:102" s="208" customFormat="1" x14ac:dyDescent="0.25">
      <c r="A1406" s="213" t="s">
        <v>680</v>
      </c>
      <c r="C1406" s="210">
        <f>(((((C1300)*(1/Conversions!$D$4))*Conversions!$D$7)*Conversions!$D$6)*Conversions!$D$5)</f>
        <v>0</v>
      </c>
      <c r="D1406" s="210">
        <f>(((((D1300)*(1/Conversions!$D$4))*Conversions!$D$7)*Conversions!$D$6)*Conversions!$D$5)</f>
        <v>0</v>
      </c>
      <c r="E1406" s="210">
        <f>(((((E1300)*(1/Conversions!$D$4))*Conversions!$D$7)*Conversions!$D$6)*Conversions!$D$5)</f>
        <v>0</v>
      </c>
      <c r="F1406" s="210">
        <f>(((((F1300)*(1/Conversions!$D$4))*Conversions!$D$7)*Conversions!$D$6)*Conversions!$D$5)</f>
        <v>0</v>
      </c>
      <c r="G1406" s="210">
        <f>(((((G1300)*(1/Conversions!$D$4))*Conversions!$D$7)*Conversions!$D$6)*Conversions!$D$5)</f>
        <v>0</v>
      </c>
      <c r="H1406" s="210">
        <f>(((((H1300)*(1/Conversions!$D$4))*Conversions!$D$7)*Conversions!$D$6)*Conversions!$D$5)</f>
        <v>0</v>
      </c>
      <c r="I1406" s="210">
        <f>(((((I1300)*(1/Conversions!$D$4))*Conversions!$D$7)*Conversions!$D$6)*Conversions!$D$5)</f>
        <v>0</v>
      </c>
      <c r="J1406" s="210">
        <f>(((((J1300)*(1/Conversions!$D$4))*Conversions!$D$7)*Conversions!$D$6)*Conversions!$D$5)</f>
        <v>0</v>
      </c>
      <c r="K1406" s="210">
        <f>(((((K1300)*(1/Conversions!$D$4))*Conversions!$D$7)*Conversions!$D$6)*Conversions!$D$5)</f>
        <v>0</v>
      </c>
      <c r="L1406" s="210">
        <f>(((((L1300)*(1/Conversions!$D$4))*Conversions!$D$7)*Conversions!$D$6)*Conversions!$D$5)</f>
        <v>0</v>
      </c>
      <c r="M1406" s="210">
        <f>(((((M1300)*(1/Conversions!$D$4))*Conversions!$D$7)*Conversions!$D$6)*Conversions!$D$5)</f>
        <v>0</v>
      </c>
      <c r="N1406" s="210">
        <f>(((((N1300)*(1/Conversions!$D$4))*Conversions!$D$7)*Conversions!$D$6)*Conversions!$D$5)</f>
        <v>0</v>
      </c>
      <c r="O1406" s="210">
        <f>(((((O1300)*(1/Conversions!$D$4))*Conversions!$D$7)*Conversions!$D$6)*Conversions!$D$5)</f>
        <v>0</v>
      </c>
      <c r="P1406" s="210">
        <f>(((((P1300)*(1/Conversions!$D$4))*Conversions!$D$7)*Conversions!$D$6)*Conversions!$D$5)</f>
        <v>0</v>
      </c>
      <c r="Q1406" s="210">
        <f>(((((Q1300)*(1/Conversions!$D$4))*Conversions!$D$7)*Conversions!$D$6)*Conversions!$D$5)</f>
        <v>0</v>
      </c>
      <c r="R1406" s="210">
        <f>(((((R1300)*(1/Conversions!$D$4))*Conversions!$D$7)*Conversions!$D$6)*Conversions!$D$5)</f>
        <v>0</v>
      </c>
      <c r="S1406" s="210">
        <f>(((((S1300)*(1/Conversions!$D$4))*Conversions!$D$7)*Conversions!$D$6)*Conversions!$D$5)</f>
        <v>0</v>
      </c>
      <c r="T1406" s="210">
        <f>(((((T1300)*(1/Conversions!$D$4))*Conversions!$D$7)*Conversions!$D$6)*Conversions!$D$5)</f>
        <v>0</v>
      </c>
      <c r="U1406" s="210">
        <f>(((((U1300)*(1/Conversions!$D$4))*Conversions!$D$7)*Conversions!$D$6)*Conversions!$D$5)</f>
        <v>0</v>
      </c>
      <c r="V1406" s="210">
        <f>(((((V1300)*(1/Conversions!$D$4))*Conversions!$D$7)*Conversions!$D$6)*Conversions!$D$5)</f>
        <v>0</v>
      </c>
      <c r="W1406" s="210">
        <f>(((((W1300)*(1/Conversions!$D$4))*Conversions!$D$7)*Conversions!$D$6)*Conversions!$D$5)</f>
        <v>0</v>
      </c>
      <c r="X1406" s="210">
        <f>(((((X1300)*(1/Conversions!$D$4))*Conversions!$D$7)*Conversions!$D$6)*Conversions!$D$5)</f>
        <v>0</v>
      </c>
      <c r="Y1406" s="210">
        <f>(((((Y1300)*(1/Conversions!$D$4))*Conversions!$D$7)*Conversions!$D$6)*Conversions!$D$5)</f>
        <v>0</v>
      </c>
      <c r="Z1406" s="210">
        <f>(((((Z1300)*(1/Conversions!$D$4))*Conversions!$D$7)*Conversions!$D$6)*Conversions!$D$5)</f>
        <v>0</v>
      </c>
      <c r="AA1406" s="210">
        <f>(((((AA1300)*(1/Conversions!$D$4))*Conversions!$D$7)*Conversions!$D$6)*Conversions!$D$5)</f>
        <v>0</v>
      </c>
      <c r="AB1406" s="210">
        <f>(((((AB1300)*(1/Conversions!$D$4))*Conversions!$D$7)*Conversions!$D$6)*Conversions!$D$5)</f>
        <v>0</v>
      </c>
      <c r="AC1406" s="210">
        <f>(((((AC1300)*(1/Conversions!$D$4))*Conversions!$D$7)*Conversions!$D$6)*Conversions!$D$5)</f>
        <v>0</v>
      </c>
      <c r="AD1406" s="210">
        <f>(((((AD1300)*(1/Conversions!$D$4))*Conversions!$D$7)*Conversions!$D$6)*Conversions!$D$5)</f>
        <v>0</v>
      </c>
      <c r="AE1406" s="210">
        <f>(((((AE1300)*(1/Conversions!$D$4))*Conversions!$D$7)*Conversions!$D$6)*Conversions!$D$5)</f>
        <v>0</v>
      </c>
      <c r="AF1406" s="210">
        <f>(((((AF1300)*(1/Conversions!$D$4))*Conversions!$D$7)*Conversions!$D$6)*Conversions!$D$5)</f>
        <v>0</v>
      </c>
      <c r="AG1406" s="210">
        <f>(((((AG1300)*(1/Conversions!$D$4))*Conversions!$D$7)*Conversions!$D$6)*Conversions!$D$5)</f>
        <v>0</v>
      </c>
      <c r="AH1406" s="210">
        <f>(((((AH1300)*(1/Conversions!$D$4))*Conversions!$D$7)*Conversions!$D$6)*Conversions!$D$5)</f>
        <v>0</v>
      </c>
      <c r="AI1406" s="210">
        <f>(((((AI1300)*(1/Conversions!$D$4))*Conversions!$D$7)*Conversions!$D$6)*Conversions!$D$5)</f>
        <v>0</v>
      </c>
      <c r="AJ1406" s="210">
        <f>(((((AJ1300)*(1/Conversions!$D$4))*Conversions!$D$7)*Conversions!$D$6)*Conversions!$D$5)</f>
        <v>0</v>
      </c>
      <c r="AK1406" s="210">
        <f>(((((AK1300)*(1/Conversions!$D$4))*Conversions!$D$7)*Conversions!$D$6)*Conversions!$D$5)</f>
        <v>0</v>
      </c>
      <c r="AL1406" s="210">
        <f>(((((AL1300)*(1/Conversions!$D$4))*Conversions!$D$7)*Conversions!$D$6)*Conversions!$D$5)</f>
        <v>0</v>
      </c>
      <c r="AM1406" s="210">
        <f>(((((AM1300)*(1/Conversions!$D$4))*Conversions!$D$7)*Conversions!$D$6)*Conversions!$D$5)</f>
        <v>0</v>
      </c>
      <c r="AN1406" s="210">
        <f>(((((AN1300)*(1/Conversions!$D$4))*Conversions!$D$7)*Conversions!$D$6)*Conversions!$D$5)</f>
        <v>0</v>
      </c>
      <c r="AO1406" s="210">
        <f>(((((AO1300)*(1/Conversions!$D$4))*Conversions!$D$7)*Conversions!$D$6)*Conversions!$D$5)</f>
        <v>0</v>
      </c>
      <c r="AP1406" s="210">
        <f>(((((AP1300)*(1/Conversions!$D$4))*Conversions!$D$7)*Conversions!$D$6)*Conversions!$D$5)</f>
        <v>0</v>
      </c>
      <c r="AQ1406" s="210">
        <f>(((((AQ1300)*(1/Conversions!$D$4))*Conversions!$D$7)*Conversions!$D$6)*Conversions!$D$5)</f>
        <v>0</v>
      </c>
      <c r="AR1406" s="210">
        <f>(((((AR1300)*(1/Conversions!$D$4))*Conversions!$D$7)*Conversions!$D$6)*Conversions!$D$5)</f>
        <v>0</v>
      </c>
      <c r="AS1406" s="210">
        <f>(((((AS1300)*(1/Conversions!$D$4))*Conversions!$D$7)*Conversions!$D$6)*Conversions!$D$5)</f>
        <v>0</v>
      </c>
      <c r="AT1406" s="210">
        <f>(((((AT1300)*(1/Conversions!$D$4))*Conversions!$D$7)*Conversions!$D$6)*Conversions!$D$5)</f>
        <v>0</v>
      </c>
      <c r="AU1406" s="210">
        <f>(((((AU1300)*(1/Conversions!$D$4))*Conversions!$D$7)*Conversions!$D$6)*Conversions!$D$5)</f>
        <v>0</v>
      </c>
      <c r="AV1406" s="210">
        <f>(((((AV1300)*(1/Conversions!$D$4))*Conversions!$D$7)*Conversions!$D$6)*Conversions!$D$5)</f>
        <v>0</v>
      </c>
      <c r="AW1406" s="210">
        <f>(((((AW1300)*(1/Conversions!$D$4))*Conversions!$D$7)*Conversions!$D$6)*Conversions!$D$5)</f>
        <v>0</v>
      </c>
      <c r="AX1406" s="210">
        <f>(((((AX1300)*(1/Conversions!$D$4))*Conversions!$D$7)*Conversions!$D$6)*Conversions!$D$5)</f>
        <v>0</v>
      </c>
      <c r="AY1406" s="210">
        <f>(((((AY1300)*(1/Conversions!$D$4))*Conversions!$D$7)*Conversions!$D$6)*Conversions!$D$5)</f>
        <v>0</v>
      </c>
      <c r="AZ1406" s="210">
        <f>(((((AZ1300)*(1/Conversions!$D$4))*Conversions!$D$7)*Conversions!$D$6)*Conversions!$D$5)</f>
        <v>0</v>
      </c>
      <c r="BA1406" s="210">
        <f>(((((BA1300)*(1/Conversions!$D$4))*Conversions!$D$7)*Conversions!$D$6)*Conversions!$D$5)</f>
        <v>0</v>
      </c>
      <c r="BB1406" s="210">
        <f>(((((BB1300)*(1/Conversions!$D$4))*Conversions!$D$7)*Conversions!$D$6)*Conversions!$D$5)</f>
        <v>0</v>
      </c>
      <c r="BC1406" s="210">
        <f>(((((BC1300)*(1/Conversions!$D$4))*Conversions!$D$7)*Conversions!$D$6)*Conversions!$D$5)</f>
        <v>0</v>
      </c>
      <c r="BD1406" s="210">
        <f>(((((BD1300)*(1/Conversions!$D$4))*Conversions!$D$7)*Conversions!$D$6)*Conversions!$D$5)</f>
        <v>0</v>
      </c>
      <c r="BE1406" s="210">
        <f>(((((BE1300)*(1/Conversions!$D$4))*Conversions!$D$7)*Conversions!$D$6)*Conversions!$D$5)</f>
        <v>0</v>
      </c>
      <c r="BF1406" s="210">
        <f>(((((BF1300)*(1/Conversions!$D$4))*Conversions!$D$7)*Conversions!$D$6)*Conversions!$D$5)</f>
        <v>0</v>
      </c>
      <c r="BG1406" s="210">
        <f>(((((BG1300)*(1/Conversions!$D$4))*Conversions!$D$7)*Conversions!$D$6)*Conversions!$D$5)</f>
        <v>0</v>
      </c>
      <c r="BH1406" s="210">
        <f>(((((BH1300)*(1/Conversions!$D$4))*Conversions!$D$7)*Conversions!$D$6)*Conversions!$D$5)</f>
        <v>0</v>
      </c>
      <c r="BI1406" s="210">
        <f>(((((BI1300)*(1/Conversions!$D$4))*Conversions!$D$7)*Conversions!$D$6)*Conversions!$D$5)</f>
        <v>0</v>
      </c>
      <c r="BJ1406" s="210">
        <f>(((((BJ1300)*(1/Conversions!$D$4))*Conversions!$D$7)*Conversions!$D$6)*Conversions!$D$5)</f>
        <v>0</v>
      </c>
      <c r="BK1406" s="210">
        <f>(((((BK1300)*(1/Conversions!$D$4))*Conversions!$D$7)*Conversions!$D$6)*Conversions!$D$5)</f>
        <v>0</v>
      </c>
      <c r="BL1406" s="210">
        <f>(((((BL1300)*(1/Conversions!$D$4))*Conversions!$D$7)*Conversions!$D$6)*Conversions!$D$5)</f>
        <v>0</v>
      </c>
      <c r="BM1406" s="210">
        <f>(((((BM1300)*(1/Conversions!$D$4))*Conversions!$D$7)*Conversions!$D$6)*Conversions!$D$5)</f>
        <v>0</v>
      </c>
      <c r="BN1406" s="210">
        <f>(((((BN1300)*(1/Conversions!$D$4))*Conversions!$D$7)*Conversions!$D$6)*Conversions!$D$5)</f>
        <v>0</v>
      </c>
      <c r="BO1406" s="210">
        <f>(((((BO1300)*(1/Conversions!$D$4))*Conversions!$D$7)*Conversions!$D$6)*Conversions!$D$5)</f>
        <v>0</v>
      </c>
      <c r="BP1406" s="210">
        <f>(((((BP1300)*(1/Conversions!$D$4))*Conversions!$D$7)*Conversions!$D$6)*Conversions!$D$5)</f>
        <v>0</v>
      </c>
      <c r="BQ1406" s="210">
        <f>(((((BQ1300)*(1/Conversions!$D$4))*Conversions!$D$7)*Conversions!$D$6)*Conversions!$D$5)</f>
        <v>0</v>
      </c>
      <c r="BR1406" s="210">
        <f>(((((BR1300)*(1/Conversions!$D$4))*Conversions!$D$7)*Conversions!$D$6)*Conversions!$D$5)</f>
        <v>0</v>
      </c>
      <c r="BS1406" s="210">
        <f>(((((BS1300)*(1/Conversions!$D$4))*Conversions!$D$7)*Conversions!$D$6)*Conversions!$D$5)</f>
        <v>0</v>
      </c>
      <c r="BT1406" s="210">
        <f>(((((BT1300)*(1/Conversions!$D$4))*Conversions!$D$7)*Conversions!$D$6)*Conversions!$D$5)</f>
        <v>0</v>
      </c>
      <c r="BU1406" s="210">
        <f>(((((BU1300)*(1/Conversions!$D$4))*Conversions!$D$7)*Conversions!$D$6)*Conversions!$D$5)</f>
        <v>0</v>
      </c>
      <c r="BV1406" s="210">
        <f>(((((BV1300)*(1/Conversions!$D$4))*Conversions!$D$7)*Conversions!$D$6)*Conversions!$D$5)</f>
        <v>0</v>
      </c>
      <c r="BW1406" s="210">
        <f>(((((BW1300)*(1/Conversions!$D$4))*Conversions!$D$7)*Conversions!$D$6)*Conversions!$D$5)</f>
        <v>0</v>
      </c>
      <c r="BX1406" s="210">
        <f>(((((BX1300)*(1/Conversions!$D$4))*Conversions!$D$7)*Conversions!$D$6)*Conversions!$D$5)</f>
        <v>0</v>
      </c>
      <c r="BY1406" s="210">
        <f>(((((BY1300)*(1/Conversions!$D$4))*Conversions!$D$7)*Conversions!$D$6)*Conversions!$D$5)</f>
        <v>0</v>
      </c>
      <c r="BZ1406" s="210">
        <f>(((((BZ1300)*(1/Conversions!$D$4))*Conversions!$D$7)*Conversions!$D$6)*Conversions!$D$5)</f>
        <v>0</v>
      </c>
      <c r="CA1406" s="210">
        <f>(((((CA1300)*(1/Conversions!$D$4))*Conversions!$D$7)*Conversions!$D$6)*Conversions!$D$5)</f>
        <v>0</v>
      </c>
      <c r="CB1406" s="210">
        <f>(((((CB1300)*(1/Conversions!$D$4))*Conversions!$D$7)*Conversions!$D$6)*Conversions!$D$5)</f>
        <v>0</v>
      </c>
      <c r="CC1406" s="210">
        <f>(((((CC1300)*(1/Conversions!$D$4))*Conversions!$D$7)*Conversions!$D$6)*Conversions!$D$5)</f>
        <v>9.4390314381849571E-7</v>
      </c>
      <c r="CD1406" s="210">
        <f>(((((CD1300)*(1/Conversions!$D$4))*Conversions!$D$7)*Conversions!$D$6)*Conversions!$D$5)</f>
        <v>9.4390314381849571E-7</v>
      </c>
      <c r="CE1406" s="210">
        <f>(((((CE1300)*(1/Conversions!$D$4))*Conversions!$D$7)*Conversions!$D$6)*Conversions!$D$5)</f>
        <v>9.4390314381849571E-7</v>
      </c>
      <c r="CF1406" s="210">
        <f>(((((CF1300)*(1/Conversions!$D$4))*Conversions!$D$7)*Conversions!$D$6)*Conversions!$D$5)</f>
        <v>2.7761857171132225E-7</v>
      </c>
      <c r="CG1406" s="210">
        <f>(((((CG1300)*(1/Conversions!$D$4))*Conversions!$D$7)*Conversions!$D$6)*Conversions!$D$5)</f>
        <v>2.7761857171132225E-7</v>
      </c>
      <c r="CH1406" s="210">
        <f>(((((CH1300)*(1/Conversions!$D$4))*Conversions!$D$7)*Conversions!$D$6)*Conversions!$D$5)</f>
        <v>2.7761857171132225E-7</v>
      </c>
      <c r="CI1406" s="210">
        <f>(((((CI1300)*(1/Conversions!$D$4))*Conversions!$D$7)*Conversions!$D$6)*Conversions!$D$5)</f>
        <v>5.6972159064236564E-7</v>
      </c>
      <c r="CJ1406" s="210">
        <f>(((((CJ1300)*(1/Conversions!$D$4))*Conversions!$D$7)*Conversions!$D$6)*Conversions!$D$5)</f>
        <v>5.6972159064236564E-7</v>
      </c>
      <c r="CK1406" s="210">
        <f>(((((CK1300)*(1/Conversions!$D$4))*Conversions!$D$7)*Conversions!$D$6)*Conversions!$D$5)</f>
        <v>5.6972159064236564E-7</v>
      </c>
      <c r="CL1406" s="210">
        <f>(((((CL1300)*(1/Conversions!$D$4))*Conversions!$D$7)*Conversions!$D$6)*Conversions!$D$5)</f>
        <v>0</v>
      </c>
      <c r="CM1406" s="210">
        <f>(((((CM1300)*(1/Conversions!$D$4))*Conversions!$D$7)*Conversions!$D$6)*Conversions!$D$5)</f>
        <v>0</v>
      </c>
      <c r="CN1406" s="210">
        <f>(((((CN1300)*(1/Conversions!$D$4))*Conversions!$D$7)*Conversions!$D$6)*Conversions!$D$5)</f>
        <v>0</v>
      </c>
      <c r="CO1406" s="210">
        <f>(((((CO1300)*(1/Conversions!$D$4))*Conversions!$D$7)*Conversions!$D$6)*Conversions!$D$5)</f>
        <v>0</v>
      </c>
      <c r="CP1406" s="210">
        <f>(((((CP1300)*(1/Conversions!$D$4))*Conversions!$D$7)*Conversions!$D$6)*Conversions!$D$5)</f>
        <v>0</v>
      </c>
      <c r="CQ1406" s="210">
        <f>(((((CQ1300)*(1/Conversions!$D$4))*Conversions!$D$7)*Conversions!$D$6)*Conversions!$D$5)</f>
        <v>0</v>
      </c>
      <c r="CR1406" s="210">
        <f>(((((CR1300)*(1/Conversions!$D$4))*Conversions!$D$7)*Conversions!$D$6)*Conversions!$D$5)</f>
        <v>0</v>
      </c>
      <c r="CS1406" s="210">
        <f>(((((CS1300)*(1/Conversions!$D$4))*Conversions!$D$7)*Conversions!$D$6)*Conversions!$D$5)</f>
        <v>0</v>
      </c>
      <c r="CT1406" s="210">
        <f>(((((CT1300)*(1/Conversions!$D$4))*Conversions!$D$7)*Conversions!$D$6)*Conversions!$D$5)</f>
        <v>0</v>
      </c>
      <c r="CU1406" s="210">
        <f>(((((CU1300)*(1/Conversions!$D$4))*Conversions!$D$7)*Conversions!$D$6)*Conversions!$D$5)</f>
        <v>0</v>
      </c>
      <c r="CV1406" s="210">
        <f>(((((CV1300)*(1/Conversions!$D$4))*Conversions!$D$7)*Conversions!$D$6)*Conversions!$D$5)</f>
        <v>0</v>
      </c>
      <c r="CW1406" s="210">
        <f>(((((CW1300)*(1/Conversions!$D$4))*Conversions!$D$7)*Conversions!$D$6)*Conversions!$D$5)</f>
        <v>0</v>
      </c>
      <c r="CX1406" s="210">
        <f>(((((CX1300)*(1/Conversions!$D$4))*Conversions!$D$7)*Conversions!$D$6)*Conversions!$D$5)</f>
        <v>0</v>
      </c>
    </row>
    <row r="1407" spans="1:102" s="208" customFormat="1" x14ac:dyDescent="0.25">
      <c r="A1407" s="213" t="s">
        <v>678</v>
      </c>
      <c r="C1407" s="210">
        <f>(((((C1301)*(1/Conversions!$D$4))*Conversions!$D$7)*Conversions!$D$6)*Conversions!$D$5)</f>
        <v>0</v>
      </c>
      <c r="D1407" s="210">
        <f>(((((D1301)*(1/Conversions!$D$4))*Conversions!$D$7)*Conversions!$D$6)*Conversions!$D$5)</f>
        <v>0</v>
      </c>
      <c r="E1407" s="210">
        <f>(((((E1301)*(1/Conversions!$D$4))*Conversions!$D$7)*Conversions!$D$6)*Conversions!$D$5)</f>
        <v>0</v>
      </c>
      <c r="F1407" s="210">
        <f>(((((F1301)*(1/Conversions!$D$4))*Conversions!$D$7)*Conversions!$D$6)*Conversions!$D$5)</f>
        <v>0</v>
      </c>
      <c r="G1407" s="210">
        <f>(((((G1301)*(1/Conversions!$D$4))*Conversions!$D$7)*Conversions!$D$6)*Conversions!$D$5)</f>
        <v>0</v>
      </c>
      <c r="H1407" s="210">
        <f>(((((H1301)*(1/Conversions!$D$4))*Conversions!$D$7)*Conversions!$D$6)*Conversions!$D$5)</f>
        <v>0</v>
      </c>
      <c r="I1407" s="210">
        <f>(((((I1301)*(1/Conversions!$D$4))*Conversions!$D$7)*Conversions!$D$6)*Conversions!$D$5)</f>
        <v>0</v>
      </c>
      <c r="J1407" s="210">
        <f>(((((J1301)*(1/Conversions!$D$4))*Conversions!$D$7)*Conversions!$D$6)*Conversions!$D$5)</f>
        <v>0</v>
      </c>
      <c r="K1407" s="210">
        <f>(((((K1301)*(1/Conversions!$D$4))*Conversions!$D$7)*Conversions!$D$6)*Conversions!$D$5)</f>
        <v>0</v>
      </c>
      <c r="L1407" s="210">
        <f>(((((L1301)*(1/Conversions!$D$4))*Conversions!$D$7)*Conversions!$D$6)*Conversions!$D$5)</f>
        <v>0</v>
      </c>
      <c r="M1407" s="210">
        <f>(((((M1301)*(1/Conversions!$D$4))*Conversions!$D$7)*Conversions!$D$6)*Conversions!$D$5)</f>
        <v>0</v>
      </c>
      <c r="N1407" s="210">
        <f>(((((N1301)*(1/Conversions!$D$4))*Conversions!$D$7)*Conversions!$D$6)*Conversions!$D$5)</f>
        <v>0</v>
      </c>
      <c r="O1407" s="210">
        <f>(((((O1301)*(1/Conversions!$D$4))*Conversions!$D$7)*Conversions!$D$6)*Conversions!$D$5)</f>
        <v>0</v>
      </c>
      <c r="P1407" s="210">
        <f>(((((P1301)*(1/Conversions!$D$4))*Conversions!$D$7)*Conversions!$D$6)*Conversions!$D$5)</f>
        <v>0</v>
      </c>
      <c r="Q1407" s="210">
        <f>(((((Q1301)*(1/Conversions!$D$4))*Conversions!$D$7)*Conversions!$D$6)*Conversions!$D$5)</f>
        <v>0</v>
      </c>
      <c r="R1407" s="210">
        <f>(((((R1301)*(1/Conversions!$D$4))*Conversions!$D$7)*Conversions!$D$6)*Conversions!$D$5)</f>
        <v>0</v>
      </c>
      <c r="S1407" s="210">
        <f>(((((S1301)*(1/Conversions!$D$4))*Conversions!$D$7)*Conversions!$D$6)*Conversions!$D$5)</f>
        <v>0</v>
      </c>
      <c r="T1407" s="210">
        <f>(((((T1301)*(1/Conversions!$D$4))*Conversions!$D$7)*Conversions!$D$6)*Conversions!$D$5)</f>
        <v>0</v>
      </c>
      <c r="U1407" s="210">
        <f>(((((U1301)*(1/Conversions!$D$4))*Conversions!$D$7)*Conversions!$D$6)*Conversions!$D$5)</f>
        <v>0</v>
      </c>
      <c r="V1407" s="210">
        <f>(((((V1301)*(1/Conversions!$D$4))*Conversions!$D$7)*Conversions!$D$6)*Conversions!$D$5)</f>
        <v>0</v>
      </c>
      <c r="W1407" s="210">
        <f>(((((W1301)*(1/Conversions!$D$4))*Conversions!$D$7)*Conversions!$D$6)*Conversions!$D$5)</f>
        <v>0</v>
      </c>
      <c r="X1407" s="210">
        <f>(((((X1301)*(1/Conversions!$D$4))*Conversions!$D$7)*Conversions!$D$6)*Conversions!$D$5)</f>
        <v>0</v>
      </c>
      <c r="Y1407" s="210">
        <f>(((((Y1301)*(1/Conversions!$D$4))*Conversions!$D$7)*Conversions!$D$6)*Conversions!$D$5)</f>
        <v>0</v>
      </c>
      <c r="Z1407" s="210">
        <f>(((((Z1301)*(1/Conversions!$D$4))*Conversions!$D$7)*Conversions!$D$6)*Conversions!$D$5)</f>
        <v>0</v>
      </c>
      <c r="AA1407" s="210">
        <f>(((((AA1301)*(1/Conversions!$D$4))*Conversions!$D$7)*Conversions!$D$6)*Conversions!$D$5)</f>
        <v>0</v>
      </c>
      <c r="AB1407" s="210">
        <f>(((((AB1301)*(1/Conversions!$D$4))*Conversions!$D$7)*Conversions!$D$6)*Conversions!$D$5)</f>
        <v>0</v>
      </c>
      <c r="AC1407" s="210">
        <f>(((((AC1301)*(1/Conversions!$D$4))*Conversions!$D$7)*Conversions!$D$6)*Conversions!$D$5)</f>
        <v>0</v>
      </c>
      <c r="AD1407" s="210">
        <f>(((((AD1301)*(1/Conversions!$D$4))*Conversions!$D$7)*Conversions!$D$6)*Conversions!$D$5)</f>
        <v>0</v>
      </c>
      <c r="AE1407" s="210">
        <f>(((((AE1301)*(1/Conversions!$D$4))*Conversions!$D$7)*Conversions!$D$6)*Conversions!$D$5)</f>
        <v>0</v>
      </c>
      <c r="AF1407" s="210">
        <f>(((((AF1301)*(1/Conversions!$D$4))*Conversions!$D$7)*Conversions!$D$6)*Conversions!$D$5)</f>
        <v>0</v>
      </c>
      <c r="AG1407" s="210">
        <f>(((((AG1301)*(1/Conversions!$D$4))*Conversions!$D$7)*Conversions!$D$6)*Conversions!$D$5)</f>
        <v>0</v>
      </c>
      <c r="AH1407" s="210">
        <f>(((((AH1301)*(1/Conversions!$D$4))*Conversions!$D$7)*Conversions!$D$6)*Conversions!$D$5)</f>
        <v>0</v>
      </c>
      <c r="AI1407" s="210">
        <f>(((((AI1301)*(1/Conversions!$D$4))*Conversions!$D$7)*Conversions!$D$6)*Conversions!$D$5)</f>
        <v>0</v>
      </c>
      <c r="AJ1407" s="210">
        <f>(((((AJ1301)*(1/Conversions!$D$4))*Conversions!$D$7)*Conversions!$D$6)*Conversions!$D$5)</f>
        <v>0</v>
      </c>
      <c r="AK1407" s="210">
        <f>(((((AK1301)*(1/Conversions!$D$4))*Conversions!$D$7)*Conversions!$D$6)*Conversions!$D$5)</f>
        <v>0</v>
      </c>
      <c r="AL1407" s="210">
        <f>(((((AL1301)*(1/Conversions!$D$4))*Conversions!$D$7)*Conversions!$D$6)*Conversions!$D$5)</f>
        <v>0</v>
      </c>
      <c r="AM1407" s="210">
        <f>(((((AM1301)*(1/Conversions!$D$4))*Conversions!$D$7)*Conversions!$D$6)*Conversions!$D$5)</f>
        <v>0</v>
      </c>
      <c r="AN1407" s="210">
        <f>(((((AN1301)*(1/Conversions!$D$4))*Conversions!$D$7)*Conversions!$D$6)*Conversions!$D$5)</f>
        <v>0</v>
      </c>
      <c r="AO1407" s="210">
        <f>(((((AO1301)*(1/Conversions!$D$4))*Conversions!$D$7)*Conversions!$D$6)*Conversions!$D$5)</f>
        <v>0</v>
      </c>
      <c r="AP1407" s="210">
        <f>(((((AP1301)*(1/Conversions!$D$4))*Conversions!$D$7)*Conversions!$D$6)*Conversions!$D$5)</f>
        <v>0</v>
      </c>
      <c r="AQ1407" s="210">
        <f>(((((AQ1301)*(1/Conversions!$D$4))*Conversions!$D$7)*Conversions!$D$6)*Conversions!$D$5)</f>
        <v>0</v>
      </c>
      <c r="AR1407" s="210">
        <f>(((((AR1301)*(1/Conversions!$D$4))*Conversions!$D$7)*Conversions!$D$6)*Conversions!$D$5)</f>
        <v>0</v>
      </c>
      <c r="AS1407" s="210">
        <f>(((((AS1301)*(1/Conversions!$D$4))*Conversions!$D$7)*Conversions!$D$6)*Conversions!$D$5)</f>
        <v>0</v>
      </c>
      <c r="AT1407" s="210">
        <f>(((((AT1301)*(1/Conversions!$D$4))*Conversions!$D$7)*Conversions!$D$6)*Conversions!$D$5)</f>
        <v>0</v>
      </c>
      <c r="AU1407" s="210">
        <f>(((((AU1301)*(1/Conversions!$D$4))*Conversions!$D$7)*Conversions!$D$6)*Conversions!$D$5)</f>
        <v>0</v>
      </c>
      <c r="AV1407" s="210">
        <f>(((((AV1301)*(1/Conversions!$D$4))*Conversions!$D$7)*Conversions!$D$6)*Conversions!$D$5)</f>
        <v>0</v>
      </c>
      <c r="AW1407" s="210">
        <f>(((((AW1301)*(1/Conversions!$D$4))*Conversions!$D$7)*Conversions!$D$6)*Conversions!$D$5)</f>
        <v>0</v>
      </c>
      <c r="AX1407" s="210">
        <f>(((((AX1301)*(1/Conversions!$D$4))*Conversions!$D$7)*Conversions!$D$6)*Conversions!$D$5)</f>
        <v>0</v>
      </c>
      <c r="AY1407" s="210">
        <f>(((((AY1301)*(1/Conversions!$D$4))*Conversions!$D$7)*Conversions!$D$6)*Conversions!$D$5)</f>
        <v>0</v>
      </c>
      <c r="AZ1407" s="210">
        <f>(((((AZ1301)*(1/Conversions!$D$4))*Conversions!$D$7)*Conversions!$D$6)*Conversions!$D$5)</f>
        <v>0</v>
      </c>
      <c r="BA1407" s="210">
        <f>(((((BA1301)*(1/Conversions!$D$4))*Conversions!$D$7)*Conversions!$D$6)*Conversions!$D$5)</f>
        <v>0</v>
      </c>
      <c r="BB1407" s="210">
        <f>(((((BB1301)*(1/Conversions!$D$4))*Conversions!$D$7)*Conversions!$D$6)*Conversions!$D$5)</f>
        <v>0</v>
      </c>
      <c r="BC1407" s="210">
        <f>(((((BC1301)*(1/Conversions!$D$4))*Conversions!$D$7)*Conversions!$D$6)*Conversions!$D$5)</f>
        <v>0</v>
      </c>
      <c r="BD1407" s="210">
        <f>(((((BD1301)*(1/Conversions!$D$4))*Conversions!$D$7)*Conversions!$D$6)*Conversions!$D$5)</f>
        <v>0</v>
      </c>
      <c r="BE1407" s="210">
        <f>(((((BE1301)*(1/Conversions!$D$4))*Conversions!$D$7)*Conversions!$D$6)*Conversions!$D$5)</f>
        <v>0</v>
      </c>
      <c r="BF1407" s="210">
        <f>(((((BF1301)*(1/Conversions!$D$4))*Conversions!$D$7)*Conversions!$D$6)*Conversions!$D$5)</f>
        <v>0</v>
      </c>
      <c r="BG1407" s="210">
        <f>(((((BG1301)*(1/Conversions!$D$4))*Conversions!$D$7)*Conversions!$D$6)*Conversions!$D$5)</f>
        <v>0</v>
      </c>
      <c r="BH1407" s="210">
        <f>(((((BH1301)*(1/Conversions!$D$4))*Conversions!$D$7)*Conversions!$D$6)*Conversions!$D$5)</f>
        <v>0</v>
      </c>
      <c r="BI1407" s="210">
        <f>(((((BI1301)*(1/Conversions!$D$4))*Conversions!$D$7)*Conversions!$D$6)*Conversions!$D$5)</f>
        <v>0</v>
      </c>
      <c r="BJ1407" s="210">
        <f>(((((BJ1301)*(1/Conversions!$D$4))*Conversions!$D$7)*Conversions!$D$6)*Conversions!$D$5)</f>
        <v>0</v>
      </c>
      <c r="BK1407" s="210">
        <f>(((((BK1301)*(1/Conversions!$D$4))*Conversions!$D$7)*Conversions!$D$6)*Conversions!$D$5)</f>
        <v>0</v>
      </c>
      <c r="BL1407" s="210">
        <f>(((((BL1301)*(1/Conversions!$D$4))*Conversions!$D$7)*Conversions!$D$6)*Conversions!$D$5)</f>
        <v>0</v>
      </c>
      <c r="BM1407" s="210">
        <f>(((((BM1301)*(1/Conversions!$D$4))*Conversions!$D$7)*Conversions!$D$6)*Conversions!$D$5)</f>
        <v>0</v>
      </c>
      <c r="BN1407" s="210">
        <f>(((((BN1301)*(1/Conversions!$D$4))*Conversions!$D$7)*Conversions!$D$6)*Conversions!$D$5)</f>
        <v>0</v>
      </c>
      <c r="BO1407" s="210">
        <f>(((((BO1301)*(1/Conversions!$D$4))*Conversions!$D$7)*Conversions!$D$6)*Conversions!$D$5)</f>
        <v>0</v>
      </c>
      <c r="BP1407" s="210">
        <f>(((((BP1301)*(1/Conversions!$D$4))*Conversions!$D$7)*Conversions!$D$6)*Conversions!$D$5)</f>
        <v>0</v>
      </c>
      <c r="BQ1407" s="210">
        <f>(((((BQ1301)*(1/Conversions!$D$4))*Conversions!$D$7)*Conversions!$D$6)*Conversions!$D$5)</f>
        <v>0</v>
      </c>
      <c r="BR1407" s="210">
        <f>(((((BR1301)*(1/Conversions!$D$4))*Conversions!$D$7)*Conversions!$D$6)*Conversions!$D$5)</f>
        <v>0</v>
      </c>
      <c r="BS1407" s="210">
        <f>(((((BS1301)*(1/Conversions!$D$4))*Conversions!$D$7)*Conversions!$D$6)*Conversions!$D$5)</f>
        <v>0</v>
      </c>
      <c r="BT1407" s="210">
        <f>(((((BT1301)*(1/Conversions!$D$4))*Conversions!$D$7)*Conversions!$D$6)*Conversions!$D$5)</f>
        <v>0</v>
      </c>
      <c r="BU1407" s="210">
        <f>(((((BU1301)*(1/Conversions!$D$4))*Conversions!$D$7)*Conversions!$D$6)*Conversions!$D$5)</f>
        <v>0</v>
      </c>
      <c r="BV1407" s="210">
        <f>(((((BV1301)*(1/Conversions!$D$4))*Conversions!$D$7)*Conversions!$D$6)*Conversions!$D$5)</f>
        <v>0</v>
      </c>
      <c r="BW1407" s="210">
        <f>(((((BW1301)*(1/Conversions!$D$4))*Conversions!$D$7)*Conversions!$D$6)*Conversions!$D$5)</f>
        <v>0</v>
      </c>
      <c r="BX1407" s="210">
        <f>(((((BX1301)*(1/Conversions!$D$4))*Conversions!$D$7)*Conversions!$D$6)*Conversions!$D$5)</f>
        <v>0</v>
      </c>
      <c r="BY1407" s="210">
        <f>(((((BY1301)*(1/Conversions!$D$4))*Conversions!$D$7)*Conversions!$D$6)*Conversions!$D$5)</f>
        <v>0</v>
      </c>
      <c r="BZ1407" s="210">
        <f>(((((BZ1301)*(1/Conversions!$D$4))*Conversions!$D$7)*Conversions!$D$6)*Conversions!$D$5)</f>
        <v>0</v>
      </c>
      <c r="CA1407" s="210">
        <f>(((((CA1301)*(1/Conversions!$D$4))*Conversions!$D$7)*Conversions!$D$6)*Conversions!$D$5)</f>
        <v>0</v>
      </c>
      <c r="CB1407" s="210">
        <f>(((((CB1301)*(1/Conversions!$D$4))*Conversions!$D$7)*Conversions!$D$6)*Conversions!$D$5)</f>
        <v>0</v>
      </c>
      <c r="CC1407" s="210">
        <f>(((((CC1301)*(1/Conversions!$D$4))*Conversions!$D$7)*Conversions!$D$6)*Conversions!$D$5)</f>
        <v>3.5486895688316846E-6</v>
      </c>
      <c r="CD1407" s="210">
        <f>(((((CD1301)*(1/Conversions!$D$4))*Conversions!$D$7)*Conversions!$D$6)*Conversions!$D$5)</f>
        <v>3.5486895688316846E-6</v>
      </c>
      <c r="CE1407" s="210">
        <f>(((((CE1301)*(1/Conversions!$D$4))*Conversions!$D$7)*Conversions!$D$6)*Conversions!$D$5)</f>
        <v>3.5486895688316846E-6</v>
      </c>
      <c r="CF1407" s="210">
        <f>(((((CF1301)*(1/Conversions!$D$4))*Conversions!$D$7)*Conversions!$D$6)*Conversions!$D$5)</f>
        <v>0</v>
      </c>
      <c r="CG1407" s="210">
        <f>(((((CG1301)*(1/Conversions!$D$4))*Conversions!$D$7)*Conversions!$D$6)*Conversions!$D$5)</f>
        <v>0</v>
      </c>
      <c r="CH1407" s="210">
        <f>(((((CH1301)*(1/Conversions!$D$4))*Conversions!$D$7)*Conversions!$D$6)*Conversions!$D$5)</f>
        <v>0</v>
      </c>
      <c r="CI1407" s="210">
        <f>(((((CI1301)*(1/Conversions!$D$4))*Conversions!$D$7)*Conversions!$D$6)*Conversions!$D$5)</f>
        <v>4.8281490732403863E-7</v>
      </c>
      <c r="CJ1407" s="210">
        <f>(((((CJ1301)*(1/Conversions!$D$4))*Conversions!$D$7)*Conversions!$D$6)*Conversions!$D$5)</f>
        <v>4.8281490732403863E-7</v>
      </c>
      <c r="CK1407" s="210">
        <f>(((((CK1301)*(1/Conversions!$D$4))*Conversions!$D$7)*Conversions!$D$6)*Conversions!$D$5)</f>
        <v>4.8281490732403863E-7</v>
      </c>
      <c r="CL1407" s="210">
        <f>(((((CL1301)*(1/Conversions!$D$4))*Conversions!$D$7)*Conversions!$D$6)*Conversions!$D$5)</f>
        <v>0</v>
      </c>
      <c r="CM1407" s="210">
        <f>(((((CM1301)*(1/Conversions!$D$4))*Conversions!$D$7)*Conversions!$D$6)*Conversions!$D$5)</f>
        <v>0</v>
      </c>
      <c r="CN1407" s="210">
        <f>(((((CN1301)*(1/Conversions!$D$4))*Conversions!$D$7)*Conversions!$D$6)*Conversions!$D$5)</f>
        <v>0</v>
      </c>
      <c r="CO1407" s="210">
        <f>(((((CO1301)*(1/Conversions!$D$4))*Conversions!$D$7)*Conversions!$D$6)*Conversions!$D$5)</f>
        <v>0</v>
      </c>
      <c r="CP1407" s="210">
        <f>(((((CP1301)*(1/Conversions!$D$4))*Conversions!$D$7)*Conversions!$D$6)*Conversions!$D$5)</f>
        <v>0</v>
      </c>
      <c r="CQ1407" s="210">
        <f>(((((CQ1301)*(1/Conversions!$D$4))*Conversions!$D$7)*Conversions!$D$6)*Conversions!$D$5)</f>
        <v>0</v>
      </c>
      <c r="CR1407" s="210">
        <f>(((((CR1301)*(1/Conversions!$D$4))*Conversions!$D$7)*Conversions!$D$6)*Conversions!$D$5)</f>
        <v>0</v>
      </c>
      <c r="CS1407" s="210">
        <f>(((((CS1301)*(1/Conversions!$D$4))*Conversions!$D$7)*Conversions!$D$6)*Conversions!$D$5)</f>
        <v>0</v>
      </c>
      <c r="CT1407" s="210">
        <f>(((((CT1301)*(1/Conversions!$D$4))*Conversions!$D$7)*Conversions!$D$6)*Conversions!$D$5)</f>
        <v>0</v>
      </c>
      <c r="CU1407" s="210">
        <f>(((((CU1301)*(1/Conversions!$D$4))*Conversions!$D$7)*Conversions!$D$6)*Conversions!$D$5)</f>
        <v>0</v>
      </c>
      <c r="CV1407" s="210">
        <f>(((((CV1301)*(1/Conversions!$D$4))*Conversions!$D$7)*Conversions!$D$6)*Conversions!$D$5)</f>
        <v>0</v>
      </c>
      <c r="CW1407" s="210">
        <f>(((((CW1301)*(1/Conversions!$D$4))*Conversions!$D$7)*Conversions!$D$6)*Conversions!$D$5)</f>
        <v>0</v>
      </c>
      <c r="CX1407" s="210">
        <f>(((((CX1301)*(1/Conversions!$D$4))*Conversions!$D$7)*Conversions!$D$6)*Conversions!$D$5)</f>
        <v>0</v>
      </c>
    </row>
    <row r="1408" spans="1:102" s="208" customFormat="1" x14ac:dyDescent="0.25">
      <c r="A1408" s="213" t="s">
        <v>676</v>
      </c>
      <c r="C1408" s="210">
        <f>(((((C1302)*(1/Conversions!$D$4))*Conversions!$D$7)*Conversions!$D$6)*Conversions!$D$5)</f>
        <v>0</v>
      </c>
      <c r="D1408" s="210">
        <f>(((((D1302)*(1/Conversions!$D$4))*Conversions!$D$7)*Conversions!$D$6)*Conversions!$D$5)</f>
        <v>0</v>
      </c>
      <c r="E1408" s="210">
        <f>(((((E1302)*(1/Conversions!$D$4))*Conversions!$D$7)*Conversions!$D$6)*Conversions!$D$5)</f>
        <v>0</v>
      </c>
      <c r="F1408" s="210">
        <f>(((((F1302)*(1/Conversions!$D$4))*Conversions!$D$7)*Conversions!$D$6)*Conversions!$D$5)</f>
        <v>0</v>
      </c>
      <c r="G1408" s="210">
        <f>(((((G1302)*(1/Conversions!$D$4))*Conversions!$D$7)*Conversions!$D$6)*Conversions!$D$5)</f>
        <v>0</v>
      </c>
      <c r="H1408" s="210">
        <f>(((((H1302)*(1/Conversions!$D$4))*Conversions!$D$7)*Conversions!$D$6)*Conversions!$D$5)</f>
        <v>0</v>
      </c>
      <c r="I1408" s="210">
        <f>(((((I1302)*(1/Conversions!$D$4))*Conversions!$D$7)*Conversions!$D$6)*Conversions!$D$5)</f>
        <v>0</v>
      </c>
      <c r="J1408" s="210">
        <f>(((((J1302)*(1/Conversions!$D$4))*Conversions!$D$7)*Conversions!$D$6)*Conversions!$D$5)</f>
        <v>0</v>
      </c>
      <c r="K1408" s="210">
        <f>(((((K1302)*(1/Conversions!$D$4))*Conversions!$D$7)*Conversions!$D$6)*Conversions!$D$5)</f>
        <v>0</v>
      </c>
      <c r="L1408" s="210">
        <f>(((((L1302)*(1/Conversions!$D$4))*Conversions!$D$7)*Conversions!$D$6)*Conversions!$D$5)</f>
        <v>0</v>
      </c>
      <c r="M1408" s="210">
        <f>(((((M1302)*(1/Conversions!$D$4))*Conversions!$D$7)*Conversions!$D$6)*Conversions!$D$5)</f>
        <v>0</v>
      </c>
      <c r="N1408" s="210">
        <f>(((((N1302)*(1/Conversions!$D$4))*Conversions!$D$7)*Conversions!$D$6)*Conversions!$D$5)</f>
        <v>0</v>
      </c>
      <c r="O1408" s="210">
        <f>(((((O1302)*(1/Conversions!$D$4))*Conversions!$D$7)*Conversions!$D$6)*Conversions!$D$5)</f>
        <v>0</v>
      </c>
      <c r="P1408" s="210">
        <f>(((((P1302)*(1/Conversions!$D$4))*Conversions!$D$7)*Conversions!$D$6)*Conversions!$D$5)</f>
        <v>0</v>
      </c>
      <c r="Q1408" s="210">
        <f>(((((Q1302)*(1/Conversions!$D$4))*Conversions!$D$7)*Conversions!$D$6)*Conversions!$D$5)</f>
        <v>0</v>
      </c>
      <c r="R1408" s="210">
        <f>(((((R1302)*(1/Conversions!$D$4))*Conversions!$D$7)*Conversions!$D$6)*Conversions!$D$5)</f>
        <v>0</v>
      </c>
      <c r="S1408" s="210">
        <f>(((((S1302)*(1/Conversions!$D$4))*Conversions!$D$7)*Conversions!$D$6)*Conversions!$D$5)</f>
        <v>0</v>
      </c>
      <c r="T1408" s="210">
        <f>(((((T1302)*(1/Conversions!$D$4))*Conversions!$D$7)*Conversions!$D$6)*Conversions!$D$5)</f>
        <v>0</v>
      </c>
      <c r="U1408" s="210">
        <f>(((((U1302)*(1/Conversions!$D$4))*Conversions!$D$7)*Conversions!$D$6)*Conversions!$D$5)</f>
        <v>0</v>
      </c>
      <c r="V1408" s="210">
        <f>(((((V1302)*(1/Conversions!$D$4))*Conversions!$D$7)*Conversions!$D$6)*Conversions!$D$5)</f>
        <v>0</v>
      </c>
      <c r="W1408" s="210">
        <f>(((((W1302)*(1/Conversions!$D$4))*Conversions!$D$7)*Conversions!$D$6)*Conversions!$D$5)</f>
        <v>0</v>
      </c>
      <c r="X1408" s="210">
        <f>(((((X1302)*(1/Conversions!$D$4))*Conversions!$D$7)*Conversions!$D$6)*Conversions!$D$5)</f>
        <v>0</v>
      </c>
      <c r="Y1408" s="210">
        <f>(((((Y1302)*(1/Conversions!$D$4))*Conversions!$D$7)*Conversions!$D$6)*Conversions!$D$5)</f>
        <v>0</v>
      </c>
      <c r="Z1408" s="210">
        <f>(((((Z1302)*(1/Conversions!$D$4))*Conversions!$D$7)*Conversions!$D$6)*Conversions!$D$5)</f>
        <v>0</v>
      </c>
      <c r="AA1408" s="210">
        <f>(((((AA1302)*(1/Conversions!$D$4))*Conversions!$D$7)*Conversions!$D$6)*Conversions!$D$5)</f>
        <v>0</v>
      </c>
      <c r="AB1408" s="210">
        <f>(((((AB1302)*(1/Conversions!$D$4))*Conversions!$D$7)*Conversions!$D$6)*Conversions!$D$5)</f>
        <v>0</v>
      </c>
      <c r="AC1408" s="210">
        <f>(((((AC1302)*(1/Conversions!$D$4))*Conversions!$D$7)*Conversions!$D$6)*Conversions!$D$5)</f>
        <v>0</v>
      </c>
      <c r="AD1408" s="210">
        <f>(((((AD1302)*(1/Conversions!$D$4))*Conversions!$D$7)*Conversions!$D$6)*Conversions!$D$5)</f>
        <v>0</v>
      </c>
      <c r="AE1408" s="210">
        <f>(((((AE1302)*(1/Conversions!$D$4))*Conversions!$D$7)*Conversions!$D$6)*Conversions!$D$5)</f>
        <v>0</v>
      </c>
      <c r="AF1408" s="210">
        <f>(((((AF1302)*(1/Conversions!$D$4))*Conversions!$D$7)*Conversions!$D$6)*Conversions!$D$5)</f>
        <v>0</v>
      </c>
      <c r="AG1408" s="210">
        <f>(((((AG1302)*(1/Conversions!$D$4))*Conversions!$D$7)*Conversions!$D$6)*Conversions!$D$5)</f>
        <v>0</v>
      </c>
      <c r="AH1408" s="210">
        <f>(((((AH1302)*(1/Conversions!$D$4))*Conversions!$D$7)*Conversions!$D$6)*Conversions!$D$5)</f>
        <v>0</v>
      </c>
      <c r="AI1408" s="210">
        <f>(((((AI1302)*(1/Conversions!$D$4))*Conversions!$D$7)*Conversions!$D$6)*Conversions!$D$5)</f>
        <v>0</v>
      </c>
      <c r="AJ1408" s="210">
        <f>(((((AJ1302)*(1/Conversions!$D$4))*Conversions!$D$7)*Conversions!$D$6)*Conversions!$D$5)</f>
        <v>0</v>
      </c>
      <c r="AK1408" s="210">
        <f>(((((AK1302)*(1/Conversions!$D$4))*Conversions!$D$7)*Conversions!$D$6)*Conversions!$D$5)</f>
        <v>0</v>
      </c>
      <c r="AL1408" s="210">
        <f>(((((AL1302)*(1/Conversions!$D$4))*Conversions!$D$7)*Conversions!$D$6)*Conversions!$D$5)</f>
        <v>0</v>
      </c>
      <c r="AM1408" s="210">
        <f>(((((AM1302)*(1/Conversions!$D$4))*Conversions!$D$7)*Conversions!$D$6)*Conversions!$D$5)</f>
        <v>0</v>
      </c>
      <c r="AN1408" s="210">
        <f>(((((AN1302)*(1/Conversions!$D$4))*Conversions!$D$7)*Conversions!$D$6)*Conversions!$D$5)</f>
        <v>0</v>
      </c>
      <c r="AO1408" s="210">
        <f>(((((AO1302)*(1/Conversions!$D$4))*Conversions!$D$7)*Conversions!$D$6)*Conversions!$D$5)</f>
        <v>0</v>
      </c>
      <c r="AP1408" s="210">
        <f>(((((AP1302)*(1/Conversions!$D$4))*Conversions!$D$7)*Conversions!$D$6)*Conversions!$D$5)</f>
        <v>0</v>
      </c>
      <c r="AQ1408" s="210">
        <f>(((((AQ1302)*(1/Conversions!$D$4))*Conversions!$D$7)*Conversions!$D$6)*Conversions!$D$5)</f>
        <v>0</v>
      </c>
      <c r="AR1408" s="210">
        <f>(((((AR1302)*(1/Conversions!$D$4))*Conversions!$D$7)*Conversions!$D$6)*Conversions!$D$5)</f>
        <v>0</v>
      </c>
      <c r="AS1408" s="210">
        <f>(((((AS1302)*(1/Conversions!$D$4))*Conversions!$D$7)*Conversions!$D$6)*Conversions!$D$5)</f>
        <v>0</v>
      </c>
      <c r="AT1408" s="210">
        <f>(((((AT1302)*(1/Conversions!$D$4))*Conversions!$D$7)*Conversions!$D$6)*Conversions!$D$5)</f>
        <v>0</v>
      </c>
      <c r="AU1408" s="210">
        <f>(((((AU1302)*(1/Conversions!$D$4))*Conversions!$D$7)*Conversions!$D$6)*Conversions!$D$5)</f>
        <v>0</v>
      </c>
      <c r="AV1408" s="210">
        <f>(((((AV1302)*(1/Conversions!$D$4))*Conversions!$D$7)*Conversions!$D$6)*Conversions!$D$5)</f>
        <v>0</v>
      </c>
      <c r="AW1408" s="210">
        <f>(((((AW1302)*(1/Conversions!$D$4))*Conversions!$D$7)*Conversions!$D$6)*Conversions!$D$5)</f>
        <v>0</v>
      </c>
      <c r="AX1408" s="210">
        <f>(((((AX1302)*(1/Conversions!$D$4))*Conversions!$D$7)*Conversions!$D$6)*Conversions!$D$5)</f>
        <v>0</v>
      </c>
      <c r="AY1408" s="210">
        <f>(((((AY1302)*(1/Conversions!$D$4))*Conversions!$D$7)*Conversions!$D$6)*Conversions!$D$5)</f>
        <v>0</v>
      </c>
      <c r="AZ1408" s="210">
        <f>(((((AZ1302)*(1/Conversions!$D$4))*Conversions!$D$7)*Conversions!$D$6)*Conversions!$D$5)</f>
        <v>0</v>
      </c>
      <c r="BA1408" s="210">
        <f>(((((BA1302)*(1/Conversions!$D$4))*Conversions!$D$7)*Conversions!$D$6)*Conversions!$D$5)</f>
        <v>0</v>
      </c>
      <c r="BB1408" s="210">
        <f>(((((BB1302)*(1/Conversions!$D$4))*Conversions!$D$7)*Conversions!$D$6)*Conversions!$D$5)</f>
        <v>0</v>
      </c>
      <c r="BC1408" s="210">
        <f>(((((BC1302)*(1/Conversions!$D$4))*Conversions!$D$7)*Conversions!$D$6)*Conversions!$D$5)</f>
        <v>0</v>
      </c>
      <c r="BD1408" s="210">
        <f>(((((BD1302)*(1/Conversions!$D$4))*Conversions!$D$7)*Conversions!$D$6)*Conversions!$D$5)</f>
        <v>0</v>
      </c>
      <c r="BE1408" s="210">
        <f>(((((BE1302)*(1/Conversions!$D$4))*Conversions!$D$7)*Conversions!$D$6)*Conversions!$D$5)</f>
        <v>0</v>
      </c>
      <c r="BF1408" s="210">
        <f>(((((BF1302)*(1/Conversions!$D$4))*Conversions!$D$7)*Conversions!$D$6)*Conversions!$D$5)</f>
        <v>0</v>
      </c>
      <c r="BG1408" s="210">
        <f>(((((BG1302)*(1/Conversions!$D$4))*Conversions!$D$7)*Conversions!$D$6)*Conversions!$D$5)</f>
        <v>0</v>
      </c>
      <c r="BH1408" s="210">
        <f>(((((BH1302)*(1/Conversions!$D$4))*Conversions!$D$7)*Conversions!$D$6)*Conversions!$D$5)</f>
        <v>0</v>
      </c>
      <c r="BI1408" s="210">
        <f>(((((BI1302)*(1/Conversions!$D$4))*Conversions!$D$7)*Conversions!$D$6)*Conversions!$D$5)</f>
        <v>0</v>
      </c>
      <c r="BJ1408" s="210">
        <f>(((((BJ1302)*(1/Conversions!$D$4))*Conversions!$D$7)*Conversions!$D$6)*Conversions!$D$5)</f>
        <v>0</v>
      </c>
      <c r="BK1408" s="210">
        <f>(((((BK1302)*(1/Conversions!$D$4))*Conversions!$D$7)*Conversions!$D$6)*Conversions!$D$5)</f>
        <v>0</v>
      </c>
      <c r="BL1408" s="210">
        <f>(((((BL1302)*(1/Conversions!$D$4))*Conversions!$D$7)*Conversions!$D$6)*Conversions!$D$5)</f>
        <v>0</v>
      </c>
      <c r="BM1408" s="210">
        <f>(((((BM1302)*(1/Conversions!$D$4))*Conversions!$D$7)*Conversions!$D$6)*Conversions!$D$5)</f>
        <v>0</v>
      </c>
      <c r="BN1408" s="210">
        <f>(((((BN1302)*(1/Conversions!$D$4))*Conversions!$D$7)*Conversions!$D$6)*Conversions!$D$5)</f>
        <v>0</v>
      </c>
      <c r="BO1408" s="210">
        <f>(((((BO1302)*(1/Conversions!$D$4))*Conversions!$D$7)*Conversions!$D$6)*Conversions!$D$5)</f>
        <v>0</v>
      </c>
      <c r="BP1408" s="210">
        <f>(((((BP1302)*(1/Conversions!$D$4))*Conversions!$D$7)*Conversions!$D$6)*Conversions!$D$5)</f>
        <v>0</v>
      </c>
      <c r="BQ1408" s="210">
        <f>(((((BQ1302)*(1/Conversions!$D$4))*Conversions!$D$7)*Conversions!$D$6)*Conversions!$D$5)</f>
        <v>0</v>
      </c>
      <c r="BR1408" s="210">
        <f>(((((BR1302)*(1/Conversions!$D$4))*Conversions!$D$7)*Conversions!$D$6)*Conversions!$D$5)</f>
        <v>0</v>
      </c>
      <c r="BS1408" s="210">
        <f>(((((BS1302)*(1/Conversions!$D$4))*Conversions!$D$7)*Conversions!$D$6)*Conversions!$D$5)</f>
        <v>0</v>
      </c>
      <c r="BT1408" s="210">
        <f>(((((BT1302)*(1/Conversions!$D$4))*Conversions!$D$7)*Conversions!$D$6)*Conversions!$D$5)</f>
        <v>0</v>
      </c>
      <c r="BU1408" s="210">
        <f>(((((BU1302)*(1/Conversions!$D$4))*Conversions!$D$7)*Conversions!$D$6)*Conversions!$D$5)</f>
        <v>0</v>
      </c>
      <c r="BV1408" s="210">
        <f>(((((BV1302)*(1/Conversions!$D$4))*Conversions!$D$7)*Conversions!$D$6)*Conversions!$D$5)</f>
        <v>0</v>
      </c>
      <c r="BW1408" s="210">
        <f>(((((BW1302)*(1/Conversions!$D$4))*Conversions!$D$7)*Conversions!$D$6)*Conversions!$D$5)</f>
        <v>0</v>
      </c>
      <c r="BX1408" s="210">
        <f>(((((BX1302)*(1/Conversions!$D$4))*Conversions!$D$7)*Conversions!$D$6)*Conversions!$D$5)</f>
        <v>0</v>
      </c>
      <c r="BY1408" s="210">
        <f>(((((BY1302)*(1/Conversions!$D$4))*Conversions!$D$7)*Conversions!$D$6)*Conversions!$D$5)</f>
        <v>0</v>
      </c>
      <c r="BZ1408" s="210">
        <f>(((((BZ1302)*(1/Conversions!$D$4))*Conversions!$D$7)*Conversions!$D$6)*Conversions!$D$5)</f>
        <v>0</v>
      </c>
      <c r="CA1408" s="210">
        <f>(((((CA1302)*(1/Conversions!$D$4))*Conversions!$D$7)*Conversions!$D$6)*Conversions!$D$5)</f>
        <v>0</v>
      </c>
      <c r="CB1408" s="210">
        <f>(((((CB1302)*(1/Conversions!$D$4))*Conversions!$D$7)*Conversions!$D$6)*Conversions!$D$5)</f>
        <v>0</v>
      </c>
      <c r="CC1408" s="210">
        <f>(((((CC1302)*(1/Conversions!$D$4))*Conversions!$D$7)*Conversions!$D$6)*Conversions!$D$5)</f>
        <v>1.0573646470396445E-6</v>
      </c>
      <c r="CD1408" s="210">
        <f>(((((CD1302)*(1/Conversions!$D$4))*Conversions!$D$7)*Conversions!$D$6)*Conversions!$D$5)</f>
        <v>1.0573646470396445E-6</v>
      </c>
      <c r="CE1408" s="210">
        <f>(((((CE1302)*(1/Conversions!$D$4))*Conversions!$D$7)*Conversions!$D$6)*Conversions!$D$5)</f>
        <v>1.0573646470396445E-6</v>
      </c>
      <c r="CF1408" s="210">
        <f>(((((CF1302)*(1/Conversions!$D$4))*Conversions!$D$7)*Conversions!$D$6)*Conversions!$D$5)</f>
        <v>0</v>
      </c>
      <c r="CG1408" s="210">
        <f>(((((CG1302)*(1/Conversions!$D$4))*Conversions!$D$7)*Conversions!$D$6)*Conversions!$D$5)</f>
        <v>0</v>
      </c>
      <c r="CH1408" s="210">
        <f>(((((CH1302)*(1/Conversions!$D$4))*Conversions!$D$7)*Conversions!$D$6)*Conversions!$D$5)</f>
        <v>0</v>
      </c>
      <c r="CI1408" s="210">
        <f>(((((CI1302)*(1/Conversions!$D$4))*Conversions!$D$7)*Conversions!$D$6)*Conversions!$D$5)</f>
        <v>6.3731567766773114E-7</v>
      </c>
      <c r="CJ1408" s="210">
        <f>(((((CJ1302)*(1/Conversions!$D$4))*Conversions!$D$7)*Conversions!$D$6)*Conversions!$D$5)</f>
        <v>6.3731567766773114E-7</v>
      </c>
      <c r="CK1408" s="210">
        <f>(((((CK1302)*(1/Conversions!$D$4))*Conversions!$D$7)*Conversions!$D$6)*Conversions!$D$5)</f>
        <v>6.3731567766773114E-7</v>
      </c>
      <c r="CL1408" s="210">
        <f>(((((CL1302)*(1/Conversions!$D$4))*Conversions!$D$7)*Conversions!$D$6)*Conversions!$D$5)</f>
        <v>0</v>
      </c>
      <c r="CM1408" s="210">
        <f>(((((CM1302)*(1/Conversions!$D$4))*Conversions!$D$7)*Conversions!$D$6)*Conversions!$D$5)</f>
        <v>0</v>
      </c>
      <c r="CN1408" s="210">
        <f>(((((CN1302)*(1/Conversions!$D$4))*Conversions!$D$7)*Conversions!$D$6)*Conversions!$D$5)</f>
        <v>0</v>
      </c>
      <c r="CO1408" s="210">
        <f>(((((CO1302)*(1/Conversions!$D$4))*Conversions!$D$7)*Conversions!$D$6)*Conversions!$D$5)</f>
        <v>0</v>
      </c>
      <c r="CP1408" s="210">
        <f>(((((CP1302)*(1/Conversions!$D$4))*Conversions!$D$7)*Conversions!$D$6)*Conversions!$D$5)</f>
        <v>0</v>
      </c>
      <c r="CQ1408" s="210">
        <f>(((((CQ1302)*(1/Conversions!$D$4))*Conversions!$D$7)*Conversions!$D$6)*Conversions!$D$5)</f>
        <v>0</v>
      </c>
      <c r="CR1408" s="210">
        <f>(((((CR1302)*(1/Conversions!$D$4))*Conversions!$D$7)*Conversions!$D$6)*Conversions!$D$5)</f>
        <v>0</v>
      </c>
      <c r="CS1408" s="210">
        <f>(((((CS1302)*(1/Conversions!$D$4))*Conversions!$D$7)*Conversions!$D$6)*Conversions!$D$5)</f>
        <v>0</v>
      </c>
      <c r="CT1408" s="210">
        <f>(((((CT1302)*(1/Conversions!$D$4))*Conversions!$D$7)*Conversions!$D$6)*Conversions!$D$5)</f>
        <v>0</v>
      </c>
      <c r="CU1408" s="210">
        <f>(((((CU1302)*(1/Conversions!$D$4))*Conversions!$D$7)*Conversions!$D$6)*Conversions!$D$5)</f>
        <v>0</v>
      </c>
      <c r="CV1408" s="210">
        <f>(((((CV1302)*(1/Conversions!$D$4))*Conversions!$D$7)*Conversions!$D$6)*Conversions!$D$5)</f>
        <v>0</v>
      </c>
      <c r="CW1408" s="210">
        <f>(((((CW1302)*(1/Conversions!$D$4))*Conversions!$D$7)*Conversions!$D$6)*Conversions!$D$5)</f>
        <v>0</v>
      </c>
      <c r="CX1408" s="210">
        <f>(((((CX1302)*(1/Conversions!$D$4))*Conversions!$D$7)*Conversions!$D$6)*Conversions!$D$5)</f>
        <v>0</v>
      </c>
    </row>
    <row r="1409" spans="1:102" s="208" customFormat="1" x14ac:dyDescent="0.25">
      <c r="A1409" s="213" t="s">
        <v>331</v>
      </c>
      <c r="C1409" s="210">
        <f>(((((C1303)*(1/Conversions!$D$4))*Conversions!$D$7)*Conversions!$D$6)*Conversions!$D$5)</f>
        <v>3.7683114717973746E-10</v>
      </c>
      <c r="D1409" s="210">
        <f>(((((D1303)*(1/Conversions!$D$4))*Conversions!$D$7)*Conversions!$D$6)*Conversions!$D$5)</f>
        <v>3.7683114717973746E-10</v>
      </c>
      <c r="E1409" s="210">
        <f>(((((E1303)*(1/Conversions!$D$4))*Conversions!$D$7)*Conversions!$D$6)*Conversions!$D$5)</f>
        <v>3.7683114717973746E-10</v>
      </c>
      <c r="F1409" s="210">
        <f>(((((F1303)*(1/Conversions!$D$4))*Conversions!$D$7)*Conversions!$D$6)*Conversions!$D$5)</f>
        <v>3.7683114717973746E-10</v>
      </c>
      <c r="G1409" s="210">
        <f>(((((G1303)*(1/Conversions!$D$4))*Conversions!$D$7)*Conversions!$D$6)*Conversions!$D$5)</f>
        <v>3.7683114717973746E-10</v>
      </c>
      <c r="H1409" s="210">
        <f>(((((H1303)*(1/Conversions!$D$4))*Conversions!$D$7)*Conversions!$D$6)*Conversions!$D$5)</f>
        <v>3.7683114717973746E-10</v>
      </c>
      <c r="I1409" s="210">
        <f>(((((I1303)*(1/Conversions!$D$4))*Conversions!$D$7)*Conversions!$D$6)*Conversions!$D$5)</f>
        <v>3.7683114717973746E-10</v>
      </c>
      <c r="J1409" s="210">
        <f>(((((J1303)*(1/Conversions!$D$4))*Conversions!$D$7)*Conversions!$D$6)*Conversions!$D$5)</f>
        <v>3.7683114717973746E-10</v>
      </c>
      <c r="K1409" s="210">
        <f>(((((K1303)*(1/Conversions!$D$4))*Conversions!$D$7)*Conversions!$D$6)*Conversions!$D$5)</f>
        <v>3.7683114717973746E-10</v>
      </c>
      <c r="L1409" s="210">
        <f>(((((L1303)*(1/Conversions!$D$4))*Conversions!$D$7)*Conversions!$D$6)*Conversions!$D$5)</f>
        <v>3.7683114717973746E-10</v>
      </c>
      <c r="M1409" s="210">
        <f>(((((M1303)*(1/Conversions!$D$4))*Conversions!$D$7)*Conversions!$D$6)*Conversions!$D$5)</f>
        <v>3.7683114717973746E-10</v>
      </c>
      <c r="N1409" s="210">
        <f>(((((N1303)*(1/Conversions!$D$4))*Conversions!$D$7)*Conversions!$D$6)*Conversions!$D$5)</f>
        <v>3.7683114717973746E-10</v>
      </c>
      <c r="O1409" s="210">
        <f>(((((O1303)*(1/Conversions!$D$4))*Conversions!$D$7)*Conversions!$D$6)*Conversions!$D$5)</f>
        <v>3.7683114717973746E-10</v>
      </c>
      <c r="P1409" s="210">
        <f>(((((P1303)*(1/Conversions!$D$4))*Conversions!$D$7)*Conversions!$D$6)*Conversions!$D$5)</f>
        <v>3.7683114717973746E-10</v>
      </c>
      <c r="Q1409" s="210">
        <f>(((((Q1303)*(1/Conversions!$D$4))*Conversions!$D$7)*Conversions!$D$6)*Conversions!$D$5)</f>
        <v>3.7683114717973746E-10</v>
      </c>
      <c r="R1409" s="210">
        <f>(((((R1303)*(1/Conversions!$D$4))*Conversions!$D$7)*Conversions!$D$6)*Conversions!$D$5)</f>
        <v>3.7683114717973746E-10</v>
      </c>
      <c r="S1409" s="210">
        <f>(((((S1303)*(1/Conversions!$D$4))*Conversions!$D$7)*Conversions!$D$6)*Conversions!$D$5)</f>
        <v>3.7683114717973746E-10</v>
      </c>
      <c r="T1409" s="210">
        <f>(((((T1303)*(1/Conversions!$D$4))*Conversions!$D$7)*Conversions!$D$6)*Conversions!$D$5)</f>
        <v>3.7683114717973746E-10</v>
      </c>
      <c r="U1409" s="210">
        <f>(((((U1303)*(1/Conversions!$D$4))*Conversions!$D$7)*Conversions!$D$6)*Conversions!$D$5)</f>
        <v>3.7683114717973746E-10</v>
      </c>
      <c r="V1409" s="210">
        <f>(((((V1303)*(1/Conversions!$D$4))*Conversions!$D$7)*Conversions!$D$6)*Conversions!$D$5)</f>
        <v>3.7683114717973746E-10</v>
      </c>
      <c r="W1409" s="210">
        <f>(((((W1303)*(1/Conversions!$D$4))*Conversions!$D$7)*Conversions!$D$6)*Conversions!$D$5)</f>
        <v>3.7683114717973746E-10</v>
      </c>
      <c r="X1409" s="210">
        <f>(((((X1303)*(1/Conversions!$D$4))*Conversions!$D$7)*Conversions!$D$6)*Conversions!$D$5)</f>
        <v>3.7683114717973746E-10</v>
      </c>
      <c r="Y1409" s="210">
        <f>(((((Y1303)*(1/Conversions!$D$4))*Conversions!$D$7)*Conversions!$D$6)*Conversions!$D$5)</f>
        <v>3.7683114717973746E-10</v>
      </c>
      <c r="Z1409" s="210">
        <f>(((((Z1303)*(1/Conversions!$D$4))*Conversions!$D$7)*Conversions!$D$6)*Conversions!$D$5)</f>
        <v>3.7683114717973746E-10</v>
      </c>
      <c r="AA1409" s="210">
        <f>(((((AA1303)*(1/Conversions!$D$4))*Conversions!$D$7)*Conversions!$D$6)*Conversions!$D$5)</f>
        <v>3.7683114717973746E-10</v>
      </c>
      <c r="AB1409" s="210">
        <f>(((((AB1303)*(1/Conversions!$D$4))*Conversions!$D$7)*Conversions!$D$6)*Conversions!$D$5)</f>
        <v>3.7683114717973746E-10</v>
      </c>
      <c r="AC1409" s="210">
        <f>(((((AC1303)*(1/Conversions!$D$4))*Conversions!$D$7)*Conversions!$D$6)*Conversions!$D$5)</f>
        <v>3.7683114717973746E-10</v>
      </c>
      <c r="AD1409" s="210">
        <f>(((((AD1303)*(1/Conversions!$D$4))*Conversions!$D$7)*Conversions!$D$6)*Conversions!$D$5)</f>
        <v>3.7683114717973746E-10</v>
      </c>
      <c r="AE1409" s="210">
        <f>(((((AE1303)*(1/Conversions!$D$4))*Conversions!$D$7)*Conversions!$D$6)*Conversions!$D$5)</f>
        <v>3.7683114717973746E-10</v>
      </c>
      <c r="AF1409" s="210">
        <f>(((((AF1303)*(1/Conversions!$D$4))*Conversions!$D$7)*Conversions!$D$6)*Conversions!$D$5)</f>
        <v>3.7683114717973746E-10</v>
      </c>
      <c r="AG1409" s="210">
        <f>(((((AG1303)*(1/Conversions!$D$4))*Conversions!$D$7)*Conversions!$D$6)*Conversions!$D$5)</f>
        <v>3.7683114717973746E-10</v>
      </c>
      <c r="AH1409" s="210">
        <f>(((((AH1303)*(1/Conversions!$D$4))*Conversions!$D$7)*Conversions!$D$6)*Conversions!$D$5)</f>
        <v>3.7683114717973746E-10</v>
      </c>
      <c r="AI1409" s="210">
        <f>(((((AI1303)*(1/Conversions!$D$4))*Conversions!$D$7)*Conversions!$D$6)*Conversions!$D$5)</f>
        <v>3.7683114717973746E-10</v>
      </c>
      <c r="AJ1409" s="210">
        <f>(((((AJ1303)*(1/Conversions!$D$4))*Conversions!$D$7)*Conversions!$D$6)*Conversions!$D$5)</f>
        <v>3.7683114717973746E-10</v>
      </c>
      <c r="AK1409" s="210">
        <f>(((((AK1303)*(1/Conversions!$D$4))*Conversions!$D$7)*Conversions!$D$6)*Conversions!$D$5)</f>
        <v>3.7683114717973746E-10</v>
      </c>
      <c r="AL1409" s="210">
        <f>(((((AL1303)*(1/Conversions!$D$4))*Conversions!$D$7)*Conversions!$D$6)*Conversions!$D$5)</f>
        <v>3.7683114717973746E-10</v>
      </c>
      <c r="AM1409" s="210">
        <f>(((((AM1303)*(1/Conversions!$D$4))*Conversions!$D$7)*Conversions!$D$6)*Conversions!$D$5)</f>
        <v>3.7683114717973746E-10</v>
      </c>
      <c r="AN1409" s="210">
        <f>(((((AN1303)*(1/Conversions!$D$4))*Conversions!$D$7)*Conversions!$D$6)*Conversions!$D$5)</f>
        <v>3.7683114717973746E-10</v>
      </c>
      <c r="AO1409" s="210">
        <f>(((((AO1303)*(1/Conversions!$D$4))*Conversions!$D$7)*Conversions!$D$6)*Conversions!$D$5)</f>
        <v>3.7683114717973746E-10</v>
      </c>
      <c r="AP1409" s="210">
        <f>(((((AP1303)*(1/Conversions!$D$4))*Conversions!$D$7)*Conversions!$D$6)*Conversions!$D$5)</f>
        <v>3.7683114717973746E-10</v>
      </c>
      <c r="AQ1409" s="210">
        <f>(((((AQ1303)*(1/Conversions!$D$4))*Conversions!$D$7)*Conversions!$D$6)*Conversions!$D$5)</f>
        <v>3.7683114717973746E-10</v>
      </c>
      <c r="AR1409" s="210">
        <f>(((((AR1303)*(1/Conversions!$D$4))*Conversions!$D$7)*Conversions!$D$6)*Conversions!$D$5)</f>
        <v>3.7683114717973746E-10</v>
      </c>
      <c r="AS1409" s="210">
        <f>(((((AS1303)*(1/Conversions!$D$4))*Conversions!$D$7)*Conversions!$D$6)*Conversions!$D$5)</f>
        <v>3.7683114717973746E-10</v>
      </c>
      <c r="AT1409" s="210">
        <f>(((((AT1303)*(1/Conversions!$D$4))*Conversions!$D$7)*Conversions!$D$6)*Conversions!$D$5)</f>
        <v>3.7683114717973746E-10</v>
      </c>
      <c r="AU1409" s="210">
        <f>(((((AU1303)*(1/Conversions!$D$4))*Conversions!$D$7)*Conversions!$D$6)*Conversions!$D$5)</f>
        <v>3.7683114717973746E-10</v>
      </c>
      <c r="AV1409" s="210">
        <f>(((((AV1303)*(1/Conversions!$D$4))*Conversions!$D$7)*Conversions!$D$6)*Conversions!$D$5)</f>
        <v>3.7683114717973746E-10</v>
      </c>
      <c r="AW1409" s="210">
        <f>(((((AW1303)*(1/Conversions!$D$4))*Conversions!$D$7)*Conversions!$D$6)*Conversions!$D$5)</f>
        <v>3.7683114717973746E-10</v>
      </c>
      <c r="AX1409" s="210">
        <f>(((((AX1303)*(1/Conversions!$D$4))*Conversions!$D$7)*Conversions!$D$6)*Conversions!$D$5)</f>
        <v>3.7683114717973746E-10</v>
      </c>
      <c r="AY1409" s="210">
        <f>(((((AY1303)*(1/Conversions!$D$4))*Conversions!$D$7)*Conversions!$D$6)*Conversions!$D$5)</f>
        <v>3.7683114717973746E-10</v>
      </c>
      <c r="AZ1409" s="210">
        <f>(((((AZ1303)*(1/Conversions!$D$4))*Conversions!$D$7)*Conversions!$D$6)*Conversions!$D$5)</f>
        <v>3.7683114717973746E-10</v>
      </c>
      <c r="BA1409" s="210">
        <f>(((((BA1303)*(1/Conversions!$D$4))*Conversions!$D$7)*Conversions!$D$6)*Conversions!$D$5)</f>
        <v>3.7683114717973746E-10</v>
      </c>
      <c r="BB1409" s="210">
        <f>(((((BB1303)*(1/Conversions!$D$4))*Conversions!$D$7)*Conversions!$D$6)*Conversions!$D$5)</f>
        <v>3.7683114717973746E-10</v>
      </c>
      <c r="BC1409" s="210">
        <f>(((((BC1303)*(1/Conversions!$D$4))*Conversions!$D$7)*Conversions!$D$6)*Conversions!$D$5)</f>
        <v>3.7683114717973746E-10</v>
      </c>
      <c r="BD1409" s="210">
        <f>(((((BD1303)*(1/Conversions!$D$4))*Conversions!$D$7)*Conversions!$D$6)*Conversions!$D$5)</f>
        <v>3.7683114717973746E-10</v>
      </c>
      <c r="BE1409" s="210">
        <f>(((((BE1303)*(1/Conversions!$D$4))*Conversions!$D$7)*Conversions!$D$6)*Conversions!$D$5)</f>
        <v>3.7683114717973746E-10</v>
      </c>
      <c r="BF1409" s="210">
        <f>(((((BF1303)*(1/Conversions!$D$4))*Conversions!$D$7)*Conversions!$D$6)*Conversions!$D$5)</f>
        <v>3.7683114717973746E-10</v>
      </c>
      <c r="BG1409" s="210">
        <f>(((((BG1303)*(1/Conversions!$D$4))*Conversions!$D$7)*Conversions!$D$6)*Conversions!$D$5)</f>
        <v>3.7683114717973746E-10</v>
      </c>
      <c r="BH1409" s="210">
        <f>(((((BH1303)*(1/Conversions!$D$4))*Conversions!$D$7)*Conversions!$D$6)*Conversions!$D$5)</f>
        <v>3.7683114717973746E-10</v>
      </c>
      <c r="BI1409" s="210">
        <f>(((((BI1303)*(1/Conversions!$D$4))*Conversions!$D$7)*Conversions!$D$6)*Conversions!$D$5)</f>
        <v>3.7683114717973746E-10</v>
      </c>
      <c r="BJ1409" s="210">
        <f>(((((BJ1303)*(1/Conversions!$D$4))*Conversions!$D$7)*Conversions!$D$6)*Conversions!$D$5)</f>
        <v>3.7683114717973746E-10</v>
      </c>
      <c r="BK1409" s="210">
        <f>(((((BK1303)*(1/Conversions!$D$4))*Conversions!$D$7)*Conversions!$D$6)*Conversions!$D$5)</f>
        <v>3.7683114717973746E-10</v>
      </c>
      <c r="BL1409" s="210">
        <f>(((((BL1303)*(1/Conversions!$D$4))*Conversions!$D$7)*Conversions!$D$6)*Conversions!$D$5)</f>
        <v>3.7683114717973746E-10</v>
      </c>
      <c r="BM1409" s="210">
        <f>(((((BM1303)*(1/Conversions!$D$4))*Conversions!$D$7)*Conversions!$D$6)*Conversions!$D$5)</f>
        <v>3.7683114717973746E-10</v>
      </c>
      <c r="BN1409" s="210">
        <f>(((((BN1303)*(1/Conversions!$D$4))*Conversions!$D$7)*Conversions!$D$6)*Conversions!$D$5)</f>
        <v>3.7683114717973746E-10</v>
      </c>
      <c r="BO1409" s="210">
        <f>(((((BO1303)*(1/Conversions!$D$4))*Conversions!$D$7)*Conversions!$D$6)*Conversions!$D$5)</f>
        <v>3.7683114717973746E-10</v>
      </c>
      <c r="BP1409" s="210">
        <f>(((((BP1303)*(1/Conversions!$D$4))*Conversions!$D$7)*Conversions!$D$6)*Conversions!$D$5)</f>
        <v>3.7683114717973746E-10</v>
      </c>
      <c r="BQ1409" s="210">
        <f>(((((BQ1303)*(1/Conversions!$D$4))*Conversions!$D$7)*Conversions!$D$6)*Conversions!$D$5)</f>
        <v>3.7683114717973746E-10</v>
      </c>
      <c r="BR1409" s="210">
        <f>(((((BR1303)*(1/Conversions!$D$4))*Conversions!$D$7)*Conversions!$D$6)*Conversions!$D$5)</f>
        <v>3.7683114717973746E-10</v>
      </c>
      <c r="BS1409" s="210">
        <f>(((((BS1303)*(1/Conversions!$D$4))*Conversions!$D$7)*Conversions!$D$6)*Conversions!$D$5)</f>
        <v>3.7683114717973746E-10</v>
      </c>
      <c r="BT1409" s="210">
        <f>(((((BT1303)*(1/Conversions!$D$4))*Conversions!$D$7)*Conversions!$D$6)*Conversions!$D$5)</f>
        <v>3.7683114717973746E-10</v>
      </c>
      <c r="BU1409" s="210">
        <f>(((((BU1303)*(1/Conversions!$D$4))*Conversions!$D$7)*Conversions!$D$6)*Conversions!$D$5)</f>
        <v>3.7683114717973746E-10</v>
      </c>
      <c r="BV1409" s="210">
        <f>(((((BV1303)*(1/Conversions!$D$4))*Conversions!$D$7)*Conversions!$D$6)*Conversions!$D$5)</f>
        <v>3.7683114717973746E-10</v>
      </c>
      <c r="BW1409" s="210">
        <f>(((((BW1303)*(1/Conversions!$D$4))*Conversions!$D$7)*Conversions!$D$6)*Conversions!$D$5)</f>
        <v>3.7683114717973746E-10</v>
      </c>
      <c r="BX1409" s="210">
        <f>(((((BX1303)*(1/Conversions!$D$4))*Conversions!$D$7)*Conversions!$D$6)*Conversions!$D$5)</f>
        <v>3.7683114717973746E-10</v>
      </c>
      <c r="BY1409" s="210">
        <f>(((((BY1303)*(1/Conversions!$D$4))*Conversions!$D$7)*Conversions!$D$6)*Conversions!$D$5)</f>
        <v>3.7683114717973746E-10</v>
      </c>
      <c r="BZ1409" s="210">
        <f>(((((BZ1303)*(1/Conversions!$D$4))*Conversions!$D$7)*Conversions!$D$6)*Conversions!$D$5)</f>
        <v>3.7683114717973746E-10</v>
      </c>
      <c r="CA1409" s="210">
        <f>(((((CA1303)*(1/Conversions!$D$4))*Conversions!$D$7)*Conversions!$D$6)*Conversions!$D$5)</f>
        <v>3.7683114717973746E-10</v>
      </c>
      <c r="CB1409" s="210">
        <f>(((((CB1303)*(1/Conversions!$D$4))*Conversions!$D$7)*Conversions!$D$6)*Conversions!$D$5)</f>
        <v>3.7683114717973746E-10</v>
      </c>
      <c r="CC1409" s="210">
        <f>(((((CC1303)*(1/Conversions!$D$4))*Conversions!$D$7)*Conversions!$D$6)*Conversions!$D$5)</f>
        <v>3.7683114717973746E-10</v>
      </c>
      <c r="CD1409" s="210">
        <f>(((((CD1303)*(1/Conversions!$D$4))*Conversions!$D$7)*Conversions!$D$6)*Conversions!$D$5)</f>
        <v>3.7683114717973746E-10</v>
      </c>
      <c r="CE1409" s="210">
        <f>(((((CE1303)*(1/Conversions!$D$4))*Conversions!$D$7)*Conversions!$D$6)*Conversions!$D$5)</f>
        <v>3.7683114717973746E-10</v>
      </c>
      <c r="CF1409" s="210">
        <f>(((((CF1303)*(1/Conversions!$D$4))*Conversions!$D$7)*Conversions!$D$6)*Conversions!$D$5)</f>
        <v>3.7683114717973746E-10</v>
      </c>
      <c r="CG1409" s="210">
        <f>(((((CG1303)*(1/Conversions!$D$4))*Conversions!$D$7)*Conversions!$D$6)*Conversions!$D$5)</f>
        <v>3.7683114717973746E-10</v>
      </c>
      <c r="CH1409" s="210">
        <f>(((((CH1303)*(1/Conversions!$D$4))*Conversions!$D$7)*Conversions!$D$6)*Conversions!$D$5)</f>
        <v>3.7683114717973746E-10</v>
      </c>
      <c r="CI1409" s="210">
        <f>(((((CI1303)*(1/Conversions!$D$4))*Conversions!$D$7)*Conversions!$D$6)*Conversions!$D$5)</f>
        <v>3.7683114717973746E-10</v>
      </c>
      <c r="CJ1409" s="210">
        <f>(((((CJ1303)*(1/Conversions!$D$4))*Conversions!$D$7)*Conversions!$D$6)*Conversions!$D$5)</f>
        <v>3.7683114717973746E-10</v>
      </c>
      <c r="CK1409" s="210">
        <f>(((((CK1303)*(1/Conversions!$D$4))*Conversions!$D$7)*Conversions!$D$6)*Conversions!$D$5)</f>
        <v>3.7683114717973746E-10</v>
      </c>
      <c r="CL1409" s="210">
        <f>(((((CL1303)*(1/Conversions!$D$4))*Conversions!$D$7)*Conversions!$D$6)*Conversions!$D$5)</f>
        <v>3.7683114717973746E-10</v>
      </c>
      <c r="CM1409" s="210">
        <f>(((((CM1303)*(1/Conversions!$D$4))*Conversions!$D$7)*Conversions!$D$6)*Conversions!$D$5)</f>
        <v>3.7683114717973746E-10</v>
      </c>
      <c r="CN1409" s="210">
        <f>(((((CN1303)*(1/Conversions!$D$4))*Conversions!$D$7)*Conversions!$D$6)*Conversions!$D$5)</f>
        <v>3.7683114717973746E-10</v>
      </c>
      <c r="CO1409" s="210">
        <f>(((((CO1303)*(1/Conversions!$D$4))*Conversions!$D$7)*Conversions!$D$6)*Conversions!$D$5)</f>
        <v>3.7683114717973746E-10</v>
      </c>
      <c r="CP1409" s="210">
        <f>(((((CP1303)*(1/Conversions!$D$4))*Conversions!$D$7)*Conversions!$D$6)*Conversions!$D$5)</f>
        <v>3.7683114717973746E-10</v>
      </c>
      <c r="CQ1409" s="210">
        <f>(((((CQ1303)*(1/Conversions!$D$4))*Conversions!$D$7)*Conversions!$D$6)*Conversions!$D$5)</f>
        <v>3.7683114717973746E-10</v>
      </c>
      <c r="CR1409" s="210">
        <f>(((((CR1303)*(1/Conversions!$D$4))*Conversions!$D$7)*Conversions!$D$6)*Conversions!$D$5)</f>
        <v>3.7683114717973746E-10</v>
      </c>
      <c r="CS1409" s="210">
        <f>(((((CS1303)*(1/Conversions!$D$4))*Conversions!$D$7)*Conversions!$D$6)*Conversions!$D$5)</f>
        <v>3.7683114717973746E-10</v>
      </c>
      <c r="CT1409" s="210">
        <f>(((((CT1303)*(1/Conversions!$D$4))*Conversions!$D$7)*Conversions!$D$6)*Conversions!$D$5)</f>
        <v>3.7683114717973746E-10</v>
      </c>
      <c r="CU1409" s="210">
        <f>(((((CU1303)*(1/Conversions!$D$4))*Conversions!$D$7)*Conversions!$D$6)*Conversions!$D$5)</f>
        <v>3.7683114717973746E-10</v>
      </c>
      <c r="CV1409" s="210">
        <f>(((((CV1303)*(1/Conversions!$D$4))*Conversions!$D$7)*Conversions!$D$6)*Conversions!$D$5)</f>
        <v>3.7683114717973746E-10</v>
      </c>
      <c r="CW1409" s="210">
        <f>(((((CW1303)*(1/Conversions!$D$4))*Conversions!$D$7)*Conversions!$D$6)*Conversions!$D$5)</f>
        <v>3.7683114717973746E-10</v>
      </c>
      <c r="CX1409" s="210">
        <f>(((((CX1303)*(1/Conversions!$D$4))*Conversions!$D$7)*Conversions!$D$6)*Conversions!$D$5)</f>
        <v>3.7683114717973746E-10</v>
      </c>
    </row>
    <row r="1410" spans="1:102" s="208" customFormat="1" x14ac:dyDescent="0.25">
      <c r="A1410" s="213" t="s">
        <v>334</v>
      </c>
      <c r="C1410" s="210">
        <f>(((((C1304)*(1/Conversions!$D$4))*Conversions!$D$7)*Conversions!$D$6)*Conversions!$D$5)</f>
        <v>7.3011034766074144E-5</v>
      </c>
      <c r="D1410" s="210">
        <f>(((((D1304)*(1/Conversions!$D$4))*Conversions!$D$7)*Conversions!$D$6)*Conversions!$D$5)</f>
        <v>7.3011034766074144E-5</v>
      </c>
      <c r="E1410" s="210">
        <f>(((((E1304)*(1/Conversions!$D$4))*Conversions!$D$7)*Conversions!$D$6)*Conversions!$D$5)</f>
        <v>7.3011034766074144E-5</v>
      </c>
      <c r="F1410" s="210">
        <f>(((((F1304)*(1/Conversions!$D$4))*Conversions!$D$7)*Conversions!$D$6)*Conversions!$D$5)</f>
        <v>7.3011034766074144E-5</v>
      </c>
      <c r="G1410" s="210">
        <f>(((((G1304)*(1/Conversions!$D$4))*Conversions!$D$7)*Conversions!$D$6)*Conversions!$D$5)</f>
        <v>7.3011034766074144E-5</v>
      </c>
      <c r="H1410" s="210">
        <f>(((((H1304)*(1/Conversions!$D$4))*Conversions!$D$7)*Conversions!$D$6)*Conversions!$D$5)</f>
        <v>7.3011034766074144E-5</v>
      </c>
      <c r="I1410" s="210">
        <f>(((((I1304)*(1/Conversions!$D$4))*Conversions!$D$7)*Conversions!$D$6)*Conversions!$D$5)</f>
        <v>7.3011034766074144E-5</v>
      </c>
      <c r="J1410" s="210">
        <f>(((((J1304)*(1/Conversions!$D$4))*Conversions!$D$7)*Conversions!$D$6)*Conversions!$D$5)</f>
        <v>7.3011034766074144E-5</v>
      </c>
      <c r="K1410" s="210">
        <f>(((((K1304)*(1/Conversions!$D$4))*Conversions!$D$7)*Conversions!$D$6)*Conversions!$D$5)</f>
        <v>7.3011034766074144E-5</v>
      </c>
      <c r="L1410" s="210">
        <f>(((((L1304)*(1/Conversions!$D$4))*Conversions!$D$7)*Conversions!$D$6)*Conversions!$D$5)</f>
        <v>7.3011034766074144E-5</v>
      </c>
      <c r="M1410" s="210">
        <f>(((((M1304)*(1/Conversions!$D$4))*Conversions!$D$7)*Conversions!$D$6)*Conversions!$D$5)</f>
        <v>7.3011034766074144E-5</v>
      </c>
      <c r="N1410" s="210">
        <f>(((((N1304)*(1/Conversions!$D$4))*Conversions!$D$7)*Conversions!$D$6)*Conversions!$D$5)</f>
        <v>7.3011034766074144E-5</v>
      </c>
      <c r="O1410" s="210">
        <f>(((((O1304)*(1/Conversions!$D$4))*Conversions!$D$7)*Conversions!$D$6)*Conversions!$D$5)</f>
        <v>7.3011034766074144E-5</v>
      </c>
      <c r="P1410" s="210">
        <f>(((((P1304)*(1/Conversions!$D$4))*Conversions!$D$7)*Conversions!$D$6)*Conversions!$D$5)</f>
        <v>7.3011034766074144E-5</v>
      </c>
      <c r="Q1410" s="210">
        <f>(((((Q1304)*(1/Conversions!$D$4))*Conversions!$D$7)*Conversions!$D$6)*Conversions!$D$5)</f>
        <v>7.3011034766074144E-5</v>
      </c>
      <c r="R1410" s="210">
        <f>(((((R1304)*(1/Conversions!$D$4))*Conversions!$D$7)*Conversions!$D$6)*Conversions!$D$5)</f>
        <v>7.3011034766074144E-5</v>
      </c>
      <c r="S1410" s="210">
        <f>(((((S1304)*(1/Conversions!$D$4))*Conversions!$D$7)*Conversions!$D$6)*Conversions!$D$5)</f>
        <v>7.3011034766074144E-5</v>
      </c>
      <c r="T1410" s="210">
        <f>(((((T1304)*(1/Conversions!$D$4))*Conversions!$D$7)*Conversions!$D$6)*Conversions!$D$5)</f>
        <v>7.3011034766074144E-5</v>
      </c>
      <c r="U1410" s="210">
        <f>(((((U1304)*(1/Conversions!$D$4))*Conversions!$D$7)*Conversions!$D$6)*Conversions!$D$5)</f>
        <v>7.3011034766074144E-5</v>
      </c>
      <c r="V1410" s="210">
        <f>(((((V1304)*(1/Conversions!$D$4))*Conversions!$D$7)*Conversions!$D$6)*Conversions!$D$5)</f>
        <v>7.3011034766074144E-5</v>
      </c>
      <c r="W1410" s="210">
        <f>(((((W1304)*(1/Conversions!$D$4))*Conversions!$D$7)*Conversions!$D$6)*Conversions!$D$5)</f>
        <v>7.3011034766074144E-5</v>
      </c>
      <c r="X1410" s="210">
        <f>(((((X1304)*(1/Conversions!$D$4))*Conversions!$D$7)*Conversions!$D$6)*Conversions!$D$5)</f>
        <v>7.3011034766074144E-5</v>
      </c>
      <c r="Y1410" s="210">
        <f>(((((Y1304)*(1/Conversions!$D$4))*Conversions!$D$7)*Conversions!$D$6)*Conversions!$D$5)</f>
        <v>7.3011034766074144E-5</v>
      </c>
      <c r="Z1410" s="210">
        <f>(((((Z1304)*(1/Conversions!$D$4))*Conversions!$D$7)*Conversions!$D$6)*Conversions!$D$5)</f>
        <v>7.3011034766074144E-5</v>
      </c>
      <c r="AA1410" s="210">
        <f>(((((AA1304)*(1/Conversions!$D$4))*Conversions!$D$7)*Conversions!$D$6)*Conversions!$D$5)</f>
        <v>7.3011034766074144E-5</v>
      </c>
      <c r="AB1410" s="210">
        <f>(((((AB1304)*(1/Conversions!$D$4))*Conversions!$D$7)*Conversions!$D$6)*Conversions!$D$5)</f>
        <v>7.3011034766074144E-5</v>
      </c>
      <c r="AC1410" s="210">
        <f>(((((AC1304)*(1/Conversions!$D$4))*Conversions!$D$7)*Conversions!$D$6)*Conversions!$D$5)</f>
        <v>7.3011034766074144E-5</v>
      </c>
      <c r="AD1410" s="210">
        <f>(((((AD1304)*(1/Conversions!$D$4))*Conversions!$D$7)*Conversions!$D$6)*Conversions!$D$5)</f>
        <v>7.3011034766074144E-5</v>
      </c>
      <c r="AE1410" s="210">
        <f>(((((AE1304)*(1/Conversions!$D$4))*Conversions!$D$7)*Conversions!$D$6)*Conversions!$D$5)</f>
        <v>7.3011034766074144E-5</v>
      </c>
      <c r="AF1410" s="210">
        <f>(((((AF1304)*(1/Conversions!$D$4))*Conversions!$D$7)*Conversions!$D$6)*Conversions!$D$5)</f>
        <v>7.3011034766074144E-5</v>
      </c>
      <c r="AG1410" s="210">
        <f>(((((AG1304)*(1/Conversions!$D$4))*Conversions!$D$7)*Conversions!$D$6)*Conversions!$D$5)</f>
        <v>7.3011034766074144E-5</v>
      </c>
      <c r="AH1410" s="210">
        <f>(((((AH1304)*(1/Conversions!$D$4))*Conversions!$D$7)*Conversions!$D$6)*Conversions!$D$5)</f>
        <v>7.3011034766074144E-5</v>
      </c>
      <c r="AI1410" s="210">
        <f>(((((AI1304)*(1/Conversions!$D$4))*Conversions!$D$7)*Conversions!$D$6)*Conversions!$D$5)</f>
        <v>7.3011034766074144E-5</v>
      </c>
      <c r="AJ1410" s="210">
        <f>(((((AJ1304)*(1/Conversions!$D$4))*Conversions!$D$7)*Conversions!$D$6)*Conversions!$D$5)</f>
        <v>7.3011034766074144E-5</v>
      </c>
      <c r="AK1410" s="210">
        <f>(((((AK1304)*(1/Conversions!$D$4))*Conversions!$D$7)*Conversions!$D$6)*Conversions!$D$5)</f>
        <v>7.3011034766074144E-5</v>
      </c>
      <c r="AL1410" s="210">
        <f>(((((AL1304)*(1/Conversions!$D$4))*Conversions!$D$7)*Conversions!$D$6)*Conversions!$D$5)</f>
        <v>7.3011034766074144E-5</v>
      </c>
      <c r="AM1410" s="210">
        <f>(((((AM1304)*(1/Conversions!$D$4))*Conversions!$D$7)*Conversions!$D$6)*Conversions!$D$5)</f>
        <v>7.3011034766074144E-5</v>
      </c>
      <c r="AN1410" s="210">
        <f>(((((AN1304)*(1/Conversions!$D$4))*Conversions!$D$7)*Conversions!$D$6)*Conversions!$D$5)</f>
        <v>7.3011034766074144E-5</v>
      </c>
      <c r="AO1410" s="210">
        <f>(((((AO1304)*(1/Conversions!$D$4))*Conversions!$D$7)*Conversions!$D$6)*Conversions!$D$5)</f>
        <v>7.3011034766074144E-5</v>
      </c>
      <c r="AP1410" s="210">
        <f>(((((AP1304)*(1/Conversions!$D$4))*Conversions!$D$7)*Conversions!$D$6)*Conversions!$D$5)</f>
        <v>7.3011034766074144E-5</v>
      </c>
      <c r="AQ1410" s="210">
        <f>(((((AQ1304)*(1/Conversions!$D$4))*Conversions!$D$7)*Conversions!$D$6)*Conversions!$D$5)</f>
        <v>7.3011034766074144E-5</v>
      </c>
      <c r="AR1410" s="210">
        <f>(((((AR1304)*(1/Conversions!$D$4))*Conversions!$D$7)*Conversions!$D$6)*Conversions!$D$5)</f>
        <v>7.3011034766074144E-5</v>
      </c>
      <c r="AS1410" s="210">
        <f>(((((AS1304)*(1/Conversions!$D$4))*Conversions!$D$7)*Conversions!$D$6)*Conversions!$D$5)</f>
        <v>7.3011034766074144E-5</v>
      </c>
      <c r="AT1410" s="210">
        <f>(((((AT1304)*(1/Conversions!$D$4))*Conversions!$D$7)*Conversions!$D$6)*Conversions!$D$5)</f>
        <v>7.3011034766074144E-5</v>
      </c>
      <c r="AU1410" s="210">
        <f>(((((AU1304)*(1/Conversions!$D$4))*Conversions!$D$7)*Conversions!$D$6)*Conversions!$D$5)</f>
        <v>7.3011034766074144E-5</v>
      </c>
      <c r="AV1410" s="210">
        <f>(((((AV1304)*(1/Conversions!$D$4))*Conversions!$D$7)*Conversions!$D$6)*Conversions!$D$5)</f>
        <v>7.3011034766074144E-5</v>
      </c>
      <c r="AW1410" s="210">
        <f>(((((AW1304)*(1/Conversions!$D$4))*Conversions!$D$7)*Conversions!$D$6)*Conversions!$D$5)</f>
        <v>7.3011034766074144E-5</v>
      </c>
      <c r="AX1410" s="210">
        <f>(((((AX1304)*(1/Conversions!$D$4))*Conversions!$D$7)*Conversions!$D$6)*Conversions!$D$5)</f>
        <v>7.3011034766074144E-5</v>
      </c>
      <c r="AY1410" s="210">
        <f>(((((AY1304)*(1/Conversions!$D$4))*Conversions!$D$7)*Conversions!$D$6)*Conversions!$D$5)</f>
        <v>7.3011034766074144E-5</v>
      </c>
      <c r="AZ1410" s="210">
        <f>(((((AZ1304)*(1/Conversions!$D$4))*Conversions!$D$7)*Conversions!$D$6)*Conversions!$D$5)</f>
        <v>7.3011034766074144E-5</v>
      </c>
      <c r="BA1410" s="210">
        <f>(((((BA1304)*(1/Conversions!$D$4))*Conversions!$D$7)*Conversions!$D$6)*Conversions!$D$5)</f>
        <v>7.3011034766074144E-5</v>
      </c>
      <c r="BB1410" s="210">
        <f>(((((BB1304)*(1/Conversions!$D$4))*Conversions!$D$7)*Conversions!$D$6)*Conversions!$D$5)</f>
        <v>7.3011034766074144E-5</v>
      </c>
      <c r="BC1410" s="210">
        <f>(((((BC1304)*(1/Conversions!$D$4))*Conversions!$D$7)*Conversions!$D$6)*Conversions!$D$5)</f>
        <v>7.3011034766074144E-5</v>
      </c>
      <c r="BD1410" s="210">
        <f>(((((BD1304)*(1/Conversions!$D$4))*Conversions!$D$7)*Conversions!$D$6)*Conversions!$D$5)</f>
        <v>7.3011034766074144E-5</v>
      </c>
      <c r="BE1410" s="210">
        <f>(((((BE1304)*(1/Conversions!$D$4))*Conversions!$D$7)*Conversions!$D$6)*Conversions!$D$5)</f>
        <v>7.3011034766074144E-5</v>
      </c>
      <c r="BF1410" s="210">
        <f>(((((BF1304)*(1/Conversions!$D$4))*Conversions!$D$7)*Conversions!$D$6)*Conversions!$D$5)</f>
        <v>7.3011034766074144E-5</v>
      </c>
      <c r="BG1410" s="210">
        <f>(((((BG1304)*(1/Conversions!$D$4))*Conversions!$D$7)*Conversions!$D$6)*Conversions!$D$5)</f>
        <v>7.3011034766074144E-5</v>
      </c>
      <c r="BH1410" s="210">
        <f>(((((BH1304)*(1/Conversions!$D$4))*Conversions!$D$7)*Conversions!$D$6)*Conversions!$D$5)</f>
        <v>7.3011034766074144E-5</v>
      </c>
      <c r="BI1410" s="210">
        <f>(((((BI1304)*(1/Conversions!$D$4))*Conversions!$D$7)*Conversions!$D$6)*Conversions!$D$5)</f>
        <v>7.3011034766074144E-5</v>
      </c>
      <c r="BJ1410" s="210">
        <f>(((((BJ1304)*(1/Conversions!$D$4))*Conversions!$D$7)*Conversions!$D$6)*Conversions!$D$5)</f>
        <v>7.3011034766074144E-5</v>
      </c>
      <c r="BK1410" s="210">
        <f>(((((BK1304)*(1/Conversions!$D$4))*Conversions!$D$7)*Conversions!$D$6)*Conversions!$D$5)</f>
        <v>7.3011034766074144E-5</v>
      </c>
      <c r="BL1410" s="210">
        <f>(((((BL1304)*(1/Conversions!$D$4))*Conversions!$D$7)*Conversions!$D$6)*Conversions!$D$5)</f>
        <v>7.3011034766074144E-5</v>
      </c>
      <c r="BM1410" s="210">
        <f>(((((BM1304)*(1/Conversions!$D$4))*Conversions!$D$7)*Conversions!$D$6)*Conversions!$D$5)</f>
        <v>7.3011034766074144E-5</v>
      </c>
      <c r="BN1410" s="210">
        <f>(((((BN1304)*(1/Conversions!$D$4))*Conversions!$D$7)*Conversions!$D$6)*Conversions!$D$5)</f>
        <v>7.3011034766074144E-5</v>
      </c>
      <c r="BO1410" s="210">
        <f>(((((BO1304)*(1/Conversions!$D$4))*Conversions!$D$7)*Conversions!$D$6)*Conversions!$D$5)</f>
        <v>7.3011034766074144E-5</v>
      </c>
      <c r="BP1410" s="210">
        <f>(((((BP1304)*(1/Conversions!$D$4))*Conversions!$D$7)*Conversions!$D$6)*Conversions!$D$5)</f>
        <v>7.3011034766074144E-5</v>
      </c>
      <c r="BQ1410" s="210">
        <f>(((((BQ1304)*(1/Conversions!$D$4))*Conversions!$D$7)*Conversions!$D$6)*Conversions!$D$5)</f>
        <v>7.3011034766074144E-5</v>
      </c>
      <c r="BR1410" s="210">
        <f>(((((BR1304)*(1/Conversions!$D$4))*Conversions!$D$7)*Conversions!$D$6)*Conversions!$D$5)</f>
        <v>7.3011034766074144E-5</v>
      </c>
      <c r="BS1410" s="210">
        <f>(((((BS1304)*(1/Conversions!$D$4))*Conversions!$D$7)*Conversions!$D$6)*Conversions!$D$5)</f>
        <v>7.3011034766074144E-5</v>
      </c>
      <c r="BT1410" s="210">
        <f>(((((BT1304)*(1/Conversions!$D$4))*Conversions!$D$7)*Conversions!$D$6)*Conversions!$D$5)</f>
        <v>7.3011034766074144E-5</v>
      </c>
      <c r="BU1410" s="210">
        <f>(((((BU1304)*(1/Conversions!$D$4))*Conversions!$D$7)*Conversions!$D$6)*Conversions!$D$5)</f>
        <v>7.3011034766074144E-5</v>
      </c>
      <c r="BV1410" s="210">
        <f>(((((BV1304)*(1/Conversions!$D$4))*Conversions!$D$7)*Conversions!$D$6)*Conversions!$D$5)</f>
        <v>7.3011034766074144E-5</v>
      </c>
      <c r="BW1410" s="210">
        <f>(((((BW1304)*(1/Conversions!$D$4))*Conversions!$D$7)*Conversions!$D$6)*Conversions!$D$5)</f>
        <v>7.3011034766074144E-5</v>
      </c>
      <c r="BX1410" s="210">
        <f>(((((BX1304)*(1/Conversions!$D$4))*Conversions!$D$7)*Conversions!$D$6)*Conversions!$D$5)</f>
        <v>7.3011034766074144E-5</v>
      </c>
      <c r="BY1410" s="210">
        <f>(((((BY1304)*(1/Conversions!$D$4))*Conversions!$D$7)*Conversions!$D$6)*Conversions!$D$5)</f>
        <v>7.3011034766074144E-5</v>
      </c>
      <c r="BZ1410" s="210">
        <f>(((((BZ1304)*(1/Conversions!$D$4))*Conversions!$D$7)*Conversions!$D$6)*Conversions!$D$5)</f>
        <v>7.3011034766074144E-5</v>
      </c>
      <c r="CA1410" s="210">
        <f>(((((CA1304)*(1/Conversions!$D$4))*Conversions!$D$7)*Conversions!$D$6)*Conversions!$D$5)</f>
        <v>7.3011034766074144E-5</v>
      </c>
      <c r="CB1410" s="210">
        <f>(((((CB1304)*(1/Conversions!$D$4))*Conversions!$D$7)*Conversions!$D$6)*Conversions!$D$5)</f>
        <v>7.3011034766074144E-5</v>
      </c>
      <c r="CC1410" s="210">
        <f>(((((CC1304)*(1/Conversions!$D$4))*Conversions!$D$7)*Conversions!$D$6)*Conversions!$D$5)</f>
        <v>1.7115788464637169E-3</v>
      </c>
      <c r="CD1410" s="210">
        <f>(((((CD1304)*(1/Conversions!$D$4))*Conversions!$D$7)*Conversions!$D$6)*Conversions!$D$5)</f>
        <v>1.7115788464637169E-3</v>
      </c>
      <c r="CE1410" s="210">
        <f>(((((CE1304)*(1/Conversions!$D$4))*Conversions!$D$7)*Conversions!$D$6)*Conversions!$D$5)</f>
        <v>1.7115788464637169E-3</v>
      </c>
      <c r="CF1410" s="210">
        <f>(((((CF1304)*(1/Conversions!$D$4))*Conversions!$D$7)*Conversions!$D$6)*Conversions!$D$5)</f>
        <v>1.6995084737806163E-3</v>
      </c>
      <c r="CG1410" s="210">
        <f>(((((CG1304)*(1/Conversions!$D$4))*Conversions!$D$7)*Conversions!$D$6)*Conversions!$D$5)</f>
        <v>1.6995084737806163E-3</v>
      </c>
      <c r="CH1410" s="210">
        <f>(((((CH1304)*(1/Conversions!$D$4))*Conversions!$D$7)*Conversions!$D$6)*Conversions!$D$5)</f>
        <v>1.6995084737806163E-3</v>
      </c>
      <c r="CI1410" s="210">
        <f>(((((CI1304)*(1/Conversions!$D$4))*Conversions!$D$7)*Conversions!$D$6)*Conversions!$D$5)</f>
        <v>2.5347782634512028E-3</v>
      </c>
      <c r="CJ1410" s="210">
        <f>(((((CJ1304)*(1/Conversions!$D$4))*Conversions!$D$7)*Conversions!$D$6)*Conversions!$D$5)</f>
        <v>2.5347782634512028E-3</v>
      </c>
      <c r="CK1410" s="210">
        <f>(((((CK1304)*(1/Conversions!$D$4))*Conversions!$D$7)*Conversions!$D$6)*Conversions!$D$5)</f>
        <v>2.5347782634512028E-3</v>
      </c>
      <c r="CL1410" s="210">
        <f>(((((CL1304)*(1/Conversions!$D$4))*Conversions!$D$7)*Conversions!$D$6)*Conversions!$D$5)</f>
        <v>7.3011034766074144E-5</v>
      </c>
      <c r="CM1410" s="210">
        <f>(((((CM1304)*(1/Conversions!$D$4))*Conversions!$D$7)*Conversions!$D$6)*Conversions!$D$5)</f>
        <v>7.3011034766074144E-5</v>
      </c>
      <c r="CN1410" s="210">
        <f>(((((CN1304)*(1/Conversions!$D$4))*Conversions!$D$7)*Conversions!$D$6)*Conversions!$D$5)</f>
        <v>7.3011034766074144E-5</v>
      </c>
      <c r="CO1410" s="210">
        <f>(((((CO1304)*(1/Conversions!$D$4))*Conversions!$D$7)*Conversions!$D$6)*Conversions!$D$5)</f>
        <v>7.3011034766074144E-5</v>
      </c>
      <c r="CP1410" s="210">
        <f>(((((CP1304)*(1/Conversions!$D$4))*Conversions!$D$7)*Conversions!$D$6)*Conversions!$D$5)</f>
        <v>7.3011034766074144E-5</v>
      </c>
      <c r="CQ1410" s="210">
        <f>(((((CQ1304)*(1/Conversions!$D$4))*Conversions!$D$7)*Conversions!$D$6)*Conversions!$D$5)</f>
        <v>7.3011034766074144E-5</v>
      </c>
      <c r="CR1410" s="210">
        <f>(((((CR1304)*(1/Conversions!$D$4))*Conversions!$D$7)*Conversions!$D$6)*Conversions!$D$5)</f>
        <v>7.3011034766074144E-5</v>
      </c>
      <c r="CS1410" s="210">
        <f>(((((CS1304)*(1/Conversions!$D$4))*Conversions!$D$7)*Conversions!$D$6)*Conversions!$D$5)</f>
        <v>7.3011034766074144E-5</v>
      </c>
      <c r="CT1410" s="210">
        <f>(((((CT1304)*(1/Conversions!$D$4))*Conversions!$D$7)*Conversions!$D$6)*Conversions!$D$5)</f>
        <v>7.3011034766074144E-5</v>
      </c>
      <c r="CU1410" s="210">
        <f>(((((CU1304)*(1/Conversions!$D$4))*Conversions!$D$7)*Conversions!$D$6)*Conversions!$D$5)</f>
        <v>7.3011034766074144E-5</v>
      </c>
      <c r="CV1410" s="210">
        <f>(((((CV1304)*(1/Conversions!$D$4))*Conversions!$D$7)*Conversions!$D$6)*Conversions!$D$5)</f>
        <v>7.3011034766074144E-5</v>
      </c>
      <c r="CW1410" s="210">
        <f>(((((CW1304)*(1/Conversions!$D$4))*Conversions!$D$7)*Conversions!$D$6)*Conversions!$D$5)</f>
        <v>7.3011034766074144E-5</v>
      </c>
      <c r="CX1410" s="210">
        <f>(((((CX1304)*(1/Conversions!$D$4))*Conversions!$D$7)*Conversions!$D$6)*Conversions!$D$5)</f>
        <v>7.3011034766074144E-5</v>
      </c>
    </row>
    <row r="1411" spans="1:102" s="208" customFormat="1" x14ac:dyDescent="0.25">
      <c r="A1411" s="213" t="s">
        <v>673</v>
      </c>
      <c r="C1411" s="210">
        <f>(((((C1305)*(1/Conversions!$D$4))*Conversions!$D$7)*Conversions!$D$6)*Conversions!$D$5)</f>
        <v>0</v>
      </c>
      <c r="D1411" s="210">
        <f>(((((D1305)*(1/Conversions!$D$4))*Conversions!$D$7)*Conversions!$D$6)*Conversions!$D$5)</f>
        <v>0</v>
      </c>
      <c r="E1411" s="210">
        <f>(((((E1305)*(1/Conversions!$D$4))*Conversions!$D$7)*Conversions!$D$6)*Conversions!$D$5)</f>
        <v>0</v>
      </c>
      <c r="F1411" s="210">
        <f>(((((F1305)*(1/Conversions!$D$4))*Conversions!$D$7)*Conversions!$D$6)*Conversions!$D$5)</f>
        <v>0</v>
      </c>
      <c r="G1411" s="210">
        <f>(((((G1305)*(1/Conversions!$D$4))*Conversions!$D$7)*Conversions!$D$6)*Conversions!$D$5)</f>
        <v>0</v>
      </c>
      <c r="H1411" s="210">
        <f>(((((H1305)*(1/Conversions!$D$4))*Conversions!$D$7)*Conversions!$D$6)*Conversions!$D$5)</f>
        <v>0</v>
      </c>
      <c r="I1411" s="210">
        <f>(((((I1305)*(1/Conversions!$D$4))*Conversions!$D$7)*Conversions!$D$6)*Conversions!$D$5)</f>
        <v>0</v>
      </c>
      <c r="J1411" s="210">
        <f>(((((J1305)*(1/Conversions!$D$4))*Conversions!$D$7)*Conversions!$D$6)*Conversions!$D$5)</f>
        <v>0</v>
      </c>
      <c r="K1411" s="210">
        <f>(((((K1305)*(1/Conversions!$D$4))*Conversions!$D$7)*Conversions!$D$6)*Conversions!$D$5)</f>
        <v>0</v>
      </c>
      <c r="L1411" s="210">
        <f>(((((L1305)*(1/Conversions!$D$4))*Conversions!$D$7)*Conversions!$D$6)*Conversions!$D$5)</f>
        <v>0</v>
      </c>
      <c r="M1411" s="210">
        <f>(((((M1305)*(1/Conversions!$D$4))*Conversions!$D$7)*Conversions!$D$6)*Conversions!$D$5)</f>
        <v>0</v>
      </c>
      <c r="N1411" s="210">
        <f>(((((N1305)*(1/Conversions!$D$4))*Conversions!$D$7)*Conversions!$D$6)*Conversions!$D$5)</f>
        <v>0</v>
      </c>
      <c r="O1411" s="210">
        <f>(((((O1305)*(1/Conversions!$D$4))*Conversions!$D$7)*Conversions!$D$6)*Conversions!$D$5)</f>
        <v>0</v>
      </c>
      <c r="P1411" s="210">
        <f>(((((P1305)*(1/Conversions!$D$4))*Conversions!$D$7)*Conversions!$D$6)*Conversions!$D$5)</f>
        <v>0</v>
      </c>
      <c r="Q1411" s="210">
        <f>(((((Q1305)*(1/Conversions!$D$4))*Conversions!$D$7)*Conversions!$D$6)*Conversions!$D$5)</f>
        <v>0</v>
      </c>
      <c r="R1411" s="210">
        <f>(((((R1305)*(1/Conversions!$D$4))*Conversions!$D$7)*Conversions!$D$6)*Conversions!$D$5)</f>
        <v>0</v>
      </c>
      <c r="S1411" s="210">
        <f>(((((S1305)*(1/Conversions!$D$4))*Conversions!$D$7)*Conversions!$D$6)*Conversions!$D$5)</f>
        <v>0</v>
      </c>
      <c r="T1411" s="210">
        <f>(((((T1305)*(1/Conversions!$D$4))*Conversions!$D$7)*Conversions!$D$6)*Conversions!$D$5)</f>
        <v>0</v>
      </c>
      <c r="U1411" s="210">
        <f>(((((U1305)*(1/Conversions!$D$4))*Conversions!$D$7)*Conversions!$D$6)*Conversions!$D$5)</f>
        <v>0</v>
      </c>
      <c r="V1411" s="210">
        <f>(((((V1305)*(1/Conversions!$D$4))*Conversions!$D$7)*Conversions!$D$6)*Conversions!$D$5)</f>
        <v>0</v>
      </c>
      <c r="W1411" s="210">
        <f>(((((W1305)*(1/Conversions!$D$4))*Conversions!$D$7)*Conversions!$D$6)*Conversions!$D$5)</f>
        <v>0</v>
      </c>
      <c r="X1411" s="210">
        <f>(((((X1305)*(1/Conversions!$D$4))*Conversions!$D$7)*Conversions!$D$6)*Conversions!$D$5)</f>
        <v>0</v>
      </c>
      <c r="Y1411" s="210">
        <f>(((((Y1305)*(1/Conversions!$D$4))*Conversions!$D$7)*Conversions!$D$6)*Conversions!$D$5)</f>
        <v>0</v>
      </c>
      <c r="Z1411" s="210">
        <f>(((((Z1305)*(1/Conversions!$D$4))*Conversions!$D$7)*Conversions!$D$6)*Conversions!$D$5)</f>
        <v>0</v>
      </c>
      <c r="AA1411" s="210">
        <f>(((((AA1305)*(1/Conversions!$D$4))*Conversions!$D$7)*Conversions!$D$6)*Conversions!$D$5)</f>
        <v>0</v>
      </c>
      <c r="AB1411" s="210">
        <f>(((((AB1305)*(1/Conversions!$D$4))*Conversions!$D$7)*Conversions!$D$6)*Conversions!$D$5)</f>
        <v>0</v>
      </c>
      <c r="AC1411" s="210">
        <f>(((((AC1305)*(1/Conversions!$D$4))*Conversions!$D$7)*Conversions!$D$6)*Conversions!$D$5)</f>
        <v>0</v>
      </c>
      <c r="AD1411" s="210">
        <f>(((((AD1305)*(1/Conversions!$D$4))*Conversions!$D$7)*Conversions!$D$6)*Conversions!$D$5)</f>
        <v>0</v>
      </c>
      <c r="AE1411" s="210">
        <f>(((((AE1305)*(1/Conversions!$D$4))*Conversions!$D$7)*Conversions!$D$6)*Conversions!$D$5)</f>
        <v>0</v>
      </c>
      <c r="AF1411" s="210">
        <f>(((((AF1305)*(1/Conversions!$D$4))*Conversions!$D$7)*Conversions!$D$6)*Conversions!$D$5)</f>
        <v>0</v>
      </c>
      <c r="AG1411" s="210">
        <f>(((((AG1305)*(1/Conversions!$D$4))*Conversions!$D$7)*Conversions!$D$6)*Conversions!$D$5)</f>
        <v>0</v>
      </c>
      <c r="AH1411" s="210">
        <f>(((((AH1305)*(1/Conversions!$D$4))*Conversions!$D$7)*Conversions!$D$6)*Conversions!$D$5)</f>
        <v>0</v>
      </c>
      <c r="AI1411" s="210">
        <f>(((((AI1305)*(1/Conversions!$D$4))*Conversions!$D$7)*Conversions!$D$6)*Conversions!$D$5)</f>
        <v>0</v>
      </c>
      <c r="AJ1411" s="210">
        <f>(((((AJ1305)*(1/Conversions!$D$4))*Conversions!$D$7)*Conversions!$D$6)*Conversions!$D$5)</f>
        <v>0</v>
      </c>
      <c r="AK1411" s="210">
        <f>(((((AK1305)*(1/Conversions!$D$4))*Conversions!$D$7)*Conversions!$D$6)*Conversions!$D$5)</f>
        <v>0</v>
      </c>
      <c r="AL1411" s="210">
        <f>(((((AL1305)*(1/Conversions!$D$4))*Conversions!$D$7)*Conversions!$D$6)*Conversions!$D$5)</f>
        <v>0</v>
      </c>
      <c r="AM1411" s="210">
        <f>(((((AM1305)*(1/Conversions!$D$4))*Conversions!$D$7)*Conversions!$D$6)*Conversions!$D$5)</f>
        <v>0</v>
      </c>
      <c r="AN1411" s="210">
        <f>(((((AN1305)*(1/Conversions!$D$4))*Conversions!$D$7)*Conversions!$D$6)*Conversions!$D$5)</f>
        <v>0</v>
      </c>
      <c r="AO1411" s="210">
        <f>(((((AO1305)*(1/Conversions!$D$4))*Conversions!$D$7)*Conversions!$D$6)*Conversions!$D$5)</f>
        <v>0</v>
      </c>
      <c r="AP1411" s="210">
        <f>(((((AP1305)*(1/Conversions!$D$4))*Conversions!$D$7)*Conversions!$D$6)*Conversions!$D$5)</f>
        <v>0</v>
      </c>
      <c r="AQ1411" s="210">
        <f>(((((AQ1305)*(1/Conversions!$D$4))*Conversions!$D$7)*Conversions!$D$6)*Conversions!$D$5)</f>
        <v>0</v>
      </c>
      <c r="AR1411" s="210">
        <f>(((((AR1305)*(1/Conversions!$D$4))*Conversions!$D$7)*Conversions!$D$6)*Conversions!$D$5)</f>
        <v>0</v>
      </c>
      <c r="AS1411" s="210">
        <f>(((((AS1305)*(1/Conversions!$D$4))*Conversions!$D$7)*Conversions!$D$6)*Conversions!$D$5)</f>
        <v>0</v>
      </c>
      <c r="AT1411" s="210">
        <f>(((((AT1305)*(1/Conversions!$D$4))*Conversions!$D$7)*Conversions!$D$6)*Conversions!$D$5)</f>
        <v>0</v>
      </c>
      <c r="AU1411" s="210">
        <f>(((((AU1305)*(1/Conversions!$D$4))*Conversions!$D$7)*Conversions!$D$6)*Conversions!$D$5)</f>
        <v>0</v>
      </c>
      <c r="AV1411" s="210">
        <f>(((((AV1305)*(1/Conversions!$D$4))*Conversions!$D$7)*Conversions!$D$6)*Conversions!$D$5)</f>
        <v>0</v>
      </c>
      <c r="AW1411" s="210">
        <f>(((((AW1305)*(1/Conversions!$D$4))*Conversions!$D$7)*Conversions!$D$6)*Conversions!$D$5)</f>
        <v>0</v>
      </c>
      <c r="AX1411" s="210">
        <f>(((((AX1305)*(1/Conversions!$D$4))*Conversions!$D$7)*Conversions!$D$6)*Conversions!$D$5)</f>
        <v>0</v>
      </c>
      <c r="AY1411" s="210">
        <f>(((((AY1305)*(1/Conversions!$D$4))*Conversions!$D$7)*Conversions!$D$6)*Conversions!$D$5)</f>
        <v>0</v>
      </c>
      <c r="AZ1411" s="210">
        <f>(((((AZ1305)*(1/Conversions!$D$4))*Conversions!$D$7)*Conversions!$D$6)*Conversions!$D$5)</f>
        <v>0</v>
      </c>
      <c r="BA1411" s="210">
        <f>(((((BA1305)*(1/Conversions!$D$4))*Conversions!$D$7)*Conversions!$D$6)*Conversions!$D$5)</f>
        <v>0</v>
      </c>
      <c r="BB1411" s="210">
        <f>(((((BB1305)*(1/Conversions!$D$4))*Conversions!$D$7)*Conversions!$D$6)*Conversions!$D$5)</f>
        <v>0</v>
      </c>
      <c r="BC1411" s="210">
        <f>(((((BC1305)*(1/Conversions!$D$4))*Conversions!$D$7)*Conversions!$D$6)*Conversions!$D$5)</f>
        <v>0</v>
      </c>
      <c r="BD1411" s="210">
        <f>(((((BD1305)*(1/Conversions!$D$4))*Conversions!$D$7)*Conversions!$D$6)*Conversions!$D$5)</f>
        <v>0</v>
      </c>
      <c r="BE1411" s="210">
        <f>(((((BE1305)*(1/Conversions!$D$4))*Conversions!$D$7)*Conversions!$D$6)*Conversions!$D$5)</f>
        <v>0</v>
      </c>
      <c r="BF1411" s="210">
        <f>(((((BF1305)*(1/Conversions!$D$4))*Conversions!$D$7)*Conversions!$D$6)*Conversions!$D$5)</f>
        <v>0</v>
      </c>
      <c r="BG1411" s="210">
        <f>(((((BG1305)*(1/Conversions!$D$4))*Conversions!$D$7)*Conversions!$D$6)*Conversions!$D$5)</f>
        <v>0</v>
      </c>
      <c r="BH1411" s="210">
        <f>(((((BH1305)*(1/Conversions!$D$4))*Conversions!$D$7)*Conversions!$D$6)*Conversions!$D$5)</f>
        <v>0</v>
      </c>
      <c r="BI1411" s="210">
        <f>(((((BI1305)*(1/Conversions!$D$4))*Conversions!$D$7)*Conversions!$D$6)*Conversions!$D$5)</f>
        <v>0</v>
      </c>
      <c r="BJ1411" s="210">
        <f>(((((BJ1305)*(1/Conversions!$D$4))*Conversions!$D$7)*Conversions!$D$6)*Conversions!$D$5)</f>
        <v>0</v>
      </c>
      <c r="BK1411" s="210">
        <f>(((((BK1305)*(1/Conversions!$D$4))*Conversions!$D$7)*Conversions!$D$6)*Conversions!$D$5)</f>
        <v>0</v>
      </c>
      <c r="BL1411" s="210">
        <f>(((((BL1305)*(1/Conversions!$D$4))*Conversions!$D$7)*Conversions!$D$6)*Conversions!$D$5)</f>
        <v>0</v>
      </c>
      <c r="BM1411" s="210">
        <f>(((((BM1305)*(1/Conversions!$D$4))*Conversions!$D$7)*Conversions!$D$6)*Conversions!$D$5)</f>
        <v>0</v>
      </c>
      <c r="BN1411" s="210">
        <f>(((((BN1305)*(1/Conversions!$D$4))*Conversions!$D$7)*Conversions!$D$6)*Conversions!$D$5)</f>
        <v>0</v>
      </c>
      <c r="BO1411" s="210">
        <f>(((((BO1305)*(1/Conversions!$D$4))*Conversions!$D$7)*Conversions!$D$6)*Conversions!$D$5)</f>
        <v>0</v>
      </c>
      <c r="BP1411" s="210">
        <f>(((((BP1305)*(1/Conversions!$D$4))*Conversions!$D$7)*Conversions!$D$6)*Conversions!$D$5)</f>
        <v>0</v>
      </c>
      <c r="BQ1411" s="210">
        <f>(((((BQ1305)*(1/Conversions!$D$4))*Conversions!$D$7)*Conversions!$D$6)*Conversions!$D$5)</f>
        <v>0</v>
      </c>
      <c r="BR1411" s="210">
        <f>(((((BR1305)*(1/Conversions!$D$4))*Conversions!$D$7)*Conversions!$D$6)*Conversions!$D$5)</f>
        <v>0</v>
      </c>
      <c r="BS1411" s="210">
        <f>(((((BS1305)*(1/Conversions!$D$4))*Conversions!$D$7)*Conversions!$D$6)*Conversions!$D$5)</f>
        <v>0</v>
      </c>
      <c r="BT1411" s="210">
        <f>(((((BT1305)*(1/Conversions!$D$4))*Conversions!$D$7)*Conversions!$D$6)*Conversions!$D$5)</f>
        <v>0</v>
      </c>
      <c r="BU1411" s="210">
        <f>(((((BU1305)*(1/Conversions!$D$4))*Conversions!$D$7)*Conversions!$D$6)*Conversions!$D$5)</f>
        <v>0</v>
      </c>
      <c r="BV1411" s="210">
        <f>(((((BV1305)*(1/Conversions!$D$4))*Conversions!$D$7)*Conversions!$D$6)*Conversions!$D$5)</f>
        <v>0</v>
      </c>
      <c r="BW1411" s="210">
        <f>(((((BW1305)*(1/Conversions!$D$4))*Conversions!$D$7)*Conversions!$D$6)*Conversions!$D$5)</f>
        <v>0</v>
      </c>
      <c r="BX1411" s="210">
        <f>(((((BX1305)*(1/Conversions!$D$4))*Conversions!$D$7)*Conversions!$D$6)*Conversions!$D$5)</f>
        <v>0</v>
      </c>
      <c r="BY1411" s="210">
        <f>(((((BY1305)*(1/Conversions!$D$4))*Conversions!$D$7)*Conversions!$D$6)*Conversions!$D$5)</f>
        <v>0</v>
      </c>
      <c r="BZ1411" s="210">
        <f>(((((BZ1305)*(1/Conversions!$D$4))*Conversions!$D$7)*Conversions!$D$6)*Conversions!$D$5)</f>
        <v>0</v>
      </c>
      <c r="CA1411" s="210">
        <f>(((((CA1305)*(1/Conversions!$D$4))*Conversions!$D$7)*Conversions!$D$6)*Conversions!$D$5)</f>
        <v>0</v>
      </c>
      <c r="CB1411" s="210">
        <f>(((((CB1305)*(1/Conversions!$D$4))*Conversions!$D$7)*Conversions!$D$6)*Conversions!$D$5)</f>
        <v>0</v>
      </c>
      <c r="CC1411" s="210">
        <f>(((((CC1305)*(1/Conversions!$D$4))*Conversions!$D$7)*Conversions!$D$6)*Conversions!$D$5)</f>
        <v>0</v>
      </c>
      <c r="CD1411" s="210">
        <f>(((((CD1305)*(1/Conversions!$D$4))*Conversions!$D$7)*Conversions!$D$6)*Conversions!$D$5)</f>
        <v>0</v>
      </c>
      <c r="CE1411" s="210">
        <f>(((((CE1305)*(1/Conversions!$D$4))*Conversions!$D$7)*Conversions!$D$6)*Conversions!$D$5)</f>
        <v>0</v>
      </c>
      <c r="CF1411" s="210">
        <f>(((((CF1305)*(1/Conversions!$D$4))*Conversions!$D$7)*Conversions!$D$6)*Conversions!$D$5)</f>
        <v>0</v>
      </c>
      <c r="CG1411" s="210">
        <f>(((((CG1305)*(1/Conversions!$D$4))*Conversions!$D$7)*Conversions!$D$6)*Conversions!$D$5)</f>
        <v>0</v>
      </c>
      <c r="CH1411" s="210">
        <f>(((((CH1305)*(1/Conversions!$D$4))*Conversions!$D$7)*Conversions!$D$6)*Conversions!$D$5)</f>
        <v>0</v>
      </c>
      <c r="CI1411" s="210">
        <f>(((((CI1305)*(1/Conversions!$D$4))*Conversions!$D$7)*Conversions!$D$6)*Conversions!$D$5)</f>
        <v>4.5143193834797617E-8</v>
      </c>
      <c r="CJ1411" s="210">
        <f>(((((CJ1305)*(1/Conversions!$D$4))*Conversions!$D$7)*Conversions!$D$6)*Conversions!$D$5)</f>
        <v>4.5143193834797617E-8</v>
      </c>
      <c r="CK1411" s="210">
        <f>(((((CK1305)*(1/Conversions!$D$4))*Conversions!$D$7)*Conversions!$D$6)*Conversions!$D$5)</f>
        <v>4.5143193834797617E-8</v>
      </c>
      <c r="CL1411" s="210">
        <f>(((((CL1305)*(1/Conversions!$D$4))*Conversions!$D$7)*Conversions!$D$6)*Conversions!$D$5)</f>
        <v>0</v>
      </c>
      <c r="CM1411" s="210">
        <f>(((((CM1305)*(1/Conversions!$D$4))*Conversions!$D$7)*Conversions!$D$6)*Conversions!$D$5)</f>
        <v>0</v>
      </c>
      <c r="CN1411" s="210">
        <f>(((((CN1305)*(1/Conversions!$D$4))*Conversions!$D$7)*Conversions!$D$6)*Conversions!$D$5)</f>
        <v>0</v>
      </c>
      <c r="CO1411" s="210">
        <f>(((((CO1305)*(1/Conversions!$D$4))*Conversions!$D$7)*Conversions!$D$6)*Conversions!$D$5)</f>
        <v>0</v>
      </c>
      <c r="CP1411" s="210">
        <f>(((((CP1305)*(1/Conversions!$D$4))*Conversions!$D$7)*Conversions!$D$6)*Conversions!$D$5)</f>
        <v>0</v>
      </c>
      <c r="CQ1411" s="210">
        <f>(((((CQ1305)*(1/Conversions!$D$4))*Conversions!$D$7)*Conversions!$D$6)*Conversions!$D$5)</f>
        <v>0</v>
      </c>
      <c r="CR1411" s="210">
        <f>(((((CR1305)*(1/Conversions!$D$4))*Conversions!$D$7)*Conversions!$D$6)*Conversions!$D$5)</f>
        <v>0</v>
      </c>
      <c r="CS1411" s="210">
        <f>(((((CS1305)*(1/Conversions!$D$4))*Conversions!$D$7)*Conversions!$D$6)*Conversions!$D$5)</f>
        <v>0</v>
      </c>
      <c r="CT1411" s="210">
        <f>(((((CT1305)*(1/Conversions!$D$4))*Conversions!$D$7)*Conversions!$D$6)*Conversions!$D$5)</f>
        <v>0</v>
      </c>
      <c r="CU1411" s="210">
        <f>(((((CU1305)*(1/Conversions!$D$4))*Conversions!$D$7)*Conversions!$D$6)*Conversions!$D$5)</f>
        <v>0</v>
      </c>
      <c r="CV1411" s="210">
        <f>(((((CV1305)*(1/Conversions!$D$4))*Conversions!$D$7)*Conversions!$D$6)*Conversions!$D$5)</f>
        <v>0</v>
      </c>
      <c r="CW1411" s="210">
        <f>(((((CW1305)*(1/Conversions!$D$4))*Conversions!$D$7)*Conversions!$D$6)*Conversions!$D$5)</f>
        <v>0</v>
      </c>
      <c r="CX1411" s="210">
        <f>(((((CX1305)*(1/Conversions!$D$4))*Conversions!$D$7)*Conversions!$D$6)*Conversions!$D$5)</f>
        <v>0</v>
      </c>
    </row>
    <row r="1412" spans="1:102" s="208" customFormat="1" x14ac:dyDescent="0.25">
      <c r="A1412" s="213" t="s">
        <v>510</v>
      </c>
      <c r="C1412" s="210">
        <f>(((((C1306)*(1/Conversions!$D$4))*Conversions!$D$7)*Conversions!$D$6)*Conversions!$D$5)</f>
        <v>0</v>
      </c>
      <c r="D1412" s="210">
        <f>(((((D1306)*(1/Conversions!$D$4))*Conversions!$D$7)*Conversions!$D$6)*Conversions!$D$5)</f>
        <v>0</v>
      </c>
      <c r="E1412" s="210">
        <f>(((((E1306)*(1/Conversions!$D$4))*Conversions!$D$7)*Conversions!$D$6)*Conversions!$D$5)</f>
        <v>0</v>
      </c>
      <c r="F1412" s="210">
        <f>(((((F1306)*(1/Conversions!$D$4))*Conversions!$D$7)*Conversions!$D$6)*Conversions!$D$5)</f>
        <v>0</v>
      </c>
      <c r="G1412" s="210">
        <f>(((((G1306)*(1/Conversions!$D$4))*Conversions!$D$7)*Conversions!$D$6)*Conversions!$D$5)</f>
        <v>0</v>
      </c>
      <c r="H1412" s="210">
        <f>(((((H1306)*(1/Conversions!$D$4))*Conversions!$D$7)*Conversions!$D$6)*Conversions!$D$5)</f>
        <v>0</v>
      </c>
      <c r="I1412" s="210">
        <f>(((((I1306)*(1/Conversions!$D$4))*Conversions!$D$7)*Conversions!$D$6)*Conversions!$D$5)</f>
        <v>0</v>
      </c>
      <c r="J1412" s="210">
        <f>(((((J1306)*(1/Conversions!$D$4))*Conversions!$D$7)*Conversions!$D$6)*Conversions!$D$5)</f>
        <v>0</v>
      </c>
      <c r="K1412" s="210">
        <f>(((((K1306)*(1/Conversions!$D$4))*Conversions!$D$7)*Conversions!$D$6)*Conversions!$D$5)</f>
        <v>0</v>
      </c>
      <c r="L1412" s="210">
        <f>(((((L1306)*(1/Conversions!$D$4))*Conversions!$D$7)*Conversions!$D$6)*Conversions!$D$5)</f>
        <v>0</v>
      </c>
      <c r="M1412" s="210">
        <f>(((((M1306)*(1/Conversions!$D$4))*Conversions!$D$7)*Conversions!$D$6)*Conversions!$D$5)</f>
        <v>0</v>
      </c>
      <c r="N1412" s="210">
        <f>(((((N1306)*(1/Conversions!$D$4))*Conversions!$D$7)*Conversions!$D$6)*Conversions!$D$5)</f>
        <v>0</v>
      </c>
      <c r="O1412" s="210">
        <f>(((((O1306)*(1/Conversions!$D$4))*Conversions!$D$7)*Conversions!$D$6)*Conversions!$D$5)</f>
        <v>0</v>
      </c>
      <c r="P1412" s="210">
        <f>(((((P1306)*(1/Conversions!$D$4))*Conversions!$D$7)*Conversions!$D$6)*Conversions!$D$5)</f>
        <v>0</v>
      </c>
      <c r="Q1412" s="210">
        <f>(((((Q1306)*(1/Conversions!$D$4))*Conversions!$D$7)*Conversions!$D$6)*Conversions!$D$5)</f>
        <v>0</v>
      </c>
      <c r="R1412" s="210">
        <f>(((((R1306)*(1/Conversions!$D$4))*Conversions!$D$7)*Conversions!$D$6)*Conversions!$D$5)</f>
        <v>0</v>
      </c>
      <c r="S1412" s="210">
        <f>(((((S1306)*(1/Conversions!$D$4))*Conversions!$D$7)*Conversions!$D$6)*Conversions!$D$5)</f>
        <v>0</v>
      </c>
      <c r="T1412" s="210">
        <f>(((((T1306)*(1/Conversions!$D$4))*Conversions!$D$7)*Conversions!$D$6)*Conversions!$D$5)</f>
        <v>0</v>
      </c>
      <c r="U1412" s="210">
        <f>(((((U1306)*(1/Conversions!$D$4))*Conversions!$D$7)*Conversions!$D$6)*Conversions!$D$5)</f>
        <v>0</v>
      </c>
      <c r="V1412" s="210">
        <f>(((((V1306)*(1/Conversions!$D$4))*Conversions!$D$7)*Conversions!$D$6)*Conversions!$D$5)</f>
        <v>0</v>
      </c>
      <c r="W1412" s="210">
        <f>(((((W1306)*(1/Conversions!$D$4))*Conversions!$D$7)*Conversions!$D$6)*Conversions!$D$5)</f>
        <v>0</v>
      </c>
      <c r="X1412" s="210">
        <f>(((((X1306)*(1/Conversions!$D$4))*Conversions!$D$7)*Conversions!$D$6)*Conversions!$D$5)</f>
        <v>0</v>
      </c>
      <c r="Y1412" s="210">
        <f>(((((Y1306)*(1/Conversions!$D$4))*Conversions!$D$7)*Conversions!$D$6)*Conversions!$D$5)</f>
        <v>0</v>
      </c>
      <c r="Z1412" s="210">
        <f>(((((Z1306)*(1/Conversions!$D$4))*Conversions!$D$7)*Conversions!$D$6)*Conversions!$D$5)</f>
        <v>0</v>
      </c>
      <c r="AA1412" s="210">
        <f>(((((AA1306)*(1/Conversions!$D$4))*Conversions!$D$7)*Conversions!$D$6)*Conversions!$D$5)</f>
        <v>0</v>
      </c>
      <c r="AB1412" s="210">
        <f>(((((AB1306)*(1/Conversions!$D$4))*Conversions!$D$7)*Conversions!$D$6)*Conversions!$D$5)</f>
        <v>0</v>
      </c>
      <c r="AC1412" s="210">
        <f>(((((AC1306)*(1/Conversions!$D$4))*Conversions!$D$7)*Conversions!$D$6)*Conversions!$D$5)</f>
        <v>0</v>
      </c>
      <c r="AD1412" s="210">
        <f>(((((AD1306)*(1/Conversions!$D$4))*Conversions!$D$7)*Conversions!$D$6)*Conversions!$D$5)</f>
        <v>0</v>
      </c>
      <c r="AE1412" s="210">
        <f>(((((AE1306)*(1/Conversions!$D$4))*Conversions!$D$7)*Conversions!$D$6)*Conversions!$D$5)</f>
        <v>0</v>
      </c>
      <c r="AF1412" s="210">
        <f>(((((AF1306)*(1/Conversions!$D$4))*Conversions!$D$7)*Conversions!$D$6)*Conversions!$D$5)</f>
        <v>0</v>
      </c>
      <c r="AG1412" s="210">
        <f>(((((AG1306)*(1/Conversions!$D$4))*Conversions!$D$7)*Conversions!$D$6)*Conversions!$D$5)</f>
        <v>0</v>
      </c>
      <c r="AH1412" s="210">
        <f>(((((AH1306)*(1/Conversions!$D$4))*Conversions!$D$7)*Conversions!$D$6)*Conversions!$D$5)</f>
        <v>0</v>
      </c>
      <c r="AI1412" s="210">
        <f>(((((AI1306)*(1/Conversions!$D$4))*Conversions!$D$7)*Conversions!$D$6)*Conversions!$D$5)</f>
        <v>0</v>
      </c>
      <c r="AJ1412" s="210">
        <f>(((((AJ1306)*(1/Conversions!$D$4))*Conversions!$D$7)*Conversions!$D$6)*Conversions!$D$5)</f>
        <v>0</v>
      </c>
      <c r="AK1412" s="210">
        <f>(((((AK1306)*(1/Conversions!$D$4))*Conversions!$D$7)*Conversions!$D$6)*Conversions!$D$5)</f>
        <v>0</v>
      </c>
      <c r="AL1412" s="210">
        <f>(((((AL1306)*(1/Conversions!$D$4))*Conversions!$D$7)*Conversions!$D$6)*Conversions!$D$5)</f>
        <v>0</v>
      </c>
      <c r="AM1412" s="210">
        <f>(((((AM1306)*(1/Conversions!$D$4))*Conversions!$D$7)*Conversions!$D$6)*Conversions!$D$5)</f>
        <v>0</v>
      </c>
      <c r="AN1412" s="210">
        <f>(((((AN1306)*(1/Conversions!$D$4))*Conversions!$D$7)*Conversions!$D$6)*Conversions!$D$5)</f>
        <v>0</v>
      </c>
      <c r="AO1412" s="210">
        <f>(((((AO1306)*(1/Conversions!$D$4))*Conversions!$D$7)*Conversions!$D$6)*Conversions!$D$5)</f>
        <v>0</v>
      </c>
      <c r="AP1412" s="210">
        <f>(((((AP1306)*(1/Conversions!$D$4))*Conversions!$D$7)*Conversions!$D$6)*Conversions!$D$5)</f>
        <v>0</v>
      </c>
      <c r="AQ1412" s="210">
        <f>(((((AQ1306)*(1/Conversions!$D$4))*Conversions!$D$7)*Conversions!$D$6)*Conversions!$D$5)</f>
        <v>0</v>
      </c>
      <c r="AR1412" s="210">
        <f>(((((AR1306)*(1/Conversions!$D$4))*Conversions!$D$7)*Conversions!$D$6)*Conversions!$D$5)</f>
        <v>0</v>
      </c>
      <c r="AS1412" s="210">
        <f>(((((AS1306)*(1/Conversions!$D$4))*Conversions!$D$7)*Conversions!$D$6)*Conversions!$D$5)</f>
        <v>0</v>
      </c>
      <c r="AT1412" s="210">
        <f>(((((AT1306)*(1/Conversions!$D$4))*Conversions!$D$7)*Conversions!$D$6)*Conversions!$D$5)</f>
        <v>0</v>
      </c>
      <c r="AU1412" s="210">
        <f>(((((AU1306)*(1/Conversions!$D$4))*Conversions!$D$7)*Conversions!$D$6)*Conversions!$D$5)</f>
        <v>0</v>
      </c>
      <c r="AV1412" s="210">
        <f>(((((AV1306)*(1/Conversions!$D$4))*Conversions!$D$7)*Conversions!$D$6)*Conversions!$D$5)</f>
        <v>0</v>
      </c>
      <c r="AW1412" s="210">
        <f>(((((AW1306)*(1/Conversions!$D$4))*Conversions!$D$7)*Conversions!$D$6)*Conversions!$D$5)</f>
        <v>0</v>
      </c>
      <c r="AX1412" s="210">
        <f>(((((AX1306)*(1/Conversions!$D$4))*Conversions!$D$7)*Conversions!$D$6)*Conversions!$D$5)</f>
        <v>0</v>
      </c>
      <c r="AY1412" s="210">
        <f>(((((AY1306)*(1/Conversions!$D$4))*Conversions!$D$7)*Conversions!$D$6)*Conversions!$D$5)</f>
        <v>0</v>
      </c>
      <c r="AZ1412" s="210">
        <f>(((((AZ1306)*(1/Conversions!$D$4))*Conversions!$D$7)*Conversions!$D$6)*Conversions!$D$5)</f>
        <v>0</v>
      </c>
      <c r="BA1412" s="210">
        <f>(((((BA1306)*(1/Conversions!$D$4))*Conversions!$D$7)*Conversions!$D$6)*Conversions!$D$5)</f>
        <v>0</v>
      </c>
      <c r="BB1412" s="210">
        <f>(((((BB1306)*(1/Conversions!$D$4))*Conversions!$D$7)*Conversions!$D$6)*Conversions!$D$5)</f>
        <v>7.7250385171846182E-7</v>
      </c>
      <c r="BC1412" s="210">
        <f>(((((BC1306)*(1/Conversions!$D$4))*Conversions!$D$7)*Conversions!$D$6)*Conversions!$D$5)</f>
        <v>7.7250385171846182E-7</v>
      </c>
      <c r="BD1412" s="210">
        <f>(((((BD1306)*(1/Conversions!$D$4))*Conversions!$D$7)*Conversions!$D$6)*Conversions!$D$5)</f>
        <v>7.7250385171846182E-7</v>
      </c>
      <c r="BE1412" s="210">
        <f>(((((BE1306)*(1/Conversions!$D$4))*Conversions!$D$7)*Conversions!$D$6)*Conversions!$D$5)</f>
        <v>7.7250385171846182E-7</v>
      </c>
      <c r="BF1412" s="210">
        <f>(((((BF1306)*(1/Conversions!$D$4))*Conversions!$D$7)*Conversions!$D$6)*Conversions!$D$5)</f>
        <v>7.7250385171846182E-7</v>
      </c>
      <c r="BG1412" s="210">
        <f>(((((BG1306)*(1/Conversions!$D$4))*Conversions!$D$7)*Conversions!$D$6)*Conversions!$D$5)</f>
        <v>7.7250385171846182E-7</v>
      </c>
      <c r="BH1412" s="210">
        <f>(((((BH1306)*(1/Conversions!$D$4))*Conversions!$D$7)*Conversions!$D$6)*Conversions!$D$5)</f>
        <v>0</v>
      </c>
      <c r="BI1412" s="210">
        <f>(((((BI1306)*(1/Conversions!$D$4))*Conversions!$D$7)*Conversions!$D$6)*Conversions!$D$5)</f>
        <v>0</v>
      </c>
      <c r="BJ1412" s="210">
        <f>(((((BJ1306)*(1/Conversions!$D$4))*Conversions!$D$7)*Conversions!$D$6)*Conversions!$D$5)</f>
        <v>0</v>
      </c>
      <c r="BK1412" s="210">
        <f>(((((BK1306)*(1/Conversions!$D$4))*Conversions!$D$7)*Conversions!$D$6)*Conversions!$D$5)</f>
        <v>7.7250385171846182E-7</v>
      </c>
      <c r="BL1412" s="210">
        <f>(((((BL1306)*(1/Conversions!$D$4))*Conversions!$D$7)*Conversions!$D$6)*Conversions!$D$5)</f>
        <v>7.7250385171846182E-7</v>
      </c>
      <c r="BM1412" s="210">
        <f>(((((BM1306)*(1/Conversions!$D$4))*Conversions!$D$7)*Conversions!$D$6)*Conversions!$D$5)</f>
        <v>7.7250385171846182E-7</v>
      </c>
      <c r="BN1412" s="210">
        <f>(((((BN1306)*(1/Conversions!$D$4))*Conversions!$D$7)*Conversions!$D$6)*Conversions!$D$5)</f>
        <v>7.7250385171846182E-7</v>
      </c>
      <c r="BO1412" s="210">
        <f>(((((BO1306)*(1/Conversions!$D$4))*Conversions!$D$7)*Conversions!$D$6)*Conversions!$D$5)</f>
        <v>7.7250385171846182E-7</v>
      </c>
      <c r="BP1412" s="210">
        <f>(((((BP1306)*(1/Conversions!$D$4))*Conversions!$D$7)*Conversions!$D$6)*Conversions!$D$5)</f>
        <v>7.7250385171846182E-7</v>
      </c>
      <c r="BQ1412" s="210">
        <f>(((((BQ1306)*(1/Conversions!$D$4))*Conversions!$D$7)*Conversions!$D$6)*Conversions!$D$5)</f>
        <v>7.7250385171846182E-7</v>
      </c>
      <c r="BR1412" s="210">
        <f>(((((BR1306)*(1/Conversions!$D$4))*Conversions!$D$7)*Conversions!$D$6)*Conversions!$D$5)</f>
        <v>0</v>
      </c>
      <c r="BS1412" s="210">
        <f>(((((BS1306)*(1/Conversions!$D$4))*Conversions!$D$7)*Conversions!$D$6)*Conversions!$D$5)</f>
        <v>0</v>
      </c>
      <c r="BT1412" s="210">
        <f>(((((BT1306)*(1/Conversions!$D$4))*Conversions!$D$7)*Conversions!$D$6)*Conversions!$D$5)</f>
        <v>0</v>
      </c>
      <c r="BU1412" s="210">
        <f>(((((BU1306)*(1/Conversions!$D$4))*Conversions!$D$7)*Conversions!$D$6)*Conversions!$D$5)</f>
        <v>7.7250385171846182E-7</v>
      </c>
      <c r="BV1412" s="210">
        <f>(((((BV1306)*(1/Conversions!$D$4))*Conversions!$D$7)*Conversions!$D$6)*Conversions!$D$5)</f>
        <v>7.7250385171846182E-7</v>
      </c>
      <c r="BW1412" s="210">
        <f>(((((BW1306)*(1/Conversions!$D$4))*Conversions!$D$7)*Conversions!$D$6)*Conversions!$D$5)</f>
        <v>7.7250385171846182E-7</v>
      </c>
      <c r="BX1412" s="210">
        <f>(((((BX1306)*(1/Conversions!$D$4))*Conversions!$D$7)*Conversions!$D$6)*Conversions!$D$5)</f>
        <v>7.7250385171846182E-7</v>
      </c>
      <c r="BY1412" s="210">
        <f>(((((BY1306)*(1/Conversions!$D$4))*Conversions!$D$7)*Conversions!$D$6)*Conversions!$D$5)</f>
        <v>7.7250385171846182E-7</v>
      </c>
      <c r="BZ1412" s="210">
        <f>(((((BZ1306)*(1/Conversions!$D$4))*Conversions!$D$7)*Conversions!$D$6)*Conversions!$D$5)</f>
        <v>0</v>
      </c>
      <c r="CA1412" s="210">
        <f>(((((CA1306)*(1/Conversions!$D$4))*Conversions!$D$7)*Conversions!$D$6)*Conversions!$D$5)</f>
        <v>0</v>
      </c>
      <c r="CB1412" s="210">
        <f>(((((CB1306)*(1/Conversions!$D$4))*Conversions!$D$7)*Conversions!$D$6)*Conversions!$D$5)</f>
        <v>0</v>
      </c>
      <c r="CC1412" s="210">
        <f>(((((CC1306)*(1/Conversions!$D$4))*Conversions!$D$7)*Conversions!$D$6)*Conversions!$D$5)</f>
        <v>2.6072004995498091E-6</v>
      </c>
      <c r="CD1412" s="210">
        <f>(((((CD1306)*(1/Conversions!$D$4))*Conversions!$D$7)*Conversions!$D$6)*Conversions!$D$5)</f>
        <v>2.6072004995498091E-6</v>
      </c>
      <c r="CE1412" s="210">
        <f>(((((CE1306)*(1/Conversions!$D$4))*Conversions!$D$7)*Conversions!$D$6)*Conversions!$D$5)</f>
        <v>2.6072004995498091E-6</v>
      </c>
      <c r="CF1412" s="210">
        <f>(((((CF1306)*(1/Conversions!$D$4))*Conversions!$D$7)*Conversions!$D$6)*Conversions!$D$5)</f>
        <v>5.9869048508180791E-7</v>
      </c>
      <c r="CG1412" s="210">
        <f>(((((CG1306)*(1/Conversions!$D$4))*Conversions!$D$7)*Conversions!$D$6)*Conversions!$D$5)</f>
        <v>5.9869048508180791E-7</v>
      </c>
      <c r="CH1412" s="210">
        <f>(((((CH1306)*(1/Conversions!$D$4))*Conversions!$D$7)*Conversions!$D$6)*Conversions!$D$5)</f>
        <v>5.9869048508180791E-7</v>
      </c>
      <c r="CI1412" s="210">
        <f>(((((CI1306)*(1/Conversions!$D$4))*Conversions!$D$7)*Conversions!$D$6)*Conversions!$D$5)</f>
        <v>9.5838759103821664E-7</v>
      </c>
      <c r="CJ1412" s="210">
        <f>(((((CJ1306)*(1/Conversions!$D$4))*Conversions!$D$7)*Conversions!$D$6)*Conversions!$D$5)</f>
        <v>9.5838759103821664E-7</v>
      </c>
      <c r="CK1412" s="210">
        <f>(((((CK1306)*(1/Conversions!$D$4))*Conversions!$D$7)*Conversions!$D$6)*Conversions!$D$5)</f>
        <v>9.5838759103821664E-7</v>
      </c>
      <c r="CL1412" s="210">
        <f>(((((CL1306)*(1/Conversions!$D$4))*Conversions!$D$7)*Conversions!$D$6)*Conversions!$D$5)</f>
        <v>0</v>
      </c>
      <c r="CM1412" s="210">
        <f>(((((CM1306)*(1/Conversions!$D$4))*Conversions!$D$7)*Conversions!$D$6)*Conversions!$D$5)</f>
        <v>0</v>
      </c>
      <c r="CN1412" s="210">
        <f>(((((CN1306)*(1/Conversions!$D$4))*Conversions!$D$7)*Conversions!$D$6)*Conversions!$D$5)</f>
        <v>0</v>
      </c>
      <c r="CO1412" s="210">
        <f>(((((CO1306)*(1/Conversions!$D$4))*Conversions!$D$7)*Conversions!$D$6)*Conversions!$D$5)</f>
        <v>7.7250385171846182E-7</v>
      </c>
      <c r="CP1412" s="210">
        <f>(((((CP1306)*(1/Conversions!$D$4))*Conversions!$D$7)*Conversions!$D$6)*Conversions!$D$5)</f>
        <v>7.7250385171846182E-7</v>
      </c>
      <c r="CQ1412" s="210">
        <f>(((((CQ1306)*(1/Conversions!$D$4))*Conversions!$D$7)*Conversions!$D$6)*Conversions!$D$5)</f>
        <v>7.7250385171846182E-7</v>
      </c>
      <c r="CR1412" s="210">
        <f>(((((CR1306)*(1/Conversions!$D$4))*Conversions!$D$7)*Conversions!$D$6)*Conversions!$D$5)</f>
        <v>7.7250385171846182E-7</v>
      </c>
      <c r="CS1412" s="210">
        <f>(((((CS1306)*(1/Conversions!$D$4))*Conversions!$D$7)*Conversions!$D$6)*Conversions!$D$5)</f>
        <v>7.7250385171846182E-7</v>
      </c>
      <c r="CT1412" s="210">
        <f>(((((CT1306)*(1/Conversions!$D$4))*Conversions!$D$7)*Conversions!$D$6)*Conversions!$D$5)</f>
        <v>7.7250385171846182E-7</v>
      </c>
      <c r="CU1412" s="210">
        <f>(((((CU1306)*(1/Conversions!$D$4))*Conversions!$D$7)*Conversions!$D$6)*Conversions!$D$5)</f>
        <v>7.7250385171846182E-7</v>
      </c>
      <c r="CV1412" s="210">
        <f>(((((CV1306)*(1/Conversions!$D$4))*Conversions!$D$7)*Conversions!$D$6)*Conversions!$D$5)</f>
        <v>7.7250385171846182E-7</v>
      </c>
      <c r="CW1412" s="210">
        <f>(((((CW1306)*(1/Conversions!$D$4))*Conversions!$D$7)*Conversions!$D$6)*Conversions!$D$5)</f>
        <v>7.7250385171846182E-7</v>
      </c>
      <c r="CX1412" s="210">
        <f>(((((CX1306)*(1/Conversions!$D$4))*Conversions!$D$7)*Conversions!$D$6)*Conversions!$D$5)</f>
        <v>7.7250385171846182E-7</v>
      </c>
    </row>
    <row r="1413" spans="1:102" s="208" customFormat="1" x14ac:dyDescent="0.25">
      <c r="A1413" s="213" t="s">
        <v>671</v>
      </c>
      <c r="C1413" s="210">
        <f>(((((C1307)*(1/Conversions!$D$4))*Conversions!$D$7)*Conversions!$D$6)*Conversions!$D$5)</f>
        <v>0</v>
      </c>
      <c r="D1413" s="210">
        <f>(((((D1307)*(1/Conversions!$D$4))*Conversions!$D$7)*Conversions!$D$6)*Conversions!$D$5)</f>
        <v>0</v>
      </c>
      <c r="E1413" s="210">
        <f>(((((E1307)*(1/Conversions!$D$4))*Conversions!$D$7)*Conversions!$D$6)*Conversions!$D$5)</f>
        <v>0</v>
      </c>
      <c r="F1413" s="210">
        <f>(((((F1307)*(1/Conversions!$D$4))*Conversions!$D$7)*Conversions!$D$6)*Conversions!$D$5)</f>
        <v>0</v>
      </c>
      <c r="G1413" s="210">
        <f>(((((G1307)*(1/Conversions!$D$4))*Conversions!$D$7)*Conversions!$D$6)*Conversions!$D$5)</f>
        <v>0</v>
      </c>
      <c r="H1413" s="210">
        <f>(((((H1307)*(1/Conversions!$D$4))*Conversions!$D$7)*Conversions!$D$6)*Conversions!$D$5)</f>
        <v>0</v>
      </c>
      <c r="I1413" s="210">
        <f>(((((I1307)*(1/Conversions!$D$4))*Conversions!$D$7)*Conversions!$D$6)*Conversions!$D$5)</f>
        <v>0</v>
      </c>
      <c r="J1413" s="210">
        <f>(((((J1307)*(1/Conversions!$D$4))*Conversions!$D$7)*Conversions!$D$6)*Conversions!$D$5)</f>
        <v>0</v>
      </c>
      <c r="K1413" s="210">
        <f>(((((K1307)*(1/Conversions!$D$4))*Conversions!$D$7)*Conversions!$D$6)*Conversions!$D$5)</f>
        <v>0</v>
      </c>
      <c r="L1413" s="210">
        <f>(((((L1307)*(1/Conversions!$D$4))*Conversions!$D$7)*Conversions!$D$6)*Conversions!$D$5)</f>
        <v>0</v>
      </c>
      <c r="M1413" s="210">
        <f>(((((M1307)*(1/Conversions!$D$4))*Conversions!$D$7)*Conversions!$D$6)*Conversions!$D$5)</f>
        <v>0</v>
      </c>
      <c r="N1413" s="210">
        <f>(((((N1307)*(1/Conversions!$D$4))*Conversions!$D$7)*Conversions!$D$6)*Conversions!$D$5)</f>
        <v>0</v>
      </c>
      <c r="O1413" s="210">
        <f>(((((O1307)*(1/Conversions!$D$4))*Conversions!$D$7)*Conversions!$D$6)*Conversions!$D$5)</f>
        <v>0</v>
      </c>
      <c r="P1413" s="210">
        <f>(((((P1307)*(1/Conversions!$D$4))*Conversions!$D$7)*Conversions!$D$6)*Conversions!$D$5)</f>
        <v>0</v>
      </c>
      <c r="Q1413" s="210">
        <f>(((((Q1307)*(1/Conversions!$D$4))*Conversions!$D$7)*Conversions!$D$6)*Conversions!$D$5)</f>
        <v>0</v>
      </c>
      <c r="R1413" s="210">
        <f>(((((R1307)*(1/Conversions!$D$4))*Conversions!$D$7)*Conversions!$D$6)*Conversions!$D$5)</f>
        <v>0</v>
      </c>
      <c r="S1413" s="210">
        <f>(((((S1307)*(1/Conversions!$D$4))*Conversions!$D$7)*Conversions!$D$6)*Conversions!$D$5)</f>
        <v>0</v>
      </c>
      <c r="T1413" s="210">
        <f>(((((T1307)*(1/Conversions!$D$4))*Conversions!$D$7)*Conversions!$D$6)*Conversions!$D$5)</f>
        <v>0</v>
      </c>
      <c r="U1413" s="210">
        <f>(((((U1307)*(1/Conversions!$D$4))*Conversions!$D$7)*Conversions!$D$6)*Conversions!$D$5)</f>
        <v>0</v>
      </c>
      <c r="V1413" s="210">
        <f>(((((V1307)*(1/Conversions!$D$4))*Conversions!$D$7)*Conversions!$D$6)*Conversions!$D$5)</f>
        <v>0</v>
      </c>
      <c r="W1413" s="210">
        <f>(((((W1307)*(1/Conversions!$D$4))*Conversions!$D$7)*Conversions!$D$6)*Conversions!$D$5)</f>
        <v>0</v>
      </c>
      <c r="X1413" s="210">
        <f>(((((X1307)*(1/Conversions!$D$4))*Conversions!$D$7)*Conversions!$D$6)*Conversions!$D$5)</f>
        <v>0</v>
      </c>
      <c r="Y1413" s="210">
        <f>(((((Y1307)*(1/Conversions!$D$4))*Conversions!$D$7)*Conversions!$D$6)*Conversions!$D$5)</f>
        <v>0</v>
      </c>
      <c r="Z1413" s="210">
        <f>(((((Z1307)*(1/Conversions!$D$4))*Conversions!$D$7)*Conversions!$D$6)*Conversions!$D$5)</f>
        <v>0</v>
      </c>
      <c r="AA1413" s="210">
        <f>(((((AA1307)*(1/Conversions!$D$4))*Conversions!$D$7)*Conversions!$D$6)*Conversions!$D$5)</f>
        <v>0</v>
      </c>
      <c r="AB1413" s="210">
        <f>(((((AB1307)*(1/Conversions!$D$4))*Conversions!$D$7)*Conversions!$D$6)*Conversions!$D$5)</f>
        <v>0</v>
      </c>
      <c r="AC1413" s="210">
        <f>(((((AC1307)*(1/Conversions!$D$4))*Conversions!$D$7)*Conversions!$D$6)*Conversions!$D$5)</f>
        <v>0</v>
      </c>
      <c r="AD1413" s="210">
        <f>(((((AD1307)*(1/Conversions!$D$4))*Conversions!$D$7)*Conversions!$D$6)*Conversions!$D$5)</f>
        <v>0</v>
      </c>
      <c r="AE1413" s="210">
        <f>(((((AE1307)*(1/Conversions!$D$4))*Conversions!$D$7)*Conversions!$D$6)*Conversions!$D$5)</f>
        <v>0</v>
      </c>
      <c r="AF1413" s="210">
        <f>(((((AF1307)*(1/Conversions!$D$4))*Conversions!$D$7)*Conversions!$D$6)*Conversions!$D$5)</f>
        <v>0</v>
      </c>
      <c r="AG1413" s="210">
        <f>(((((AG1307)*(1/Conversions!$D$4))*Conversions!$D$7)*Conversions!$D$6)*Conversions!$D$5)</f>
        <v>0</v>
      </c>
      <c r="AH1413" s="210">
        <f>(((((AH1307)*(1/Conversions!$D$4))*Conversions!$D$7)*Conversions!$D$6)*Conversions!$D$5)</f>
        <v>0</v>
      </c>
      <c r="AI1413" s="210">
        <f>(((((AI1307)*(1/Conversions!$D$4))*Conversions!$D$7)*Conversions!$D$6)*Conversions!$D$5)</f>
        <v>0</v>
      </c>
      <c r="AJ1413" s="210">
        <f>(((((AJ1307)*(1/Conversions!$D$4))*Conversions!$D$7)*Conversions!$D$6)*Conversions!$D$5)</f>
        <v>0</v>
      </c>
      <c r="AK1413" s="210">
        <f>(((((AK1307)*(1/Conversions!$D$4))*Conversions!$D$7)*Conversions!$D$6)*Conversions!$D$5)</f>
        <v>0</v>
      </c>
      <c r="AL1413" s="210">
        <f>(((((AL1307)*(1/Conversions!$D$4))*Conversions!$D$7)*Conversions!$D$6)*Conversions!$D$5)</f>
        <v>0</v>
      </c>
      <c r="AM1413" s="210">
        <f>(((((AM1307)*(1/Conversions!$D$4))*Conversions!$D$7)*Conversions!$D$6)*Conversions!$D$5)</f>
        <v>0</v>
      </c>
      <c r="AN1413" s="210">
        <f>(((((AN1307)*(1/Conversions!$D$4))*Conversions!$D$7)*Conversions!$D$6)*Conversions!$D$5)</f>
        <v>0</v>
      </c>
      <c r="AO1413" s="210">
        <f>(((((AO1307)*(1/Conversions!$D$4))*Conversions!$D$7)*Conversions!$D$6)*Conversions!$D$5)</f>
        <v>0</v>
      </c>
      <c r="AP1413" s="210">
        <f>(((((AP1307)*(1/Conversions!$D$4))*Conversions!$D$7)*Conversions!$D$6)*Conversions!$D$5)</f>
        <v>0</v>
      </c>
      <c r="AQ1413" s="210">
        <f>(((((AQ1307)*(1/Conversions!$D$4))*Conversions!$D$7)*Conversions!$D$6)*Conversions!$D$5)</f>
        <v>0</v>
      </c>
      <c r="AR1413" s="210">
        <f>(((((AR1307)*(1/Conversions!$D$4))*Conversions!$D$7)*Conversions!$D$6)*Conversions!$D$5)</f>
        <v>0</v>
      </c>
      <c r="AS1413" s="210">
        <f>(((((AS1307)*(1/Conversions!$D$4))*Conversions!$D$7)*Conversions!$D$6)*Conversions!$D$5)</f>
        <v>0</v>
      </c>
      <c r="AT1413" s="210">
        <f>(((((AT1307)*(1/Conversions!$D$4))*Conversions!$D$7)*Conversions!$D$6)*Conversions!$D$5)</f>
        <v>0</v>
      </c>
      <c r="AU1413" s="210">
        <f>(((((AU1307)*(1/Conversions!$D$4))*Conversions!$D$7)*Conversions!$D$6)*Conversions!$D$5)</f>
        <v>0</v>
      </c>
      <c r="AV1413" s="210">
        <f>(((((AV1307)*(1/Conversions!$D$4))*Conversions!$D$7)*Conversions!$D$6)*Conversions!$D$5)</f>
        <v>0</v>
      </c>
      <c r="AW1413" s="210">
        <f>(((((AW1307)*(1/Conversions!$D$4))*Conversions!$D$7)*Conversions!$D$6)*Conversions!$D$5)</f>
        <v>0</v>
      </c>
      <c r="AX1413" s="210">
        <f>(((((AX1307)*(1/Conversions!$D$4))*Conversions!$D$7)*Conversions!$D$6)*Conversions!$D$5)</f>
        <v>0</v>
      </c>
      <c r="AY1413" s="210">
        <f>(((((AY1307)*(1/Conversions!$D$4))*Conversions!$D$7)*Conversions!$D$6)*Conversions!$D$5)</f>
        <v>0</v>
      </c>
      <c r="AZ1413" s="210">
        <f>(((((AZ1307)*(1/Conversions!$D$4))*Conversions!$D$7)*Conversions!$D$6)*Conversions!$D$5)</f>
        <v>0</v>
      </c>
      <c r="BA1413" s="210">
        <f>(((((BA1307)*(1/Conversions!$D$4))*Conversions!$D$7)*Conversions!$D$6)*Conversions!$D$5)</f>
        <v>0</v>
      </c>
      <c r="BB1413" s="210">
        <f>(((((BB1307)*(1/Conversions!$D$4))*Conversions!$D$7)*Conversions!$D$6)*Conversions!$D$5)</f>
        <v>0</v>
      </c>
      <c r="BC1413" s="210">
        <f>(((((BC1307)*(1/Conversions!$D$4))*Conversions!$D$7)*Conversions!$D$6)*Conversions!$D$5)</f>
        <v>0</v>
      </c>
      <c r="BD1413" s="210">
        <f>(((((BD1307)*(1/Conversions!$D$4))*Conversions!$D$7)*Conversions!$D$6)*Conversions!$D$5)</f>
        <v>0</v>
      </c>
      <c r="BE1413" s="210">
        <f>(((((BE1307)*(1/Conversions!$D$4))*Conversions!$D$7)*Conversions!$D$6)*Conversions!$D$5)</f>
        <v>0</v>
      </c>
      <c r="BF1413" s="210">
        <f>(((((BF1307)*(1/Conversions!$D$4))*Conversions!$D$7)*Conversions!$D$6)*Conversions!$D$5)</f>
        <v>0</v>
      </c>
      <c r="BG1413" s="210">
        <f>(((((BG1307)*(1/Conversions!$D$4))*Conversions!$D$7)*Conversions!$D$6)*Conversions!$D$5)</f>
        <v>0</v>
      </c>
      <c r="BH1413" s="210">
        <f>(((((BH1307)*(1/Conversions!$D$4))*Conversions!$D$7)*Conversions!$D$6)*Conversions!$D$5)</f>
        <v>0</v>
      </c>
      <c r="BI1413" s="210">
        <f>(((((BI1307)*(1/Conversions!$D$4))*Conversions!$D$7)*Conversions!$D$6)*Conversions!$D$5)</f>
        <v>0</v>
      </c>
      <c r="BJ1413" s="210">
        <f>(((((BJ1307)*(1/Conversions!$D$4))*Conversions!$D$7)*Conversions!$D$6)*Conversions!$D$5)</f>
        <v>0</v>
      </c>
      <c r="BK1413" s="210">
        <f>(((((BK1307)*(1/Conversions!$D$4))*Conversions!$D$7)*Conversions!$D$6)*Conversions!$D$5)</f>
        <v>0</v>
      </c>
      <c r="BL1413" s="210">
        <f>(((((BL1307)*(1/Conversions!$D$4))*Conversions!$D$7)*Conversions!$D$6)*Conversions!$D$5)</f>
        <v>0</v>
      </c>
      <c r="BM1413" s="210">
        <f>(((((BM1307)*(1/Conversions!$D$4))*Conversions!$D$7)*Conversions!$D$6)*Conversions!$D$5)</f>
        <v>0</v>
      </c>
      <c r="BN1413" s="210">
        <f>(((((BN1307)*(1/Conversions!$D$4))*Conversions!$D$7)*Conversions!$D$6)*Conversions!$D$5)</f>
        <v>0</v>
      </c>
      <c r="BO1413" s="210">
        <f>(((((BO1307)*(1/Conversions!$D$4))*Conversions!$D$7)*Conversions!$D$6)*Conversions!$D$5)</f>
        <v>0</v>
      </c>
      <c r="BP1413" s="210">
        <f>(((((BP1307)*(1/Conversions!$D$4))*Conversions!$D$7)*Conversions!$D$6)*Conversions!$D$5)</f>
        <v>0</v>
      </c>
      <c r="BQ1413" s="210">
        <f>(((((BQ1307)*(1/Conversions!$D$4))*Conversions!$D$7)*Conversions!$D$6)*Conversions!$D$5)</f>
        <v>0</v>
      </c>
      <c r="BR1413" s="210">
        <f>(((((BR1307)*(1/Conversions!$D$4))*Conversions!$D$7)*Conversions!$D$6)*Conversions!$D$5)</f>
        <v>0</v>
      </c>
      <c r="BS1413" s="210">
        <f>(((((BS1307)*(1/Conversions!$D$4))*Conversions!$D$7)*Conversions!$D$6)*Conversions!$D$5)</f>
        <v>0</v>
      </c>
      <c r="BT1413" s="210">
        <f>(((((BT1307)*(1/Conversions!$D$4))*Conversions!$D$7)*Conversions!$D$6)*Conversions!$D$5)</f>
        <v>0</v>
      </c>
      <c r="BU1413" s="210">
        <f>(((((BU1307)*(1/Conversions!$D$4))*Conversions!$D$7)*Conversions!$D$6)*Conversions!$D$5)</f>
        <v>0</v>
      </c>
      <c r="BV1413" s="210">
        <f>(((((BV1307)*(1/Conversions!$D$4))*Conversions!$D$7)*Conversions!$D$6)*Conversions!$D$5)</f>
        <v>0</v>
      </c>
      <c r="BW1413" s="210">
        <f>(((((BW1307)*(1/Conversions!$D$4))*Conversions!$D$7)*Conversions!$D$6)*Conversions!$D$5)</f>
        <v>0</v>
      </c>
      <c r="BX1413" s="210">
        <f>(((((BX1307)*(1/Conversions!$D$4))*Conversions!$D$7)*Conversions!$D$6)*Conversions!$D$5)</f>
        <v>0</v>
      </c>
      <c r="BY1413" s="210">
        <f>(((((BY1307)*(1/Conversions!$D$4))*Conversions!$D$7)*Conversions!$D$6)*Conversions!$D$5)</f>
        <v>0</v>
      </c>
      <c r="BZ1413" s="210">
        <f>(((((BZ1307)*(1/Conversions!$D$4))*Conversions!$D$7)*Conversions!$D$6)*Conversions!$D$5)</f>
        <v>0</v>
      </c>
      <c r="CA1413" s="210">
        <f>(((((CA1307)*(1/Conversions!$D$4))*Conversions!$D$7)*Conversions!$D$6)*Conversions!$D$5)</f>
        <v>0</v>
      </c>
      <c r="CB1413" s="210">
        <f>(((((CB1307)*(1/Conversions!$D$4))*Conversions!$D$7)*Conversions!$D$6)*Conversions!$D$5)</f>
        <v>0</v>
      </c>
      <c r="CC1413" s="210">
        <f>(((((CC1307)*(1/Conversions!$D$4))*Conversions!$D$7)*Conversions!$D$6)*Conversions!$D$5)</f>
        <v>1.7719307098792217E-6</v>
      </c>
      <c r="CD1413" s="210">
        <f>(((((CD1307)*(1/Conversions!$D$4))*Conversions!$D$7)*Conversions!$D$6)*Conversions!$D$5)</f>
        <v>1.7719307098792217E-6</v>
      </c>
      <c r="CE1413" s="210">
        <f>(((((CE1307)*(1/Conversions!$D$4))*Conversions!$D$7)*Conversions!$D$6)*Conversions!$D$5)</f>
        <v>1.7719307098792217E-6</v>
      </c>
      <c r="CF1413" s="210">
        <f>(((((CF1307)*(1/Conversions!$D$4))*Conversions!$D$7)*Conversions!$D$6)*Conversions!$D$5)</f>
        <v>5.1419787630010114E-7</v>
      </c>
      <c r="CG1413" s="210">
        <f>(((((CG1307)*(1/Conversions!$D$4))*Conversions!$D$7)*Conversions!$D$6)*Conversions!$D$5)</f>
        <v>5.1419787630010114E-7</v>
      </c>
      <c r="CH1413" s="210">
        <f>(((((CH1307)*(1/Conversions!$D$4))*Conversions!$D$7)*Conversions!$D$6)*Conversions!$D$5)</f>
        <v>5.1419787630010114E-7</v>
      </c>
      <c r="CI1413" s="210">
        <f>(((((CI1307)*(1/Conversions!$D$4))*Conversions!$D$7)*Conversions!$D$6)*Conversions!$D$5)</f>
        <v>1.0694350197227456E-6</v>
      </c>
      <c r="CJ1413" s="210">
        <f>(((((CJ1307)*(1/Conversions!$D$4))*Conversions!$D$7)*Conversions!$D$6)*Conversions!$D$5)</f>
        <v>1.0694350197227456E-6</v>
      </c>
      <c r="CK1413" s="210">
        <f>(((((CK1307)*(1/Conversions!$D$4))*Conversions!$D$7)*Conversions!$D$6)*Conversions!$D$5)</f>
        <v>1.0694350197227456E-6</v>
      </c>
      <c r="CL1413" s="210">
        <f>(((((CL1307)*(1/Conversions!$D$4))*Conversions!$D$7)*Conversions!$D$6)*Conversions!$D$5)</f>
        <v>0</v>
      </c>
      <c r="CM1413" s="210">
        <f>(((((CM1307)*(1/Conversions!$D$4))*Conversions!$D$7)*Conversions!$D$6)*Conversions!$D$5)</f>
        <v>0</v>
      </c>
      <c r="CN1413" s="210">
        <f>(((((CN1307)*(1/Conversions!$D$4))*Conversions!$D$7)*Conversions!$D$6)*Conversions!$D$5)</f>
        <v>0</v>
      </c>
      <c r="CO1413" s="210">
        <f>(((((CO1307)*(1/Conversions!$D$4))*Conversions!$D$7)*Conversions!$D$6)*Conversions!$D$5)</f>
        <v>0</v>
      </c>
      <c r="CP1413" s="210">
        <f>(((((CP1307)*(1/Conversions!$D$4))*Conversions!$D$7)*Conversions!$D$6)*Conversions!$D$5)</f>
        <v>0</v>
      </c>
      <c r="CQ1413" s="210">
        <f>(((((CQ1307)*(1/Conversions!$D$4))*Conversions!$D$7)*Conversions!$D$6)*Conversions!$D$5)</f>
        <v>0</v>
      </c>
      <c r="CR1413" s="210">
        <f>(((((CR1307)*(1/Conversions!$D$4))*Conversions!$D$7)*Conversions!$D$6)*Conversions!$D$5)</f>
        <v>0</v>
      </c>
      <c r="CS1413" s="210">
        <f>(((((CS1307)*(1/Conversions!$D$4))*Conversions!$D$7)*Conversions!$D$6)*Conversions!$D$5)</f>
        <v>0</v>
      </c>
      <c r="CT1413" s="210">
        <f>(((((CT1307)*(1/Conversions!$D$4))*Conversions!$D$7)*Conversions!$D$6)*Conversions!$D$5)</f>
        <v>0</v>
      </c>
      <c r="CU1413" s="210">
        <f>(((((CU1307)*(1/Conversions!$D$4))*Conversions!$D$7)*Conversions!$D$6)*Conversions!$D$5)</f>
        <v>0</v>
      </c>
      <c r="CV1413" s="210">
        <f>(((((CV1307)*(1/Conversions!$D$4))*Conversions!$D$7)*Conversions!$D$6)*Conversions!$D$5)</f>
        <v>0</v>
      </c>
      <c r="CW1413" s="210">
        <f>(((((CW1307)*(1/Conversions!$D$4))*Conversions!$D$7)*Conversions!$D$6)*Conversions!$D$5)</f>
        <v>0</v>
      </c>
      <c r="CX1413" s="210">
        <f>(((((CX1307)*(1/Conversions!$D$4))*Conversions!$D$7)*Conversions!$D$6)*Conversions!$D$5)</f>
        <v>0</v>
      </c>
    </row>
    <row r="1414" spans="1:102" s="208" customFormat="1" x14ac:dyDescent="0.25">
      <c r="A1414" s="213" t="s">
        <v>668</v>
      </c>
      <c r="C1414" s="210">
        <f>(((((C1308)*(1/Conversions!$D$4))*Conversions!$D$7)*Conversions!$D$6)*Conversions!$D$5)</f>
        <v>0</v>
      </c>
      <c r="D1414" s="210">
        <f>(((((D1308)*(1/Conversions!$D$4))*Conversions!$D$7)*Conversions!$D$6)*Conversions!$D$5)</f>
        <v>0</v>
      </c>
      <c r="E1414" s="210">
        <f>(((((E1308)*(1/Conversions!$D$4))*Conversions!$D$7)*Conversions!$D$6)*Conversions!$D$5)</f>
        <v>0</v>
      </c>
      <c r="F1414" s="210">
        <f>(((((F1308)*(1/Conversions!$D$4))*Conversions!$D$7)*Conversions!$D$6)*Conversions!$D$5)</f>
        <v>0</v>
      </c>
      <c r="G1414" s="210">
        <f>(((((G1308)*(1/Conversions!$D$4))*Conversions!$D$7)*Conversions!$D$6)*Conversions!$D$5)</f>
        <v>0</v>
      </c>
      <c r="H1414" s="210">
        <f>(((((H1308)*(1/Conversions!$D$4))*Conversions!$D$7)*Conversions!$D$6)*Conversions!$D$5)</f>
        <v>0</v>
      </c>
      <c r="I1414" s="210">
        <f>(((((I1308)*(1/Conversions!$D$4))*Conversions!$D$7)*Conversions!$D$6)*Conversions!$D$5)</f>
        <v>0</v>
      </c>
      <c r="J1414" s="210">
        <f>(((((J1308)*(1/Conversions!$D$4))*Conversions!$D$7)*Conversions!$D$6)*Conversions!$D$5)</f>
        <v>0</v>
      </c>
      <c r="K1414" s="210">
        <f>(((((K1308)*(1/Conversions!$D$4))*Conversions!$D$7)*Conversions!$D$6)*Conversions!$D$5)</f>
        <v>0</v>
      </c>
      <c r="L1414" s="210">
        <f>(((((L1308)*(1/Conversions!$D$4))*Conversions!$D$7)*Conversions!$D$6)*Conversions!$D$5)</f>
        <v>0</v>
      </c>
      <c r="M1414" s="210">
        <f>(((((M1308)*(1/Conversions!$D$4))*Conversions!$D$7)*Conversions!$D$6)*Conversions!$D$5)</f>
        <v>0</v>
      </c>
      <c r="N1414" s="210">
        <f>(((((N1308)*(1/Conversions!$D$4))*Conversions!$D$7)*Conversions!$D$6)*Conversions!$D$5)</f>
        <v>0</v>
      </c>
      <c r="O1414" s="210">
        <f>(((((O1308)*(1/Conversions!$D$4))*Conversions!$D$7)*Conversions!$D$6)*Conversions!$D$5)</f>
        <v>0</v>
      </c>
      <c r="P1414" s="210">
        <f>(((((P1308)*(1/Conversions!$D$4))*Conversions!$D$7)*Conversions!$D$6)*Conversions!$D$5)</f>
        <v>0</v>
      </c>
      <c r="Q1414" s="210">
        <f>(((((Q1308)*(1/Conversions!$D$4))*Conversions!$D$7)*Conversions!$D$6)*Conversions!$D$5)</f>
        <v>0</v>
      </c>
      <c r="R1414" s="210">
        <f>(((((R1308)*(1/Conversions!$D$4))*Conversions!$D$7)*Conversions!$D$6)*Conversions!$D$5)</f>
        <v>0</v>
      </c>
      <c r="S1414" s="210">
        <f>(((((S1308)*(1/Conversions!$D$4))*Conversions!$D$7)*Conversions!$D$6)*Conversions!$D$5)</f>
        <v>0</v>
      </c>
      <c r="T1414" s="210">
        <f>(((((T1308)*(1/Conversions!$D$4))*Conversions!$D$7)*Conversions!$D$6)*Conversions!$D$5)</f>
        <v>0</v>
      </c>
      <c r="U1414" s="210">
        <f>(((((U1308)*(1/Conversions!$D$4))*Conversions!$D$7)*Conversions!$D$6)*Conversions!$D$5)</f>
        <v>0</v>
      </c>
      <c r="V1414" s="210">
        <f>(((((V1308)*(1/Conversions!$D$4))*Conversions!$D$7)*Conversions!$D$6)*Conversions!$D$5)</f>
        <v>0</v>
      </c>
      <c r="W1414" s="210">
        <f>(((((W1308)*(1/Conversions!$D$4))*Conversions!$D$7)*Conversions!$D$6)*Conversions!$D$5)</f>
        <v>0</v>
      </c>
      <c r="X1414" s="210">
        <f>(((((X1308)*(1/Conversions!$D$4))*Conversions!$D$7)*Conversions!$D$6)*Conversions!$D$5)</f>
        <v>0</v>
      </c>
      <c r="Y1414" s="210">
        <f>(((((Y1308)*(1/Conversions!$D$4))*Conversions!$D$7)*Conversions!$D$6)*Conversions!$D$5)</f>
        <v>0</v>
      </c>
      <c r="Z1414" s="210">
        <f>(((((Z1308)*(1/Conversions!$D$4))*Conversions!$D$7)*Conversions!$D$6)*Conversions!$D$5)</f>
        <v>0</v>
      </c>
      <c r="AA1414" s="210">
        <f>(((((AA1308)*(1/Conversions!$D$4))*Conversions!$D$7)*Conversions!$D$6)*Conversions!$D$5)</f>
        <v>0</v>
      </c>
      <c r="AB1414" s="210">
        <f>(((((AB1308)*(1/Conversions!$D$4))*Conversions!$D$7)*Conversions!$D$6)*Conversions!$D$5)</f>
        <v>0</v>
      </c>
      <c r="AC1414" s="210">
        <f>(((((AC1308)*(1/Conversions!$D$4))*Conversions!$D$7)*Conversions!$D$6)*Conversions!$D$5)</f>
        <v>0</v>
      </c>
      <c r="AD1414" s="210">
        <f>(((((AD1308)*(1/Conversions!$D$4))*Conversions!$D$7)*Conversions!$D$6)*Conversions!$D$5)</f>
        <v>0</v>
      </c>
      <c r="AE1414" s="210">
        <f>(((((AE1308)*(1/Conversions!$D$4))*Conversions!$D$7)*Conversions!$D$6)*Conversions!$D$5)</f>
        <v>0</v>
      </c>
      <c r="AF1414" s="210">
        <f>(((((AF1308)*(1/Conversions!$D$4))*Conversions!$D$7)*Conversions!$D$6)*Conversions!$D$5)</f>
        <v>0</v>
      </c>
      <c r="AG1414" s="210">
        <f>(((((AG1308)*(1/Conversions!$D$4))*Conversions!$D$7)*Conversions!$D$6)*Conversions!$D$5)</f>
        <v>0</v>
      </c>
      <c r="AH1414" s="210">
        <f>(((((AH1308)*(1/Conversions!$D$4))*Conversions!$D$7)*Conversions!$D$6)*Conversions!$D$5)</f>
        <v>0</v>
      </c>
      <c r="AI1414" s="210">
        <f>(((((AI1308)*(1/Conversions!$D$4))*Conversions!$D$7)*Conversions!$D$6)*Conversions!$D$5)</f>
        <v>0</v>
      </c>
      <c r="AJ1414" s="210">
        <f>(((((AJ1308)*(1/Conversions!$D$4))*Conversions!$D$7)*Conversions!$D$6)*Conversions!$D$5)</f>
        <v>0</v>
      </c>
      <c r="AK1414" s="210">
        <f>(((((AK1308)*(1/Conversions!$D$4))*Conversions!$D$7)*Conversions!$D$6)*Conversions!$D$5)</f>
        <v>0</v>
      </c>
      <c r="AL1414" s="210">
        <f>(((((AL1308)*(1/Conversions!$D$4))*Conversions!$D$7)*Conversions!$D$6)*Conversions!$D$5)</f>
        <v>0</v>
      </c>
      <c r="AM1414" s="210">
        <f>(((((AM1308)*(1/Conversions!$D$4))*Conversions!$D$7)*Conversions!$D$6)*Conversions!$D$5)</f>
        <v>0</v>
      </c>
      <c r="AN1414" s="210">
        <f>(((((AN1308)*(1/Conversions!$D$4))*Conversions!$D$7)*Conversions!$D$6)*Conversions!$D$5)</f>
        <v>0</v>
      </c>
      <c r="AO1414" s="210">
        <f>(((((AO1308)*(1/Conversions!$D$4))*Conversions!$D$7)*Conversions!$D$6)*Conversions!$D$5)</f>
        <v>0</v>
      </c>
      <c r="AP1414" s="210">
        <f>(((((AP1308)*(1/Conversions!$D$4))*Conversions!$D$7)*Conversions!$D$6)*Conversions!$D$5)</f>
        <v>0</v>
      </c>
      <c r="AQ1414" s="210">
        <f>(((((AQ1308)*(1/Conversions!$D$4))*Conversions!$D$7)*Conversions!$D$6)*Conversions!$D$5)</f>
        <v>0</v>
      </c>
      <c r="AR1414" s="210">
        <f>(((((AR1308)*(1/Conversions!$D$4))*Conversions!$D$7)*Conversions!$D$6)*Conversions!$D$5)</f>
        <v>0</v>
      </c>
      <c r="AS1414" s="210">
        <f>(((((AS1308)*(1/Conversions!$D$4))*Conversions!$D$7)*Conversions!$D$6)*Conversions!$D$5)</f>
        <v>0</v>
      </c>
      <c r="AT1414" s="210">
        <f>(((((AT1308)*(1/Conversions!$D$4))*Conversions!$D$7)*Conversions!$D$6)*Conversions!$D$5)</f>
        <v>0</v>
      </c>
      <c r="AU1414" s="210">
        <f>(((((AU1308)*(1/Conversions!$D$4))*Conversions!$D$7)*Conversions!$D$6)*Conversions!$D$5)</f>
        <v>0</v>
      </c>
      <c r="AV1414" s="210">
        <f>(((((AV1308)*(1/Conversions!$D$4))*Conversions!$D$7)*Conversions!$D$6)*Conversions!$D$5)</f>
        <v>0</v>
      </c>
      <c r="AW1414" s="210">
        <f>(((((AW1308)*(1/Conversions!$D$4))*Conversions!$D$7)*Conversions!$D$6)*Conversions!$D$5)</f>
        <v>0</v>
      </c>
      <c r="AX1414" s="210">
        <f>(((((AX1308)*(1/Conversions!$D$4))*Conversions!$D$7)*Conversions!$D$6)*Conversions!$D$5)</f>
        <v>0</v>
      </c>
      <c r="AY1414" s="210">
        <f>(((((AY1308)*(1/Conversions!$D$4))*Conversions!$D$7)*Conversions!$D$6)*Conversions!$D$5)</f>
        <v>0</v>
      </c>
      <c r="AZ1414" s="210">
        <f>(((((AZ1308)*(1/Conversions!$D$4))*Conversions!$D$7)*Conversions!$D$6)*Conversions!$D$5)</f>
        <v>0</v>
      </c>
      <c r="BA1414" s="210">
        <f>(((((BA1308)*(1/Conversions!$D$4))*Conversions!$D$7)*Conversions!$D$6)*Conversions!$D$5)</f>
        <v>0</v>
      </c>
      <c r="BB1414" s="210">
        <f>(((((BB1308)*(1/Conversions!$D$4))*Conversions!$D$7)*Conversions!$D$6)*Conversions!$D$5)</f>
        <v>0</v>
      </c>
      <c r="BC1414" s="210">
        <f>(((((BC1308)*(1/Conversions!$D$4))*Conversions!$D$7)*Conversions!$D$6)*Conversions!$D$5)</f>
        <v>0</v>
      </c>
      <c r="BD1414" s="210">
        <f>(((((BD1308)*(1/Conversions!$D$4))*Conversions!$D$7)*Conversions!$D$6)*Conversions!$D$5)</f>
        <v>0</v>
      </c>
      <c r="BE1414" s="210">
        <f>(((((BE1308)*(1/Conversions!$D$4))*Conversions!$D$7)*Conversions!$D$6)*Conversions!$D$5)</f>
        <v>0</v>
      </c>
      <c r="BF1414" s="210">
        <f>(((((BF1308)*(1/Conversions!$D$4))*Conversions!$D$7)*Conversions!$D$6)*Conversions!$D$5)</f>
        <v>0</v>
      </c>
      <c r="BG1414" s="210">
        <f>(((((BG1308)*(1/Conversions!$D$4))*Conversions!$D$7)*Conversions!$D$6)*Conversions!$D$5)</f>
        <v>0</v>
      </c>
      <c r="BH1414" s="210">
        <f>(((((BH1308)*(1/Conversions!$D$4))*Conversions!$D$7)*Conversions!$D$6)*Conversions!$D$5)</f>
        <v>0</v>
      </c>
      <c r="BI1414" s="210">
        <f>(((((BI1308)*(1/Conversions!$D$4))*Conversions!$D$7)*Conversions!$D$6)*Conversions!$D$5)</f>
        <v>0</v>
      </c>
      <c r="BJ1414" s="210">
        <f>(((((BJ1308)*(1/Conversions!$D$4))*Conversions!$D$7)*Conversions!$D$6)*Conversions!$D$5)</f>
        <v>0</v>
      </c>
      <c r="BK1414" s="210">
        <f>(((((BK1308)*(1/Conversions!$D$4))*Conversions!$D$7)*Conversions!$D$6)*Conversions!$D$5)</f>
        <v>0</v>
      </c>
      <c r="BL1414" s="210">
        <f>(((((BL1308)*(1/Conversions!$D$4))*Conversions!$D$7)*Conversions!$D$6)*Conversions!$D$5)</f>
        <v>0</v>
      </c>
      <c r="BM1414" s="210">
        <f>(((((BM1308)*(1/Conversions!$D$4))*Conversions!$D$7)*Conversions!$D$6)*Conversions!$D$5)</f>
        <v>0</v>
      </c>
      <c r="BN1414" s="210">
        <f>(((((BN1308)*(1/Conversions!$D$4))*Conversions!$D$7)*Conversions!$D$6)*Conversions!$D$5)</f>
        <v>0</v>
      </c>
      <c r="BO1414" s="210">
        <f>(((((BO1308)*(1/Conversions!$D$4))*Conversions!$D$7)*Conversions!$D$6)*Conversions!$D$5)</f>
        <v>0</v>
      </c>
      <c r="BP1414" s="210">
        <f>(((((BP1308)*(1/Conversions!$D$4))*Conversions!$D$7)*Conversions!$D$6)*Conversions!$D$5)</f>
        <v>0</v>
      </c>
      <c r="BQ1414" s="210">
        <f>(((((BQ1308)*(1/Conversions!$D$4))*Conversions!$D$7)*Conversions!$D$6)*Conversions!$D$5)</f>
        <v>0</v>
      </c>
      <c r="BR1414" s="210">
        <f>(((((BR1308)*(1/Conversions!$D$4))*Conversions!$D$7)*Conversions!$D$6)*Conversions!$D$5)</f>
        <v>0</v>
      </c>
      <c r="BS1414" s="210">
        <f>(((((BS1308)*(1/Conversions!$D$4))*Conversions!$D$7)*Conversions!$D$6)*Conversions!$D$5)</f>
        <v>0</v>
      </c>
      <c r="BT1414" s="210">
        <f>(((((BT1308)*(1/Conversions!$D$4))*Conversions!$D$7)*Conversions!$D$6)*Conversions!$D$5)</f>
        <v>0</v>
      </c>
      <c r="BU1414" s="210">
        <f>(((((BU1308)*(1/Conversions!$D$4))*Conversions!$D$7)*Conversions!$D$6)*Conversions!$D$5)</f>
        <v>0</v>
      </c>
      <c r="BV1414" s="210">
        <f>(((((BV1308)*(1/Conversions!$D$4))*Conversions!$D$7)*Conversions!$D$6)*Conversions!$D$5)</f>
        <v>0</v>
      </c>
      <c r="BW1414" s="210">
        <f>(((((BW1308)*(1/Conversions!$D$4))*Conversions!$D$7)*Conversions!$D$6)*Conversions!$D$5)</f>
        <v>0</v>
      </c>
      <c r="BX1414" s="210">
        <f>(((((BX1308)*(1/Conversions!$D$4))*Conversions!$D$7)*Conversions!$D$6)*Conversions!$D$5)</f>
        <v>0</v>
      </c>
      <c r="BY1414" s="210">
        <f>(((((BY1308)*(1/Conversions!$D$4))*Conversions!$D$7)*Conversions!$D$6)*Conversions!$D$5)</f>
        <v>0</v>
      </c>
      <c r="BZ1414" s="210">
        <f>(((((BZ1308)*(1/Conversions!$D$4))*Conversions!$D$7)*Conversions!$D$6)*Conversions!$D$5)</f>
        <v>0</v>
      </c>
      <c r="CA1414" s="210">
        <f>(((((CA1308)*(1/Conversions!$D$4))*Conversions!$D$7)*Conversions!$D$6)*Conversions!$D$5)</f>
        <v>0</v>
      </c>
      <c r="CB1414" s="210">
        <f>(((((CB1308)*(1/Conversions!$D$4))*Conversions!$D$7)*Conversions!$D$6)*Conversions!$D$5)</f>
        <v>0</v>
      </c>
      <c r="CC1414" s="210">
        <f>(((((CC1308)*(1/Conversions!$D$4))*Conversions!$D$7)*Conversions!$D$6)*Conversions!$D$5)</f>
        <v>1.0187394544537217E-6</v>
      </c>
      <c r="CD1414" s="210">
        <f>(((((CD1308)*(1/Conversions!$D$4))*Conversions!$D$7)*Conversions!$D$6)*Conversions!$D$5)</f>
        <v>1.0187394544537217E-6</v>
      </c>
      <c r="CE1414" s="210">
        <f>(((((CE1308)*(1/Conversions!$D$4))*Conversions!$D$7)*Conversions!$D$6)*Conversions!$D$5)</f>
        <v>1.0187394544537217E-6</v>
      </c>
      <c r="CF1414" s="210">
        <f>(((((CF1308)*(1/Conversions!$D$4))*Conversions!$D$7)*Conversions!$D$6)*Conversions!$D$5)</f>
        <v>2.7279042263808182E-7</v>
      </c>
      <c r="CG1414" s="210">
        <f>(((((CG1308)*(1/Conversions!$D$4))*Conversions!$D$7)*Conversions!$D$6)*Conversions!$D$5)</f>
        <v>2.7279042263808182E-7</v>
      </c>
      <c r="CH1414" s="210">
        <f>(((((CH1308)*(1/Conversions!$D$4))*Conversions!$D$7)*Conversions!$D$6)*Conversions!$D$5)</f>
        <v>2.7279042263808182E-7</v>
      </c>
      <c r="CI1414" s="210">
        <f>(((((CI1308)*(1/Conversions!$D$4))*Conversions!$D$7)*Conversions!$D$6)*Conversions!$D$5)</f>
        <v>5.6972159064236564E-7</v>
      </c>
      <c r="CJ1414" s="210">
        <f>(((((CJ1308)*(1/Conversions!$D$4))*Conversions!$D$7)*Conversions!$D$6)*Conversions!$D$5)</f>
        <v>5.6972159064236564E-7</v>
      </c>
      <c r="CK1414" s="210">
        <f>(((((CK1308)*(1/Conversions!$D$4))*Conversions!$D$7)*Conversions!$D$6)*Conversions!$D$5)</f>
        <v>5.6972159064236564E-7</v>
      </c>
      <c r="CL1414" s="210">
        <f>(((((CL1308)*(1/Conversions!$D$4))*Conversions!$D$7)*Conversions!$D$6)*Conversions!$D$5)</f>
        <v>0</v>
      </c>
      <c r="CM1414" s="210">
        <f>(((((CM1308)*(1/Conversions!$D$4))*Conversions!$D$7)*Conversions!$D$6)*Conversions!$D$5)</f>
        <v>0</v>
      </c>
      <c r="CN1414" s="210">
        <f>(((((CN1308)*(1/Conversions!$D$4))*Conversions!$D$7)*Conversions!$D$6)*Conversions!$D$5)</f>
        <v>0</v>
      </c>
      <c r="CO1414" s="210">
        <f>(((((CO1308)*(1/Conversions!$D$4))*Conversions!$D$7)*Conversions!$D$6)*Conversions!$D$5)</f>
        <v>0</v>
      </c>
      <c r="CP1414" s="210">
        <f>(((((CP1308)*(1/Conversions!$D$4))*Conversions!$D$7)*Conversions!$D$6)*Conversions!$D$5)</f>
        <v>0</v>
      </c>
      <c r="CQ1414" s="210">
        <f>(((((CQ1308)*(1/Conversions!$D$4))*Conversions!$D$7)*Conversions!$D$6)*Conversions!$D$5)</f>
        <v>0</v>
      </c>
      <c r="CR1414" s="210">
        <f>(((((CR1308)*(1/Conversions!$D$4))*Conversions!$D$7)*Conversions!$D$6)*Conversions!$D$5)</f>
        <v>0</v>
      </c>
      <c r="CS1414" s="210">
        <f>(((((CS1308)*(1/Conversions!$D$4))*Conversions!$D$7)*Conversions!$D$6)*Conversions!$D$5)</f>
        <v>0</v>
      </c>
      <c r="CT1414" s="210">
        <f>(((((CT1308)*(1/Conversions!$D$4))*Conversions!$D$7)*Conversions!$D$6)*Conversions!$D$5)</f>
        <v>0</v>
      </c>
      <c r="CU1414" s="210">
        <f>(((((CU1308)*(1/Conversions!$D$4))*Conversions!$D$7)*Conversions!$D$6)*Conversions!$D$5)</f>
        <v>0</v>
      </c>
      <c r="CV1414" s="210">
        <f>(((((CV1308)*(1/Conversions!$D$4))*Conversions!$D$7)*Conversions!$D$6)*Conversions!$D$5)</f>
        <v>0</v>
      </c>
      <c r="CW1414" s="210">
        <f>(((((CW1308)*(1/Conversions!$D$4))*Conversions!$D$7)*Conversions!$D$6)*Conversions!$D$5)</f>
        <v>0</v>
      </c>
      <c r="CX1414" s="210">
        <f>(((((CX1308)*(1/Conversions!$D$4))*Conversions!$D$7)*Conversions!$D$6)*Conversions!$D$5)</f>
        <v>0</v>
      </c>
    </row>
    <row r="1415" spans="1:102" s="208" customFormat="1" x14ac:dyDescent="0.25">
      <c r="A1415" s="213" t="s">
        <v>336</v>
      </c>
      <c r="C1415" s="210">
        <f>(((((C1309)*(1/Conversions!$D$4))*Conversions!$D$7)*Conversions!$D$6)*Conversions!$D$5)</f>
        <v>7.0655840096200789E-11</v>
      </c>
      <c r="D1415" s="210">
        <f>(((((D1309)*(1/Conversions!$D$4))*Conversions!$D$7)*Conversions!$D$6)*Conversions!$D$5)</f>
        <v>7.0655840096200789E-11</v>
      </c>
      <c r="E1415" s="210">
        <f>(((((E1309)*(1/Conversions!$D$4))*Conversions!$D$7)*Conversions!$D$6)*Conversions!$D$5)</f>
        <v>7.0655840096200789E-11</v>
      </c>
      <c r="F1415" s="210">
        <f>(((((F1309)*(1/Conversions!$D$4))*Conversions!$D$7)*Conversions!$D$6)*Conversions!$D$5)</f>
        <v>7.0655840096200789E-11</v>
      </c>
      <c r="G1415" s="210">
        <f>(((((G1309)*(1/Conversions!$D$4))*Conversions!$D$7)*Conversions!$D$6)*Conversions!$D$5)</f>
        <v>7.0655840096200789E-11</v>
      </c>
      <c r="H1415" s="210">
        <f>(((((H1309)*(1/Conversions!$D$4))*Conversions!$D$7)*Conversions!$D$6)*Conversions!$D$5)</f>
        <v>7.0655840096200789E-11</v>
      </c>
      <c r="I1415" s="210">
        <f>(((((I1309)*(1/Conversions!$D$4))*Conversions!$D$7)*Conversions!$D$6)*Conversions!$D$5)</f>
        <v>7.0655840096200789E-11</v>
      </c>
      <c r="J1415" s="210">
        <f>(((((J1309)*(1/Conversions!$D$4))*Conversions!$D$7)*Conversions!$D$6)*Conversions!$D$5)</f>
        <v>7.0655840096200789E-11</v>
      </c>
      <c r="K1415" s="210">
        <f>(((((K1309)*(1/Conversions!$D$4))*Conversions!$D$7)*Conversions!$D$6)*Conversions!$D$5)</f>
        <v>7.0655840096200789E-11</v>
      </c>
      <c r="L1415" s="210">
        <f>(((((L1309)*(1/Conversions!$D$4))*Conversions!$D$7)*Conversions!$D$6)*Conversions!$D$5)</f>
        <v>7.0655840096200789E-11</v>
      </c>
      <c r="M1415" s="210">
        <f>(((((M1309)*(1/Conversions!$D$4))*Conversions!$D$7)*Conversions!$D$6)*Conversions!$D$5)</f>
        <v>7.0655840096200789E-11</v>
      </c>
      <c r="N1415" s="210">
        <f>(((((N1309)*(1/Conversions!$D$4))*Conversions!$D$7)*Conversions!$D$6)*Conversions!$D$5)</f>
        <v>7.0655840096200789E-11</v>
      </c>
      <c r="O1415" s="210">
        <f>(((((O1309)*(1/Conversions!$D$4))*Conversions!$D$7)*Conversions!$D$6)*Conversions!$D$5)</f>
        <v>7.0655840096200789E-11</v>
      </c>
      <c r="P1415" s="210">
        <f>(((((P1309)*(1/Conversions!$D$4))*Conversions!$D$7)*Conversions!$D$6)*Conversions!$D$5)</f>
        <v>7.0655840096200789E-11</v>
      </c>
      <c r="Q1415" s="210">
        <f>(((((Q1309)*(1/Conversions!$D$4))*Conversions!$D$7)*Conversions!$D$6)*Conversions!$D$5)</f>
        <v>7.0655840096200789E-11</v>
      </c>
      <c r="R1415" s="210">
        <f>(((((R1309)*(1/Conversions!$D$4))*Conversions!$D$7)*Conversions!$D$6)*Conversions!$D$5)</f>
        <v>7.0655840096200789E-11</v>
      </c>
      <c r="S1415" s="210">
        <f>(((((S1309)*(1/Conversions!$D$4))*Conversions!$D$7)*Conversions!$D$6)*Conversions!$D$5)</f>
        <v>7.0655840096200789E-11</v>
      </c>
      <c r="T1415" s="210">
        <f>(((((T1309)*(1/Conversions!$D$4))*Conversions!$D$7)*Conversions!$D$6)*Conversions!$D$5)</f>
        <v>7.0655840096200789E-11</v>
      </c>
      <c r="U1415" s="210">
        <f>(((((U1309)*(1/Conversions!$D$4))*Conversions!$D$7)*Conversions!$D$6)*Conversions!$D$5)</f>
        <v>7.0655840096200789E-11</v>
      </c>
      <c r="V1415" s="210">
        <f>(((((V1309)*(1/Conversions!$D$4))*Conversions!$D$7)*Conversions!$D$6)*Conversions!$D$5)</f>
        <v>7.0655840096200789E-11</v>
      </c>
      <c r="W1415" s="210">
        <f>(((((W1309)*(1/Conversions!$D$4))*Conversions!$D$7)*Conversions!$D$6)*Conversions!$D$5)</f>
        <v>7.0655840096200789E-11</v>
      </c>
      <c r="X1415" s="210">
        <f>(((((X1309)*(1/Conversions!$D$4))*Conversions!$D$7)*Conversions!$D$6)*Conversions!$D$5)</f>
        <v>7.0655840096200789E-11</v>
      </c>
      <c r="Y1415" s="210">
        <f>(((((Y1309)*(1/Conversions!$D$4))*Conversions!$D$7)*Conversions!$D$6)*Conversions!$D$5)</f>
        <v>7.0655840096200789E-11</v>
      </c>
      <c r="Z1415" s="210">
        <f>(((((Z1309)*(1/Conversions!$D$4))*Conversions!$D$7)*Conversions!$D$6)*Conversions!$D$5)</f>
        <v>7.0655840096200789E-11</v>
      </c>
      <c r="AA1415" s="210">
        <f>(((((AA1309)*(1/Conversions!$D$4))*Conversions!$D$7)*Conversions!$D$6)*Conversions!$D$5)</f>
        <v>7.0655840096200789E-11</v>
      </c>
      <c r="AB1415" s="210">
        <f>(((((AB1309)*(1/Conversions!$D$4))*Conversions!$D$7)*Conversions!$D$6)*Conversions!$D$5)</f>
        <v>7.0655840096200789E-11</v>
      </c>
      <c r="AC1415" s="210">
        <f>(((((AC1309)*(1/Conversions!$D$4))*Conversions!$D$7)*Conversions!$D$6)*Conversions!$D$5)</f>
        <v>7.0655840096200789E-11</v>
      </c>
      <c r="AD1415" s="210">
        <f>(((((AD1309)*(1/Conversions!$D$4))*Conversions!$D$7)*Conversions!$D$6)*Conversions!$D$5)</f>
        <v>7.0655840096200789E-11</v>
      </c>
      <c r="AE1415" s="210">
        <f>(((((AE1309)*(1/Conversions!$D$4))*Conversions!$D$7)*Conversions!$D$6)*Conversions!$D$5)</f>
        <v>7.0655840096200789E-11</v>
      </c>
      <c r="AF1415" s="210">
        <f>(((((AF1309)*(1/Conversions!$D$4))*Conversions!$D$7)*Conversions!$D$6)*Conversions!$D$5)</f>
        <v>7.0655840096200789E-11</v>
      </c>
      <c r="AG1415" s="210">
        <f>(((((AG1309)*(1/Conversions!$D$4))*Conversions!$D$7)*Conversions!$D$6)*Conversions!$D$5)</f>
        <v>7.0655840096200789E-11</v>
      </c>
      <c r="AH1415" s="210">
        <f>(((((AH1309)*(1/Conversions!$D$4))*Conversions!$D$7)*Conversions!$D$6)*Conversions!$D$5)</f>
        <v>7.0655840096200789E-11</v>
      </c>
      <c r="AI1415" s="210">
        <f>(((((AI1309)*(1/Conversions!$D$4))*Conversions!$D$7)*Conversions!$D$6)*Conversions!$D$5)</f>
        <v>7.0655840096200789E-11</v>
      </c>
      <c r="AJ1415" s="210">
        <f>(((((AJ1309)*(1/Conversions!$D$4))*Conversions!$D$7)*Conversions!$D$6)*Conversions!$D$5)</f>
        <v>7.0655840096200789E-11</v>
      </c>
      <c r="AK1415" s="210">
        <f>(((((AK1309)*(1/Conversions!$D$4))*Conversions!$D$7)*Conversions!$D$6)*Conversions!$D$5)</f>
        <v>7.0655840096200789E-11</v>
      </c>
      <c r="AL1415" s="210">
        <f>(((((AL1309)*(1/Conversions!$D$4))*Conversions!$D$7)*Conversions!$D$6)*Conversions!$D$5)</f>
        <v>7.0655840096200789E-11</v>
      </c>
      <c r="AM1415" s="210">
        <f>(((((AM1309)*(1/Conversions!$D$4))*Conversions!$D$7)*Conversions!$D$6)*Conversions!$D$5)</f>
        <v>7.0655840096200789E-11</v>
      </c>
      <c r="AN1415" s="210">
        <f>(((((AN1309)*(1/Conversions!$D$4))*Conversions!$D$7)*Conversions!$D$6)*Conversions!$D$5)</f>
        <v>7.0655840096200789E-11</v>
      </c>
      <c r="AO1415" s="210">
        <f>(((((AO1309)*(1/Conversions!$D$4))*Conversions!$D$7)*Conversions!$D$6)*Conversions!$D$5)</f>
        <v>7.0655840096200789E-11</v>
      </c>
      <c r="AP1415" s="210">
        <f>(((((AP1309)*(1/Conversions!$D$4))*Conversions!$D$7)*Conversions!$D$6)*Conversions!$D$5)</f>
        <v>7.0655840096200789E-11</v>
      </c>
      <c r="AQ1415" s="210">
        <f>(((((AQ1309)*(1/Conversions!$D$4))*Conversions!$D$7)*Conversions!$D$6)*Conversions!$D$5)</f>
        <v>7.0655840096200789E-11</v>
      </c>
      <c r="AR1415" s="210">
        <f>(((((AR1309)*(1/Conversions!$D$4))*Conversions!$D$7)*Conversions!$D$6)*Conversions!$D$5)</f>
        <v>7.0655840096200789E-11</v>
      </c>
      <c r="AS1415" s="210">
        <f>(((((AS1309)*(1/Conversions!$D$4))*Conversions!$D$7)*Conversions!$D$6)*Conversions!$D$5)</f>
        <v>7.0655840096200789E-11</v>
      </c>
      <c r="AT1415" s="210">
        <f>(((((AT1309)*(1/Conversions!$D$4))*Conversions!$D$7)*Conversions!$D$6)*Conversions!$D$5)</f>
        <v>7.0655840096200789E-11</v>
      </c>
      <c r="AU1415" s="210">
        <f>(((((AU1309)*(1/Conversions!$D$4))*Conversions!$D$7)*Conversions!$D$6)*Conversions!$D$5)</f>
        <v>7.0655840096200789E-11</v>
      </c>
      <c r="AV1415" s="210">
        <f>(((((AV1309)*(1/Conversions!$D$4))*Conversions!$D$7)*Conversions!$D$6)*Conversions!$D$5)</f>
        <v>7.0655840096200789E-11</v>
      </c>
      <c r="AW1415" s="210">
        <f>(((((AW1309)*(1/Conversions!$D$4))*Conversions!$D$7)*Conversions!$D$6)*Conversions!$D$5)</f>
        <v>7.0655840096200789E-11</v>
      </c>
      <c r="AX1415" s="210">
        <f>(((((AX1309)*(1/Conversions!$D$4))*Conversions!$D$7)*Conversions!$D$6)*Conversions!$D$5)</f>
        <v>7.0655840096200789E-11</v>
      </c>
      <c r="AY1415" s="210">
        <f>(((((AY1309)*(1/Conversions!$D$4))*Conversions!$D$7)*Conversions!$D$6)*Conversions!$D$5)</f>
        <v>7.0655840096200789E-11</v>
      </c>
      <c r="AZ1415" s="210">
        <f>(((((AZ1309)*(1/Conversions!$D$4))*Conversions!$D$7)*Conversions!$D$6)*Conversions!$D$5)</f>
        <v>7.0655840096200789E-11</v>
      </c>
      <c r="BA1415" s="210">
        <f>(((((BA1309)*(1/Conversions!$D$4))*Conversions!$D$7)*Conversions!$D$6)*Conversions!$D$5)</f>
        <v>7.0655840096200789E-11</v>
      </c>
      <c r="BB1415" s="210">
        <f>(((((BB1309)*(1/Conversions!$D$4))*Conversions!$D$7)*Conversions!$D$6)*Conversions!$D$5)</f>
        <v>7.0655840096200789E-11</v>
      </c>
      <c r="BC1415" s="210">
        <f>(((((BC1309)*(1/Conversions!$D$4))*Conversions!$D$7)*Conversions!$D$6)*Conversions!$D$5)</f>
        <v>7.0655840096200789E-11</v>
      </c>
      <c r="BD1415" s="210">
        <f>(((((BD1309)*(1/Conversions!$D$4))*Conversions!$D$7)*Conversions!$D$6)*Conversions!$D$5)</f>
        <v>7.0655840096200789E-11</v>
      </c>
      <c r="BE1415" s="210">
        <f>(((((BE1309)*(1/Conversions!$D$4))*Conversions!$D$7)*Conversions!$D$6)*Conversions!$D$5)</f>
        <v>7.0655840096200789E-11</v>
      </c>
      <c r="BF1415" s="210">
        <f>(((((BF1309)*(1/Conversions!$D$4))*Conversions!$D$7)*Conversions!$D$6)*Conversions!$D$5)</f>
        <v>7.0655840096200789E-11</v>
      </c>
      <c r="BG1415" s="210">
        <f>(((((BG1309)*(1/Conversions!$D$4))*Conversions!$D$7)*Conversions!$D$6)*Conversions!$D$5)</f>
        <v>7.0655840096200789E-11</v>
      </c>
      <c r="BH1415" s="210">
        <f>(((((BH1309)*(1/Conversions!$D$4))*Conversions!$D$7)*Conversions!$D$6)*Conversions!$D$5)</f>
        <v>7.0655840096200789E-11</v>
      </c>
      <c r="BI1415" s="210">
        <f>(((((BI1309)*(1/Conversions!$D$4))*Conversions!$D$7)*Conversions!$D$6)*Conversions!$D$5)</f>
        <v>7.0655840096200789E-11</v>
      </c>
      <c r="BJ1415" s="210">
        <f>(((((BJ1309)*(1/Conversions!$D$4))*Conversions!$D$7)*Conversions!$D$6)*Conversions!$D$5)</f>
        <v>7.0655840096200789E-11</v>
      </c>
      <c r="BK1415" s="210">
        <f>(((((BK1309)*(1/Conversions!$D$4))*Conversions!$D$7)*Conversions!$D$6)*Conversions!$D$5)</f>
        <v>2.896889443944232E-8</v>
      </c>
      <c r="BL1415" s="210">
        <f>(((((BL1309)*(1/Conversions!$D$4))*Conversions!$D$7)*Conversions!$D$6)*Conversions!$D$5)</f>
        <v>2.896889443944232E-8</v>
      </c>
      <c r="BM1415" s="210">
        <f>(((((BM1309)*(1/Conversions!$D$4))*Conversions!$D$7)*Conversions!$D$6)*Conversions!$D$5)</f>
        <v>2.896889443944232E-8</v>
      </c>
      <c r="BN1415" s="210">
        <f>(((((BN1309)*(1/Conversions!$D$4))*Conversions!$D$7)*Conversions!$D$6)*Conversions!$D$5)</f>
        <v>4.7074453464093776E-8</v>
      </c>
      <c r="BO1415" s="210">
        <f>(((((BO1309)*(1/Conversions!$D$4))*Conversions!$D$7)*Conversions!$D$6)*Conversions!$D$5)</f>
        <v>2.896889443944232E-8</v>
      </c>
      <c r="BP1415" s="210">
        <f>(((((BP1309)*(1/Conversions!$D$4))*Conversions!$D$7)*Conversions!$D$6)*Conversions!$D$5)</f>
        <v>4.7074453464093776E-8</v>
      </c>
      <c r="BQ1415" s="210">
        <f>(((((BQ1309)*(1/Conversions!$D$4))*Conversions!$D$7)*Conversions!$D$6)*Conversions!$D$5)</f>
        <v>2.896889443944232E-8</v>
      </c>
      <c r="BR1415" s="210">
        <f>(((((BR1309)*(1/Conversions!$D$4))*Conversions!$D$7)*Conversions!$D$6)*Conversions!$D$5)</f>
        <v>7.0655840096200789E-11</v>
      </c>
      <c r="BS1415" s="210">
        <f>(((((BS1309)*(1/Conversions!$D$4))*Conversions!$D$7)*Conversions!$D$6)*Conversions!$D$5)</f>
        <v>7.0655840096200789E-11</v>
      </c>
      <c r="BT1415" s="210">
        <f>(((((BT1309)*(1/Conversions!$D$4))*Conversions!$D$7)*Conversions!$D$6)*Conversions!$D$5)</f>
        <v>7.0655840096200789E-11</v>
      </c>
      <c r="BU1415" s="210">
        <f>(((((BU1309)*(1/Conversions!$D$4))*Conversions!$D$7)*Conversions!$D$6)*Conversions!$D$5)</f>
        <v>7.0655840096200789E-11</v>
      </c>
      <c r="BV1415" s="210">
        <f>(((((BV1309)*(1/Conversions!$D$4))*Conversions!$D$7)*Conversions!$D$6)*Conversions!$D$5)</f>
        <v>7.0655840096200789E-11</v>
      </c>
      <c r="BW1415" s="210">
        <f>(((((BW1309)*(1/Conversions!$D$4))*Conversions!$D$7)*Conversions!$D$6)*Conversions!$D$5)</f>
        <v>7.0655840096200789E-11</v>
      </c>
      <c r="BX1415" s="210">
        <f>(((((BX1309)*(1/Conversions!$D$4))*Conversions!$D$7)*Conversions!$D$6)*Conversions!$D$5)</f>
        <v>3.2831413698034627E-10</v>
      </c>
      <c r="BY1415" s="210">
        <f>(((((BY1309)*(1/Conversions!$D$4))*Conversions!$D$7)*Conversions!$D$6)*Conversions!$D$5)</f>
        <v>3.2831413698034627E-10</v>
      </c>
      <c r="BZ1415" s="210">
        <f>(((((BZ1309)*(1/Conversions!$D$4))*Conversions!$D$7)*Conversions!$D$6)*Conversions!$D$5)</f>
        <v>7.0655840096200789E-11</v>
      </c>
      <c r="CA1415" s="210">
        <f>(((((CA1309)*(1/Conversions!$D$4))*Conversions!$D$7)*Conversions!$D$6)*Conversions!$D$5)</f>
        <v>7.0655840096200789E-11</v>
      </c>
      <c r="CB1415" s="210">
        <f>(((((CB1309)*(1/Conversions!$D$4))*Conversions!$D$7)*Conversions!$D$6)*Conversions!$D$5)</f>
        <v>7.0655840096200789E-11</v>
      </c>
      <c r="CC1415" s="210">
        <f>(((((CC1309)*(1/Conversions!$D$4))*Conversions!$D$7)*Conversions!$D$6)*Conversions!$D$5)</f>
        <v>8.7148090771988981E-9</v>
      </c>
      <c r="CD1415" s="210">
        <f>(((((CD1309)*(1/Conversions!$D$4))*Conversions!$D$7)*Conversions!$D$6)*Conversions!$D$5)</f>
        <v>8.7148090771988981E-9</v>
      </c>
      <c r="CE1415" s="210">
        <f>(((((CE1309)*(1/Conversions!$D$4))*Conversions!$D$7)*Conversions!$D$6)*Conversions!$D$5)</f>
        <v>8.7148090771988981E-9</v>
      </c>
      <c r="CF1415" s="210">
        <f>(((((CF1309)*(1/Conversions!$D$4))*Conversions!$D$7)*Conversions!$D$6)*Conversions!$D$5)</f>
        <v>7.0655840096200789E-11</v>
      </c>
      <c r="CG1415" s="210">
        <f>(((((CG1309)*(1/Conversions!$D$4))*Conversions!$D$7)*Conversions!$D$6)*Conversions!$D$5)</f>
        <v>7.0655840096200789E-11</v>
      </c>
      <c r="CH1415" s="210">
        <f>(((((CH1309)*(1/Conversions!$D$4))*Conversions!$D$7)*Conversions!$D$6)*Conversions!$D$5)</f>
        <v>7.0655840096200789E-11</v>
      </c>
      <c r="CI1415" s="210">
        <f>(((((CI1309)*(1/Conversions!$D$4))*Conversions!$D$7)*Conversions!$D$6)*Conversions!$D$5)</f>
        <v>2.6796227356484142E-8</v>
      </c>
      <c r="CJ1415" s="210">
        <f>(((((CJ1309)*(1/Conversions!$D$4))*Conversions!$D$7)*Conversions!$D$6)*Conversions!$D$5)</f>
        <v>2.6796227356484142E-8</v>
      </c>
      <c r="CK1415" s="210">
        <f>(((((CK1309)*(1/Conversions!$D$4))*Conversions!$D$7)*Conversions!$D$6)*Conversions!$D$5)</f>
        <v>2.6796227356484142E-8</v>
      </c>
      <c r="CL1415" s="210">
        <f>(((((CL1309)*(1/Conversions!$D$4))*Conversions!$D$7)*Conversions!$D$6)*Conversions!$D$5)</f>
        <v>7.0655840096200789E-11</v>
      </c>
      <c r="CM1415" s="210">
        <f>(((((CM1309)*(1/Conversions!$D$4))*Conversions!$D$7)*Conversions!$D$6)*Conversions!$D$5)</f>
        <v>7.0655840096200789E-11</v>
      </c>
      <c r="CN1415" s="210">
        <f>(((((CN1309)*(1/Conversions!$D$4))*Conversions!$D$7)*Conversions!$D$6)*Conversions!$D$5)</f>
        <v>7.0655840096200789E-11</v>
      </c>
      <c r="CO1415" s="210">
        <f>(((((CO1309)*(1/Conversions!$D$4))*Conversions!$D$7)*Conversions!$D$6)*Conversions!$D$5)</f>
        <v>7.0655840096200789E-11</v>
      </c>
      <c r="CP1415" s="210">
        <f>(((((CP1309)*(1/Conversions!$D$4))*Conversions!$D$7)*Conversions!$D$6)*Conversions!$D$5)</f>
        <v>7.0655840096200789E-11</v>
      </c>
      <c r="CQ1415" s="210">
        <f>(((((CQ1309)*(1/Conversions!$D$4))*Conversions!$D$7)*Conversions!$D$6)*Conversions!$D$5)</f>
        <v>7.0655840096200789E-11</v>
      </c>
      <c r="CR1415" s="210">
        <f>(((((CR1309)*(1/Conversions!$D$4))*Conversions!$D$7)*Conversions!$D$6)*Conversions!$D$5)</f>
        <v>7.0655840096200789E-11</v>
      </c>
      <c r="CS1415" s="210">
        <f>(((((CS1309)*(1/Conversions!$D$4))*Conversions!$D$7)*Conversions!$D$6)*Conversions!$D$5)</f>
        <v>7.0655840096200789E-11</v>
      </c>
      <c r="CT1415" s="210">
        <f>(((((CT1309)*(1/Conversions!$D$4))*Conversions!$D$7)*Conversions!$D$6)*Conversions!$D$5)</f>
        <v>7.0655840096200789E-11</v>
      </c>
      <c r="CU1415" s="210">
        <f>(((((CU1309)*(1/Conversions!$D$4))*Conversions!$D$7)*Conversions!$D$6)*Conversions!$D$5)</f>
        <v>7.0655840096200789E-11</v>
      </c>
      <c r="CV1415" s="210">
        <f>(((((CV1309)*(1/Conversions!$D$4))*Conversions!$D$7)*Conversions!$D$6)*Conversions!$D$5)</f>
        <v>7.0655840096200789E-11</v>
      </c>
      <c r="CW1415" s="210">
        <f>(((((CW1309)*(1/Conversions!$D$4))*Conversions!$D$7)*Conversions!$D$6)*Conversions!$D$5)</f>
        <v>7.0655840096200789E-11</v>
      </c>
      <c r="CX1415" s="210">
        <f>(((((CX1309)*(1/Conversions!$D$4))*Conversions!$D$7)*Conversions!$D$6)*Conversions!$D$5)</f>
        <v>7.0655840096200789E-11</v>
      </c>
    </row>
    <row r="1416" spans="1:102" s="208" customFormat="1" x14ac:dyDescent="0.25">
      <c r="A1416" s="213" t="s">
        <v>338</v>
      </c>
      <c r="C1416" s="210">
        <f>(((((C1310)*(1/Conversions!$D$4))*Conversions!$D$7)*Conversions!$D$6)*Conversions!$D$5)</f>
        <v>6.5945450756454072E-11</v>
      </c>
      <c r="D1416" s="210">
        <f>(((((D1310)*(1/Conversions!$D$4))*Conversions!$D$7)*Conversions!$D$6)*Conversions!$D$5)</f>
        <v>6.5945450756454072E-11</v>
      </c>
      <c r="E1416" s="210">
        <f>(((((E1310)*(1/Conversions!$D$4))*Conversions!$D$7)*Conversions!$D$6)*Conversions!$D$5)</f>
        <v>6.5945450756454072E-11</v>
      </c>
      <c r="F1416" s="210">
        <f>(((((F1310)*(1/Conversions!$D$4))*Conversions!$D$7)*Conversions!$D$6)*Conversions!$D$5)</f>
        <v>6.5945450756454072E-11</v>
      </c>
      <c r="G1416" s="210">
        <f>(((((G1310)*(1/Conversions!$D$4))*Conversions!$D$7)*Conversions!$D$6)*Conversions!$D$5)</f>
        <v>6.5945450756454072E-11</v>
      </c>
      <c r="H1416" s="210">
        <f>(((((H1310)*(1/Conversions!$D$4))*Conversions!$D$7)*Conversions!$D$6)*Conversions!$D$5)</f>
        <v>6.5945450756454072E-11</v>
      </c>
      <c r="I1416" s="210">
        <f>(((((I1310)*(1/Conversions!$D$4))*Conversions!$D$7)*Conversions!$D$6)*Conversions!$D$5)</f>
        <v>6.5945450756454072E-11</v>
      </c>
      <c r="J1416" s="210">
        <f>(((((J1310)*(1/Conversions!$D$4))*Conversions!$D$7)*Conversions!$D$6)*Conversions!$D$5)</f>
        <v>6.5945450756454072E-11</v>
      </c>
      <c r="K1416" s="210">
        <f>(((((K1310)*(1/Conversions!$D$4))*Conversions!$D$7)*Conversions!$D$6)*Conversions!$D$5)</f>
        <v>6.5945450756454072E-11</v>
      </c>
      <c r="L1416" s="210">
        <f>(((((L1310)*(1/Conversions!$D$4))*Conversions!$D$7)*Conversions!$D$6)*Conversions!$D$5)</f>
        <v>6.5945450756454072E-11</v>
      </c>
      <c r="M1416" s="210">
        <f>(((((M1310)*(1/Conversions!$D$4))*Conversions!$D$7)*Conversions!$D$6)*Conversions!$D$5)</f>
        <v>6.5945450756454072E-11</v>
      </c>
      <c r="N1416" s="210">
        <f>(((((N1310)*(1/Conversions!$D$4))*Conversions!$D$7)*Conversions!$D$6)*Conversions!$D$5)</f>
        <v>6.5945450756454072E-11</v>
      </c>
      <c r="O1416" s="210">
        <f>(((((O1310)*(1/Conversions!$D$4))*Conversions!$D$7)*Conversions!$D$6)*Conversions!$D$5)</f>
        <v>6.5945450756454072E-11</v>
      </c>
      <c r="P1416" s="210">
        <f>(((((P1310)*(1/Conversions!$D$4))*Conversions!$D$7)*Conversions!$D$6)*Conversions!$D$5)</f>
        <v>6.5945450756454072E-11</v>
      </c>
      <c r="Q1416" s="210">
        <f>(((((Q1310)*(1/Conversions!$D$4))*Conversions!$D$7)*Conversions!$D$6)*Conversions!$D$5)</f>
        <v>6.5945450756454072E-11</v>
      </c>
      <c r="R1416" s="210">
        <f>(((((R1310)*(1/Conversions!$D$4))*Conversions!$D$7)*Conversions!$D$6)*Conversions!$D$5)</f>
        <v>6.5945450756454072E-11</v>
      </c>
      <c r="S1416" s="210">
        <f>(((((S1310)*(1/Conversions!$D$4))*Conversions!$D$7)*Conversions!$D$6)*Conversions!$D$5)</f>
        <v>6.5945450756454072E-11</v>
      </c>
      <c r="T1416" s="210">
        <f>(((((T1310)*(1/Conversions!$D$4))*Conversions!$D$7)*Conversions!$D$6)*Conversions!$D$5)</f>
        <v>6.5945450756454072E-11</v>
      </c>
      <c r="U1416" s="210">
        <f>(((((U1310)*(1/Conversions!$D$4))*Conversions!$D$7)*Conversions!$D$6)*Conversions!$D$5)</f>
        <v>6.5945450756454072E-11</v>
      </c>
      <c r="V1416" s="210">
        <f>(((((V1310)*(1/Conversions!$D$4))*Conversions!$D$7)*Conversions!$D$6)*Conversions!$D$5)</f>
        <v>6.5945450756454072E-11</v>
      </c>
      <c r="W1416" s="210">
        <f>(((((W1310)*(1/Conversions!$D$4))*Conversions!$D$7)*Conversions!$D$6)*Conversions!$D$5)</f>
        <v>6.5945450756454072E-11</v>
      </c>
      <c r="X1416" s="210">
        <f>(((((X1310)*(1/Conversions!$D$4))*Conversions!$D$7)*Conversions!$D$6)*Conversions!$D$5)</f>
        <v>6.5945450756454072E-11</v>
      </c>
      <c r="Y1416" s="210">
        <f>(((((Y1310)*(1/Conversions!$D$4))*Conversions!$D$7)*Conversions!$D$6)*Conversions!$D$5)</f>
        <v>6.5945450756454072E-11</v>
      </c>
      <c r="Z1416" s="210">
        <f>(((((Z1310)*(1/Conversions!$D$4))*Conversions!$D$7)*Conversions!$D$6)*Conversions!$D$5)</f>
        <v>6.5945450756454072E-11</v>
      </c>
      <c r="AA1416" s="210">
        <f>(((((AA1310)*(1/Conversions!$D$4))*Conversions!$D$7)*Conversions!$D$6)*Conversions!$D$5)</f>
        <v>6.5945450756454072E-11</v>
      </c>
      <c r="AB1416" s="210">
        <f>(((((AB1310)*(1/Conversions!$D$4))*Conversions!$D$7)*Conversions!$D$6)*Conversions!$D$5)</f>
        <v>6.5945450756454072E-11</v>
      </c>
      <c r="AC1416" s="210">
        <f>(((((AC1310)*(1/Conversions!$D$4))*Conversions!$D$7)*Conversions!$D$6)*Conversions!$D$5)</f>
        <v>6.5945450756454072E-11</v>
      </c>
      <c r="AD1416" s="210">
        <f>(((((AD1310)*(1/Conversions!$D$4))*Conversions!$D$7)*Conversions!$D$6)*Conversions!$D$5)</f>
        <v>6.5945450756454072E-11</v>
      </c>
      <c r="AE1416" s="210">
        <f>(((((AE1310)*(1/Conversions!$D$4))*Conversions!$D$7)*Conversions!$D$6)*Conversions!$D$5)</f>
        <v>6.5945450756454072E-11</v>
      </c>
      <c r="AF1416" s="210">
        <f>(((((AF1310)*(1/Conversions!$D$4))*Conversions!$D$7)*Conversions!$D$6)*Conversions!$D$5)</f>
        <v>6.5945450756454072E-11</v>
      </c>
      <c r="AG1416" s="210">
        <f>(((((AG1310)*(1/Conversions!$D$4))*Conversions!$D$7)*Conversions!$D$6)*Conversions!$D$5)</f>
        <v>6.5945450756454072E-11</v>
      </c>
      <c r="AH1416" s="210">
        <f>(((((AH1310)*(1/Conversions!$D$4))*Conversions!$D$7)*Conversions!$D$6)*Conversions!$D$5)</f>
        <v>6.5945450756454072E-11</v>
      </c>
      <c r="AI1416" s="210">
        <f>(((((AI1310)*(1/Conversions!$D$4))*Conversions!$D$7)*Conversions!$D$6)*Conversions!$D$5)</f>
        <v>6.5945450756454072E-11</v>
      </c>
      <c r="AJ1416" s="210">
        <f>(((((AJ1310)*(1/Conversions!$D$4))*Conversions!$D$7)*Conversions!$D$6)*Conversions!$D$5)</f>
        <v>6.5945450756454072E-11</v>
      </c>
      <c r="AK1416" s="210">
        <f>(((((AK1310)*(1/Conversions!$D$4))*Conversions!$D$7)*Conversions!$D$6)*Conversions!$D$5)</f>
        <v>6.5945450756454072E-11</v>
      </c>
      <c r="AL1416" s="210">
        <f>(((((AL1310)*(1/Conversions!$D$4))*Conversions!$D$7)*Conversions!$D$6)*Conversions!$D$5)</f>
        <v>6.5945450756454072E-11</v>
      </c>
      <c r="AM1416" s="210">
        <f>(((((AM1310)*(1/Conversions!$D$4))*Conversions!$D$7)*Conversions!$D$6)*Conversions!$D$5)</f>
        <v>6.5945450756454072E-11</v>
      </c>
      <c r="AN1416" s="210">
        <f>(((((AN1310)*(1/Conversions!$D$4))*Conversions!$D$7)*Conversions!$D$6)*Conversions!$D$5)</f>
        <v>6.5945450756454072E-11</v>
      </c>
      <c r="AO1416" s="210">
        <f>(((((AO1310)*(1/Conversions!$D$4))*Conversions!$D$7)*Conversions!$D$6)*Conversions!$D$5)</f>
        <v>6.5945450756454072E-11</v>
      </c>
      <c r="AP1416" s="210">
        <f>(((((AP1310)*(1/Conversions!$D$4))*Conversions!$D$7)*Conversions!$D$6)*Conversions!$D$5)</f>
        <v>6.5945450756454072E-11</v>
      </c>
      <c r="AQ1416" s="210">
        <f>(((((AQ1310)*(1/Conversions!$D$4))*Conversions!$D$7)*Conversions!$D$6)*Conversions!$D$5)</f>
        <v>6.5945450756454072E-11</v>
      </c>
      <c r="AR1416" s="210">
        <f>(((((AR1310)*(1/Conversions!$D$4))*Conversions!$D$7)*Conversions!$D$6)*Conversions!$D$5)</f>
        <v>6.5945450756454072E-11</v>
      </c>
      <c r="AS1416" s="210">
        <f>(((((AS1310)*(1/Conversions!$D$4))*Conversions!$D$7)*Conversions!$D$6)*Conversions!$D$5)</f>
        <v>6.5945450756454072E-11</v>
      </c>
      <c r="AT1416" s="210">
        <f>(((((AT1310)*(1/Conversions!$D$4))*Conversions!$D$7)*Conversions!$D$6)*Conversions!$D$5)</f>
        <v>6.5945450756454072E-11</v>
      </c>
      <c r="AU1416" s="210">
        <f>(((((AU1310)*(1/Conversions!$D$4))*Conversions!$D$7)*Conversions!$D$6)*Conversions!$D$5)</f>
        <v>6.5945450756454072E-11</v>
      </c>
      <c r="AV1416" s="210">
        <f>(((((AV1310)*(1/Conversions!$D$4))*Conversions!$D$7)*Conversions!$D$6)*Conversions!$D$5)</f>
        <v>6.5945450756454072E-11</v>
      </c>
      <c r="AW1416" s="210">
        <f>(((((AW1310)*(1/Conversions!$D$4))*Conversions!$D$7)*Conversions!$D$6)*Conversions!$D$5)</f>
        <v>6.5945450756454072E-11</v>
      </c>
      <c r="AX1416" s="210">
        <f>(((((AX1310)*(1/Conversions!$D$4))*Conversions!$D$7)*Conversions!$D$6)*Conversions!$D$5)</f>
        <v>6.5945450756454072E-11</v>
      </c>
      <c r="AY1416" s="210">
        <f>(((((AY1310)*(1/Conversions!$D$4))*Conversions!$D$7)*Conversions!$D$6)*Conversions!$D$5)</f>
        <v>6.5945450756454072E-11</v>
      </c>
      <c r="AZ1416" s="210">
        <f>(((((AZ1310)*(1/Conversions!$D$4))*Conversions!$D$7)*Conversions!$D$6)*Conversions!$D$5)</f>
        <v>6.5945450756454072E-11</v>
      </c>
      <c r="BA1416" s="210">
        <f>(((((BA1310)*(1/Conversions!$D$4))*Conversions!$D$7)*Conversions!$D$6)*Conversions!$D$5)</f>
        <v>6.5945450756454072E-11</v>
      </c>
      <c r="BB1416" s="210">
        <f>(((((BB1310)*(1/Conversions!$D$4))*Conversions!$D$7)*Conversions!$D$6)*Conversions!$D$5)</f>
        <v>6.5945450756454072E-11</v>
      </c>
      <c r="BC1416" s="210">
        <f>(((((BC1310)*(1/Conversions!$D$4))*Conversions!$D$7)*Conversions!$D$6)*Conversions!$D$5)</f>
        <v>6.5945450756454072E-11</v>
      </c>
      <c r="BD1416" s="210">
        <f>(((((BD1310)*(1/Conversions!$D$4))*Conversions!$D$7)*Conversions!$D$6)*Conversions!$D$5)</f>
        <v>6.5945450756454072E-11</v>
      </c>
      <c r="BE1416" s="210">
        <f>(((((BE1310)*(1/Conversions!$D$4))*Conversions!$D$7)*Conversions!$D$6)*Conversions!$D$5)</f>
        <v>6.5945450756454072E-11</v>
      </c>
      <c r="BF1416" s="210">
        <f>(((((BF1310)*(1/Conversions!$D$4))*Conversions!$D$7)*Conversions!$D$6)*Conversions!$D$5)</f>
        <v>6.5945450756454072E-11</v>
      </c>
      <c r="BG1416" s="210">
        <f>(((((BG1310)*(1/Conversions!$D$4))*Conversions!$D$7)*Conversions!$D$6)*Conversions!$D$5)</f>
        <v>6.5945450756454072E-11</v>
      </c>
      <c r="BH1416" s="210">
        <f>(((((BH1310)*(1/Conversions!$D$4))*Conversions!$D$7)*Conversions!$D$6)*Conversions!$D$5)</f>
        <v>6.5945450756454072E-11</v>
      </c>
      <c r="BI1416" s="210">
        <f>(((((BI1310)*(1/Conversions!$D$4))*Conversions!$D$7)*Conversions!$D$6)*Conversions!$D$5)</f>
        <v>6.5945450756454072E-11</v>
      </c>
      <c r="BJ1416" s="210">
        <f>(((((BJ1310)*(1/Conversions!$D$4))*Conversions!$D$7)*Conversions!$D$6)*Conversions!$D$5)</f>
        <v>6.5945450756454072E-11</v>
      </c>
      <c r="BK1416" s="210">
        <f>(((((BK1310)*(1/Conversions!$D$4))*Conversions!$D$7)*Conversions!$D$6)*Conversions!$D$5)</f>
        <v>6.5945450756454072E-11</v>
      </c>
      <c r="BL1416" s="210">
        <f>(((((BL1310)*(1/Conversions!$D$4))*Conversions!$D$7)*Conversions!$D$6)*Conversions!$D$5)</f>
        <v>6.5945450756454072E-11</v>
      </c>
      <c r="BM1416" s="210">
        <f>(((((BM1310)*(1/Conversions!$D$4))*Conversions!$D$7)*Conversions!$D$6)*Conversions!$D$5)</f>
        <v>6.5945450756454072E-11</v>
      </c>
      <c r="BN1416" s="210">
        <f>(((((BN1310)*(1/Conversions!$D$4))*Conversions!$D$7)*Conversions!$D$6)*Conversions!$D$5)</f>
        <v>6.5945450756454072E-11</v>
      </c>
      <c r="BO1416" s="210">
        <f>(((((BO1310)*(1/Conversions!$D$4))*Conversions!$D$7)*Conversions!$D$6)*Conversions!$D$5)</f>
        <v>6.5945450756454072E-11</v>
      </c>
      <c r="BP1416" s="210">
        <f>(((((BP1310)*(1/Conversions!$D$4))*Conversions!$D$7)*Conversions!$D$6)*Conversions!$D$5)</f>
        <v>6.5945450756454072E-11</v>
      </c>
      <c r="BQ1416" s="210">
        <f>(((((BQ1310)*(1/Conversions!$D$4))*Conversions!$D$7)*Conversions!$D$6)*Conversions!$D$5)</f>
        <v>6.5945450756454072E-11</v>
      </c>
      <c r="BR1416" s="210">
        <f>(((((BR1310)*(1/Conversions!$D$4))*Conversions!$D$7)*Conversions!$D$6)*Conversions!$D$5)</f>
        <v>6.5945450756454072E-11</v>
      </c>
      <c r="BS1416" s="210">
        <f>(((((BS1310)*(1/Conversions!$D$4))*Conversions!$D$7)*Conversions!$D$6)*Conversions!$D$5)</f>
        <v>6.5945450756454072E-11</v>
      </c>
      <c r="BT1416" s="210">
        <f>(((((BT1310)*(1/Conversions!$D$4))*Conversions!$D$7)*Conversions!$D$6)*Conversions!$D$5)</f>
        <v>6.5945450756454072E-11</v>
      </c>
      <c r="BU1416" s="210">
        <f>(((((BU1310)*(1/Conversions!$D$4))*Conversions!$D$7)*Conversions!$D$6)*Conversions!$D$5)</f>
        <v>6.5945450756454072E-11</v>
      </c>
      <c r="BV1416" s="210">
        <f>(((((BV1310)*(1/Conversions!$D$4))*Conversions!$D$7)*Conversions!$D$6)*Conversions!$D$5)</f>
        <v>6.5945450756454072E-11</v>
      </c>
      <c r="BW1416" s="210">
        <f>(((((BW1310)*(1/Conversions!$D$4))*Conversions!$D$7)*Conversions!$D$6)*Conversions!$D$5)</f>
        <v>6.5945450756454072E-11</v>
      </c>
      <c r="BX1416" s="210">
        <f>(((((BX1310)*(1/Conversions!$D$4))*Conversions!$D$7)*Conversions!$D$6)*Conversions!$D$5)</f>
        <v>6.5945450756454072E-11</v>
      </c>
      <c r="BY1416" s="210">
        <f>(((((BY1310)*(1/Conversions!$D$4))*Conversions!$D$7)*Conversions!$D$6)*Conversions!$D$5)</f>
        <v>6.5945450756454072E-11</v>
      </c>
      <c r="BZ1416" s="210">
        <f>(((((BZ1310)*(1/Conversions!$D$4))*Conversions!$D$7)*Conversions!$D$6)*Conversions!$D$5)</f>
        <v>6.5945450756454072E-11</v>
      </c>
      <c r="CA1416" s="210">
        <f>(((((CA1310)*(1/Conversions!$D$4))*Conversions!$D$7)*Conversions!$D$6)*Conversions!$D$5)</f>
        <v>6.5945450756454072E-11</v>
      </c>
      <c r="CB1416" s="210">
        <f>(((((CB1310)*(1/Conversions!$D$4))*Conversions!$D$7)*Conversions!$D$6)*Conversions!$D$5)</f>
        <v>6.5945450756454072E-11</v>
      </c>
      <c r="CC1416" s="210">
        <f>(((((CC1310)*(1/Conversions!$D$4))*Conversions!$D$7)*Conversions!$D$6)*Conversions!$D$5)</f>
        <v>4.0797859668881256E-8</v>
      </c>
      <c r="CD1416" s="210">
        <f>(((((CD1310)*(1/Conversions!$D$4))*Conversions!$D$7)*Conversions!$D$6)*Conversions!$D$5)</f>
        <v>4.0797859668881256E-8</v>
      </c>
      <c r="CE1416" s="210">
        <f>(((((CE1310)*(1/Conversions!$D$4))*Conversions!$D$7)*Conversions!$D$6)*Conversions!$D$5)</f>
        <v>4.0797859668881256E-8</v>
      </c>
      <c r="CF1416" s="210">
        <f>(((((CF1310)*(1/Conversions!$D$4))*Conversions!$D$7)*Conversions!$D$6)*Conversions!$D$5)</f>
        <v>6.5945450756454072E-11</v>
      </c>
      <c r="CG1416" s="210">
        <f>(((((CG1310)*(1/Conversions!$D$4))*Conversions!$D$7)*Conversions!$D$6)*Conversions!$D$5)</f>
        <v>6.5945450756454072E-11</v>
      </c>
      <c r="CH1416" s="210">
        <f>(((((CH1310)*(1/Conversions!$D$4))*Conversions!$D$7)*Conversions!$D$6)*Conversions!$D$5)</f>
        <v>6.5945450756454072E-11</v>
      </c>
      <c r="CI1416" s="210">
        <f>(((((CI1310)*(1/Conversions!$D$4))*Conversions!$D$7)*Conversions!$D$6)*Conversions!$D$5)</f>
        <v>1.3687802622636495E-7</v>
      </c>
      <c r="CJ1416" s="210">
        <f>(((((CJ1310)*(1/Conversions!$D$4))*Conversions!$D$7)*Conversions!$D$6)*Conversions!$D$5)</f>
        <v>1.3687802622636495E-7</v>
      </c>
      <c r="CK1416" s="210">
        <f>(((((CK1310)*(1/Conversions!$D$4))*Conversions!$D$7)*Conversions!$D$6)*Conversions!$D$5)</f>
        <v>1.3687802622636495E-7</v>
      </c>
      <c r="CL1416" s="210">
        <f>(((((CL1310)*(1/Conversions!$D$4))*Conversions!$D$7)*Conversions!$D$6)*Conversions!$D$5)</f>
        <v>6.5945450756454072E-11</v>
      </c>
      <c r="CM1416" s="210">
        <f>(((((CM1310)*(1/Conversions!$D$4))*Conversions!$D$7)*Conversions!$D$6)*Conversions!$D$5)</f>
        <v>6.5945450756454072E-11</v>
      </c>
      <c r="CN1416" s="210">
        <f>(((((CN1310)*(1/Conversions!$D$4))*Conversions!$D$7)*Conversions!$D$6)*Conversions!$D$5)</f>
        <v>6.5945450756454072E-11</v>
      </c>
      <c r="CO1416" s="210">
        <f>(((((CO1310)*(1/Conversions!$D$4))*Conversions!$D$7)*Conversions!$D$6)*Conversions!$D$5)</f>
        <v>6.5945450756454072E-11</v>
      </c>
      <c r="CP1416" s="210">
        <f>(((((CP1310)*(1/Conversions!$D$4))*Conversions!$D$7)*Conversions!$D$6)*Conversions!$D$5)</f>
        <v>6.5945450756454072E-11</v>
      </c>
      <c r="CQ1416" s="210">
        <f>(((((CQ1310)*(1/Conversions!$D$4))*Conversions!$D$7)*Conversions!$D$6)*Conversions!$D$5)</f>
        <v>6.5945450756454072E-11</v>
      </c>
      <c r="CR1416" s="210">
        <f>(((((CR1310)*(1/Conversions!$D$4))*Conversions!$D$7)*Conversions!$D$6)*Conversions!$D$5)</f>
        <v>6.5945450756454072E-11</v>
      </c>
      <c r="CS1416" s="210">
        <f>(((((CS1310)*(1/Conversions!$D$4))*Conversions!$D$7)*Conversions!$D$6)*Conversions!$D$5)</f>
        <v>6.5945450756454072E-11</v>
      </c>
      <c r="CT1416" s="210">
        <f>(((((CT1310)*(1/Conversions!$D$4))*Conversions!$D$7)*Conversions!$D$6)*Conversions!$D$5)</f>
        <v>6.5945450756454072E-11</v>
      </c>
      <c r="CU1416" s="210">
        <f>(((((CU1310)*(1/Conversions!$D$4))*Conversions!$D$7)*Conversions!$D$6)*Conversions!$D$5)</f>
        <v>6.5945450756454072E-11</v>
      </c>
      <c r="CV1416" s="210">
        <f>(((((CV1310)*(1/Conversions!$D$4))*Conversions!$D$7)*Conversions!$D$6)*Conversions!$D$5)</f>
        <v>6.5945450756454072E-11</v>
      </c>
      <c r="CW1416" s="210">
        <f>(((((CW1310)*(1/Conversions!$D$4))*Conversions!$D$7)*Conversions!$D$6)*Conversions!$D$5)</f>
        <v>6.5945450756454072E-11</v>
      </c>
      <c r="CX1416" s="210">
        <f>(((((CX1310)*(1/Conversions!$D$4))*Conversions!$D$7)*Conversions!$D$6)*Conversions!$D$5)</f>
        <v>6.5945450756454072E-11</v>
      </c>
    </row>
    <row r="1417" spans="1:102" s="208" customFormat="1" x14ac:dyDescent="0.25">
      <c r="A1417" s="213" t="s">
        <v>340</v>
      </c>
      <c r="C1417" s="210">
        <f>(((((C1311)*(1/Conversions!$D$4))*Conversions!$D$7)*Conversions!$D$6)*Conversions!$D$5)</f>
        <v>1.7663960024050194E-6</v>
      </c>
      <c r="D1417" s="210">
        <f>(((((D1311)*(1/Conversions!$D$4))*Conversions!$D$7)*Conversions!$D$6)*Conversions!$D$5)</f>
        <v>1.7663960024050194E-6</v>
      </c>
      <c r="E1417" s="210">
        <f>(((((E1311)*(1/Conversions!$D$4))*Conversions!$D$7)*Conversions!$D$6)*Conversions!$D$5)</f>
        <v>1.7663960024050194E-6</v>
      </c>
      <c r="F1417" s="210">
        <f>(((((F1311)*(1/Conversions!$D$4))*Conversions!$D$7)*Conversions!$D$6)*Conversions!$D$5)</f>
        <v>1.7663960024050194E-6</v>
      </c>
      <c r="G1417" s="210">
        <f>(((((G1311)*(1/Conversions!$D$4))*Conversions!$D$7)*Conversions!$D$6)*Conversions!$D$5)</f>
        <v>1.7663960024050194E-6</v>
      </c>
      <c r="H1417" s="210">
        <f>(((((H1311)*(1/Conversions!$D$4))*Conversions!$D$7)*Conversions!$D$6)*Conversions!$D$5)</f>
        <v>9.3030189459997695E-10</v>
      </c>
      <c r="I1417" s="210">
        <f>(((((I1311)*(1/Conversions!$D$4))*Conversions!$D$7)*Conversions!$D$6)*Conversions!$D$5)</f>
        <v>1.7663960024050194E-6</v>
      </c>
      <c r="J1417" s="210">
        <f>(((((J1311)*(1/Conversions!$D$4))*Conversions!$D$7)*Conversions!$D$6)*Conversions!$D$5)</f>
        <v>1.7663960024050194E-6</v>
      </c>
      <c r="K1417" s="210">
        <f>(((((K1311)*(1/Conversions!$D$4))*Conversions!$D$7)*Conversions!$D$6)*Conversions!$D$5)</f>
        <v>1.7663960024050194E-6</v>
      </c>
      <c r="L1417" s="210">
        <f>(((((L1311)*(1/Conversions!$D$4))*Conversions!$D$7)*Conversions!$D$6)*Conversions!$D$5)</f>
        <v>1.7663960024050194E-6</v>
      </c>
      <c r="M1417" s="210">
        <f>(((((M1311)*(1/Conversions!$D$4))*Conversions!$D$7)*Conversions!$D$6)*Conversions!$D$5)</f>
        <v>4.7508986880685402E-6</v>
      </c>
      <c r="N1417" s="210">
        <f>(((((N1311)*(1/Conversions!$D$4))*Conversions!$D$7)*Conversions!$D$6)*Conversions!$D$5)</f>
        <v>1.7663960024050194E-6</v>
      </c>
      <c r="O1417" s="210">
        <f>(((((O1311)*(1/Conversions!$D$4))*Conversions!$D$7)*Conversions!$D$6)*Conversions!$D$5)</f>
        <v>1.7663960024050194E-6</v>
      </c>
      <c r="P1417" s="210">
        <f>(((((P1311)*(1/Conversions!$D$4))*Conversions!$D$7)*Conversions!$D$6)*Conversions!$D$5)</f>
        <v>1.7663960024050194E-6</v>
      </c>
      <c r="Q1417" s="210">
        <f>(((((Q1311)*(1/Conversions!$D$4))*Conversions!$D$7)*Conversions!$D$6)*Conversions!$D$5)</f>
        <v>1.7663960024050194E-6</v>
      </c>
      <c r="R1417" s="210">
        <f>(((((R1311)*(1/Conversions!$D$4))*Conversions!$D$7)*Conversions!$D$6)*Conversions!$D$5)</f>
        <v>1.7663960024050194E-6</v>
      </c>
      <c r="S1417" s="210">
        <f>(((((S1311)*(1/Conversions!$D$4))*Conversions!$D$7)*Conversions!$D$6)*Conversions!$D$5)</f>
        <v>1.7663960024050194E-6</v>
      </c>
      <c r="T1417" s="210">
        <f>(((((T1311)*(1/Conversions!$D$4))*Conversions!$D$7)*Conversions!$D$6)*Conversions!$D$5)</f>
        <v>1.7663960024050194E-6</v>
      </c>
      <c r="U1417" s="210">
        <f>(((((U1311)*(1/Conversions!$D$4))*Conversions!$D$7)*Conversions!$D$6)*Conversions!$D$5)</f>
        <v>1.7663960024050194E-6</v>
      </c>
      <c r="V1417" s="210">
        <f>(((((V1311)*(1/Conversions!$D$4))*Conversions!$D$7)*Conversions!$D$6)*Conversions!$D$5)</f>
        <v>1.7663960024050194E-6</v>
      </c>
      <c r="W1417" s="210">
        <f>(((((W1311)*(1/Conversions!$D$4))*Conversions!$D$7)*Conversions!$D$6)*Conversions!$D$5)</f>
        <v>1.7663960024050194E-6</v>
      </c>
      <c r="X1417" s="210">
        <f>(((((X1311)*(1/Conversions!$D$4))*Conversions!$D$7)*Conversions!$D$6)*Conversions!$D$5)</f>
        <v>1.7663960024050194E-6</v>
      </c>
      <c r="Y1417" s="210">
        <f>(((((Y1311)*(1/Conversions!$D$4))*Conversions!$D$7)*Conversions!$D$6)*Conversions!$D$5)</f>
        <v>1.7663960024050194E-6</v>
      </c>
      <c r="Z1417" s="210">
        <f>(((((Z1311)*(1/Conversions!$D$4))*Conversions!$D$7)*Conversions!$D$6)*Conversions!$D$5)</f>
        <v>1.7663960024050194E-6</v>
      </c>
      <c r="AA1417" s="210">
        <f>(((((AA1311)*(1/Conversions!$D$4))*Conversions!$D$7)*Conversions!$D$6)*Conversions!$D$5)</f>
        <v>1.7663960024050194E-6</v>
      </c>
      <c r="AB1417" s="210">
        <f>(((((AB1311)*(1/Conversions!$D$4))*Conversions!$D$7)*Conversions!$D$6)*Conversions!$D$5)</f>
        <v>1.7663960024050194E-6</v>
      </c>
      <c r="AC1417" s="210">
        <f>(((((AC1311)*(1/Conversions!$D$4))*Conversions!$D$7)*Conversions!$D$6)*Conversions!$D$5)</f>
        <v>1.7663960024050194E-6</v>
      </c>
      <c r="AD1417" s="210">
        <f>(((((AD1311)*(1/Conversions!$D$4))*Conversions!$D$7)*Conversions!$D$6)*Conversions!$D$5)</f>
        <v>1.7663960024050194E-6</v>
      </c>
      <c r="AE1417" s="210">
        <f>(((((AE1311)*(1/Conversions!$D$4))*Conversions!$D$7)*Conversions!$D$6)*Conversions!$D$5)</f>
        <v>1.7663960024050194E-6</v>
      </c>
      <c r="AF1417" s="210">
        <f>(((((AF1311)*(1/Conversions!$D$4))*Conversions!$D$7)*Conversions!$D$6)*Conversions!$D$5)</f>
        <v>1.7663960024050194E-6</v>
      </c>
      <c r="AG1417" s="210">
        <f>(((((AG1311)*(1/Conversions!$D$4))*Conversions!$D$7)*Conversions!$D$6)*Conversions!$D$5)</f>
        <v>1.7663960024050194E-6</v>
      </c>
      <c r="AH1417" s="210">
        <f>(((((AH1311)*(1/Conversions!$D$4))*Conversions!$D$7)*Conversions!$D$6)*Conversions!$D$5)</f>
        <v>1.7663960024050194E-6</v>
      </c>
      <c r="AI1417" s="210">
        <f>(((((AI1311)*(1/Conversions!$D$4))*Conversions!$D$7)*Conversions!$D$6)*Conversions!$D$5)</f>
        <v>1.7663960024050194E-6</v>
      </c>
      <c r="AJ1417" s="210">
        <f>(((((AJ1311)*(1/Conversions!$D$4))*Conversions!$D$7)*Conversions!$D$6)*Conversions!$D$5)</f>
        <v>1.7663960024050194E-6</v>
      </c>
      <c r="AK1417" s="210">
        <f>(((((AK1311)*(1/Conversions!$D$4))*Conversions!$D$7)*Conversions!$D$6)*Conversions!$D$5)</f>
        <v>1.7663960024050194E-6</v>
      </c>
      <c r="AL1417" s="210">
        <f>(((((AL1311)*(1/Conversions!$D$4))*Conversions!$D$7)*Conversions!$D$6)*Conversions!$D$5)</f>
        <v>1.7663960024050194E-6</v>
      </c>
      <c r="AM1417" s="210">
        <f>(((((AM1311)*(1/Conversions!$D$4))*Conversions!$D$7)*Conversions!$D$6)*Conversions!$D$5)</f>
        <v>1.7663960024050194E-6</v>
      </c>
      <c r="AN1417" s="210">
        <f>(((((AN1311)*(1/Conversions!$D$4))*Conversions!$D$7)*Conversions!$D$6)*Conversions!$D$5)</f>
        <v>1.7663960024050194E-6</v>
      </c>
      <c r="AO1417" s="210">
        <f>(((((AO1311)*(1/Conversions!$D$4))*Conversions!$D$7)*Conversions!$D$6)*Conversions!$D$5)</f>
        <v>1.7663960024050194E-6</v>
      </c>
      <c r="AP1417" s="210">
        <f>(((((AP1311)*(1/Conversions!$D$4))*Conversions!$D$7)*Conversions!$D$6)*Conversions!$D$5)</f>
        <v>1.7663960024050194E-6</v>
      </c>
      <c r="AQ1417" s="210">
        <f>(((((AQ1311)*(1/Conversions!$D$4))*Conversions!$D$7)*Conversions!$D$6)*Conversions!$D$5)</f>
        <v>1.7663960024050194E-6</v>
      </c>
      <c r="AR1417" s="210">
        <f>(((((AR1311)*(1/Conversions!$D$4))*Conversions!$D$7)*Conversions!$D$6)*Conversions!$D$5)</f>
        <v>1.7663960024050194E-6</v>
      </c>
      <c r="AS1417" s="210">
        <f>(((((AS1311)*(1/Conversions!$D$4))*Conversions!$D$7)*Conversions!$D$6)*Conversions!$D$5)</f>
        <v>1.7663960024050194E-6</v>
      </c>
      <c r="AT1417" s="210">
        <f>(((((AT1311)*(1/Conversions!$D$4))*Conversions!$D$7)*Conversions!$D$6)*Conversions!$D$5)</f>
        <v>1.7663960024050194E-6</v>
      </c>
      <c r="AU1417" s="210">
        <f>(((((AU1311)*(1/Conversions!$D$4))*Conversions!$D$7)*Conversions!$D$6)*Conversions!$D$5)</f>
        <v>1.7663960024050194E-6</v>
      </c>
      <c r="AV1417" s="210">
        <f>(((((AV1311)*(1/Conversions!$D$4))*Conversions!$D$7)*Conversions!$D$6)*Conversions!$D$5)</f>
        <v>1.7663960024050194E-6</v>
      </c>
      <c r="AW1417" s="210">
        <f>(((((AW1311)*(1/Conversions!$D$4))*Conversions!$D$7)*Conversions!$D$6)*Conversions!$D$5)</f>
        <v>1.7663960024050194E-6</v>
      </c>
      <c r="AX1417" s="210">
        <f>(((((AX1311)*(1/Conversions!$D$4))*Conversions!$D$7)*Conversions!$D$6)*Conversions!$D$5)</f>
        <v>1.7663960024050194E-6</v>
      </c>
      <c r="AY1417" s="210">
        <f>(((((AY1311)*(1/Conversions!$D$4))*Conversions!$D$7)*Conversions!$D$6)*Conversions!$D$5)</f>
        <v>1.7663960024050194E-6</v>
      </c>
      <c r="AZ1417" s="210">
        <f>(((((AZ1311)*(1/Conversions!$D$4))*Conversions!$D$7)*Conversions!$D$6)*Conversions!$D$5)</f>
        <v>1.7663960024050194E-6</v>
      </c>
      <c r="BA1417" s="210">
        <f>(((((BA1311)*(1/Conversions!$D$4))*Conversions!$D$7)*Conversions!$D$6)*Conversions!$D$5)</f>
        <v>1.7663960024050194E-6</v>
      </c>
      <c r="BB1417" s="210">
        <f>(((((BB1311)*(1/Conversions!$D$4))*Conversions!$D$7)*Conversions!$D$6)*Conversions!$D$5)</f>
        <v>1.7139929210003372E-5</v>
      </c>
      <c r="BC1417" s="210">
        <f>(((((BC1311)*(1/Conversions!$D$4))*Conversions!$D$7)*Conversions!$D$6)*Conversions!$D$5)</f>
        <v>1.7139929210003372E-5</v>
      </c>
      <c r="BD1417" s="210">
        <f>(((((BD1311)*(1/Conversions!$D$4))*Conversions!$D$7)*Conversions!$D$6)*Conversions!$D$5)</f>
        <v>1.7139929210003372E-5</v>
      </c>
      <c r="BE1417" s="210">
        <f>(((((BE1311)*(1/Conversions!$D$4))*Conversions!$D$7)*Conversions!$D$6)*Conversions!$D$5)</f>
        <v>4.8281490732403863E-7</v>
      </c>
      <c r="BF1417" s="210">
        <f>(((((BF1311)*(1/Conversions!$D$4))*Conversions!$D$7)*Conversions!$D$6)*Conversions!$D$5)</f>
        <v>4.8281490732403863E-7</v>
      </c>
      <c r="BG1417" s="210">
        <f>(((((BG1311)*(1/Conversions!$D$4))*Conversions!$D$7)*Conversions!$D$6)*Conversions!$D$5)</f>
        <v>8.3044164059734659E-6</v>
      </c>
      <c r="BH1417" s="210">
        <f>(((((BH1311)*(1/Conversions!$D$4))*Conversions!$D$7)*Conversions!$D$6)*Conversions!$D$5)</f>
        <v>1.7663960024050194E-6</v>
      </c>
      <c r="BI1417" s="210">
        <f>(((((BI1311)*(1/Conversions!$D$4))*Conversions!$D$7)*Conversions!$D$6)*Conversions!$D$5)</f>
        <v>1.7663960024050194E-6</v>
      </c>
      <c r="BJ1417" s="210">
        <f>(((((BJ1311)*(1/Conversions!$D$4))*Conversions!$D$7)*Conversions!$D$6)*Conversions!$D$5)</f>
        <v>1.7663960024050194E-6</v>
      </c>
      <c r="BK1417" s="210">
        <f>(((((BK1311)*(1/Conversions!$D$4))*Conversions!$D$7)*Conversions!$D$6)*Conversions!$D$5)</f>
        <v>1.7139929210003372E-5</v>
      </c>
      <c r="BL1417" s="210">
        <f>(((((BL1311)*(1/Conversions!$D$4))*Conversions!$D$7)*Conversions!$D$6)*Conversions!$D$5)</f>
        <v>1.7139929210003372E-5</v>
      </c>
      <c r="BM1417" s="210">
        <f>(((((BM1311)*(1/Conversions!$D$4))*Conversions!$D$7)*Conversions!$D$6)*Conversions!$D$5)</f>
        <v>1.7139929210003372E-5</v>
      </c>
      <c r="BN1417" s="210">
        <f>(((((BN1311)*(1/Conversions!$D$4))*Conversions!$D$7)*Conversions!$D$6)*Conversions!$D$5)</f>
        <v>1.7139929210003372E-5</v>
      </c>
      <c r="BO1417" s="210">
        <f>(((((BO1311)*(1/Conversions!$D$4))*Conversions!$D$7)*Conversions!$D$6)*Conversions!$D$5)</f>
        <v>1.7139929210003372E-5</v>
      </c>
      <c r="BP1417" s="210">
        <f>(((((BP1311)*(1/Conversions!$D$4))*Conversions!$D$7)*Conversions!$D$6)*Conversions!$D$5)</f>
        <v>4.8281490732403863E-7</v>
      </c>
      <c r="BQ1417" s="210">
        <f>(((((BQ1311)*(1/Conversions!$D$4))*Conversions!$D$7)*Conversions!$D$6)*Conversions!$D$5)</f>
        <v>4.8281490732403863E-7</v>
      </c>
      <c r="BR1417" s="210">
        <f>(((((BR1311)*(1/Conversions!$D$4))*Conversions!$D$7)*Conversions!$D$6)*Conversions!$D$5)</f>
        <v>1.7663960024050194E-6</v>
      </c>
      <c r="BS1417" s="210">
        <f>(((((BS1311)*(1/Conversions!$D$4))*Conversions!$D$7)*Conversions!$D$6)*Conversions!$D$5)</f>
        <v>1.7663960024050194E-6</v>
      </c>
      <c r="BT1417" s="210">
        <f>(((((BT1311)*(1/Conversions!$D$4))*Conversions!$D$7)*Conversions!$D$6)*Conversions!$D$5)</f>
        <v>1.7663960024050194E-6</v>
      </c>
      <c r="BU1417" s="210">
        <f>(((((BU1311)*(1/Conversions!$D$4))*Conversions!$D$7)*Conversions!$D$6)*Conversions!$D$5)</f>
        <v>1.7139929210003372E-5</v>
      </c>
      <c r="BV1417" s="210">
        <f>(((((BV1311)*(1/Conversions!$D$4))*Conversions!$D$7)*Conversions!$D$6)*Conversions!$D$5)</f>
        <v>1.7139929210003372E-5</v>
      </c>
      <c r="BW1417" s="210">
        <f>(((((BW1311)*(1/Conversions!$D$4))*Conversions!$D$7)*Conversions!$D$6)*Conversions!$D$5)</f>
        <v>1.7139929210003372E-5</v>
      </c>
      <c r="BX1417" s="210">
        <f>(((((BX1311)*(1/Conversions!$D$4))*Conversions!$D$7)*Conversions!$D$6)*Conversions!$D$5)</f>
        <v>4.8281490732403863E-7</v>
      </c>
      <c r="BY1417" s="210">
        <f>(((((BY1311)*(1/Conversions!$D$4))*Conversions!$D$7)*Conversions!$D$6)*Conversions!$D$5)</f>
        <v>4.8281490732403863E-7</v>
      </c>
      <c r="BZ1417" s="210">
        <f>(((((BZ1311)*(1/Conversions!$D$4))*Conversions!$D$7)*Conversions!$D$6)*Conversions!$D$5)</f>
        <v>1.7663960024050194E-6</v>
      </c>
      <c r="CA1417" s="210">
        <f>(((((CA1311)*(1/Conversions!$D$4))*Conversions!$D$7)*Conversions!$D$6)*Conversions!$D$5)</f>
        <v>1.7663960024050194E-6</v>
      </c>
      <c r="CB1417" s="210">
        <f>(((((CB1311)*(1/Conversions!$D$4))*Conversions!$D$7)*Conversions!$D$6)*Conversions!$D$5)</f>
        <v>1.7663960024050194E-6</v>
      </c>
      <c r="CC1417" s="210">
        <f>(((((CC1311)*(1/Conversions!$D$4))*Conversions!$D$7)*Conversions!$D$6)*Conversions!$D$5)</f>
        <v>1.3325691442143467E-3</v>
      </c>
      <c r="CD1417" s="210">
        <f>(((((CD1311)*(1/Conversions!$D$4))*Conversions!$D$7)*Conversions!$D$6)*Conversions!$D$5)</f>
        <v>1.3325691442143467E-3</v>
      </c>
      <c r="CE1417" s="210">
        <f>(((((CE1311)*(1/Conversions!$D$4))*Conversions!$D$7)*Conversions!$D$6)*Conversions!$D$5)</f>
        <v>1.3325691442143467E-3</v>
      </c>
      <c r="CF1417" s="210">
        <f>(((((CF1311)*(1/Conversions!$D$4))*Conversions!$D$7)*Conversions!$D$6)*Conversions!$D$5)</f>
        <v>4.9488528000713968E-4</v>
      </c>
      <c r="CG1417" s="210">
        <f>(((((CG1311)*(1/Conversions!$D$4))*Conversions!$D$7)*Conversions!$D$6)*Conversions!$D$5)</f>
        <v>4.9488528000713968E-4</v>
      </c>
      <c r="CH1417" s="210">
        <f>(((((CH1311)*(1/Conversions!$D$4))*Conversions!$D$7)*Conversions!$D$6)*Conversions!$D$5)</f>
        <v>4.9488528000713968E-4</v>
      </c>
      <c r="CI1417" s="210">
        <f>(((((CI1311)*(1/Conversions!$D$4))*Conversions!$D$7)*Conversions!$D$6)*Conversions!$D$5)</f>
        <v>1.274631355335462E-3</v>
      </c>
      <c r="CJ1417" s="210">
        <f>(((((CJ1311)*(1/Conversions!$D$4))*Conversions!$D$7)*Conversions!$D$6)*Conversions!$D$5)</f>
        <v>1.274631355335462E-3</v>
      </c>
      <c r="CK1417" s="210">
        <f>(((((CK1311)*(1/Conversions!$D$4))*Conversions!$D$7)*Conversions!$D$6)*Conversions!$D$5)</f>
        <v>1.274631355335462E-3</v>
      </c>
      <c r="CL1417" s="210">
        <f>(((((CL1311)*(1/Conversions!$D$4))*Conversions!$D$7)*Conversions!$D$6)*Conversions!$D$5)</f>
        <v>1.7663960024050194E-6</v>
      </c>
      <c r="CM1417" s="210">
        <f>(((((CM1311)*(1/Conversions!$D$4))*Conversions!$D$7)*Conversions!$D$6)*Conversions!$D$5)</f>
        <v>1.7663960024050194E-6</v>
      </c>
      <c r="CN1417" s="210">
        <f>(((((CN1311)*(1/Conversions!$D$4))*Conversions!$D$7)*Conversions!$D$6)*Conversions!$D$5)</f>
        <v>1.7663960024050194E-6</v>
      </c>
      <c r="CO1417" s="210">
        <f>(((((CO1311)*(1/Conversions!$D$4))*Conversions!$D$7)*Conversions!$D$6)*Conversions!$D$5)</f>
        <v>1.7139929210003372E-5</v>
      </c>
      <c r="CP1417" s="210">
        <f>(((((CP1311)*(1/Conversions!$D$4))*Conversions!$D$7)*Conversions!$D$6)*Conversions!$D$5)</f>
        <v>1.7139929210003372E-5</v>
      </c>
      <c r="CQ1417" s="210">
        <f>(((((CQ1311)*(1/Conversions!$D$4))*Conversions!$D$7)*Conversions!$D$6)*Conversions!$D$5)</f>
        <v>1.7139929210003372E-5</v>
      </c>
      <c r="CR1417" s="210">
        <f>(((((CR1311)*(1/Conversions!$D$4))*Conversions!$D$7)*Conversions!$D$6)*Conversions!$D$5)</f>
        <v>4.8281490732403863E-7</v>
      </c>
      <c r="CS1417" s="210">
        <f>(((((CS1311)*(1/Conversions!$D$4))*Conversions!$D$7)*Conversions!$D$6)*Conversions!$D$5)</f>
        <v>4.8281490732403863E-7</v>
      </c>
      <c r="CT1417" s="210">
        <f>(((((CT1311)*(1/Conversions!$D$4))*Conversions!$D$7)*Conversions!$D$6)*Conversions!$D$5)</f>
        <v>1.7139929210003372E-5</v>
      </c>
      <c r="CU1417" s="210">
        <f>(((((CU1311)*(1/Conversions!$D$4))*Conversions!$D$7)*Conversions!$D$6)*Conversions!$D$5)</f>
        <v>1.7139929210003372E-5</v>
      </c>
      <c r="CV1417" s="210">
        <f>(((((CV1311)*(1/Conversions!$D$4))*Conversions!$D$7)*Conversions!$D$6)*Conversions!$D$5)</f>
        <v>1.7139929210003372E-5</v>
      </c>
      <c r="CW1417" s="210">
        <f>(((((CW1311)*(1/Conversions!$D$4))*Conversions!$D$7)*Conversions!$D$6)*Conversions!$D$5)</f>
        <v>4.8281490732403863E-7</v>
      </c>
      <c r="CX1417" s="210">
        <f>(((((CX1311)*(1/Conversions!$D$4))*Conversions!$D$7)*Conversions!$D$6)*Conversions!$D$5)</f>
        <v>4.8281490732403863E-7</v>
      </c>
    </row>
    <row r="1418" spans="1:102" s="208" customFormat="1" x14ac:dyDescent="0.25">
      <c r="A1418" s="213" t="s">
        <v>342</v>
      </c>
      <c r="C1418" s="210">
        <f>(((((C1312)*(1/Conversions!$D$4))*Conversions!$D$7)*Conversions!$D$6)*Conversions!$D$5)</f>
        <v>4.2393504057720465E-11</v>
      </c>
      <c r="D1418" s="210">
        <f>(((((D1312)*(1/Conversions!$D$4))*Conversions!$D$7)*Conversions!$D$6)*Conversions!$D$5)</f>
        <v>4.2393504057720465E-11</v>
      </c>
      <c r="E1418" s="210">
        <f>(((((E1312)*(1/Conversions!$D$4))*Conversions!$D$7)*Conversions!$D$6)*Conversions!$D$5)</f>
        <v>4.2393504057720465E-11</v>
      </c>
      <c r="F1418" s="210">
        <f>(((((F1312)*(1/Conversions!$D$4))*Conversions!$D$7)*Conversions!$D$6)*Conversions!$D$5)</f>
        <v>4.2393504057720465E-11</v>
      </c>
      <c r="G1418" s="210">
        <f>(((((G1312)*(1/Conversions!$D$4))*Conversions!$D$7)*Conversions!$D$6)*Conversions!$D$5)</f>
        <v>4.2393504057720465E-11</v>
      </c>
      <c r="H1418" s="210">
        <f>(((((H1312)*(1/Conversions!$D$4))*Conversions!$D$7)*Conversions!$D$6)*Conversions!$D$5)</f>
        <v>4.2393504057720465E-11</v>
      </c>
      <c r="I1418" s="210">
        <f>(((((I1312)*(1/Conversions!$D$4))*Conversions!$D$7)*Conversions!$D$6)*Conversions!$D$5)</f>
        <v>4.2393504057720465E-11</v>
      </c>
      <c r="J1418" s="210">
        <f>(((((J1312)*(1/Conversions!$D$4))*Conversions!$D$7)*Conversions!$D$6)*Conversions!$D$5)</f>
        <v>4.2393504057720465E-11</v>
      </c>
      <c r="K1418" s="210">
        <f>(((((K1312)*(1/Conversions!$D$4))*Conversions!$D$7)*Conversions!$D$6)*Conversions!$D$5)</f>
        <v>4.2393504057720465E-11</v>
      </c>
      <c r="L1418" s="210">
        <f>(((((L1312)*(1/Conversions!$D$4))*Conversions!$D$7)*Conversions!$D$6)*Conversions!$D$5)</f>
        <v>4.2393504057720465E-11</v>
      </c>
      <c r="M1418" s="210">
        <f>(((((M1312)*(1/Conversions!$D$4))*Conversions!$D$7)*Conversions!$D$6)*Conversions!$D$5)</f>
        <v>4.2393504057720465E-11</v>
      </c>
      <c r="N1418" s="210">
        <f>(((((N1312)*(1/Conversions!$D$4))*Conversions!$D$7)*Conversions!$D$6)*Conversions!$D$5)</f>
        <v>4.2393504057720465E-11</v>
      </c>
      <c r="O1418" s="210">
        <f>(((((O1312)*(1/Conversions!$D$4))*Conversions!$D$7)*Conversions!$D$6)*Conversions!$D$5)</f>
        <v>4.2393504057720465E-11</v>
      </c>
      <c r="P1418" s="210">
        <f>(((((P1312)*(1/Conversions!$D$4))*Conversions!$D$7)*Conversions!$D$6)*Conversions!$D$5)</f>
        <v>4.2393504057720465E-11</v>
      </c>
      <c r="Q1418" s="210">
        <f>(((((Q1312)*(1/Conversions!$D$4))*Conversions!$D$7)*Conversions!$D$6)*Conversions!$D$5)</f>
        <v>4.2393504057720465E-11</v>
      </c>
      <c r="R1418" s="210">
        <f>(((((R1312)*(1/Conversions!$D$4))*Conversions!$D$7)*Conversions!$D$6)*Conversions!$D$5)</f>
        <v>4.2393504057720465E-11</v>
      </c>
      <c r="S1418" s="210">
        <f>(((((S1312)*(1/Conversions!$D$4))*Conversions!$D$7)*Conversions!$D$6)*Conversions!$D$5)</f>
        <v>4.2393504057720465E-11</v>
      </c>
      <c r="T1418" s="210">
        <f>(((((T1312)*(1/Conversions!$D$4))*Conversions!$D$7)*Conversions!$D$6)*Conversions!$D$5)</f>
        <v>4.2393504057720465E-11</v>
      </c>
      <c r="U1418" s="210">
        <f>(((((U1312)*(1/Conversions!$D$4))*Conversions!$D$7)*Conversions!$D$6)*Conversions!$D$5)</f>
        <v>4.2393504057720465E-11</v>
      </c>
      <c r="V1418" s="210">
        <f>(((((V1312)*(1/Conversions!$D$4))*Conversions!$D$7)*Conversions!$D$6)*Conversions!$D$5)</f>
        <v>4.2393504057720465E-11</v>
      </c>
      <c r="W1418" s="210">
        <f>(((((W1312)*(1/Conversions!$D$4))*Conversions!$D$7)*Conversions!$D$6)*Conversions!$D$5)</f>
        <v>4.2393504057720465E-11</v>
      </c>
      <c r="X1418" s="210">
        <f>(((((X1312)*(1/Conversions!$D$4))*Conversions!$D$7)*Conversions!$D$6)*Conversions!$D$5)</f>
        <v>4.2393504057720465E-11</v>
      </c>
      <c r="Y1418" s="210">
        <f>(((((Y1312)*(1/Conversions!$D$4))*Conversions!$D$7)*Conversions!$D$6)*Conversions!$D$5)</f>
        <v>4.2393504057720465E-11</v>
      </c>
      <c r="Z1418" s="210">
        <f>(((((Z1312)*(1/Conversions!$D$4))*Conversions!$D$7)*Conversions!$D$6)*Conversions!$D$5)</f>
        <v>4.2393504057720465E-11</v>
      </c>
      <c r="AA1418" s="210">
        <f>(((((AA1312)*(1/Conversions!$D$4))*Conversions!$D$7)*Conversions!$D$6)*Conversions!$D$5)</f>
        <v>4.2393504057720465E-11</v>
      </c>
      <c r="AB1418" s="210">
        <f>(((((AB1312)*(1/Conversions!$D$4))*Conversions!$D$7)*Conversions!$D$6)*Conversions!$D$5)</f>
        <v>4.2393504057720465E-11</v>
      </c>
      <c r="AC1418" s="210">
        <f>(((((AC1312)*(1/Conversions!$D$4))*Conversions!$D$7)*Conversions!$D$6)*Conversions!$D$5)</f>
        <v>4.2393504057720465E-11</v>
      </c>
      <c r="AD1418" s="210">
        <f>(((((AD1312)*(1/Conversions!$D$4))*Conversions!$D$7)*Conversions!$D$6)*Conversions!$D$5)</f>
        <v>4.2393504057720465E-11</v>
      </c>
      <c r="AE1418" s="210">
        <f>(((((AE1312)*(1/Conversions!$D$4))*Conversions!$D$7)*Conversions!$D$6)*Conversions!$D$5)</f>
        <v>4.2393504057720465E-11</v>
      </c>
      <c r="AF1418" s="210">
        <f>(((((AF1312)*(1/Conversions!$D$4))*Conversions!$D$7)*Conversions!$D$6)*Conversions!$D$5)</f>
        <v>4.2393504057720465E-11</v>
      </c>
      <c r="AG1418" s="210">
        <f>(((((AG1312)*(1/Conversions!$D$4))*Conversions!$D$7)*Conversions!$D$6)*Conversions!$D$5)</f>
        <v>4.2393504057720465E-11</v>
      </c>
      <c r="AH1418" s="210">
        <f>(((((AH1312)*(1/Conversions!$D$4))*Conversions!$D$7)*Conversions!$D$6)*Conversions!$D$5)</f>
        <v>4.2393504057720465E-11</v>
      </c>
      <c r="AI1418" s="210">
        <f>(((((AI1312)*(1/Conversions!$D$4))*Conversions!$D$7)*Conversions!$D$6)*Conversions!$D$5)</f>
        <v>4.2393504057720465E-11</v>
      </c>
      <c r="AJ1418" s="210">
        <f>(((((AJ1312)*(1/Conversions!$D$4))*Conversions!$D$7)*Conversions!$D$6)*Conversions!$D$5)</f>
        <v>4.2393504057720465E-11</v>
      </c>
      <c r="AK1418" s="210">
        <f>(((((AK1312)*(1/Conversions!$D$4))*Conversions!$D$7)*Conversions!$D$6)*Conversions!$D$5)</f>
        <v>4.2393504057720465E-11</v>
      </c>
      <c r="AL1418" s="210">
        <f>(((((AL1312)*(1/Conversions!$D$4))*Conversions!$D$7)*Conversions!$D$6)*Conversions!$D$5)</f>
        <v>4.2393504057720465E-11</v>
      </c>
      <c r="AM1418" s="210">
        <f>(((((AM1312)*(1/Conversions!$D$4))*Conversions!$D$7)*Conversions!$D$6)*Conversions!$D$5)</f>
        <v>4.2393504057720465E-11</v>
      </c>
      <c r="AN1418" s="210">
        <f>(((((AN1312)*(1/Conversions!$D$4))*Conversions!$D$7)*Conversions!$D$6)*Conversions!$D$5)</f>
        <v>4.2393504057720465E-11</v>
      </c>
      <c r="AO1418" s="210">
        <f>(((((AO1312)*(1/Conversions!$D$4))*Conversions!$D$7)*Conversions!$D$6)*Conversions!$D$5)</f>
        <v>4.2393504057720465E-11</v>
      </c>
      <c r="AP1418" s="210">
        <f>(((((AP1312)*(1/Conversions!$D$4))*Conversions!$D$7)*Conversions!$D$6)*Conversions!$D$5)</f>
        <v>4.2393504057720465E-11</v>
      </c>
      <c r="AQ1418" s="210">
        <f>(((((AQ1312)*(1/Conversions!$D$4))*Conversions!$D$7)*Conversions!$D$6)*Conversions!$D$5)</f>
        <v>4.2393504057720465E-11</v>
      </c>
      <c r="AR1418" s="210">
        <f>(((((AR1312)*(1/Conversions!$D$4))*Conversions!$D$7)*Conversions!$D$6)*Conversions!$D$5)</f>
        <v>4.2393504057720465E-11</v>
      </c>
      <c r="AS1418" s="210">
        <f>(((((AS1312)*(1/Conversions!$D$4))*Conversions!$D$7)*Conversions!$D$6)*Conversions!$D$5)</f>
        <v>4.2393504057720465E-11</v>
      </c>
      <c r="AT1418" s="210">
        <f>(((((AT1312)*(1/Conversions!$D$4))*Conversions!$D$7)*Conversions!$D$6)*Conversions!$D$5)</f>
        <v>4.2393504057720465E-11</v>
      </c>
      <c r="AU1418" s="210">
        <f>(((((AU1312)*(1/Conversions!$D$4))*Conversions!$D$7)*Conversions!$D$6)*Conversions!$D$5)</f>
        <v>4.2393504057720465E-11</v>
      </c>
      <c r="AV1418" s="210">
        <f>(((((AV1312)*(1/Conversions!$D$4))*Conversions!$D$7)*Conversions!$D$6)*Conversions!$D$5)</f>
        <v>4.2393504057720465E-11</v>
      </c>
      <c r="AW1418" s="210">
        <f>(((((AW1312)*(1/Conversions!$D$4))*Conversions!$D$7)*Conversions!$D$6)*Conversions!$D$5)</f>
        <v>4.2393504057720465E-11</v>
      </c>
      <c r="AX1418" s="210">
        <f>(((((AX1312)*(1/Conversions!$D$4))*Conversions!$D$7)*Conversions!$D$6)*Conversions!$D$5)</f>
        <v>4.2393504057720465E-11</v>
      </c>
      <c r="AY1418" s="210">
        <f>(((((AY1312)*(1/Conversions!$D$4))*Conversions!$D$7)*Conversions!$D$6)*Conversions!$D$5)</f>
        <v>4.2393504057720465E-11</v>
      </c>
      <c r="AZ1418" s="210">
        <f>(((((AZ1312)*(1/Conversions!$D$4))*Conversions!$D$7)*Conversions!$D$6)*Conversions!$D$5)</f>
        <v>4.2393504057720465E-11</v>
      </c>
      <c r="BA1418" s="210">
        <f>(((((BA1312)*(1/Conversions!$D$4))*Conversions!$D$7)*Conversions!$D$6)*Conversions!$D$5)</f>
        <v>4.2393504057720465E-11</v>
      </c>
      <c r="BB1418" s="210">
        <f>(((((BB1312)*(1/Conversions!$D$4))*Conversions!$D$7)*Conversions!$D$6)*Conversions!$D$5)</f>
        <v>4.2393504057720465E-11</v>
      </c>
      <c r="BC1418" s="210">
        <f>(((((BC1312)*(1/Conversions!$D$4))*Conversions!$D$7)*Conversions!$D$6)*Conversions!$D$5)</f>
        <v>4.2393504057720465E-11</v>
      </c>
      <c r="BD1418" s="210">
        <f>(((((BD1312)*(1/Conversions!$D$4))*Conversions!$D$7)*Conversions!$D$6)*Conversions!$D$5)</f>
        <v>4.2393504057720465E-11</v>
      </c>
      <c r="BE1418" s="210">
        <f>(((((BE1312)*(1/Conversions!$D$4))*Conversions!$D$7)*Conversions!$D$6)*Conversions!$D$5)</f>
        <v>4.2393504057720465E-11</v>
      </c>
      <c r="BF1418" s="210">
        <f>(((((BF1312)*(1/Conversions!$D$4))*Conversions!$D$7)*Conversions!$D$6)*Conversions!$D$5)</f>
        <v>4.2393504057720465E-11</v>
      </c>
      <c r="BG1418" s="210">
        <f>(((((BG1312)*(1/Conversions!$D$4))*Conversions!$D$7)*Conversions!$D$6)*Conversions!$D$5)</f>
        <v>4.2393504057720465E-11</v>
      </c>
      <c r="BH1418" s="210">
        <f>(((((BH1312)*(1/Conversions!$D$4))*Conversions!$D$7)*Conversions!$D$6)*Conversions!$D$5)</f>
        <v>4.2393504057720465E-11</v>
      </c>
      <c r="BI1418" s="210">
        <f>(((((BI1312)*(1/Conversions!$D$4))*Conversions!$D$7)*Conversions!$D$6)*Conversions!$D$5)</f>
        <v>4.2393504057720465E-11</v>
      </c>
      <c r="BJ1418" s="210">
        <f>(((((BJ1312)*(1/Conversions!$D$4))*Conversions!$D$7)*Conversions!$D$6)*Conversions!$D$5)</f>
        <v>4.2393504057720465E-11</v>
      </c>
      <c r="BK1418" s="210">
        <f>(((((BK1312)*(1/Conversions!$D$4))*Conversions!$D$7)*Conversions!$D$6)*Conversions!$D$5)</f>
        <v>4.2393504057720465E-11</v>
      </c>
      <c r="BL1418" s="210">
        <f>(((((BL1312)*(1/Conversions!$D$4))*Conversions!$D$7)*Conversions!$D$6)*Conversions!$D$5)</f>
        <v>4.2393504057720465E-11</v>
      </c>
      <c r="BM1418" s="210">
        <f>(((((BM1312)*(1/Conversions!$D$4))*Conversions!$D$7)*Conversions!$D$6)*Conversions!$D$5)</f>
        <v>4.2393504057720465E-11</v>
      </c>
      <c r="BN1418" s="210">
        <f>(((((BN1312)*(1/Conversions!$D$4))*Conversions!$D$7)*Conversions!$D$6)*Conversions!$D$5)</f>
        <v>4.2393504057720465E-11</v>
      </c>
      <c r="BO1418" s="210">
        <f>(((((BO1312)*(1/Conversions!$D$4))*Conversions!$D$7)*Conversions!$D$6)*Conversions!$D$5)</f>
        <v>4.2393504057720465E-11</v>
      </c>
      <c r="BP1418" s="210">
        <f>(((((BP1312)*(1/Conversions!$D$4))*Conversions!$D$7)*Conversions!$D$6)*Conversions!$D$5)</f>
        <v>4.2393504057720465E-11</v>
      </c>
      <c r="BQ1418" s="210">
        <f>(((((BQ1312)*(1/Conversions!$D$4))*Conversions!$D$7)*Conversions!$D$6)*Conversions!$D$5)</f>
        <v>4.2393504057720465E-11</v>
      </c>
      <c r="BR1418" s="210">
        <f>(((((BR1312)*(1/Conversions!$D$4))*Conversions!$D$7)*Conversions!$D$6)*Conversions!$D$5)</f>
        <v>4.2393504057720465E-11</v>
      </c>
      <c r="BS1418" s="210">
        <f>(((((BS1312)*(1/Conversions!$D$4))*Conversions!$D$7)*Conversions!$D$6)*Conversions!$D$5)</f>
        <v>4.2393504057720465E-11</v>
      </c>
      <c r="BT1418" s="210">
        <f>(((((BT1312)*(1/Conversions!$D$4))*Conversions!$D$7)*Conversions!$D$6)*Conversions!$D$5)</f>
        <v>4.2393504057720465E-11</v>
      </c>
      <c r="BU1418" s="210">
        <f>(((((BU1312)*(1/Conversions!$D$4))*Conversions!$D$7)*Conversions!$D$6)*Conversions!$D$5)</f>
        <v>4.2393504057720465E-11</v>
      </c>
      <c r="BV1418" s="210">
        <f>(((((BV1312)*(1/Conversions!$D$4))*Conversions!$D$7)*Conversions!$D$6)*Conversions!$D$5)</f>
        <v>4.2393504057720465E-11</v>
      </c>
      <c r="BW1418" s="210">
        <f>(((((BW1312)*(1/Conversions!$D$4))*Conversions!$D$7)*Conversions!$D$6)*Conversions!$D$5)</f>
        <v>4.2393504057720465E-11</v>
      </c>
      <c r="BX1418" s="210">
        <f>(((((BX1312)*(1/Conversions!$D$4))*Conversions!$D$7)*Conversions!$D$6)*Conversions!$D$5)</f>
        <v>4.2393504057720465E-11</v>
      </c>
      <c r="BY1418" s="210">
        <f>(((((BY1312)*(1/Conversions!$D$4))*Conversions!$D$7)*Conversions!$D$6)*Conversions!$D$5)</f>
        <v>4.2393504057720465E-11</v>
      </c>
      <c r="BZ1418" s="210">
        <f>(((((BZ1312)*(1/Conversions!$D$4))*Conversions!$D$7)*Conversions!$D$6)*Conversions!$D$5)</f>
        <v>4.2393504057720465E-11</v>
      </c>
      <c r="CA1418" s="210">
        <f>(((((CA1312)*(1/Conversions!$D$4))*Conversions!$D$7)*Conversions!$D$6)*Conversions!$D$5)</f>
        <v>4.2393504057720465E-11</v>
      </c>
      <c r="CB1418" s="210">
        <f>(((((CB1312)*(1/Conversions!$D$4))*Conversions!$D$7)*Conversions!$D$6)*Conversions!$D$5)</f>
        <v>4.2393504057720465E-11</v>
      </c>
      <c r="CC1418" s="210">
        <f>(((((CC1312)*(1/Conversions!$D$4))*Conversions!$D$7)*Conversions!$D$6)*Conversions!$D$5)</f>
        <v>2.3971760148638523E-10</v>
      </c>
      <c r="CD1418" s="210">
        <f>(((((CD1312)*(1/Conversions!$D$4))*Conversions!$D$7)*Conversions!$D$6)*Conversions!$D$5)</f>
        <v>2.3971760148638523E-10</v>
      </c>
      <c r="CE1418" s="210">
        <f>(((((CE1312)*(1/Conversions!$D$4))*Conversions!$D$7)*Conversions!$D$6)*Conversions!$D$5)</f>
        <v>2.3971760148638523E-10</v>
      </c>
      <c r="CF1418" s="210">
        <f>(((((CF1312)*(1/Conversions!$D$4))*Conversions!$D$7)*Conversions!$D$6)*Conversions!$D$5)</f>
        <v>4.2393504057720465E-11</v>
      </c>
      <c r="CG1418" s="210">
        <f>(((((CG1312)*(1/Conversions!$D$4))*Conversions!$D$7)*Conversions!$D$6)*Conversions!$D$5)</f>
        <v>4.2393504057720465E-11</v>
      </c>
      <c r="CH1418" s="210">
        <f>(((((CH1312)*(1/Conversions!$D$4))*Conversions!$D$7)*Conversions!$D$6)*Conversions!$D$5)</f>
        <v>4.2393504057720465E-11</v>
      </c>
      <c r="CI1418" s="210">
        <f>(((((CI1312)*(1/Conversions!$D$4))*Conversions!$D$7)*Conversions!$D$6)*Conversions!$D$5)</f>
        <v>4.2393504057720465E-11</v>
      </c>
      <c r="CJ1418" s="210">
        <f>(((((CJ1312)*(1/Conversions!$D$4))*Conversions!$D$7)*Conversions!$D$6)*Conversions!$D$5)</f>
        <v>4.2393504057720465E-11</v>
      </c>
      <c r="CK1418" s="210">
        <f>(((((CK1312)*(1/Conversions!$D$4))*Conversions!$D$7)*Conversions!$D$6)*Conversions!$D$5)</f>
        <v>4.2393504057720465E-11</v>
      </c>
      <c r="CL1418" s="210">
        <f>(((((CL1312)*(1/Conversions!$D$4))*Conversions!$D$7)*Conversions!$D$6)*Conversions!$D$5)</f>
        <v>4.2393504057720465E-11</v>
      </c>
      <c r="CM1418" s="210">
        <f>(((((CM1312)*(1/Conversions!$D$4))*Conversions!$D$7)*Conversions!$D$6)*Conversions!$D$5)</f>
        <v>4.2393504057720465E-11</v>
      </c>
      <c r="CN1418" s="210">
        <f>(((((CN1312)*(1/Conversions!$D$4))*Conversions!$D$7)*Conversions!$D$6)*Conversions!$D$5)</f>
        <v>4.2393504057720465E-11</v>
      </c>
      <c r="CO1418" s="210">
        <f>(((((CO1312)*(1/Conversions!$D$4))*Conversions!$D$7)*Conversions!$D$6)*Conversions!$D$5)</f>
        <v>4.2393504057720465E-11</v>
      </c>
      <c r="CP1418" s="210">
        <f>(((((CP1312)*(1/Conversions!$D$4))*Conversions!$D$7)*Conversions!$D$6)*Conversions!$D$5)</f>
        <v>4.2393504057720465E-11</v>
      </c>
      <c r="CQ1418" s="210">
        <f>(((((CQ1312)*(1/Conversions!$D$4))*Conversions!$D$7)*Conversions!$D$6)*Conversions!$D$5)</f>
        <v>4.2393504057720465E-11</v>
      </c>
      <c r="CR1418" s="210">
        <f>(((((CR1312)*(1/Conversions!$D$4))*Conversions!$D$7)*Conversions!$D$6)*Conversions!$D$5)</f>
        <v>4.2393504057720465E-11</v>
      </c>
      <c r="CS1418" s="210">
        <f>(((((CS1312)*(1/Conversions!$D$4))*Conversions!$D$7)*Conversions!$D$6)*Conversions!$D$5)</f>
        <v>4.2393504057720465E-11</v>
      </c>
      <c r="CT1418" s="210">
        <f>(((((CT1312)*(1/Conversions!$D$4))*Conversions!$D$7)*Conversions!$D$6)*Conversions!$D$5)</f>
        <v>4.2393504057720465E-11</v>
      </c>
      <c r="CU1418" s="210">
        <f>(((((CU1312)*(1/Conversions!$D$4))*Conversions!$D$7)*Conversions!$D$6)*Conversions!$D$5)</f>
        <v>4.2393504057720465E-11</v>
      </c>
      <c r="CV1418" s="210">
        <f>(((((CV1312)*(1/Conversions!$D$4))*Conversions!$D$7)*Conversions!$D$6)*Conversions!$D$5)</f>
        <v>4.2393504057720465E-11</v>
      </c>
      <c r="CW1418" s="210">
        <f>(((((CW1312)*(1/Conversions!$D$4))*Conversions!$D$7)*Conversions!$D$6)*Conversions!$D$5)</f>
        <v>4.2393504057720465E-11</v>
      </c>
      <c r="CX1418" s="210">
        <f>(((((CX1312)*(1/Conversions!$D$4))*Conversions!$D$7)*Conversions!$D$6)*Conversions!$D$5)</f>
        <v>4.2393504057720465E-11</v>
      </c>
    </row>
    <row r="1419" spans="1:102" s="208" customFormat="1" x14ac:dyDescent="0.25">
      <c r="A1419" s="213" t="s">
        <v>726</v>
      </c>
      <c r="C1419" s="210">
        <f>(((((C1313)*(1/Conversions!$D$4))*Conversions!$D$7)*Conversions!$D$6)*Conversions!$D$5)</f>
        <v>0</v>
      </c>
      <c r="D1419" s="210">
        <f>(((((D1313)*(1/Conversions!$D$4))*Conversions!$D$7)*Conversions!$D$6)*Conversions!$D$5)</f>
        <v>0</v>
      </c>
      <c r="E1419" s="210">
        <f>(((((E1313)*(1/Conversions!$D$4))*Conversions!$D$7)*Conversions!$D$6)*Conversions!$D$5)</f>
        <v>0</v>
      </c>
      <c r="F1419" s="210">
        <f>(((((F1313)*(1/Conversions!$D$4))*Conversions!$D$7)*Conversions!$D$6)*Conversions!$D$5)</f>
        <v>0</v>
      </c>
      <c r="G1419" s="210">
        <f>(((((G1313)*(1/Conversions!$D$4))*Conversions!$D$7)*Conversions!$D$6)*Conversions!$D$5)</f>
        <v>0</v>
      </c>
      <c r="H1419" s="210">
        <f>(((((H1313)*(1/Conversions!$D$4))*Conversions!$D$7)*Conversions!$D$6)*Conversions!$D$5)</f>
        <v>0</v>
      </c>
      <c r="I1419" s="210">
        <f>(((((I1313)*(1/Conversions!$D$4))*Conversions!$D$7)*Conversions!$D$6)*Conversions!$D$5)</f>
        <v>0</v>
      </c>
      <c r="J1419" s="210">
        <f>(((((J1313)*(1/Conversions!$D$4))*Conversions!$D$7)*Conversions!$D$6)*Conversions!$D$5)</f>
        <v>0</v>
      </c>
      <c r="K1419" s="210">
        <f>(((((K1313)*(1/Conversions!$D$4))*Conversions!$D$7)*Conversions!$D$6)*Conversions!$D$5)</f>
        <v>0</v>
      </c>
      <c r="L1419" s="210">
        <f>(((((L1313)*(1/Conversions!$D$4))*Conversions!$D$7)*Conversions!$D$6)*Conversions!$D$5)</f>
        <v>0</v>
      </c>
      <c r="M1419" s="210">
        <f>(((((M1313)*(1/Conversions!$D$4))*Conversions!$D$7)*Conversions!$D$6)*Conversions!$D$5)</f>
        <v>0</v>
      </c>
      <c r="N1419" s="210">
        <f>(((((N1313)*(1/Conversions!$D$4))*Conversions!$D$7)*Conversions!$D$6)*Conversions!$D$5)</f>
        <v>0</v>
      </c>
      <c r="O1419" s="210">
        <f>(((((O1313)*(1/Conversions!$D$4))*Conversions!$D$7)*Conversions!$D$6)*Conversions!$D$5)</f>
        <v>0</v>
      </c>
      <c r="P1419" s="210">
        <f>(((((P1313)*(1/Conversions!$D$4))*Conversions!$D$7)*Conversions!$D$6)*Conversions!$D$5)</f>
        <v>0</v>
      </c>
      <c r="Q1419" s="210">
        <f>(((((Q1313)*(1/Conversions!$D$4))*Conversions!$D$7)*Conversions!$D$6)*Conversions!$D$5)</f>
        <v>0</v>
      </c>
      <c r="R1419" s="210">
        <f>(((((R1313)*(1/Conversions!$D$4))*Conversions!$D$7)*Conversions!$D$6)*Conversions!$D$5)</f>
        <v>0</v>
      </c>
      <c r="S1419" s="210">
        <f>(((((S1313)*(1/Conversions!$D$4))*Conversions!$D$7)*Conversions!$D$6)*Conversions!$D$5)</f>
        <v>0</v>
      </c>
      <c r="T1419" s="210">
        <f>(((((T1313)*(1/Conversions!$D$4))*Conversions!$D$7)*Conversions!$D$6)*Conversions!$D$5)</f>
        <v>0</v>
      </c>
      <c r="U1419" s="210">
        <f>(((((U1313)*(1/Conversions!$D$4))*Conversions!$D$7)*Conversions!$D$6)*Conversions!$D$5)</f>
        <v>0</v>
      </c>
      <c r="V1419" s="210">
        <f>(((((V1313)*(1/Conversions!$D$4))*Conversions!$D$7)*Conversions!$D$6)*Conversions!$D$5)</f>
        <v>0</v>
      </c>
      <c r="W1419" s="210">
        <f>(((((W1313)*(1/Conversions!$D$4))*Conversions!$D$7)*Conversions!$D$6)*Conversions!$D$5)</f>
        <v>0</v>
      </c>
      <c r="X1419" s="210">
        <f>(((((X1313)*(1/Conversions!$D$4))*Conversions!$D$7)*Conversions!$D$6)*Conversions!$D$5)</f>
        <v>0</v>
      </c>
      <c r="Y1419" s="210">
        <f>(((((Y1313)*(1/Conversions!$D$4))*Conversions!$D$7)*Conversions!$D$6)*Conversions!$D$5)</f>
        <v>0</v>
      </c>
      <c r="Z1419" s="210">
        <f>(((((Z1313)*(1/Conversions!$D$4))*Conversions!$D$7)*Conversions!$D$6)*Conversions!$D$5)</f>
        <v>0</v>
      </c>
      <c r="AA1419" s="210">
        <f>(((((AA1313)*(1/Conversions!$D$4))*Conversions!$D$7)*Conversions!$D$6)*Conversions!$D$5)</f>
        <v>0</v>
      </c>
      <c r="AB1419" s="210">
        <f>(((((AB1313)*(1/Conversions!$D$4))*Conversions!$D$7)*Conversions!$D$6)*Conversions!$D$5)</f>
        <v>0</v>
      </c>
      <c r="AC1419" s="210">
        <f>(((((AC1313)*(1/Conversions!$D$4))*Conversions!$D$7)*Conversions!$D$6)*Conversions!$D$5)</f>
        <v>0</v>
      </c>
      <c r="AD1419" s="210">
        <f>(((((AD1313)*(1/Conversions!$D$4))*Conversions!$D$7)*Conversions!$D$6)*Conversions!$D$5)</f>
        <v>0</v>
      </c>
      <c r="AE1419" s="210">
        <f>(((((AE1313)*(1/Conversions!$D$4))*Conversions!$D$7)*Conversions!$D$6)*Conversions!$D$5)</f>
        <v>0</v>
      </c>
      <c r="AF1419" s="210">
        <f>(((((AF1313)*(1/Conversions!$D$4))*Conversions!$D$7)*Conversions!$D$6)*Conversions!$D$5)</f>
        <v>0</v>
      </c>
      <c r="AG1419" s="210">
        <f>(((((AG1313)*(1/Conversions!$D$4))*Conversions!$D$7)*Conversions!$D$6)*Conversions!$D$5)</f>
        <v>0</v>
      </c>
      <c r="AH1419" s="210">
        <f>(((((AH1313)*(1/Conversions!$D$4))*Conversions!$D$7)*Conversions!$D$6)*Conversions!$D$5)</f>
        <v>0</v>
      </c>
      <c r="AI1419" s="210">
        <f>(((((AI1313)*(1/Conversions!$D$4))*Conversions!$D$7)*Conversions!$D$6)*Conversions!$D$5)</f>
        <v>0</v>
      </c>
      <c r="AJ1419" s="210">
        <f>(((((AJ1313)*(1/Conversions!$D$4))*Conversions!$D$7)*Conversions!$D$6)*Conversions!$D$5)</f>
        <v>0</v>
      </c>
      <c r="AK1419" s="210">
        <f>(((((AK1313)*(1/Conversions!$D$4))*Conversions!$D$7)*Conversions!$D$6)*Conversions!$D$5)</f>
        <v>0</v>
      </c>
      <c r="AL1419" s="210">
        <f>(((((AL1313)*(1/Conversions!$D$4))*Conversions!$D$7)*Conversions!$D$6)*Conversions!$D$5)</f>
        <v>0</v>
      </c>
      <c r="AM1419" s="210">
        <f>(((((AM1313)*(1/Conversions!$D$4))*Conversions!$D$7)*Conversions!$D$6)*Conversions!$D$5)</f>
        <v>0</v>
      </c>
      <c r="AN1419" s="210">
        <f>(((((AN1313)*(1/Conversions!$D$4))*Conversions!$D$7)*Conversions!$D$6)*Conversions!$D$5)</f>
        <v>0</v>
      </c>
      <c r="AO1419" s="210">
        <f>(((((AO1313)*(1/Conversions!$D$4))*Conversions!$D$7)*Conversions!$D$6)*Conversions!$D$5)</f>
        <v>0</v>
      </c>
      <c r="AP1419" s="210">
        <f>(((((AP1313)*(1/Conversions!$D$4))*Conversions!$D$7)*Conversions!$D$6)*Conversions!$D$5)</f>
        <v>0</v>
      </c>
      <c r="AQ1419" s="210">
        <f>(((((AQ1313)*(1/Conversions!$D$4))*Conversions!$D$7)*Conversions!$D$6)*Conversions!$D$5)</f>
        <v>0</v>
      </c>
      <c r="AR1419" s="210">
        <f>(((((AR1313)*(1/Conversions!$D$4))*Conversions!$D$7)*Conversions!$D$6)*Conversions!$D$5)</f>
        <v>0</v>
      </c>
      <c r="AS1419" s="210">
        <f>(((((AS1313)*(1/Conversions!$D$4))*Conversions!$D$7)*Conversions!$D$6)*Conversions!$D$5)</f>
        <v>0</v>
      </c>
      <c r="AT1419" s="210">
        <f>(((((AT1313)*(1/Conversions!$D$4))*Conversions!$D$7)*Conversions!$D$6)*Conversions!$D$5)</f>
        <v>0</v>
      </c>
      <c r="AU1419" s="210">
        <f>(((((AU1313)*(1/Conversions!$D$4))*Conversions!$D$7)*Conversions!$D$6)*Conversions!$D$5)</f>
        <v>0</v>
      </c>
      <c r="AV1419" s="210">
        <f>(((((AV1313)*(1/Conversions!$D$4))*Conversions!$D$7)*Conversions!$D$6)*Conversions!$D$5)</f>
        <v>0</v>
      </c>
      <c r="AW1419" s="210">
        <f>(((((AW1313)*(1/Conversions!$D$4))*Conversions!$D$7)*Conversions!$D$6)*Conversions!$D$5)</f>
        <v>0</v>
      </c>
      <c r="AX1419" s="210">
        <f>(((((AX1313)*(1/Conversions!$D$4))*Conversions!$D$7)*Conversions!$D$6)*Conversions!$D$5)</f>
        <v>0</v>
      </c>
      <c r="AY1419" s="210">
        <f>(((((AY1313)*(1/Conversions!$D$4))*Conversions!$D$7)*Conversions!$D$6)*Conversions!$D$5)</f>
        <v>0</v>
      </c>
      <c r="AZ1419" s="210">
        <f>(((((AZ1313)*(1/Conversions!$D$4))*Conversions!$D$7)*Conversions!$D$6)*Conversions!$D$5)</f>
        <v>0</v>
      </c>
      <c r="BA1419" s="210">
        <f>(((((BA1313)*(1/Conversions!$D$4))*Conversions!$D$7)*Conversions!$D$6)*Conversions!$D$5)</f>
        <v>0</v>
      </c>
      <c r="BB1419" s="210">
        <f>(((((BB1313)*(1/Conversions!$D$4))*Conversions!$D$7)*Conversions!$D$6)*Conversions!$D$5)</f>
        <v>0</v>
      </c>
      <c r="BC1419" s="210">
        <f>(((((BC1313)*(1/Conversions!$D$4))*Conversions!$D$7)*Conversions!$D$6)*Conversions!$D$5)</f>
        <v>0</v>
      </c>
      <c r="BD1419" s="210">
        <f>(((((BD1313)*(1/Conversions!$D$4))*Conversions!$D$7)*Conversions!$D$6)*Conversions!$D$5)</f>
        <v>0</v>
      </c>
      <c r="BE1419" s="210">
        <f>(((((BE1313)*(1/Conversions!$D$4))*Conversions!$D$7)*Conversions!$D$6)*Conversions!$D$5)</f>
        <v>0</v>
      </c>
      <c r="BF1419" s="210">
        <f>(((((BF1313)*(1/Conversions!$D$4))*Conversions!$D$7)*Conversions!$D$6)*Conversions!$D$5)</f>
        <v>0</v>
      </c>
      <c r="BG1419" s="210">
        <f>(((((BG1313)*(1/Conversions!$D$4))*Conversions!$D$7)*Conversions!$D$6)*Conversions!$D$5)</f>
        <v>0</v>
      </c>
      <c r="BH1419" s="210">
        <f>(((((BH1313)*(1/Conversions!$D$4))*Conversions!$D$7)*Conversions!$D$6)*Conversions!$D$5)</f>
        <v>0</v>
      </c>
      <c r="BI1419" s="210">
        <f>(((((BI1313)*(1/Conversions!$D$4))*Conversions!$D$7)*Conversions!$D$6)*Conversions!$D$5)</f>
        <v>0</v>
      </c>
      <c r="BJ1419" s="210">
        <f>(((((BJ1313)*(1/Conversions!$D$4))*Conversions!$D$7)*Conversions!$D$6)*Conversions!$D$5)</f>
        <v>0</v>
      </c>
      <c r="BK1419" s="210">
        <f>(((((BK1313)*(1/Conversions!$D$4))*Conversions!$D$7)*Conversions!$D$6)*Conversions!$D$5)</f>
        <v>0</v>
      </c>
      <c r="BL1419" s="210">
        <f>(((((BL1313)*(1/Conversions!$D$4))*Conversions!$D$7)*Conversions!$D$6)*Conversions!$D$5)</f>
        <v>0</v>
      </c>
      <c r="BM1419" s="210">
        <f>(((((BM1313)*(1/Conversions!$D$4))*Conversions!$D$7)*Conversions!$D$6)*Conversions!$D$5)</f>
        <v>0</v>
      </c>
      <c r="BN1419" s="210">
        <f>(((((BN1313)*(1/Conversions!$D$4))*Conversions!$D$7)*Conversions!$D$6)*Conversions!$D$5)</f>
        <v>0</v>
      </c>
      <c r="BO1419" s="210">
        <f>(((((BO1313)*(1/Conversions!$D$4))*Conversions!$D$7)*Conversions!$D$6)*Conversions!$D$5)</f>
        <v>0</v>
      </c>
      <c r="BP1419" s="210">
        <f>(((((BP1313)*(1/Conversions!$D$4))*Conversions!$D$7)*Conversions!$D$6)*Conversions!$D$5)</f>
        <v>0</v>
      </c>
      <c r="BQ1419" s="210">
        <f>(((((BQ1313)*(1/Conversions!$D$4))*Conversions!$D$7)*Conversions!$D$6)*Conversions!$D$5)</f>
        <v>0</v>
      </c>
      <c r="BR1419" s="210">
        <f>(((((BR1313)*(1/Conversions!$D$4))*Conversions!$D$7)*Conversions!$D$6)*Conversions!$D$5)</f>
        <v>0</v>
      </c>
      <c r="BS1419" s="210">
        <f>(((((BS1313)*(1/Conversions!$D$4))*Conversions!$D$7)*Conversions!$D$6)*Conversions!$D$5)</f>
        <v>0</v>
      </c>
      <c r="BT1419" s="210">
        <f>(((((BT1313)*(1/Conversions!$D$4))*Conversions!$D$7)*Conversions!$D$6)*Conversions!$D$5)</f>
        <v>0</v>
      </c>
      <c r="BU1419" s="210">
        <f>(((((BU1313)*(1/Conversions!$D$4))*Conversions!$D$7)*Conversions!$D$6)*Conversions!$D$5)</f>
        <v>0</v>
      </c>
      <c r="BV1419" s="210">
        <f>(((((BV1313)*(1/Conversions!$D$4))*Conversions!$D$7)*Conversions!$D$6)*Conversions!$D$5)</f>
        <v>0</v>
      </c>
      <c r="BW1419" s="210">
        <f>(((((BW1313)*(1/Conversions!$D$4))*Conversions!$D$7)*Conversions!$D$6)*Conversions!$D$5)</f>
        <v>0</v>
      </c>
      <c r="BX1419" s="210">
        <f>(((((BX1313)*(1/Conversions!$D$4))*Conversions!$D$7)*Conversions!$D$6)*Conversions!$D$5)</f>
        <v>0</v>
      </c>
      <c r="BY1419" s="210">
        <f>(((((BY1313)*(1/Conversions!$D$4))*Conversions!$D$7)*Conversions!$D$6)*Conversions!$D$5)</f>
        <v>0</v>
      </c>
      <c r="BZ1419" s="210">
        <f>(((((BZ1313)*(1/Conversions!$D$4))*Conversions!$D$7)*Conversions!$D$6)*Conversions!$D$5)</f>
        <v>0</v>
      </c>
      <c r="CA1419" s="210">
        <f>(((((CA1313)*(1/Conversions!$D$4))*Conversions!$D$7)*Conversions!$D$6)*Conversions!$D$5)</f>
        <v>0</v>
      </c>
      <c r="CB1419" s="210">
        <f>(((((CB1313)*(1/Conversions!$D$4))*Conversions!$D$7)*Conversions!$D$6)*Conversions!$D$5)</f>
        <v>0</v>
      </c>
      <c r="CC1419" s="210">
        <f>(((((CC1313)*(1/Conversions!$D$4))*Conversions!$D$7)*Conversions!$D$6)*Conversions!$D$5)</f>
        <v>9.0527795123257257E-5</v>
      </c>
      <c r="CD1419" s="210">
        <f>(((((CD1313)*(1/Conversions!$D$4))*Conversions!$D$7)*Conversions!$D$6)*Conversions!$D$5)</f>
        <v>9.0527795123257257E-5</v>
      </c>
      <c r="CE1419" s="210">
        <f>(((((CE1313)*(1/Conversions!$D$4))*Conversions!$D$7)*Conversions!$D$6)*Conversions!$D$5)</f>
        <v>9.0527795123257257E-5</v>
      </c>
      <c r="CF1419" s="210">
        <f>(((((CF1313)*(1/Conversions!$D$4))*Conversions!$D$7)*Conversions!$D$6)*Conversions!$D$5)</f>
        <v>0</v>
      </c>
      <c r="CG1419" s="210">
        <f>(((((CG1313)*(1/Conversions!$D$4))*Conversions!$D$7)*Conversions!$D$6)*Conversions!$D$5)</f>
        <v>0</v>
      </c>
      <c r="CH1419" s="210">
        <f>(((((CH1313)*(1/Conversions!$D$4))*Conversions!$D$7)*Conversions!$D$6)*Conversions!$D$5)</f>
        <v>0</v>
      </c>
      <c r="CI1419" s="210">
        <f>(((((CI1313)*(1/Conversions!$D$4))*Conversions!$D$7)*Conversions!$D$6)*Conversions!$D$5)</f>
        <v>0</v>
      </c>
      <c r="CJ1419" s="210">
        <f>(((((CJ1313)*(1/Conversions!$D$4))*Conversions!$D$7)*Conversions!$D$6)*Conversions!$D$5)</f>
        <v>0</v>
      </c>
      <c r="CK1419" s="210">
        <f>(((((CK1313)*(1/Conversions!$D$4))*Conversions!$D$7)*Conversions!$D$6)*Conversions!$D$5)</f>
        <v>0</v>
      </c>
      <c r="CL1419" s="210">
        <f>(((((CL1313)*(1/Conversions!$D$4))*Conversions!$D$7)*Conversions!$D$6)*Conversions!$D$5)</f>
        <v>0</v>
      </c>
      <c r="CM1419" s="210">
        <f>(((((CM1313)*(1/Conversions!$D$4))*Conversions!$D$7)*Conversions!$D$6)*Conversions!$D$5)</f>
        <v>0</v>
      </c>
      <c r="CN1419" s="210">
        <f>(((((CN1313)*(1/Conversions!$D$4))*Conversions!$D$7)*Conversions!$D$6)*Conversions!$D$5)</f>
        <v>0</v>
      </c>
      <c r="CO1419" s="210">
        <f>(((((CO1313)*(1/Conversions!$D$4))*Conversions!$D$7)*Conversions!$D$6)*Conversions!$D$5)</f>
        <v>0</v>
      </c>
      <c r="CP1419" s="210">
        <f>(((((CP1313)*(1/Conversions!$D$4))*Conversions!$D$7)*Conversions!$D$6)*Conversions!$D$5)</f>
        <v>0</v>
      </c>
      <c r="CQ1419" s="210">
        <f>(((((CQ1313)*(1/Conversions!$D$4))*Conversions!$D$7)*Conversions!$D$6)*Conversions!$D$5)</f>
        <v>0</v>
      </c>
      <c r="CR1419" s="210">
        <f>(((((CR1313)*(1/Conversions!$D$4))*Conversions!$D$7)*Conversions!$D$6)*Conversions!$D$5)</f>
        <v>0</v>
      </c>
      <c r="CS1419" s="210">
        <f>(((((CS1313)*(1/Conversions!$D$4))*Conversions!$D$7)*Conversions!$D$6)*Conversions!$D$5)</f>
        <v>0</v>
      </c>
      <c r="CT1419" s="210">
        <f>(((((CT1313)*(1/Conversions!$D$4))*Conversions!$D$7)*Conversions!$D$6)*Conversions!$D$5)</f>
        <v>0</v>
      </c>
      <c r="CU1419" s="210">
        <f>(((((CU1313)*(1/Conversions!$D$4))*Conversions!$D$7)*Conversions!$D$6)*Conversions!$D$5)</f>
        <v>0</v>
      </c>
      <c r="CV1419" s="210">
        <f>(((((CV1313)*(1/Conversions!$D$4))*Conversions!$D$7)*Conversions!$D$6)*Conversions!$D$5)</f>
        <v>0</v>
      </c>
      <c r="CW1419" s="210">
        <f>(((((CW1313)*(1/Conversions!$D$4))*Conversions!$D$7)*Conversions!$D$6)*Conversions!$D$5)</f>
        <v>0</v>
      </c>
      <c r="CX1419" s="210">
        <f>(((((CX1313)*(1/Conversions!$D$4))*Conversions!$D$7)*Conversions!$D$6)*Conversions!$D$5)</f>
        <v>0</v>
      </c>
    </row>
    <row r="1420" spans="1:102" s="208" customFormat="1" x14ac:dyDescent="0.25">
      <c r="A1420" s="213" t="s">
        <v>666</v>
      </c>
      <c r="C1420" s="210">
        <f>(((((C1314)*(1/Conversions!$D$4))*Conversions!$D$7)*Conversions!$D$6)*Conversions!$D$5)</f>
        <v>0</v>
      </c>
      <c r="D1420" s="210">
        <f>(((((D1314)*(1/Conversions!$D$4))*Conversions!$D$7)*Conversions!$D$6)*Conversions!$D$5)</f>
        <v>0</v>
      </c>
      <c r="E1420" s="210">
        <f>(((((E1314)*(1/Conversions!$D$4))*Conversions!$D$7)*Conversions!$D$6)*Conversions!$D$5)</f>
        <v>0</v>
      </c>
      <c r="F1420" s="210">
        <f>(((((F1314)*(1/Conversions!$D$4))*Conversions!$D$7)*Conversions!$D$6)*Conversions!$D$5)</f>
        <v>0</v>
      </c>
      <c r="G1420" s="210">
        <f>(((((G1314)*(1/Conversions!$D$4))*Conversions!$D$7)*Conversions!$D$6)*Conversions!$D$5)</f>
        <v>0</v>
      </c>
      <c r="H1420" s="210">
        <f>(((((H1314)*(1/Conversions!$D$4))*Conversions!$D$7)*Conversions!$D$6)*Conversions!$D$5)</f>
        <v>0</v>
      </c>
      <c r="I1420" s="210">
        <f>(((((I1314)*(1/Conversions!$D$4))*Conversions!$D$7)*Conversions!$D$6)*Conversions!$D$5)</f>
        <v>0</v>
      </c>
      <c r="J1420" s="210">
        <f>(((((J1314)*(1/Conversions!$D$4))*Conversions!$D$7)*Conversions!$D$6)*Conversions!$D$5)</f>
        <v>0</v>
      </c>
      <c r="K1420" s="210">
        <f>(((((K1314)*(1/Conversions!$D$4))*Conversions!$D$7)*Conversions!$D$6)*Conversions!$D$5)</f>
        <v>0</v>
      </c>
      <c r="L1420" s="210">
        <f>(((((L1314)*(1/Conversions!$D$4))*Conversions!$D$7)*Conversions!$D$6)*Conversions!$D$5)</f>
        <v>0</v>
      </c>
      <c r="M1420" s="210">
        <f>(((((M1314)*(1/Conversions!$D$4))*Conversions!$D$7)*Conversions!$D$6)*Conversions!$D$5)</f>
        <v>0</v>
      </c>
      <c r="N1420" s="210">
        <f>(((((N1314)*(1/Conversions!$D$4))*Conversions!$D$7)*Conversions!$D$6)*Conversions!$D$5)</f>
        <v>0</v>
      </c>
      <c r="O1420" s="210">
        <f>(((((O1314)*(1/Conversions!$D$4))*Conversions!$D$7)*Conversions!$D$6)*Conversions!$D$5)</f>
        <v>0</v>
      </c>
      <c r="P1420" s="210">
        <f>(((((P1314)*(1/Conversions!$D$4))*Conversions!$D$7)*Conversions!$D$6)*Conversions!$D$5)</f>
        <v>0</v>
      </c>
      <c r="Q1420" s="210">
        <f>(((((Q1314)*(1/Conversions!$D$4))*Conversions!$D$7)*Conversions!$D$6)*Conversions!$D$5)</f>
        <v>0</v>
      </c>
      <c r="R1420" s="210">
        <f>(((((R1314)*(1/Conversions!$D$4))*Conversions!$D$7)*Conversions!$D$6)*Conversions!$D$5)</f>
        <v>0</v>
      </c>
      <c r="S1420" s="210">
        <f>(((((S1314)*(1/Conversions!$D$4))*Conversions!$D$7)*Conversions!$D$6)*Conversions!$D$5)</f>
        <v>0</v>
      </c>
      <c r="T1420" s="210">
        <f>(((((T1314)*(1/Conversions!$D$4))*Conversions!$D$7)*Conversions!$D$6)*Conversions!$D$5)</f>
        <v>0</v>
      </c>
      <c r="U1420" s="210">
        <f>(((((U1314)*(1/Conversions!$D$4))*Conversions!$D$7)*Conversions!$D$6)*Conversions!$D$5)</f>
        <v>0</v>
      </c>
      <c r="V1420" s="210">
        <f>(((((V1314)*(1/Conversions!$D$4))*Conversions!$D$7)*Conversions!$D$6)*Conversions!$D$5)</f>
        <v>0</v>
      </c>
      <c r="W1420" s="210">
        <f>(((((W1314)*(1/Conversions!$D$4))*Conversions!$D$7)*Conversions!$D$6)*Conversions!$D$5)</f>
        <v>0</v>
      </c>
      <c r="X1420" s="210">
        <f>(((((X1314)*(1/Conversions!$D$4))*Conversions!$D$7)*Conversions!$D$6)*Conversions!$D$5)</f>
        <v>0</v>
      </c>
      <c r="Y1420" s="210">
        <f>(((((Y1314)*(1/Conversions!$D$4))*Conversions!$D$7)*Conversions!$D$6)*Conversions!$D$5)</f>
        <v>0</v>
      </c>
      <c r="Z1420" s="210">
        <f>(((((Z1314)*(1/Conversions!$D$4))*Conversions!$D$7)*Conversions!$D$6)*Conversions!$D$5)</f>
        <v>0</v>
      </c>
      <c r="AA1420" s="210">
        <f>(((((AA1314)*(1/Conversions!$D$4))*Conversions!$D$7)*Conversions!$D$6)*Conversions!$D$5)</f>
        <v>0</v>
      </c>
      <c r="AB1420" s="210">
        <f>(((((AB1314)*(1/Conversions!$D$4))*Conversions!$D$7)*Conversions!$D$6)*Conversions!$D$5)</f>
        <v>0</v>
      </c>
      <c r="AC1420" s="210">
        <f>(((((AC1314)*(1/Conversions!$D$4))*Conversions!$D$7)*Conversions!$D$6)*Conversions!$D$5)</f>
        <v>0</v>
      </c>
      <c r="AD1420" s="210">
        <f>(((((AD1314)*(1/Conversions!$D$4))*Conversions!$D$7)*Conversions!$D$6)*Conversions!$D$5)</f>
        <v>0</v>
      </c>
      <c r="AE1420" s="210">
        <f>(((((AE1314)*(1/Conversions!$D$4))*Conversions!$D$7)*Conversions!$D$6)*Conversions!$D$5)</f>
        <v>0</v>
      </c>
      <c r="AF1420" s="210">
        <f>(((((AF1314)*(1/Conversions!$D$4))*Conversions!$D$7)*Conversions!$D$6)*Conversions!$D$5)</f>
        <v>0</v>
      </c>
      <c r="AG1420" s="210">
        <f>(((((AG1314)*(1/Conversions!$D$4))*Conversions!$D$7)*Conversions!$D$6)*Conversions!$D$5)</f>
        <v>0</v>
      </c>
      <c r="AH1420" s="210">
        <f>(((((AH1314)*(1/Conversions!$D$4))*Conversions!$D$7)*Conversions!$D$6)*Conversions!$D$5)</f>
        <v>0</v>
      </c>
      <c r="AI1420" s="210">
        <f>(((((AI1314)*(1/Conversions!$D$4))*Conversions!$D$7)*Conversions!$D$6)*Conversions!$D$5)</f>
        <v>0</v>
      </c>
      <c r="AJ1420" s="210">
        <f>(((((AJ1314)*(1/Conversions!$D$4))*Conversions!$D$7)*Conversions!$D$6)*Conversions!$D$5)</f>
        <v>0</v>
      </c>
      <c r="AK1420" s="210">
        <f>(((((AK1314)*(1/Conversions!$D$4))*Conversions!$D$7)*Conversions!$D$6)*Conversions!$D$5)</f>
        <v>0</v>
      </c>
      <c r="AL1420" s="210">
        <f>(((((AL1314)*(1/Conversions!$D$4))*Conversions!$D$7)*Conversions!$D$6)*Conversions!$D$5)</f>
        <v>0</v>
      </c>
      <c r="AM1420" s="210">
        <f>(((((AM1314)*(1/Conversions!$D$4))*Conversions!$D$7)*Conversions!$D$6)*Conversions!$D$5)</f>
        <v>0</v>
      </c>
      <c r="AN1420" s="210">
        <f>(((((AN1314)*(1/Conversions!$D$4))*Conversions!$D$7)*Conversions!$D$6)*Conversions!$D$5)</f>
        <v>0</v>
      </c>
      <c r="AO1420" s="210">
        <f>(((((AO1314)*(1/Conversions!$D$4))*Conversions!$D$7)*Conversions!$D$6)*Conversions!$D$5)</f>
        <v>0</v>
      </c>
      <c r="AP1420" s="210">
        <f>(((((AP1314)*(1/Conversions!$D$4))*Conversions!$D$7)*Conversions!$D$6)*Conversions!$D$5)</f>
        <v>0</v>
      </c>
      <c r="AQ1420" s="210">
        <f>(((((AQ1314)*(1/Conversions!$D$4))*Conversions!$D$7)*Conversions!$D$6)*Conversions!$D$5)</f>
        <v>0</v>
      </c>
      <c r="AR1420" s="210">
        <f>(((((AR1314)*(1/Conversions!$D$4))*Conversions!$D$7)*Conversions!$D$6)*Conversions!$D$5)</f>
        <v>0</v>
      </c>
      <c r="AS1420" s="210">
        <f>(((((AS1314)*(1/Conversions!$D$4))*Conversions!$D$7)*Conversions!$D$6)*Conversions!$D$5)</f>
        <v>0</v>
      </c>
      <c r="AT1420" s="210">
        <f>(((((AT1314)*(1/Conversions!$D$4))*Conversions!$D$7)*Conversions!$D$6)*Conversions!$D$5)</f>
        <v>0</v>
      </c>
      <c r="AU1420" s="210">
        <f>(((((AU1314)*(1/Conversions!$D$4))*Conversions!$D$7)*Conversions!$D$6)*Conversions!$D$5)</f>
        <v>0</v>
      </c>
      <c r="AV1420" s="210">
        <f>(((((AV1314)*(1/Conversions!$D$4))*Conversions!$D$7)*Conversions!$D$6)*Conversions!$D$5)</f>
        <v>0</v>
      </c>
      <c r="AW1420" s="210">
        <f>(((((AW1314)*(1/Conversions!$D$4))*Conversions!$D$7)*Conversions!$D$6)*Conversions!$D$5)</f>
        <v>0</v>
      </c>
      <c r="AX1420" s="210">
        <f>(((((AX1314)*(1/Conversions!$D$4))*Conversions!$D$7)*Conversions!$D$6)*Conversions!$D$5)</f>
        <v>0</v>
      </c>
      <c r="AY1420" s="210">
        <f>(((((AY1314)*(1/Conversions!$D$4))*Conversions!$D$7)*Conversions!$D$6)*Conversions!$D$5)</f>
        <v>0</v>
      </c>
      <c r="AZ1420" s="210">
        <f>(((((AZ1314)*(1/Conversions!$D$4))*Conversions!$D$7)*Conversions!$D$6)*Conversions!$D$5)</f>
        <v>0</v>
      </c>
      <c r="BA1420" s="210">
        <f>(((((BA1314)*(1/Conversions!$D$4))*Conversions!$D$7)*Conversions!$D$6)*Conversions!$D$5)</f>
        <v>0</v>
      </c>
      <c r="BB1420" s="210">
        <f>(((((BB1314)*(1/Conversions!$D$4))*Conversions!$D$7)*Conversions!$D$6)*Conversions!$D$5)</f>
        <v>0</v>
      </c>
      <c r="BC1420" s="210">
        <f>(((((BC1314)*(1/Conversions!$D$4))*Conversions!$D$7)*Conversions!$D$6)*Conversions!$D$5)</f>
        <v>0</v>
      </c>
      <c r="BD1420" s="210">
        <f>(((((BD1314)*(1/Conversions!$D$4))*Conversions!$D$7)*Conversions!$D$6)*Conversions!$D$5)</f>
        <v>0</v>
      </c>
      <c r="BE1420" s="210">
        <f>(((((BE1314)*(1/Conversions!$D$4))*Conversions!$D$7)*Conversions!$D$6)*Conversions!$D$5)</f>
        <v>0</v>
      </c>
      <c r="BF1420" s="210">
        <f>(((((BF1314)*(1/Conversions!$D$4))*Conversions!$D$7)*Conversions!$D$6)*Conversions!$D$5)</f>
        <v>0</v>
      </c>
      <c r="BG1420" s="210">
        <f>(((((BG1314)*(1/Conversions!$D$4))*Conversions!$D$7)*Conversions!$D$6)*Conversions!$D$5)</f>
        <v>0</v>
      </c>
      <c r="BH1420" s="210">
        <f>(((((BH1314)*(1/Conversions!$D$4))*Conversions!$D$7)*Conversions!$D$6)*Conversions!$D$5)</f>
        <v>0</v>
      </c>
      <c r="BI1420" s="210">
        <f>(((((BI1314)*(1/Conversions!$D$4))*Conversions!$D$7)*Conversions!$D$6)*Conversions!$D$5)</f>
        <v>0</v>
      </c>
      <c r="BJ1420" s="210">
        <f>(((((BJ1314)*(1/Conversions!$D$4))*Conversions!$D$7)*Conversions!$D$6)*Conversions!$D$5)</f>
        <v>0</v>
      </c>
      <c r="BK1420" s="210">
        <f>(((((BK1314)*(1/Conversions!$D$4))*Conversions!$D$7)*Conversions!$D$6)*Conversions!$D$5)</f>
        <v>0</v>
      </c>
      <c r="BL1420" s="210">
        <f>(((((BL1314)*(1/Conversions!$D$4))*Conversions!$D$7)*Conversions!$D$6)*Conversions!$D$5)</f>
        <v>0</v>
      </c>
      <c r="BM1420" s="210">
        <f>(((((BM1314)*(1/Conversions!$D$4))*Conversions!$D$7)*Conversions!$D$6)*Conversions!$D$5)</f>
        <v>0</v>
      </c>
      <c r="BN1420" s="210">
        <f>(((((BN1314)*(1/Conversions!$D$4))*Conversions!$D$7)*Conversions!$D$6)*Conversions!$D$5)</f>
        <v>0</v>
      </c>
      <c r="BO1420" s="210">
        <f>(((((BO1314)*(1/Conversions!$D$4))*Conversions!$D$7)*Conversions!$D$6)*Conversions!$D$5)</f>
        <v>0</v>
      </c>
      <c r="BP1420" s="210">
        <f>(((((BP1314)*(1/Conversions!$D$4))*Conversions!$D$7)*Conversions!$D$6)*Conversions!$D$5)</f>
        <v>0</v>
      </c>
      <c r="BQ1420" s="210">
        <f>(((((BQ1314)*(1/Conversions!$D$4))*Conversions!$D$7)*Conversions!$D$6)*Conversions!$D$5)</f>
        <v>0</v>
      </c>
      <c r="BR1420" s="210">
        <f>(((((BR1314)*(1/Conversions!$D$4))*Conversions!$D$7)*Conversions!$D$6)*Conversions!$D$5)</f>
        <v>0</v>
      </c>
      <c r="BS1420" s="210">
        <f>(((((BS1314)*(1/Conversions!$D$4))*Conversions!$D$7)*Conversions!$D$6)*Conversions!$D$5)</f>
        <v>0</v>
      </c>
      <c r="BT1420" s="210">
        <f>(((((BT1314)*(1/Conversions!$D$4))*Conversions!$D$7)*Conversions!$D$6)*Conversions!$D$5)</f>
        <v>0</v>
      </c>
      <c r="BU1420" s="210">
        <f>(((((BU1314)*(1/Conversions!$D$4))*Conversions!$D$7)*Conversions!$D$6)*Conversions!$D$5)</f>
        <v>0</v>
      </c>
      <c r="BV1420" s="210">
        <f>(((((BV1314)*(1/Conversions!$D$4))*Conversions!$D$7)*Conversions!$D$6)*Conversions!$D$5)</f>
        <v>0</v>
      </c>
      <c r="BW1420" s="210">
        <f>(((((BW1314)*(1/Conversions!$D$4))*Conversions!$D$7)*Conversions!$D$6)*Conversions!$D$5)</f>
        <v>0</v>
      </c>
      <c r="BX1420" s="210">
        <f>(((((BX1314)*(1/Conversions!$D$4))*Conversions!$D$7)*Conversions!$D$6)*Conversions!$D$5)</f>
        <v>0</v>
      </c>
      <c r="BY1420" s="210">
        <f>(((((BY1314)*(1/Conversions!$D$4))*Conversions!$D$7)*Conversions!$D$6)*Conversions!$D$5)</f>
        <v>0</v>
      </c>
      <c r="BZ1420" s="210">
        <f>(((((BZ1314)*(1/Conversions!$D$4))*Conversions!$D$7)*Conversions!$D$6)*Conversions!$D$5)</f>
        <v>0</v>
      </c>
      <c r="CA1420" s="210">
        <f>(((((CA1314)*(1/Conversions!$D$4))*Conversions!$D$7)*Conversions!$D$6)*Conversions!$D$5)</f>
        <v>0</v>
      </c>
      <c r="CB1420" s="210">
        <f>(((((CB1314)*(1/Conversions!$D$4))*Conversions!$D$7)*Conversions!$D$6)*Conversions!$D$5)</f>
        <v>0</v>
      </c>
      <c r="CC1420" s="210">
        <f>(((((CC1314)*(1/Conversions!$D$4))*Conversions!$D$7)*Conversions!$D$6)*Conversions!$D$5)</f>
        <v>1.0549505725030247E-5</v>
      </c>
      <c r="CD1420" s="210">
        <f>(((((CD1314)*(1/Conversions!$D$4))*Conversions!$D$7)*Conversions!$D$6)*Conversions!$D$5)</f>
        <v>1.0549505725030247E-5</v>
      </c>
      <c r="CE1420" s="210">
        <f>(((((CE1314)*(1/Conversions!$D$4))*Conversions!$D$7)*Conversions!$D$6)*Conversions!$D$5)</f>
        <v>1.0549505725030247E-5</v>
      </c>
      <c r="CF1420" s="210">
        <f>(((((CF1314)*(1/Conversions!$D$4))*Conversions!$D$7)*Conversions!$D$6)*Conversions!$D$5)</f>
        <v>1.173240224797414E-6</v>
      </c>
      <c r="CG1420" s="210">
        <f>(((((CG1314)*(1/Conversions!$D$4))*Conversions!$D$7)*Conversions!$D$6)*Conversions!$D$5)</f>
        <v>1.173240224797414E-6</v>
      </c>
      <c r="CH1420" s="210">
        <f>(((((CH1314)*(1/Conversions!$D$4))*Conversions!$D$7)*Conversions!$D$6)*Conversions!$D$5)</f>
        <v>1.173240224797414E-6</v>
      </c>
      <c r="CI1420" s="210">
        <f>(((((CI1314)*(1/Conversions!$D$4))*Conversions!$D$7)*Conversions!$D$6)*Conversions!$D$5)</f>
        <v>2.4382152819863953E-6</v>
      </c>
      <c r="CJ1420" s="210">
        <f>(((((CJ1314)*(1/Conversions!$D$4))*Conversions!$D$7)*Conversions!$D$6)*Conversions!$D$5)</f>
        <v>2.4382152819863953E-6</v>
      </c>
      <c r="CK1420" s="210">
        <f>(((((CK1314)*(1/Conversions!$D$4))*Conversions!$D$7)*Conversions!$D$6)*Conversions!$D$5)</f>
        <v>2.4382152819863953E-6</v>
      </c>
      <c r="CL1420" s="210">
        <f>(((((CL1314)*(1/Conversions!$D$4))*Conversions!$D$7)*Conversions!$D$6)*Conversions!$D$5)</f>
        <v>0</v>
      </c>
      <c r="CM1420" s="210">
        <f>(((((CM1314)*(1/Conversions!$D$4))*Conversions!$D$7)*Conversions!$D$6)*Conversions!$D$5)</f>
        <v>0</v>
      </c>
      <c r="CN1420" s="210">
        <f>(((((CN1314)*(1/Conversions!$D$4))*Conversions!$D$7)*Conversions!$D$6)*Conversions!$D$5)</f>
        <v>0</v>
      </c>
      <c r="CO1420" s="210">
        <f>(((((CO1314)*(1/Conversions!$D$4))*Conversions!$D$7)*Conversions!$D$6)*Conversions!$D$5)</f>
        <v>0</v>
      </c>
      <c r="CP1420" s="210">
        <f>(((((CP1314)*(1/Conversions!$D$4))*Conversions!$D$7)*Conversions!$D$6)*Conversions!$D$5)</f>
        <v>0</v>
      </c>
      <c r="CQ1420" s="210">
        <f>(((((CQ1314)*(1/Conversions!$D$4))*Conversions!$D$7)*Conversions!$D$6)*Conversions!$D$5)</f>
        <v>0</v>
      </c>
      <c r="CR1420" s="210">
        <f>(((((CR1314)*(1/Conversions!$D$4))*Conversions!$D$7)*Conversions!$D$6)*Conversions!$D$5)</f>
        <v>0</v>
      </c>
      <c r="CS1420" s="210">
        <f>(((((CS1314)*(1/Conversions!$D$4))*Conversions!$D$7)*Conversions!$D$6)*Conversions!$D$5)</f>
        <v>0</v>
      </c>
      <c r="CT1420" s="210">
        <f>(((((CT1314)*(1/Conversions!$D$4))*Conversions!$D$7)*Conversions!$D$6)*Conversions!$D$5)</f>
        <v>0</v>
      </c>
      <c r="CU1420" s="210">
        <f>(((((CU1314)*(1/Conversions!$D$4))*Conversions!$D$7)*Conversions!$D$6)*Conversions!$D$5)</f>
        <v>0</v>
      </c>
      <c r="CV1420" s="210">
        <f>(((((CV1314)*(1/Conversions!$D$4))*Conversions!$D$7)*Conversions!$D$6)*Conversions!$D$5)</f>
        <v>0</v>
      </c>
      <c r="CW1420" s="210">
        <f>(((((CW1314)*(1/Conversions!$D$4))*Conversions!$D$7)*Conversions!$D$6)*Conversions!$D$5)</f>
        <v>0</v>
      </c>
      <c r="CX1420" s="210">
        <f>(((((CX1314)*(1/Conversions!$D$4))*Conversions!$D$7)*Conversions!$D$6)*Conversions!$D$5)</f>
        <v>0</v>
      </c>
    </row>
    <row r="1421" spans="1:102" s="208" customFormat="1" x14ac:dyDescent="0.25">
      <c r="A1421" s="213" t="s">
        <v>518</v>
      </c>
      <c r="C1421" s="210">
        <f>(((((C1315)*(1/Conversions!$D$4))*Conversions!$D$7)*Conversions!$D$6)*Conversions!$D$5)</f>
        <v>0</v>
      </c>
      <c r="D1421" s="210">
        <f>(((((D1315)*(1/Conversions!$D$4))*Conversions!$D$7)*Conversions!$D$6)*Conversions!$D$5)</f>
        <v>0</v>
      </c>
      <c r="E1421" s="210">
        <f>(((((E1315)*(1/Conversions!$D$4))*Conversions!$D$7)*Conversions!$D$6)*Conversions!$D$5)</f>
        <v>0</v>
      </c>
      <c r="F1421" s="210">
        <f>(((((F1315)*(1/Conversions!$D$4))*Conversions!$D$7)*Conversions!$D$6)*Conversions!$D$5)</f>
        <v>0</v>
      </c>
      <c r="G1421" s="210">
        <f>(((((G1315)*(1/Conversions!$D$4))*Conversions!$D$7)*Conversions!$D$6)*Conversions!$D$5)</f>
        <v>0</v>
      </c>
      <c r="H1421" s="210">
        <f>(((((H1315)*(1/Conversions!$D$4))*Conversions!$D$7)*Conversions!$D$6)*Conversions!$D$5)</f>
        <v>0</v>
      </c>
      <c r="I1421" s="210">
        <f>(((((I1315)*(1/Conversions!$D$4))*Conversions!$D$7)*Conversions!$D$6)*Conversions!$D$5)</f>
        <v>0</v>
      </c>
      <c r="J1421" s="210">
        <f>(((((J1315)*(1/Conversions!$D$4))*Conversions!$D$7)*Conversions!$D$6)*Conversions!$D$5)</f>
        <v>0</v>
      </c>
      <c r="K1421" s="210">
        <f>(((((K1315)*(1/Conversions!$D$4))*Conversions!$D$7)*Conversions!$D$6)*Conversions!$D$5)</f>
        <v>0</v>
      </c>
      <c r="L1421" s="210">
        <f>(((((L1315)*(1/Conversions!$D$4))*Conversions!$D$7)*Conversions!$D$6)*Conversions!$D$5)</f>
        <v>0</v>
      </c>
      <c r="M1421" s="210">
        <f>(((((M1315)*(1/Conversions!$D$4))*Conversions!$D$7)*Conversions!$D$6)*Conversions!$D$5)</f>
        <v>0</v>
      </c>
      <c r="N1421" s="210">
        <f>(((((N1315)*(1/Conversions!$D$4))*Conversions!$D$7)*Conversions!$D$6)*Conversions!$D$5)</f>
        <v>0</v>
      </c>
      <c r="O1421" s="210">
        <f>(((((O1315)*(1/Conversions!$D$4))*Conversions!$D$7)*Conversions!$D$6)*Conversions!$D$5)</f>
        <v>0</v>
      </c>
      <c r="P1421" s="210">
        <f>(((((P1315)*(1/Conversions!$D$4))*Conversions!$D$7)*Conversions!$D$6)*Conversions!$D$5)</f>
        <v>0</v>
      </c>
      <c r="Q1421" s="210">
        <f>(((((Q1315)*(1/Conversions!$D$4))*Conversions!$D$7)*Conversions!$D$6)*Conversions!$D$5)</f>
        <v>0</v>
      </c>
      <c r="R1421" s="210">
        <f>(((((R1315)*(1/Conversions!$D$4))*Conversions!$D$7)*Conversions!$D$6)*Conversions!$D$5)</f>
        <v>0</v>
      </c>
      <c r="S1421" s="210">
        <f>(((((S1315)*(1/Conversions!$D$4))*Conversions!$D$7)*Conversions!$D$6)*Conversions!$D$5)</f>
        <v>0</v>
      </c>
      <c r="T1421" s="210">
        <f>(((((T1315)*(1/Conversions!$D$4))*Conversions!$D$7)*Conversions!$D$6)*Conversions!$D$5)</f>
        <v>0</v>
      </c>
      <c r="U1421" s="210">
        <f>(((((U1315)*(1/Conversions!$D$4))*Conversions!$D$7)*Conversions!$D$6)*Conversions!$D$5)</f>
        <v>0</v>
      </c>
      <c r="V1421" s="210">
        <f>(((((V1315)*(1/Conversions!$D$4))*Conversions!$D$7)*Conversions!$D$6)*Conversions!$D$5)</f>
        <v>0</v>
      </c>
      <c r="W1421" s="210">
        <f>(((((W1315)*(1/Conversions!$D$4))*Conversions!$D$7)*Conversions!$D$6)*Conversions!$D$5)</f>
        <v>0</v>
      </c>
      <c r="X1421" s="210">
        <f>(((((X1315)*(1/Conversions!$D$4))*Conversions!$D$7)*Conversions!$D$6)*Conversions!$D$5)</f>
        <v>0</v>
      </c>
      <c r="Y1421" s="210">
        <f>(((((Y1315)*(1/Conversions!$D$4))*Conversions!$D$7)*Conversions!$D$6)*Conversions!$D$5)</f>
        <v>0</v>
      </c>
      <c r="Z1421" s="210">
        <f>(((((Z1315)*(1/Conversions!$D$4))*Conversions!$D$7)*Conversions!$D$6)*Conversions!$D$5)</f>
        <v>0</v>
      </c>
      <c r="AA1421" s="210">
        <f>(((((AA1315)*(1/Conversions!$D$4))*Conversions!$D$7)*Conversions!$D$6)*Conversions!$D$5)</f>
        <v>0</v>
      </c>
      <c r="AB1421" s="210">
        <f>(((((AB1315)*(1/Conversions!$D$4))*Conversions!$D$7)*Conversions!$D$6)*Conversions!$D$5)</f>
        <v>0</v>
      </c>
      <c r="AC1421" s="210">
        <f>(((((AC1315)*(1/Conversions!$D$4))*Conversions!$D$7)*Conversions!$D$6)*Conversions!$D$5)</f>
        <v>0</v>
      </c>
      <c r="AD1421" s="210">
        <f>(((((AD1315)*(1/Conversions!$D$4))*Conversions!$D$7)*Conversions!$D$6)*Conversions!$D$5)</f>
        <v>0</v>
      </c>
      <c r="AE1421" s="210">
        <f>(((((AE1315)*(1/Conversions!$D$4))*Conversions!$D$7)*Conversions!$D$6)*Conversions!$D$5)</f>
        <v>0</v>
      </c>
      <c r="AF1421" s="210">
        <f>(((((AF1315)*(1/Conversions!$D$4))*Conversions!$D$7)*Conversions!$D$6)*Conversions!$D$5)</f>
        <v>0</v>
      </c>
      <c r="AG1421" s="210">
        <f>(((((AG1315)*(1/Conversions!$D$4))*Conversions!$D$7)*Conversions!$D$6)*Conversions!$D$5)</f>
        <v>0</v>
      </c>
      <c r="AH1421" s="210">
        <f>(((((AH1315)*(1/Conversions!$D$4))*Conversions!$D$7)*Conversions!$D$6)*Conversions!$D$5)</f>
        <v>0</v>
      </c>
      <c r="AI1421" s="210">
        <f>(((((AI1315)*(1/Conversions!$D$4))*Conversions!$D$7)*Conversions!$D$6)*Conversions!$D$5)</f>
        <v>0</v>
      </c>
      <c r="AJ1421" s="210">
        <f>(((((AJ1315)*(1/Conversions!$D$4))*Conversions!$D$7)*Conversions!$D$6)*Conversions!$D$5)</f>
        <v>0</v>
      </c>
      <c r="AK1421" s="210">
        <f>(((((AK1315)*(1/Conversions!$D$4))*Conversions!$D$7)*Conversions!$D$6)*Conversions!$D$5)</f>
        <v>0</v>
      </c>
      <c r="AL1421" s="210">
        <f>(((((AL1315)*(1/Conversions!$D$4))*Conversions!$D$7)*Conversions!$D$6)*Conversions!$D$5)</f>
        <v>0</v>
      </c>
      <c r="AM1421" s="210">
        <f>(((((AM1315)*(1/Conversions!$D$4))*Conversions!$D$7)*Conversions!$D$6)*Conversions!$D$5)</f>
        <v>0</v>
      </c>
      <c r="AN1421" s="210">
        <f>(((((AN1315)*(1/Conversions!$D$4))*Conversions!$D$7)*Conversions!$D$6)*Conversions!$D$5)</f>
        <v>0</v>
      </c>
      <c r="AO1421" s="210">
        <f>(((((AO1315)*(1/Conversions!$D$4))*Conversions!$D$7)*Conversions!$D$6)*Conversions!$D$5)</f>
        <v>0</v>
      </c>
      <c r="AP1421" s="210">
        <f>(((((AP1315)*(1/Conversions!$D$4))*Conversions!$D$7)*Conversions!$D$6)*Conversions!$D$5)</f>
        <v>0</v>
      </c>
      <c r="AQ1421" s="210">
        <f>(((((AQ1315)*(1/Conversions!$D$4))*Conversions!$D$7)*Conversions!$D$6)*Conversions!$D$5)</f>
        <v>0</v>
      </c>
      <c r="AR1421" s="210">
        <f>(((((AR1315)*(1/Conversions!$D$4))*Conversions!$D$7)*Conversions!$D$6)*Conversions!$D$5)</f>
        <v>0</v>
      </c>
      <c r="AS1421" s="210">
        <f>(((((AS1315)*(1/Conversions!$D$4))*Conversions!$D$7)*Conversions!$D$6)*Conversions!$D$5)</f>
        <v>0</v>
      </c>
      <c r="AT1421" s="210">
        <f>(((((AT1315)*(1/Conversions!$D$4))*Conversions!$D$7)*Conversions!$D$6)*Conversions!$D$5)</f>
        <v>0</v>
      </c>
      <c r="AU1421" s="210">
        <f>(((((AU1315)*(1/Conversions!$D$4))*Conversions!$D$7)*Conversions!$D$6)*Conversions!$D$5)</f>
        <v>0</v>
      </c>
      <c r="AV1421" s="210">
        <f>(((((AV1315)*(1/Conversions!$D$4))*Conversions!$D$7)*Conversions!$D$6)*Conversions!$D$5)</f>
        <v>0</v>
      </c>
      <c r="AW1421" s="210">
        <f>(((((AW1315)*(1/Conversions!$D$4))*Conversions!$D$7)*Conversions!$D$6)*Conversions!$D$5)</f>
        <v>0</v>
      </c>
      <c r="AX1421" s="210">
        <f>(((((AX1315)*(1/Conversions!$D$4))*Conversions!$D$7)*Conversions!$D$6)*Conversions!$D$5)</f>
        <v>0</v>
      </c>
      <c r="AY1421" s="210">
        <f>(((((AY1315)*(1/Conversions!$D$4))*Conversions!$D$7)*Conversions!$D$6)*Conversions!$D$5)</f>
        <v>0</v>
      </c>
      <c r="AZ1421" s="210">
        <f>(((((AZ1315)*(1/Conversions!$D$4))*Conversions!$D$7)*Conversions!$D$6)*Conversions!$D$5)</f>
        <v>0</v>
      </c>
      <c r="BA1421" s="210">
        <f>(((((BA1315)*(1/Conversions!$D$4))*Conversions!$D$7)*Conversions!$D$6)*Conversions!$D$5)</f>
        <v>0</v>
      </c>
      <c r="BB1421" s="210">
        <f>(((((BB1315)*(1/Conversions!$D$4))*Conversions!$D$7)*Conversions!$D$6)*Conversions!$D$5)</f>
        <v>1.5450077034369236E-6</v>
      </c>
      <c r="BC1421" s="210">
        <f>(((((BC1315)*(1/Conversions!$D$4))*Conversions!$D$7)*Conversions!$D$6)*Conversions!$D$5)</f>
        <v>1.5450077034369236E-6</v>
      </c>
      <c r="BD1421" s="210">
        <f>(((((BD1315)*(1/Conversions!$D$4))*Conversions!$D$7)*Conversions!$D$6)*Conversions!$D$5)</f>
        <v>1.5450077034369236E-6</v>
      </c>
      <c r="BE1421" s="210">
        <f>(((((BE1315)*(1/Conversions!$D$4))*Conversions!$D$7)*Conversions!$D$6)*Conversions!$D$5)</f>
        <v>1.5450077034369236E-6</v>
      </c>
      <c r="BF1421" s="210">
        <f>(((((BF1315)*(1/Conversions!$D$4))*Conversions!$D$7)*Conversions!$D$6)*Conversions!$D$5)</f>
        <v>1.5450077034369236E-6</v>
      </c>
      <c r="BG1421" s="210">
        <f>(((((BG1315)*(1/Conversions!$D$4))*Conversions!$D$7)*Conversions!$D$6)*Conversions!$D$5)</f>
        <v>1.5450077034369236E-6</v>
      </c>
      <c r="BH1421" s="210">
        <f>(((((BH1315)*(1/Conversions!$D$4))*Conversions!$D$7)*Conversions!$D$6)*Conversions!$D$5)</f>
        <v>0</v>
      </c>
      <c r="BI1421" s="210">
        <f>(((((BI1315)*(1/Conversions!$D$4))*Conversions!$D$7)*Conversions!$D$6)*Conversions!$D$5)</f>
        <v>0</v>
      </c>
      <c r="BJ1421" s="210">
        <f>(((((BJ1315)*(1/Conversions!$D$4))*Conversions!$D$7)*Conversions!$D$6)*Conversions!$D$5)</f>
        <v>0</v>
      </c>
      <c r="BK1421" s="210">
        <f>(((((BK1315)*(1/Conversions!$D$4))*Conversions!$D$7)*Conversions!$D$6)*Conversions!$D$5)</f>
        <v>1.5450077034369236E-6</v>
      </c>
      <c r="BL1421" s="210">
        <f>(((((BL1315)*(1/Conversions!$D$4))*Conversions!$D$7)*Conversions!$D$6)*Conversions!$D$5)</f>
        <v>1.5450077034369236E-6</v>
      </c>
      <c r="BM1421" s="210">
        <f>(((((BM1315)*(1/Conversions!$D$4))*Conversions!$D$7)*Conversions!$D$6)*Conversions!$D$5)</f>
        <v>1.5450077034369236E-6</v>
      </c>
      <c r="BN1421" s="210">
        <f>(((((BN1315)*(1/Conversions!$D$4))*Conversions!$D$7)*Conversions!$D$6)*Conversions!$D$5)</f>
        <v>1.5450077034369236E-6</v>
      </c>
      <c r="BO1421" s="210">
        <f>(((((BO1315)*(1/Conversions!$D$4))*Conversions!$D$7)*Conversions!$D$6)*Conversions!$D$5)</f>
        <v>1.5450077034369236E-6</v>
      </c>
      <c r="BP1421" s="210">
        <f>(((((BP1315)*(1/Conversions!$D$4))*Conversions!$D$7)*Conversions!$D$6)*Conversions!$D$5)</f>
        <v>1.5450077034369236E-6</v>
      </c>
      <c r="BQ1421" s="210">
        <f>(((((BQ1315)*(1/Conversions!$D$4))*Conversions!$D$7)*Conversions!$D$6)*Conversions!$D$5)</f>
        <v>1.5450077034369236E-6</v>
      </c>
      <c r="BR1421" s="210">
        <f>(((((BR1315)*(1/Conversions!$D$4))*Conversions!$D$7)*Conversions!$D$6)*Conversions!$D$5)</f>
        <v>0</v>
      </c>
      <c r="BS1421" s="210">
        <f>(((((BS1315)*(1/Conversions!$D$4))*Conversions!$D$7)*Conversions!$D$6)*Conversions!$D$5)</f>
        <v>0</v>
      </c>
      <c r="BT1421" s="210">
        <f>(((((BT1315)*(1/Conversions!$D$4))*Conversions!$D$7)*Conversions!$D$6)*Conversions!$D$5)</f>
        <v>0</v>
      </c>
      <c r="BU1421" s="210">
        <f>(((((BU1315)*(1/Conversions!$D$4))*Conversions!$D$7)*Conversions!$D$6)*Conversions!$D$5)</f>
        <v>1.5450077034369236E-6</v>
      </c>
      <c r="BV1421" s="210">
        <f>(((((BV1315)*(1/Conversions!$D$4))*Conversions!$D$7)*Conversions!$D$6)*Conversions!$D$5)</f>
        <v>1.5450077034369236E-6</v>
      </c>
      <c r="BW1421" s="210">
        <f>(((((BW1315)*(1/Conversions!$D$4))*Conversions!$D$7)*Conversions!$D$6)*Conversions!$D$5)</f>
        <v>1.5450077034369236E-6</v>
      </c>
      <c r="BX1421" s="210">
        <f>(((((BX1315)*(1/Conversions!$D$4))*Conversions!$D$7)*Conversions!$D$6)*Conversions!$D$5)</f>
        <v>1.5450077034369236E-6</v>
      </c>
      <c r="BY1421" s="210">
        <f>(((((BY1315)*(1/Conversions!$D$4))*Conversions!$D$7)*Conversions!$D$6)*Conversions!$D$5)</f>
        <v>1.5450077034369236E-6</v>
      </c>
      <c r="BZ1421" s="210">
        <f>(((((BZ1315)*(1/Conversions!$D$4))*Conversions!$D$7)*Conversions!$D$6)*Conversions!$D$5)</f>
        <v>0</v>
      </c>
      <c r="CA1421" s="210">
        <f>(((((CA1315)*(1/Conversions!$D$4))*Conversions!$D$7)*Conversions!$D$6)*Conversions!$D$5)</f>
        <v>0</v>
      </c>
      <c r="CB1421" s="210">
        <f>(((((CB1315)*(1/Conversions!$D$4))*Conversions!$D$7)*Conversions!$D$6)*Conversions!$D$5)</f>
        <v>0</v>
      </c>
      <c r="CC1421" s="210">
        <f>(((((CC1315)*(1/Conversions!$D$4))*Conversions!$D$7)*Conversions!$D$6)*Conversions!$D$5)</f>
        <v>6.4697197581421194E-6</v>
      </c>
      <c r="CD1421" s="210">
        <f>(((((CD1315)*(1/Conversions!$D$4))*Conversions!$D$7)*Conversions!$D$6)*Conversions!$D$5)</f>
        <v>6.4697197581421194E-6</v>
      </c>
      <c r="CE1421" s="210">
        <f>(((((CE1315)*(1/Conversions!$D$4))*Conversions!$D$7)*Conversions!$D$6)*Conversions!$D$5)</f>
        <v>6.4697197581421194E-6</v>
      </c>
      <c r="CF1421" s="210">
        <f>(((((CF1315)*(1/Conversions!$D$4))*Conversions!$D$7)*Conversions!$D$6)*Conversions!$D$5)</f>
        <v>4.7074453464093778E-6</v>
      </c>
      <c r="CG1421" s="210">
        <f>(((((CG1315)*(1/Conversions!$D$4))*Conversions!$D$7)*Conversions!$D$6)*Conversions!$D$5)</f>
        <v>4.7074453464093778E-6</v>
      </c>
      <c r="CH1421" s="210">
        <f>(((((CH1315)*(1/Conversions!$D$4))*Conversions!$D$7)*Conversions!$D$6)*Conversions!$D$5)</f>
        <v>4.7074453464093778E-6</v>
      </c>
      <c r="CI1421" s="210">
        <f>(((((CI1315)*(1/Conversions!$D$4))*Conversions!$D$7)*Conversions!$D$6)*Conversions!$D$5)</f>
        <v>4.441897147381156E-6</v>
      </c>
      <c r="CJ1421" s="210">
        <f>(((((CJ1315)*(1/Conversions!$D$4))*Conversions!$D$7)*Conversions!$D$6)*Conversions!$D$5)</f>
        <v>4.441897147381156E-6</v>
      </c>
      <c r="CK1421" s="210">
        <f>(((((CK1315)*(1/Conversions!$D$4))*Conversions!$D$7)*Conversions!$D$6)*Conversions!$D$5)</f>
        <v>4.441897147381156E-6</v>
      </c>
      <c r="CL1421" s="210">
        <f>(((((CL1315)*(1/Conversions!$D$4))*Conversions!$D$7)*Conversions!$D$6)*Conversions!$D$5)</f>
        <v>0</v>
      </c>
      <c r="CM1421" s="210">
        <f>(((((CM1315)*(1/Conversions!$D$4))*Conversions!$D$7)*Conversions!$D$6)*Conversions!$D$5)</f>
        <v>0</v>
      </c>
      <c r="CN1421" s="210">
        <f>(((((CN1315)*(1/Conversions!$D$4))*Conversions!$D$7)*Conversions!$D$6)*Conversions!$D$5)</f>
        <v>0</v>
      </c>
      <c r="CO1421" s="210">
        <f>(((((CO1315)*(1/Conversions!$D$4))*Conversions!$D$7)*Conversions!$D$6)*Conversions!$D$5)</f>
        <v>1.5450077034369236E-6</v>
      </c>
      <c r="CP1421" s="210">
        <f>(((((CP1315)*(1/Conversions!$D$4))*Conversions!$D$7)*Conversions!$D$6)*Conversions!$D$5)</f>
        <v>1.5450077034369236E-6</v>
      </c>
      <c r="CQ1421" s="210">
        <f>(((((CQ1315)*(1/Conversions!$D$4))*Conversions!$D$7)*Conversions!$D$6)*Conversions!$D$5)</f>
        <v>1.5450077034369236E-6</v>
      </c>
      <c r="CR1421" s="210">
        <f>(((((CR1315)*(1/Conversions!$D$4))*Conversions!$D$7)*Conversions!$D$6)*Conversions!$D$5)</f>
        <v>1.5450077034369236E-6</v>
      </c>
      <c r="CS1421" s="210">
        <f>(((((CS1315)*(1/Conversions!$D$4))*Conversions!$D$7)*Conversions!$D$6)*Conversions!$D$5)</f>
        <v>1.5450077034369236E-6</v>
      </c>
      <c r="CT1421" s="210">
        <f>(((((CT1315)*(1/Conversions!$D$4))*Conversions!$D$7)*Conversions!$D$6)*Conversions!$D$5)</f>
        <v>1.5450077034369236E-6</v>
      </c>
      <c r="CU1421" s="210">
        <f>(((((CU1315)*(1/Conversions!$D$4))*Conversions!$D$7)*Conversions!$D$6)*Conversions!$D$5)</f>
        <v>1.5450077034369236E-6</v>
      </c>
      <c r="CV1421" s="210">
        <f>(((((CV1315)*(1/Conversions!$D$4))*Conversions!$D$7)*Conversions!$D$6)*Conversions!$D$5)</f>
        <v>1.5450077034369236E-6</v>
      </c>
      <c r="CW1421" s="210">
        <f>(((((CW1315)*(1/Conversions!$D$4))*Conversions!$D$7)*Conversions!$D$6)*Conversions!$D$5)</f>
        <v>1.5450077034369236E-6</v>
      </c>
      <c r="CX1421" s="210">
        <f>(((((CX1315)*(1/Conversions!$D$4))*Conversions!$D$7)*Conversions!$D$6)*Conversions!$D$5)</f>
        <v>1.5450077034369236E-6</v>
      </c>
    </row>
    <row r="1422" spans="1:102" s="208" customFormat="1" x14ac:dyDescent="0.25">
      <c r="A1422" s="213" t="s">
        <v>344</v>
      </c>
      <c r="C1422" s="210">
        <f>(((((C1316)*(1/Conversions!$D$4))*Conversions!$D$7)*Conversions!$D$6)*Conversions!$D$5)</f>
        <v>1.1775973349366798E-8</v>
      </c>
      <c r="D1422" s="210">
        <f>(((((D1316)*(1/Conversions!$D$4))*Conversions!$D$7)*Conversions!$D$6)*Conversions!$D$5)</f>
        <v>1.1775973349366798E-8</v>
      </c>
      <c r="E1422" s="210">
        <f>(((((E1316)*(1/Conversions!$D$4))*Conversions!$D$7)*Conversions!$D$6)*Conversions!$D$5)</f>
        <v>1.1775973349366798E-8</v>
      </c>
      <c r="F1422" s="210">
        <f>(((((F1316)*(1/Conversions!$D$4))*Conversions!$D$7)*Conversions!$D$6)*Conversions!$D$5)</f>
        <v>1.1775973349366798E-8</v>
      </c>
      <c r="G1422" s="210">
        <f>(((((G1316)*(1/Conversions!$D$4))*Conversions!$D$7)*Conversions!$D$6)*Conversions!$D$5)</f>
        <v>1.1775973349366798E-8</v>
      </c>
      <c r="H1422" s="210">
        <f>(((((H1316)*(1/Conversions!$D$4))*Conversions!$D$7)*Conversions!$D$6)*Conversions!$D$5)</f>
        <v>1.1775973349366798E-8</v>
      </c>
      <c r="I1422" s="210">
        <f>(((((I1316)*(1/Conversions!$D$4))*Conversions!$D$7)*Conversions!$D$6)*Conversions!$D$5)</f>
        <v>1.1775973349366798E-8</v>
      </c>
      <c r="J1422" s="210">
        <f>(((((J1316)*(1/Conversions!$D$4))*Conversions!$D$7)*Conversions!$D$6)*Conversions!$D$5)</f>
        <v>1.1775973349366798E-8</v>
      </c>
      <c r="K1422" s="210">
        <f>(((((K1316)*(1/Conversions!$D$4))*Conversions!$D$7)*Conversions!$D$6)*Conversions!$D$5)</f>
        <v>1.1775973349366798E-8</v>
      </c>
      <c r="L1422" s="210">
        <f>(((((L1316)*(1/Conversions!$D$4))*Conversions!$D$7)*Conversions!$D$6)*Conversions!$D$5)</f>
        <v>1.1775973349366798E-8</v>
      </c>
      <c r="M1422" s="210">
        <f>(((((M1316)*(1/Conversions!$D$4))*Conversions!$D$7)*Conversions!$D$6)*Conversions!$D$5)</f>
        <v>1.1775973349366798E-8</v>
      </c>
      <c r="N1422" s="210">
        <f>(((((N1316)*(1/Conversions!$D$4))*Conversions!$D$7)*Conversions!$D$6)*Conversions!$D$5)</f>
        <v>1.1775973349366798E-8</v>
      </c>
      <c r="O1422" s="210">
        <f>(((((O1316)*(1/Conversions!$D$4))*Conversions!$D$7)*Conversions!$D$6)*Conversions!$D$5)</f>
        <v>1.1775973349366798E-8</v>
      </c>
      <c r="P1422" s="210">
        <f>(((((P1316)*(1/Conversions!$D$4))*Conversions!$D$7)*Conversions!$D$6)*Conversions!$D$5)</f>
        <v>1.1775973349366798E-8</v>
      </c>
      <c r="Q1422" s="210">
        <f>(((((Q1316)*(1/Conversions!$D$4))*Conversions!$D$7)*Conversions!$D$6)*Conversions!$D$5)</f>
        <v>1.1775973349366798E-8</v>
      </c>
      <c r="R1422" s="210">
        <f>(((((R1316)*(1/Conversions!$D$4))*Conversions!$D$7)*Conversions!$D$6)*Conversions!$D$5)</f>
        <v>1.1775973349366798E-8</v>
      </c>
      <c r="S1422" s="210">
        <f>(((((S1316)*(1/Conversions!$D$4))*Conversions!$D$7)*Conversions!$D$6)*Conversions!$D$5)</f>
        <v>1.1775973349366798E-8</v>
      </c>
      <c r="T1422" s="210">
        <f>(((((T1316)*(1/Conversions!$D$4))*Conversions!$D$7)*Conversions!$D$6)*Conversions!$D$5)</f>
        <v>1.1775973349366798E-8</v>
      </c>
      <c r="U1422" s="210">
        <f>(((((U1316)*(1/Conversions!$D$4))*Conversions!$D$7)*Conversions!$D$6)*Conversions!$D$5)</f>
        <v>1.1775973349366798E-8</v>
      </c>
      <c r="V1422" s="210">
        <f>(((((V1316)*(1/Conversions!$D$4))*Conversions!$D$7)*Conversions!$D$6)*Conversions!$D$5)</f>
        <v>1.1775973349366798E-8</v>
      </c>
      <c r="W1422" s="210">
        <f>(((((W1316)*(1/Conversions!$D$4))*Conversions!$D$7)*Conversions!$D$6)*Conversions!$D$5)</f>
        <v>1.1775973349366798E-8</v>
      </c>
      <c r="X1422" s="210">
        <f>(((((X1316)*(1/Conversions!$D$4))*Conversions!$D$7)*Conversions!$D$6)*Conversions!$D$5)</f>
        <v>1.1775973349366798E-8</v>
      </c>
      <c r="Y1422" s="210">
        <f>(((((Y1316)*(1/Conversions!$D$4))*Conversions!$D$7)*Conversions!$D$6)*Conversions!$D$5)</f>
        <v>1.1775973349366798E-8</v>
      </c>
      <c r="Z1422" s="210">
        <f>(((((Z1316)*(1/Conversions!$D$4))*Conversions!$D$7)*Conversions!$D$6)*Conversions!$D$5)</f>
        <v>1.1775973349366798E-8</v>
      </c>
      <c r="AA1422" s="210">
        <f>(((((AA1316)*(1/Conversions!$D$4))*Conversions!$D$7)*Conversions!$D$6)*Conversions!$D$5)</f>
        <v>1.1775973349366798E-8</v>
      </c>
      <c r="AB1422" s="210">
        <f>(((((AB1316)*(1/Conversions!$D$4))*Conversions!$D$7)*Conversions!$D$6)*Conversions!$D$5)</f>
        <v>1.1775973349366798E-8</v>
      </c>
      <c r="AC1422" s="210">
        <f>(((((AC1316)*(1/Conversions!$D$4))*Conversions!$D$7)*Conversions!$D$6)*Conversions!$D$5)</f>
        <v>1.1775973349366798E-8</v>
      </c>
      <c r="AD1422" s="210">
        <f>(((((AD1316)*(1/Conversions!$D$4))*Conversions!$D$7)*Conversions!$D$6)*Conversions!$D$5)</f>
        <v>1.1775973349366798E-8</v>
      </c>
      <c r="AE1422" s="210">
        <f>(((((AE1316)*(1/Conversions!$D$4))*Conversions!$D$7)*Conversions!$D$6)*Conversions!$D$5)</f>
        <v>1.1775973349366798E-8</v>
      </c>
      <c r="AF1422" s="210">
        <f>(((((AF1316)*(1/Conversions!$D$4))*Conversions!$D$7)*Conversions!$D$6)*Conversions!$D$5)</f>
        <v>1.1775973349366798E-8</v>
      </c>
      <c r="AG1422" s="210">
        <f>(((((AG1316)*(1/Conversions!$D$4))*Conversions!$D$7)*Conversions!$D$6)*Conversions!$D$5)</f>
        <v>1.1775973349366798E-8</v>
      </c>
      <c r="AH1422" s="210">
        <f>(((((AH1316)*(1/Conversions!$D$4))*Conversions!$D$7)*Conversions!$D$6)*Conversions!$D$5)</f>
        <v>1.1775973349366798E-8</v>
      </c>
      <c r="AI1422" s="210">
        <f>(((((AI1316)*(1/Conversions!$D$4))*Conversions!$D$7)*Conversions!$D$6)*Conversions!$D$5)</f>
        <v>1.1775973349366798E-8</v>
      </c>
      <c r="AJ1422" s="210">
        <f>(((((AJ1316)*(1/Conversions!$D$4))*Conversions!$D$7)*Conversions!$D$6)*Conversions!$D$5)</f>
        <v>1.1775973349366798E-8</v>
      </c>
      <c r="AK1422" s="210">
        <f>(((((AK1316)*(1/Conversions!$D$4))*Conversions!$D$7)*Conversions!$D$6)*Conversions!$D$5)</f>
        <v>1.1775973349366798E-8</v>
      </c>
      <c r="AL1422" s="210">
        <f>(((((AL1316)*(1/Conversions!$D$4))*Conversions!$D$7)*Conversions!$D$6)*Conversions!$D$5)</f>
        <v>1.1775973349366798E-8</v>
      </c>
      <c r="AM1422" s="210">
        <f>(((((AM1316)*(1/Conversions!$D$4))*Conversions!$D$7)*Conversions!$D$6)*Conversions!$D$5)</f>
        <v>1.1775973349366798E-8</v>
      </c>
      <c r="AN1422" s="210">
        <f>(((((AN1316)*(1/Conversions!$D$4))*Conversions!$D$7)*Conversions!$D$6)*Conversions!$D$5)</f>
        <v>1.1775973349366798E-8</v>
      </c>
      <c r="AO1422" s="210">
        <f>(((((AO1316)*(1/Conversions!$D$4))*Conversions!$D$7)*Conversions!$D$6)*Conversions!$D$5)</f>
        <v>1.1775973349366798E-8</v>
      </c>
      <c r="AP1422" s="210">
        <f>(((((AP1316)*(1/Conversions!$D$4))*Conversions!$D$7)*Conversions!$D$6)*Conversions!$D$5)</f>
        <v>1.1775973349366798E-8</v>
      </c>
      <c r="AQ1422" s="210">
        <f>(((((AQ1316)*(1/Conversions!$D$4))*Conversions!$D$7)*Conversions!$D$6)*Conversions!$D$5)</f>
        <v>1.1775973349366798E-8</v>
      </c>
      <c r="AR1422" s="210">
        <f>(((((AR1316)*(1/Conversions!$D$4))*Conversions!$D$7)*Conversions!$D$6)*Conversions!$D$5)</f>
        <v>1.1775973349366798E-8</v>
      </c>
      <c r="AS1422" s="210">
        <f>(((((AS1316)*(1/Conversions!$D$4))*Conversions!$D$7)*Conversions!$D$6)*Conversions!$D$5)</f>
        <v>1.1775973349366798E-8</v>
      </c>
      <c r="AT1422" s="210">
        <f>(((((AT1316)*(1/Conversions!$D$4))*Conversions!$D$7)*Conversions!$D$6)*Conversions!$D$5)</f>
        <v>1.1775973349366798E-8</v>
      </c>
      <c r="AU1422" s="210">
        <f>(((((AU1316)*(1/Conversions!$D$4))*Conversions!$D$7)*Conversions!$D$6)*Conversions!$D$5)</f>
        <v>1.1775973349366798E-8</v>
      </c>
      <c r="AV1422" s="210">
        <f>(((((AV1316)*(1/Conversions!$D$4))*Conversions!$D$7)*Conversions!$D$6)*Conversions!$D$5)</f>
        <v>1.1775973349366798E-8</v>
      </c>
      <c r="AW1422" s="210">
        <f>(((((AW1316)*(1/Conversions!$D$4))*Conversions!$D$7)*Conversions!$D$6)*Conversions!$D$5)</f>
        <v>1.1775973349366798E-8</v>
      </c>
      <c r="AX1422" s="210">
        <f>(((((AX1316)*(1/Conversions!$D$4))*Conversions!$D$7)*Conversions!$D$6)*Conversions!$D$5)</f>
        <v>1.1775973349366798E-8</v>
      </c>
      <c r="AY1422" s="210">
        <f>(((((AY1316)*(1/Conversions!$D$4))*Conversions!$D$7)*Conversions!$D$6)*Conversions!$D$5)</f>
        <v>1.1775973349366798E-8</v>
      </c>
      <c r="AZ1422" s="210">
        <f>(((((AZ1316)*(1/Conversions!$D$4))*Conversions!$D$7)*Conversions!$D$6)*Conversions!$D$5)</f>
        <v>1.1775973349366798E-8</v>
      </c>
      <c r="BA1422" s="210">
        <f>(((((BA1316)*(1/Conversions!$D$4))*Conversions!$D$7)*Conversions!$D$6)*Conversions!$D$5)</f>
        <v>1.1775973349366798E-8</v>
      </c>
      <c r="BB1422" s="210">
        <f>(((((BB1316)*(1/Conversions!$D$4))*Conversions!$D$7)*Conversions!$D$6)*Conversions!$D$5)</f>
        <v>1.1775973349366798E-8</v>
      </c>
      <c r="BC1422" s="210">
        <f>(((((BC1316)*(1/Conversions!$D$4))*Conversions!$D$7)*Conversions!$D$6)*Conversions!$D$5)</f>
        <v>1.1775973349366798E-8</v>
      </c>
      <c r="BD1422" s="210">
        <f>(((((BD1316)*(1/Conversions!$D$4))*Conversions!$D$7)*Conversions!$D$6)*Conversions!$D$5)</f>
        <v>1.1775973349366798E-8</v>
      </c>
      <c r="BE1422" s="210">
        <f>(((((BE1316)*(1/Conversions!$D$4))*Conversions!$D$7)*Conversions!$D$6)*Conversions!$D$5)</f>
        <v>1.1775973349366798E-8</v>
      </c>
      <c r="BF1422" s="210">
        <f>(((((BF1316)*(1/Conversions!$D$4))*Conversions!$D$7)*Conversions!$D$6)*Conversions!$D$5)</f>
        <v>1.1775973349366798E-8</v>
      </c>
      <c r="BG1422" s="210">
        <f>(((((BG1316)*(1/Conversions!$D$4))*Conversions!$D$7)*Conversions!$D$6)*Conversions!$D$5)</f>
        <v>1.1775973349366798E-8</v>
      </c>
      <c r="BH1422" s="210">
        <f>(((((BH1316)*(1/Conversions!$D$4))*Conversions!$D$7)*Conversions!$D$6)*Conversions!$D$5)</f>
        <v>1.1775973349366798E-8</v>
      </c>
      <c r="BI1422" s="210">
        <f>(((((BI1316)*(1/Conversions!$D$4))*Conversions!$D$7)*Conversions!$D$6)*Conversions!$D$5)</f>
        <v>1.1775973349366798E-8</v>
      </c>
      <c r="BJ1422" s="210">
        <f>(((((BJ1316)*(1/Conversions!$D$4))*Conversions!$D$7)*Conversions!$D$6)*Conversions!$D$5)</f>
        <v>1.1775973349366798E-8</v>
      </c>
      <c r="BK1422" s="210">
        <f>(((((BK1316)*(1/Conversions!$D$4))*Conversions!$D$7)*Conversions!$D$6)*Conversions!$D$5)</f>
        <v>1.1775973349366798E-8</v>
      </c>
      <c r="BL1422" s="210">
        <f>(((((BL1316)*(1/Conversions!$D$4))*Conversions!$D$7)*Conversions!$D$6)*Conversions!$D$5)</f>
        <v>1.1775973349366798E-8</v>
      </c>
      <c r="BM1422" s="210">
        <f>(((((BM1316)*(1/Conversions!$D$4))*Conversions!$D$7)*Conversions!$D$6)*Conversions!$D$5)</f>
        <v>1.1775973349366798E-8</v>
      </c>
      <c r="BN1422" s="210">
        <f>(((((BN1316)*(1/Conversions!$D$4))*Conversions!$D$7)*Conversions!$D$6)*Conversions!$D$5)</f>
        <v>1.1775973349366798E-8</v>
      </c>
      <c r="BO1422" s="210">
        <f>(((((BO1316)*(1/Conversions!$D$4))*Conversions!$D$7)*Conversions!$D$6)*Conversions!$D$5)</f>
        <v>1.1775973349366798E-8</v>
      </c>
      <c r="BP1422" s="210">
        <f>(((((BP1316)*(1/Conversions!$D$4))*Conversions!$D$7)*Conversions!$D$6)*Conversions!$D$5)</f>
        <v>1.1775973349366798E-8</v>
      </c>
      <c r="BQ1422" s="210">
        <f>(((((BQ1316)*(1/Conversions!$D$4))*Conversions!$D$7)*Conversions!$D$6)*Conversions!$D$5)</f>
        <v>1.1775973349366798E-8</v>
      </c>
      <c r="BR1422" s="210">
        <f>(((((BR1316)*(1/Conversions!$D$4))*Conversions!$D$7)*Conversions!$D$6)*Conversions!$D$5)</f>
        <v>1.1775973349366798E-8</v>
      </c>
      <c r="BS1422" s="210">
        <f>(((((BS1316)*(1/Conversions!$D$4))*Conversions!$D$7)*Conversions!$D$6)*Conversions!$D$5)</f>
        <v>1.1775973349366798E-8</v>
      </c>
      <c r="BT1422" s="210">
        <f>(((((BT1316)*(1/Conversions!$D$4))*Conversions!$D$7)*Conversions!$D$6)*Conversions!$D$5)</f>
        <v>1.1775973349366798E-8</v>
      </c>
      <c r="BU1422" s="210">
        <f>(((((BU1316)*(1/Conversions!$D$4))*Conversions!$D$7)*Conversions!$D$6)*Conversions!$D$5)</f>
        <v>1.1775973349366798E-8</v>
      </c>
      <c r="BV1422" s="210">
        <f>(((((BV1316)*(1/Conversions!$D$4))*Conversions!$D$7)*Conversions!$D$6)*Conversions!$D$5)</f>
        <v>1.1775973349366798E-8</v>
      </c>
      <c r="BW1422" s="210">
        <f>(((((BW1316)*(1/Conversions!$D$4))*Conversions!$D$7)*Conversions!$D$6)*Conversions!$D$5)</f>
        <v>1.1775973349366798E-8</v>
      </c>
      <c r="BX1422" s="210">
        <f>(((((BX1316)*(1/Conversions!$D$4))*Conversions!$D$7)*Conversions!$D$6)*Conversions!$D$5)</f>
        <v>1.1775973349366798E-8</v>
      </c>
      <c r="BY1422" s="210">
        <f>(((((BY1316)*(1/Conversions!$D$4))*Conversions!$D$7)*Conversions!$D$6)*Conversions!$D$5)</f>
        <v>1.1775973349366798E-8</v>
      </c>
      <c r="BZ1422" s="210">
        <f>(((((BZ1316)*(1/Conversions!$D$4))*Conversions!$D$7)*Conversions!$D$6)*Conversions!$D$5)</f>
        <v>1.1775973349366798E-8</v>
      </c>
      <c r="CA1422" s="210">
        <f>(((((CA1316)*(1/Conversions!$D$4))*Conversions!$D$7)*Conversions!$D$6)*Conversions!$D$5)</f>
        <v>1.1775973349366798E-8</v>
      </c>
      <c r="CB1422" s="210">
        <f>(((((CB1316)*(1/Conversions!$D$4))*Conversions!$D$7)*Conversions!$D$6)*Conversions!$D$5)</f>
        <v>1.1775973349366798E-8</v>
      </c>
      <c r="CC1422" s="210">
        <f>(((((CC1316)*(1/Conversions!$D$4))*Conversions!$D$7)*Conversions!$D$6)*Conversions!$D$5)</f>
        <v>1.1775973349366798E-8</v>
      </c>
      <c r="CD1422" s="210">
        <f>(((((CD1316)*(1/Conversions!$D$4))*Conversions!$D$7)*Conversions!$D$6)*Conversions!$D$5)</f>
        <v>1.1775973349366798E-8</v>
      </c>
      <c r="CE1422" s="210">
        <f>(((((CE1316)*(1/Conversions!$D$4))*Conversions!$D$7)*Conversions!$D$6)*Conversions!$D$5)</f>
        <v>1.1775973349366798E-8</v>
      </c>
      <c r="CF1422" s="210">
        <f>(((((CF1316)*(1/Conversions!$D$4))*Conversions!$D$7)*Conversions!$D$6)*Conversions!$D$5)</f>
        <v>1.1775973349366798E-8</v>
      </c>
      <c r="CG1422" s="210">
        <f>(((((CG1316)*(1/Conversions!$D$4))*Conversions!$D$7)*Conversions!$D$6)*Conversions!$D$5)</f>
        <v>1.1775973349366798E-8</v>
      </c>
      <c r="CH1422" s="210">
        <f>(((((CH1316)*(1/Conversions!$D$4))*Conversions!$D$7)*Conversions!$D$6)*Conversions!$D$5)</f>
        <v>1.1775973349366798E-8</v>
      </c>
      <c r="CI1422" s="210">
        <f>(((((CI1316)*(1/Conversions!$D$4))*Conversions!$D$7)*Conversions!$D$6)*Conversions!$D$5)</f>
        <v>1.1775973349366798E-8</v>
      </c>
      <c r="CJ1422" s="210">
        <f>(((((CJ1316)*(1/Conversions!$D$4))*Conversions!$D$7)*Conversions!$D$6)*Conversions!$D$5)</f>
        <v>1.1775973349366798E-8</v>
      </c>
      <c r="CK1422" s="210">
        <f>(((((CK1316)*(1/Conversions!$D$4))*Conversions!$D$7)*Conversions!$D$6)*Conversions!$D$5)</f>
        <v>1.1775973349366798E-8</v>
      </c>
      <c r="CL1422" s="210">
        <f>(((((CL1316)*(1/Conversions!$D$4))*Conversions!$D$7)*Conversions!$D$6)*Conversions!$D$5)</f>
        <v>1.1775973349366798E-8</v>
      </c>
      <c r="CM1422" s="210">
        <f>(((((CM1316)*(1/Conversions!$D$4))*Conversions!$D$7)*Conversions!$D$6)*Conversions!$D$5)</f>
        <v>1.1775973349366798E-8</v>
      </c>
      <c r="CN1422" s="210">
        <f>(((((CN1316)*(1/Conversions!$D$4))*Conversions!$D$7)*Conversions!$D$6)*Conversions!$D$5)</f>
        <v>1.1775973349366798E-8</v>
      </c>
      <c r="CO1422" s="210">
        <f>(((((CO1316)*(1/Conversions!$D$4))*Conversions!$D$7)*Conversions!$D$6)*Conversions!$D$5)</f>
        <v>1.1775973349366798E-8</v>
      </c>
      <c r="CP1422" s="210">
        <f>(((((CP1316)*(1/Conversions!$D$4))*Conversions!$D$7)*Conversions!$D$6)*Conversions!$D$5)</f>
        <v>1.1775973349366798E-8</v>
      </c>
      <c r="CQ1422" s="210">
        <f>(((((CQ1316)*(1/Conversions!$D$4))*Conversions!$D$7)*Conversions!$D$6)*Conversions!$D$5)</f>
        <v>1.1775973349366798E-8</v>
      </c>
      <c r="CR1422" s="210">
        <f>(((((CR1316)*(1/Conversions!$D$4))*Conversions!$D$7)*Conversions!$D$6)*Conversions!$D$5)</f>
        <v>1.1775973349366798E-8</v>
      </c>
      <c r="CS1422" s="210">
        <f>(((((CS1316)*(1/Conversions!$D$4))*Conversions!$D$7)*Conversions!$D$6)*Conversions!$D$5)</f>
        <v>1.1775973349366798E-8</v>
      </c>
      <c r="CT1422" s="210">
        <f>(((((CT1316)*(1/Conversions!$D$4))*Conversions!$D$7)*Conversions!$D$6)*Conversions!$D$5)</f>
        <v>1.1775973349366798E-8</v>
      </c>
      <c r="CU1422" s="210">
        <f>(((((CU1316)*(1/Conversions!$D$4))*Conversions!$D$7)*Conversions!$D$6)*Conversions!$D$5)</f>
        <v>1.1775973349366798E-8</v>
      </c>
      <c r="CV1422" s="210">
        <f>(((((CV1316)*(1/Conversions!$D$4))*Conversions!$D$7)*Conversions!$D$6)*Conversions!$D$5)</f>
        <v>1.1775973349366798E-8</v>
      </c>
      <c r="CW1422" s="210">
        <f>(((((CW1316)*(1/Conversions!$D$4))*Conversions!$D$7)*Conversions!$D$6)*Conversions!$D$5)</f>
        <v>1.1775973349366798E-8</v>
      </c>
      <c r="CX1422" s="210">
        <f>(((((CX1316)*(1/Conversions!$D$4))*Conversions!$D$7)*Conversions!$D$6)*Conversions!$D$5)</f>
        <v>1.1775973349366798E-8</v>
      </c>
    </row>
    <row r="1423" spans="1:102" s="208" customFormat="1" x14ac:dyDescent="0.25">
      <c r="A1423" s="213" t="s">
        <v>346</v>
      </c>
      <c r="C1423" s="210">
        <f>(((((C1317)*(1/Conversions!$D$4))*Conversions!$D$7)*Conversions!$D$6)*Conversions!$D$5)</f>
        <v>8.9497397455187669E-9</v>
      </c>
      <c r="D1423" s="210">
        <f>(((((D1317)*(1/Conversions!$D$4))*Conversions!$D$7)*Conversions!$D$6)*Conversions!$D$5)</f>
        <v>8.9497397455187669E-9</v>
      </c>
      <c r="E1423" s="210">
        <f>(((((E1317)*(1/Conversions!$D$4))*Conversions!$D$7)*Conversions!$D$6)*Conversions!$D$5)</f>
        <v>8.9497397455187669E-9</v>
      </c>
      <c r="F1423" s="210">
        <f>(((((F1317)*(1/Conversions!$D$4))*Conversions!$D$7)*Conversions!$D$6)*Conversions!$D$5)</f>
        <v>8.9497397455187669E-9</v>
      </c>
      <c r="G1423" s="210">
        <f>(((((G1317)*(1/Conversions!$D$4))*Conversions!$D$7)*Conversions!$D$6)*Conversions!$D$5)</f>
        <v>8.9497397455187669E-9</v>
      </c>
      <c r="H1423" s="210">
        <f>(((((H1317)*(1/Conversions!$D$4))*Conversions!$D$7)*Conversions!$D$6)*Conversions!$D$5)</f>
        <v>8.9497397455187669E-9</v>
      </c>
      <c r="I1423" s="210">
        <f>(((((I1317)*(1/Conversions!$D$4))*Conversions!$D$7)*Conversions!$D$6)*Conversions!$D$5)</f>
        <v>8.9497397455187669E-9</v>
      </c>
      <c r="J1423" s="210">
        <f>(((((J1317)*(1/Conversions!$D$4))*Conversions!$D$7)*Conversions!$D$6)*Conversions!$D$5)</f>
        <v>8.9497397455187669E-9</v>
      </c>
      <c r="K1423" s="210">
        <f>(((((K1317)*(1/Conversions!$D$4))*Conversions!$D$7)*Conversions!$D$6)*Conversions!$D$5)</f>
        <v>8.9497397455187669E-9</v>
      </c>
      <c r="L1423" s="210">
        <f>(((((L1317)*(1/Conversions!$D$4))*Conversions!$D$7)*Conversions!$D$6)*Conversions!$D$5)</f>
        <v>8.9497397455187669E-9</v>
      </c>
      <c r="M1423" s="210">
        <f>(((((M1317)*(1/Conversions!$D$4))*Conversions!$D$7)*Conversions!$D$6)*Conversions!$D$5)</f>
        <v>8.9497397455187669E-9</v>
      </c>
      <c r="N1423" s="210">
        <f>(((((N1317)*(1/Conversions!$D$4))*Conversions!$D$7)*Conversions!$D$6)*Conversions!$D$5)</f>
        <v>8.9497397455187669E-9</v>
      </c>
      <c r="O1423" s="210">
        <f>(((((O1317)*(1/Conversions!$D$4))*Conversions!$D$7)*Conversions!$D$6)*Conversions!$D$5)</f>
        <v>8.9497397455187669E-9</v>
      </c>
      <c r="P1423" s="210">
        <f>(((((P1317)*(1/Conversions!$D$4))*Conversions!$D$7)*Conversions!$D$6)*Conversions!$D$5)</f>
        <v>8.9497397455187669E-9</v>
      </c>
      <c r="Q1423" s="210">
        <f>(((((Q1317)*(1/Conversions!$D$4))*Conversions!$D$7)*Conversions!$D$6)*Conversions!$D$5)</f>
        <v>8.9497397455187669E-9</v>
      </c>
      <c r="R1423" s="210">
        <f>(((((R1317)*(1/Conversions!$D$4))*Conversions!$D$7)*Conversions!$D$6)*Conversions!$D$5)</f>
        <v>8.9497397455187669E-9</v>
      </c>
      <c r="S1423" s="210">
        <f>(((((S1317)*(1/Conversions!$D$4))*Conversions!$D$7)*Conversions!$D$6)*Conversions!$D$5)</f>
        <v>8.9497397455187669E-9</v>
      </c>
      <c r="T1423" s="210">
        <f>(((((T1317)*(1/Conversions!$D$4))*Conversions!$D$7)*Conversions!$D$6)*Conversions!$D$5)</f>
        <v>8.9497397455187669E-9</v>
      </c>
      <c r="U1423" s="210">
        <f>(((((U1317)*(1/Conversions!$D$4))*Conversions!$D$7)*Conversions!$D$6)*Conversions!$D$5)</f>
        <v>8.9497397455187669E-9</v>
      </c>
      <c r="V1423" s="210">
        <f>(((((V1317)*(1/Conversions!$D$4))*Conversions!$D$7)*Conversions!$D$6)*Conversions!$D$5)</f>
        <v>8.9497397455187669E-9</v>
      </c>
      <c r="W1423" s="210">
        <f>(((((W1317)*(1/Conversions!$D$4))*Conversions!$D$7)*Conversions!$D$6)*Conversions!$D$5)</f>
        <v>8.9497397455187669E-9</v>
      </c>
      <c r="X1423" s="210">
        <f>(((((X1317)*(1/Conversions!$D$4))*Conversions!$D$7)*Conversions!$D$6)*Conversions!$D$5)</f>
        <v>8.9497397455187669E-9</v>
      </c>
      <c r="Y1423" s="210">
        <f>(((((Y1317)*(1/Conversions!$D$4))*Conversions!$D$7)*Conversions!$D$6)*Conversions!$D$5)</f>
        <v>8.9497397455187669E-9</v>
      </c>
      <c r="Z1423" s="210">
        <f>(((((Z1317)*(1/Conversions!$D$4))*Conversions!$D$7)*Conversions!$D$6)*Conversions!$D$5)</f>
        <v>8.9497397455187669E-9</v>
      </c>
      <c r="AA1423" s="210">
        <f>(((((AA1317)*(1/Conversions!$D$4))*Conversions!$D$7)*Conversions!$D$6)*Conversions!$D$5)</f>
        <v>8.9497397455187669E-9</v>
      </c>
      <c r="AB1423" s="210">
        <f>(((((AB1317)*(1/Conversions!$D$4))*Conversions!$D$7)*Conversions!$D$6)*Conversions!$D$5)</f>
        <v>8.9497397455187669E-9</v>
      </c>
      <c r="AC1423" s="210">
        <f>(((((AC1317)*(1/Conversions!$D$4))*Conversions!$D$7)*Conversions!$D$6)*Conversions!$D$5)</f>
        <v>8.9497397455187669E-9</v>
      </c>
      <c r="AD1423" s="210">
        <f>(((((AD1317)*(1/Conversions!$D$4))*Conversions!$D$7)*Conversions!$D$6)*Conversions!$D$5)</f>
        <v>8.9497397455187669E-9</v>
      </c>
      <c r="AE1423" s="210">
        <f>(((((AE1317)*(1/Conversions!$D$4))*Conversions!$D$7)*Conversions!$D$6)*Conversions!$D$5)</f>
        <v>8.9497397455187669E-9</v>
      </c>
      <c r="AF1423" s="210">
        <f>(((((AF1317)*(1/Conversions!$D$4))*Conversions!$D$7)*Conversions!$D$6)*Conversions!$D$5)</f>
        <v>8.9497397455187669E-9</v>
      </c>
      <c r="AG1423" s="210">
        <f>(((((AG1317)*(1/Conversions!$D$4))*Conversions!$D$7)*Conversions!$D$6)*Conversions!$D$5)</f>
        <v>8.9497397455187669E-9</v>
      </c>
      <c r="AH1423" s="210">
        <f>(((((AH1317)*(1/Conversions!$D$4))*Conversions!$D$7)*Conversions!$D$6)*Conversions!$D$5)</f>
        <v>8.9497397455187669E-9</v>
      </c>
      <c r="AI1423" s="210">
        <f>(((((AI1317)*(1/Conversions!$D$4))*Conversions!$D$7)*Conversions!$D$6)*Conversions!$D$5)</f>
        <v>8.9497397455187669E-9</v>
      </c>
      <c r="AJ1423" s="210">
        <f>(((((AJ1317)*(1/Conversions!$D$4))*Conversions!$D$7)*Conversions!$D$6)*Conversions!$D$5)</f>
        <v>8.9497397455187669E-9</v>
      </c>
      <c r="AK1423" s="210">
        <f>(((((AK1317)*(1/Conversions!$D$4))*Conversions!$D$7)*Conversions!$D$6)*Conversions!$D$5)</f>
        <v>8.9497397455187669E-9</v>
      </c>
      <c r="AL1423" s="210">
        <f>(((((AL1317)*(1/Conversions!$D$4))*Conversions!$D$7)*Conversions!$D$6)*Conversions!$D$5)</f>
        <v>8.9497397455187669E-9</v>
      </c>
      <c r="AM1423" s="210">
        <f>(((((AM1317)*(1/Conversions!$D$4))*Conversions!$D$7)*Conversions!$D$6)*Conversions!$D$5)</f>
        <v>8.9497397455187669E-9</v>
      </c>
      <c r="AN1423" s="210">
        <f>(((((AN1317)*(1/Conversions!$D$4))*Conversions!$D$7)*Conversions!$D$6)*Conversions!$D$5)</f>
        <v>8.9497397455187669E-9</v>
      </c>
      <c r="AO1423" s="210">
        <f>(((((AO1317)*(1/Conversions!$D$4))*Conversions!$D$7)*Conversions!$D$6)*Conversions!$D$5)</f>
        <v>8.9497397455187669E-9</v>
      </c>
      <c r="AP1423" s="210">
        <f>(((((AP1317)*(1/Conversions!$D$4))*Conversions!$D$7)*Conversions!$D$6)*Conversions!$D$5)</f>
        <v>8.9497397455187669E-9</v>
      </c>
      <c r="AQ1423" s="210">
        <f>(((((AQ1317)*(1/Conversions!$D$4))*Conversions!$D$7)*Conversions!$D$6)*Conversions!$D$5)</f>
        <v>8.9497397455187669E-9</v>
      </c>
      <c r="AR1423" s="210">
        <f>(((((AR1317)*(1/Conversions!$D$4))*Conversions!$D$7)*Conversions!$D$6)*Conversions!$D$5)</f>
        <v>8.9497397455187669E-9</v>
      </c>
      <c r="AS1423" s="210">
        <f>(((((AS1317)*(1/Conversions!$D$4))*Conversions!$D$7)*Conversions!$D$6)*Conversions!$D$5)</f>
        <v>8.9497397455187669E-9</v>
      </c>
      <c r="AT1423" s="210">
        <f>(((((AT1317)*(1/Conversions!$D$4))*Conversions!$D$7)*Conversions!$D$6)*Conversions!$D$5)</f>
        <v>8.9497397455187669E-9</v>
      </c>
      <c r="AU1423" s="210">
        <f>(((((AU1317)*(1/Conversions!$D$4))*Conversions!$D$7)*Conversions!$D$6)*Conversions!$D$5)</f>
        <v>8.9497397455187669E-9</v>
      </c>
      <c r="AV1423" s="210">
        <f>(((((AV1317)*(1/Conversions!$D$4))*Conversions!$D$7)*Conversions!$D$6)*Conversions!$D$5)</f>
        <v>8.9497397455187669E-9</v>
      </c>
      <c r="AW1423" s="210">
        <f>(((((AW1317)*(1/Conversions!$D$4))*Conversions!$D$7)*Conversions!$D$6)*Conversions!$D$5)</f>
        <v>8.9497397455187669E-9</v>
      </c>
      <c r="AX1423" s="210">
        <f>(((((AX1317)*(1/Conversions!$D$4))*Conversions!$D$7)*Conversions!$D$6)*Conversions!$D$5)</f>
        <v>8.9497397455187669E-9</v>
      </c>
      <c r="AY1423" s="210">
        <f>(((((AY1317)*(1/Conversions!$D$4))*Conversions!$D$7)*Conversions!$D$6)*Conversions!$D$5)</f>
        <v>8.9497397455187669E-9</v>
      </c>
      <c r="AZ1423" s="210">
        <f>(((((AZ1317)*(1/Conversions!$D$4))*Conversions!$D$7)*Conversions!$D$6)*Conversions!$D$5)</f>
        <v>8.9497397455187669E-9</v>
      </c>
      <c r="BA1423" s="210">
        <f>(((((BA1317)*(1/Conversions!$D$4))*Conversions!$D$7)*Conversions!$D$6)*Conversions!$D$5)</f>
        <v>8.9497397455187669E-9</v>
      </c>
      <c r="BB1423" s="210">
        <f>(((((BB1317)*(1/Conversions!$D$4))*Conversions!$D$7)*Conversions!$D$6)*Conversions!$D$5)</f>
        <v>8.9497397455187669E-9</v>
      </c>
      <c r="BC1423" s="210">
        <f>(((((BC1317)*(1/Conversions!$D$4))*Conversions!$D$7)*Conversions!$D$6)*Conversions!$D$5)</f>
        <v>8.9497397455187669E-9</v>
      </c>
      <c r="BD1423" s="210">
        <f>(((((BD1317)*(1/Conversions!$D$4))*Conversions!$D$7)*Conversions!$D$6)*Conversions!$D$5)</f>
        <v>8.9497397455187669E-9</v>
      </c>
      <c r="BE1423" s="210">
        <f>(((((BE1317)*(1/Conversions!$D$4))*Conversions!$D$7)*Conversions!$D$6)*Conversions!$D$5)</f>
        <v>8.9497397455187669E-9</v>
      </c>
      <c r="BF1423" s="210">
        <f>(((((BF1317)*(1/Conversions!$D$4))*Conversions!$D$7)*Conversions!$D$6)*Conversions!$D$5)</f>
        <v>8.9497397455187669E-9</v>
      </c>
      <c r="BG1423" s="210">
        <f>(((((BG1317)*(1/Conversions!$D$4))*Conversions!$D$7)*Conversions!$D$6)*Conversions!$D$5)</f>
        <v>8.9497397455187669E-9</v>
      </c>
      <c r="BH1423" s="210">
        <f>(((((BH1317)*(1/Conversions!$D$4))*Conversions!$D$7)*Conversions!$D$6)*Conversions!$D$5)</f>
        <v>8.9497397455187669E-9</v>
      </c>
      <c r="BI1423" s="210">
        <f>(((((BI1317)*(1/Conversions!$D$4))*Conversions!$D$7)*Conversions!$D$6)*Conversions!$D$5)</f>
        <v>8.9497397455187669E-9</v>
      </c>
      <c r="BJ1423" s="210">
        <f>(((((BJ1317)*(1/Conversions!$D$4))*Conversions!$D$7)*Conversions!$D$6)*Conversions!$D$5)</f>
        <v>8.9497397455187669E-9</v>
      </c>
      <c r="BK1423" s="210">
        <f>(((((BK1317)*(1/Conversions!$D$4))*Conversions!$D$7)*Conversions!$D$6)*Conversions!$D$5)</f>
        <v>1.9360877783693948E-6</v>
      </c>
      <c r="BL1423" s="210">
        <f>(((((BL1317)*(1/Conversions!$D$4))*Conversions!$D$7)*Conversions!$D$6)*Conversions!$D$5)</f>
        <v>1.9360877783693948E-6</v>
      </c>
      <c r="BM1423" s="210">
        <f>(((((BM1317)*(1/Conversions!$D$4))*Conversions!$D$7)*Conversions!$D$6)*Conversions!$D$5)</f>
        <v>1.9360877783693948E-6</v>
      </c>
      <c r="BN1423" s="210">
        <f>(((((BN1317)*(1/Conversions!$D$4))*Conversions!$D$7)*Conversions!$D$6)*Conversions!$D$5)</f>
        <v>1.9360877783693948E-6</v>
      </c>
      <c r="BO1423" s="210">
        <f>(((((BO1317)*(1/Conversions!$D$4))*Conversions!$D$7)*Conversions!$D$6)*Conversions!$D$5)</f>
        <v>1.9360877783693948E-6</v>
      </c>
      <c r="BP1423" s="210">
        <f>(((((BP1317)*(1/Conversions!$D$4))*Conversions!$D$7)*Conversions!$D$6)*Conversions!$D$5)</f>
        <v>1.9360877783693948E-6</v>
      </c>
      <c r="BQ1423" s="210">
        <f>(((((BQ1317)*(1/Conversions!$D$4))*Conversions!$D$7)*Conversions!$D$6)*Conversions!$D$5)</f>
        <v>1.9360877783693948E-6</v>
      </c>
      <c r="BR1423" s="210">
        <f>(((((BR1317)*(1/Conversions!$D$4))*Conversions!$D$7)*Conversions!$D$6)*Conversions!$D$5)</f>
        <v>8.9497397455187669E-9</v>
      </c>
      <c r="BS1423" s="210">
        <f>(((((BS1317)*(1/Conversions!$D$4))*Conversions!$D$7)*Conversions!$D$6)*Conversions!$D$5)</f>
        <v>8.9497397455187669E-9</v>
      </c>
      <c r="BT1423" s="210">
        <f>(((((BT1317)*(1/Conversions!$D$4))*Conversions!$D$7)*Conversions!$D$6)*Conversions!$D$5)</f>
        <v>8.9497397455187669E-9</v>
      </c>
      <c r="BU1423" s="210">
        <f>(((((BU1317)*(1/Conversions!$D$4))*Conversions!$D$7)*Conversions!$D$6)*Conversions!$D$5)</f>
        <v>8.9497397455187669E-9</v>
      </c>
      <c r="BV1423" s="210">
        <f>(((((BV1317)*(1/Conversions!$D$4))*Conversions!$D$7)*Conversions!$D$6)*Conversions!$D$5)</f>
        <v>8.9497397455187669E-9</v>
      </c>
      <c r="BW1423" s="210">
        <f>(((((BW1317)*(1/Conversions!$D$4))*Conversions!$D$7)*Conversions!$D$6)*Conversions!$D$5)</f>
        <v>8.9497397455187669E-9</v>
      </c>
      <c r="BX1423" s="210">
        <f>(((((BX1317)*(1/Conversions!$D$4))*Conversions!$D$7)*Conversions!$D$6)*Conversions!$D$5)</f>
        <v>8.9497397455187669E-9</v>
      </c>
      <c r="BY1423" s="210">
        <f>(((((BY1317)*(1/Conversions!$D$4))*Conversions!$D$7)*Conversions!$D$6)*Conversions!$D$5)</f>
        <v>8.9497397455187669E-9</v>
      </c>
      <c r="BZ1423" s="210">
        <f>(((((BZ1317)*(1/Conversions!$D$4))*Conversions!$D$7)*Conversions!$D$6)*Conversions!$D$5)</f>
        <v>8.9497397455187669E-9</v>
      </c>
      <c r="CA1423" s="210">
        <f>(((((CA1317)*(1/Conversions!$D$4))*Conversions!$D$7)*Conversions!$D$6)*Conversions!$D$5)</f>
        <v>8.9497397455187669E-9</v>
      </c>
      <c r="CB1423" s="210">
        <f>(((((CB1317)*(1/Conversions!$D$4))*Conversions!$D$7)*Conversions!$D$6)*Conversions!$D$5)</f>
        <v>8.9497397455187669E-9</v>
      </c>
      <c r="CC1423" s="210">
        <f>(((((CC1317)*(1/Conversions!$D$4))*Conversions!$D$7)*Conversions!$D$6)*Conversions!$D$5)</f>
        <v>8.9497397455187669E-9</v>
      </c>
      <c r="CD1423" s="210">
        <f>(((((CD1317)*(1/Conversions!$D$4))*Conversions!$D$7)*Conversions!$D$6)*Conversions!$D$5)</f>
        <v>8.9497397455187669E-9</v>
      </c>
      <c r="CE1423" s="210">
        <f>(((((CE1317)*(1/Conversions!$D$4))*Conversions!$D$7)*Conversions!$D$6)*Conversions!$D$5)</f>
        <v>8.9497397455187669E-9</v>
      </c>
      <c r="CF1423" s="210">
        <f>(((((CF1317)*(1/Conversions!$D$4))*Conversions!$D$7)*Conversions!$D$6)*Conversions!$D$5)</f>
        <v>8.9497397455187669E-9</v>
      </c>
      <c r="CG1423" s="210">
        <f>(((((CG1317)*(1/Conversions!$D$4))*Conversions!$D$7)*Conversions!$D$6)*Conversions!$D$5)</f>
        <v>8.9497397455187669E-9</v>
      </c>
      <c r="CH1423" s="210">
        <f>(((((CH1317)*(1/Conversions!$D$4))*Conversions!$D$7)*Conversions!$D$6)*Conversions!$D$5)</f>
        <v>8.9497397455187669E-9</v>
      </c>
      <c r="CI1423" s="210">
        <f>(((((CI1317)*(1/Conversions!$D$4))*Conversions!$D$7)*Conversions!$D$6)*Conversions!$D$5)</f>
        <v>8.9497397455187669E-9</v>
      </c>
      <c r="CJ1423" s="210">
        <f>(((((CJ1317)*(1/Conversions!$D$4))*Conversions!$D$7)*Conversions!$D$6)*Conversions!$D$5)</f>
        <v>8.9497397455187669E-9</v>
      </c>
      <c r="CK1423" s="210">
        <f>(((((CK1317)*(1/Conversions!$D$4))*Conversions!$D$7)*Conversions!$D$6)*Conversions!$D$5)</f>
        <v>8.9497397455187669E-9</v>
      </c>
      <c r="CL1423" s="210">
        <f>(((((CL1317)*(1/Conversions!$D$4))*Conversions!$D$7)*Conversions!$D$6)*Conversions!$D$5)</f>
        <v>8.9497397455187669E-9</v>
      </c>
      <c r="CM1423" s="210">
        <f>(((((CM1317)*(1/Conversions!$D$4))*Conversions!$D$7)*Conversions!$D$6)*Conversions!$D$5)</f>
        <v>2.010473552014737E-13</v>
      </c>
      <c r="CN1423" s="210">
        <f>(((((CN1317)*(1/Conversions!$D$4))*Conversions!$D$7)*Conversions!$D$6)*Conversions!$D$5)</f>
        <v>8.9497397455187669E-9</v>
      </c>
      <c r="CO1423" s="210">
        <f>(((((CO1317)*(1/Conversions!$D$4))*Conversions!$D$7)*Conversions!$D$6)*Conversions!$D$5)</f>
        <v>8.9497397455187669E-9</v>
      </c>
      <c r="CP1423" s="210">
        <f>(((((CP1317)*(1/Conversions!$D$4))*Conversions!$D$7)*Conversions!$D$6)*Conversions!$D$5)</f>
        <v>8.9497397455187669E-9</v>
      </c>
      <c r="CQ1423" s="210">
        <f>(((((CQ1317)*(1/Conversions!$D$4))*Conversions!$D$7)*Conversions!$D$6)*Conversions!$D$5)</f>
        <v>8.9497397455187669E-9</v>
      </c>
      <c r="CR1423" s="210">
        <f>(((((CR1317)*(1/Conversions!$D$4))*Conversions!$D$7)*Conversions!$D$6)*Conversions!$D$5)</f>
        <v>8.9497397455187669E-9</v>
      </c>
      <c r="CS1423" s="210">
        <f>(((((CS1317)*(1/Conversions!$D$4))*Conversions!$D$7)*Conversions!$D$6)*Conversions!$D$5)</f>
        <v>8.9497397455187669E-9</v>
      </c>
      <c r="CT1423" s="210">
        <f>(((((CT1317)*(1/Conversions!$D$4))*Conversions!$D$7)*Conversions!$D$6)*Conversions!$D$5)</f>
        <v>8.9497397455187669E-9</v>
      </c>
      <c r="CU1423" s="210">
        <f>(((((CU1317)*(1/Conversions!$D$4))*Conversions!$D$7)*Conversions!$D$6)*Conversions!$D$5)</f>
        <v>8.9497397455187669E-9</v>
      </c>
      <c r="CV1423" s="210">
        <f>(((((CV1317)*(1/Conversions!$D$4))*Conversions!$D$7)*Conversions!$D$6)*Conversions!$D$5)</f>
        <v>8.9497397455187669E-9</v>
      </c>
      <c r="CW1423" s="210">
        <f>(((((CW1317)*(1/Conversions!$D$4))*Conversions!$D$7)*Conversions!$D$6)*Conversions!$D$5)</f>
        <v>8.9497397455187669E-9</v>
      </c>
      <c r="CX1423" s="210">
        <f>(((((CX1317)*(1/Conversions!$D$4))*Conversions!$D$7)*Conversions!$D$6)*Conversions!$D$5)</f>
        <v>8.9497397455187669E-9</v>
      </c>
    </row>
    <row r="1424" spans="1:102" s="208" customFormat="1" x14ac:dyDescent="0.25">
      <c r="A1424" s="213" t="s">
        <v>348</v>
      </c>
      <c r="C1424" s="210">
        <f>(((((C1318)*(1/Conversions!$D$4))*Conversions!$D$7)*Conversions!$D$6)*Conversions!$D$5)</f>
        <v>6.1235061416707326E-9</v>
      </c>
      <c r="D1424" s="210">
        <f>(((((D1318)*(1/Conversions!$D$4))*Conversions!$D$7)*Conversions!$D$6)*Conversions!$D$5)</f>
        <v>6.1235061416707326E-9</v>
      </c>
      <c r="E1424" s="210">
        <f>(((((E1318)*(1/Conversions!$D$4))*Conversions!$D$7)*Conversions!$D$6)*Conversions!$D$5)</f>
        <v>5.3510022899522725E-11</v>
      </c>
      <c r="F1424" s="210">
        <f>(((((F1318)*(1/Conversions!$D$4))*Conversions!$D$7)*Conversions!$D$6)*Conversions!$D$5)</f>
        <v>5.3510022899522725E-11</v>
      </c>
      <c r="G1424" s="210">
        <f>(((((G1318)*(1/Conversions!$D$4))*Conversions!$D$7)*Conversions!$D$6)*Conversions!$D$5)</f>
        <v>5.3510022899522725E-11</v>
      </c>
      <c r="H1424" s="210">
        <f>(((((H1318)*(1/Conversions!$D$4))*Conversions!$D$7)*Conversions!$D$6)*Conversions!$D$5)</f>
        <v>6.1235061416707326E-9</v>
      </c>
      <c r="I1424" s="210">
        <f>(((((I1318)*(1/Conversions!$D$4))*Conversions!$D$7)*Conversions!$D$6)*Conversions!$D$5)</f>
        <v>6.1235061416707326E-9</v>
      </c>
      <c r="J1424" s="210">
        <f>(((((J1318)*(1/Conversions!$D$4))*Conversions!$D$7)*Conversions!$D$6)*Conversions!$D$5)</f>
        <v>6.1235061416707326E-9</v>
      </c>
      <c r="K1424" s="210">
        <f>(((((K1318)*(1/Conversions!$D$4))*Conversions!$D$7)*Conversions!$D$6)*Conversions!$D$5)</f>
        <v>6.1235061416707326E-9</v>
      </c>
      <c r="L1424" s="210">
        <f>(((((L1318)*(1/Conversions!$D$4))*Conversions!$D$7)*Conversions!$D$6)*Conversions!$D$5)</f>
        <v>6.1235061416707326E-9</v>
      </c>
      <c r="M1424" s="210">
        <f>(((((M1318)*(1/Conversions!$D$4))*Conversions!$D$7)*Conversions!$D$6)*Conversions!$D$5)</f>
        <v>6.1235061416707326E-9</v>
      </c>
      <c r="N1424" s="210">
        <f>(((((N1318)*(1/Conversions!$D$4))*Conversions!$D$7)*Conversions!$D$6)*Conversions!$D$5)</f>
        <v>6.1235061416707326E-9</v>
      </c>
      <c r="O1424" s="210">
        <f>(((((O1318)*(1/Conversions!$D$4))*Conversions!$D$7)*Conversions!$D$6)*Conversions!$D$5)</f>
        <v>6.1235061416707326E-9</v>
      </c>
      <c r="P1424" s="210">
        <f>(((((P1318)*(1/Conversions!$D$4))*Conversions!$D$7)*Conversions!$D$6)*Conversions!$D$5)</f>
        <v>5.4799491981278373E-8</v>
      </c>
      <c r="Q1424" s="210">
        <f>(((((Q1318)*(1/Conversions!$D$4))*Conversions!$D$7)*Conversions!$D$6)*Conversions!$D$5)</f>
        <v>6.1235061416707326E-9</v>
      </c>
      <c r="R1424" s="210">
        <f>(((((R1318)*(1/Conversions!$D$4))*Conversions!$D$7)*Conversions!$D$6)*Conversions!$D$5)</f>
        <v>6.1235061416707326E-9</v>
      </c>
      <c r="S1424" s="210">
        <f>(((((S1318)*(1/Conversions!$D$4))*Conversions!$D$7)*Conversions!$D$6)*Conversions!$D$5)</f>
        <v>6.1235061416707326E-9</v>
      </c>
      <c r="T1424" s="210">
        <f>(((((T1318)*(1/Conversions!$D$4))*Conversions!$D$7)*Conversions!$D$6)*Conversions!$D$5)</f>
        <v>6.1235061416707326E-9</v>
      </c>
      <c r="U1424" s="210">
        <f>(((((U1318)*(1/Conversions!$D$4))*Conversions!$D$7)*Conversions!$D$6)*Conversions!$D$5)</f>
        <v>6.1235061416707326E-9</v>
      </c>
      <c r="V1424" s="210">
        <f>(((((V1318)*(1/Conversions!$D$4))*Conversions!$D$7)*Conversions!$D$6)*Conversions!$D$5)</f>
        <v>6.1235061416707326E-9</v>
      </c>
      <c r="W1424" s="210">
        <f>(((((W1318)*(1/Conversions!$D$4))*Conversions!$D$7)*Conversions!$D$6)*Conversions!$D$5)</f>
        <v>6.1235061416707326E-9</v>
      </c>
      <c r="X1424" s="210">
        <f>(((((X1318)*(1/Conversions!$D$4))*Conversions!$D$7)*Conversions!$D$6)*Conversions!$D$5)</f>
        <v>6.1235061416707326E-9</v>
      </c>
      <c r="Y1424" s="210">
        <f>(((((Y1318)*(1/Conversions!$D$4))*Conversions!$D$7)*Conversions!$D$6)*Conversions!$D$5)</f>
        <v>6.1235061416707326E-9</v>
      </c>
      <c r="Z1424" s="210">
        <f>(((((Z1318)*(1/Conversions!$D$4))*Conversions!$D$7)*Conversions!$D$6)*Conversions!$D$5)</f>
        <v>6.1235061416707326E-9</v>
      </c>
      <c r="AA1424" s="210">
        <f>(((((AA1318)*(1/Conversions!$D$4))*Conversions!$D$7)*Conversions!$D$6)*Conversions!$D$5)</f>
        <v>6.1235061416707326E-9</v>
      </c>
      <c r="AB1424" s="210">
        <f>(((((AB1318)*(1/Conversions!$D$4))*Conversions!$D$7)*Conversions!$D$6)*Conversions!$D$5)</f>
        <v>6.1235061416707326E-9</v>
      </c>
      <c r="AC1424" s="210">
        <f>(((((AC1318)*(1/Conversions!$D$4))*Conversions!$D$7)*Conversions!$D$6)*Conversions!$D$5)</f>
        <v>6.1235061416707326E-9</v>
      </c>
      <c r="AD1424" s="210">
        <f>(((((AD1318)*(1/Conversions!$D$4))*Conversions!$D$7)*Conversions!$D$6)*Conversions!$D$5)</f>
        <v>6.1235061416707326E-9</v>
      </c>
      <c r="AE1424" s="210">
        <f>(((((AE1318)*(1/Conversions!$D$4))*Conversions!$D$7)*Conversions!$D$6)*Conversions!$D$5)</f>
        <v>6.1235061416707326E-9</v>
      </c>
      <c r="AF1424" s="210">
        <f>(((((AF1318)*(1/Conversions!$D$4))*Conversions!$D$7)*Conversions!$D$6)*Conversions!$D$5)</f>
        <v>6.1235061416707326E-9</v>
      </c>
      <c r="AG1424" s="210">
        <f>(((((AG1318)*(1/Conversions!$D$4))*Conversions!$D$7)*Conversions!$D$6)*Conversions!$D$5)</f>
        <v>6.1235061416707326E-9</v>
      </c>
      <c r="AH1424" s="210">
        <f>(((((AH1318)*(1/Conversions!$D$4))*Conversions!$D$7)*Conversions!$D$6)*Conversions!$D$5)</f>
        <v>6.1235061416707326E-9</v>
      </c>
      <c r="AI1424" s="210">
        <f>(((((AI1318)*(1/Conversions!$D$4))*Conversions!$D$7)*Conversions!$D$6)*Conversions!$D$5)</f>
        <v>6.1235061416707326E-9</v>
      </c>
      <c r="AJ1424" s="210">
        <f>(((((AJ1318)*(1/Conversions!$D$4))*Conversions!$D$7)*Conversions!$D$6)*Conversions!$D$5)</f>
        <v>6.1235061416707326E-9</v>
      </c>
      <c r="AK1424" s="210">
        <f>(((((AK1318)*(1/Conversions!$D$4))*Conversions!$D$7)*Conversions!$D$6)*Conversions!$D$5)</f>
        <v>6.1235061416707326E-9</v>
      </c>
      <c r="AL1424" s="210">
        <f>(((((AL1318)*(1/Conversions!$D$4))*Conversions!$D$7)*Conversions!$D$6)*Conversions!$D$5)</f>
        <v>6.1235061416707326E-9</v>
      </c>
      <c r="AM1424" s="210">
        <f>(((((AM1318)*(1/Conversions!$D$4))*Conversions!$D$7)*Conversions!$D$6)*Conversions!$D$5)</f>
        <v>6.1235061416707326E-9</v>
      </c>
      <c r="AN1424" s="210">
        <f>(((((AN1318)*(1/Conversions!$D$4))*Conversions!$D$7)*Conversions!$D$6)*Conversions!$D$5)</f>
        <v>6.1235061416707326E-9</v>
      </c>
      <c r="AO1424" s="210">
        <f>(((((AO1318)*(1/Conversions!$D$4))*Conversions!$D$7)*Conversions!$D$6)*Conversions!$D$5)</f>
        <v>6.1235061416707326E-9</v>
      </c>
      <c r="AP1424" s="210">
        <f>(((((AP1318)*(1/Conversions!$D$4))*Conversions!$D$7)*Conversions!$D$6)*Conversions!$D$5)</f>
        <v>6.1235061416707326E-9</v>
      </c>
      <c r="AQ1424" s="210">
        <f>(((((AQ1318)*(1/Conversions!$D$4))*Conversions!$D$7)*Conversions!$D$6)*Conversions!$D$5)</f>
        <v>6.1235061416707326E-9</v>
      </c>
      <c r="AR1424" s="210">
        <f>(((((AR1318)*(1/Conversions!$D$4))*Conversions!$D$7)*Conversions!$D$6)*Conversions!$D$5)</f>
        <v>6.1235061416707326E-9</v>
      </c>
      <c r="AS1424" s="210">
        <f>(((((AS1318)*(1/Conversions!$D$4))*Conversions!$D$7)*Conversions!$D$6)*Conversions!$D$5)</f>
        <v>6.1235061416707326E-9</v>
      </c>
      <c r="AT1424" s="210">
        <f>(((((AT1318)*(1/Conversions!$D$4))*Conversions!$D$7)*Conversions!$D$6)*Conversions!$D$5)</f>
        <v>6.1235061416707326E-9</v>
      </c>
      <c r="AU1424" s="210">
        <f>(((((AU1318)*(1/Conversions!$D$4))*Conversions!$D$7)*Conversions!$D$6)*Conversions!$D$5)</f>
        <v>6.1235061416707326E-9</v>
      </c>
      <c r="AV1424" s="210">
        <f>(((((AV1318)*(1/Conversions!$D$4))*Conversions!$D$7)*Conversions!$D$6)*Conversions!$D$5)</f>
        <v>6.1235061416707326E-9</v>
      </c>
      <c r="AW1424" s="210">
        <f>(((((AW1318)*(1/Conversions!$D$4))*Conversions!$D$7)*Conversions!$D$6)*Conversions!$D$5)</f>
        <v>6.1235061416707326E-9</v>
      </c>
      <c r="AX1424" s="210">
        <f>(((((AX1318)*(1/Conversions!$D$4))*Conversions!$D$7)*Conversions!$D$6)*Conversions!$D$5)</f>
        <v>6.1235061416707326E-9</v>
      </c>
      <c r="AY1424" s="210">
        <f>(((((AY1318)*(1/Conversions!$D$4))*Conversions!$D$7)*Conversions!$D$6)*Conversions!$D$5)</f>
        <v>6.1235061416707326E-9</v>
      </c>
      <c r="AZ1424" s="210">
        <f>(((((AZ1318)*(1/Conversions!$D$4))*Conversions!$D$7)*Conversions!$D$6)*Conversions!$D$5)</f>
        <v>6.1235061416707326E-9</v>
      </c>
      <c r="BA1424" s="210">
        <f>(((((BA1318)*(1/Conversions!$D$4))*Conversions!$D$7)*Conversions!$D$6)*Conversions!$D$5)</f>
        <v>6.1235061416707326E-9</v>
      </c>
      <c r="BB1424" s="210">
        <f>(((((BB1318)*(1/Conversions!$D$4))*Conversions!$D$7)*Conversions!$D$6)*Conversions!$D$5)</f>
        <v>6.1235061416707326E-9</v>
      </c>
      <c r="BC1424" s="210">
        <f>(((((BC1318)*(1/Conversions!$D$4))*Conversions!$D$7)*Conversions!$D$6)*Conversions!$D$5)</f>
        <v>6.1235061416707326E-9</v>
      </c>
      <c r="BD1424" s="210">
        <f>(((((BD1318)*(1/Conversions!$D$4))*Conversions!$D$7)*Conversions!$D$6)*Conversions!$D$5)</f>
        <v>6.1235061416707326E-9</v>
      </c>
      <c r="BE1424" s="210">
        <f>(((((BE1318)*(1/Conversions!$D$4))*Conversions!$D$7)*Conversions!$D$6)*Conversions!$D$5)</f>
        <v>6.1235061416707326E-9</v>
      </c>
      <c r="BF1424" s="210">
        <f>(((((BF1318)*(1/Conversions!$D$4))*Conversions!$D$7)*Conversions!$D$6)*Conversions!$D$5)</f>
        <v>6.1235061416707326E-9</v>
      </c>
      <c r="BG1424" s="210">
        <f>(((((BG1318)*(1/Conversions!$D$4))*Conversions!$D$7)*Conversions!$D$6)*Conversions!$D$5)</f>
        <v>6.1235061416707326E-9</v>
      </c>
      <c r="BH1424" s="210">
        <f>(((((BH1318)*(1/Conversions!$D$4))*Conversions!$D$7)*Conversions!$D$6)*Conversions!$D$5)</f>
        <v>6.1235061416707326E-9</v>
      </c>
      <c r="BI1424" s="210">
        <f>(((((BI1318)*(1/Conversions!$D$4))*Conversions!$D$7)*Conversions!$D$6)*Conversions!$D$5)</f>
        <v>6.1235061416707326E-9</v>
      </c>
      <c r="BJ1424" s="210">
        <f>(((((BJ1318)*(1/Conversions!$D$4))*Conversions!$D$7)*Conversions!$D$6)*Conversions!$D$5)</f>
        <v>6.1235061416707326E-9</v>
      </c>
      <c r="BK1424" s="210">
        <f>(((((BK1318)*(1/Conversions!$D$4))*Conversions!$D$7)*Conversions!$D$6)*Conversions!$D$5)</f>
        <v>1.6005314177791884E-7</v>
      </c>
      <c r="BL1424" s="210">
        <f>(((((BL1318)*(1/Conversions!$D$4))*Conversions!$D$7)*Conversions!$D$6)*Conversions!$D$5)</f>
        <v>1.6005314177791884E-7</v>
      </c>
      <c r="BM1424" s="210">
        <f>(((((BM1318)*(1/Conversions!$D$4))*Conversions!$D$7)*Conversions!$D$6)*Conversions!$D$5)</f>
        <v>1.6005314177791884E-7</v>
      </c>
      <c r="BN1424" s="210">
        <f>(((((BN1318)*(1/Conversions!$D$4))*Conversions!$D$7)*Conversions!$D$6)*Conversions!$D$5)</f>
        <v>1.6005314177791884E-7</v>
      </c>
      <c r="BO1424" s="210">
        <f>(((((BO1318)*(1/Conversions!$D$4))*Conversions!$D$7)*Conversions!$D$6)*Conversions!$D$5)</f>
        <v>1.6005314177791884E-7</v>
      </c>
      <c r="BP1424" s="210">
        <f>(((((BP1318)*(1/Conversions!$D$4))*Conversions!$D$7)*Conversions!$D$6)*Conversions!$D$5)</f>
        <v>1.6005314177791884E-7</v>
      </c>
      <c r="BQ1424" s="210">
        <f>(((((BQ1318)*(1/Conversions!$D$4))*Conversions!$D$7)*Conversions!$D$6)*Conversions!$D$5)</f>
        <v>1.6005314177791884E-7</v>
      </c>
      <c r="BR1424" s="210">
        <f>(((((BR1318)*(1/Conversions!$D$4))*Conversions!$D$7)*Conversions!$D$6)*Conversions!$D$5)</f>
        <v>2.7520449717470201E-7</v>
      </c>
      <c r="BS1424" s="210">
        <f>(((((BS1318)*(1/Conversions!$D$4))*Conversions!$D$7)*Conversions!$D$6)*Conversions!$D$5)</f>
        <v>2.7520449717470201E-7</v>
      </c>
      <c r="BT1424" s="210">
        <f>(((((BT1318)*(1/Conversions!$D$4))*Conversions!$D$7)*Conversions!$D$6)*Conversions!$D$5)</f>
        <v>2.7520449717470201E-7</v>
      </c>
      <c r="BU1424" s="210">
        <f>(((((BU1318)*(1/Conversions!$D$4))*Conversions!$D$7)*Conversions!$D$6)*Conversions!$D$5)</f>
        <v>6.1235061416707326E-9</v>
      </c>
      <c r="BV1424" s="210">
        <f>(((((BV1318)*(1/Conversions!$D$4))*Conversions!$D$7)*Conversions!$D$6)*Conversions!$D$5)</f>
        <v>6.1235061416707326E-9</v>
      </c>
      <c r="BW1424" s="210">
        <f>(((((BW1318)*(1/Conversions!$D$4))*Conversions!$D$7)*Conversions!$D$6)*Conversions!$D$5)</f>
        <v>6.1235061416707326E-9</v>
      </c>
      <c r="BX1424" s="210">
        <f>(((((BX1318)*(1/Conversions!$D$4))*Conversions!$D$7)*Conversions!$D$6)*Conversions!$D$5)</f>
        <v>6.1235061416707326E-9</v>
      </c>
      <c r="BY1424" s="210">
        <f>(((((BY1318)*(1/Conversions!$D$4))*Conversions!$D$7)*Conversions!$D$6)*Conversions!$D$5)</f>
        <v>6.1235061416707326E-9</v>
      </c>
      <c r="BZ1424" s="210">
        <f>(((((BZ1318)*(1/Conversions!$D$4))*Conversions!$D$7)*Conversions!$D$6)*Conversions!$D$5)</f>
        <v>6.1235061416707326E-9</v>
      </c>
      <c r="CA1424" s="210">
        <f>(((((CA1318)*(1/Conversions!$D$4))*Conversions!$D$7)*Conversions!$D$6)*Conversions!$D$5)</f>
        <v>6.1235061416707326E-9</v>
      </c>
      <c r="CB1424" s="210">
        <f>(((((CB1318)*(1/Conversions!$D$4))*Conversions!$D$7)*Conversions!$D$6)*Conversions!$D$5)</f>
        <v>6.1235061416707326E-9</v>
      </c>
      <c r="CC1424" s="210">
        <f>(((((CC1318)*(1/Conversions!$D$4))*Conversions!$D$7)*Conversions!$D$6)*Conversions!$D$5)</f>
        <v>6.1235061416707326E-9</v>
      </c>
      <c r="CD1424" s="210">
        <f>(((((CD1318)*(1/Conversions!$D$4))*Conversions!$D$7)*Conversions!$D$6)*Conversions!$D$5)</f>
        <v>6.1235061416707326E-9</v>
      </c>
      <c r="CE1424" s="210">
        <f>(((((CE1318)*(1/Conversions!$D$4))*Conversions!$D$7)*Conversions!$D$6)*Conversions!$D$5)</f>
        <v>6.1235061416707326E-9</v>
      </c>
      <c r="CF1424" s="210">
        <f>(((((CF1318)*(1/Conversions!$D$4))*Conversions!$D$7)*Conversions!$D$6)*Conversions!$D$5)</f>
        <v>6.1235061416707326E-9</v>
      </c>
      <c r="CG1424" s="210">
        <f>(((((CG1318)*(1/Conversions!$D$4))*Conversions!$D$7)*Conversions!$D$6)*Conversions!$D$5)</f>
        <v>6.1235061416707326E-9</v>
      </c>
      <c r="CH1424" s="210">
        <f>(((((CH1318)*(1/Conversions!$D$4))*Conversions!$D$7)*Conversions!$D$6)*Conversions!$D$5)</f>
        <v>6.1235061416707326E-9</v>
      </c>
      <c r="CI1424" s="210">
        <f>(((((CI1318)*(1/Conversions!$D$4))*Conversions!$D$7)*Conversions!$D$6)*Conversions!$D$5)</f>
        <v>6.1235061416707326E-9</v>
      </c>
      <c r="CJ1424" s="210">
        <f>(((((CJ1318)*(1/Conversions!$D$4))*Conversions!$D$7)*Conversions!$D$6)*Conversions!$D$5)</f>
        <v>6.1235061416707326E-9</v>
      </c>
      <c r="CK1424" s="210">
        <f>(((((CK1318)*(1/Conversions!$D$4))*Conversions!$D$7)*Conversions!$D$6)*Conversions!$D$5)</f>
        <v>6.1235061416707326E-9</v>
      </c>
      <c r="CL1424" s="210">
        <f>(((((CL1318)*(1/Conversions!$D$4))*Conversions!$D$7)*Conversions!$D$6)*Conversions!$D$5)</f>
        <v>6.1235061416707326E-9</v>
      </c>
      <c r="CM1424" s="210">
        <f>(((((CM1318)*(1/Conversions!$D$4))*Conversions!$D$7)*Conversions!$D$6)*Conversions!$D$5)</f>
        <v>6.1235061416707326E-9</v>
      </c>
      <c r="CN1424" s="210">
        <f>(((((CN1318)*(1/Conversions!$D$4))*Conversions!$D$7)*Conversions!$D$6)*Conversions!$D$5)</f>
        <v>6.1235061416707326E-9</v>
      </c>
      <c r="CO1424" s="210">
        <f>(((((CO1318)*(1/Conversions!$D$4))*Conversions!$D$7)*Conversions!$D$6)*Conversions!$D$5)</f>
        <v>6.1235061416707326E-9</v>
      </c>
      <c r="CP1424" s="210">
        <f>(((((CP1318)*(1/Conversions!$D$4))*Conversions!$D$7)*Conversions!$D$6)*Conversions!$D$5)</f>
        <v>6.1235061416707326E-9</v>
      </c>
      <c r="CQ1424" s="210">
        <f>(((((CQ1318)*(1/Conversions!$D$4))*Conversions!$D$7)*Conversions!$D$6)*Conversions!$D$5)</f>
        <v>6.1235061416707326E-9</v>
      </c>
      <c r="CR1424" s="210">
        <f>(((((CR1318)*(1/Conversions!$D$4))*Conversions!$D$7)*Conversions!$D$6)*Conversions!$D$5)</f>
        <v>6.1235061416707326E-9</v>
      </c>
      <c r="CS1424" s="210">
        <f>(((((CS1318)*(1/Conversions!$D$4))*Conversions!$D$7)*Conversions!$D$6)*Conversions!$D$5)</f>
        <v>6.1235061416707326E-9</v>
      </c>
      <c r="CT1424" s="210">
        <f>(((((CT1318)*(1/Conversions!$D$4))*Conversions!$D$7)*Conversions!$D$6)*Conversions!$D$5)</f>
        <v>6.1235061416707326E-9</v>
      </c>
      <c r="CU1424" s="210">
        <f>(((((CU1318)*(1/Conversions!$D$4))*Conversions!$D$7)*Conversions!$D$6)*Conversions!$D$5)</f>
        <v>6.1235061416707326E-9</v>
      </c>
      <c r="CV1424" s="210">
        <f>(((((CV1318)*(1/Conversions!$D$4))*Conversions!$D$7)*Conversions!$D$6)*Conversions!$D$5)</f>
        <v>6.1235061416707326E-9</v>
      </c>
      <c r="CW1424" s="210">
        <f>(((((CW1318)*(1/Conversions!$D$4))*Conversions!$D$7)*Conversions!$D$6)*Conversions!$D$5)</f>
        <v>6.1235061416707326E-9</v>
      </c>
      <c r="CX1424" s="210">
        <f>(((((CX1318)*(1/Conversions!$D$4))*Conversions!$D$7)*Conversions!$D$6)*Conversions!$D$5)</f>
        <v>6.1235061416707326E-9</v>
      </c>
    </row>
    <row r="1425" spans="1:102" s="208" customFormat="1" x14ac:dyDescent="0.25">
      <c r="A1425" s="213" t="s">
        <v>350</v>
      </c>
      <c r="C1425" s="210">
        <f>(((((C1319)*(1/Conversions!$D$4))*Conversions!$D$7)*Conversions!$D$6)*Conversions!$D$5)</f>
        <v>5.4169477407087261E-5</v>
      </c>
      <c r="D1425" s="210">
        <f>(((((D1319)*(1/Conversions!$D$4))*Conversions!$D$7)*Conversions!$D$6)*Conversions!$D$5)</f>
        <v>5.4169477407087261E-5</v>
      </c>
      <c r="E1425" s="210">
        <f>(((((E1319)*(1/Conversions!$D$4))*Conversions!$D$7)*Conversions!$D$6)*Conversions!$D$5)</f>
        <v>5.4169477407087261E-5</v>
      </c>
      <c r="F1425" s="210">
        <f>(((((F1319)*(1/Conversions!$D$4))*Conversions!$D$7)*Conversions!$D$6)*Conversions!$D$5)</f>
        <v>5.4169477407087261E-5</v>
      </c>
      <c r="G1425" s="210">
        <f>(((((G1319)*(1/Conversions!$D$4))*Conversions!$D$7)*Conversions!$D$6)*Conversions!$D$5)</f>
        <v>5.4169477407087261E-5</v>
      </c>
      <c r="H1425" s="210">
        <f>(((((H1319)*(1/Conversions!$D$4))*Conversions!$D$7)*Conversions!$D$6)*Conversions!$D$5)</f>
        <v>5.4169477407087261E-5</v>
      </c>
      <c r="I1425" s="210">
        <f>(((((I1319)*(1/Conversions!$D$4))*Conversions!$D$7)*Conversions!$D$6)*Conversions!$D$5)</f>
        <v>5.4169477407087261E-5</v>
      </c>
      <c r="J1425" s="210">
        <f>(((((J1319)*(1/Conversions!$D$4))*Conversions!$D$7)*Conversions!$D$6)*Conversions!$D$5)</f>
        <v>5.4169477407087261E-5</v>
      </c>
      <c r="K1425" s="210">
        <f>(((((K1319)*(1/Conversions!$D$4))*Conversions!$D$7)*Conversions!$D$6)*Conversions!$D$5)</f>
        <v>5.4169477407087261E-5</v>
      </c>
      <c r="L1425" s="210">
        <f>(((((L1319)*(1/Conversions!$D$4))*Conversions!$D$7)*Conversions!$D$6)*Conversions!$D$5)</f>
        <v>5.4169477407087261E-5</v>
      </c>
      <c r="M1425" s="210">
        <f>(((((M1319)*(1/Conversions!$D$4))*Conversions!$D$7)*Conversions!$D$6)*Conversions!$D$5)</f>
        <v>5.4169477407087261E-5</v>
      </c>
      <c r="N1425" s="210">
        <f>(((((N1319)*(1/Conversions!$D$4))*Conversions!$D$7)*Conversions!$D$6)*Conversions!$D$5)</f>
        <v>5.4169477407087261E-5</v>
      </c>
      <c r="O1425" s="210">
        <f>(((((O1319)*(1/Conversions!$D$4))*Conversions!$D$7)*Conversions!$D$6)*Conversions!$D$5)</f>
        <v>5.4169477407087261E-5</v>
      </c>
      <c r="P1425" s="210">
        <f>(((((P1319)*(1/Conversions!$D$4))*Conversions!$D$7)*Conversions!$D$6)*Conversions!$D$5)</f>
        <v>5.4169477407087261E-5</v>
      </c>
      <c r="Q1425" s="210">
        <f>(((((Q1319)*(1/Conversions!$D$4))*Conversions!$D$7)*Conversions!$D$6)*Conversions!$D$5)</f>
        <v>5.4169477407087261E-5</v>
      </c>
      <c r="R1425" s="210">
        <f>(((((R1319)*(1/Conversions!$D$4))*Conversions!$D$7)*Conversions!$D$6)*Conversions!$D$5)</f>
        <v>5.4169477407087261E-5</v>
      </c>
      <c r="S1425" s="210">
        <f>(((((S1319)*(1/Conversions!$D$4))*Conversions!$D$7)*Conversions!$D$6)*Conversions!$D$5)</f>
        <v>5.4169477407087261E-5</v>
      </c>
      <c r="T1425" s="210">
        <f>(((((T1319)*(1/Conversions!$D$4))*Conversions!$D$7)*Conversions!$D$6)*Conversions!$D$5)</f>
        <v>5.4169477407087261E-5</v>
      </c>
      <c r="U1425" s="210">
        <f>(((((U1319)*(1/Conversions!$D$4))*Conversions!$D$7)*Conversions!$D$6)*Conversions!$D$5)</f>
        <v>5.4169477407087261E-5</v>
      </c>
      <c r="V1425" s="210">
        <f>(((((V1319)*(1/Conversions!$D$4))*Conversions!$D$7)*Conversions!$D$6)*Conversions!$D$5)</f>
        <v>5.4169477407087261E-5</v>
      </c>
      <c r="W1425" s="210">
        <f>(((((W1319)*(1/Conversions!$D$4))*Conversions!$D$7)*Conversions!$D$6)*Conversions!$D$5)</f>
        <v>5.4169477407087261E-5</v>
      </c>
      <c r="X1425" s="210">
        <f>(((((X1319)*(1/Conversions!$D$4))*Conversions!$D$7)*Conversions!$D$6)*Conversions!$D$5)</f>
        <v>5.4169477407087261E-5</v>
      </c>
      <c r="Y1425" s="210">
        <f>(((((Y1319)*(1/Conversions!$D$4))*Conversions!$D$7)*Conversions!$D$6)*Conversions!$D$5)</f>
        <v>5.4169477407087261E-5</v>
      </c>
      <c r="Z1425" s="210">
        <f>(((((Z1319)*(1/Conversions!$D$4))*Conversions!$D$7)*Conversions!$D$6)*Conversions!$D$5)</f>
        <v>5.4169477407087261E-5</v>
      </c>
      <c r="AA1425" s="210">
        <f>(((((AA1319)*(1/Conversions!$D$4))*Conversions!$D$7)*Conversions!$D$6)*Conversions!$D$5)</f>
        <v>5.4169477407087261E-5</v>
      </c>
      <c r="AB1425" s="210">
        <f>(((((AB1319)*(1/Conversions!$D$4))*Conversions!$D$7)*Conversions!$D$6)*Conversions!$D$5)</f>
        <v>5.4169477407087261E-5</v>
      </c>
      <c r="AC1425" s="210">
        <f>(((((AC1319)*(1/Conversions!$D$4))*Conversions!$D$7)*Conversions!$D$6)*Conversions!$D$5)</f>
        <v>5.4169477407087261E-5</v>
      </c>
      <c r="AD1425" s="210">
        <f>(((((AD1319)*(1/Conversions!$D$4))*Conversions!$D$7)*Conversions!$D$6)*Conversions!$D$5)</f>
        <v>5.4169477407087261E-5</v>
      </c>
      <c r="AE1425" s="210">
        <f>(((((AE1319)*(1/Conversions!$D$4))*Conversions!$D$7)*Conversions!$D$6)*Conversions!$D$5)</f>
        <v>5.4169477407087261E-5</v>
      </c>
      <c r="AF1425" s="210">
        <f>(((((AF1319)*(1/Conversions!$D$4))*Conversions!$D$7)*Conversions!$D$6)*Conversions!$D$5)</f>
        <v>5.4169477407087261E-5</v>
      </c>
      <c r="AG1425" s="210">
        <f>(((((AG1319)*(1/Conversions!$D$4))*Conversions!$D$7)*Conversions!$D$6)*Conversions!$D$5)</f>
        <v>5.4169477407087261E-5</v>
      </c>
      <c r="AH1425" s="210">
        <f>(((((AH1319)*(1/Conversions!$D$4))*Conversions!$D$7)*Conversions!$D$6)*Conversions!$D$5)</f>
        <v>5.4169477407087261E-5</v>
      </c>
      <c r="AI1425" s="210">
        <f>(((((AI1319)*(1/Conversions!$D$4))*Conversions!$D$7)*Conversions!$D$6)*Conversions!$D$5)</f>
        <v>5.4169477407087261E-5</v>
      </c>
      <c r="AJ1425" s="210">
        <f>(((((AJ1319)*(1/Conversions!$D$4))*Conversions!$D$7)*Conversions!$D$6)*Conversions!$D$5)</f>
        <v>5.4169477407087261E-5</v>
      </c>
      <c r="AK1425" s="210">
        <f>(((((AK1319)*(1/Conversions!$D$4))*Conversions!$D$7)*Conversions!$D$6)*Conversions!$D$5)</f>
        <v>5.4169477407087261E-5</v>
      </c>
      <c r="AL1425" s="210">
        <f>(((((AL1319)*(1/Conversions!$D$4))*Conversions!$D$7)*Conversions!$D$6)*Conversions!$D$5)</f>
        <v>5.4169477407087261E-5</v>
      </c>
      <c r="AM1425" s="210">
        <f>(((((AM1319)*(1/Conversions!$D$4))*Conversions!$D$7)*Conversions!$D$6)*Conversions!$D$5)</f>
        <v>5.4169477407087261E-5</v>
      </c>
      <c r="AN1425" s="210">
        <f>(((((AN1319)*(1/Conversions!$D$4))*Conversions!$D$7)*Conversions!$D$6)*Conversions!$D$5)</f>
        <v>5.4169477407087261E-5</v>
      </c>
      <c r="AO1425" s="210">
        <f>(((((AO1319)*(1/Conversions!$D$4))*Conversions!$D$7)*Conversions!$D$6)*Conversions!$D$5)</f>
        <v>5.4169477407087261E-5</v>
      </c>
      <c r="AP1425" s="210">
        <f>(((((AP1319)*(1/Conversions!$D$4))*Conversions!$D$7)*Conversions!$D$6)*Conversions!$D$5)</f>
        <v>5.4169477407087261E-5</v>
      </c>
      <c r="AQ1425" s="210">
        <f>(((((AQ1319)*(1/Conversions!$D$4))*Conversions!$D$7)*Conversions!$D$6)*Conversions!$D$5)</f>
        <v>5.4169477407087261E-5</v>
      </c>
      <c r="AR1425" s="210">
        <f>(((((AR1319)*(1/Conversions!$D$4))*Conversions!$D$7)*Conversions!$D$6)*Conversions!$D$5)</f>
        <v>5.4169477407087261E-5</v>
      </c>
      <c r="AS1425" s="210">
        <f>(((((AS1319)*(1/Conversions!$D$4))*Conversions!$D$7)*Conversions!$D$6)*Conversions!$D$5)</f>
        <v>5.4169477407087261E-5</v>
      </c>
      <c r="AT1425" s="210">
        <f>(((((AT1319)*(1/Conversions!$D$4))*Conversions!$D$7)*Conversions!$D$6)*Conversions!$D$5)</f>
        <v>5.4169477407087261E-5</v>
      </c>
      <c r="AU1425" s="210">
        <f>(((((AU1319)*(1/Conversions!$D$4))*Conversions!$D$7)*Conversions!$D$6)*Conversions!$D$5)</f>
        <v>5.4169477407087261E-5</v>
      </c>
      <c r="AV1425" s="210">
        <f>(((((AV1319)*(1/Conversions!$D$4))*Conversions!$D$7)*Conversions!$D$6)*Conversions!$D$5)</f>
        <v>5.4169477407087261E-5</v>
      </c>
      <c r="AW1425" s="210">
        <f>(((((AW1319)*(1/Conversions!$D$4))*Conversions!$D$7)*Conversions!$D$6)*Conversions!$D$5)</f>
        <v>5.4169477407087261E-5</v>
      </c>
      <c r="AX1425" s="210">
        <f>(((((AX1319)*(1/Conversions!$D$4))*Conversions!$D$7)*Conversions!$D$6)*Conversions!$D$5)</f>
        <v>5.4169477407087261E-5</v>
      </c>
      <c r="AY1425" s="210">
        <f>(((((AY1319)*(1/Conversions!$D$4))*Conversions!$D$7)*Conversions!$D$6)*Conversions!$D$5)</f>
        <v>5.4169477407087261E-5</v>
      </c>
      <c r="AZ1425" s="210">
        <f>(((((AZ1319)*(1/Conversions!$D$4))*Conversions!$D$7)*Conversions!$D$6)*Conversions!$D$5)</f>
        <v>5.4169477407087261E-5</v>
      </c>
      <c r="BA1425" s="210">
        <f>(((((BA1319)*(1/Conversions!$D$4))*Conversions!$D$7)*Conversions!$D$6)*Conversions!$D$5)</f>
        <v>5.4169477407087261E-5</v>
      </c>
      <c r="BB1425" s="210">
        <f>(((((BB1319)*(1/Conversions!$D$4))*Conversions!$D$7)*Conversions!$D$6)*Conversions!$D$5)</f>
        <v>2.0761041014933664E-4</v>
      </c>
      <c r="BC1425" s="210">
        <f>(((((BC1319)*(1/Conversions!$D$4))*Conversions!$D$7)*Conversions!$D$6)*Conversions!$D$5)</f>
        <v>2.0761041014933664E-4</v>
      </c>
      <c r="BD1425" s="210">
        <f>(((((BD1319)*(1/Conversions!$D$4))*Conversions!$D$7)*Conversions!$D$6)*Conversions!$D$5)</f>
        <v>2.0761041014933664E-4</v>
      </c>
      <c r="BE1425" s="210">
        <f>(((((BE1319)*(1/Conversions!$D$4))*Conversions!$D$7)*Conversions!$D$6)*Conversions!$D$5)</f>
        <v>2.0761041014933664E-4</v>
      </c>
      <c r="BF1425" s="210">
        <f>(((((BF1319)*(1/Conversions!$D$4))*Conversions!$D$7)*Conversions!$D$6)*Conversions!$D$5)</f>
        <v>2.0761041014933664E-4</v>
      </c>
      <c r="BG1425" s="210">
        <f>(((((BG1319)*(1/Conversions!$D$4))*Conversions!$D$7)*Conversions!$D$6)*Conversions!$D$5)</f>
        <v>2.0761041014933664E-4</v>
      </c>
      <c r="BH1425" s="210">
        <f>(((((BH1319)*(1/Conversions!$D$4))*Conversions!$D$7)*Conversions!$D$6)*Conversions!$D$5)</f>
        <v>5.4169477407087261E-5</v>
      </c>
      <c r="BI1425" s="210">
        <f>(((((BI1319)*(1/Conversions!$D$4))*Conversions!$D$7)*Conversions!$D$6)*Conversions!$D$5)</f>
        <v>5.4169477407087261E-5</v>
      </c>
      <c r="BJ1425" s="210">
        <f>(((((BJ1319)*(1/Conversions!$D$4))*Conversions!$D$7)*Conversions!$D$6)*Conversions!$D$5)</f>
        <v>5.4169477407087261E-5</v>
      </c>
      <c r="BK1425" s="210">
        <f>(((((BK1319)*(1/Conversions!$D$4))*Conversions!$D$7)*Conversions!$D$6)*Conversions!$D$5)</f>
        <v>2.0761041014933664E-4</v>
      </c>
      <c r="BL1425" s="210">
        <f>(((((BL1319)*(1/Conversions!$D$4))*Conversions!$D$7)*Conversions!$D$6)*Conversions!$D$5)</f>
        <v>2.0761041014933664E-4</v>
      </c>
      <c r="BM1425" s="210">
        <f>(((((BM1319)*(1/Conversions!$D$4))*Conversions!$D$7)*Conversions!$D$6)*Conversions!$D$5)</f>
        <v>2.0761041014933664E-4</v>
      </c>
      <c r="BN1425" s="210">
        <f>(((((BN1319)*(1/Conversions!$D$4))*Conversions!$D$7)*Conversions!$D$6)*Conversions!$D$5)</f>
        <v>2.0761041014933664E-4</v>
      </c>
      <c r="BO1425" s="210">
        <f>(((((BO1319)*(1/Conversions!$D$4))*Conversions!$D$7)*Conversions!$D$6)*Conversions!$D$5)</f>
        <v>2.0761041014933664E-4</v>
      </c>
      <c r="BP1425" s="210">
        <f>(((((BP1319)*(1/Conversions!$D$4))*Conversions!$D$7)*Conversions!$D$6)*Conversions!$D$5)</f>
        <v>2.0761041014933664E-4</v>
      </c>
      <c r="BQ1425" s="210">
        <f>(((((BQ1319)*(1/Conversions!$D$4))*Conversions!$D$7)*Conversions!$D$6)*Conversions!$D$5)</f>
        <v>2.0761041014933664E-4</v>
      </c>
      <c r="BR1425" s="210">
        <f>(((((BR1319)*(1/Conversions!$D$4))*Conversions!$D$7)*Conversions!$D$6)*Conversions!$D$5)</f>
        <v>5.4169477407087261E-5</v>
      </c>
      <c r="BS1425" s="210">
        <f>(((((BS1319)*(1/Conversions!$D$4))*Conversions!$D$7)*Conversions!$D$6)*Conversions!$D$5)</f>
        <v>5.4169477407087261E-5</v>
      </c>
      <c r="BT1425" s="210">
        <f>(((((BT1319)*(1/Conversions!$D$4))*Conversions!$D$7)*Conversions!$D$6)*Conversions!$D$5)</f>
        <v>5.4169477407087261E-5</v>
      </c>
      <c r="BU1425" s="210">
        <f>(((((BU1319)*(1/Conversions!$D$4))*Conversions!$D$7)*Conversions!$D$6)*Conversions!$D$5)</f>
        <v>2.0761041014933664E-4</v>
      </c>
      <c r="BV1425" s="210">
        <f>(((((BV1319)*(1/Conversions!$D$4))*Conversions!$D$7)*Conversions!$D$6)*Conversions!$D$5)</f>
        <v>2.0761041014933664E-4</v>
      </c>
      <c r="BW1425" s="210">
        <f>(((((BW1319)*(1/Conversions!$D$4))*Conversions!$D$7)*Conversions!$D$6)*Conversions!$D$5)</f>
        <v>2.0761041014933664E-4</v>
      </c>
      <c r="BX1425" s="210">
        <f>(((((BX1319)*(1/Conversions!$D$4))*Conversions!$D$7)*Conversions!$D$6)*Conversions!$D$5)</f>
        <v>2.0761041014933664E-4</v>
      </c>
      <c r="BY1425" s="210">
        <f>(((((BY1319)*(1/Conversions!$D$4))*Conversions!$D$7)*Conversions!$D$6)*Conversions!$D$5)</f>
        <v>2.0761041014933664E-4</v>
      </c>
      <c r="BZ1425" s="210">
        <f>(((((BZ1319)*(1/Conversions!$D$4))*Conversions!$D$7)*Conversions!$D$6)*Conversions!$D$5)</f>
        <v>5.4169477407087261E-5</v>
      </c>
      <c r="CA1425" s="210">
        <f>(((((CA1319)*(1/Conversions!$D$4))*Conversions!$D$7)*Conversions!$D$6)*Conversions!$D$5)</f>
        <v>5.4169477407087261E-5</v>
      </c>
      <c r="CB1425" s="210">
        <f>(((((CB1319)*(1/Conversions!$D$4))*Conversions!$D$7)*Conversions!$D$6)*Conversions!$D$5)</f>
        <v>5.4169477407087261E-5</v>
      </c>
      <c r="CC1425" s="210">
        <f>(((((CC1319)*(1/Conversions!$D$4))*Conversions!$D$7)*Conversions!$D$6)*Conversions!$D$5)</f>
        <v>3.5004080780992805E-2</v>
      </c>
      <c r="CD1425" s="210">
        <f>(((((CD1319)*(1/Conversions!$D$4))*Conversions!$D$7)*Conversions!$D$6)*Conversions!$D$5)</f>
        <v>3.5004080780992805E-2</v>
      </c>
      <c r="CE1425" s="210">
        <f>(((((CE1319)*(1/Conversions!$D$4))*Conversions!$D$7)*Conversions!$D$6)*Conversions!$D$5)</f>
        <v>3.5004080780992805E-2</v>
      </c>
      <c r="CF1425" s="210">
        <f>(((((CF1319)*(1/Conversions!$D$4))*Conversions!$D$7)*Conversions!$D$6)*Conversions!$D$5)</f>
        <v>5.5523714342264451E-3</v>
      </c>
      <c r="CG1425" s="210">
        <f>(((((CG1319)*(1/Conversions!$D$4))*Conversions!$D$7)*Conversions!$D$6)*Conversions!$D$5)</f>
        <v>5.5523714342264451E-3</v>
      </c>
      <c r="CH1425" s="210">
        <f>(((((CH1319)*(1/Conversions!$D$4))*Conversions!$D$7)*Conversions!$D$6)*Conversions!$D$5)</f>
        <v>5.5523714342264451E-3</v>
      </c>
      <c r="CI1425" s="210">
        <f>(((((CI1319)*(1/Conversions!$D$4))*Conversions!$D$7)*Conversions!$D$6)*Conversions!$D$5)</f>
        <v>3.0175931707752412E-2</v>
      </c>
      <c r="CJ1425" s="210">
        <f>(((((CJ1319)*(1/Conversions!$D$4))*Conversions!$D$7)*Conversions!$D$6)*Conversions!$D$5)</f>
        <v>3.0175931707752412E-2</v>
      </c>
      <c r="CK1425" s="210">
        <f>(((((CK1319)*(1/Conversions!$D$4))*Conversions!$D$7)*Conversions!$D$6)*Conversions!$D$5)</f>
        <v>3.0175931707752412E-2</v>
      </c>
      <c r="CL1425" s="210">
        <f>(((((CL1319)*(1/Conversions!$D$4))*Conversions!$D$7)*Conversions!$D$6)*Conversions!$D$5)</f>
        <v>5.4169477407087261E-5</v>
      </c>
      <c r="CM1425" s="210">
        <f>(((((CM1319)*(1/Conversions!$D$4))*Conversions!$D$7)*Conversions!$D$6)*Conversions!$D$5)</f>
        <v>5.4169477407087261E-5</v>
      </c>
      <c r="CN1425" s="210">
        <f>(((((CN1319)*(1/Conversions!$D$4))*Conversions!$D$7)*Conversions!$D$6)*Conversions!$D$5)</f>
        <v>5.4169477407087261E-5</v>
      </c>
      <c r="CO1425" s="210">
        <f>(((((CO1319)*(1/Conversions!$D$4))*Conversions!$D$7)*Conversions!$D$6)*Conversions!$D$5)</f>
        <v>2.0761041014933664E-4</v>
      </c>
      <c r="CP1425" s="210">
        <f>(((((CP1319)*(1/Conversions!$D$4))*Conversions!$D$7)*Conversions!$D$6)*Conversions!$D$5)</f>
        <v>2.0761041014933664E-4</v>
      </c>
      <c r="CQ1425" s="210">
        <f>(((((CQ1319)*(1/Conversions!$D$4))*Conversions!$D$7)*Conversions!$D$6)*Conversions!$D$5)</f>
        <v>2.0761041014933664E-4</v>
      </c>
      <c r="CR1425" s="210">
        <f>(((((CR1319)*(1/Conversions!$D$4))*Conversions!$D$7)*Conversions!$D$6)*Conversions!$D$5)</f>
        <v>2.0761041014933664E-4</v>
      </c>
      <c r="CS1425" s="210">
        <f>(((((CS1319)*(1/Conversions!$D$4))*Conversions!$D$7)*Conversions!$D$6)*Conversions!$D$5)</f>
        <v>2.0761041014933664E-4</v>
      </c>
      <c r="CT1425" s="210">
        <f>(((((CT1319)*(1/Conversions!$D$4))*Conversions!$D$7)*Conversions!$D$6)*Conversions!$D$5)</f>
        <v>2.0761041014933664E-4</v>
      </c>
      <c r="CU1425" s="210">
        <f>(((((CU1319)*(1/Conversions!$D$4))*Conversions!$D$7)*Conversions!$D$6)*Conversions!$D$5)</f>
        <v>2.0761041014933664E-4</v>
      </c>
      <c r="CV1425" s="210">
        <f>(((((CV1319)*(1/Conversions!$D$4))*Conversions!$D$7)*Conversions!$D$6)*Conversions!$D$5)</f>
        <v>2.0761041014933664E-4</v>
      </c>
      <c r="CW1425" s="210">
        <f>(((((CW1319)*(1/Conversions!$D$4))*Conversions!$D$7)*Conversions!$D$6)*Conversions!$D$5)</f>
        <v>2.0761041014933664E-4</v>
      </c>
      <c r="CX1425" s="210">
        <f>(((((CX1319)*(1/Conversions!$D$4))*Conversions!$D$7)*Conversions!$D$6)*Conversions!$D$5)</f>
        <v>2.0761041014933664E-4</v>
      </c>
    </row>
    <row r="1426" spans="1:102" s="208" customFormat="1" x14ac:dyDescent="0.25">
      <c r="A1426" s="213" t="s">
        <v>663</v>
      </c>
      <c r="C1426" s="210">
        <f>(((((C1320)*(1/Conversions!$D$4))*Conversions!$D$7)*Conversions!$D$6)*Conversions!$D$5)</f>
        <v>0</v>
      </c>
      <c r="D1426" s="210">
        <f>(((((D1320)*(1/Conversions!$D$4))*Conversions!$D$7)*Conversions!$D$6)*Conversions!$D$5)</f>
        <v>0</v>
      </c>
      <c r="E1426" s="210">
        <f>(((((E1320)*(1/Conversions!$D$4))*Conversions!$D$7)*Conversions!$D$6)*Conversions!$D$5)</f>
        <v>0</v>
      </c>
      <c r="F1426" s="210">
        <f>(((((F1320)*(1/Conversions!$D$4))*Conversions!$D$7)*Conversions!$D$6)*Conversions!$D$5)</f>
        <v>0</v>
      </c>
      <c r="G1426" s="210">
        <f>(((((G1320)*(1/Conversions!$D$4))*Conversions!$D$7)*Conversions!$D$6)*Conversions!$D$5)</f>
        <v>0</v>
      </c>
      <c r="H1426" s="210">
        <f>(((((H1320)*(1/Conversions!$D$4))*Conversions!$D$7)*Conversions!$D$6)*Conversions!$D$5)</f>
        <v>0</v>
      </c>
      <c r="I1426" s="210">
        <f>(((((I1320)*(1/Conversions!$D$4))*Conversions!$D$7)*Conversions!$D$6)*Conversions!$D$5)</f>
        <v>0</v>
      </c>
      <c r="J1426" s="210">
        <f>(((((J1320)*(1/Conversions!$D$4))*Conversions!$D$7)*Conversions!$D$6)*Conversions!$D$5)</f>
        <v>0</v>
      </c>
      <c r="K1426" s="210">
        <f>(((((K1320)*(1/Conversions!$D$4))*Conversions!$D$7)*Conversions!$D$6)*Conversions!$D$5)</f>
        <v>0</v>
      </c>
      <c r="L1426" s="210">
        <f>(((((L1320)*(1/Conversions!$D$4))*Conversions!$D$7)*Conversions!$D$6)*Conversions!$D$5)</f>
        <v>0</v>
      </c>
      <c r="M1426" s="210">
        <f>(((((M1320)*(1/Conversions!$D$4))*Conversions!$D$7)*Conversions!$D$6)*Conversions!$D$5)</f>
        <v>0</v>
      </c>
      <c r="N1426" s="210">
        <f>(((((N1320)*(1/Conversions!$D$4))*Conversions!$D$7)*Conversions!$D$6)*Conversions!$D$5)</f>
        <v>0</v>
      </c>
      <c r="O1426" s="210">
        <f>(((((O1320)*(1/Conversions!$D$4))*Conversions!$D$7)*Conversions!$D$6)*Conversions!$D$5)</f>
        <v>0</v>
      </c>
      <c r="P1426" s="210">
        <f>(((((P1320)*(1/Conversions!$D$4))*Conversions!$D$7)*Conversions!$D$6)*Conversions!$D$5)</f>
        <v>0</v>
      </c>
      <c r="Q1426" s="210">
        <f>(((((Q1320)*(1/Conversions!$D$4))*Conversions!$D$7)*Conversions!$D$6)*Conversions!$D$5)</f>
        <v>0</v>
      </c>
      <c r="R1426" s="210">
        <f>(((((R1320)*(1/Conversions!$D$4))*Conversions!$D$7)*Conversions!$D$6)*Conversions!$D$5)</f>
        <v>0</v>
      </c>
      <c r="S1426" s="210">
        <f>(((((S1320)*(1/Conversions!$D$4))*Conversions!$D$7)*Conversions!$D$6)*Conversions!$D$5)</f>
        <v>0</v>
      </c>
      <c r="T1426" s="210">
        <f>(((((T1320)*(1/Conversions!$D$4))*Conversions!$D$7)*Conversions!$D$6)*Conversions!$D$5)</f>
        <v>0</v>
      </c>
      <c r="U1426" s="210">
        <f>(((((U1320)*(1/Conversions!$D$4))*Conversions!$D$7)*Conversions!$D$6)*Conversions!$D$5)</f>
        <v>0</v>
      </c>
      <c r="V1426" s="210">
        <f>(((((V1320)*(1/Conversions!$D$4))*Conversions!$D$7)*Conversions!$D$6)*Conversions!$D$5)</f>
        <v>0</v>
      </c>
      <c r="W1426" s="210">
        <f>(((((W1320)*(1/Conversions!$D$4))*Conversions!$D$7)*Conversions!$D$6)*Conversions!$D$5)</f>
        <v>0</v>
      </c>
      <c r="X1426" s="210">
        <f>(((((X1320)*(1/Conversions!$D$4))*Conversions!$D$7)*Conversions!$D$6)*Conversions!$D$5)</f>
        <v>0</v>
      </c>
      <c r="Y1426" s="210">
        <f>(((((Y1320)*(1/Conversions!$D$4))*Conversions!$D$7)*Conversions!$D$6)*Conversions!$D$5)</f>
        <v>0</v>
      </c>
      <c r="Z1426" s="210">
        <f>(((((Z1320)*(1/Conversions!$D$4))*Conversions!$D$7)*Conversions!$D$6)*Conversions!$D$5)</f>
        <v>0</v>
      </c>
      <c r="AA1426" s="210">
        <f>(((((AA1320)*(1/Conversions!$D$4))*Conversions!$D$7)*Conversions!$D$6)*Conversions!$D$5)</f>
        <v>0</v>
      </c>
      <c r="AB1426" s="210">
        <f>(((((AB1320)*(1/Conversions!$D$4))*Conversions!$D$7)*Conversions!$D$6)*Conversions!$D$5)</f>
        <v>0</v>
      </c>
      <c r="AC1426" s="210">
        <f>(((((AC1320)*(1/Conversions!$D$4))*Conversions!$D$7)*Conversions!$D$6)*Conversions!$D$5)</f>
        <v>0</v>
      </c>
      <c r="AD1426" s="210">
        <f>(((((AD1320)*(1/Conversions!$D$4))*Conversions!$D$7)*Conversions!$D$6)*Conversions!$D$5)</f>
        <v>0</v>
      </c>
      <c r="AE1426" s="210">
        <f>(((((AE1320)*(1/Conversions!$D$4))*Conversions!$D$7)*Conversions!$D$6)*Conversions!$D$5)</f>
        <v>0</v>
      </c>
      <c r="AF1426" s="210">
        <f>(((((AF1320)*(1/Conversions!$D$4))*Conversions!$D$7)*Conversions!$D$6)*Conversions!$D$5)</f>
        <v>0</v>
      </c>
      <c r="AG1426" s="210">
        <f>(((((AG1320)*(1/Conversions!$D$4))*Conversions!$D$7)*Conversions!$D$6)*Conversions!$D$5)</f>
        <v>0</v>
      </c>
      <c r="AH1426" s="210">
        <f>(((((AH1320)*(1/Conversions!$D$4))*Conversions!$D$7)*Conversions!$D$6)*Conversions!$D$5)</f>
        <v>0</v>
      </c>
      <c r="AI1426" s="210">
        <f>(((((AI1320)*(1/Conversions!$D$4))*Conversions!$D$7)*Conversions!$D$6)*Conversions!$D$5)</f>
        <v>0</v>
      </c>
      <c r="AJ1426" s="210">
        <f>(((((AJ1320)*(1/Conversions!$D$4))*Conversions!$D$7)*Conversions!$D$6)*Conversions!$D$5)</f>
        <v>0</v>
      </c>
      <c r="AK1426" s="210">
        <f>(((((AK1320)*(1/Conversions!$D$4))*Conversions!$D$7)*Conversions!$D$6)*Conversions!$D$5)</f>
        <v>0</v>
      </c>
      <c r="AL1426" s="210">
        <f>(((((AL1320)*(1/Conversions!$D$4))*Conversions!$D$7)*Conversions!$D$6)*Conversions!$D$5)</f>
        <v>0</v>
      </c>
      <c r="AM1426" s="210">
        <f>(((((AM1320)*(1/Conversions!$D$4))*Conversions!$D$7)*Conversions!$D$6)*Conversions!$D$5)</f>
        <v>0</v>
      </c>
      <c r="AN1426" s="210">
        <f>(((((AN1320)*(1/Conversions!$D$4))*Conversions!$D$7)*Conversions!$D$6)*Conversions!$D$5)</f>
        <v>0</v>
      </c>
      <c r="AO1426" s="210">
        <f>(((((AO1320)*(1/Conversions!$D$4))*Conversions!$D$7)*Conversions!$D$6)*Conversions!$D$5)</f>
        <v>0</v>
      </c>
      <c r="AP1426" s="210">
        <f>(((((AP1320)*(1/Conversions!$D$4))*Conversions!$D$7)*Conversions!$D$6)*Conversions!$D$5)</f>
        <v>0</v>
      </c>
      <c r="AQ1426" s="210">
        <f>(((((AQ1320)*(1/Conversions!$D$4))*Conversions!$D$7)*Conversions!$D$6)*Conversions!$D$5)</f>
        <v>0</v>
      </c>
      <c r="AR1426" s="210">
        <f>(((((AR1320)*(1/Conversions!$D$4))*Conversions!$D$7)*Conversions!$D$6)*Conversions!$D$5)</f>
        <v>0</v>
      </c>
      <c r="AS1426" s="210">
        <f>(((((AS1320)*(1/Conversions!$D$4))*Conversions!$D$7)*Conversions!$D$6)*Conversions!$D$5)</f>
        <v>0</v>
      </c>
      <c r="AT1426" s="210">
        <f>(((((AT1320)*(1/Conversions!$D$4))*Conversions!$D$7)*Conversions!$D$6)*Conversions!$D$5)</f>
        <v>0</v>
      </c>
      <c r="AU1426" s="210">
        <f>(((((AU1320)*(1/Conversions!$D$4))*Conversions!$D$7)*Conversions!$D$6)*Conversions!$D$5)</f>
        <v>0</v>
      </c>
      <c r="AV1426" s="210">
        <f>(((((AV1320)*(1/Conversions!$D$4))*Conversions!$D$7)*Conversions!$D$6)*Conversions!$D$5)</f>
        <v>0</v>
      </c>
      <c r="AW1426" s="210">
        <f>(((((AW1320)*(1/Conversions!$D$4))*Conversions!$D$7)*Conversions!$D$6)*Conversions!$D$5)</f>
        <v>0</v>
      </c>
      <c r="AX1426" s="210">
        <f>(((((AX1320)*(1/Conversions!$D$4))*Conversions!$D$7)*Conversions!$D$6)*Conversions!$D$5)</f>
        <v>0</v>
      </c>
      <c r="AY1426" s="210">
        <f>(((((AY1320)*(1/Conversions!$D$4))*Conversions!$D$7)*Conversions!$D$6)*Conversions!$D$5)</f>
        <v>0</v>
      </c>
      <c r="AZ1426" s="210">
        <f>(((((AZ1320)*(1/Conversions!$D$4))*Conversions!$D$7)*Conversions!$D$6)*Conversions!$D$5)</f>
        <v>0</v>
      </c>
      <c r="BA1426" s="210">
        <f>(((((BA1320)*(1/Conversions!$D$4))*Conversions!$D$7)*Conversions!$D$6)*Conversions!$D$5)</f>
        <v>0</v>
      </c>
      <c r="BB1426" s="210">
        <f>(((((BB1320)*(1/Conversions!$D$4))*Conversions!$D$7)*Conversions!$D$6)*Conversions!$D$5)</f>
        <v>0</v>
      </c>
      <c r="BC1426" s="210">
        <f>(((((BC1320)*(1/Conversions!$D$4))*Conversions!$D$7)*Conversions!$D$6)*Conversions!$D$5)</f>
        <v>0</v>
      </c>
      <c r="BD1426" s="210">
        <f>(((((BD1320)*(1/Conversions!$D$4))*Conversions!$D$7)*Conversions!$D$6)*Conversions!$D$5)</f>
        <v>0</v>
      </c>
      <c r="BE1426" s="210">
        <f>(((((BE1320)*(1/Conversions!$D$4))*Conversions!$D$7)*Conversions!$D$6)*Conversions!$D$5)</f>
        <v>0</v>
      </c>
      <c r="BF1426" s="210">
        <f>(((((BF1320)*(1/Conversions!$D$4))*Conversions!$D$7)*Conversions!$D$6)*Conversions!$D$5)</f>
        <v>0</v>
      </c>
      <c r="BG1426" s="210">
        <f>(((((BG1320)*(1/Conversions!$D$4))*Conversions!$D$7)*Conversions!$D$6)*Conversions!$D$5)</f>
        <v>0</v>
      </c>
      <c r="BH1426" s="210">
        <f>(((((BH1320)*(1/Conversions!$D$4))*Conversions!$D$7)*Conversions!$D$6)*Conversions!$D$5)</f>
        <v>0</v>
      </c>
      <c r="BI1426" s="210">
        <f>(((((BI1320)*(1/Conversions!$D$4))*Conversions!$D$7)*Conversions!$D$6)*Conversions!$D$5)</f>
        <v>0</v>
      </c>
      <c r="BJ1426" s="210">
        <f>(((((BJ1320)*(1/Conversions!$D$4))*Conversions!$D$7)*Conversions!$D$6)*Conversions!$D$5)</f>
        <v>0</v>
      </c>
      <c r="BK1426" s="210">
        <f>(((((BK1320)*(1/Conversions!$D$4))*Conversions!$D$7)*Conversions!$D$6)*Conversions!$D$5)</f>
        <v>0</v>
      </c>
      <c r="BL1426" s="210">
        <f>(((((BL1320)*(1/Conversions!$D$4))*Conversions!$D$7)*Conversions!$D$6)*Conversions!$D$5)</f>
        <v>0</v>
      </c>
      <c r="BM1426" s="210">
        <f>(((((BM1320)*(1/Conversions!$D$4))*Conversions!$D$7)*Conversions!$D$6)*Conversions!$D$5)</f>
        <v>0</v>
      </c>
      <c r="BN1426" s="210">
        <f>(((((BN1320)*(1/Conversions!$D$4))*Conversions!$D$7)*Conversions!$D$6)*Conversions!$D$5)</f>
        <v>0</v>
      </c>
      <c r="BO1426" s="210">
        <f>(((((BO1320)*(1/Conversions!$D$4))*Conversions!$D$7)*Conversions!$D$6)*Conversions!$D$5)</f>
        <v>0</v>
      </c>
      <c r="BP1426" s="210">
        <f>(((((BP1320)*(1/Conversions!$D$4))*Conversions!$D$7)*Conversions!$D$6)*Conversions!$D$5)</f>
        <v>0</v>
      </c>
      <c r="BQ1426" s="210">
        <f>(((((BQ1320)*(1/Conversions!$D$4))*Conversions!$D$7)*Conversions!$D$6)*Conversions!$D$5)</f>
        <v>0</v>
      </c>
      <c r="BR1426" s="210">
        <f>(((((BR1320)*(1/Conversions!$D$4))*Conversions!$D$7)*Conversions!$D$6)*Conversions!$D$5)</f>
        <v>0</v>
      </c>
      <c r="BS1426" s="210">
        <f>(((((BS1320)*(1/Conversions!$D$4))*Conversions!$D$7)*Conversions!$D$6)*Conversions!$D$5)</f>
        <v>0</v>
      </c>
      <c r="BT1426" s="210">
        <f>(((((BT1320)*(1/Conversions!$D$4))*Conversions!$D$7)*Conversions!$D$6)*Conversions!$D$5)</f>
        <v>0</v>
      </c>
      <c r="BU1426" s="210">
        <f>(((((BU1320)*(1/Conversions!$D$4))*Conversions!$D$7)*Conversions!$D$6)*Conversions!$D$5)</f>
        <v>0</v>
      </c>
      <c r="BV1426" s="210">
        <f>(((((BV1320)*(1/Conversions!$D$4))*Conversions!$D$7)*Conversions!$D$6)*Conversions!$D$5)</f>
        <v>0</v>
      </c>
      <c r="BW1426" s="210">
        <f>(((((BW1320)*(1/Conversions!$D$4))*Conversions!$D$7)*Conversions!$D$6)*Conversions!$D$5)</f>
        <v>0</v>
      </c>
      <c r="BX1426" s="210">
        <f>(((((BX1320)*(1/Conversions!$D$4))*Conversions!$D$7)*Conversions!$D$6)*Conversions!$D$5)</f>
        <v>0</v>
      </c>
      <c r="BY1426" s="210">
        <f>(((((BY1320)*(1/Conversions!$D$4))*Conversions!$D$7)*Conversions!$D$6)*Conversions!$D$5)</f>
        <v>0</v>
      </c>
      <c r="BZ1426" s="210">
        <f>(((((BZ1320)*(1/Conversions!$D$4))*Conversions!$D$7)*Conversions!$D$6)*Conversions!$D$5)</f>
        <v>0</v>
      </c>
      <c r="CA1426" s="210">
        <f>(((((CA1320)*(1/Conversions!$D$4))*Conversions!$D$7)*Conversions!$D$6)*Conversions!$D$5)</f>
        <v>0</v>
      </c>
      <c r="CB1426" s="210">
        <f>(((((CB1320)*(1/Conversions!$D$4))*Conversions!$D$7)*Conversions!$D$6)*Conversions!$D$5)</f>
        <v>0</v>
      </c>
      <c r="CC1426" s="210">
        <f>(((((CC1320)*(1/Conversions!$D$4))*Conversions!$D$7)*Conversions!$D$6)*Conversions!$D$5)</f>
        <v>5.9869048508180781E-5</v>
      </c>
      <c r="CD1426" s="210">
        <f>(((((CD1320)*(1/Conversions!$D$4))*Conversions!$D$7)*Conversions!$D$6)*Conversions!$D$5)</f>
        <v>5.9869048508180781E-5</v>
      </c>
      <c r="CE1426" s="210">
        <f>(((((CE1320)*(1/Conversions!$D$4))*Conversions!$D$7)*Conversions!$D$6)*Conversions!$D$5)</f>
        <v>5.9869048508180781E-5</v>
      </c>
      <c r="CF1426" s="210">
        <f>(((((CF1320)*(1/Conversions!$D$4))*Conversions!$D$7)*Conversions!$D$6)*Conversions!$D$5)</f>
        <v>7.3870680820577915E-5</v>
      </c>
      <c r="CG1426" s="210">
        <f>(((((CG1320)*(1/Conversions!$D$4))*Conversions!$D$7)*Conversions!$D$6)*Conversions!$D$5)</f>
        <v>7.3870680820577915E-5</v>
      </c>
      <c r="CH1426" s="210">
        <f>(((((CH1320)*(1/Conversions!$D$4))*Conversions!$D$7)*Conversions!$D$6)*Conversions!$D$5)</f>
        <v>7.3870680820577915E-5</v>
      </c>
      <c r="CI1426" s="210">
        <f>(((((CI1320)*(1/Conversions!$D$4))*Conversions!$D$7)*Conversions!$D$6)*Conversions!$D$5)</f>
        <v>6.0351863415504836E-5</v>
      </c>
      <c r="CJ1426" s="210">
        <f>(((((CJ1320)*(1/Conversions!$D$4))*Conversions!$D$7)*Conversions!$D$6)*Conversions!$D$5)</f>
        <v>6.0351863415504836E-5</v>
      </c>
      <c r="CK1426" s="210">
        <f>(((((CK1320)*(1/Conversions!$D$4))*Conversions!$D$7)*Conversions!$D$6)*Conversions!$D$5)</f>
        <v>6.0351863415504836E-5</v>
      </c>
      <c r="CL1426" s="210">
        <f>(((((CL1320)*(1/Conversions!$D$4))*Conversions!$D$7)*Conversions!$D$6)*Conversions!$D$5)</f>
        <v>0</v>
      </c>
      <c r="CM1426" s="210">
        <f>(((((CM1320)*(1/Conversions!$D$4))*Conversions!$D$7)*Conversions!$D$6)*Conversions!$D$5)</f>
        <v>0</v>
      </c>
      <c r="CN1426" s="210">
        <f>(((((CN1320)*(1/Conversions!$D$4))*Conversions!$D$7)*Conversions!$D$6)*Conversions!$D$5)</f>
        <v>0</v>
      </c>
      <c r="CO1426" s="210">
        <f>(((((CO1320)*(1/Conversions!$D$4))*Conversions!$D$7)*Conversions!$D$6)*Conversions!$D$5)</f>
        <v>0</v>
      </c>
      <c r="CP1426" s="210">
        <f>(((((CP1320)*(1/Conversions!$D$4))*Conversions!$D$7)*Conversions!$D$6)*Conversions!$D$5)</f>
        <v>0</v>
      </c>
      <c r="CQ1426" s="210">
        <f>(((((CQ1320)*(1/Conversions!$D$4))*Conversions!$D$7)*Conversions!$D$6)*Conversions!$D$5)</f>
        <v>0</v>
      </c>
      <c r="CR1426" s="210">
        <f>(((((CR1320)*(1/Conversions!$D$4))*Conversions!$D$7)*Conversions!$D$6)*Conversions!$D$5)</f>
        <v>0</v>
      </c>
      <c r="CS1426" s="210">
        <f>(((((CS1320)*(1/Conversions!$D$4))*Conversions!$D$7)*Conversions!$D$6)*Conversions!$D$5)</f>
        <v>0</v>
      </c>
      <c r="CT1426" s="210">
        <f>(((((CT1320)*(1/Conversions!$D$4))*Conversions!$D$7)*Conversions!$D$6)*Conversions!$D$5)</f>
        <v>0</v>
      </c>
      <c r="CU1426" s="210">
        <f>(((((CU1320)*(1/Conversions!$D$4))*Conversions!$D$7)*Conversions!$D$6)*Conversions!$D$5)</f>
        <v>0</v>
      </c>
      <c r="CV1426" s="210">
        <f>(((((CV1320)*(1/Conversions!$D$4))*Conversions!$D$7)*Conversions!$D$6)*Conversions!$D$5)</f>
        <v>0</v>
      </c>
      <c r="CW1426" s="210">
        <f>(((((CW1320)*(1/Conversions!$D$4))*Conversions!$D$7)*Conversions!$D$6)*Conversions!$D$5)</f>
        <v>0</v>
      </c>
      <c r="CX1426" s="210">
        <f>(((((CX1320)*(1/Conversions!$D$4))*Conversions!$D$7)*Conversions!$D$6)*Conversions!$D$5)</f>
        <v>0</v>
      </c>
    </row>
    <row r="1427" spans="1:102" s="208" customFormat="1" x14ac:dyDescent="0.25">
      <c r="A1427" s="213" t="s">
        <v>352</v>
      </c>
      <c r="C1427" s="210">
        <f>(((((C1321)*(1/Conversions!$D$4))*Conversions!$D$7)*Conversions!$D$6)*Conversions!$D$5)</f>
        <v>5.6524672076960631E-10</v>
      </c>
      <c r="D1427" s="210">
        <f>(((((D1321)*(1/Conversions!$D$4))*Conversions!$D$7)*Conversions!$D$6)*Conversions!$D$5)</f>
        <v>5.6524672076960631E-10</v>
      </c>
      <c r="E1427" s="210">
        <f>(((((E1321)*(1/Conversions!$D$4))*Conversions!$D$7)*Conversions!$D$6)*Conversions!$D$5)</f>
        <v>5.6524672076960631E-10</v>
      </c>
      <c r="F1427" s="210">
        <f>(((((F1321)*(1/Conversions!$D$4))*Conversions!$D$7)*Conversions!$D$6)*Conversions!$D$5)</f>
        <v>5.6524672076960631E-10</v>
      </c>
      <c r="G1427" s="210">
        <f>(((((G1321)*(1/Conversions!$D$4))*Conversions!$D$7)*Conversions!$D$6)*Conversions!$D$5)</f>
        <v>5.6524672076960631E-10</v>
      </c>
      <c r="H1427" s="210">
        <f>(((((H1321)*(1/Conversions!$D$4))*Conversions!$D$7)*Conversions!$D$6)*Conversions!$D$5)</f>
        <v>5.6524672076960631E-10</v>
      </c>
      <c r="I1427" s="210">
        <f>(((((I1321)*(1/Conversions!$D$4))*Conversions!$D$7)*Conversions!$D$6)*Conversions!$D$5)</f>
        <v>5.6524672076960631E-10</v>
      </c>
      <c r="J1427" s="210">
        <f>(((((J1321)*(1/Conversions!$D$4))*Conversions!$D$7)*Conversions!$D$6)*Conversions!$D$5)</f>
        <v>5.6524672076960631E-10</v>
      </c>
      <c r="K1427" s="210">
        <f>(((((K1321)*(1/Conversions!$D$4))*Conversions!$D$7)*Conversions!$D$6)*Conversions!$D$5)</f>
        <v>5.6524672076960631E-10</v>
      </c>
      <c r="L1427" s="210">
        <f>(((((L1321)*(1/Conversions!$D$4))*Conversions!$D$7)*Conversions!$D$6)*Conversions!$D$5)</f>
        <v>5.6524672076960631E-10</v>
      </c>
      <c r="M1427" s="210">
        <f>(((((M1321)*(1/Conversions!$D$4))*Conversions!$D$7)*Conversions!$D$6)*Conversions!$D$5)</f>
        <v>5.6524672076960631E-10</v>
      </c>
      <c r="N1427" s="210">
        <f>(((((N1321)*(1/Conversions!$D$4))*Conversions!$D$7)*Conversions!$D$6)*Conversions!$D$5)</f>
        <v>5.6524672076960631E-10</v>
      </c>
      <c r="O1427" s="210">
        <f>(((((O1321)*(1/Conversions!$D$4))*Conversions!$D$7)*Conversions!$D$6)*Conversions!$D$5)</f>
        <v>5.6524672076960631E-10</v>
      </c>
      <c r="P1427" s="210">
        <f>(((((P1321)*(1/Conversions!$D$4))*Conversions!$D$7)*Conversions!$D$6)*Conversions!$D$5)</f>
        <v>5.6524672076960631E-10</v>
      </c>
      <c r="Q1427" s="210">
        <f>(((((Q1321)*(1/Conversions!$D$4))*Conversions!$D$7)*Conversions!$D$6)*Conversions!$D$5)</f>
        <v>5.6524672076960631E-10</v>
      </c>
      <c r="R1427" s="210">
        <f>(((((R1321)*(1/Conversions!$D$4))*Conversions!$D$7)*Conversions!$D$6)*Conversions!$D$5)</f>
        <v>5.6524672076960631E-10</v>
      </c>
      <c r="S1427" s="210">
        <f>(((((S1321)*(1/Conversions!$D$4))*Conversions!$D$7)*Conversions!$D$6)*Conversions!$D$5)</f>
        <v>5.6524672076960631E-10</v>
      </c>
      <c r="T1427" s="210">
        <f>(((((T1321)*(1/Conversions!$D$4))*Conversions!$D$7)*Conversions!$D$6)*Conversions!$D$5)</f>
        <v>5.6524672076960631E-10</v>
      </c>
      <c r="U1427" s="210">
        <f>(((((U1321)*(1/Conversions!$D$4))*Conversions!$D$7)*Conversions!$D$6)*Conversions!$D$5)</f>
        <v>5.6524672076960631E-10</v>
      </c>
      <c r="V1427" s="210">
        <f>(((((V1321)*(1/Conversions!$D$4))*Conversions!$D$7)*Conversions!$D$6)*Conversions!$D$5)</f>
        <v>5.6524672076960631E-10</v>
      </c>
      <c r="W1427" s="210">
        <f>(((((W1321)*(1/Conversions!$D$4))*Conversions!$D$7)*Conversions!$D$6)*Conversions!$D$5)</f>
        <v>5.6524672076960631E-10</v>
      </c>
      <c r="X1427" s="210">
        <f>(((((X1321)*(1/Conversions!$D$4))*Conversions!$D$7)*Conversions!$D$6)*Conversions!$D$5)</f>
        <v>5.6524672076960631E-10</v>
      </c>
      <c r="Y1427" s="210">
        <f>(((((Y1321)*(1/Conversions!$D$4))*Conversions!$D$7)*Conversions!$D$6)*Conversions!$D$5)</f>
        <v>5.6524672076960631E-10</v>
      </c>
      <c r="Z1427" s="210">
        <f>(((((Z1321)*(1/Conversions!$D$4))*Conversions!$D$7)*Conversions!$D$6)*Conversions!$D$5)</f>
        <v>5.6524672076960631E-10</v>
      </c>
      <c r="AA1427" s="210">
        <f>(((((AA1321)*(1/Conversions!$D$4))*Conversions!$D$7)*Conversions!$D$6)*Conversions!$D$5)</f>
        <v>5.6524672076960631E-10</v>
      </c>
      <c r="AB1427" s="210">
        <f>(((((AB1321)*(1/Conversions!$D$4))*Conversions!$D$7)*Conversions!$D$6)*Conversions!$D$5)</f>
        <v>5.6524672076960631E-10</v>
      </c>
      <c r="AC1427" s="210">
        <f>(((((AC1321)*(1/Conversions!$D$4))*Conversions!$D$7)*Conversions!$D$6)*Conversions!$D$5)</f>
        <v>5.6524672076960631E-10</v>
      </c>
      <c r="AD1427" s="210">
        <f>(((((AD1321)*(1/Conversions!$D$4))*Conversions!$D$7)*Conversions!$D$6)*Conversions!$D$5)</f>
        <v>5.6524672076960631E-10</v>
      </c>
      <c r="AE1427" s="210">
        <f>(((((AE1321)*(1/Conversions!$D$4))*Conversions!$D$7)*Conversions!$D$6)*Conversions!$D$5)</f>
        <v>5.6524672076960631E-10</v>
      </c>
      <c r="AF1427" s="210">
        <f>(((((AF1321)*(1/Conversions!$D$4))*Conversions!$D$7)*Conversions!$D$6)*Conversions!$D$5)</f>
        <v>5.6524672076960631E-10</v>
      </c>
      <c r="AG1427" s="210">
        <f>(((((AG1321)*(1/Conversions!$D$4))*Conversions!$D$7)*Conversions!$D$6)*Conversions!$D$5)</f>
        <v>5.6524672076960631E-10</v>
      </c>
      <c r="AH1427" s="210">
        <f>(((((AH1321)*(1/Conversions!$D$4))*Conversions!$D$7)*Conversions!$D$6)*Conversions!$D$5)</f>
        <v>5.6524672076960631E-10</v>
      </c>
      <c r="AI1427" s="210">
        <f>(((((AI1321)*(1/Conversions!$D$4))*Conversions!$D$7)*Conversions!$D$6)*Conversions!$D$5)</f>
        <v>5.6524672076960631E-10</v>
      </c>
      <c r="AJ1427" s="210">
        <f>(((((AJ1321)*(1/Conversions!$D$4))*Conversions!$D$7)*Conversions!$D$6)*Conversions!$D$5)</f>
        <v>5.6524672076960631E-10</v>
      </c>
      <c r="AK1427" s="210">
        <f>(((((AK1321)*(1/Conversions!$D$4))*Conversions!$D$7)*Conversions!$D$6)*Conversions!$D$5)</f>
        <v>5.6524672076960631E-10</v>
      </c>
      <c r="AL1427" s="210">
        <f>(((((AL1321)*(1/Conversions!$D$4))*Conversions!$D$7)*Conversions!$D$6)*Conversions!$D$5)</f>
        <v>5.6524672076960631E-10</v>
      </c>
      <c r="AM1427" s="210">
        <f>(((((AM1321)*(1/Conversions!$D$4))*Conversions!$D$7)*Conversions!$D$6)*Conversions!$D$5)</f>
        <v>5.6524672076960631E-10</v>
      </c>
      <c r="AN1427" s="210">
        <f>(((((AN1321)*(1/Conversions!$D$4))*Conversions!$D$7)*Conversions!$D$6)*Conversions!$D$5)</f>
        <v>5.6524672076960631E-10</v>
      </c>
      <c r="AO1427" s="210">
        <f>(((((AO1321)*(1/Conversions!$D$4))*Conversions!$D$7)*Conversions!$D$6)*Conversions!$D$5)</f>
        <v>5.6524672076960631E-10</v>
      </c>
      <c r="AP1427" s="210">
        <f>(((((AP1321)*(1/Conversions!$D$4))*Conversions!$D$7)*Conversions!$D$6)*Conversions!$D$5)</f>
        <v>5.6524672076960631E-10</v>
      </c>
      <c r="AQ1427" s="210">
        <f>(((((AQ1321)*(1/Conversions!$D$4))*Conversions!$D$7)*Conversions!$D$6)*Conversions!$D$5)</f>
        <v>5.6524672076960631E-10</v>
      </c>
      <c r="AR1427" s="210">
        <f>(((((AR1321)*(1/Conversions!$D$4))*Conversions!$D$7)*Conversions!$D$6)*Conversions!$D$5)</f>
        <v>5.6524672076960631E-10</v>
      </c>
      <c r="AS1427" s="210">
        <f>(((((AS1321)*(1/Conversions!$D$4))*Conversions!$D$7)*Conversions!$D$6)*Conversions!$D$5)</f>
        <v>5.6524672076960631E-10</v>
      </c>
      <c r="AT1427" s="210">
        <f>(((((AT1321)*(1/Conversions!$D$4))*Conversions!$D$7)*Conversions!$D$6)*Conversions!$D$5)</f>
        <v>5.6524672076960631E-10</v>
      </c>
      <c r="AU1427" s="210">
        <f>(((((AU1321)*(1/Conversions!$D$4))*Conversions!$D$7)*Conversions!$D$6)*Conversions!$D$5)</f>
        <v>5.6524672076960631E-10</v>
      </c>
      <c r="AV1427" s="210">
        <f>(((((AV1321)*(1/Conversions!$D$4))*Conversions!$D$7)*Conversions!$D$6)*Conversions!$D$5)</f>
        <v>5.6524672076960631E-10</v>
      </c>
      <c r="AW1427" s="210">
        <f>(((((AW1321)*(1/Conversions!$D$4))*Conversions!$D$7)*Conversions!$D$6)*Conversions!$D$5)</f>
        <v>5.6524672076960631E-10</v>
      </c>
      <c r="AX1427" s="210">
        <f>(((((AX1321)*(1/Conversions!$D$4))*Conversions!$D$7)*Conversions!$D$6)*Conversions!$D$5)</f>
        <v>5.6524672076960631E-10</v>
      </c>
      <c r="AY1427" s="210">
        <f>(((((AY1321)*(1/Conversions!$D$4))*Conversions!$D$7)*Conversions!$D$6)*Conversions!$D$5)</f>
        <v>5.6524672076960631E-10</v>
      </c>
      <c r="AZ1427" s="210">
        <f>(((((AZ1321)*(1/Conversions!$D$4))*Conversions!$D$7)*Conversions!$D$6)*Conversions!$D$5)</f>
        <v>5.6524672076960631E-10</v>
      </c>
      <c r="BA1427" s="210">
        <f>(((((BA1321)*(1/Conversions!$D$4))*Conversions!$D$7)*Conversions!$D$6)*Conversions!$D$5)</f>
        <v>5.6524672076960631E-10</v>
      </c>
      <c r="BB1427" s="210">
        <f>(((((BB1321)*(1/Conversions!$D$4))*Conversions!$D$7)*Conversions!$D$6)*Conversions!$D$5)</f>
        <v>5.6524672076960631E-10</v>
      </c>
      <c r="BC1427" s="210">
        <f>(((((BC1321)*(1/Conversions!$D$4))*Conversions!$D$7)*Conversions!$D$6)*Conversions!$D$5)</f>
        <v>5.6524672076960631E-10</v>
      </c>
      <c r="BD1427" s="210">
        <f>(((((BD1321)*(1/Conversions!$D$4))*Conversions!$D$7)*Conversions!$D$6)*Conversions!$D$5)</f>
        <v>5.6524672076960631E-10</v>
      </c>
      <c r="BE1427" s="210">
        <f>(((((BE1321)*(1/Conversions!$D$4))*Conversions!$D$7)*Conversions!$D$6)*Conversions!$D$5)</f>
        <v>5.6524672076960631E-10</v>
      </c>
      <c r="BF1427" s="210">
        <f>(((((BF1321)*(1/Conversions!$D$4))*Conversions!$D$7)*Conversions!$D$6)*Conversions!$D$5)</f>
        <v>5.6524672076960631E-10</v>
      </c>
      <c r="BG1427" s="210">
        <f>(((((BG1321)*(1/Conversions!$D$4))*Conversions!$D$7)*Conversions!$D$6)*Conversions!$D$5)</f>
        <v>5.6524672076960631E-10</v>
      </c>
      <c r="BH1427" s="210">
        <f>(((((BH1321)*(1/Conversions!$D$4))*Conversions!$D$7)*Conversions!$D$6)*Conversions!$D$5)</f>
        <v>5.6524672076960631E-10</v>
      </c>
      <c r="BI1427" s="210">
        <f>(((((BI1321)*(1/Conversions!$D$4))*Conversions!$D$7)*Conversions!$D$6)*Conversions!$D$5)</f>
        <v>5.6524672076960631E-10</v>
      </c>
      <c r="BJ1427" s="210">
        <f>(((((BJ1321)*(1/Conversions!$D$4))*Conversions!$D$7)*Conversions!$D$6)*Conversions!$D$5)</f>
        <v>5.6524672076960631E-10</v>
      </c>
      <c r="BK1427" s="210">
        <f>(((((BK1321)*(1/Conversions!$D$4))*Conversions!$D$7)*Conversions!$D$6)*Conversions!$D$5)</f>
        <v>5.6524672076960631E-10</v>
      </c>
      <c r="BL1427" s="210">
        <f>(((((BL1321)*(1/Conversions!$D$4))*Conversions!$D$7)*Conversions!$D$6)*Conversions!$D$5)</f>
        <v>5.6524672076960631E-10</v>
      </c>
      <c r="BM1427" s="210">
        <f>(((((BM1321)*(1/Conversions!$D$4))*Conversions!$D$7)*Conversions!$D$6)*Conversions!$D$5)</f>
        <v>5.6524672076960631E-10</v>
      </c>
      <c r="BN1427" s="210">
        <f>(((((BN1321)*(1/Conversions!$D$4))*Conversions!$D$7)*Conversions!$D$6)*Conversions!$D$5)</f>
        <v>5.6524672076960631E-10</v>
      </c>
      <c r="BO1427" s="210">
        <f>(((((BO1321)*(1/Conversions!$D$4))*Conversions!$D$7)*Conversions!$D$6)*Conversions!$D$5)</f>
        <v>5.6524672076960631E-10</v>
      </c>
      <c r="BP1427" s="210">
        <f>(((((BP1321)*(1/Conversions!$D$4))*Conversions!$D$7)*Conversions!$D$6)*Conversions!$D$5)</f>
        <v>5.6524672076960631E-10</v>
      </c>
      <c r="BQ1427" s="210">
        <f>(((((BQ1321)*(1/Conversions!$D$4))*Conversions!$D$7)*Conversions!$D$6)*Conversions!$D$5)</f>
        <v>5.6524672076960631E-10</v>
      </c>
      <c r="BR1427" s="210">
        <f>(((((BR1321)*(1/Conversions!$D$4))*Conversions!$D$7)*Conversions!$D$6)*Conversions!$D$5)</f>
        <v>5.6524672076960631E-10</v>
      </c>
      <c r="BS1427" s="210">
        <f>(((((BS1321)*(1/Conversions!$D$4))*Conversions!$D$7)*Conversions!$D$6)*Conversions!$D$5)</f>
        <v>5.6524672076960631E-10</v>
      </c>
      <c r="BT1427" s="210">
        <f>(((((BT1321)*(1/Conversions!$D$4))*Conversions!$D$7)*Conversions!$D$6)*Conversions!$D$5)</f>
        <v>5.6524672076960631E-10</v>
      </c>
      <c r="BU1427" s="210">
        <f>(((((BU1321)*(1/Conversions!$D$4))*Conversions!$D$7)*Conversions!$D$6)*Conversions!$D$5)</f>
        <v>5.6524672076960631E-10</v>
      </c>
      <c r="BV1427" s="210">
        <f>(((((BV1321)*(1/Conversions!$D$4))*Conversions!$D$7)*Conversions!$D$6)*Conversions!$D$5)</f>
        <v>5.6524672076960631E-10</v>
      </c>
      <c r="BW1427" s="210">
        <f>(((((BW1321)*(1/Conversions!$D$4))*Conversions!$D$7)*Conversions!$D$6)*Conversions!$D$5)</f>
        <v>5.6524672076960631E-10</v>
      </c>
      <c r="BX1427" s="210">
        <f>(((((BX1321)*(1/Conversions!$D$4))*Conversions!$D$7)*Conversions!$D$6)*Conversions!$D$5)</f>
        <v>5.6524672076960631E-10</v>
      </c>
      <c r="BY1427" s="210">
        <f>(((((BY1321)*(1/Conversions!$D$4))*Conversions!$D$7)*Conversions!$D$6)*Conversions!$D$5)</f>
        <v>5.6524672076960631E-10</v>
      </c>
      <c r="BZ1427" s="210">
        <f>(((((BZ1321)*(1/Conversions!$D$4))*Conversions!$D$7)*Conversions!$D$6)*Conversions!$D$5)</f>
        <v>5.6524672076960631E-10</v>
      </c>
      <c r="CA1427" s="210">
        <f>(((((CA1321)*(1/Conversions!$D$4))*Conversions!$D$7)*Conversions!$D$6)*Conversions!$D$5)</f>
        <v>5.6524672076960631E-10</v>
      </c>
      <c r="CB1427" s="210">
        <f>(((((CB1321)*(1/Conversions!$D$4))*Conversions!$D$7)*Conversions!$D$6)*Conversions!$D$5)</f>
        <v>5.6524672076960631E-10</v>
      </c>
      <c r="CC1427" s="210">
        <f>(((((CC1321)*(1/Conversions!$D$4))*Conversions!$D$7)*Conversions!$D$6)*Conversions!$D$5)</f>
        <v>5.1661195083672138E-7</v>
      </c>
      <c r="CD1427" s="210">
        <f>(((((CD1321)*(1/Conversions!$D$4))*Conversions!$D$7)*Conversions!$D$6)*Conversions!$D$5)</f>
        <v>5.1661195083672138E-7</v>
      </c>
      <c r="CE1427" s="210">
        <f>(((((CE1321)*(1/Conversions!$D$4))*Conversions!$D$7)*Conversions!$D$6)*Conversions!$D$5)</f>
        <v>5.1661195083672138E-7</v>
      </c>
      <c r="CF1427" s="210">
        <f>(((((CF1321)*(1/Conversions!$D$4))*Conversions!$D$7)*Conversions!$D$6)*Conversions!$D$5)</f>
        <v>5.6524672076960631E-10</v>
      </c>
      <c r="CG1427" s="210">
        <f>(((((CG1321)*(1/Conversions!$D$4))*Conversions!$D$7)*Conversions!$D$6)*Conversions!$D$5)</f>
        <v>5.6524672076960631E-10</v>
      </c>
      <c r="CH1427" s="210">
        <f>(((((CH1321)*(1/Conversions!$D$4))*Conversions!$D$7)*Conversions!$D$6)*Conversions!$D$5)</f>
        <v>5.6524672076960631E-10</v>
      </c>
      <c r="CI1427" s="210">
        <f>(((((CI1321)*(1/Conversions!$D$4))*Conversions!$D$7)*Conversions!$D$6)*Conversions!$D$5)</f>
        <v>8.014727461579042E-7</v>
      </c>
      <c r="CJ1427" s="210">
        <f>(((((CJ1321)*(1/Conversions!$D$4))*Conversions!$D$7)*Conversions!$D$6)*Conversions!$D$5)</f>
        <v>8.014727461579042E-7</v>
      </c>
      <c r="CK1427" s="210">
        <f>(((((CK1321)*(1/Conversions!$D$4))*Conversions!$D$7)*Conversions!$D$6)*Conversions!$D$5)</f>
        <v>8.014727461579042E-7</v>
      </c>
      <c r="CL1427" s="210">
        <f>(((((CL1321)*(1/Conversions!$D$4))*Conversions!$D$7)*Conversions!$D$6)*Conversions!$D$5)</f>
        <v>5.6524672076960631E-10</v>
      </c>
      <c r="CM1427" s="210">
        <f>(((((CM1321)*(1/Conversions!$D$4))*Conversions!$D$7)*Conversions!$D$6)*Conversions!$D$5)</f>
        <v>5.6524672076960631E-10</v>
      </c>
      <c r="CN1427" s="210">
        <f>(((((CN1321)*(1/Conversions!$D$4))*Conversions!$D$7)*Conversions!$D$6)*Conversions!$D$5)</f>
        <v>5.6524672076960631E-10</v>
      </c>
      <c r="CO1427" s="210">
        <f>(((((CO1321)*(1/Conversions!$D$4))*Conversions!$D$7)*Conversions!$D$6)*Conversions!$D$5)</f>
        <v>5.6524672076960631E-10</v>
      </c>
      <c r="CP1427" s="210">
        <f>(((((CP1321)*(1/Conversions!$D$4))*Conversions!$D$7)*Conversions!$D$6)*Conversions!$D$5)</f>
        <v>5.6524672076960631E-10</v>
      </c>
      <c r="CQ1427" s="210">
        <f>(((((CQ1321)*(1/Conversions!$D$4))*Conversions!$D$7)*Conversions!$D$6)*Conversions!$D$5)</f>
        <v>5.6524672076960631E-10</v>
      </c>
      <c r="CR1427" s="210">
        <f>(((((CR1321)*(1/Conversions!$D$4))*Conversions!$D$7)*Conversions!$D$6)*Conversions!$D$5)</f>
        <v>5.6524672076960631E-10</v>
      </c>
      <c r="CS1427" s="210">
        <f>(((((CS1321)*(1/Conversions!$D$4))*Conversions!$D$7)*Conversions!$D$6)*Conversions!$D$5)</f>
        <v>5.6524672076960631E-10</v>
      </c>
      <c r="CT1427" s="210">
        <f>(((((CT1321)*(1/Conversions!$D$4))*Conversions!$D$7)*Conversions!$D$6)*Conversions!$D$5)</f>
        <v>5.6524672076960631E-10</v>
      </c>
      <c r="CU1427" s="210">
        <f>(((((CU1321)*(1/Conversions!$D$4))*Conversions!$D$7)*Conversions!$D$6)*Conversions!$D$5)</f>
        <v>5.6524672076960631E-10</v>
      </c>
      <c r="CV1427" s="210">
        <f>(((((CV1321)*(1/Conversions!$D$4))*Conversions!$D$7)*Conversions!$D$6)*Conversions!$D$5)</f>
        <v>5.6524672076960631E-10</v>
      </c>
      <c r="CW1427" s="210">
        <f>(((((CW1321)*(1/Conversions!$D$4))*Conversions!$D$7)*Conversions!$D$6)*Conversions!$D$5)</f>
        <v>5.6524672076960631E-10</v>
      </c>
      <c r="CX1427" s="210">
        <f>(((((CX1321)*(1/Conversions!$D$4))*Conversions!$D$7)*Conversions!$D$6)*Conversions!$D$5)</f>
        <v>5.6524672076960631E-10</v>
      </c>
    </row>
    <row r="1428" spans="1:102" s="208" customFormat="1" x14ac:dyDescent="0.25">
      <c r="A1428" s="213" t="s">
        <v>354</v>
      </c>
      <c r="C1428" s="210">
        <f>(((((C1322)*(1/Conversions!$D$4))*Conversions!$D$7)*Conversions!$D$6)*Conversions!$D$5)</f>
        <v>4.2393504057720465E-11</v>
      </c>
      <c r="D1428" s="210">
        <f>(((((D1322)*(1/Conversions!$D$4))*Conversions!$D$7)*Conversions!$D$6)*Conversions!$D$5)</f>
        <v>4.2393504057720465E-11</v>
      </c>
      <c r="E1428" s="210">
        <f>(((((E1322)*(1/Conversions!$D$4))*Conversions!$D$7)*Conversions!$D$6)*Conversions!$D$5)</f>
        <v>4.2393504057720465E-11</v>
      </c>
      <c r="F1428" s="210">
        <f>(((((F1322)*(1/Conversions!$D$4))*Conversions!$D$7)*Conversions!$D$6)*Conversions!$D$5)</f>
        <v>4.2393504057720465E-11</v>
      </c>
      <c r="G1428" s="210">
        <f>(((((G1322)*(1/Conversions!$D$4))*Conversions!$D$7)*Conversions!$D$6)*Conversions!$D$5)</f>
        <v>4.2393504057720465E-11</v>
      </c>
      <c r="H1428" s="210">
        <f>(((((H1322)*(1/Conversions!$D$4))*Conversions!$D$7)*Conversions!$D$6)*Conversions!$D$5)</f>
        <v>4.2393504057720465E-11</v>
      </c>
      <c r="I1428" s="210">
        <f>(((((I1322)*(1/Conversions!$D$4))*Conversions!$D$7)*Conversions!$D$6)*Conversions!$D$5)</f>
        <v>4.2393504057720465E-11</v>
      </c>
      <c r="J1428" s="210">
        <f>(((((J1322)*(1/Conversions!$D$4))*Conversions!$D$7)*Conversions!$D$6)*Conversions!$D$5)</f>
        <v>4.2393504057720465E-11</v>
      </c>
      <c r="K1428" s="210">
        <f>(((((K1322)*(1/Conversions!$D$4))*Conversions!$D$7)*Conversions!$D$6)*Conversions!$D$5)</f>
        <v>4.2393504057720465E-11</v>
      </c>
      <c r="L1428" s="210">
        <f>(((((L1322)*(1/Conversions!$D$4))*Conversions!$D$7)*Conversions!$D$6)*Conversions!$D$5)</f>
        <v>4.2393504057720465E-11</v>
      </c>
      <c r="M1428" s="210">
        <f>(((((M1322)*(1/Conversions!$D$4))*Conversions!$D$7)*Conversions!$D$6)*Conversions!$D$5)</f>
        <v>4.2393504057720465E-11</v>
      </c>
      <c r="N1428" s="210">
        <f>(((((N1322)*(1/Conversions!$D$4))*Conversions!$D$7)*Conversions!$D$6)*Conversions!$D$5)</f>
        <v>4.2393504057720465E-11</v>
      </c>
      <c r="O1428" s="210">
        <f>(((((O1322)*(1/Conversions!$D$4))*Conversions!$D$7)*Conversions!$D$6)*Conversions!$D$5)</f>
        <v>4.2393504057720465E-11</v>
      </c>
      <c r="P1428" s="210">
        <f>(((((P1322)*(1/Conversions!$D$4))*Conversions!$D$7)*Conversions!$D$6)*Conversions!$D$5)</f>
        <v>4.2393504057720465E-11</v>
      </c>
      <c r="Q1428" s="210">
        <f>(((((Q1322)*(1/Conversions!$D$4))*Conversions!$D$7)*Conversions!$D$6)*Conversions!$D$5)</f>
        <v>4.2393504057720465E-11</v>
      </c>
      <c r="R1428" s="210">
        <f>(((((R1322)*(1/Conversions!$D$4))*Conversions!$D$7)*Conversions!$D$6)*Conversions!$D$5)</f>
        <v>4.2393504057720465E-11</v>
      </c>
      <c r="S1428" s="210">
        <f>(((((S1322)*(1/Conversions!$D$4))*Conversions!$D$7)*Conversions!$D$6)*Conversions!$D$5)</f>
        <v>4.2393504057720465E-11</v>
      </c>
      <c r="T1428" s="210">
        <f>(((((T1322)*(1/Conversions!$D$4))*Conversions!$D$7)*Conversions!$D$6)*Conversions!$D$5)</f>
        <v>4.2393504057720465E-11</v>
      </c>
      <c r="U1428" s="210">
        <f>(((((U1322)*(1/Conversions!$D$4))*Conversions!$D$7)*Conversions!$D$6)*Conversions!$D$5)</f>
        <v>4.2393504057720465E-11</v>
      </c>
      <c r="V1428" s="210">
        <f>(((((V1322)*(1/Conversions!$D$4))*Conversions!$D$7)*Conversions!$D$6)*Conversions!$D$5)</f>
        <v>4.2393504057720465E-11</v>
      </c>
      <c r="W1428" s="210">
        <f>(((((W1322)*(1/Conversions!$D$4))*Conversions!$D$7)*Conversions!$D$6)*Conversions!$D$5)</f>
        <v>4.2393504057720465E-11</v>
      </c>
      <c r="X1428" s="210">
        <f>(((((X1322)*(1/Conversions!$D$4))*Conversions!$D$7)*Conversions!$D$6)*Conversions!$D$5)</f>
        <v>4.2393504057720465E-11</v>
      </c>
      <c r="Y1428" s="210">
        <f>(((((Y1322)*(1/Conversions!$D$4))*Conversions!$D$7)*Conversions!$D$6)*Conversions!$D$5)</f>
        <v>4.2393504057720465E-11</v>
      </c>
      <c r="Z1428" s="210">
        <f>(((((Z1322)*(1/Conversions!$D$4))*Conversions!$D$7)*Conversions!$D$6)*Conversions!$D$5)</f>
        <v>4.2393504057720465E-11</v>
      </c>
      <c r="AA1428" s="210">
        <f>(((((AA1322)*(1/Conversions!$D$4))*Conversions!$D$7)*Conversions!$D$6)*Conversions!$D$5)</f>
        <v>4.2393504057720465E-11</v>
      </c>
      <c r="AB1428" s="210">
        <f>(((((AB1322)*(1/Conversions!$D$4))*Conversions!$D$7)*Conversions!$D$6)*Conversions!$D$5)</f>
        <v>4.2393504057720465E-11</v>
      </c>
      <c r="AC1428" s="210">
        <f>(((((AC1322)*(1/Conversions!$D$4))*Conversions!$D$7)*Conversions!$D$6)*Conversions!$D$5)</f>
        <v>4.2393504057720465E-11</v>
      </c>
      <c r="AD1428" s="210">
        <f>(((((AD1322)*(1/Conversions!$D$4))*Conversions!$D$7)*Conversions!$D$6)*Conversions!$D$5)</f>
        <v>4.2393504057720465E-11</v>
      </c>
      <c r="AE1428" s="210">
        <f>(((((AE1322)*(1/Conversions!$D$4))*Conversions!$D$7)*Conversions!$D$6)*Conversions!$D$5)</f>
        <v>4.2393504057720465E-11</v>
      </c>
      <c r="AF1428" s="210">
        <f>(((((AF1322)*(1/Conversions!$D$4))*Conversions!$D$7)*Conversions!$D$6)*Conversions!$D$5)</f>
        <v>4.2393504057720465E-11</v>
      </c>
      <c r="AG1428" s="210">
        <f>(((((AG1322)*(1/Conversions!$D$4))*Conversions!$D$7)*Conversions!$D$6)*Conversions!$D$5)</f>
        <v>4.2393504057720465E-11</v>
      </c>
      <c r="AH1428" s="210">
        <f>(((((AH1322)*(1/Conversions!$D$4))*Conversions!$D$7)*Conversions!$D$6)*Conversions!$D$5)</f>
        <v>4.2393504057720465E-11</v>
      </c>
      <c r="AI1428" s="210">
        <f>(((((AI1322)*(1/Conversions!$D$4))*Conversions!$D$7)*Conversions!$D$6)*Conversions!$D$5)</f>
        <v>4.2393504057720465E-11</v>
      </c>
      <c r="AJ1428" s="210">
        <f>(((((AJ1322)*(1/Conversions!$D$4))*Conversions!$D$7)*Conversions!$D$6)*Conversions!$D$5)</f>
        <v>4.2393504057720465E-11</v>
      </c>
      <c r="AK1428" s="210">
        <f>(((((AK1322)*(1/Conversions!$D$4))*Conversions!$D$7)*Conversions!$D$6)*Conversions!$D$5)</f>
        <v>4.2393504057720465E-11</v>
      </c>
      <c r="AL1428" s="210">
        <f>(((((AL1322)*(1/Conversions!$D$4))*Conversions!$D$7)*Conversions!$D$6)*Conversions!$D$5)</f>
        <v>4.2393504057720465E-11</v>
      </c>
      <c r="AM1428" s="210">
        <f>(((((AM1322)*(1/Conversions!$D$4))*Conversions!$D$7)*Conversions!$D$6)*Conversions!$D$5)</f>
        <v>4.2393504057720465E-11</v>
      </c>
      <c r="AN1428" s="210">
        <f>(((((AN1322)*(1/Conversions!$D$4))*Conversions!$D$7)*Conversions!$D$6)*Conversions!$D$5)</f>
        <v>4.2393504057720465E-11</v>
      </c>
      <c r="AO1428" s="210">
        <f>(((((AO1322)*(1/Conversions!$D$4))*Conversions!$D$7)*Conversions!$D$6)*Conversions!$D$5)</f>
        <v>4.2393504057720465E-11</v>
      </c>
      <c r="AP1428" s="210">
        <f>(((((AP1322)*(1/Conversions!$D$4))*Conversions!$D$7)*Conversions!$D$6)*Conversions!$D$5)</f>
        <v>4.2393504057720465E-11</v>
      </c>
      <c r="AQ1428" s="210">
        <f>(((((AQ1322)*(1/Conversions!$D$4))*Conversions!$D$7)*Conversions!$D$6)*Conversions!$D$5)</f>
        <v>4.2393504057720465E-11</v>
      </c>
      <c r="AR1428" s="210">
        <f>(((((AR1322)*(1/Conversions!$D$4))*Conversions!$D$7)*Conversions!$D$6)*Conversions!$D$5)</f>
        <v>4.2393504057720465E-11</v>
      </c>
      <c r="AS1428" s="210">
        <f>(((((AS1322)*(1/Conversions!$D$4))*Conversions!$D$7)*Conversions!$D$6)*Conversions!$D$5)</f>
        <v>4.2393504057720465E-11</v>
      </c>
      <c r="AT1428" s="210">
        <f>(((((AT1322)*(1/Conversions!$D$4))*Conversions!$D$7)*Conversions!$D$6)*Conversions!$D$5)</f>
        <v>4.2393504057720465E-11</v>
      </c>
      <c r="AU1428" s="210">
        <f>(((((AU1322)*(1/Conversions!$D$4))*Conversions!$D$7)*Conversions!$D$6)*Conversions!$D$5)</f>
        <v>4.2393504057720465E-11</v>
      </c>
      <c r="AV1428" s="210">
        <f>(((((AV1322)*(1/Conversions!$D$4))*Conversions!$D$7)*Conversions!$D$6)*Conversions!$D$5)</f>
        <v>4.2393504057720465E-11</v>
      </c>
      <c r="AW1428" s="210">
        <f>(((((AW1322)*(1/Conversions!$D$4))*Conversions!$D$7)*Conversions!$D$6)*Conversions!$D$5)</f>
        <v>4.2393504057720465E-11</v>
      </c>
      <c r="AX1428" s="210">
        <f>(((((AX1322)*(1/Conversions!$D$4))*Conversions!$D$7)*Conversions!$D$6)*Conversions!$D$5)</f>
        <v>4.2393504057720465E-11</v>
      </c>
      <c r="AY1428" s="210">
        <f>(((((AY1322)*(1/Conversions!$D$4))*Conversions!$D$7)*Conversions!$D$6)*Conversions!$D$5)</f>
        <v>4.2393504057720465E-11</v>
      </c>
      <c r="AZ1428" s="210">
        <f>(((((AZ1322)*(1/Conversions!$D$4))*Conversions!$D$7)*Conversions!$D$6)*Conversions!$D$5)</f>
        <v>4.2393504057720465E-11</v>
      </c>
      <c r="BA1428" s="210">
        <f>(((((BA1322)*(1/Conversions!$D$4))*Conversions!$D$7)*Conversions!$D$6)*Conversions!$D$5)</f>
        <v>4.2393504057720465E-11</v>
      </c>
      <c r="BB1428" s="210">
        <f>(((((BB1322)*(1/Conversions!$D$4))*Conversions!$D$7)*Conversions!$D$6)*Conversions!$D$5)</f>
        <v>4.2393504057720465E-11</v>
      </c>
      <c r="BC1428" s="210">
        <f>(((((BC1322)*(1/Conversions!$D$4))*Conversions!$D$7)*Conversions!$D$6)*Conversions!$D$5)</f>
        <v>4.2393504057720465E-11</v>
      </c>
      <c r="BD1428" s="210">
        <f>(((((BD1322)*(1/Conversions!$D$4))*Conversions!$D$7)*Conversions!$D$6)*Conversions!$D$5)</f>
        <v>4.2393504057720465E-11</v>
      </c>
      <c r="BE1428" s="210">
        <f>(((((BE1322)*(1/Conversions!$D$4))*Conversions!$D$7)*Conversions!$D$6)*Conversions!$D$5)</f>
        <v>4.2393504057720465E-11</v>
      </c>
      <c r="BF1428" s="210">
        <f>(((((BF1322)*(1/Conversions!$D$4))*Conversions!$D$7)*Conversions!$D$6)*Conversions!$D$5)</f>
        <v>4.2393504057720465E-11</v>
      </c>
      <c r="BG1428" s="210">
        <f>(((((BG1322)*(1/Conversions!$D$4))*Conversions!$D$7)*Conversions!$D$6)*Conversions!$D$5)</f>
        <v>4.2393504057720465E-11</v>
      </c>
      <c r="BH1428" s="210">
        <f>(((((BH1322)*(1/Conversions!$D$4))*Conversions!$D$7)*Conversions!$D$6)*Conversions!$D$5)</f>
        <v>4.2393504057720465E-11</v>
      </c>
      <c r="BI1428" s="210">
        <f>(((((BI1322)*(1/Conversions!$D$4))*Conversions!$D$7)*Conversions!$D$6)*Conversions!$D$5)</f>
        <v>4.2393504057720465E-11</v>
      </c>
      <c r="BJ1428" s="210">
        <f>(((((BJ1322)*(1/Conversions!$D$4))*Conversions!$D$7)*Conversions!$D$6)*Conversions!$D$5)</f>
        <v>4.2393504057720465E-11</v>
      </c>
      <c r="BK1428" s="210">
        <f>(((((BK1322)*(1/Conversions!$D$4))*Conversions!$D$7)*Conversions!$D$6)*Conversions!$D$5)</f>
        <v>4.2393504057720465E-11</v>
      </c>
      <c r="BL1428" s="210">
        <f>(((((BL1322)*(1/Conversions!$D$4))*Conversions!$D$7)*Conversions!$D$6)*Conversions!$D$5)</f>
        <v>4.2393504057720465E-11</v>
      </c>
      <c r="BM1428" s="210">
        <f>(((((BM1322)*(1/Conversions!$D$4))*Conversions!$D$7)*Conversions!$D$6)*Conversions!$D$5)</f>
        <v>4.2393504057720465E-11</v>
      </c>
      <c r="BN1428" s="210">
        <f>(((((BN1322)*(1/Conversions!$D$4))*Conversions!$D$7)*Conversions!$D$6)*Conversions!$D$5)</f>
        <v>4.2393504057720465E-11</v>
      </c>
      <c r="BO1428" s="210">
        <f>(((((BO1322)*(1/Conversions!$D$4))*Conversions!$D$7)*Conversions!$D$6)*Conversions!$D$5)</f>
        <v>4.2393504057720465E-11</v>
      </c>
      <c r="BP1428" s="210">
        <f>(((((BP1322)*(1/Conversions!$D$4))*Conversions!$D$7)*Conversions!$D$6)*Conversions!$D$5)</f>
        <v>4.2393504057720465E-11</v>
      </c>
      <c r="BQ1428" s="210">
        <f>(((((BQ1322)*(1/Conversions!$D$4))*Conversions!$D$7)*Conversions!$D$6)*Conversions!$D$5)</f>
        <v>4.2393504057720465E-11</v>
      </c>
      <c r="BR1428" s="210">
        <f>(((((BR1322)*(1/Conversions!$D$4))*Conversions!$D$7)*Conversions!$D$6)*Conversions!$D$5)</f>
        <v>4.2393504057720465E-11</v>
      </c>
      <c r="BS1428" s="210">
        <f>(((((BS1322)*(1/Conversions!$D$4))*Conversions!$D$7)*Conversions!$D$6)*Conversions!$D$5)</f>
        <v>4.2393504057720465E-11</v>
      </c>
      <c r="BT1428" s="210">
        <f>(((((BT1322)*(1/Conversions!$D$4))*Conversions!$D$7)*Conversions!$D$6)*Conversions!$D$5)</f>
        <v>4.2393504057720465E-11</v>
      </c>
      <c r="BU1428" s="210">
        <f>(((((BU1322)*(1/Conversions!$D$4))*Conversions!$D$7)*Conversions!$D$6)*Conversions!$D$5)</f>
        <v>4.2393504057720465E-11</v>
      </c>
      <c r="BV1428" s="210">
        <f>(((((BV1322)*(1/Conversions!$D$4))*Conversions!$D$7)*Conversions!$D$6)*Conversions!$D$5)</f>
        <v>4.2393504057720465E-11</v>
      </c>
      <c r="BW1428" s="210">
        <f>(((((BW1322)*(1/Conversions!$D$4))*Conversions!$D$7)*Conversions!$D$6)*Conversions!$D$5)</f>
        <v>4.2393504057720465E-11</v>
      </c>
      <c r="BX1428" s="210">
        <f>(((((BX1322)*(1/Conversions!$D$4))*Conversions!$D$7)*Conversions!$D$6)*Conversions!$D$5)</f>
        <v>4.2393504057720465E-11</v>
      </c>
      <c r="BY1428" s="210">
        <f>(((((BY1322)*(1/Conversions!$D$4))*Conversions!$D$7)*Conversions!$D$6)*Conversions!$D$5)</f>
        <v>4.2393504057720465E-11</v>
      </c>
      <c r="BZ1428" s="210">
        <f>(((((BZ1322)*(1/Conversions!$D$4))*Conversions!$D$7)*Conversions!$D$6)*Conversions!$D$5)</f>
        <v>4.2393504057720465E-11</v>
      </c>
      <c r="CA1428" s="210">
        <f>(((((CA1322)*(1/Conversions!$D$4))*Conversions!$D$7)*Conversions!$D$6)*Conversions!$D$5)</f>
        <v>4.2393504057720465E-11</v>
      </c>
      <c r="CB1428" s="210">
        <f>(((((CB1322)*(1/Conversions!$D$4))*Conversions!$D$7)*Conversions!$D$6)*Conversions!$D$5)</f>
        <v>4.2393504057720465E-11</v>
      </c>
      <c r="CC1428" s="210">
        <f>(((((CC1322)*(1/Conversions!$D$4))*Conversions!$D$7)*Conversions!$D$6)*Conversions!$D$5)</f>
        <v>4.2393504057720465E-11</v>
      </c>
      <c r="CD1428" s="210">
        <f>(((((CD1322)*(1/Conversions!$D$4))*Conversions!$D$7)*Conversions!$D$6)*Conversions!$D$5)</f>
        <v>4.2393504057720465E-11</v>
      </c>
      <c r="CE1428" s="210">
        <f>(((((CE1322)*(1/Conversions!$D$4))*Conversions!$D$7)*Conversions!$D$6)*Conversions!$D$5)</f>
        <v>4.2393504057720465E-11</v>
      </c>
      <c r="CF1428" s="210">
        <f>(((((CF1322)*(1/Conversions!$D$4))*Conversions!$D$7)*Conversions!$D$6)*Conversions!$D$5)</f>
        <v>4.2393504057720465E-11</v>
      </c>
      <c r="CG1428" s="210">
        <f>(((((CG1322)*(1/Conversions!$D$4))*Conversions!$D$7)*Conversions!$D$6)*Conversions!$D$5)</f>
        <v>4.2393504057720465E-11</v>
      </c>
      <c r="CH1428" s="210">
        <f>(((((CH1322)*(1/Conversions!$D$4))*Conversions!$D$7)*Conversions!$D$6)*Conversions!$D$5)</f>
        <v>4.2393504057720465E-11</v>
      </c>
      <c r="CI1428" s="210">
        <f>(((((CI1322)*(1/Conversions!$D$4))*Conversions!$D$7)*Conversions!$D$6)*Conversions!$D$5)</f>
        <v>4.2393504057720465E-11</v>
      </c>
      <c r="CJ1428" s="210">
        <f>(((((CJ1322)*(1/Conversions!$D$4))*Conversions!$D$7)*Conversions!$D$6)*Conversions!$D$5)</f>
        <v>4.2393504057720465E-11</v>
      </c>
      <c r="CK1428" s="210">
        <f>(((((CK1322)*(1/Conversions!$D$4))*Conversions!$D$7)*Conversions!$D$6)*Conversions!$D$5)</f>
        <v>4.2393504057720465E-11</v>
      </c>
      <c r="CL1428" s="210">
        <f>(((((CL1322)*(1/Conversions!$D$4))*Conversions!$D$7)*Conversions!$D$6)*Conversions!$D$5)</f>
        <v>4.2393504057720465E-11</v>
      </c>
      <c r="CM1428" s="210">
        <f>(((((CM1322)*(1/Conversions!$D$4))*Conversions!$D$7)*Conversions!$D$6)*Conversions!$D$5)</f>
        <v>4.2393504057720465E-11</v>
      </c>
      <c r="CN1428" s="210">
        <f>(((((CN1322)*(1/Conversions!$D$4))*Conversions!$D$7)*Conversions!$D$6)*Conversions!$D$5)</f>
        <v>4.2393504057720465E-11</v>
      </c>
      <c r="CO1428" s="210">
        <f>(((((CO1322)*(1/Conversions!$D$4))*Conversions!$D$7)*Conversions!$D$6)*Conversions!$D$5)</f>
        <v>4.2393504057720465E-11</v>
      </c>
      <c r="CP1428" s="210">
        <f>(((((CP1322)*(1/Conversions!$D$4))*Conversions!$D$7)*Conversions!$D$6)*Conversions!$D$5)</f>
        <v>4.2393504057720465E-11</v>
      </c>
      <c r="CQ1428" s="210">
        <f>(((((CQ1322)*(1/Conversions!$D$4))*Conversions!$D$7)*Conversions!$D$6)*Conversions!$D$5)</f>
        <v>4.2393504057720465E-11</v>
      </c>
      <c r="CR1428" s="210">
        <f>(((((CR1322)*(1/Conversions!$D$4))*Conversions!$D$7)*Conversions!$D$6)*Conversions!$D$5)</f>
        <v>4.2393504057720465E-11</v>
      </c>
      <c r="CS1428" s="210">
        <f>(((((CS1322)*(1/Conversions!$D$4))*Conversions!$D$7)*Conversions!$D$6)*Conversions!$D$5)</f>
        <v>4.2393504057720465E-11</v>
      </c>
      <c r="CT1428" s="210">
        <f>(((((CT1322)*(1/Conversions!$D$4))*Conversions!$D$7)*Conversions!$D$6)*Conversions!$D$5)</f>
        <v>4.2393504057720465E-11</v>
      </c>
      <c r="CU1428" s="210">
        <f>(((((CU1322)*(1/Conversions!$D$4))*Conversions!$D$7)*Conversions!$D$6)*Conversions!$D$5)</f>
        <v>4.2393504057720465E-11</v>
      </c>
      <c r="CV1428" s="210">
        <f>(((((CV1322)*(1/Conversions!$D$4))*Conversions!$D$7)*Conversions!$D$6)*Conversions!$D$5)</f>
        <v>4.2393504057720465E-11</v>
      </c>
      <c r="CW1428" s="210">
        <f>(((((CW1322)*(1/Conversions!$D$4))*Conversions!$D$7)*Conversions!$D$6)*Conversions!$D$5)</f>
        <v>4.2393504057720465E-11</v>
      </c>
      <c r="CX1428" s="210">
        <f>(((((CX1322)*(1/Conversions!$D$4))*Conversions!$D$7)*Conversions!$D$6)*Conversions!$D$5)</f>
        <v>4.2393504057720465E-11</v>
      </c>
    </row>
    <row r="1429" spans="1:102" s="208" customFormat="1" x14ac:dyDescent="0.25">
      <c r="A1429" s="213" t="s">
        <v>661</v>
      </c>
      <c r="C1429" s="210">
        <f>(((((C1323)*(1/Conversions!$D$4))*Conversions!$D$7)*Conversions!$D$6)*Conversions!$D$5)</f>
        <v>0</v>
      </c>
      <c r="D1429" s="210">
        <f>(((((D1323)*(1/Conversions!$D$4))*Conversions!$D$7)*Conversions!$D$6)*Conversions!$D$5)</f>
        <v>0</v>
      </c>
      <c r="E1429" s="210">
        <f>(((((E1323)*(1/Conversions!$D$4))*Conversions!$D$7)*Conversions!$D$6)*Conversions!$D$5)</f>
        <v>0</v>
      </c>
      <c r="F1429" s="210">
        <f>(((((F1323)*(1/Conversions!$D$4))*Conversions!$D$7)*Conversions!$D$6)*Conversions!$D$5)</f>
        <v>0</v>
      </c>
      <c r="G1429" s="210">
        <f>(((((G1323)*(1/Conversions!$D$4))*Conversions!$D$7)*Conversions!$D$6)*Conversions!$D$5)</f>
        <v>0</v>
      </c>
      <c r="H1429" s="210">
        <f>(((((H1323)*(1/Conversions!$D$4))*Conversions!$D$7)*Conversions!$D$6)*Conversions!$D$5)</f>
        <v>0</v>
      </c>
      <c r="I1429" s="210">
        <f>(((((I1323)*(1/Conversions!$D$4))*Conversions!$D$7)*Conversions!$D$6)*Conversions!$D$5)</f>
        <v>0</v>
      </c>
      <c r="J1429" s="210">
        <f>(((((J1323)*(1/Conversions!$D$4))*Conversions!$D$7)*Conversions!$D$6)*Conversions!$D$5)</f>
        <v>0</v>
      </c>
      <c r="K1429" s="210">
        <f>(((((K1323)*(1/Conversions!$D$4))*Conversions!$D$7)*Conversions!$D$6)*Conversions!$D$5)</f>
        <v>0</v>
      </c>
      <c r="L1429" s="210">
        <f>(((((L1323)*(1/Conversions!$D$4))*Conversions!$D$7)*Conversions!$D$6)*Conversions!$D$5)</f>
        <v>0</v>
      </c>
      <c r="M1429" s="210">
        <f>(((((M1323)*(1/Conversions!$D$4))*Conversions!$D$7)*Conversions!$D$6)*Conversions!$D$5)</f>
        <v>0</v>
      </c>
      <c r="N1429" s="210">
        <f>(((((N1323)*(1/Conversions!$D$4))*Conversions!$D$7)*Conversions!$D$6)*Conversions!$D$5)</f>
        <v>0</v>
      </c>
      <c r="O1429" s="210">
        <f>(((((O1323)*(1/Conversions!$D$4))*Conversions!$D$7)*Conversions!$D$6)*Conversions!$D$5)</f>
        <v>0</v>
      </c>
      <c r="P1429" s="210">
        <f>(((((P1323)*(1/Conversions!$D$4))*Conversions!$D$7)*Conversions!$D$6)*Conversions!$D$5)</f>
        <v>0</v>
      </c>
      <c r="Q1429" s="210">
        <f>(((((Q1323)*(1/Conversions!$D$4))*Conversions!$D$7)*Conversions!$D$6)*Conversions!$D$5)</f>
        <v>0</v>
      </c>
      <c r="R1429" s="210">
        <f>(((((R1323)*(1/Conversions!$D$4))*Conversions!$D$7)*Conversions!$D$6)*Conversions!$D$5)</f>
        <v>0</v>
      </c>
      <c r="S1429" s="210">
        <f>(((((S1323)*(1/Conversions!$D$4))*Conversions!$D$7)*Conversions!$D$6)*Conversions!$D$5)</f>
        <v>0</v>
      </c>
      <c r="T1429" s="210">
        <f>(((((T1323)*(1/Conversions!$D$4))*Conversions!$D$7)*Conversions!$D$6)*Conversions!$D$5)</f>
        <v>0</v>
      </c>
      <c r="U1429" s="210">
        <f>(((((U1323)*(1/Conversions!$D$4))*Conversions!$D$7)*Conversions!$D$6)*Conversions!$D$5)</f>
        <v>0</v>
      </c>
      <c r="V1429" s="210">
        <f>(((((V1323)*(1/Conversions!$D$4))*Conversions!$D$7)*Conversions!$D$6)*Conversions!$D$5)</f>
        <v>0</v>
      </c>
      <c r="W1429" s="210">
        <f>(((((W1323)*(1/Conversions!$D$4))*Conversions!$D$7)*Conversions!$D$6)*Conversions!$D$5)</f>
        <v>0</v>
      </c>
      <c r="X1429" s="210">
        <f>(((((X1323)*(1/Conversions!$D$4))*Conversions!$D$7)*Conversions!$D$6)*Conversions!$D$5)</f>
        <v>0</v>
      </c>
      <c r="Y1429" s="210">
        <f>(((((Y1323)*(1/Conversions!$D$4))*Conversions!$D$7)*Conversions!$D$6)*Conversions!$D$5)</f>
        <v>0</v>
      </c>
      <c r="Z1429" s="210">
        <f>(((((Z1323)*(1/Conversions!$D$4))*Conversions!$D$7)*Conversions!$D$6)*Conversions!$D$5)</f>
        <v>0</v>
      </c>
      <c r="AA1429" s="210">
        <f>(((((AA1323)*(1/Conversions!$D$4))*Conversions!$D$7)*Conversions!$D$6)*Conversions!$D$5)</f>
        <v>0</v>
      </c>
      <c r="AB1429" s="210">
        <f>(((((AB1323)*(1/Conversions!$D$4))*Conversions!$D$7)*Conversions!$D$6)*Conversions!$D$5)</f>
        <v>0</v>
      </c>
      <c r="AC1429" s="210">
        <f>(((((AC1323)*(1/Conversions!$D$4))*Conversions!$D$7)*Conversions!$D$6)*Conversions!$D$5)</f>
        <v>0</v>
      </c>
      <c r="AD1429" s="210">
        <f>(((((AD1323)*(1/Conversions!$D$4))*Conversions!$D$7)*Conversions!$D$6)*Conversions!$D$5)</f>
        <v>0</v>
      </c>
      <c r="AE1429" s="210">
        <f>(((((AE1323)*(1/Conversions!$D$4))*Conversions!$D$7)*Conversions!$D$6)*Conversions!$D$5)</f>
        <v>0</v>
      </c>
      <c r="AF1429" s="210">
        <f>(((((AF1323)*(1/Conversions!$D$4))*Conversions!$D$7)*Conversions!$D$6)*Conversions!$D$5)</f>
        <v>0</v>
      </c>
      <c r="AG1429" s="210">
        <f>(((((AG1323)*(1/Conversions!$D$4))*Conversions!$D$7)*Conversions!$D$6)*Conversions!$D$5)</f>
        <v>0</v>
      </c>
      <c r="AH1429" s="210">
        <f>(((((AH1323)*(1/Conversions!$D$4))*Conversions!$D$7)*Conversions!$D$6)*Conversions!$D$5)</f>
        <v>0</v>
      </c>
      <c r="AI1429" s="210">
        <f>(((((AI1323)*(1/Conversions!$D$4))*Conversions!$D$7)*Conversions!$D$6)*Conversions!$D$5)</f>
        <v>0</v>
      </c>
      <c r="AJ1429" s="210">
        <f>(((((AJ1323)*(1/Conversions!$D$4))*Conversions!$D$7)*Conversions!$D$6)*Conversions!$D$5)</f>
        <v>0</v>
      </c>
      <c r="AK1429" s="210">
        <f>(((((AK1323)*(1/Conversions!$D$4))*Conversions!$D$7)*Conversions!$D$6)*Conversions!$D$5)</f>
        <v>0</v>
      </c>
      <c r="AL1429" s="210">
        <f>(((((AL1323)*(1/Conversions!$D$4))*Conversions!$D$7)*Conversions!$D$6)*Conversions!$D$5)</f>
        <v>0</v>
      </c>
      <c r="AM1429" s="210">
        <f>(((((AM1323)*(1/Conversions!$D$4))*Conversions!$D$7)*Conversions!$D$6)*Conversions!$D$5)</f>
        <v>0</v>
      </c>
      <c r="AN1429" s="210">
        <f>(((((AN1323)*(1/Conversions!$D$4))*Conversions!$D$7)*Conversions!$D$6)*Conversions!$D$5)</f>
        <v>0</v>
      </c>
      <c r="AO1429" s="210">
        <f>(((((AO1323)*(1/Conversions!$D$4))*Conversions!$D$7)*Conversions!$D$6)*Conversions!$D$5)</f>
        <v>0</v>
      </c>
      <c r="AP1429" s="210">
        <f>(((((AP1323)*(1/Conversions!$D$4))*Conversions!$D$7)*Conversions!$D$6)*Conversions!$D$5)</f>
        <v>0</v>
      </c>
      <c r="AQ1429" s="210">
        <f>(((((AQ1323)*(1/Conversions!$D$4))*Conversions!$D$7)*Conversions!$D$6)*Conversions!$D$5)</f>
        <v>0</v>
      </c>
      <c r="AR1429" s="210">
        <f>(((((AR1323)*(1/Conversions!$D$4))*Conversions!$D$7)*Conversions!$D$6)*Conversions!$D$5)</f>
        <v>0</v>
      </c>
      <c r="AS1429" s="210">
        <f>(((((AS1323)*(1/Conversions!$D$4))*Conversions!$D$7)*Conversions!$D$6)*Conversions!$D$5)</f>
        <v>0</v>
      </c>
      <c r="AT1429" s="210">
        <f>(((((AT1323)*(1/Conversions!$D$4))*Conversions!$D$7)*Conversions!$D$6)*Conversions!$D$5)</f>
        <v>0</v>
      </c>
      <c r="AU1429" s="210">
        <f>(((((AU1323)*(1/Conversions!$D$4))*Conversions!$D$7)*Conversions!$D$6)*Conversions!$D$5)</f>
        <v>0</v>
      </c>
      <c r="AV1429" s="210">
        <f>(((((AV1323)*(1/Conversions!$D$4))*Conversions!$D$7)*Conversions!$D$6)*Conversions!$D$5)</f>
        <v>0</v>
      </c>
      <c r="AW1429" s="210">
        <f>(((((AW1323)*(1/Conversions!$D$4))*Conversions!$D$7)*Conversions!$D$6)*Conversions!$D$5)</f>
        <v>0</v>
      </c>
      <c r="AX1429" s="210">
        <f>(((((AX1323)*(1/Conversions!$D$4))*Conversions!$D$7)*Conversions!$D$6)*Conversions!$D$5)</f>
        <v>0</v>
      </c>
      <c r="AY1429" s="210">
        <f>(((((AY1323)*(1/Conversions!$D$4))*Conversions!$D$7)*Conversions!$D$6)*Conversions!$D$5)</f>
        <v>0</v>
      </c>
      <c r="AZ1429" s="210">
        <f>(((((AZ1323)*(1/Conversions!$D$4))*Conversions!$D$7)*Conversions!$D$6)*Conversions!$D$5)</f>
        <v>0</v>
      </c>
      <c r="BA1429" s="210">
        <f>(((((BA1323)*(1/Conversions!$D$4))*Conversions!$D$7)*Conversions!$D$6)*Conversions!$D$5)</f>
        <v>0</v>
      </c>
      <c r="BB1429" s="210">
        <f>(((((BB1323)*(1/Conversions!$D$4))*Conversions!$D$7)*Conversions!$D$6)*Conversions!$D$5)</f>
        <v>0</v>
      </c>
      <c r="BC1429" s="210">
        <f>(((((BC1323)*(1/Conversions!$D$4))*Conversions!$D$7)*Conversions!$D$6)*Conversions!$D$5)</f>
        <v>0</v>
      </c>
      <c r="BD1429" s="210">
        <f>(((((BD1323)*(1/Conversions!$D$4))*Conversions!$D$7)*Conversions!$D$6)*Conversions!$D$5)</f>
        <v>0</v>
      </c>
      <c r="BE1429" s="210">
        <f>(((((BE1323)*(1/Conversions!$D$4))*Conversions!$D$7)*Conversions!$D$6)*Conversions!$D$5)</f>
        <v>0</v>
      </c>
      <c r="BF1429" s="210">
        <f>(((((BF1323)*(1/Conversions!$D$4))*Conversions!$D$7)*Conversions!$D$6)*Conversions!$D$5)</f>
        <v>0</v>
      </c>
      <c r="BG1429" s="210">
        <f>(((((BG1323)*(1/Conversions!$D$4))*Conversions!$D$7)*Conversions!$D$6)*Conversions!$D$5)</f>
        <v>0</v>
      </c>
      <c r="BH1429" s="210">
        <f>(((((BH1323)*(1/Conversions!$D$4))*Conversions!$D$7)*Conversions!$D$6)*Conversions!$D$5)</f>
        <v>0</v>
      </c>
      <c r="BI1429" s="210">
        <f>(((((BI1323)*(1/Conversions!$D$4))*Conversions!$D$7)*Conversions!$D$6)*Conversions!$D$5)</f>
        <v>0</v>
      </c>
      <c r="BJ1429" s="210">
        <f>(((((BJ1323)*(1/Conversions!$D$4))*Conversions!$D$7)*Conversions!$D$6)*Conversions!$D$5)</f>
        <v>0</v>
      </c>
      <c r="BK1429" s="210">
        <f>(((((BK1323)*(1/Conversions!$D$4))*Conversions!$D$7)*Conversions!$D$6)*Conversions!$D$5)</f>
        <v>0</v>
      </c>
      <c r="BL1429" s="210">
        <f>(((((BL1323)*(1/Conversions!$D$4))*Conversions!$D$7)*Conversions!$D$6)*Conversions!$D$5)</f>
        <v>0</v>
      </c>
      <c r="BM1429" s="210">
        <f>(((((BM1323)*(1/Conversions!$D$4))*Conversions!$D$7)*Conversions!$D$6)*Conversions!$D$5)</f>
        <v>0</v>
      </c>
      <c r="BN1429" s="210">
        <f>(((((BN1323)*(1/Conversions!$D$4))*Conversions!$D$7)*Conversions!$D$6)*Conversions!$D$5)</f>
        <v>0</v>
      </c>
      <c r="BO1429" s="210">
        <f>(((((BO1323)*(1/Conversions!$D$4))*Conversions!$D$7)*Conversions!$D$6)*Conversions!$D$5)</f>
        <v>0</v>
      </c>
      <c r="BP1429" s="210">
        <f>(((((BP1323)*(1/Conversions!$D$4))*Conversions!$D$7)*Conversions!$D$6)*Conversions!$D$5)</f>
        <v>0</v>
      </c>
      <c r="BQ1429" s="210">
        <f>(((((BQ1323)*(1/Conversions!$D$4))*Conversions!$D$7)*Conversions!$D$6)*Conversions!$D$5)</f>
        <v>0</v>
      </c>
      <c r="BR1429" s="210">
        <f>(((((BR1323)*(1/Conversions!$D$4))*Conversions!$D$7)*Conversions!$D$6)*Conversions!$D$5)</f>
        <v>0</v>
      </c>
      <c r="BS1429" s="210">
        <f>(((((BS1323)*(1/Conversions!$D$4))*Conversions!$D$7)*Conversions!$D$6)*Conversions!$D$5)</f>
        <v>0</v>
      </c>
      <c r="BT1429" s="210">
        <f>(((((BT1323)*(1/Conversions!$D$4))*Conversions!$D$7)*Conversions!$D$6)*Conversions!$D$5)</f>
        <v>0</v>
      </c>
      <c r="BU1429" s="210">
        <f>(((((BU1323)*(1/Conversions!$D$4))*Conversions!$D$7)*Conversions!$D$6)*Conversions!$D$5)</f>
        <v>0</v>
      </c>
      <c r="BV1429" s="210">
        <f>(((((BV1323)*(1/Conversions!$D$4))*Conversions!$D$7)*Conversions!$D$6)*Conversions!$D$5)</f>
        <v>0</v>
      </c>
      <c r="BW1429" s="210">
        <f>(((((BW1323)*(1/Conversions!$D$4))*Conversions!$D$7)*Conversions!$D$6)*Conversions!$D$5)</f>
        <v>0</v>
      </c>
      <c r="BX1429" s="210">
        <f>(((((BX1323)*(1/Conversions!$D$4))*Conversions!$D$7)*Conversions!$D$6)*Conversions!$D$5)</f>
        <v>0</v>
      </c>
      <c r="BY1429" s="210">
        <f>(((((BY1323)*(1/Conversions!$D$4))*Conversions!$D$7)*Conversions!$D$6)*Conversions!$D$5)</f>
        <v>0</v>
      </c>
      <c r="BZ1429" s="210">
        <f>(((((BZ1323)*(1/Conversions!$D$4))*Conversions!$D$7)*Conversions!$D$6)*Conversions!$D$5)</f>
        <v>0</v>
      </c>
      <c r="CA1429" s="210">
        <f>(((((CA1323)*(1/Conversions!$D$4))*Conversions!$D$7)*Conversions!$D$6)*Conversions!$D$5)</f>
        <v>0</v>
      </c>
      <c r="CB1429" s="210">
        <f>(((((CB1323)*(1/Conversions!$D$4))*Conversions!$D$7)*Conversions!$D$6)*Conversions!$D$5)</f>
        <v>0</v>
      </c>
      <c r="CC1429" s="210">
        <f>(((((CC1323)*(1/Conversions!$D$4))*Conversions!$D$7)*Conversions!$D$6)*Conversions!$D$5)</f>
        <v>8.1595719337762527E-6</v>
      </c>
      <c r="CD1429" s="210">
        <f>(((((CD1323)*(1/Conversions!$D$4))*Conversions!$D$7)*Conversions!$D$6)*Conversions!$D$5)</f>
        <v>8.1595719337762527E-6</v>
      </c>
      <c r="CE1429" s="210">
        <f>(((((CE1323)*(1/Conversions!$D$4))*Conversions!$D$7)*Conversions!$D$6)*Conversions!$D$5)</f>
        <v>8.1595719337762527E-6</v>
      </c>
      <c r="CF1429" s="210">
        <f>(((((CF1323)*(1/Conversions!$D$4))*Conversions!$D$7)*Conversions!$D$6)*Conversions!$D$5)</f>
        <v>0</v>
      </c>
      <c r="CG1429" s="210">
        <f>(((((CG1323)*(1/Conversions!$D$4))*Conversions!$D$7)*Conversions!$D$6)*Conversions!$D$5)</f>
        <v>0</v>
      </c>
      <c r="CH1429" s="210">
        <f>(((((CH1323)*(1/Conversions!$D$4))*Conversions!$D$7)*Conversions!$D$6)*Conversions!$D$5)</f>
        <v>0</v>
      </c>
      <c r="CI1429" s="210">
        <f>(((((CI1323)*(1/Conversions!$D$4))*Conversions!$D$7)*Conversions!$D$6)*Conversions!$D$5)</f>
        <v>2.9693116800428377E-5</v>
      </c>
      <c r="CJ1429" s="210">
        <f>(((((CJ1323)*(1/Conversions!$D$4))*Conversions!$D$7)*Conversions!$D$6)*Conversions!$D$5)</f>
        <v>2.9693116800428377E-5</v>
      </c>
      <c r="CK1429" s="210">
        <f>(((((CK1323)*(1/Conversions!$D$4))*Conversions!$D$7)*Conversions!$D$6)*Conversions!$D$5)</f>
        <v>2.9693116800428377E-5</v>
      </c>
      <c r="CL1429" s="210">
        <f>(((((CL1323)*(1/Conversions!$D$4))*Conversions!$D$7)*Conversions!$D$6)*Conversions!$D$5)</f>
        <v>0</v>
      </c>
      <c r="CM1429" s="210">
        <f>(((((CM1323)*(1/Conversions!$D$4))*Conversions!$D$7)*Conversions!$D$6)*Conversions!$D$5)</f>
        <v>0</v>
      </c>
      <c r="CN1429" s="210">
        <f>(((((CN1323)*(1/Conversions!$D$4))*Conversions!$D$7)*Conversions!$D$6)*Conversions!$D$5)</f>
        <v>0</v>
      </c>
      <c r="CO1429" s="210">
        <f>(((((CO1323)*(1/Conversions!$D$4))*Conversions!$D$7)*Conversions!$D$6)*Conversions!$D$5)</f>
        <v>0</v>
      </c>
      <c r="CP1429" s="210">
        <f>(((((CP1323)*(1/Conversions!$D$4))*Conversions!$D$7)*Conversions!$D$6)*Conversions!$D$5)</f>
        <v>0</v>
      </c>
      <c r="CQ1429" s="210">
        <f>(((((CQ1323)*(1/Conversions!$D$4))*Conversions!$D$7)*Conversions!$D$6)*Conversions!$D$5)</f>
        <v>0</v>
      </c>
      <c r="CR1429" s="210">
        <f>(((((CR1323)*(1/Conversions!$D$4))*Conversions!$D$7)*Conversions!$D$6)*Conversions!$D$5)</f>
        <v>0</v>
      </c>
      <c r="CS1429" s="210">
        <f>(((((CS1323)*(1/Conversions!$D$4))*Conversions!$D$7)*Conversions!$D$6)*Conversions!$D$5)</f>
        <v>0</v>
      </c>
      <c r="CT1429" s="210">
        <f>(((((CT1323)*(1/Conversions!$D$4))*Conversions!$D$7)*Conversions!$D$6)*Conversions!$D$5)</f>
        <v>0</v>
      </c>
      <c r="CU1429" s="210">
        <f>(((((CU1323)*(1/Conversions!$D$4))*Conversions!$D$7)*Conversions!$D$6)*Conversions!$D$5)</f>
        <v>0</v>
      </c>
      <c r="CV1429" s="210">
        <f>(((((CV1323)*(1/Conversions!$D$4))*Conversions!$D$7)*Conversions!$D$6)*Conversions!$D$5)</f>
        <v>0</v>
      </c>
      <c r="CW1429" s="210">
        <f>(((((CW1323)*(1/Conversions!$D$4))*Conversions!$D$7)*Conversions!$D$6)*Conversions!$D$5)</f>
        <v>0</v>
      </c>
      <c r="CX1429" s="210">
        <f>(((((CX1323)*(1/Conversions!$D$4))*Conversions!$D$7)*Conversions!$D$6)*Conversions!$D$5)</f>
        <v>0</v>
      </c>
    </row>
    <row r="1430" spans="1:102" s="208" customFormat="1" x14ac:dyDescent="0.25">
      <c r="A1430" s="213" t="s">
        <v>356</v>
      </c>
      <c r="C1430" s="210">
        <f>(((((C1324)*(1/Conversions!$D$4))*Conversions!$D$7)*Conversions!$D$6)*Conversions!$D$5)</f>
        <v>2.5907141368606958E-8</v>
      </c>
      <c r="D1430" s="210">
        <f>(((((D1324)*(1/Conversions!$D$4))*Conversions!$D$7)*Conversions!$D$6)*Conversions!$D$5)</f>
        <v>2.5907141368606958E-8</v>
      </c>
      <c r="E1430" s="210">
        <f>(((((E1324)*(1/Conversions!$D$4))*Conversions!$D$7)*Conversions!$D$6)*Conversions!$D$5)</f>
        <v>2.5907141368606958E-8</v>
      </c>
      <c r="F1430" s="210">
        <f>(((((F1324)*(1/Conversions!$D$4))*Conversions!$D$7)*Conversions!$D$6)*Conversions!$D$5)</f>
        <v>2.5907141368606958E-8</v>
      </c>
      <c r="G1430" s="210">
        <f>(((((G1324)*(1/Conversions!$D$4))*Conversions!$D$7)*Conversions!$D$6)*Conversions!$D$5)</f>
        <v>2.5907141368606958E-8</v>
      </c>
      <c r="H1430" s="210">
        <f>(((((H1324)*(1/Conversions!$D$4))*Conversions!$D$7)*Conversions!$D$6)*Conversions!$D$5)</f>
        <v>2.5907141368606958E-8</v>
      </c>
      <c r="I1430" s="210">
        <f>(((((I1324)*(1/Conversions!$D$4))*Conversions!$D$7)*Conversions!$D$6)*Conversions!$D$5)</f>
        <v>2.5907141368606958E-8</v>
      </c>
      <c r="J1430" s="210">
        <f>(((((J1324)*(1/Conversions!$D$4))*Conversions!$D$7)*Conversions!$D$6)*Conversions!$D$5)</f>
        <v>2.5907141368606958E-8</v>
      </c>
      <c r="K1430" s="210">
        <f>(((((K1324)*(1/Conversions!$D$4))*Conversions!$D$7)*Conversions!$D$6)*Conversions!$D$5)</f>
        <v>2.5907141368606958E-8</v>
      </c>
      <c r="L1430" s="210">
        <f>(((((L1324)*(1/Conversions!$D$4))*Conversions!$D$7)*Conversions!$D$6)*Conversions!$D$5)</f>
        <v>2.5907141368606958E-8</v>
      </c>
      <c r="M1430" s="210">
        <f>(((((M1324)*(1/Conversions!$D$4))*Conversions!$D$7)*Conversions!$D$6)*Conversions!$D$5)</f>
        <v>2.5907141368606958E-8</v>
      </c>
      <c r="N1430" s="210">
        <f>(((((N1324)*(1/Conversions!$D$4))*Conversions!$D$7)*Conversions!$D$6)*Conversions!$D$5)</f>
        <v>2.5907141368606958E-8</v>
      </c>
      <c r="O1430" s="210">
        <f>(((((O1324)*(1/Conversions!$D$4))*Conversions!$D$7)*Conversions!$D$6)*Conversions!$D$5)</f>
        <v>2.5907141368606958E-8</v>
      </c>
      <c r="P1430" s="210">
        <f>(((((P1324)*(1/Conversions!$D$4))*Conversions!$D$7)*Conversions!$D$6)*Conversions!$D$5)</f>
        <v>2.5907141368606958E-8</v>
      </c>
      <c r="Q1430" s="210">
        <f>(((((Q1324)*(1/Conversions!$D$4))*Conversions!$D$7)*Conversions!$D$6)*Conversions!$D$5)</f>
        <v>2.5907141368606958E-8</v>
      </c>
      <c r="R1430" s="210">
        <f>(((((R1324)*(1/Conversions!$D$4))*Conversions!$D$7)*Conversions!$D$6)*Conversions!$D$5)</f>
        <v>2.5907141368606958E-8</v>
      </c>
      <c r="S1430" s="210">
        <f>(((((S1324)*(1/Conversions!$D$4))*Conversions!$D$7)*Conversions!$D$6)*Conversions!$D$5)</f>
        <v>2.5907141368606958E-8</v>
      </c>
      <c r="T1430" s="210">
        <f>(((((T1324)*(1/Conversions!$D$4))*Conversions!$D$7)*Conversions!$D$6)*Conversions!$D$5)</f>
        <v>2.5907141368606958E-8</v>
      </c>
      <c r="U1430" s="210">
        <f>(((((U1324)*(1/Conversions!$D$4))*Conversions!$D$7)*Conversions!$D$6)*Conversions!$D$5)</f>
        <v>2.5907141368606958E-8</v>
      </c>
      <c r="V1430" s="210">
        <f>(((((V1324)*(1/Conversions!$D$4))*Conversions!$D$7)*Conversions!$D$6)*Conversions!$D$5)</f>
        <v>2.5907141368606958E-8</v>
      </c>
      <c r="W1430" s="210">
        <f>(((((W1324)*(1/Conversions!$D$4))*Conversions!$D$7)*Conversions!$D$6)*Conversions!$D$5)</f>
        <v>2.5907141368606958E-8</v>
      </c>
      <c r="X1430" s="210">
        <f>(((((X1324)*(1/Conversions!$D$4))*Conversions!$D$7)*Conversions!$D$6)*Conversions!$D$5)</f>
        <v>2.5907141368606958E-8</v>
      </c>
      <c r="Y1430" s="210">
        <f>(((((Y1324)*(1/Conversions!$D$4))*Conversions!$D$7)*Conversions!$D$6)*Conversions!$D$5)</f>
        <v>2.5907141368606958E-8</v>
      </c>
      <c r="Z1430" s="210">
        <f>(((((Z1324)*(1/Conversions!$D$4))*Conversions!$D$7)*Conversions!$D$6)*Conversions!$D$5)</f>
        <v>2.5907141368606958E-8</v>
      </c>
      <c r="AA1430" s="210">
        <f>(((((AA1324)*(1/Conversions!$D$4))*Conversions!$D$7)*Conversions!$D$6)*Conversions!$D$5)</f>
        <v>2.5907141368606958E-8</v>
      </c>
      <c r="AB1430" s="210">
        <f>(((((AB1324)*(1/Conversions!$D$4))*Conversions!$D$7)*Conversions!$D$6)*Conversions!$D$5)</f>
        <v>2.5907141368606958E-8</v>
      </c>
      <c r="AC1430" s="210">
        <f>(((((AC1324)*(1/Conversions!$D$4))*Conversions!$D$7)*Conversions!$D$6)*Conversions!$D$5)</f>
        <v>2.5907141368606958E-8</v>
      </c>
      <c r="AD1430" s="210">
        <f>(((((AD1324)*(1/Conversions!$D$4))*Conversions!$D$7)*Conversions!$D$6)*Conversions!$D$5)</f>
        <v>2.5907141368606958E-8</v>
      </c>
      <c r="AE1430" s="210">
        <f>(((((AE1324)*(1/Conversions!$D$4))*Conversions!$D$7)*Conversions!$D$6)*Conversions!$D$5)</f>
        <v>2.5907141368606958E-8</v>
      </c>
      <c r="AF1430" s="210">
        <f>(((((AF1324)*(1/Conversions!$D$4))*Conversions!$D$7)*Conversions!$D$6)*Conversions!$D$5)</f>
        <v>2.5907141368606958E-8</v>
      </c>
      <c r="AG1430" s="210">
        <f>(((((AG1324)*(1/Conversions!$D$4))*Conversions!$D$7)*Conversions!$D$6)*Conversions!$D$5)</f>
        <v>2.5907141368606958E-8</v>
      </c>
      <c r="AH1430" s="210">
        <f>(((((AH1324)*(1/Conversions!$D$4))*Conversions!$D$7)*Conversions!$D$6)*Conversions!$D$5)</f>
        <v>2.5907141368606958E-8</v>
      </c>
      <c r="AI1430" s="210">
        <f>(((((AI1324)*(1/Conversions!$D$4))*Conversions!$D$7)*Conversions!$D$6)*Conversions!$D$5)</f>
        <v>2.5907141368606958E-8</v>
      </c>
      <c r="AJ1430" s="210">
        <f>(((((AJ1324)*(1/Conversions!$D$4))*Conversions!$D$7)*Conversions!$D$6)*Conversions!$D$5)</f>
        <v>2.5907141368606958E-8</v>
      </c>
      <c r="AK1430" s="210">
        <f>(((((AK1324)*(1/Conversions!$D$4))*Conversions!$D$7)*Conversions!$D$6)*Conversions!$D$5)</f>
        <v>2.5907141368606958E-8</v>
      </c>
      <c r="AL1430" s="210">
        <f>(((((AL1324)*(1/Conversions!$D$4))*Conversions!$D$7)*Conversions!$D$6)*Conversions!$D$5)</f>
        <v>2.5907141368606958E-8</v>
      </c>
      <c r="AM1430" s="210">
        <f>(((((AM1324)*(1/Conversions!$D$4))*Conversions!$D$7)*Conversions!$D$6)*Conversions!$D$5)</f>
        <v>2.5907141368606958E-8</v>
      </c>
      <c r="AN1430" s="210">
        <f>(((((AN1324)*(1/Conversions!$D$4))*Conversions!$D$7)*Conversions!$D$6)*Conversions!$D$5)</f>
        <v>2.5907141368606958E-8</v>
      </c>
      <c r="AO1430" s="210">
        <f>(((((AO1324)*(1/Conversions!$D$4))*Conversions!$D$7)*Conversions!$D$6)*Conversions!$D$5)</f>
        <v>2.5907141368606958E-8</v>
      </c>
      <c r="AP1430" s="210">
        <f>(((((AP1324)*(1/Conversions!$D$4))*Conversions!$D$7)*Conversions!$D$6)*Conversions!$D$5)</f>
        <v>2.5907141368606958E-8</v>
      </c>
      <c r="AQ1430" s="210">
        <f>(((((AQ1324)*(1/Conversions!$D$4))*Conversions!$D$7)*Conversions!$D$6)*Conversions!$D$5)</f>
        <v>2.5907141368606958E-8</v>
      </c>
      <c r="AR1430" s="210">
        <f>(((((AR1324)*(1/Conversions!$D$4))*Conversions!$D$7)*Conversions!$D$6)*Conversions!$D$5)</f>
        <v>2.5907141368606958E-8</v>
      </c>
      <c r="AS1430" s="210">
        <f>(((((AS1324)*(1/Conversions!$D$4))*Conversions!$D$7)*Conversions!$D$6)*Conversions!$D$5)</f>
        <v>2.5907141368606958E-8</v>
      </c>
      <c r="AT1430" s="210">
        <f>(((((AT1324)*(1/Conversions!$D$4))*Conversions!$D$7)*Conversions!$D$6)*Conversions!$D$5)</f>
        <v>2.5907141368606958E-8</v>
      </c>
      <c r="AU1430" s="210">
        <f>(((((AU1324)*(1/Conversions!$D$4))*Conversions!$D$7)*Conversions!$D$6)*Conversions!$D$5)</f>
        <v>2.5907141368606958E-8</v>
      </c>
      <c r="AV1430" s="210">
        <f>(((((AV1324)*(1/Conversions!$D$4))*Conversions!$D$7)*Conversions!$D$6)*Conversions!$D$5)</f>
        <v>2.5907141368606958E-8</v>
      </c>
      <c r="AW1430" s="210">
        <f>(((((AW1324)*(1/Conversions!$D$4))*Conversions!$D$7)*Conversions!$D$6)*Conversions!$D$5)</f>
        <v>2.5907141368606958E-8</v>
      </c>
      <c r="AX1430" s="210">
        <f>(((((AX1324)*(1/Conversions!$D$4))*Conversions!$D$7)*Conversions!$D$6)*Conversions!$D$5)</f>
        <v>2.5907141368606958E-8</v>
      </c>
      <c r="AY1430" s="210">
        <f>(((((AY1324)*(1/Conversions!$D$4))*Conversions!$D$7)*Conversions!$D$6)*Conversions!$D$5)</f>
        <v>2.5907141368606958E-8</v>
      </c>
      <c r="AZ1430" s="210">
        <f>(((((AZ1324)*(1/Conversions!$D$4))*Conversions!$D$7)*Conversions!$D$6)*Conversions!$D$5)</f>
        <v>2.5907141368606958E-8</v>
      </c>
      <c r="BA1430" s="210">
        <f>(((((BA1324)*(1/Conversions!$D$4))*Conversions!$D$7)*Conversions!$D$6)*Conversions!$D$5)</f>
        <v>2.5907141368606958E-8</v>
      </c>
      <c r="BB1430" s="210">
        <f>(((((BB1324)*(1/Conversions!$D$4))*Conversions!$D$7)*Conversions!$D$6)*Conversions!$D$5)</f>
        <v>2.5907141368606958E-8</v>
      </c>
      <c r="BC1430" s="210">
        <f>(((((BC1324)*(1/Conversions!$D$4))*Conversions!$D$7)*Conversions!$D$6)*Conversions!$D$5)</f>
        <v>2.5907141368606958E-8</v>
      </c>
      <c r="BD1430" s="210">
        <f>(((((BD1324)*(1/Conversions!$D$4))*Conversions!$D$7)*Conversions!$D$6)*Conversions!$D$5)</f>
        <v>2.5907141368606958E-8</v>
      </c>
      <c r="BE1430" s="210">
        <f>(((((BE1324)*(1/Conversions!$D$4))*Conversions!$D$7)*Conversions!$D$6)*Conversions!$D$5)</f>
        <v>2.5907141368606958E-8</v>
      </c>
      <c r="BF1430" s="210">
        <f>(((((BF1324)*(1/Conversions!$D$4))*Conversions!$D$7)*Conversions!$D$6)*Conversions!$D$5)</f>
        <v>2.5907141368606958E-8</v>
      </c>
      <c r="BG1430" s="210">
        <f>(((((BG1324)*(1/Conversions!$D$4))*Conversions!$D$7)*Conversions!$D$6)*Conversions!$D$5)</f>
        <v>2.5907141368606958E-8</v>
      </c>
      <c r="BH1430" s="210">
        <f>(((((BH1324)*(1/Conversions!$D$4))*Conversions!$D$7)*Conversions!$D$6)*Conversions!$D$5)</f>
        <v>2.5907141368606958E-8</v>
      </c>
      <c r="BI1430" s="210">
        <f>(((((BI1324)*(1/Conversions!$D$4))*Conversions!$D$7)*Conversions!$D$6)*Conversions!$D$5)</f>
        <v>2.5907141368606958E-8</v>
      </c>
      <c r="BJ1430" s="210">
        <f>(((((BJ1324)*(1/Conversions!$D$4))*Conversions!$D$7)*Conversions!$D$6)*Conversions!$D$5)</f>
        <v>2.5907141368606958E-8</v>
      </c>
      <c r="BK1430" s="210">
        <f>(((((BK1324)*(1/Conversions!$D$4))*Conversions!$D$7)*Conversions!$D$6)*Conversions!$D$5)</f>
        <v>2.5907141368606958E-8</v>
      </c>
      <c r="BL1430" s="210">
        <f>(((((BL1324)*(1/Conversions!$D$4))*Conversions!$D$7)*Conversions!$D$6)*Conversions!$D$5)</f>
        <v>2.5907141368606958E-8</v>
      </c>
      <c r="BM1430" s="210">
        <f>(((((BM1324)*(1/Conversions!$D$4))*Conversions!$D$7)*Conversions!$D$6)*Conversions!$D$5)</f>
        <v>2.5907141368606958E-8</v>
      </c>
      <c r="BN1430" s="210">
        <f>(((((BN1324)*(1/Conversions!$D$4))*Conversions!$D$7)*Conversions!$D$6)*Conversions!$D$5)</f>
        <v>2.5907141368606958E-8</v>
      </c>
      <c r="BO1430" s="210">
        <f>(((((BO1324)*(1/Conversions!$D$4))*Conversions!$D$7)*Conversions!$D$6)*Conversions!$D$5)</f>
        <v>2.5907141368606958E-8</v>
      </c>
      <c r="BP1430" s="210">
        <f>(((((BP1324)*(1/Conversions!$D$4))*Conversions!$D$7)*Conversions!$D$6)*Conversions!$D$5)</f>
        <v>2.5907141368606958E-8</v>
      </c>
      <c r="BQ1430" s="210">
        <f>(((((BQ1324)*(1/Conversions!$D$4))*Conversions!$D$7)*Conversions!$D$6)*Conversions!$D$5)</f>
        <v>2.5907141368606958E-8</v>
      </c>
      <c r="BR1430" s="210">
        <f>(((((BR1324)*(1/Conversions!$D$4))*Conversions!$D$7)*Conversions!$D$6)*Conversions!$D$5)</f>
        <v>2.5907141368606958E-8</v>
      </c>
      <c r="BS1430" s="210">
        <f>(((((BS1324)*(1/Conversions!$D$4))*Conversions!$D$7)*Conversions!$D$6)*Conversions!$D$5)</f>
        <v>2.5907141368606958E-8</v>
      </c>
      <c r="BT1430" s="210">
        <f>(((((BT1324)*(1/Conversions!$D$4))*Conversions!$D$7)*Conversions!$D$6)*Conversions!$D$5)</f>
        <v>2.5907141368606958E-8</v>
      </c>
      <c r="BU1430" s="210">
        <f>(((((BU1324)*(1/Conversions!$D$4))*Conversions!$D$7)*Conversions!$D$6)*Conversions!$D$5)</f>
        <v>2.5907141368606958E-8</v>
      </c>
      <c r="BV1430" s="210">
        <f>(((((BV1324)*(1/Conversions!$D$4))*Conversions!$D$7)*Conversions!$D$6)*Conversions!$D$5)</f>
        <v>2.5907141368606958E-8</v>
      </c>
      <c r="BW1430" s="210">
        <f>(((((BW1324)*(1/Conversions!$D$4))*Conversions!$D$7)*Conversions!$D$6)*Conversions!$D$5)</f>
        <v>2.5907141368606958E-8</v>
      </c>
      <c r="BX1430" s="210">
        <f>(((((BX1324)*(1/Conversions!$D$4))*Conversions!$D$7)*Conversions!$D$6)*Conversions!$D$5)</f>
        <v>2.5907141368606958E-8</v>
      </c>
      <c r="BY1430" s="210">
        <f>(((((BY1324)*(1/Conversions!$D$4))*Conversions!$D$7)*Conversions!$D$6)*Conversions!$D$5)</f>
        <v>2.5907141368606958E-8</v>
      </c>
      <c r="BZ1430" s="210">
        <f>(((((BZ1324)*(1/Conversions!$D$4))*Conversions!$D$7)*Conversions!$D$6)*Conversions!$D$5)</f>
        <v>2.5907141368606958E-8</v>
      </c>
      <c r="CA1430" s="210">
        <f>(((((CA1324)*(1/Conversions!$D$4))*Conversions!$D$7)*Conversions!$D$6)*Conversions!$D$5)</f>
        <v>2.5907141368606958E-8</v>
      </c>
      <c r="CB1430" s="210">
        <f>(((((CB1324)*(1/Conversions!$D$4))*Conversions!$D$7)*Conversions!$D$6)*Conversions!$D$5)</f>
        <v>2.5907141368606958E-8</v>
      </c>
      <c r="CC1430" s="210">
        <f>(((((CC1324)*(1/Conversions!$D$4))*Conversions!$D$7)*Conversions!$D$6)*Conversions!$D$5)</f>
        <v>2.5907141368606958E-8</v>
      </c>
      <c r="CD1430" s="210">
        <f>(((((CD1324)*(1/Conversions!$D$4))*Conversions!$D$7)*Conversions!$D$6)*Conversions!$D$5)</f>
        <v>2.5907141368606958E-8</v>
      </c>
      <c r="CE1430" s="210">
        <f>(((((CE1324)*(1/Conversions!$D$4))*Conversions!$D$7)*Conversions!$D$6)*Conversions!$D$5)</f>
        <v>2.5907141368606958E-8</v>
      </c>
      <c r="CF1430" s="210">
        <f>(((((CF1324)*(1/Conversions!$D$4))*Conversions!$D$7)*Conversions!$D$6)*Conversions!$D$5)</f>
        <v>2.5907141368606958E-8</v>
      </c>
      <c r="CG1430" s="210">
        <f>(((((CG1324)*(1/Conversions!$D$4))*Conversions!$D$7)*Conversions!$D$6)*Conversions!$D$5)</f>
        <v>2.5907141368606958E-8</v>
      </c>
      <c r="CH1430" s="210">
        <f>(((((CH1324)*(1/Conversions!$D$4))*Conversions!$D$7)*Conversions!$D$6)*Conversions!$D$5)</f>
        <v>2.5907141368606958E-8</v>
      </c>
      <c r="CI1430" s="210">
        <f>(((((CI1324)*(1/Conversions!$D$4))*Conversions!$D$7)*Conversions!$D$6)*Conversions!$D$5)</f>
        <v>2.5907141368606958E-8</v>
      </c>
      <c r="CJ1430" s="210">
        <f>(((((CJ1324)*(1/Conversions!$D$4))*Conversions!$D$7)*Conversions!$D$6)*Conversions!$D$5)</f>
        <v>2.5907141368606958E-8</v>
      </c>
      <c r="CK1430" s="210">
        <f>(((((CK1324)*(1/Conversions!$D$4))*Conversions!$D$7)*Conversions!$D$6)*Conversions!$D$5)</f>
        <v>2.5907141368606958E-8</v>
      </c>
      <c r="CL1430" s="210">
        <f>(((((CL1324)*(1/Conversions!$D$4))*Conversions!$D$7)*Conversions!$D$6)*Conversions!$D$5)</f>
        <v>2.5907141368606958E-8</v>
      </c>
      <c r="CM1430" s="210">
        <f>(((((CM1324)*(1/Conversions!$D$4))*Conversions!$D$7)*Conversions!$D$6)*Conversions!$D$5)</f>
        <v>2.5907141368606958E-8</v>
      </c>
      <c r="CN1430" s="210">
        <f>(((((CN1324)*(1/Conversions!$D$4))*Conversions!$D$7)*Conversions!$D$6)*Conversions!$D$5)</f>
        <v>2.5907141368606958E-8</v>
      </c>
      <c r="CO1430" s="210">
        <f>(((((CO1324)*(1/Conversions!$D$4))*Conversions!$D$7)*Conversions!$D$6)*Conversions!$D$5)</f>
        <v>2.5907141368606958E-8</v>
      </c>
      <c r="CP1430" s="210">
        <f>(((((CP1324)*(1/Conversions!$D$4))*Conversions!$D$7)*Conversions!$D$6)*Conversions!$D$5)</f>
        <v>2.5907141368606958E-8</v>
      </c>
      <c r="CQ1430" s="210">
        <f>(((((CQ1324)*(1/Conversions!$D$4))*Conversions!$D$7)*Conversions!$D$6)*Conversions!$D$5)</f>
        <v>2.5907141368606958E-8</v>
      </c>
      <c r="CR1430" s="210">
        <f>(((((CR1324)*(1/Conversions!$D$4))*Conversions!$D$7)*Conversions!$D$6)*Conversions!$D$5)</f>
        <v>2.5907141368606958E-8</v>
      </c>
      <c r="CS1430" s="210">
        <f>(((((CS1324)*(1/Conversions!$D$4))*Conversions!$D$7)*Conversions!$D$6)*Conversions!$D$5)</f>
        <v>2.5907141368606958E-8</v>
      </c>
      <c r="CT1430" s="210">
        <f>(((((CT1324)*(1/Conversions!$D$4))*Conversions!$D$7)*Conversions!$D$6)*Conversions!$D$5)</f>
        <v>2.5907141368606958E-8</v>
      </c>
      <c r="CU1430" s="210">
        <f>(((((CU1324)*(1/Conversions!$D$4))*Conversions!$D$7)*Conversions!$D$6)*Conversions!$D$5)</f>
        <v>2.5907141368606958E-8</v>
      </c>
      <c r="CV1430" s="210">
        <f>(((((CV1324)*(1/Conversions!$D$4))*Conversions!$D$7)*Conversions!$D$6)*Conversions!$D$5)</f>
        <v>2.5907141368606958E-8</v>
      </c>
      <c r="CW1430" s="210">
        <f>(((((CW1324)*(1/Conversions!$D$4))*Conversions!$D$7)*Conversions!$D$6)*Conversions!$D$5)</f>
        <v>2.5907141368606958E-8</v>
      </c>
      <c r="CX1430" s="210">
        <f>(((((CX1324)*(1/Conversions!$D$4))*Conversions!$D$7)*Conversions!$D$6)*Conversions!$D$5)</f>
        <v>2.5907141368606958E-8</v>
      </c>
    </row>
    <row r="1431" spans="1:102" s="208" customFormat="1" x14ac:dyDescent="0.25">
      <c r="A1431" s="213" t="s">
        <v>358</v>
      </c>
      <c r="C1431" s="210">
        <f>(((((C1325)*(1/Conversions!$D$4))*Conversions!$D$7)*Conversions!$D$6)*Conversions!$D$5)</f>
        <v>4.2393504057720468E-5</v>
      </c>
      <c r="D1431" s="210">
        <f>(((((D1325)*(1/Conversions!$D$4))*Conversions!$D$7)*Conversions!$D$6)*Conversions!$D$5)</f>
        <v>4.2393504057720468E-5</v>
      </c>
      <c r="E1431" s="210">
        <f>(((((E1325)*(1/Conversions!$D$4))*Conversions!$D$7)*Conversions!$D$6)*Conversions!$D$5)</f>
        <v>4.2393504057720468E-5</v>
      </c>
      <c r="F1431" s="210">
        <f>(((((F1325)*(1/Conversions!$D$4))*Conversions!$D$7)*Conversions!$D$6)*Conversions!$D$5)</f>
        <v>4.2393504057720468E-5</v>
      </c>
      <c r="G1431" s="210">
        <f>(((((G1325)*(1/Conversions!$D$4))*Conversions!$D$7)*Conversions!$D$6)*Conversions!$D$5)</f>
        <v>4.2393504057720468E-5</v>
      </c>
      <c r="H1431" s="210">
        <f>(((((H1325)*(1/Conversions!$D$4))*Conversions!$D$7)*Conversions!$D$6)*Conversions!$D$5)</f>
        <v>4.2393504057720468E-5</v>
      </c>
      <c r="I1431" s="210">
        <f>(((((I1325)*(1/Conversions!$D$4))*Conversions!$D$7)*Conversions!$D$6)*Conversions!$D$5)</f>
        <v>4.2393504057720468E-5</v>
      </c>
      <c r="J1431" s="210">
        <f>(((((J1325)*(1/Conversions!$D$4))*Conversions!$D$7)*Conversions!$D$6)*Conversions!$D$5)</f>
        <v>4.2393504057720468E-5</v>
      </c>
      <c r="K1431" s="210">
        <f>(((((K1325)*(1/Conversions!$D$4))*Conversions!$D$7)*Conversions!$D$6)*Conversions!$D$5)</f>
        <v>4.2393504057720468E-5</v>
      </c>
      <c r="L1431" s="210">
        <f>(((((L1325)*(1/Conversions!$D$4))*Conversions!$D$7)*Conversions!$D$6)*Conversions!$D$5)</f>
        <v>4.2393504057720468E-5</v>
      </c>
      <c r="M1431" s="210">
        <f>(((((M1325)*(1/Conversions!$D$4))*Conversions!$D$7)*Conversions!$D$6)*Conversions!$D$5)</f>
        <v>4.2393504057720468E-5</v>
      </c>
      <c r="N1431" s="210">
        <f>(((((N1325)*(1/Conversions!$D$4))*Conversions!$D$7)*Conversions!$D$6)*Conversions!$D$5)</f>
        <v>4.2393504057720468E-5</v>
      </c>
      <c r="O1431" s="210">
        <f>(((((O1325)*(1/Conversions!$D$4))*Conversions!$D$7)*Conversions!$D$6)*Conversions!$D$5)</f>
        <v>4.2393504057720468E-5</v>
      </c>
      <c r="P1431" s="210">
        <f>(((((P1325)*(1/Conversions!$D$4))*Conversions!$D$7)*Conversions!$D$6)*Conversions!$D$5)</f>
        <v>4.2393504057720468E-5</v>
      </c>
      <c r="Q1431" s="210">
        <f>(((((Q1325)*(1/Conversions!$D$4))*Conversions!$D$7)*Conversions!$D$6)*Conversions!$D$5)</f>
        <v>4.2393504057720468E-5</v>
      </c>
      <c r="R1431" s="210">
        <f>(((((R1325)*(1/Conversions!$D$4))*Conversions!$D$7)*Conversions!$D$6)*Conversions!$D$5)</f>
        <v>4.2393504057720468E-5</v>
      </c>
      <c r="S1431" s="210">
        <f>(((((S1325)*(1/Conversions!$D$4))*Conversions!$D$7)*Conversions!$D$6)*Conversions!$D$5)</f>
        <v>4.2393504057720468E-5</v>
      </c>
      <c r="T1431" s="210">
        <f>(((((T1325)*(1/Conversions!$D$4))*Conversions!$D$7)*Conversions!$D$6)*Conversions!$D$5)</f>
        <v>4.2393504057720468E-5</v>
      </c>
      <c r="U1431" s="210">
        <f>(((((U1325)*(1/Conversions!$D$4))*Conversions!$D$7)*Conversions!$D$6)*Conversions!$D$5)</f>
        <v>4.2393504057720468E-5</v>
      </c>
      <c r="V1431" s="210">
        <f>(((((V1325)*(1/Conversions!$D$4))*Conversions!$D$7)*Conversions!$D$6)*Conversions!$D$5)</f>
        <v>4.2393504057720468E-5</v>
      </c>
      <c r="W1431" s="210">
        <f>(((((W1325)*(1/Conversions!$D$4))*Conversions!$D$7)*Conversions!$D$6)*Conversions!$D$5)</f>
        <v>4.2393504057720468E-5</v>
      </c>
      <c r="X1431" s="210">
        <f>(((((X1325)*(1/Conversions!$D$4))*Conversions!$D$7)*Conversions!$D$6)*Conversions!$D$5)</f>
        <v>4.2393504057720468E-5</v>
      </c>
      <c r="Y1431" s="210">
        <f>(((((Y1325)*(1/Conversions!$D$4))*Conversions!$D$7)*Conversions!$D$6)*Conversions!$D$5)</f>
        <v>4.2393504057720468E-5</v>
      </c>
      <c r="Z1431" s="210">
        <f>(((((Z1325)*(1/Conversions!$D$4))*Conversions!$D$7)*Conversions!$D$6)*Conversions!$D$5)</f>
        <v>4.2393504057720468E-5</v>
      </c>
      <c r="AA1431" s="210">
        <f>(((((AA1325)*(1/Conversions!$D$4))*Conversions!$D$7)*Conversions!$D$6)*Conversions!$D$5)</f>
        <v>4.2393504057720468E-5</v>
      </c>
      <c r="AB1431" s="210">
        <f>(((((AB1325)*(1/Conversions!$D$4))*Conversions!$D$7)*Conversions!$D$6)*Conversions!$D$5)</f>
        <v>4.2393504057720468E-5</v>
      </c>
      <c r="AC1431" s="210">
        <f>(((((AC1325)*(1/Conversions!$D$4))*Conversions!$D$7)*Conversions!$D$6)*Conversions!$D$5)</f>
        <v>4.2393504057720468E-5</v>
      </c>
      <c r="AD1431" s="210">
        <f>(((((AD1325)*(1/Conversions!$D$4))*Conversions!$D$7)*Conversions!$D$6)*Conversions!$D$5)</f>
        <v>4.2393504057720468E-5</v>
      </c>
      <c r="AE1431" s="210">
        <f>(((((AE1325)*(1/Conversions!$D$4))*Conversions!$D$7)*Conversions!$D$6)*Conversions!$D$5)</f>
        <v>4.2393504057720468E-5</v>
      </c>
      <c r="AF1431" s="210">
        <f>(((((AF1325)*(1/Conversions!$D$4))*Conversions!$D$7)*Conversions!$D$6)*Conversions!$D$5)</f>
        <v>4.2393504057720468E-5</v>
      </c>
      <c r="AG1431" s="210">
        <f>(((((AG1325)*(1/Conversions!$D$4))*Conversions!$D$7)*Conversions!$D$6)*Conversions!$D$5)</f>
        <v>4.2393504057720468E-5</v>
      </c>
      <c r="AH1431" s="210">
        <f>(((((AH1325)*(1/Conversions!$D$4))*Conversions!$D$7)*Conversions!$D$6)*Conversions!$D$5)</f>
        <v>4.2393504057720468E-5</v>
      </c>
      <c r="AI1431" s="210">
        <f>(((((AI1325)*(1/Conversions!$D$4))*Conversions!$D$7)*Conversions!$D$6)*Conversions!$D$5)</f>
        <v>4.2393504057720468E-5</v>
      </c>
      <c r="AJ1431" s="210">
        <f>(((((AJ1325)*(1/Conversions!$D$4))*Conversions!$D$7)*Conversions!$D$6)*Conversions!$D$5)</f>
        <v>4.2393504057720468E-5</v>
      </c>
      <c r="AK1431" s="210">
        <f>(((((AK1325)*(1/Conversions!$D$4))*Conversions!$D$7)*Conversions!$D$6)*Conversions!$D$5)</f>
        <v>4.2393504057720468E-5</v>
      </c>
      <c r="AL1431" s="210">
        <f>(((((AL1325)*(1/Conversions!$D$4))*Conversions!$D$7)*Conversions!$D$6)*Conversions!$D$5)</f>
        <v>4.2393504057720468E-5</v>
      </c>
      <c r="AM1431" s="210">
        <f>(((((AM1325)*(1/Conversions!$D$4))*Conversions!$D$7)*Conversions!$D$6)*Conversions!$D$5)</f>
        <v>4.2393504057720468E-5</v>
      </c>
      <c r="AN1431" s="210">
        <f>(((((AN1325)*(1/Conversions!$D$4))*Conversions!$D$7)*Conversions!$D$6)*Conversions!$D$5)</f>
        <v>4.2393504057720468E-5</v>
      </c>
      <c r="AO1431" s="210">
        <f>(((((AO1325)*(1/Conversions!$D$4))*Conversions!$D$7)*Conversions!$D$6)*Conversions!$D$5)</f>
        <v>4.2393504057720468E-5</v>
      </c>
      <c r="AP1431" s="210">
        <f>(((((AP1325)*(1/Conversions!$D$4))*Conversions!$D$7)*Conversions!$D$6)*Conversions!$D$5)</f>
        <v>4.2393504057720468E-5</v>
      </c>
      <c r="AQ1431" s="210">
        <f>(((((AQ1325)*(1/Conversions!$D$4))*Conversions!$D$7)*Conversions!$D$6)*Conversions!$D$5)</f>
        <v>4.2393504057720468E-5</v>
      </c>
      <c r="AR1431" s="210">
        <f>(((((AR1325)*(1/Conversions!$D$4))*Conversions!$D$7)*Conversions!$D$6)*Conversions!$D$5)</f>
        <v>4.2393504057720468E-5</v>
      </c>
      <c r="AS1431" s="210">
        <f>(((((AS1325)*(1/Conversions!$D$4))*Conversions!$D$7)*Conversions!$D$6)*Conversions!$D$5)</f>
        <v>4.2393504057720468E-5</v>
      </c>
      <c r="AT1431" s="210">
        <f>(((((AT1325)*(1/Conversions!$D$4))*Conversions!$D$7)*Conversions!$D$6)*Conversions!$D$5)</f>
        <v>4.2393504057720468E-5</v>
      </c>
      <c r="AU1431" s="210">
        <f>(((((AU1325)*(1/Conversions!$D$4))*Conversions!$D$7)*Conversions!$D$6)*Conversions!$D$5)</f>
        <v>4.2393504057720468E-5</v>
      </c>
      <c r="AV1431" s="210">
        <f>(((((AV1325)*(1/Conversions!$D$4))*Conversions!$D$7)*Conversions!$D$6)*Conversions!$D$5)</f>
        <v>4.2393504057720468E-5</v>
      </c>
      <c r="AW1431" s="210">
        <f>(((((AW1325)*(1/Conversions!$D$4))*Conversions!$D$7)*Conversions!$D$6)*Conversions!$D$5)</f>
        <v>4.2393504057720468E-5</v>
      </c>
      <c r="AX1431" s="210">
        <f>(((((AX1325)*(1/Conversions!$D$4))*Conversions!$D$7)*Conversions!$D$6)*Conversions!$D$5)</f>
        <v>4.2393504057720468E-5</v>
      </c>
      <c r="AY1431" s="210">
        <f>(((((AY1325)*(1/Conversions!$D$4))*Conversions!$D$7)*Conversions!$D$6)*Conversions!$D$5)</f>
        <v>4.2393504057720468E-5</v>
      </c>
      <c r="AZ1431" s="210">
        <f>(((((AZ1325)*(1/Conversions!$D$4))*Conversions!$D$7)*Conversions!$D$6)*Conversions!$D$5)</f>
        <v>4.2393504057720468E-5</v>
      </c>
      <c r="BA1431" s="210">
        <f>(((((BA1325)*(1/Conversions!$D$4))*Conversions!$D$7)*Conversions!$D$6)*Conversions!$D$5)</f>
        <v>4.2393504057720468E-5</v>
      </c>
      <c r="BB1431" s="210">
        <f>(((((BB1325)*(1/Conversions!$D$4))*Conversions!$D$7)*Conversions!$D$6)*Conversions!$D$5)</f>
        <v>4.2393504057720468E-5</v>
      </c>
      <c r="BC1431" s="210">
        <f>(((((BC1325)*(1/Conversions!$D$4))*Conversions!$D$7)*Conversions!$D$6)*Conversions!$D$5)</f>
        <v>4.2393504057720468E-5</v>
      </c>
      <c r="BD1431" s="210">
        <f>(((((BD1325)*(1/Conversions!$D$4))*Conversions!$D$7)*Conversions!$D$6)*Conversions!$D$5)</f>
        <v>4.2393504057720468E-5</v>
      </c>
      <c r="BE1431" s="210">
        <f>(((((BE1325)*(1/Conversions!$D$4))*Conversions!$D$7)*Conversions!$D$6)*Conversions!$D$5)</f>
        <v>4.2393504057720468E-5</v>
      </c>
      <c r="BF1431" s="210">
        <f>(((((BF1325)*(1/Conversions!$D$4))*Conversions!$D$7)*Conversions!$D$6)*Conversions!$D$5)</f>
        <v>4.2393504057720468E-5</v>
      </c>
      <c r="BG1431" s="210">
        <f>(((((BG1325)*(1/Conversions!$D$4))*Conversions!$D$7)*Conversions!$D$6)*Conversions!$D$5)</f>
        <v>4.2393504057720468E-5</v>
      </c>
      <c r="BH1431" s="210">
        <f>(((((BH1325)*(1/Conversions!$D$4))*Conversions!$D$7)*Conversions!$D$6)*Conversions!$D$5)</f>
        <v>4.2393504057720468E-5</v>
      </c>
      <c r="BI1431" s="210">
        <f>(((((BI1325)*(1/Conversions!$D$4))*Conversions!$D$7)*Conversions!$D$6)*Conversions!$D$5)</f>
        <v>4.2393504057720468E-5</v>
      </c>
      <c r="BJ1431" s="210">
        <f>(((((BJ1325)*(1/Conversions!$D$4))*Conversions!$D$7)*Conversions!$D$6)*Conversions!$D$5)</f>
        <v>4.2393504057720468E-5</v>
      </c>
      <c r="BK1431" s="210">
        <f>(((((BK1325)*(1/Conversions!$D$4))*Conversions!$D$7)*Conversions!$D$6)*Conversions!$D$5)</f>
        <v>4.2393504057720468E-5</v>
      </c>
      <c r="BL1431" s="210">
        <f>(((((BL1325)*(1/Conversions!$D$4))*Conversions!$D$7)*Conversions!$D$6)*Conversions!$D$5)</f>
        <v>4.2393504057720468E-5</v>
      </c>
      <c r="BM1431" s="210">
        <f>(((((BM1325)*(1/Conversions!$D$4))*Conversions!$D$7)*Conversions!$D$6)*Conversions!$D$5)</f>
        <v>4.2393504057720468E-5</v>
      </c>
      <c r="BN1431" s="210">
        <f>(((((BN1325)*(1/Conversions!$D$4))*Conversions!$D$7)*Conversions!$D$6)*Conversions!$D$5)</f>
        <v>4.2393504057720468E-5</v>
      </c>
      <c r="BO1431" s="210">
        <f>(((((BO1325)*(1/Conversions!$D$4))*Conversions!$D$7)*Conversions!$D$6)*Conversions!$D$5)</f>
        <v>4.2393504057720468E-5</v>
      </c>
      <c r="BP1431" s="210">
        <f>(((((BP1325)*(1/Conversions!$D$4))*Conversions!$D$7)*Conversions!$D$6)*Conversions!$D$5)</f>
        <v>4.2393504057720468E-5</v>
      </c>
      <c r="BQ1431" s="210">
        <f>(((((BQ1325)*(1/Conversions!$D$4))*Conversions!$D$7)*Conversions!$D$6)*Conversions!$D$5)</f>
        <v>4.2393504057720468E-5</v>
      </c>
      <c r="BR1431" s="210">
        <f>(((((BR1325)*(1/Conversions!$D$4))*Conversions!$D$7)*Conversions!$D$6)*Conversions!$D$5)</f>
        <v>4.2393504057720468E-5</v>
      </c>
      <c r="BS1431" s="210">
        <f>(((((BS1325)*(1/Conversions!$D$4))*Conversions!$D$7)*Conversions!$D$6)*Conversions!$D$5)</f>
        <v>4.2393504057720468E-5</v>
      </c>
      <c r="BT1431" s="210">
        <f>(((((BT1325)*(1/Conversions!$D$4))*Conversions!$D$7)*Conversions!$D$6)*Conversions!$D$5)</f>
        <v>4.2393504057720468E-5</v>
      </c>
      <c r="BU1431" s="210">
        <f>(((((BU1325)*(1/Conversions!$D$4))*Conversions!$D$7)*Conversions!$D$6)*Conversions!$D$5)</f>
        <v>4.2393504057720468E-5</v>
      </c>
      <c r="BV1431" s="210">
        <f>(((((BV1325)*(1/Conversions!$D$4))*Conversions!$D$7)*Conversions!$D$6)*Conversions!$D$5)</f>
        <v>4.2393504057720468E-5</v>
      </c>
      <c r="BW1431" s="210">
        <f>(((((BW1325)*(1/Conversions!$D$4))*Conversions!$D$7)*Conversions!$D$6)*Conversions!$D$5)</f>
        <v>4.2393504057720468E-5</v>
      </c>
      <c r="BX1431" s="210">
        <f>(((((BX1325)*(1/Conversions!$D$4))*Conversions!$D$7)*Conversions!$D$6)*Conversions!$D$5)</f>
        <v>4.2393504057720468E-5</v>
      </c>
      <c r="BY1431" s="210">
        <f>(((((BY1325)*(1/Conversions!$D$4))*Conversions!$D$7)*Conversions!$D$6)*Conversions!$D$5)</f>
        <v>4.2393504057720468E-5</v>
      </c>
      <c r="BZ1431" s="210">
        <f>(((((BZ1325)*(1/Conversions!$D$4))*Conversions!$D$7)*Conversions!$D$6)*Conversions!$D$5)</f>
        <v>4.2393504057720468E-5</v>
      </c>
      <c r="CA1431" s="210">
        <f>(((((CA1325)*(1/Conversions!$D$4))*Conversions!$D$7)*Conversions!$D$6)*Conversions!$D$5)</f>
        <v>4.2393504057720468E-5</v>
      </c>
      <c r="CB1431" s="210">
        <f>(((((CB1325)*(1/Conversions!$D$4))*Conversions!$D$7)*Conversions!$D$6)*Conversions!$D$5)</f>
        <v>4.2393504057720468E-5</v>
      </c>
      <c r="CC1431" s="210">
        <f>(((((CC1325)*(1/Conversions!$D$4))*Conversions!$D$7)*Conversions!$D$6)*Conversions!$D$5)</f>
        <v>1.0742631687959859E-5</v>
      </c>
      <c r="CD1431" s="210">
        <f>(((((CD1325)*(1/Conversions!$D$4))*Conversions!$D$7)*Conversions!$D$6)*Conversions!$D$5)</f>
        <v>1.0742631687959859E-5</v>
      </c>
      <c r="CE1431" s="210">
        <f>(((((CE1325)*(1/Conversions!$D$4))*Conversions!$D$7)*Conversions!$D$6)*Conversions!$D$5)</f>
        <v>1.0742631687959859E-5</v>
      </c>
      <c r="CF1431" s="210">
        <f>(((((CF1325)*(1/Conversions!$D$4))*Conversions!$D$7)*Conversions!$D$6)*Conversions!$D$5)</f>
        <v>4.2393504057720468E-5</v>
      </c>
      <c r="CG1431" s="210">
        <f>(((((CG1325)*(1/Conversions!$D$4))*Conversions!$D$7)*Conversions!$D$6)*Conversions!$D$5)</f>
        <v>4.2393504057720468E-5</v>
      </c>
      <c r="CH1431" s="210">
        <f>(((((CH1325)*(1/Conversions!$D$4))*Conversions!$D$7)*Conversions!$D$6)*Conversions!$D$5)</f>
        <v>4.2393504057720468E-5</v>
      </c>
      <c r="CI1431" s="210">
        <f>(((((CI1325)*(1/Conversions!$D$4))*Conversions!$D$7)*Conversions!$D$6)*Conversions!$D$5)</f>
        <v>2.6796227356484146E-5</v>
      </c>
      <c r="CJ1431" s="210">
        <f>(((((CJ1325)*(1/Conversions!$D$4))*Conversions!$D$7)*Conversions!$D$6)*Conversions!$D$5)</f>
        <v>2.6796227356484146E-5</v>
      </c>
      <c r="CK1431" s="210">
        <f>(((((CK1325)*(1/Conversions!$D$4))*Conversions!$D$7)*Conversions!$D$6)*Conversions!$D$5)</f>
        <v>2.6796227356484146E-5</v>
      </c>
      <c r="CL1431" s="210">
        <f>(((((CL1325)*(1/Conversions!$D$4))*Conversions!$D$7)*Conversions!$D$6)*Conversions!$D$5)</f>
        <v>4.2393504057720468E-5</v>
      </c>
      <c r="CM1431" s="210">
        <f>(((((CM1325)*(1/Conversions!$D$4))*Conversions!$D$7)*Conversions!$D$6)*Conversions!$D$5)</f>
        <v>4.2393504057720468E-5</v>
      </c>
      <c r="CN1431" s="210">
        <f>(((((CN1325)*(1/Conversions!$D$4))*Conversions!$D$7)*Conversions!$D$6)*Conversions!$D$5)</f>
        <v>4.2393504057720468E-5</v>
      </c>
      <c r="CO1431" s="210">
        <f>(((((CO1325)*(1/Conversions!$D$4))*Conversions!$D$7)*Conversions!$D$6)*Conversions!$D$5)</f>
        <v>4.2393504057720468E-5</v>
      </c>
      <c r="CP1431" s="210">
        <f>(((((CP1325)*(1/Conversions!$D$4))*Conversions!$D$7)*Conversions!$D$6)*Conversions!$D$5)</f>
        <v>4.2393504057720468E-5</v>
      </c>
      <c r="CQ1431" s="210">
        <f>(((((CQ1325)*(1/Conversions!$D$4))*Conversions!$D$7)*Conversions!$D$6)*Conversions!$D$5)</f>
        <v>4.2393504057720468E-5</v>
      </c>
      <c r="CR1431" s="210">
        <f>(((((CR1325)*(1/Conversions!$D$4))*Conversions!$D$7)*Conversions!$D$6)*Conversions!$D$5)</f>
        <v>4.2393504057720468E-5</v>
      </c>
      <c r="CS1431" s="210">
        <f>(((((CS1325)*(1/Conversions!$D$4))*Conversions!$D$7)*Conversions!$D$6)*Conversions!$D$5)</f>
        <v>4.2393504057720468E-5</v>
      </c>
      <c r="CT1431" s="210">
        <f>(((((CT1325)*(1/Conversions!$D$4))*Conversions!$D$7)*Conversions!$D$6)*Conversions!$D$5)</f>
        <v>4.2393504057720468E-5</v>
      </c>
      <c r="CU1431" s="210">
        <f>(((((CU1325)*(1/Conversions!$D$4))*Conversions!$D$7)*Conversions!$D$6)*Conversions!$D$5)</f>
        <v>4.2393504057720468E-5</v>
      </c>
      <c r="CV1431" s="210">
        <f>(((((CV1325)*(1/Conversions!$D$4))*Conversions!$D$7)*Conversions!$D$6)*Conversions!$D$5)</f>
        <v>4.2393504057720468E-5</v>
      </c>
      <c r="CW1431" s="210">
        <f>(((((CW1325)*(1/Conversions!$D$4))*Conversions!$D$7)*Conversions!$D$6)*Conversions!$D$5)</f>
        <v>4.2393504057720468E-5</v>
      </c>
      <c r="CX1431" s="210">
        <f>(((((CX1325)*(1/Conversions!$D$4))*Conversions!$D$7)*Conversions!$D$6)*Conversions!$D$5)</f>
        <v>4.2393504057720468E-5</v>
      </c>
    </row>
    <row r="1432" spans="1:102" s="208" customFormat="1" x14ac:dyDescent="0.25">
      <c r="A1432" s="213" t="s">
        <v>659</v>
      </c>
      <c r="C1432" s="210">
        <f>(((((C1326)*(1/Conversions!$D$4))*Conversions!$D$7)*Conversions!$D$6)*Conversions!$D$5)</f>
        <v>0</v>
      </c>
      <c r="D1432" s="210">
        <f>(((((D1326)*(1/Conversions!$D$4))*Conversions!$D$7)*Conversions!$D$6)*Conversions!$D$5)</f>
        <v>0</v>
      </c>
      <c r="E1432" s="210">
        <f>(((((E1326)*(1/Conversions!$D$4))*Conversions!$D$7)*Conversions!$D$6)*Conversions!$D$5)</f>
        <v>0</v>
      </c>
      <c r="F1432" s="210">
        <f>(((((F1326)*(1/Conversions!$D$4))*Conversions!$D$7)*Conversions!$D$6)*Conversions!$D$5)</f>
        <v>0</v>
      </c>
      <c r="G1432" s="210">
        <f>(((((G1326)*(1/Conversions!$D$4))*Conversions!$D$7)*Conversions!$D$6)*Conversions!$D$5)</f>
        <v>0</v>
      </c>
      <c r="H1432" s="210">
        <f>(((((H1326)*(1/Conversions!$D$4))*Conversions!$D$7)*Conversions!$D$6)*Conversions!$D$5)</f>
        <v>0</v>
      </c>
      <c r="I1432" s="210">
        <f>(((((I1326)*(1/Conversions!$D$4))*Conversions!$D$7)*Conversions!$D$6)*Conversions!$D$5)</f>
        <v>0</v>
      </c>
      <c r="J1432" s="210">
        <f>(((((J1326)*(1/Conversions!$D$4))*Conversions!$D$7)*Conversions!$D$6)*Conversions!$D$5)</f>
        <v>0</v>
      </c>
      <c r="K1432" s="210">
        <f>(((((K1326)*(1/Conversions!$D$4))*Conversions!$D$7)*Conversions!$D$6)*Conversions!$D$5)</f>
        <v>0</v>
      </c>
      <c r="L1432" s="210">
        <f>(((((L1326)*(1/Conversions!$D$4))*Conversions!$D$7)*Conversions!$D$6)*Conversions!$D$5)</f>
        <v>0</v>
      </c>
      <c r="M1432" s="210">
        <f>(((((M1326)*(1/Conversions!$D$4))*Conversions!$D$7)*Conversions!$D$6)*Conversions!$D$5)</f>
        <v>0</v>
      </c>
      <c r="N1432" s="210">
        <f>(((((N1326)*(1/Conversions!$D$4))*Conversions!$D$7)*Conversions!$D$6)*Conversions!$D$5)</f>
        <v>0</v>
      </c>
      <c r="O1432" s="210">
        <f>(((((O1326)*(1/Conversions!$D$4))*Conversions!$D$7)*Conversions!$D$6)*Conversions!$D$5)</f>
        <v>0</v>
      </c>
      <c r="P1432" s="210">
        <f>(((((P1326)*(1/Conversions!$D$4))*Conversions!$D$7)*Conversions!$D$6)*Conversions!$D$5)</f>
        <v>0</v>
      </c>
      <c r="Q1432" s="210">
        <f>(((((Q1326)*(1/Conversions!$D$4))*Conversions!$D$7)*Conversions!$D$6)*Conversions!$D$5)</f>
        <v>0</v>
      </c>
      <c r="R1432" s="210">
        <f>(((((R1326)*(1/Conversions!$D$4))*Conversions!$D$7)*Conversions!$D$6)*Conversions!$D$5)</f>
        <v>0</v>
      </c>
      <c r="S1432" s="210">
        <f>(((((S1326)*(1/Conversions!$D$4))*Conversions!$D$7)*Conversions!$D$6)*Conversions!$D$5)</f>
        <v>0</v>
      </c>
      <c r="T1432" s="210">
        <f>(((((T1326)*(1/Conversions!$D$4))*Conversions!$D$7)*Conversions!$D$6)*Conversions!$D$5)</f>
        <v>0</v>
      </c>
      <c r="U1432" s="210">
        <f>(((((U1326)*(1/Conversions!$D$4))*Conversions!$D$7)*Conversions!$D$6)*Conversions!$D$5)</f>
        <v>0</v>
      </c>
      <c r="V1432" s="210">
        <f>(((((V1326)*(1/Conversions!$D$4))*Conversions!$D$7)*Conversions!$D$6)*Conversions!$D$5)</f>
        <v>0</v>
      </c>
      <c r="W1432" s="210">
        <f>(((((W1326)*(1/Conversions!$D$4))*Conversions!$D$7)*Conversions!$D$6)*Conversions!$D$5)</f>
        <v>0</v>
      </c>
      <c r="X1432" s="210">
        <f>(((((X1326)*(1/Conversions!$D$4))*Conversions!$D$7)*Conversions!$D$6)*Conversions!$D$5)</f>
        <v>0</v>
      </c>
      <c r="Y1432" s="210">
        <f>(((((Y1326)*(1/Conversions!$D$4))*Conversions!$D$7)*Conversions!$D$6)*Conversions!$D$5)</f>
        <v>0</v>
      </c>
      <c r="Z1432" s="210">
        <f>(((((Z1326)*(1/Conversions!$D$4))*Conversions!$D$7)*Conversions!$D$6)*Conversions!$D$5)</f>
        <v>0</v>
      </c>
      <c r="AA1432" s="210">
        <f>(((((AA1326)*(1/Conversions!$D$4))*Conversions!$D$7)*Conversions!$D$6)*Conversions!$D$5)</f>
        <v>0</v>
      </c>
      <c r="AB1432" s="210">
        <f>(((((AB1326)*(1/Conversions!$D$4))*Conversions!$D$7)*Conversions!$D$6)*Conversions!$D$5)</f>
        <v>0</v>
      </c>
      <c r="AC1432" s="210">
        <f>(((((AC1326)*(1/Conversions!$D$4))*Conversions!$D$7)*Conversions!$D$6)*Conversions!$D$5)</f>
        <v>0</v>
      </c>
      <c r="AD1432" s="210">
        <f>(((((AD1326)*(1/Conversions!$D$4))*Conversions!$D$7)*Conversions!$D$6)*Conversions!$D$5)</f>
        <v>0</v>
      </c>
      <c r="AE1432" s="210">
        <f>(((((AE1326)*(1/Conversions!$D$4))*Conversions!$D$7)*Conversions!$D$6)*Conversions!$D$5)</f>
        <v>0</v>
      </c>
      <c r="AF1432" s="210">
        <f>(((((AF1326)*(1/Conversions!$D$4))*Conversions!$D$7)*Conversions!$D$6)*Conversions!$D$5)</f>
        <v>0</v>
      </c>
      <c r="AG1432" s="210">
        <f>(((((AG1326)*(1/Conversions!$D$4))*Conversions!$D$7)*Conversions!$D$6)*Conversions!$D$5)</f>
        <v>0</v>
      </c>
      <c r="AH1432" s="210">
        <f>(((((AH1326)*(1/Conversions!$D$4))*Conversions!$D$7)*Conversions!$D$6)*Conversions!$D$5)</f>
        <v>0</v>
      </c>
      <c r="AI1432" s="210">
        <f>(((((AI1326)*(1/Conversions!$D$4))*Conversions!$D$7)*Conversions!$D$6)*Conversions!$D$5)</f>
        <v>0</v>
      </c>
      <c r="AJ1432" s="210">
        <f>(((((AJ1326)*(1/Conversions!$D$4))*Conversions!$D$7)*Conversions!$D$6)*Conversions!$D$5)</f>
        <v>0</v>
      </c>
      <c r="AK1432" s="210">
        <f>(((((AK1326)*(1/Conversions!$D$4))*Conversions!$D$7)*Conversions!$D$6)*Conversions!$D$5)</f>
        <v>0</v>
      </c>
      <c r="AL1432" s="210">
        <f>(((((AL1326)*(1/Conversions!$D$4))*Conversions!$D$7)*Conversions!$D$6)*Conversions!$D$5)</f>
        <v>0</v>
      </c>
      <c r="AM1432" s="210">
        <f>(((((AM1326)*(1/Conversions!$D$4))*Conversions!$D$7)*Conversions!$D$6)*Conversions!$D$5)</f>
        <v>0</v>
      </c>
      <c r="AN1432" s="210">
        <f>(((((AN1326)*(1/Conversions!$D$4))*Conversions!$D$7)*Conversions!$D$6)*Conversions!$D$5)</f>
        <v>0</v>
      </c>
      <c r="AO1432" s="210">
        <f>(((((AO1326)*(1/Conversions!$D$4))*Conversions!$D$7)*Conversions!$D$6)*Conversions!$D$5)</f>
        <v>0</v>
      </c>
      <c r="AP1432" s="210">
        <f>(((((AP1326)*(1/Conversions!$D$4))*Conversions!$D$7)*Conversions!$D$6)*Conversions!$D$5)</f>
        <v>0</v>
      </c>
      <c r="AQ1432" s="210">
        <f>(((((AQ1326)*(1/Conversions!$D$4))*Conversions!$D$7)*Conversions!$D$6)*Conversions!$D$5)</f>
        <v>0</v>
      </c>
      <c r="AR1432" s="210">
        <f>(((((AR1326)*(1/Conversions!$D$4))*Conversions!$D$7)*Conversions!$D$6)*Conversions!$D$5)</f>
        <v>0</v>
      </c>
      <c r="AS1432" s="210">
        <f>(((((AS1326)*(1/Conversions!$D$4))*Conversions!$D$7)*Conversions!$D$6)*Conversions!$D$5)</f>
        <v>0</v>
      </c>
      <c r="AT1432" s="210">
        <f>(((((AT1326)*(1/Conversions!$D$4))*Conversions!$D$7)*Conversions!$D$6)*Conversions!$D$5)</f>
        <v>0</v>
      </c>
      <c r="AU1432" s="210">
        <f>(((((AU1326)*(1/Conversions!$D$4))*Conversions!$D$7)*Conversions!$D$6)*Conversions!$D$5)</f>
        <v>0</v>
      </c>
      <c r="AV1432" s="210">
        <f>(((((AV1326)*(1/Conversions!$D$4))*Conversions!$D$7)*Conversions!$D$6)*Conversions!$D$5)</f>
        <v>0</v>
      </c>
      <c r="AW1432" s="210">
        <f>(((((AW1326)*(1/Conversions!$D$4))*Conversions!$D$7)*Conversions!$D$6)*Conversions!$D$5)</f>
        <v>0</v>
      </c>
      <c r="AX1432" s="210">
        <f>(((((AX1326)*(1/Conversions!$D$4))*Conversions!$D$7)*Conversions!$D$6)*Conversions!$D$5)</f>
        <v>0</v>
      </c>
      <c r="AY1432" s="210">
        <f>(((((AY1326)*(1/Conversions!$D$4))*Conversions!$D$7)*Conversions!$D$6)*Conversions!$D$5)</f>
        <v>0</v>
      </c>
      <c r="AZ1432" s="210">
        <f>(((((AZ1326)*(1/Conversions!$D$4))*Conversions!$D$7)*Conversions!$D$6)*Conversions!$D$5)</f>
        <v>0</v>
      </c>
      <c r="BA1432" s="210">
        <f>(((((BA1326)*(1/Conversions!$D$4))*Conversions!$D$7)*Conversions!$D$6)*Conversions!$D$5)</f>
        <v>0</v>
      </c>
      <c r="BB1432" s="210">
        <f>(((((BB1326)*(1/Conversions!$D$4))*Conversions!$D$7)*Conversions!$D$6)*Conversions!$D$5)</f>
        <v>0</v>
      </c>
      <c r="BC1432" s="210">
        <f>(((((BC1326)*(1/Conversions!$D$4))*Conversions!$D$7)*Conversions!$D$6)*Conversions!$D$5)</f>
        <v>0</v>
      </c>
      <c r="BD1432" s="210">
        <f>(((((BD1326)*(1/Conversions!$D$4))*Conversions!$D$7)*Conversions!$D$6)*Conversions!$D$5)</f>
        <v>0</v>
      </c>
      <c r="BE1432" s="210">
        <f>(((((BE1326)*(1/Conversions!$D$4))*Conversions!$D$7)*Conversions!$D$6)*Conversions!$D$5)</f>
        <v>0</v>
      </c>
      <c r="BF1432" s="210">
        <f>(((((BF1326)*(1/Conversions!$D$4))*Conversions!$D$7)*Conversions!$D$6)*Conversions!$D$5)</f>
        <v>0</v>
      </c>
      <c r="BG1432" s="210">
        <f>(((((BG1326)*(1/Conversions!$D$4))*Conversions!$D$7)*Conversions!$D$6)*Conversions!$D$5)</f>
        <v>0</v>
      </c>
      <c r="BH1432" s="210">
        <f>(((((BH1326)*(1/Conversions!$D$4))*Conversions!$D$7)*Conversions!$D$6)*Conversions!$D$5)</f>
        <v>0</v>
      </c>
      <c r="BI1432" s="210">
        <f>(((((BI1326)*(1/Conversions!$D$4))*Conversions!$D$7)*Conversions!$D$6)*Conversions!$D$5)</f>
        <v>0</v>
      </c>
      <c r="BJ1432" s="210">
        <f>(((((BJ1326)*(1/Conversions!$D$4))*Conversions!$D$7)*Conversions!$D$6)*Conversions!$D$5)</f>
        <v>0</v>
      </c>
      <c r="BK1432" s="210">
        <f>(((((BK1326)*(1/Conversions!$D$4))*Conversions!$D$7)*Conversions!$D$6)*Conversions!$D$5)</f>
        <v>0</v>
      </c>
      <c r="BL1432" s="210">
        <f>(((((BL1326)*(1/Conversions!$D$4))*Conversions!$D$7)*Conversions!$D$6)*Conversions!$D$5)</f>
        <v>0</v>
      </c>
      <c r="BM1432" s="210">
        <f>(((((BM1326)*(1/Conversions!$D$4))*Conversions!$D$7)*Conversions!$D$6)*Conversions!$D$5)</f>
        <v>0</v>
      </c>
      <c r="BN1432" s="210">
        <f>(((((BN1326)*(1/Conversions!$D$4))*Conversions!$D$7)*Conversions!$D$6)*Conversions!$D$5)</f>
        <v>0</v>
      </c>
      <c r="BO1432" s="210">
        <f>(((((BO1326)*(1/Conversions!$D$4))*Conversions!$D$7)*Conversions!$D$6)*Conversions!$D$5)</f>
        <v>0</v>
      </c>
      <c r="BP1432" s="210">
        <f>(((((BP1326)*(1/Conversions!$D$4))*Conversions!$D$7)*Conversions!$D$6)*Conversions!$D$5)</f>
        <v>0</v>
      </c>
      <c r="BQ1432" s="210">
        <f>(((((BQ1326)*(1/Conversions!$D$4))*Conversions!$D$7)*Conversions!$D$6)*Conversions!$D$5)</f>
        <v>0</v>
      </c>
      <c r="BR1432" s="210">
        <f>(((((BR1326)*(1/Conversions!$D$4))*Conversions!$D$7)*Conversions!$D$6)*Conversions!$D$5)</f>
        <v>0</v>
      </c>
      <c r="BS1432" s="210">
        <f>(((((BS1326)*(1/Conversions!$D$4))*Conversions!$D$7)*Conversions!$D$6)*Conversions!$D$5)</f>
        <v>0</v>
      </c>
      <c r="BT1432" s="210">
        <f>(((((BT1326)*(1/Conversions!$D$4))*Conversions!$D$7)*Conversions!$D$6)*Conversions!$D$5)</f>
        <v>0</v>
      </c>
      <c r="BU1432" s="210">
        <f>(((((BU1326)*(1/Conversions!$D$4))*Conversions!$D$7)*Conversions!$D$6)*Conversions!$D$5)</f>
        <v>0</v>
      </c>
      <c r="BV1432" s="210">
        <f>(((((BV1326)*(1/Conversions!$D$4))*Conversions!$D$7)*Conversions!$D$6)*Conversions!$D$5)</f>
        <v>0</v>
      </c>
      <c r="BW1432" s="210">
        <f>(((((BW1326)*(1/Conversions!$D$4))*Conversions!$D$7)*Conversions!$D$6)*Conversions!$D$5)</f>
        <v>0</v>
      </c>
      <c r="BX1432" s="210">
        <f>(((((BX1326)*(1/Conversions!$D$4))*Conversions!$D$7)*Conversions!$D$6)*Conversions!$D$5)</f>
        <v>0</v>
      </c>
      <c r="BY1432" s="210">
        <f>(((((BY1326)*(1/Conversions!$D$4))*Conversions!$D$7)*Conversions!$D$6)*Conversions!$D$5)</f>
        <v>0</v>
      </c>
      <c r="BZ1432" s="210">
        <f>(((((BZ1326)*(1/Conversions!$D$4))*Conversions!$D$7)*Conversions!$D$6)*Conversions!$D$5)</f>
        <v>0</v>
      </c>
      <c r="CA1432" s="210">
        <f>(((((CA1326)*(1/Conversions!$D$4))*Conversions!$D$7)*Conversions!$D$6)*Conversions!$D$5)</f>
        <v>0</v>
      </c>
      <c r="CB1432" s="210">
        <f>(((((CB1326)*(1/Conversions!$D$4))*Conversions!$D$7)*Conversions!$D$6)*Conversions!$D$5)</f>
        <v>0</v>
      </c>
      <c r="CC1432" s="210">
        <f>(((((CC1326)*(1/Conversions!$D$4))*Conversions!$D$7)*Conversions!$D$6)*Conversions!$D$5)</f>
        <v>7.4353495727901956E-7</v>
      </c>
      <c r="CD1432" s="210">
        <f>(((((CD1326)*(1/Conversions!$D$4))*Conversions!$D$7)*Conversions!$D$6)*Conversions!$D$5)</f>
        <v>7.4353495727901956E-7</v>
      </c>
      <c r="CE1432" s="210">
        <f>(((((CE1326)*(1/Conversions!$D$4))*Conversions!$D$7)*Conversions!$D$6)*Conversions!$D$5)</f>
        <v>7.4353495727901956E-7</v>
      </c>
      <c r="CF1432" s="210">
        <f>(((((CF1326)*(1/Conversions!$D$4))*Conversions!$D$7)*Conversions!$D$6)*Conversions!$D$5)</f>
        <v>0</v>
      </c>
      <c r="CG1432" s="210">
        <f>(((((CG1326)*(1/Conversions!$D$4))*Conversions!$D$7)*Conversions!$D$6)*Conversions!$D$5)</f>
        <v>0</v>
      </c>
      <c r="CH1432" s="210">
        <f>(((((CH1326)*(1/Conversions!$D$4))*Conversions!$D$7)*Conversions!$D$6)*Conversions!$D$5)</f>
        <v>0</v>
      </c>
      <c r="CI1432" s="210">
        <f>(((((CI1326)*(1/Conversions!$D$4))*Conversions!$D$7)*Conversions!$D$6)*Conversions!$D$5)</f>
        <v>2.6554819902822127E-6</v>
      </c>
      <c r="CJ1432" s="210">
        <f>(((((CJ1326)*(1/Conversions!$D$4))*Conversions!$D$7)*Conversions!$D$6)*Conversions!$D$5)</f>
        <v>2.6554819902822127E-6</v>
      </c>
      <c r="CK1432" s="210">
        <f>(((((CK1326)*(1/Conversions!$D$4))*Conversions!$D$7)*Conversions!$D$6)*Conversions!$D$5)</f>
        <v>2.6554819902822127E-6</v>
      </c>
      <c r="CL1432" s="210">
        <f>(((((CL1326)*(1/Conversions!$D$4))*Conversions!$D$7)*Conversions!$D$6)*Conversions!$D$5)</f>
        <v>0</v>
      </c>
      <c r="CM1432" s="210">
        <f>(((((CM1326)*(1/Conversions!$D$4))*Conversions!$D$7)*Conversions!$D$6)*Conversions!$D$5)</f>
        <v>0</v>
      </c>
      <c r="CN1432" s="210">
        <f>(((((CN1326)*(1/Conversions!$D$4))*Conversions!$D$7)*Conversions!$D$6)*Conversions!$D$5)</f>
        <v>0</v>
      </c>
      <c r="CO1432" s="210">
        <f>(((((CO1326)*(1/Conversions!$D$4))*Conversions!$D$7)*Conversions!$D$6)*Conversions!$D$5)</f>
        <v>0</v>
      </c>
      <c r="CP1432" s="210">
        <f>(((((CP1326)*(1/Conversions!$D$4))*Conversions!$D$7)*Conversions!$D$6)*Conversions!$D$5)</f>
        <v>0</v>
      </c>
      <c r="CQ1432" s="210">
        <f>(((((CQ1326)*(1/Conversions!$D$4))*Conversions!$D$7)*Conversions!$D$6)*Conversions!$D$5)</f>
        <v>0</v>
      </c>
      <c r="CR1432" s="210">
        <f>(((((CR1326)*(1/Conversions!$D$4))*Conversions!$D$7)*Conversions!$D$6)*Conversions!$D$5)</f>
        <v>0</v>
      </c>
      <c r="CS1432" s="210">
        <f>(((((CS1326)*(1/Conversions!$D$4))*Conversions!$D$7)*Conversions!$D$6)*Conversions!$D$5)</f>
        <v>0</v>
      </c>
      <c r="CT1432" s="210">
        <f>(((((CT1326)*(1/Conversions!$D$4))*Conversions!$D$7)*Conversions!$D$6)*Conversions!$D$5)</f>
        <v>0</v>
      </c>
      <c r="CU1432" s="210">
        <f>(((((CU1326)*(1/Conversions!$D$4))*Conversions!$D$7)*Conversions!$D$6)*Conversions!$D$5)</f>
        <v>0</v>
      </c>
      <c r="CV1432" s="210">
        <f>(((((CV1326)*(1/Conversions!$D$4))*Conversions!$D$7)*Conversions!$D$6)*Conversions!$D$5)</f>
        <v>0</v>
      </c>
      <c r="CW1432" s="210">
        <f>(((((CW1326)*(1/Conversions!$D$4))*Conversions!$D$7)*Conversions!$D$6)*Conversions!$D$5)</f>
        <v>0</v>
      </c>
      <c r="CX1432" s="210">
        <f>(((((CX1326)*(1/Conversions!$D$4))*Conversions!$D$7)*Conversions!$D$6)*Conversions!$D$5)</f>
        <v>0</v>
      </c>
    </row>
    <row r="1433" spans="1:102" s="208" customFormat="1" x14ac:dyDescent="0.25">
      <c r="A1433" s="213" t="s">
        <v>657</v>
      </c>
      <c r="C1433" s="210">
        <f>(((((C1327)*(1/Conversions!$D$4))*Conversions!$D$7)*Conversions!$D$6)*Conversions!$D$5)</f>
        <v>0</v>
      </c>
      <c r="D1433" s="210">
        <f>(((((D1327)*(1/Conversions!$D$4))*Conversions!$D$7)*Conversions!$D$6)*Conversions!$D$5)</f>
        <v>0</v>
      </c>
      <c r="E1433" s="210">
        <f>(((((E1327)*(1/Conversions!$D$4))*Conversions!$D$7)*Conversions!$D$6)*Conversions!$D$5)</f>
        <v>0</v>
      </c>
      <c r="F1433" s="210">
        <f>(((((F1327)*(1/Conversions!$D$4))*Conversions!$D$7)*Conversions!$D$6)*Conversions!$D$5)</f>
        <v>0</v>
      </c>
      <c r="G1433" s="210">
        <f>(((((G1327)*(1/Conversions!$D$4))*Conversions!$D$7)*Conversions!$D$6)*Conversions!$D$5)</f>
        <v>0</v>
      </c>
      <c r="H1433" s="210">
        <f>(((((H1327)*(1/Conversions!$D$4))*Conversions!$D$7)*Conversions!$D$6)*Conversions!$D$5)</f>
        <v>0</v>
      </c>
      <c r="I1433" s="210">
        <f>(((((I1327)*(1/Conversions!$D$4))*Conversions!$D$7)*Conversions!$D$6)*Conversions!$D$5)</f>
        <v>0</v>
      </c>
      <c r="J1433" s="210">
        <f>(((((J1327)*(1/Conversions!$D$4))*Conversions!$D$7)*Conversions!$D$6)*Conversions!$D$5)</f>
        <v>0</v>
      </c>
      <c r="K1433" s="210">
        <f>(((((K1327)*(1/Conversions!$D$4))*Conversions!$D$7)*Conversions!$D$6)*Conversions!$D$5)</f>
        <v>0</v>
      </c>
      <c r="L1433" s="210">
        <f>(((((L1327)*(1/Conversions!$D$4))*Conversions!$D$7)*Conversions!$D$6)*Conversions!$D$5)</f>
        <v>0</v>
      </c>
      <c r="M1433" s="210">
        <f>(((((M1327)*(1/Conversions!$D$4))*Conversions!$D$7)*Conversions!$D$6)*Conversions!$D$5)</f>
        <v>0</v>
      </c>
      <c r="N1433" s="210">
        <f>(((((N1327)*(1/Conversions!$D$4))*Conversions!$D$7)*Conversions!$D$6)*Conversions!$D$5)</f>
        <v>0</v>
      </c>
      <c r="O1433" s="210">
        <f>(((((O1327)*(1/Conversions!$D$4))*Conversions!$D$7)*Conversions!$D$6)*Conversions!$D$5)</f>
        <v>0</v>
      </c>
      <c r="P1433" s="210">
        <f>(((((P1327)*(1/Conversions!$D$4))*Conversions!$D$7)*Conversions!$D$6)*Conversions!$D$5)</f>
        <v>0</v>
      </c>
      <c r="Q1433" s="210">
        <f>(((((Q1327)*(1/Conversions!$D$4))*Conversions!$D$7)*Conversions!$D$6)*Conversions!$D$5)</f>
        <v>0</v>
      </c>
      <c r="R1433" s="210">
        <f>(((((R1327)*(1/Conversions!$D$4))*Conversions!$D$7)*Conversions!$D$6)*Conversions!$D$5)</f>
        <v>0</v>
      </c>
      <c r="S1433" s="210">
        <f>(((((S1327)*(1/Conversions!$D$4))*Conversions!$D$7)*Conversions!$D$6)*Conversions!$D$5)</f>
        <v>0</v>
      </c>
      <c r="T1433" s="210">
        <f>(((((T1327)*(1/Conversions!$D$4))*Conversions!$D$7)*Conversions!$D$6)*Conversions!$D$5)</f>
        <v>0</v>
      </c>
      <c r="U1433" s="210">
        <f>(((((U1327)*(1/Conversions!$D$4))*Conversions!$D$7)*Conversions!$D$6)*Conversions!$D$5)</f>
        <v>0</v>
      </c>
      <c r="V1433" s="210">
        <f>(((((V1327)*(1/Conversions!$D$4))*Conversions!$D$7)*Conversions!$D$6)*Conversions!$D$5)</f>
        <v>0</v>
      </c>
      <c r="W1433" s="210">
        <f>(((((W1327)*(1/Conversions!$D$4))*Conversions!$D$7)*Conversions!$D$6)*Conversions!$D$5)</f>
        <v>0</v>
      </c>
      <c r="X1433" s="210">
        <f>(((((X1327)*(1/Conversions!$D$4))*Conversions!$D$7)*Conversions!$D$6)*Conversions!$D$5)</f>
        <v>0</v>
      </c>
      <c r="Y1433" s="210">
        <f>(((((Y1327)*(1/Conversions!$D$4))*Conversions!$D$7)*Conversions!$D$6)*Conversions!$D$5)</f>
        <v>0</v>
      </c>
      <c r="Z1433" s="210">
        <f>(((((Z1327)*(1/Conversions!$D$4))*Conversions!$D$7)*Conversions!$D$6)*Conversions!$D$5)</f>
        <v>0</v>
      </c>
      <c r="AA1433" s="210">
        <f>(((((AA1327)*(1/Conversions!$D$4))*Conversions!$D$7)*Conversions!$D$6)*Conversions!$D$5)</f>
        <v>0</v>
      </c>
      <c r="AB1433" s="210">
        <f>(((((AB1327)*(1/Conversions!$D$4))*Conversions!$D$7)*Conversions!$D$6)*Conversions!$D$5)</f>
        <v>0</v>
      </c>
      <c r="AC1433" s="210">
        <f>(((((AC1327)*(1/Conversions!$D$4))*Conversions!$D$7)*Conversions!$D$6)*Conversions!$D$5)</f>
        <v>0</v>
      </c>
      <c r="AD1433" s="210">
        <f>(((((AD1327)*(1/Conversions!$D$4))*Conversions!$D$7)*Conversions!$D$6)*Conversions!$D$5)</f>
        <v>0</v>
      </c>
      <c r="AE1433" s="210">
        <f>(((((AE1327)*(1/Conversions!$D$4))*Conversions!$D$7)*Conversions!$D$6)*Conversions!$D$5)</f>
        <v>0</v>
      </c>
      <c r="AF1433" s="210">
        <f>(((((AF1327)*(1/Conversions!$D$4))*Conversions!$D$7)*Conversions!$D$6)*Conversions!$D$5)</f>
        <v>0</v>
      </c>
      <c r="AG1433" s="210">
        <f>(((((AG1327)*(1/Conversions!$D$4))*Conversions!$D$7)*Conversions!$D$6)*Conversions!$D$5)</f>
        <v>0</v>
      </c>
      <c r="AH1433" s="210">
        <f>(((((AH1327)*(1/Conversions!$D$4))*Conversions!$D$7)*Conversions!$D$6)*Conversions!$D$5)</f>
        <v>0</v>
      </c>
      <c r="AI1433" s="210">
        <f>(((((AI1327)*(1/Conversions!$D$4))*Conversions!$D$7)*Conversions!$D$6)*Conversions!$D$5)</f>
        <v>0</v>
      </c>
      <c r="AJ1433" s="210">
        <f>(((((AJ1327)*(1/Conversions!$D$4))*Conversions!$D$7)*Conversions!$D$6)*Conversions!$D$5)</f>
        <v>0</v>
      </c>
      <c r="AK1433" s="210">
        <f>(((((AK1327)*(1/Conversions!$D$4))*Conversions!$D$7)*Conversions!$D$6)*Conversions!$D$5)</f>
        <v>0</v>
      </c>
      <c r="AL1433" s="210">
        <f>(((((AL1327)*(1/Conversions!$D$4))*Conversions!$D$7)*Conversions!$D$6)*Conversions!$D$5)</f>
        <v>0</v>
      </c>
      <c r="AM1433" s="210">
        <f>(((((AM1327)*(1/Conversions!$D$4))*Conversions!$D$7)*Conversions!$D$6)*Conversions!$D$5)</f>
        <v>0</v>
      </c>
      <c r="AN1433" s="210">
        <f>(((((AN1327)*(1/Conversions!$D$4))*Conversions!$D$7)*Conversions!$D$6)*Conversions!$D$5)</f>
        <v>0</v>
      </c>
      <c r="AO1433" s="210">
        <f>(((((AO1327)*(1/Conversions!$D$4))*Conversions!$D$7)*Conversions!$D$6)*Conversions!$D$5)</f>
        <v>0</v>
      </c>
      <c r="AP1433" s="210">
        <f>(((((AP1327)*(1/Conversions!$D$4))*Conversions!$D$7)*Conversions!$D$6)*Conversions!$D$5)</f>
        <v>0</v>
      </c>
      <c r="AQ1433" s="210">
        <f>(((((AQ1327)*(1/Conversions!$D$4))*Conversions!$D$7)*Conversions!$D$6)*Conversions!$D$5)</f>
        <v>0</v>
      </c>
      <c r="AR1433" s="210">
        <f>(((((AR1327)*(1/Conversions!$D$4))*Conversions!$D$7)*Conversions!$D$6)*Conversions!$D$5)</f>
        <v>0</v>
      </c>
      <c r="AS1433" s="210">
        <f>(((((AS1327)*(1/Conversions!$D$4))*Conversions!$D$7)*Conversions!$D$6)*Conversions!$D$5)</f>
        <v>0</v>
      </c>
      <c r="AT1433" s="210">
        <f>(((((AT1327)*(1/Conversions!$D$4))*Conversions!$D$7)*Conversions!$D$6)*Conversions!$D$5)</f>
        <v>0</v>
      </c>
      <c r="AU1433" s="210">
        <f>(((((AU1327)*(1/Conversions!$D$4))*Conversions!$D$7)*Conversions!$D$6)*Conversions!$D$5)</f>
        <v>0</v>
      </c>
      <c r="AV1433" s="210">
        <f>(((((AV1327)*(1/Conversions!$D$4))*Conversions!$D$7)*Conversions!$D$6)*Conversions!$D$5)</f>
        <v>0</v>
      </c>
      <c r="AW1433" s="210">
        <f>(((((AW1327)*(1/Conversions!$D$4))*Conversions!$D$7)*Conversions!$D$6)*Conversions!$D$5)</f>
        <v>0</v>
      </c>
      <c r="AX1433" s="210">
        <f>(((((AX1327)*(1/Conversions!$D$4))*Conversions!$D$7)*Conversions!$D$6)*Conversions!$D$5)</f>
        <v>0</v>
      </c>
      <c r="AY1433" s="210">
        <f>(((((AY1327)*(1/Conversions!$D$4))*Conversions!$D$7)*Conversions!$D$6)*Conversions!$D$5)</f>
        <v>0</v>
      </c>
      <c r="AZ1433" s="210">
        <f>(((((AZ1327)*(1/Conversions!$D$4))*Conversions!$D$7)*Conversions!$D$6)*Conversions!$D$5)</f>
        <v>0</v>
      </c>
      <c r="BA1433" s="210">
        <f>(((((BA1327)*(1/Conversions!$D$4))*Conversions!$D$7)*Conversions!$D$6)*Conversions!$D$5)</f>
        <v>0</v>
      </c>
      <c r="BB1433" s="210">
        <f>(((((BB1327)*(1/Conversions!$D$4))*Conversions!$D$7)*Conversions!$D$6)*Conversions!$D$5)</f>
        <v>0</v>
      </c>
      <c r="BC1433" s="210">
        <f>(((((BC1327)*(1/Conversions!$D$4))*Conversions!$D$7)*Conversions!$D$6)*Conversions!$D$5)</f>
        <v>0</v>
      </c>
      <c r="BD1433" s="210">
        <f>(((((BD1327)*(1/Conversions!$D$4))*Conversions!$D$7)*Conversions!$D$6)*Conversions!$D$5)</f>
        <v>0</v>
      </c>
      <c r="BE1433" s="210">
        <f>(((((BE1327)*(1/Conversions!$D$4))*Conversions!$D$7)*Conversions!$D$6)*Conversions!$D$5)</f>
        <v>0</v>
      </c>
      <c r="BF1433" s="210">
        <f>(((((BF1327)*(1/Conversions!$D$4))*Conversions!$D$7)*Conversions!$D$6)*Conversions!$D$5)</f>
        <v>0</v>
      </c>
      <c r="BG1433" s="210">
        <f>(((((BG1327)*(1/Conversions!$D$4))*Conversions!$D$7)*Conversions!$D$6)*Conversions!$D$5)</f>
        <v>0</v>
      </c>
      <c r="BH1433" s="210">
        <f>(((((BH1327)*(1/Conversions!$D$4))*Conversions!$D$7)*Conversions!$D$6)*Conversions!$D$5)</f>
        <v>0</v>
      </c>
      <c r="BI1433" s="210">
        <f>(((((BI1327)*(1/Conversions!$D$4))*Conversions!$D$7)*Conversions!$D$6)*Conversions!$D$5)</f>
        <v>0</v>
      </c>
      <c r="BJ1433" s="210">
        <f>(((((BJ1327)*(1/Conversions!$D$4))*Conversions!$D$7)*Conversions!$D$6)*Conversions!$D$5)</f>
        <v>0</v>
      </c>
      <c r="BK1433" s="210">
        <f>(((((BK1327)*(1/Conversions!$D$4))*Conversions!$D$7)*Conversions!$D$6)*Conversions!$D$5)</f>
        <v>0</v>
      </c>
      <c r="BL1433" s="210">
        <f>(((((BL1327)*(1/Conversions!$D$4))*Conversions!$D$7)*Conversions!$D$6)*Conversions!$D$5)</f>
        <v>0</v>
      </c>
      <c r="BM1433" s="210">
        <f>(((((BM1327)*(1/Conversions!$D$4))*Conversions!$D$7)*Conversions!$D$6)*Conversions!$D$5)</f>
        <v>0</v>
      </c>
      <c r="BN1433" s="210">
        <f>(((((BN1327)*(1/Conversions!$D$4))*Conversions!$D$7)*Conversions!$D$6)*Conversions!$D$5)</f>
        <v>0</v>
      </c>
      <c r="BO1433" s="210">
        <f>(((((BO1327)*(1/Conversions!$D$4))*Conversions!$D$7)*Conversions!$D$6)*Conversions!$D$5)</f>
        <v>0</v>
      </c>
      <c r="BP1433" s="210">
        <f>(((((BP1327)*(1/Conversions!$D$4))*Conversions!$D$7)*Conversions!$D$6)*Conversions!$D$5)</f>
        <v>0</v>
      </c>
      <c r="BQ1433" s="210">
        <f>(((((BQ1327)*(1/Conversions!$D$4))*Conversions!$D$7)*Conversions!$D$6)*Conversions!$D$5)</f>
        <v>0</v>
      </c>
      <c r="BR1433" s="210">
        <f>(((((BR1327)*(1/Conversions!$D$4))*Conversions!$D$7)*Conversions!$D$6)*Conversions!$D$5)</f>
        <v>0</v>
      </c>
      <c r="BS1433" s="210">
        <f>(((((BS1327)*(1/Conversions!$D$4))*Conversions!$D$7)*Conversions!$D$6)*Conversions!$D$5)</f>
        <v>0</v>
      </c>
      <c r="BT1433" s="210">
        <f>(((((BT1327)*(1/Conversions!$D$4))*Conversions!$D$7)*Conversions!$D$6)*Conversions!$D$5)</f>
        <v>0</v>
      </c>
      <c r="BU1433" s="210">
        <f>(((((BU1327)*(1/Conversions!$D$4))*Conversions!$D$7)*Conversions!$D$6)*Conversions!$D$5)</f>
        <v>0</v>
      </c>
      <c r="BV1433" s="210">
        <f>(((((BV1327)*(1/Conversions!$D$4))*Conversions!$D$7)*Conversions!$D$6)*Conversions!$D$5)</f>
        <v>0</v>
      </c>
      <c r="BW1433" s="210">
        <f>(((((BW1327)*(1/Conversions!$D$4))*Conversions!$D$7)*Conversions!$D$6)*Conversions!$D$5)</f>
        <v>0</v>
      </c>
      <c r="BX1433" s="210">
        <f>(((((BX1327)*(1/Conversions!$D$4))*Conversions!$D$7)*Conversions!$D$6)*Conversions!$D$5)</f>
        <v>0</v>
      </c>
      <c r="BY1433" s="210">
        <f>(((((BY1327)*(1/Conversions!$D$4))*Conversions!$D$7)*Conversions!$D$6)*Conversions!$D$5)</f>
        <v>0</v>
      </c>
      <c r="BZ1433" s="210">
        <f>(((((BZ1327)*(1/Conversions!$D$4))*Conversions!$D$7)*Conversions!$D$6)*Conversions!$D$5)</f>
        <v>0</v>
      </c>
      <c r="CA1433" s="210">
        <f>(((((CA1327)*(1/Conversions!$D$4))*Conversions!$D$7)*Conversions!$D$6)*Conversions!$D$5)</f>
        <v>0</v>
      </c>
      <c r="CB1433" s="210">
        <f>(((((CB1327)*(1/Conversions!$D$4))*Conversions!$D$7)*Conversions!$D$6)*Conversions!$D$5)</f>
        <v>0</v>
      </c>
      <c r="CC1433" s="210">
        <f>(((((CC1327)*(1/Conversions!$D$4))*Conversions!$D$7)*Conversions!$D$6)*Conversions!$D$5)</f>
        <v>1.7960714552454239E-6</v>
      </c>
      <c r="CD1433" s="210">
        <f>(((((CD1327)*(1/Conversions!$D$4))*Conversions!$D$7)*Conversions!$D$6)*Conversions!$D$5)</f>
        <v>1.7960714552454239E-6</v>
      </c>
      <c r="CE1433" s="210">
        <f>(((((CE1327)*(1/Conversions!$D$4))*Conversions!$D$7)*Conversions!$D$6)*Conversions!$D$5)</f>
        <v>1.7960714552454239E-6</v>
      </c>
      <c r="CF1433" s="210">
        <f>(((((CF1327)*(1/Conversions!$D$4))*Conversions!$D$7)*Conversions!$D$6)*Conversions!$D$5)</f>
        <v>0</v>
      </c>
      <c r="CG1433" s="210">
        <f>(((((CG1327)*(1/Conversions!$D$4))*Conversions!$D$7)*Conversions!$D$6)*Conversions!$D$5)</f>
        <v>0</v>
      </c>
      <c r="CH1433" s="210">
        <f>(((((CH1327)*(1/Conversions!$D$4))*Conversions!$D$7)*Conversions!$D$6)*Conversions!$D$5)</f>
        <v>0</v>
      </c>
      <c r="CI1433" s="210">
        <f>(((((CI1327)*(1/Conversions!$D$4))*Conversions!$D$7)*Conversions!$D$6)*Conversions!$D$5)</f>
        <v>8.4734016235368788E-6</v>
      </c>
      <c r="CJ1433" s="210">
        <f>(((((CJ1327)*(1/Conversions!$D$4))*Conversions!$D$7)*Conversions!$D$6)*Conversions!$D$5)</f>
        <v>8.4734016235368788E-6</v>
      </c>
      <c r="CK1433" s="210">
        <f>(((((CK1327)*(1/Conversions!$D$4))*Conversions!$D$7)*Conversions!$D$6)*Conversions!$D$5)</f>
        <v>8.4734016235368788E-6</v>
      </c>
      <c r="CL1433" s="210">
        <f>(((((CL1327)*(1/Conversions!$D$4))*Conversions!$D$7)*Conversions!$D$6)*Conversions!$D$5)</f>
        <v>0</v>
      </c>
      <c r="CM1433" s="210">
        <f>(((((CM1327)*(1/Conversions!$D$4))*Conversions!$D$7)*Conversions!$D$6)*Conversions!$D$5)</f>
        <v>0</v>
      </c>
      <c r="CN1433" s="210">
        <f>(((((CN1327)*(1/Conversions!$D$4))*Conversions!$D$7)*Conversions!$D$6)*Conversions!$D$5)</f>
        <v>0</v>
      </c>
      <c r="CO1433" s="210">
        <f>(((((CO1327)*(1/Conversions!$D$4))*Conversions!$D$7)*Conversions!$D$6)*Conversions!$D$5)</f>
        <v>0</v>
      </c>
      <c r="CP1433" s="210">
        <f>(((((CP1327)*(1/Conversions!$D$4))*Conversions!$D$7)*Conversions!$D$6)*Conversions!$D$5)</f>
        <v>0</v>
      </c>
      <c r="CQ1433" s="210">
        <f>(((((CQ1327)*(1/Conversions!$D$4))*Conversions!$D$7)*Conversions!$D$6)*Conversions!$D$5)</f>
        <v>0</v>
      </c>
      <c r="CR1433" s="210">
        <f>(((((CR1327)*(1/Conversions!$D$4))*Conversions!$D$7)*Conversions!$D$6)*Conversions!$D$5)</f>
        <v>0</v>
      </c>
      <c r="CS1433" s="210">
        <f>(((((CS1327)*(1/Conversions!$D$4))*Conversions!$D$7)*Conversions!$D$6)*Conversions!$D$5)</f>
        <v>0</v>
      </c>
      <c r="CT1433" s="210">
        <f>(((((CT1327)*(1/Conversions!$D$4))*Conversions!$D$7)*Conversions!$D$6)*Conversions!$D$5)</f>
        <v>0</v>
      </c>
      <c r="CU1433" s="210">
        <f>(((((CU1327)*(1/Conversions!$D$4))*Conversions!$D$7)*Conversions!$D$6)*Conversions!$D$5)</f>
        <v>0</v>
      </c>
      <c r="CV1433" s="210">
        <f>(((((CV1327)*(1/Conversions!$D$4))*Conversions!$D$7)*Conversions!$D$6)*Conversions!$D$5)</f>
        <v>0</v>
      </c>
      <c r="CW1433" s="210">
        <f>(((((CW1327)*(1/Conversions!$D$4))*Conversions!$D$7)*Conversions!$D$6)*Conversions!$D$5)</f>
        <v>0</v>
      </c>
      <c r="CX1433" s="210">
        <f>(((((CX1327)*(1/Conversions!$D$4))*Conversions!$D$7)*Conversions!$D$6)*Conversions!$D$5)</f>
        <v>0</v>
      </c>
    </row>
    <row r="1434" spans="1:102" s="208" customFormat="1" x14ac:dyDescent="0.25">
      <c r="A1434" s="213" t="s">
        <v>360</v>
      </c>
      <c r="C1434" s="210">
        <f>(((((C1328)*(1/Conversions!$D$4))*Conversions!$D$7)*Conversions!$D$6)*Conversions!$D$5)</f>
        <v>6.1235061416707351E-5</v>
      </c>
      <c r="D1434" s="210">
        <f>(((((D1328)*(1/Conversions!$D$4))*Conversions!$D$7)*Conversions!$D$6)*Conversions!$D$5)</f>
        <v>6.1235061416707351E-5</v>
      </c>
      <c r="E1434" s="210">
        <f>(((((E1328)*(1/Conversions!$D$4))*Conversions!$D$7)*Conversions!$D$6)*Conversions!$D$5)</f>
        <v>6.1235061416707351E-5</v>
      </c>
      <c r="F1434" s="210">
        <f>(((((F1328)*(1/Conversions!$D$4))*Conversions!$D$7)*Conversions!$D$6)*Conversions!$D$5)</f>
        <v>6.1235061416707351E-5</v>
      </c>
      <c r="G1434" s="210">
        <f>(((((G1328)*(1/Conversions!$D$4))*Conversions!$D$7)*Conversions!$D$6)*Conversions!$D$5)</f>
        <v>6.1235061416707351E-5</v>
      </c>
      <c r="H1434" s="210">
        <f>(((((H1328)*(1/Conversions!$D$4))*Conversions!$D$7)*Conversions!$D$6)*Conversions!$D$5)</f>
        <v>6.1235061416707351E-5</v>
      </c>
      <c r="I1434" s="210">
        <f>(((((I1328)*(1/Conversions!$D$4))*Conversions!$D$7)*Conversions!$D$6)*Conversions!$D$5)</f>
        <v>6.1235061416707351E-5</v>
      </c>
      <c r="J1434" s="210">
        <f>(((((J1328)*(1/Conversions!$D$4))*Conversions!$D$7)*Conversions!$D$6)*Conversions!$D$5)</f>
        <v>6.1235061416707351E-5</v>
      </c>
      <c r="K1434" s="210">
        <f>(((((K1328)*(1/Conversions!$D$4))*Conversions!$D$7)*Conversions!$D$6)*Conversions!$D$5)</f>
        <v>6.1235061416707351E-5</v>
      </c>
      <c r="L1434" s="210">
        <f>(((((L1328)*(1/Conversions!$D$4))*Conversions!$D$7)*Conversions!$D$6)*Conversions!$D$5)</f>
        <v>6.1235061416707351E-5</v>
      </c>
      <c r="M1434" s="210">
        <f>(((((M1328)*(1/Conversions!$D$4))*Conversions!$D$7)*Conversions!$D$6)*Conversions!$D$5)</f>
        <v>6.1235061416707351E-5</v>
      </c>
      <c r="N1434" s="210">
        <f>(((((N1328)*(1/Conversions!$D$4))*Conversions!$D$7)*Conversions!$D$6)*Conversions!$D$5)</f>
        <v>6.1235061416707351E-5</v>
      </c>
      <c r="O1434" s="210">
        <f>(((((O1328)*(1/Conversions!$D$4))*Conversions!$D$7)*Conversions!$D$6)*Conversions!$D$5)</f>
        <v>6.1235061416707351E-5</v>
      </c>
      <c r="P1434" s="210">
        <f>(((((P1328)*(1/Conversions!$D$4))*Conversions!$D$7)*Conversions!$D$6)*Conversions!$D$5)</f>
        <v>6.1235061416707351E-5</v>
      </c>
      <c r="Q1434" s="210">
        <f>(((((Q1328)*(1/Conversions!$D$4))*Conversions!$D$7)*Conversions!$D$6)*Conversions!$D$5)</f>
        <v>6.1235061416707351E-5</v>
      </c>
      <c r="R1434" s="210">
        <f>(((((R1328)*(1/Conversions!$D$4))*Conversions!$D$7)*Conversions!$D$6)*Conversions!$D$5)</f>
        <v>6.1235061416707351E-5</v>
      </c>
      <c r="S1434" s="210">
        <f>(((((S1328)*(1/Conversions!$D$4))*Conversions!$D$7)*Conversions!$D$6)*Conversions!$D$5)</f>
        <v>6.1235061416707351E-5</v>
      </c>
      <c r="T1434" s="210">
        <f>(((((T1328)*(1/Conversions!$D$4))*Conversions!$D$7)*Conversions!$D$6)*Conversions!$D$5)</f>
        <v>6.1235061416707351E-5</v>
      </c>
      <c r="U1434" s="210">
        <f>(((((U1328)*(1/Conversions!$D$4))*Conversions!$D$7)*Conversions!$D$6)*Conversions!$D$5)</f>
        <v>6.1235061416707351E-5</v>
      </c>
      <c r="V1434" s="210">
        <f>(((((V1328)*(1/Conversions!$D$4))*Conversions!$D$7)*Conversions!$D$6)*Conversions!$D$5)</f>
        <v>6.1235061416707351E-5</v>
      </c>
      <c r="W1434" s="210">
        <f>(((((W1328)*(1/Conversions!$D$4))*Conversions!$D$7)*Conversions!$D$6)*Conversions!$D$5)</f>
        <v>6.1235061416707351E-5</v>
      </c>
      <c r="X1434" s="210">
        <f>(((((X1328)*(1/Conversions!$D$4))*Conversions!$D$7)*Conversions!$D$6)*Conversions!$D$5)</f>
        <v>6.1235061416707351E-5</v>
      </c>
      <c r="Y1434" s="210">
        <f>(((((Y1328)*(1/Conversions!$D$4))*Conversions!$D$7)*Conversions!$D$6)*Conversions!$D$5)</f>
        <v>6.1235061416707351E-5</v>
      </c>
      <c r="Z1434" s="210">
        <f>(((((Z1328)*(1/Conversions!$D$4))*Conversions!$D$7)*Conversions!$D$6)*Conversions!$D$5)</f>
        <v>6.1235061416707351E-5</v>
      </c>
      <c r="AA1434" s="210">
        <f>(((((AA1328)*(1/Conversions!$D$4))*Conversions!$D$7)*Conversions!$D$6)*Conversions!$D$5)</f>
        <v>6.1235061416707351E-5</v>
      </c>
      <c r="AB1434" s="210">
        <f>(((((AB1328)*(1/Conversions!$D$4))*Conversions!$D$7)*Conversions!$D$6)*Conversions!$D$5)</f>
        <v>6.1235061416707351E-5</v>
      </c>
      <c r="AC1434" s="210">
        <f>(((((AC1328)*(1/Conversions!$D$4))*Conversions!$D$7)*Conversions!$D$6)*Conversions!$D$5)</f>
        <v>6.1235061416707351E-5</v>
      </c>
      <c r="AD1434" s="210">
        <f>(((((AD1328)*(1/Conversions!$D$4))*Conversions!$D$7)*Conversions!$D$6)*Conversions!$D$5)</f>
        <v>6.1235061416707351E-5</v>
      </c>
      <c r="AE1434" s="210">
        <f>(((((AE1328)*(1/Conversions!$D$4))*Conversions!$D$7)*Conversions!$D$6)*Conversions!$D$5)</f>
        <v>6.1235061416707351E-5</v>
      </c>
      <c r="AF1434" s="210">
        <f>(((((AF1328)*(1/Conversions!$D$4))*Conversions!$D$7)*Conversions!$D$6)*Conversions!$D$5)</f>
        <v>6.1235061416707351E-5</v>
      </c>
      <c r="AG1434" s="210">
        <f>(((((AG1328)*(1/Conversions!$D$4))*Conversions!$D$7)*Conversions!$D$6)*Conversions!$D$5)</f>
        <v>6.1235061416707351E-5</v>
      </c>
      <c r="AH1434" s="210">
        <f>(((((AH1328)*(1/Conversions!$D$4))*Conversions!$D$7)*Conversions!$D$6)*Conversions!$D$5)</f>
        <v>6.1235061416707351E-5</v>
      </c>
      <c r="AI1434" s="210">
        <f>(((((AI1328)*(1/Conversions!$D$4))*Conversions!$D$7)*Conversions!$D$6)*Conversions!$D$5)</f>
        <v>6.1235061416707351E-5</v>
      </c>
      <c r="AJ1434" s="210">
        <f>(((((AJ1328)*(1/Conversions!$D$4))*Conversions!$D$7)*Conversions!$D$6)*Conversions!$D$5)</f>
        <v>6.1235061416707351E-5</v>
      </c>
      <c r="AK1434" s="210">
        <f>(((((AK1328)*(1/Conversions!$D$4))*Conversions!$D$7)*Conversions!$D$6)*Conversions!$D$5)</f>
        <v>6.1235061416707351E-5</v>
      </c>
      <c r="AL1434" s="210">
        <f>(((((AL1328)*(1/Conversions!$D$4))*Conversions!$D$7)*Conversions!$D$6)*Conversions!$D$5)</f>
        <v>6.1235061416707351E-5</v>
      </c>
      <c r="AM1434" s="210">
        <f>(((((AM1328)*(1/Conversions!$D$4))*Conversions!$D$7)*Conversions!$D$6)*Conversions!$D$5)</f>
        <v>6.1235061416707351E-5</v>
      </c>
      <c r="AN1434" s="210">
        <f>(((((AN1328)*(1/Conversions!$D$4))*Conversions!$D$7)*Conversions!$D$6)*Conversions!$D$5)</f>
        <v>6.1235061416707351E-5</v>
      </c>
      <c r="AO1434" s="210">
        <f>(((((AO1328)*(1/Conversions!$D$4))*Conversions!$D$7)*Conversions!$D$6)*Conversions!$D$5)</f>
        <v>6.1235061416707351E-5</v>
      </c>
      <c r="AP1434" s="210">
        <f>(((((AP1328)*(1/Conversions!$D$4))*Conversions!$D$7)*Conversions!$D$6)*Conversions!$D$5)</f>
        <v>6.1235061416707351E-5</v>
      </c>
      <c r="AQ1434" s="210">
        <f>(((((AQ1328)*(1/Conversions!$D$4))*Conversions!$D$7)*Conversions!$D$6)*Conversions!$D$5)</f>
        <v>6.1235061416707351E-5</v>
      </c>
      <c r="AR1434" s="210">
        <f>(((((AR1328)*(1/Conversions!$D$4))*Conversions!$D$7)*Conversions!$D$6)*Conversions!$D$5)</f>
        <v>6.1235061416707351E-5</v>
      </c>
      <c r="AS1434" s="210">
        <f>(((((AS1328)*(1/Conversions!$D$4))*Conversions!$D$7)*Conversions!$D$6)*Conversions!$D$5)</f>
        <v>6.1235061416707351E-5</v>
      </c>
      <c r="AT1434" s="210">
        <f>(((((AT1328)*(1/Conversions!$D$4))*Conversions!$D$7)*Conversions!$D$6)*Conversions!$D$5)</f>
        <v>6.1235061416707351E-5</v>
      </c>
      <c r="AU1434" s="210">
        <f>(((((AU1328)*(1/Conversions!$D$4))*Conversions!$D$7)*Conversions!$D$6)*Conversions!$D$5)</f>
        <v>6.1235061416707351E-5</v>
      </c>
      <c r="AV1434" s="210">
        <f>(((((AV1328)*(1/Conversions!$D$4))*Conversions!$D$7)*Conversions!$D$6)*Conversions!$D$5)</f>
        <v>6.1235061416707351E-5</v>
      </c>
      <c r="AW1434" s="210">
        <f>(((((AW1328)*(1/Conversions!$D$4))*Conversions!$D$7)*Conversions!$D$6)*Conversions!$D$5)</f>
        <v>6.1235061416707351E-5</v>
      </c>
      <c r="AX1434" s="210">
        <f>(((((AX1328)*(1/Conversions!$D$4))*Conversions!$D$7)*Conversions!$D$6)*Conversions!$D$5)</f>
        <v>6.1235061416707351E-5</v>
      </c>
      <c r="AY1434" s="210">
        <f>(((((AY1328)*(1/Conversions!$D$4))*Conversions!$D$7)*Conversions!$D$6)*Conversions!$D$5)</f>
        <v>6.1235061416707351E-5</v>
      </c>
      <c r="AZ1434" s="210">
        <f>(((((AZ1328)*(1/Conversions!$D$4))*Conversions!$D$7)*Conversions!$D$6)*Conversions!$D$5)</f>
        <v>6.1235061416707351E-5</v>
      </c>
      <c r="BA1434" s="210">
        <f>(((((BA1328)*(1/Conversions!$D$4))*Conversions!$D$7)*Conversions!$D$6)*Conversions!$D$5)</f>
        <v>6.1235061416707351E-5</v>
      </c>
      <c r="BB1434" s="210">
        <f>(((((BB1328)*(1/Conversions!$D$4))*Conversions!$D$7)*Conversions!$D$6)*Conversions!$D$5)</f>
        <v>6.1235061416707351E-5</v>
      </c>
      <c r="BC1434" s="210">
        <f>(((((BC1328)*(1/Conversions!$D$4))*Conversions!$D$7)*Conversions!$D$6)*Conversions!$D$5)</f>
        <v>6.1235061416707351E-5</v>
      </c>
      <c r="BD1434" s="210">
        <f>(((((BD1328)*(1/Conversions!$D$4))*Conversions!$D$7)*Conversions!$D$6)*Conversions!$D$5)</f>
        <v>6.1235061416707351E-5</v>
      </c>
      <c r="BE1434" s="210">
        <f>(((((BE1328)*(1/Conversions!$D$4))*Conversions!$D$7)*Conversions!$D$6)*Conversions!$D$5)</f>
        <v>6.1235061416707351E-5</v>
      </c>
      <c r="BF1434" s="210">
        <f>(((((BF1328)*(1/Conversions!$D$4))*Conversions!$D$7)*Conversions!$D$6)*Conversions!$D$5)</f>
        <v>6.1235061416707351E-5</v>
      </c>
      <c r="BG1434" s="210">
        <f>(((((BG1328)*(1/Conversions!$D$4))*Conversions!$D$7)*Conversions!$D$6)*Conversions!$D$5)</f>
        <v>6.1235061416707351E-5</v>
      </c>
      <c r="BH1434" s="210">
        <f>(((((BH1328)*(1/Conversions!$D$4))*Conversions!$D$7)*Conversions!$D$6)*Conversions!$D$5)</f>
        <v>6.1235061416707351E-5</v>
      </c>
      <c r="BI1434" s="210">
        <f>(((((BI1328)*(1/Conversions!$D$4))*Conversions!$D$7)*Conversions!$D$6)*Conversions!$D$5)</f>
        <v>6.1235061416707351E-5</v>
      </c>
      <c r="BJ1434" s="210">
        <f>(((((BJ1328)*(1/Conversions!$D$4))*Conversions!$D$7)*Conversions!$D$6)*Conversions!$D$5)</f>
        <v>6.1235061416707351E-5</v>
      </c>
      <c r="BK1434" s="210">
        <f>(((((BK1328)*(1/Conversions!$D$4))*Conversions!$D$7)*Conversions!$D$6)*Conversions!$D$5)</f>
        <v>6.1235061416707351E-5</v>
      </c>
      <c r="BL1434" s="210">
        <f>(((((BL1328)*(1/Conversions!$D$4))*Conversions!$D$7)*Conversions!$D$6)*Conversions!$D$5)</f>
        <v>6.1235061416707351E-5</v>
      </c>
      <c r="BM1434" s="210">
        <f>(((((BM1328)*(1/Conversions!$D$4))*Conversions!$D$7)*Conversions!$D$6)*Conversions!$D$5)</f>
        <v>6.1235061416707351E-5</v>
      </c>
      <c r="BN1434" s="210">
        <f>(((((BN1328)*(1/Conversions!$D$4))*Conversions!$D$7)*Conversions!$D$6)*Conversions!$D$5)</f>
        <v>6.1235061416707351E-5</v>
      </c>
      <c r="BO1434" s="210">
        <f>(((((BO1328)*(1/Conversions!$D$4))*Conversions!$D$7)*Conversions!$D$6)*Conversions!$D$5)</f>
        <v>6.1235061416707351E-5</v>
      </c>
      <c r="BP1434" s="210">
        <f>(((((BP1328)*(1/Conversions!$D$4))*Conversions!$D$7)*Conversions!$D$6)*Conversions!$D$5)</f>
        <v>6.1235061416707351E-5</v>
      </c>
      <c r="BQ1434" s="210">
        <f>(((((BQ1328)*(1/Conversions!$D$4))*Conversions!$D$7)*Conversions!$D$6)*Conversions!$D$5)</f>
        <v>6.1235061416707351E-5</v>
      </c>
      <c r="BR1434" s="210">
        <f>(((((BR1328)*(1/Conversions!$D$4))*Conversions!$D$7)*Conversions!$D$6)*Conversions!$D$5)</f>
        <v>6.1235061416707351E-5</v>
      </c>
      <c r="BS1434" s="210">
        <f>(((((BS1328)*(1/Conversions!$D$4))*Conversions!$D$7)*Conversions!$D$6)*Conversions!$D$5)</f>
        <v>6.1235061416707351E-5</v>
      </c>
      <c r="BT1434" s="210">
        <f>(((((BT1328)*(1/Conversions!$D$4))*Conversions!$D$7)*Conversions!$D$6)*Conversions!$D$5)</f>
        <v>6.1235061416707351E-5</v>
      </c>
      <c r="BU1434" s="210">
        <f>(((((BU1328)*(1/Conversions!$D$4))*Conversions!$D$7)*Conversions!$D$6)*Conversions!$D$5)</f>
        <v>6.1235061416707351E-5</v>
      </c>
      <c r="BV1434" s="210">
        <f>(((((BV1328)*(1/Conversions!$D$4))*Conversions!$D$7)*Conversions!$D$6)*Conversions!$D$5)</f>
        <v>6.1235061416707351E-5</v>
      </c>
      <c r="BW1434" s="210">
        <f>(((((BW1328)*(1/Conversions!$D$4))*Conversions!$D$7)*Conversions!$D$6)*Conversions!$D$5)</f>
        <v>6.1235061416707351E-5</v>
      </c>
      <c r="BX1434" s="210">
        <f>(((((BX1328)*(1/Conversions!$D$4))*Conversions!$D$7)*Conversions!$D$6)*Conversions!$D$5)</f>
        <v>6.1235061416707351E-5</v>
      </c>
      <c r="BY1434" s="210">
        <f>(((((BY1328)*(1/Conversions!$D$4))*Conversions!$D$7)*Conversions!$D$6)*Conversions!$D$5)</f>
        <v>6.1235061416707351E-5</v>
      </c>
      <c r="BZ1434" s="210">
        <f>(((((BZ1328)*(1/Conversions!$D$4))*Conversions!$D$7)*Conversions!$D$6)*Conversions!$D$5)</f>
        <v>6.1235061416707351E-5</v>
      </c>
      <c r="CA1434" s="210">
        <f>(((((CA1328)*(1/Conversions!$D$4))*Conversions!$D$7)*Conversions!$D$6)*Conversions!$D$5)</f>
        <v>6.1235061416707351E-5</v>
      </c>
      <c r="CB1434" s="210">
        <f>(((((CB1328)*(1/Conversions!$D$4))*Conversions!$D$7)*Conversions!$D$6)*Conversions!$D$5)</f>
        <v>6.1235061416707351E-5</v>
      </c>
      <c r="CC1434" s="210">
        <f>(((((CC1328)*(1/Conversions!$D$4))*Conversions!$D$7)*Conversions!$D$6)*Conversions!$D$5)</f>
        <v>3.6935340410288958E-5</v>
      </c>
      <c r="CD1434" s="210">
        <f>(((((CD1328)*(1/Conversions!$D$4))*Conversions!$D$7)*Conversions!$D$6)*Conversions!$D$5)</f>
        <v>3.6935340410288958E-5</v>
      </c>
      <c r="CE1434" s="210">
        <f>(((((CE1328)*(1/Conversions!$D$4))*Conversions!$D$7)*Conversions!$D$6)*Conversions!$D$5)</f>
        <v>3.6935340410288958E-5</v>
      </c>
      <c r="CF1434" s="210">
        <f>(((((CF1328)*(1/Conversions!$D$4))*Conversions!$D$7)*Conversions!$D$6)*Conversions!$D$5)</f>
        <v>6.1235061416707351E-5</v>
      </c>
      <c r="CG1434" s="210">
        <f>(((((CG1328)*(1/Conversions!$D$4))*Conversions!$D$7)*Conversions!$D$6)*Conversions!$D$5)</f>
        <v>6.1235061416707351E-5</v>
      </c>
      <c r="CH1434" s="210">
        <f>(((((CH1328)*(1/Conversions!$D$4))*Conversions!$D$7)*Conversions!$D$6)*Conversions!$D$5)</f>
        <v>6.1235061416707351E-5</v>
      </c>
      <c r="CI1434" s="210">
        <f>(((((CI1328)*(1/Conversions!$D$4))*Conversions!$D$7)*Conversions!$D$6)*Conversions!$D$5)</f>
        <v>6.2765937952125026E-5</v>
      </c>
      <c r="CJ1434" s="210">
        <f>(((((CJ1328)*(1/Conversions!$D$4))*Conversions!$D$7)*Conversions!$D$6)*Conversions!$D$5)</f>
        <v>6.2765937952125026E-5</v>
      </c>
      <c r="CK1434" s="210">
        <f>(((((CK1328)*(1/Conversions!$D$4))*Conversions!$D$7)*Conversions!$D$6)*Conversions!$D$5)</f>
        <v>6.2765937952125026E-5</v>
      </c>
      <c r="CL1434" s="210">
        <f>(((((CL1328)*(1/Conversions!$D$4))*Conversions!$D$7)*Conversions!$D$6)*Conversions!$D$5)</f>
        <v>6.1235061416707351E-5</v>
      </c>
      <c r="CM1434" s="210">
        <f>(((((CM1328)*(1/Conversions!$D$4))*Conversions!$D$7)*Conversions!$D$6)*Conversions!$D$5)</f>
        <v>6.1235061416707351E-5</v>
      </c>
      <c r="CN1434" s="210">
        <f>(((((CN1328)*(1/Conversions!$D$4))*Conversions!$D$7)*Conversions!$D$6)*Conversions!$D$5)</f>
        <v>6.1235061416707351E-5</v>
      </c>
      <c r="CO1434" s="210">
        <f>(((((CO1328)*(1/Conversions!$D$4))*Conversions!$D$7)*Conversions!$D$6)*Conversions!$D$5)</f>
        <v>6.1235061416707351E-5</v>
      </c>
      <c r="CP1434" s="210">
        <f>(((((CP1328)*(1/Conversions!$D$4))*Conversions!$D$7)*Conversions!$D$6)*Conversions!$D$5)</f>
        <v>6.1235061416707351E-5</v>
      </c>
      <c r="CQ1434" s="210">
        <f>(((((CQ1328)*(1/Conversions!$D$4))*Conversions!$D$7)*Conversions!$D$6)*Conversions!$D$5)</f>
        <v>6.1235061416707351E-5</v>
      </c>
      <c r="CR1434" s="210">
        <f>(((((CR1328)*(1/Conversions!$D$4))*Conversions!$D$7)*Conversions!$D$6)*Conversions!$D$5)</f>
        <v>6.1235061416707351E-5</v>
      </c>
      <c r="CS1434" s="210">
        <f>(((((CS1328)*(1/Conversions!$D$4))*Conversions!$D$7)*Conversions!$D$6)*Conversions!$D$5)</f>
        <v>6.1235061416707351E-5</v>
      </c>
      <c r="CT1434" s="210">
        <f>(((((CT1328)*(1/Conversions!$D$4))*Conversions!$D$7)*Conversions!$D$6)*Conversions!$D$5)</f>
        <v>6.1235061416707351E-5</v>
      </c>
      <c r="CU1434" s="210">
        <f>(((((CU1328)*(1/Conversions!$D$4))*Conversions!$D$7)*Conversions!$D$6)*Conversions!$D$5)</f>
        <v>6.1235061416707351E-5</v>
      </c>
      <c r="CV1434" s="210">
        <f>(((((CV1328)*(1/Conversions!$D$4))*Conversions!$D$7)*Conversions!$D$6)*Conversions!$D$5)</f>
        <v>6.1235061416707351E-5</v>
      </c>
      <c r="CW1434" s="210">
        <f>(((((CW1328)*(1/Conversions!$D$4))*Conversions!$D$7)*Conversions!$D$6)*Conversions!$D$5)</f>
        <v>6.1235061416707351E-5</v>
      </c>
      <c r="CX1434" s="210">
        <f>(((((CX1328)*(1/Conversions!$D$4))*Conversions!$D$7)*Conversions!$D$6)*Conversions!$D$5)</f>
        <v>6.1235061416707351E-5</v>
      </c>
    </row>
    <row r="1435" spans="1:102" s="208" customFormat="1" x14ac:dyDescent="0.25">
      <c r="A1435" s="213" t="s">
        <v>362</v>
      </c>
      <c r="C1435" s="210">
        <f>(((((C1329)*(1/Conversions!$D$4))*Conversions!$D$7)*Conversions!$D$6)*Conversions!$D$5)</f>
        <v>1.4366687486227491E-8</v>
      </c>
      <c r="D1435" s="210">
        <f>(((((D1329)*(1/Conversions!$D$4))*Conversions!$D$7)*Conversions!$D$6)*Conversions!$D$5)</f>
        <v>1.4366687486227491E-8</v>
      </c>
      <c r="E1435" s="210">
        <f>(((((E1329)*(1/Conversions!$D$4))*Conversions!$D$7)*Conversions!$D$6)*Conversions!$D$5)</f>
        <v>1.4366687486227491E-8</v>
      </c>
      <c r="F1435" s="210">
        <f>(((((F1329)*(1/Conversions!$D$4))*Conversions!$D$7)*Conversions!$D$6)*Conversions!$D$5)</f>
        <v>1.4366687486227491E-8</v>
      </c>
      <c r="G1435" s="210">
        <f>(((((G1329)*(1/Conversions!$D$4))*Conversions!$D$7)*Conversions!$D$6)*Conversions!$D$5)</f>
        <v>1.4366687486227491E-8</v>
      </c>
      <c r="H1435" s="210">
        <f>(((((H1329)*(1/Conversions!$D$4))*Conversions!$D$7)*Conversions!$D$6)*Conversions!$D$5)</f>
        <v>1.4366687486227491E-8</v>
      </c>
      <c r="I1435" s="210">
        <f>(((((I1329)*(1/Conversions!$D$4))*Conversions!$D$7)*Conversions!$D$6)*Conversions!$D$5)</f>
        <v>1.4366687486227491E-8</v>
      </c>
      <c r="J1435" s="210">
        <f>(((((J1329)*(1/Conversions!$D$4))*Conversions!$D$7)*Conversions!$D$6)*Conversions!$D$5)</f>
        <v>1.4366687486227491E-8</v>
      </c>
      <c r="K1435" s="210">
        <f>(((((K1329)*(1/Conversions!$D$4))*Conversions!$D$7)*Conversions!$D$6)*Conversions!$D$5)</f>
        <v>1.4366687486227491E-8</v>
      </c>
      <c r="L1435" s="210">
        <f>(((((L1329)*(1/Conversions!$D$4))*Conversions!$D$7)*Conversions!$D$6)*Conversions!$D$5)</f>
        <v>1.4366687486227491E-8</v>
      </c>
      <c r="M1435" s="210">
        <f>(((((M1329)*(1/Conversions!$D$4))*Conversions!$D$7)*Conversions!$D$6)*Conversions!$D$5)</f>
        <v>1.4366687486227491E-8</v>
      </c>
      <c r="N1435" s="210">
        <f>(((((N1329)*(1/Conversions!$D$4))*Conversions!$D$7)*Conversions!$D$6)*Conversions!$D$5)</f>
        <v>1.4366687486227491E-8</v>
      </c>
      <c r="O1435" s="210">
        <f>(((((O1329)*(1/Conversions!$D$4))*Conversions!$D$7)*Conversions!$D$6)*Conversions!$D$5)</f>
        <v>1.4366687486227491E-8</v>
      </c>
      <c r="P1435" s="210">
        <f>(((((P1329)*(1/Conversions!$D$4))*Conversions!$D$7)*Conversions!$D$6)*Conversions!$D$5)</f>
        <v>1.4366687486227491E-8</v>
      </c>
      <c r="Q1435" s="210">
        <f>(((((Q1329)*(1/Conversions!$D$4))*Conversions!$D$7)*Conversions!$D$6)*Conversions!$D$5)</f>
        <v>1.4366687486227491E-8</v>
      </c>
      <c r="R1435" s="210">
        <f>(((((R1329)*(1/Conversions!$D$4))*Conversions!$D$7)*Conversions!$D$6)*Conversions!$D$5)</f>
        <v>1.4366687486227491E-8</v>
      </c>
      <c r="S1435" s="210">
        <f>(((((S1329)*(1/Conversions!$D$4))*Conversions!$D$7)*Conversions!$D$6)*Conversions!$D$5)</f>
        <v>1.4366687486227491E-8</v>
      </c>
      <c r="T1435" s="210">
        <f>(((((T1329)*(1/Conversions!$D$4))*Conversions!$D$7)*Conversions!$D$6)*Conversions!$D$5)</f>
        <v>1.4366687486227491E-8</v>
      </c>
      <c r="U1435" s="210">
        <f>(((((U1329)*(1/Conversions!$D$4))*Conversions!$D$7)*Conversions!$D$6)*Conversions!$D$5)</f>
        <v>1.4366687486227491E-8</v>
      </c>
      <c r="V1435" s="210">
        <f>(((((V1329)*(1/Conversions!$D$4))*Conversions!$D$7)*Conversions!$D$6)*Conversions!$D$5)</f>
        <v>1.4366687486227491E-8</v>
      </c>
      <c r="W1435" s="210">
        <f>(((((W1329)*(1/Conversions!$D$4))*Conversions!$D$7)*Conversions!$D$6)*Conversions!$D$5)</f>
        <v>1.4366687486227491E-8</v>
      </c>
      <c r="X1435" s="210">
        <f>(((((X1329)*(1/Conversions!$D$4))*Conversions!$D$7)*Conversions!$D$6)*Conversions!$D$5)</f>
        <v>1.4366687486227491E-8</v>
      </c>
      <c r="Y1435" s="210">
        <f>(((((Y1329)*(1/Conversions!$D$4))*Conversions!$D$7)*Conversions!$D$6)*Conversions!$D$5)</f>
        <v>1.4366687486227491E-8</v>
      </c>
      <c r="Z1435" s="210">
        <f>(((((Z1329)*(1/Conversions!$D$4))*Conversions!$D$7)*Conversions!$D$6)*Conversions!$D$5)</f>
        <v>1.4366687486227491E-8</v>
      </c>
      <c r="AA1435" s="210">
        <f>(((((AA1329)*(1/Conversions!$D$4))*Conversions!$D$7)*Conversions!$D$6)*Conversions!$D$5)</f>
        <v>1.4366687486227491E-8</v>
      </c>
      <c r="AB1435" s="210">
        <f>(((((AB1329)*(1/Conversions!$D$4))*Conversions!$D$7)*Conversions!$D$6)*Conversions!$D$5)</f>
        <v>1.4366687486227491E-8</v>
      </c>
      <c r="AC1435" s="210">
        <f>(((((AC1329)*(1/Conversions!$D$4))*Conversions!$D$7)*Conversions!$D$6)*Conversions!$D$5)</f>
        <v>1.4366687486227491E-8</v>
      </c>
      <c r="AD1435" s="210">
        <f>(((((AD1329)*(1/Conversions!$D$4))*Conversions!$D$7)*Conversions!$D$6)*Conversions!$D$5)</f>
        <v>1.4366687486227491E-8</v>
      </c>
      <c r="AE1435" s="210">
        <f>(((((AE1329)*(1/Conversions!$D$4))*Conversions!$D$7)*Conversions!$D$6)*Conversions!$D$5)</f>
        <v>1.4366687486227491E-8</v>
      </c>
      <c r="AF1435" s="210">
        <f>(((((AF1329)*(1/Conversions!$D$4))*Conversions!$D$7)*Conversions!$D$6)*Conversions!$D$5)</f>
        <v>1.4366687486227491E-8</v>
      </c>
      <c r="AG1435" s="210">
        <f>(((((AG1329)*(1/Conversions!$D$4))*Conversions!$D$7)*Conversions!$D$6)*Conversions!$D$5)</f>
        <v>1.4366687486227491E-8</v>
      </c>
      <c r="AH1435" s="210">
        <f>(((((AH1329)*(1/Conversions!$D$4))*Conversions!$D$7)*Conversions!$D$6)*Conversions!$D$5)</f>
        <v>1.4366687486227491E-8</v>
      </c>
      <c r="AI1435" s="210">
        <f>(((((AI1329)*(1/Conversions!$D$4))*Conversions!$D$7)*Conversions!$D$6)*Conversions!$D$5)</f>
        <v>1.4366687486227491E-8</v>
      </c>
      <c r="AJ1435" s="210">
        <f>(((((AJ1329)*(1/Conversions!$D$4))*Conversions!$D$7)*Conversions!$D$6)*Conversions!$D$5)</f>
        <v>1.4366687486227491E-8</v>
      </c>
      <c r="AK1435" s="210">
        <f>(((((AK1329)*(1/Conversions!$D$4))*Conversions!$D$7)*Conversions!$D$6)*Conversions!$D$5)</f>
        <v>1.4366687486227491E-8</v>
      </c>
      <c r="AL1435" s="210">
        <f>(((((AL1329)*(1/Conversions!$D$4))*Conversions!$D$7)*Conversions!$D$6)*Conversions!$D$5)</f>
        <v>1.4366687486227491E-8</v>
      </c>
      <c r="AM1435" s="210">
        <f>(((((AM1329)*(1/Conversions!$D$4))*Conversions!$D$7)*Conversions!$D$6)*Conversions!$D$5)</f>
        <v>1.4366687486227491E-8</v>
      </c>
      <c r="AN1435" s="210">
        <f>(((((AN1329)*(1/Conversions!$D$4))*Conversions!$D$7)*Conversions!$D$6)*Conversions!$D$5)</f>
        <v>1.4366687486227491E-8</v>
      </c>
      <c r="AO1435" s="210">
        <f>(((((AO1329)*(1/Conversions!$D$4))*Conversions!$D$7)*Conversions!$D$6)*Conversions!$D$5)</f>
        <v>1.4366687486227491E-8</v>
      </c>
      <c r="AP1435" s="210">
        <f>(((((AP1329)*(1/Conversions!$D$4))*Conversions!$D$7)*Conversions!$D$6)*Conversions!$D$5)</f>
        <v>1.4366687486227491E-8</v>
      </c>
      <c r="AQ1435" s="210">
        <f>(((((AQ1329)*(1/Conversions!$D$4))*Conversions!$D$7)*Conversions!$D$6)*Conversions!$D$5)</f>
        <v>1.4366687486227491E-8</v>
      </c>
      <c r="AR1435" s="210">
        <f>(((((AR1329)*(1/Conversions!$D$4))*Conversions!$D$7)*Conversions!$D$6)*Conversions!$D$5)</f>
        <v>1.4366687486227491E-8</v>
      </c>
      <c r="AS1435" s="210">
        <f>(((((AS1329)*(1/Conversions!$D$4))*Conversions!$D$7)*Conversions!$D$6)*Conversions!$D$5)</f>
        <v>1.4366687486227491E-8</v>
      </c>
      <c r="AT1435" s="210">
        <f>(((((AT1329)*(1/Conversions!$D$4))*Conversions!$D$7)*Conversions!$D$6)*Conversions!$D$5)</f>
        <v>1.4366687486227491E-8</v>
      </c>
      <c r="AU1435" s="210">
        <f>(((((AU1329)*(1/Conversions!$D$4))*Conversions!$D$7)*Conversions!$D$6)*Conversions!$D$5)</f>
        <v>1.4366687486227491E-8</v>
      </c>
      <c r="AV1435" s="210">
        <f>(((((AV1329)*(1/Conversions!$D$4))*Conversions!$D$7)*Conversions!$D$6)*Conversions!$D$5)</f>
        <v>1.4366687486227491E-8</v>
      </c>
      <c r="AW1435" s="210">
        <f>(((((AW1329)*(1/Conversions!$D$4))*Conversions!$D$7)*Conversions!$D$6)*Conversions!$D$5)</f>
        <v>1.4366687486227491E-8</v>
      </c>
      <c r="AX1435" s="210">
        <f>(((((AX1329)*(1/Conversions!$D$4))*Conversions!$D$7)*Conversions!$D$6)*Conversions!$D$5)</f>
        <v>1.4366687486227491E-8</v>
      </c>
      <c r="AY1435" s="210">
        <f>(((((AY1329)*(1/Conversions!$D$4))*Conversions!$D$7)*Conversions!$D$6)*Conversions!$D$5)</f>
        <v>1.4366687486227491E-8</v>
      </c>
      <c r="AZ1435" s="210">
        <f>(((((AZ1329)*(1/Conversions!$D$4))*Conversions!$D$7)*Conversions!$D$6)*Conversions!$D$5)</f>
        <v>1.4366687486227491E-8</v>
      </c>
      <c r="BA1435" s="210">
        <f>(((((BA1329)*(1/Conversions!$D$4))*Conversions!$D$7)*Conversions!$D$6)*Conversions!$D$5)</f>
        <v>1.4366687486227491E-8</v>
      </c>
      <c r="BB1435" s="210">
        <f>(((((BB1329)*(1/Conversions!$D$4))*Conversions!$D$7)*Conversions!$D$6)*Conversions!$D$5)</f>
        <v>3.1382968976062515E-8</v>
      </c>
      <c r="BC1435" s="210">
        <f>(((((BC1329)*(1/Conversions!$D$4))*Conversions!$D$7)*Conversions!$D$6)*Conversions!$D$5)</f>
        <v>3.1382968976062515E-8</v>
      </c>
      <c r="BD1435" s="210">
        <f>(((((BD1329)*(1/Conversions!$D$4))*Conversions!$D$7)*Conversions!$D$6)*Conversions!$D$5)</f>
        <v>3.1382968976062515E-8</v>
      </c>
      <c r="BE1435" s="210">
        <f>(((((BE1329)*(1/Conversions!$D$4))*Conversions!$D$7)*Conversions!$D$6)*Conversions!$D$5)</f>
        <v>3.1382968976062515E-8</v>
      </c>
      <c r="BF1435" s="210">
        <f>(((((BF1329)*(1/Conversions!$D$4))*Conversions!$D$7)*Conversions!$D$6)*Conversions!$D$5)</f>
        <v>3.1382968976062515E-8</v>
      </c>
      <c r="BG1435" s="210">
        <f>(((((BG1329)*(1/Conversions!$D$4))*Conversions!$D$7)*Conversions!$D$6)*Conversions!$D$5)</f>
        <v>3.1382968976062515E-8</v>
      </c>
      <c r="BH1435" s="210">
        <f>(((((BH1329)*(1/Conversions!$D$4))*Conversions!$D$7)*Conversions!$D$6)*Conversions!$D$5)</f>
        <v>1.4366687486227491E-8</v>
      </c>
      <c r="BI1435" s="210">
        <f>(((((BI1329)*(1/Conversions!$D$4))*Conversions!$D$7)*Conversions!$D$6)*Conversions!$D$5)</f>
        <v>1.4366687486227491E-8</v>
      </c>
      <c r="BJ1435" s="210">
        <f>(((((BJ1329)*(1/Conversions!$D$4))*Conversions!$D$7)*Conversions!$D$6)*Conversions!$D$5)</f>
        <v>1.4366687486227491E-8</v>
      </c>
      <c r="BK1435" s="210">
        <f>(((((BK1329)*(1/Conversions!$D$4))*Conversions!$D$7)*Conversions!$D$6)*Conversions!$D$5)</f>
        <v>3.1382968976062515E-8</v>
      </c>
      <c r="BL1435" s="210">
        <f>(((((BL1329)*(1/Conversions!$D$4))*Conversions!$D$7)*Conversions!$D$6)*Conversions!$D$5)</f>
        <v>3.1382968976062515E-8</v>
      </c>
      <c r="BM1435" s="210">
        <f>(((((BM1329)*(1/Conversions!$D$4))*Conversions!$D$7)*Conversions!$D$6)*Conversions!$D$5)</f>
        <v>3.1382968976062515E-8</v>
      </c>
      <c r="BN1435" s="210">
        <f>(((((BN1329)*(1/Conversions!$D$4))*Conversions!$D$7)*Conversions!$D$6)*Conversions!$D$5)</f>
        <v>2.4864967727187993E-8</v>
      </c>
      <c r="BO1435" s="210">
        <f>(((((BO1329)*(1/Conversions!$D$4))*Conversions!$D$7)*Conversions!$D$6)*Conversions!$D$5)</f>
        <v>3.1382968976062515E-8</v>
      </c>
      <c r="BP1435" s="210">
        <f>(((((BP1329)*(1/Conversions!$D$4))*Conversions!$D$7)*Conversions!$D$6)*Conversions!$D$5)</f>
        <v>2.4864967727187993E-8</v>
      </c>
      <c r="BQ1435" s="210">
        <f>(((((BQ1329)*(1/Conversions!$D$4))*Conversions!$D$7)*Conversions!$D$6)*Conversions!$D$5)</f>
        <v>2.4864967727187993E-8</v>
      </c>
      <c r="BR1435" s="210">
        <f>(((((BR1329)*(1/Conversions!$D$4))*Conversions!$D$7)*Conversions!$D$6)*Conversions!$D$5)</f>
        <v>1.4366687486227491E-8</v>
      </c>
      <c r="BS1435" s="210">
        <f>(((((BS1329)*(1/Conversions!$D$4))*Conversions!$D$7)*Conversions!$D$6)*Conversions!$D$5)</f>
        <v>1.4366687486227491E-8</v>
      </c>
      <c r="BT1435" s="210">
        <f>(((((BT1329)*(1/Conversions!$D$4))*Conversions!$D$7)*Conversions!$D$6)*Conversions!$D$5)</f>
        <v>1.4366687486227491E-8</v>
      </c>
      <c r="BU1435" s="210">
        <f>(((((BU1329)*(1/Conversions!$D$4))*Conversions!$D$7)*Conversions!$D$6)*Conversions!$D$5)</f>
        <v>3.1382968976062515E-8</v>
      </c>
      <c r="BV1435" s="210">
        <f>(((((BV1329)*(1/Conversions!$D$4))*Conversions!$D$7)*Conversions!$D$6)*Conversions!$D$5)</f>
        <v>3.1382968976062515E-8</v>
      </c>
      <c r="BW1435" s="210">
        <f>(((((BW1329)*(1/Conversions!$D$4))*Conversions!$D$7)*Conversions!$D$6)*Conversions!$D$5)</f>
        <v>3.1382968976062515E-8</v>
      </c>
      <c r="BX1435" s="210">
        <f>(((((BX1329)*(1/Conversions!$D$4))*Conversions!$D$7)*Conversions!$D$6)*Conversions!$D$5)</f>
        <v>2.2112922755440971E-8</v>
      </c>
      <c r="BY1435" s="210">
        <f>(((((BY1329)*(1/Conversions!$D$4))*Conversions!$D$7)*Conversions!$D$6)*Conversions!$D$5)</f>
        <v>2.2112922755440971E-8</v>
      </c>
      <c r="BZ1435" s="210">
        <f>(((((BZ1329)*(1/Conversions!$D$4))*Conversions!$D$7)*Conversions!$D$6)*Conversions!$D$5)</f>
        <v>1.4366687486227491E-8</v>
      </c>
      <c r="CA1435" s="210">
        <f>(((((CA1329)*(1/Conversions!$D$4))*Conversions!$D$7)*Conversions!$D$6)*Conversions!$D$5)</f>
        <v>1.4366687486227491E-8</v>
      </c>
      <c r="CB1435" s="210">
        <f>(((((CB1329)*(1/Conversions!$D$4))*Conversions!$D$7)*Conversions!$D$6)*Conversions!$D$5)</f>
        <v>1.4366687486227491E-8</v>
      </c>
      <c r="CC1435" s="210">
        <f>(((((CC1329)*(1/Conversions!$D$4))*Conversions!$D$7)*Conversions!$D$6)*Conversions!$D$5)</f>
        <v>2.3247537787652456E-6</v>
      </c>
      <c r="CD1435" s="210">
        <f>(((((CD1329)*(1/Conversions!$D$4))*Conversions!$D$7)*Conversions!$D$6)*Conversions!$D$5)</f>
        <v>2.3247537787652456E-6</v>
      </c>
      <c r="CE1435" s="210">
        <f>(((((CE1329)*(1/Conversions!$D$4))*Conversions!$D$7)*Conversions!$D$6)*Conversions!$D$5)</f>
        <v>2.3247537787652456E-6</v>
      </c>
      <c r="CF1435" s="210">
        <f>(((((CF1329)*(1/Conversions!$D$4))*Conversions!$D$7)*Conversions!$D$6)*Conversions!$D$5)</f>
        <v>2.3440663750582079E-6</v>
      </c>
      <c r="CG1435" s="210">
        <f>(((((CG1329)*(1/Conversions!$D$4))*Conversions!$D$7)*Conversions!$D$6)*Conversions!$D$5)</f>
        <v>2.3440663750582079E-6</v>
      </c>
      <c r="CH1435" s="210">
        <f>(((((CH1329)*(1/Conversions!$D$4))*Conversions!$D$7)*Conversions!$D$6)*Conversions!$D$5)</f>
        <v>2.3440663750582079E-6</v>
      </c>
      <c r="CI1435" s="210">
        <f>(((((CI1329)*(1/Conversions!$D$4))*Conversions!$D$7)*Conversions!$D$6)*Conversions!$D$5)</f>
        <v>1.7960714552454239E-6</v>
      </c>
      <c r="CJ1435" s="210">
        <f>(((((CJ1329)*(1/Conversions!$D$4))*Conversions!$D$7)*Conversions!$D$6)*Conversions!$D$5)</f>
        <v>1.7960714552454239E-6</v>
      </c>
      <c r="CK1435" s="210">
        <f>(((((CK1329)*(1/Conversions!$D$4))*Conversions!$D$7)*Conversions!$D$6)*Conversions!$D$5)</f>
        <v>1.7960714552454239E-6</v>
      </c>
      <c r="CL1435" s="210">
        <f>(((((CL1329)*(1/Conversions!$D$4))*Conversions!$D$7)*Conversions!$D$6)*Conversions!$D$5)</f>
        <v>1.4366687486227491E-8</v>
      </c>
      <c r="CM1435" s="210">
        <f>(((((CM1329)*(1/Conversions!$D$4))*Conversions!$D$7)*Conversions!$D$6)*Conversions!$D$5)</f>
        <v>1.4366687486227491E-8</v>
      </c>
      <c r="CN1435" s="210">
        <f>(((((CN1329)*(1/Conversions!$D$4))*Conversions!$D$7)*Conversions!$D$6)*Conversions!$D$5)</f>
        <v>1.4366687486227491E-8</v>
      </c>
      <c r="CO1435" s="210">
        <f>(((((CO1329)*(1/Conversions!$D$4))*Conversions!$D$7)*Conversions!$D$6)*Conversions!$D$5)</f>
        <v>3.1382968976062515E-8</v>
      </c>
      <c r="CP1435" s="210">
        <f>(((((CP1329)*(1/Conversions!$D$4))*Conversions!$D$7)*Conversions!$D$6)*Conversions!$D$5)</f>
        <v>3.1382968976062515E-8</v>
      </c>
      <c r="CQ1435" s="210">
        <f>(((((CQ1329)*(1/Conversions!$D$4))*Conversions!$D$7)*Conversions!$D$6)*Conversions!$D$5)</f>
        <v>3.1382968976062515E-8</v>
      </c>
      <c r="CR1435" s="210">
        <f>(((((CR1329)*(1/Conversions!$D$4))*Conversions!$D$7)*Conversions!$D$6)*Conversions!$D$5)</f>
        <v>3.1382968976062515E-8</v>
      </c>
      <c r="CS1435" s="210">
        <f>(((((CS1329)*(1/Conversions!$D$4))*Conversions!$D$7)*Conversions!$D$6)*Conversions!$D$5)</f>
        <v>3.1382968976062515E-8</v>
      </c>
      <c r="CT1435" s="210">
        <f>(((((CT1329)*(1/Conversions!$D$4))*Conversions!$D$7)*Conversions!$D$6)*Conversions!$D$5)</f>
        <v>3.1382968976062515E-8</v>
      </c>
      <c r="CU1435" s="210">
        <f>(((((CU1329)*(1/Conversions!$D$4))*Conversions!$D$7)*Conversions!$D$6)*Conversions!$D$5)</f>
        <v>3.1382968976062515E-8</v>
      </c>
      <c r="CV1435" s="210">
        <f>(((((CV1329)*(1/Conversions!$D$4))*Conversions!$D$7)*Conversions!$D$6)*Conversions!$D$5)</f>
        <v>3.1382968976062515E-8</v>
      </c>
      <c r="CW1435" s="210">
        <f>(((((CW1329)*(1/Conversions!$D$4))*Conversions!$D$7)*Conversions!$D$6)*Conversions!$D$5)</f>
        <v>3.1382968976062515E-8</v>
      </c>
      <c r="CX1435" s="210">
        <f>(((((CX1329)*(1/Conversions!$D$4))*Conversions!$D$7)*Conversions!$D$6)*Conversions!$D$5)</f>
        <v>3.1382968976062515E-8</v>
      </c>
    </row>
    <row r="1436" spans="1:102" s="208" customFormat="1" x14ac:dyDescent="0.25">
      <c r="A1436" s="213" t="s">
        <v>364</v>
      </c>
      <c r="C1436" s="210">
        <f>(((((C1330)*(1/Conversions!$D$4))*Conversions!$D$7)*Conversions!$D$6)*Conversions!$D$5)</f>
        <v>4.9459088067340543E-8</v>
      </c>
      <c r="D1436" s="210">
        <f>(((((D1330)*(1/Conversions!$D$4))*Conversions!$D$7)*Conversions!$D$6)*Conversions!$D$5)</f>
        <v>4.9459088067340543E-8</v>
      </c>
      <c r="E1436" s="210">
        <f>(((((E1330)*(1/Conversions!$D$4))*Conversions!$D$7)*Conversions!$D$6)*Conversions!$D$5)</f>
        <v>4.9459088067340543E-8</v>
      </c>
      <c r="F1436" s="210">
        <f>(((((F1330)*(1/Conversions!$D$4))*Conversions!$D$7)*Conversions!$D$6)*Conversions!$D$5)</f>
        <v>4.9459088067340543E-8</v>
      </c>
      <c r="G1436" s="210">
        <f>(((((G1330)*(1/Conversions!$D$4))*Conversions!$D$7)*Conversions!$D$6)*Conversions!$D$5)</f>
        <v>4.9459088067340543E-8</v>
      </c>
      <c r="H1436" s="210">
        <f>(((((H1330)*(1/Conversions!$D$4))*Conversions!$D$7)*Conversions!$D$6)*Conversions!$D$5)</f>
        <v>4.9459088067340543E-8</v>
      </c>
      <c r="I1436" s="210">
        <f>(((((I1330)*(1/Conversions!$D$4))*Conversions!$D$7)*Conversions!$D$6)*Conversions!$D$5)</f>
        <v>4.9459088067340543E-8</v>
      </c>
      <c r="J1436" s="210">
        <f>(((((J1330)*(1/Conversions!$D$4))*Conversions!$D$7)*Conversions!$D$6)*Conversions!$D$5)</f>
        <v>4.9459088067340543E-8</v>
      </c>
      <c r="K1436" s="210">
        <f>(((((K1330)*(1/Conversions!$D$4))*Conversions!$D$7)*Conversions!$D$6)*Conversions!$D$5)</f>
        <v>4.9459088067340543E-8</v>
      </c>
      <c r="L1436" s="210">
        <f>(((((L1330)*(1/Conversions!$D$4))*Conversions!$D$7)*Conversions!$D$6)*Conversions!$D$5)</f>
        <v>4.9459088067340543E-8</v>
      </c>
      <c r="M1436" s="210">
        <f>(((((M1330)*(1/Conversions!$D$4))*Conversions!$D$7)*Conversions!$D$6)*Conversions!$D$5)</f>
        <v>4.9459088067340543E-8</v>
      </c>
      <c r="N1436" s="210">
        <f>(((((N1330)*(1/Conversions!$D$4))*Conversions!$D$7)*Conversions!$D$6)*Conversions!$D$5)</f>
        <v>4.9459088067340543E-8</v>
      </c>
      <c r="O1436" s="210">
        <f>(((((O1330)*(1/Conversions!$D$4))*Conversions!$D$7)*Conversions!$D$6)*Conversions!$D$5)</f>
        <v>4.9459088067340543E-8</v>
      </c>
      <c r="P1436" s="210">
        <f>(((((P1330)*(1/Conversions!$D$4))*Conversions!$D$7)*Conversions!$D$6)*Conversions!$D$5)</f>
        <v>4.9459088067340543E-8</v>
      </c>
      <c r="Q1436" s="210">
        <f>(((((Q1330)*(1/Conversions!$D$4))*Conversions!$D$7)*Conversions!$D$6)*Conversions!$D$5)</f>
        <v>4.9459088067340543E-8</v>
      </c>
      <c r="R1436" s="210">
        <f>(((((R1330)*(1/Conversions!$D$4))*Conversions!$D$7)*Conversions!$D$6)*Conversions!$D$5)</f>
        <v>4.9459088067340543E-8</v>
      </c>
      <c r="S1436" s="210">
        <f>(((((S1330)*(1/Conversions!$D$4))*Conversions!$D$7)*Conversions!$D$6)*Conversions!$D$5)</f>
        <v>4.9459088067340543E-8</v>
      </c>
      <c r="T1436" s="210">
        <f>(((((T1330)*(1/Conversions!$D$4))*Conversions!$D$7)*Conversions!$D$6)*Conversions!$D$5)</f>
        <v>4.9459088067340543E-8</v>
      </c>
      <c r="U1436" s="210">
        <f>(((((U1330)*(1/Conversions!$D$4))*Conversions!$D$7)*Conversions!$D$6)*Conversions!$D$5)</f>
        <v>4.9459088067340543E-8</v>
      </c>
      <c r="V1436" s="210">
        <f>(((((V1330)*(1/Conversions!$D$4))*Conversions!$D$7)*Conversions!$D$6)*Conversions!$D$5)</f>
        <v>4.9459088067340543E-8</v>
      </c>
      <c r="W1436" s="210">
        <f>(((((W1330)*(1/Conversions!$D$4))*Conversions!$D$7)*Conversions!$D$6)*Conversions!$D$5)</f>
        <v>4.9459088067340543E-8</v>
      </c>
      <c r="X1436" s="210">
        <f>(((((X1330)*(1/Conversions!$D$4))*Conversions!$D$7)*Conversions!$D$6)*Conversions!$D$5)</f>
        <v>4.9459088067340543E-8</v>
      </c>
      <c r="Y1436" s="210">
        <f>(((((Y1330)*(1/Conversions!$D$4))*Conversions!$D$7)*Conversions!$D$6)*Conversions!$D$5)</f>
        <v>4.9459088067340543E-8</v>
      </c>
      <c r="Z1436" s="210">
        <f>(((((Z1330)*(1/Conversions!$D$4))*Conversions!$D$7)*Conversions!$D$6)*Conversions!$D$5)</f>
        <v>4.9459088067340543E-8</v>
      </c>
      <c r="AA1436" s="210">
        <f>(((((AA1330)*(1/Conversions!$D$4))*Conversions!$D$7)*Conversions!$D$6)*Conversions!$D$5)</f>
        <v>4.9459088067340543E-8</v>
      </c>
      <c r="AB1436" s="210">
        <f>(((((AB1330)*(1/Conversions!$D$4))*Conversions!$D$7)*Conversions!$D$6)*Conversions!$D$5)</f>
        <v>4.9459088067340543E-8</v>
      </c>
      <c r="AC1436" s="210">
        <f>(((((AC1330)*(1/Conversions!$D$4))*Conversions!$D$7)*Conversions!$D$6)*Conversions!$D$5)</f>
        <v>4.9459088067340543E-8</v>
      </c>
      <c r="AD1436" s="210">
        <f>(((((AD1330)*(1/Conversions!$D$4))*Conversions!$D$7)*Conversions!$D$6)*Conversions!$D$5)</f>
        <v>4.9459088067340543E-8</v>
      </c>
      <c r="AE1436" s="210">
        <f>(((((AE1330)*(1/Conversions!$D$4))*Conversions!$D$7)*Conversions!$D$6)*Conversions!$D$5)</f>
        <v>4.9459088067340543E-8</v>
      </c>
      <c r="AF1436" s="210">
        <f>(((((AF1330)*(1/Conversions!$D$4))*Conversions!$D$7)*Conversions!$D$6)*Conversions!$D$5)</f>
        <v>4.9459088067340543E-8</v>
      </c>
      <c r="AG1436" s="210">
        <f>(((((AG1330)*(1/Conversions!$D$4))*Conversions!$D$7)*Conversions!$D$6)*Conversions!$D$5)</f>
        <v>4.9459088067340543E-8</v>
      </c>
      <c r="AH1436" s="210">
        <f>(((((AH1330)*(1/Conversions!$D$4))*Conversions!$D$7)*Conversions!$D$6)*Conversions!$D$5)</f>
        <v>4.9459088067340543E-8</v>
      </c>
      <c r="AI1436" s="210">
        <f>(((((AI1330)*(1/Conversions!$D$4))*Conversions!$D$7)*Conversions!$D$6)*Conversions!$D$5)</f>
        <v>4.9459088067340543E-8</v>
      </c>
      <c r="AJ1436" s="210">
        <f>(((((AJ1330)*(1/Conversions!$D$4))*Conversions!$D$7)*Conversions!$D$6)*Conversions!$D$5)</f>
        <v>4.9459088067340543E-8</v>
      </c>
      <c r="AK1436" s="210">
        <f>(((((AK1330)*(1/Conversions!$D$4))*Conversions!$D$7)*Conversions!$D$6)*Conversions!$D$5)</f>
        <v>4.9459088067340543E-8</v>
      </c>
      <c r="AL1436" s="210">
        <f>(((((AL1330)*(1/Conversions!$D$4))*Conversions!$D$7)*Conversions!$D$6)*Conversions!$D$5)</f>
        <v>4.9459088067340543E-8</v>
      </c>
      <c r="AM1436" s="210">
        <f>(((((AM1330)*(1/Conversions!$D$4))*Conversions!$D$7)*Conversions!$D$6)*Conversions!$D$5)</f>
        <v>4.9459088067340543E-8</v>
      </c>
      <c r="AN1436" s="210">
        <f>(((((AN1330)*(1/Conversions!$D$4))*Conversions!$D$7)*Conversions!$D$6)*Conversions!$D$5)</f>
        <v>4.9459088067340543E-8</v>
      </c>
      <c r="AO1436" s="210">
        <f>(((((AO1330)*(1/Conversions!$D$4))*Conversions!$D$7)*Conversions!$D$6)*Conversions!$D$5)</f>
        <v>4.9459088067340543E-8</v>
      </c>
      <c r="AP1436" s="210">
        <f>(((((AP1330)*(1/Conversions!$D$4))*Conversions!$D$7)*Conversions!$D$6)*Conversions!$D$5)</f>
        <v>4.9459088067340543E-8</v>
      </c>
      <c r="AQ1436" s="210">
        <f>(((((AQ1330)*(1/Conversions!$D$4))*Conversions!$D$7)*Conversions!$D$6)*Conversions!$D$5)</f>
        <v>4.9459088067340543E-8</v>
      </c>
      <c r="AR1436" s="210">
        <f>(((((AR1330)*(1/Conversions!$D$4))*Conversions!$D$7)*Conversions!$D$6)*Conversions!$D$5)</f>
        <v>4.9459088067340543E-8</v>
      </c>
      <c r="AS1436" s="210">
        <f>(((((AS1330)*(1/Conversions!$D$4))*Conversions!$D$7)*Conversions!$D$6)*Conversions!$D$5)</f>
        <v>4.9459088067340543E-8</v>
      </c>
      <c r="AT1436" s="210">
        <f>(((((AT1330)*(1/Conversions!$D$4))*Conversions!$D$7)*Conversions!$D$6)*Conversions!$D$5)</f>
        <v>4.9459088067340543E-8</v>
      </c>
      <c r="AU1436" s="210">
        <f>(((((AU1330)*(1/Conversions!$D$4))*Conversions!$D$7)*Conversions!$D$6)*Conversions!$D$5)</f>
        <v>4.9459088067340543E-8</v>
      </c>
      <c r="AV1436" s="210">
        <f>(((((AV1330)*(1/Conversions!$D$4))*Conversions!$D$7)*Conversions!$D$6)*Conversions!$D$5)</f>
        <v>4.9459088067340543E-8</v>
      </c>
      <c r="AW1436" s="210">
        <f>(((((AW1330)*(1/Conversions!$D$4))*Conversions!$D$7)*Conversions!$D$6)*Conversions!$D$5)</f>
        <v>4.9459088067340543E-8</v>
      </c>
      <c r="AX1436" s="210">
        <f>(((((AX1330)*(1/Conversions!$D$4))*Conversions!$D$7)*Conversions!$D$6)*Conversions!$D$5)</f>
        <v>4.9459088067340543E-8</v>
      </c>
      <c r="AY1436" s="210">
        <f>(((((AY1330)*(1/Conversions!$D$4))*Conversions!$D$7)*Conversions!$D$6)*Conversions!$D$5)</f>
        <v>4.9459088067340543E-8</v>
      </c>
      <c r="AZ1436" s="210">
        <f>(((((AZ1330)*(1/Conversions!$D$4))*Conversions!$D$7)*Conversions!$D$6)*Conversions!$D$5)</f>
        <v>4.9459088067340543E-8</v>
      </c>
      <c r="BA1436" s="210">
        <f>(((((BA1330)*(1/Conversions!$D$4))*Conversions!$D$7)*Conversions!$D$6)*Conversions!$D$5)</f>
        <v>4.9459088067340543E-8</v>
      </c>
      <c r="BB1436" s="210">
        <f>(((((BB1330)*(1/Conversions!$D$4))*Conversions!$D$7)*Conversions!$D$6)*Conversions!$D$5)</f>
        <v>4.9459088067340543E-8</v>
      </c>
      <c r="BC1436" s="210">
        <f>(((((BC1330)*(1/Conversions!$D$4))*Conversions!$D$7)*Conversions!$D$6)*Conversions!$D$5)</f>
        <v>4.9459088067340543E-8</v>
      </c>
      <c r="BD1436" s="210">
        <f>(((((BD1330)*(1/Conversions!$D$4))*Conversions!$D$7)*Conversions!$D$6)*Conversions!$D$5)</f>
        <v>4.9459088067340543E-8</v>
      </c>
      <c r="BE1436" s="210">
        <f>(((((BE1330)*(1/Conversions!$D$4))*Conversions!$D$7)*Conversions!$D$6)*Conversions!$D$5)</f>
        <v>4.9459088067340543E-8</v>
      </c>
      <c r="BF1436" s="210">
        <f>(((((BF1330)*(1/Conversions!$D$4))*Conversions!$D$7)*Conversions!$D$6)*Conversions!$D$5)</f>
        <v>4.9459088067340543E-8</v>
      </c>
      <c r="BG1436" s="210">
        <f>(((((BG1330)*(1/Conversions!$D$4))*Conversions!$D$7)*Conversions!$D$6)*Conversions!$D$5)</f>
        <v>4.9459088067340543E-8</v>
      </c>
      <c r="BH1436" s="210">
        <f>(((((BH1330)*(1/Conversions!$D$4))*Conversions!$D$7)*Conversions!$D$6)*Conversions!$D$5)</f>
        <v>4.9459088067340543E-8</v>
      </c>
      <c r="BI1436" s="210">
        <f>(((((BI1330)*(1/Conversions!$D$4))*Conversions!$D$7)*Conversions!$D$6)*Conversions!$D$5)</f>
        <v>4.9459088067340543E-8</v>
      </c>
      <c r="BJ1436" s="210">
        <f>(((((BJ1330)*(1/Conversions!$D$4))*Conversions!$D$7)*Conversions!$D$6)*Conversions!$D$5)</f>
        <v>4.9459088067340543E-8</v>
      </c>
      <c r="BK1436" s="210">
        <f>(((((BK1330)*(1/Conversions!$D$4))*Conversions!$D$7)*Conversions!$D$6)*Conversions!$D$5)</f>
        <v>2.7761857171132224E-6</v>
      </c>
      <c r="BL1436" s="210">
        <f>(((((BL1330)*(1/Conversions!$D$4))*Conversions!$D$7)*Conversions!$D$6)*Conversions!$D$5)</f>
        <v>2.7761857171132224E-6</v>
      </c>
      <c r="BM1436" s="210">
        <f>(((((BM1330)*(1/Conversions!$D$4))*Conversions!$D$7)*Conversions!$D$6)*Conversions!$D$5)</f>
        <v>2.7761857171132224E-6</v>
      </c>
      <c r="BN1436" s="210">
        <f>(((((BN1330)*(1/Conversions!$D$4))*Conversions!$D$7)*Conversions!$D$6)*Conversions!$D$5)</f>
        <v>2.7761857171132224E-6</v>
      </c>
      <c r="BO1436" s="210">
        <f>(((((BO1330)*(1/Conversions!$D$4))*Conversions!$D$7)*Conversions!$D$6)*Conversions!$D$5)</f>
        <v>2.7761857171132224E-6</v>
      </c>
      <c r="BP1436" s="210">
        <f>(((((BP1330)*(1/Conversions!$D$4))*Conversions!$D$7)*Conversions!$D$6)*Conversions!$D$5)</f>
        <v>2.7761857171132224E-6</v>
      </c>
      <c r="BQ1436" s="210">
        <f>(((((BQ1330)*(1/Conversions!$D$4))*Conversions!$D$7)*Conversions!$D$6)*Conversions!$D$5)</f>
        <v>2.7761857171132224E-6</v>
      </c>
      <c r="BR1436" s="210">
        <f>(((((BR1330)*(1/Conversions!$D$4))*Conversions!$D$7)*Conversions!$D$6)*Conversions!$D$5)</f>
        <v>4.9459088067340543E-8</v>
      </c>
      <c r="BS1436" s="210">
        <f>(((((BS1330)*(1/Conversions!$D$4))*Conversions!$D$7)*Conversions!$D$6)*Conversions!$D$5)</f>
        <v>4.9459088067340543E-8</v>
      </c>
      <c r="BT1436" s="210">
        <f>(((((BT1330)*(1/Conversions!$D$4))*Conversions!$D$7)*Conversions!$D$6)*Conversions!$D$5)</f>
        <v>4.9459088067340543E-8</v>
      </c>
      <c r="BU1436" s="210">
        <f>(((((BU1330)*(1/Conversions!$D$4))*Conversions!$D$7)*Conversions!$D$6)*Conversions!$D$5)</f>
        <v>4.9459088067340543E-8</v>
      </c>
      <c r="BV1436" s="210">
        <f>(((((BV1330)*(1/Conversions!$D$4))*Conversions!$D$7)*Conversions!$D$6)*Conversions!$D$5)</f>
        <v>4.9459088067340543E-8</v>
      </c>
      <c r="BW1436" s="210">
        <f>(((((BW1330)*(1/Conversions!$D$4))*Conversions!$D$7)*Conversions!$D$6)*Conversions!$D$5)</f>
        <v>4.9459088067340543E-8</v>
      </c>
      <c r="BX1436" s="210">
        <f>(((((BX1330)*(1/Conversions!$D$4))*Conversions!$D$7)*Conversions!$D$6)*Conversions!$D$5)</f>
        <v>4.9459088067340543E-8</v>
      </c>
      <c r="BY1436" s="210">
        <f>(((((BY1330)*(1/Conversions!$D$4))*Conversions!$D$7)*Conversions!$D$6)*Conversions!$D$5)</f>
        <v>4.9459088067340543E-8</v>
      </c>
      <c r="BZ1436" s="210">
        <f>(((((BZ1330)*(1/Conversions!$D$4))*Conversions!$D$7)*Conversions!$D$6)*Conversions!$D$5)</f>
        <v>4.9459088067340543E-8</v>
      </c>
      <c r="CA1436" s="210">
        <f>(((((CA1330)*(1/Conversions!$D$4))*Conversions!$D$7)*Conversions!$D$6)*Conversions!$D$5)</f>
        <v>4.9459088067340543E-8</v>
      </c>
      <c r="CB1436" s="210">
        <f>(((((CB1330)*(1/Conversions!$D$4))*Conversions!$D$7)*Conversions!$D$6)*Conversions!$D$5)</f>
        <v>4.9459088067340543E-8</v>
      </c>
      <c r="CC1436" s="210">
        <f>(((((CC1330)*(1/Conversions!$D$4))*Conversions!$D$7)*Conversions!$D$6)*Conversions!$D$5)</f>
        <v>4.9459088067340543E-8</v>
      </c>
      <c r="CD1436" s="210">
        <f>(((((CD1330)*(1/Conversions!$D$4))*Conversions!$D$7)*Conversions!$D$6)*Conversions!$D$5)</f>
        <v>4.9459088067340543E-8</v>
      </c>
      <c r="CE1436" s="210">
        <f>(((((CE1330)*(1/Conversions!$D$4))*Conversions!$D$7)*Conversions!$D$6)*Conversions!$D$5)</f>
        <v>4.9459088067340543E-8</v>
      </c>
      <c r="CF1436" s="210">
        <f>(((((CF1330)*(1/Conversions!$D$4))*Conversions!$D$7)*Conversions!$D$6)*Conversions!$D$5)</f>
        <v>4.9459088067340543E-8</v>
      </c>
      <c r="CG1436" s="210">
        <f>(((((CG1330)*(1/Conversions!$D$4))*Conversions!$D$7)*Conversions!$D$6)*Conversions!$D$5)</f>
        <v>4.9459088067340543E-8</v>
      </c>
      <c r="CH1436" s="210">
        <f>(((((CH1330)*(1/Conversions!$D$4))*Conversions!$D$7)*Conversions!$D$6)*Conversions!$D$5)</f>
        <v>4.9459088067340543E-8</v>
      </c>
      <c r="CI1436" s="210">
        <f>(((((CI1330)*(1/Conversions!$D$4))*Conversions!$D$7)*Conversions!$D$6)*Conversions!$D$5)</f>
        <v>4.9459088067340543E-8</v>
      </c>
      <c r="CJ1436" s="210">
        <f>(((((CJ1330)*(1/Conversions!$D$4))*Conversions!$D$7)*Conversions!$D$6)*Conversions!$D$5)</f>
        <v>4.9459088067340543E-8</v>
      </c>
      <c r="CK1436" s="210">
        <f>(((((CK1330)*(1/Conversions!$D$4))*Conversions!$D$7)*Conversions!$D$6)*Conversions!$D$5)</f>
        <v>4.9459088067340543E-8</v>
      </c>
      <c r="CL1436" s="210">
        <f>(((((CL1330)*(1/Conversions!$D$4))*Conversions!$D$7)*Conversions!$D$6)*Conversions!$D$5)</f>
        <v>4.9459088067340543E-8</v>
      </c>
      <c r="CM1436" s="210">
        <f>(((((CM1330)*(1/Conversions!$D$4))*Conversions!$D$7)*Conversions!$D$6)*Conversions!$D$5)</f>
        <v>4.2293155113811411E-12</v>
      </c>
      <c r="CN1436" s="210">
        <f>(((((CN1330)*(1/Conversions!$D$4))*Conversions!$D$7)*Conversions!$D$6)*Conversions!$D$5)</f>
        <v>4.9459088067340543E-8</v>
      </c>
      <c r="CO1436" s="210">
        <f>(((((CO1330)*(1/Conversions!$D$4))*Conversions!$D$7)*Conversions!$D$6)*Conversions!$D$5)</f>
        <v>4.9459088067340543E-8</v>
      </c>
      <c r="CP1436" s="210">
        <f>(((((CP1330)*(1/Conversions!$D$4))*Conversions!$D$7)*Conversions!$D$6)*Conversions!$D$5)</f>
        <v>4.9459088067340543E-8</v>
      </c>
      <c r="CQ1436" s="210">
        <f>(((((CQ1330)*(1/Conversions!$D$4))*Conversions!$D$7)*Conversions!$D$6)*Conversions!$D$5)</f>
        <v>4.9459088067340543E-8</v>
      </c>
      <c r="CR1436" s="210">
        <f>(((((CR1330)*(1/Conversions!$D$4))*Conversions!$D$7)*Conversions!$D$6)*Conversions!$D$5)</f>
        <v>4.9459088067340543E-8</v>
      </c>
      <c r="CS1436" s="210">
        <f>(((((CS1330)*(1/Conversions!$D$4))*Conversions!$D$7)*Conversions!$D$6)*Conversions!$D$5)</f>
        <v>4.9459088067340543E-8</v>
      </c>
      <c r="CT1436" s="210">
        <f>(((((CT1330)*(1/Conversions!$D$4))*Conversions!$D$7)*Conversions!$D$6)*Conversions!$D$5)</f>
        <v>4.9459088067340543E-8</v>
      </c>
      <c r="CU1436" s="210">
        <f>(((((CU1330)*(1/Conversions!$D$4))*Conversions!$D$7)*Conversions!$D$6)*Conversions!$D$5)</f>
        <v>4.9459088067340543E-8</v>
      </c>
      <c r="CV1436" s="210">
        <f>(((((CV1330)*(1/Conversions!$D$4))*Conversions!$D$7)*Conversions!$D$6)*Conversions!$D$5)</f>
        <v>4.9459088067340543E-8</v>
      </c>
      <c r="CW1436" s="210">
        <f>(((((CW1330)*(1/Conversions!$D$4))*Conversions!$D$7)*Conversions!$D$6)*Conversions!$D$5)</f>
        <v>4.9459088067340543E-8</v>
      </c>
      <c r="CX1436" s="210">
        <f>(((((CX1330)*(1/Conversions!$D$4))*Conversions!$D$7)*Conversions!$D$6)*Conversions!$D$5)</f>
        <v>4.9459088067340543E-8</v>
      </c>
    </row>
    <row r="1437" spans="1:102" s="208" customFormat="1" x14ac:dyDescent="0.25">
      <c r="A1437" s="213" t="s">
        <v>269</v>
      </c>
      <c r="C1437" s="210">
        <f>(((((C1331)*(1/Conversions!$D$4))*Conversions!$D$7)*Conversions!$D$6)*Conversions!$D$5)</f>
        <v>6.5945450756454077E-3</v>
      </c>
      <c r="D1437" s="210">
        <f>(((((D1331)*(1/Conversions!$D$4))*Conversions!$D$7)*Conversions!$D$6)*Conversions!$D$5)</f>
        <v>4.4748698727593824E-3</v>
      </c>
      <c r="E1437" s="210">
        <f>(((((E1331)*(1/Conversions!$D$4))*Conversions!$D$7)*Conversions!$D$6)*Conversions!$D$5)</f>
        <v>4.4748698727593824E-3</v>
      </c>
      <c r="F1437" s="210">
        <f>(((((F1331)*(1/Conversions!$D$4))*Conversions!$D$7)*Conversions!$D$6)*Conversions!$D$5)</f>
        <v>6.7123048091390753E-4</v>
      </c>
      <c r="G1437" s="210">
        <f>(((((G1331)*(1/Conversions!$D$4))*Conversions!$D$7)*Conversions!$D$6)*Conversions!$D$5)</f>
        <v>3.4009011032971308E-3</v>
      </c>
      <c r="H1437" s="210">
        <f>(((((H1331)*(1/Conversions!$D$4))*Conversions!$D$7)*Conversions!$D$6)*Conversions!$D$5)</f>
        <v>2.3551946698733592E-3</v>
      </c>
      <c r="I1437" s="210">
        <f>(((((I1331)*(1/Conversions!$D$4))*Conversions!$D$7)*Conversions!$D$6)*Conversions!$D$5)</f>
        <v>4.4748698727593824E-3</v>
      </c>
      <c r="J1437" s="210">
        <f>(((((J1331)*(1/Conversions!$D$4))*Conversions!$D$7)*Conversions!$D$6)*Conversions!$D$5)</f>
        <v>2.3551946698733592E-3</v>
      </c>
      <c r="K1437" s="210">
        <f>(((((K1331)*(1/Conversions!$D$4))*Conversions!$D$7)*Conversions!$D$6)*Conversions!$D$5)</f>
        <v>3.5327920048100399E-4</v>
      </c>
      <c r="L1437" s="210">
        <f>(((((L1331)*(1/Conversions!$D$4))*Conversions!$D$7)*Conversions!$D$6)*Conversions!$D$5)</f>
        <v>1.7899479491037531E-3</v>
      </c>
      <c r="M1437" s="210">
        <f>(((((M1331)*(1/Conversions!$D$4))*Conversions!$D$7)*Conversions!$D$6)*Conversions!$D$5)</f>
        <v>7.5366229435947505E-4</v>
      </c>
      <c r="N1437" s="210">
        <f>(((((N1331)*(1/Conversions!$D$4))*Conversions!$D$7)*Conversions!$D$6)*Conversions!$D$5)</f>
        <v>7.5366229435947505E-4</v>
      </c>
      <c r="O1437" s="210">
        <f>(((((O1331)*(1/Conversions!$D$4))*Conversions!$D$7)*Conversions!$D$6)*Conversions!$D$5)</f>
        <v>4.0038309387847113E-3</v>
      </c>
      <c r="P1437" s="210">
        <f>(((((P1331)*(1/Conversions!$D$4))*Conversions!$D$7)*Conversions!$D$6)*Conversions!$D$5)</f>
        <v>4.0038309387847113E-3</v>
      </c>
      <c r="Q1437" s="210">
        <f>(((((Q1331)*(1/Conversions!$D$4))*Conversions!$D$7)*Conversions!$D$6)*Conversions!$D$5)</f>
        <v>6.0057464081770672E-4</v>
      </c>
      <c r="R1437" s="210">
        <f>(((((R1331)*(1/Conversions!$D$4))*Conversions!$D$7)*Conversions!$D$6)*Conversions!$D$5)</f>
        <v>3.4833329167426983E-3</v>
      </c>
      <c r="S1437" s="210">
        <f>(((((S1331)*(1/Conversions!$D$4))*Conversions!$D$7)*Conversions!$D$6)*Conversions!$D$5)</f>
        <v>1.7899479491037531E-3</v>
      </c>
      <c r="T1437" s="210">
        <f>(((((T1331)*(1/Conversions!$D$4))*Conversions!$D$7)*Conversions!$D$6)*Conversions!$D$5)</f>
        <v>4.0038309387847113E-3</v>
      </c>
      <c r="U1437" s="210">
        <f>(((((U1331)*(1/Conversions!$D$4))*Conversions!$D$7)*Conversions!$D$6)*Conversions!$D$5)</f>
        <v>6.5945450756454077E-3</v>
      </c>
      <c r="V1437" s="210">
        <f>(((((V1331)*(1/Conversions!$D$4))*Conversions!$D$7)*Conversions!$D$6)*Conversions!$D$5)</f>
        <v>4.4748698727593824E-3</v>
      </c>
      <c r="W1437" s="210">
        <f>(((((W1331)*(1/Conversions!$D$4))*Conversions!$D$7)*Conversions!$D$6)*Conversions!$D$5)</f>
        <v>6.7123048091390753E-4</v>
      </c>
      <c r="X1437" s="210">
        <f>(((((X1331)*(1/Conversions!$D$4))*Conversions!$D$7)*Conversions!$D$6)*Conversions!$D$5)</f>
        <v>3.4009011032971308E-3</v>
      </c>
      <c r="Y1437" s="210">
        <f>(((((Y1331)*(1/Conversions!$D$4))*Conversions!$D$7)*Conversions!$D$6)*Conversions!$D$5)</f>
        <v>2.3551946698733592E-3</v>
      </c>
      <c r="Z1437" s="210">
        <f>(((((Z1331)*(1/Conversions!$D$4))*Conversions!$D$7)*Conversions!$D$6)*Conversions!$D$5)</f>
        <v>3.2972725378227039E-3</v>
      </c>
      <c r="AA1437" s="210">
        <f>(((((AA1331)*(1/Conversions!$D$4))*Conversions!$D$7)*Conversions!$D$6)*Conversions!$D$5)</f>
        <v>2.3551946698733592E-3</v>
      </c>
      <c r="AB1437" s="210">
        <f>(((((AB1331)*(1/Conversions!$D$4))*Conversions!$D$7)*Conversions!$D$6)*Conversions!$D$5)</f>
        <v>3.5327920048100399E-4</v>
      </c>
      <c r="AC1437" s="210">
        <f>(((((AC1331)*(1/Conversions!$D$4))*Conversions!$D$7)*Conversions!$D$6)*Conversions!$D$5)</f>
        <v>1.7899479491037531E-3</v>
      </c>
      <c r="AD1437" s="210">
        <f>(((((AD1331)*(1/Conversions!$D$4))*Conversions!$D$7)*Conversions!$D$6)*Conversions!$D$5)</f>
        <v>7.5366229435947505E-4</v>
      </c>
      <c r="AE1437" s="210">
        <f>(((((AE1331)*(1/Conversions!$D$4))*Conversions!$D$7)*Conversions!$D$6)*Conversions!$D$5)</f>
        <v>7.5366229435947505E-4</v>
      </c>
      <c r="AF1437" s="210">
        <f>(((((AF1331)*(1/Conversions!$D$4))*Conversions!$D$7)*Conversions!$D$6)*Conversions!$D$5)</f>
        <v>2.3551946698733592E-3</v>
      </c>
      <c r="AG1437" s="210">
        <f>(((((AG1331)*(1/Conversions!$D$4))*Conversions!$D$7)*Conversions!$D$6)*Conversions!$D$5)</f>
        <v>2.3551946698733592E-3</v>
      </c>
      <c r="AH1437" s="210">
        <f>(((((AH1331)*(1/Conversions!$D$4))*Conversions!$D$7)*Conversions!$D$6)*Conversions!$D$5)</f>
        <v>2.3551946698733592E-3</v>
      </c>
      <c r="AI1437" s="210">
        <f>(((((AI1331)*(1/Conversions!$D$4))*Conversions!$D$7)*Conversions!$D$6)*Conversions!$D$5)</f>
        <v>4.0038309387847113E-3</v>
      </c>
      <c r="AJ1437" s="210">
        <f>(((((AJ1331)*(1/Conversions!$D$4))*Conversions!$D$7)*Conversions!$D$6)*Conversions!$D$5)</f>
        <v>6.0057464081770672E-4</v>
      </c>
      <c r="AK1437" s="210">
        <f>(((((AK1331)*(1/Conversions!$D$4))*Conversions!$D$7)*Conversions!$D$6)*Conversions!$D$5)</f>
        <v>3.04291151347638E-3</v>
      </c>
      <c r="AL1437" s="210">
        <f>(((((AL1331)*(1/Conversions!$D$4))*Conversions!$D$7)*Conversions!$D$6)*Conversions!$D$5)</f>
        <v>6.5945450756454077E-3</v>
      </c>
      <c r="AM1437" s="210">
        <f>(((((AM1331)*(1/Conversions!$D$4))*Conversions!$D$7)*Conversions!$D$6)*Conversions!$D$5)</f>
        <v>4.4748698727593824E-3</v>
      </c>
      <c r="AN1437" s="210">
        <f>(((((AN1331)*(1/Conversions!$D$4))*Conversions!$D$7)*Conversions!$D$6)*Conversions!$D$5)</f>
        <v>6.7123048091390753E-4</v>
      </c>
      <c r="AO1437" s="210">
        <f>(((((AO1331)*(1/Conversions!$D$4))*Conversions!$D$7)*Conversions!$D$6)*Conversions!$D$5)</f>
        <v>3.4009011032971308E-3</v>
      </c>
      <c r="AP1437" s="210">
        <f>(((((AP1331)*(1/Conversions!$D$4))*Conversions!$D$7)*Conversions!$D$6)*Conversions!$D$5)</f>
        <v>2.3551946698733592E-3</v>
      </c>
      <c r="AQ1437" s="210">
        <f>(((((AQ1331)*(1/Conversions!$D$4))*Conversions!$D$7)*Conversions!$D$6)*Conversions!$D$5)</f>
        <v>3.2972725378227039E-3</v>
      </c>
      <c r="AR1437" s="210">
        <f>(((((AR1331)*(1/Conversions!$D$4))*Conversions!$D$7)*Conversions!$D$6)*Conversions!$D$5)</f>
        <v>2.3551946698733592E-3</v>
      </c>
      <c r="AS1437" s="210">
        <f>(((((AS1331)*(1/Conversions!$D$4))*Conversions!$D$7)*Conversions!$D$6)*Conversions!$D$5)</f>
        <v>3.5327920048100399E-4</v>
      </c>
      <c r="AT1437" s="210">
        <f>(((((AT1331)*(1/Conversions!$D$4))*Conversions!$D$7)*Conversions!$D$6)*Conversions!$D$5)</f>
        <v>1.7899479491037531E-3</v>
      </c>
      <c r="AU1437" s="210">
        <f>(((((AU1331)*(1/Conversions!$D$4))*Conversions!$D$7)*Conversions!$D$6)*Conversions!$D$5)</f>
        <v>7.5366229435947505E-4</v>
      </c>
      <c r="AV1437" s="210">
        <f>(((((AV1331)*(1/Conversions!$D$4))*Conversions!$D$7)*Conversions!$D$6)*Conversions!$D$5)</f>
        <v>7.5366229435947505E-4</v>
      </c>
      <c r="AW1437" s="210">
        <f>(((((AW1331)*(1/Conversions!$D$4))*Conversions!$D$7)*Conversions!$D$6)*Conversions!$D$5)</f>
        <v>2.3551946698733592E-3</v>
      </c>
      <c r="AX1437" s="210">
        <f>(((((AX1331)*(1/Conversions!$D$4))*Conversions!$D$7)*Conversions!$D$6)*Conversions!$D$5)</f>
        <v>3.5327920048100399E-4</v>
      </c>
      <c r="AY1437" s="210">
        <f>(((((AY1331)*(1/Conversions!$D$4))*Conversions!$D$7)*Conversions!$D$6)*Conversions!$D$5)</f>
        <v>1.7899479491037531E-3</v>
      </c>
      <c r="AZ1437" s="210">
        <f>(((((AZ1331)*(1/Conversions!$D$4))*Conversions!$D$7)*Conversions!$D$6)*Conversions!$D$5)</f>
        <v>7.5366229435947505E-4</v>
      </c>
      <c r="BA1437" s="210">
        <f>(((((BA1331)*(1/Conversions!$D$4))*Conversions!$D$7)*Conversions!$D$6)*Conversions!$D$5)</f>
        <v>7.5366229435947505E-4</v>
      </c>
      <c r="BB1437" s="210">
        <f>(((((BB1331)*(1/Conversions!$D$4))*Conversions!$D$7)*Conversions!$D$6)*Conversions!$D$5)</f>
        <v>7.725038517184619E-3</v>
      </c>
      <c r="BC1437" s="210">
        <f>(((((BC1331)*(1/Conversions!$D$4))*Conversions!$D$7)*Conversions!$D$6)*Conversions!$D$5)</f>
        <v>3.1382968976062511E-3</v>
      </c>
      <c r="BD1437" s="210">
        <f>(((((BD1331)*(1/Conversions!$D$4))*Conversions!$D$7)*Conversions!$D$6)*Conversions!$D$5)</f>
        <v>2.389933791253991E-3</v>
      </c>
      <c r="BE1437" s="210">
        <f>(((((BE1331)*(1/Conversions!$D$4))*Conversions!$D$7)*Conversions!$D$6)*Conversions!$D$5)</f>
        <v>1.1587557775776932E-3</v>
      </c>
      <c r="BF1437" s="210">
        <f>(((((BF1331)*(1/Conversions!$D$4))*Conversions!$D$7)*Conversions!$D$6)*Conversions!$D$5)</f>
        <v>5.8710292730603103E-3</v>
      </c>
      <c r="BG1437" s="210">
        <f>(((((BG1331)*(1/Conversions!$D$4))*Conversions!$D$7)*Conversions!$D$6)*Conversions!$D$5)</f>
        <v>0</v>
      </c>
      <c r="BH1437" s="210">
        <f>(((((BH1331)*(1/Conversions!$D$4))*Conversions!$D$7)*Conversions!$D$6)*Conversions!$D$5)</f>
        <v>6.6887528624403406E-2</v>
      </c>
      <c r="BI1437" s="210">
        <f>(((((BI1331)*(1/Conversions!$D$4))*Conversions!$D$7)*Conversions!$D$6)*Conversions!$D$5)</f>
        <v>1.0033129293660513E-2</v>
      </c>
      <c r="BJ1437" s="210">
        <f>(((((BJ1331)*(1/Conversions!$D$4))*Conversions!$D$7)*Conversions!$D$6)*Conversions!$D$5)</f>
        <v>5.0834521754546592E-2</v>
      </c>
      <c r="BK1437" s="210">
        <f>(((((BK1331)*(1/Conversions!$D$4))*Conversions!$D$7)*Conversions!$D$6)*Conversions!$D$5)</f>
        <v>7.725038517184619E-3</v>
      </c>
      <c r="BL1437" s="210">
        <f>(((((BL1331)*(1/Conversions!$D$4))*Conversions!$D$7)*Conversions!$D$6)*Conversions!$D$5)</f>
        <v>3.1382968976062511E-3</v>
      </c>
      <c r="BM1437" s="210">
        <f>(((((BM1331)*(1/Conversions!$D$4))*Conversions!$D$7)*Conversions!$D$6)*Conversions!$D$5)</f>
        <v>2.389933791253991E-3</v>
      </c>
      <c r="BN1437" s="210">
        <f>(((((BN1331)*(1/Conversions!$D$4))*Conversions!$D$7)*Conversions!$D$6)*Conversions!$D$5)</f>
        <v>0</v>
      </c>
      <c r="BO1437" s="210">
        <f>(((((BO1331)*(1/Conversions!$D$4))*Conversions!$D$7)*Conversions!$D$6)*Conversions!$D$5)</f>
        <v>0</v>
      </c>
      <c r="BP1437" s="210">
        <f>(((((BP1331)*(1/Conversions!$D$4))*Conversions!$D$7)*Conversions!$D$6)*Conversions!$D$5)</f>
        <v>1.1587557775776932E-3</v>
      </c>
      <c r="BQ1437" s="210">
        <f>(((((BQ1331)*(1/Conversions!$D$4))*Conversions!$D$7)*Conversions!$D$6)*Conversions!$D$5)</f>
        <v>5.8710292730603103E-3</v>
      </c>
      <c r="BR1437" s="210">
        <f>(((((BR1331)*(1/Conversions!$D$4))*Conversions!$D$7)*Conversions!$D$6)*Conversions!$D$5)</f>
        <v>6.6887528624403406E-2</v>
      </c>
      <c r="BS1437" s="210">
        <f>(((((BS1331)*(1/Conversions!$D$4))*Conversions!$D$7)*Conversions!$D$6)*Conversions!$D$5)</f>
        <v>1.0033129293660513E-2</v>
      </c>
      <c r="BT1437" s="210">
        <f>(((((BT1331)*(1/Conversions!$D$4))*Conversions!$D$7)*Conversions!$D$6)*Conversions!$D$5)</f>
        <v>5.0834521754546592E-2</v>
      </c>
      <c r="BU1437" s="210">
        <f>(((((BU1331)*(1/Conversions!$D$4))*Conversions!$D$7)*Conversions!$D$6)*Conversions!$D$5)</f>
        <v>7.725038517184619E-3</v>
      </c>
      <c r="BV1437" s="210">
        <f>(((((BV1331)*(1/Conversions!$D$4))*Conversions!$D$7)*Conversions!$D$6)*Conversions!$D$5)</f>
        <v>3.1382968976062511E-3</v>
      </c>
      <c r="BW1437" s="210">
        <f>(((((BW1331)*(1/Conversions!$D$4))*Conversions!$D$7)*Conversions!$D$6)*Conversions!$D$5)</f>
        <v>2.389933791253991E-3</v>
      </c>
      <c r="BX1437" s="210">
        <f>(((((BX1331)*(1/Conversions!$D$4))*Conversions!$D$7)*Conversions!$D$6)*Conversions!$D$5)</f>
        <v>1.1587557775776932E-3</v>
      </c>
      <c r="BY1437" s="210">
        <f>(((((BY1331)*(1/Conversions!$D$4))*Conversions!$D$7)*Conversions!$D$6)*Conversions!$D$5)</f>
        <v>5.8710292730603103E-3</v>
      </c>
      <c r="BZ1437" s="210">
        <f>(((((BZ1331)*(1/Conversions!$D$4))*Conversions!$D$7)*Conversions!$D$6)*Conversions!$D$5)</f>
        <v>6.6887528624403406E-2</v>
      </c>
      <c r="CA1437" s="210">
        <f>(((((CA1331)*(1/Conversions!$D$4))*Conversions!$D$7)*Conversions!$D$6)*Conversions!$D$5)</f>
        <v>1.0033129293660513E-2</v>
      </c>
      <c r="CB1437" s="210">
        <f>(((((CB1331)*(1/Conversions!$D$4))*Conversions!$D$7)*Conversions!$D$6)*Conversions!$D$5)</f>
        <v>5.0834521754546592E-2</v>
      </c>
      <c r="CC1437" s="210">
        <f>(((((CC1331)*(1/Conversions!$D$4))*Conversions!$D$7)*Conversions!$D$6)*Conversions!$D$5)</f>
        <v>7.6526162810860138E-2</v>
      </c>
      <c r="CD1437" s="210">
        <f>(((((CD1331)*(1/Conversions!$D$4))*Conversions!$D$7)*Conversions!$D$6)*Conversions!$D$5)</f>
        <v>1.147892442162902E-2</v>
      </c>
      <c r="CE1437" s="210">
        <f>(((((CE1331)*(1/Conversions!$D$4))*Conversions!$D$7)*Conversions!$D$6)*Conversions!$D$5)</f>
        <v>5.8159883736253699E-2</v>
      </c>
      <c r="CF1437" s="210">
        <f>(((((CF1331)*(1/Conversions!$D$4))*Conversions!$D$7)*Conversions!$D$6)*Conversions!$D$5)</f>
        <v>5.3351047259306263E-2</v>
      </c>
      <c r="CG1437" s="210">
        <f>(((((CG1331)*(1/Conversions!$D$4))*Conversions!$D$7)*Conversions!$D$6)*Conversions!$D$5)</f>
        <v>8.0026570888959425E-3</v>
      </c>
      <c r="CH1437" s="210">
        <f>(((((CH1331)*(1/Conversions!$D$4))*Conversions!$D$7)*Conversions!$D$6)*Conversions!$D$5)</f>
        <v>4.0546795917072768E-2</v>
      </c>
      <c r="CI1437" s="210">
        <f>(((((CI1331)*(1/Conversions!$D$4))*Conversions!$D$7)*Conversions!$D$6)*Conversions!$D$5)</f>
        <v>9.8494241094103888E-2</v>
      </c>
      <c r="CJ1437" s="210">
        <f>(((((CJ1331)*(1/Conversions!$D$4))*Conversions!$D$7)*Conversions!$D$6)*Conversions!$D$5)</f>
        <v>1.4774136164115584E-2</v>
      </c>
      <c r="CK1437" s="210">
        <f>(((((CK1331)*(1/Conversions!$D$4))*Conversions!$D$7)*Conversions!$D$6)*Conversions!$D$5)</f>
        <v>7.4855623231518953E-2</v>
      </c>
      <c r="CL1437" s="210">
        <f>(((((CL1331)*(1/Conversions!$D$4))*Conversions!$D$7)*Conversions!$D$6)*Conversions!$D$5)</f>
        <v>6.6887528624403406E-2</v>
      </c>
      <c r="CM1437" s="210">
        <f>(((((CM1331)*(1/Conversions!$D$4))*Conversions!$D$7)*Conversions!$D$6)*Conversions!$D$5)</f>
        <v>1.0033129293660513E-2</v>
      </c>
      <c r="CN1437" s="210">
        <f>(((((CN1331)*(1/Conversions!$D$4))*Conversions!$D$7)*Conversions!$D$6)*Conversions!$D$5)</f>
        <v>5.0834521754546592E-2</v>
      </c>
      <c r="CO1437" s="210">
        <f>(((((CO1331)*(1/Conversions!$D$4))*Conversions!$D$7)*Conversions!$D$6)*Conversions!$D$5)</f>
        <v>7.725038517184619E-3</v>
      </c>
      <c r="CP1437" s="210">
        <f>(((((CP1331)*(1/Conversions!$D$4))*Conversions!$D$7)*Conversions!$D$6)*Conversions!$D$5)</f>
        <v>3.1382968976062511E-3</v>
      </c>
      <c r="CQ1437" s="210">
        <f>(((((CQ1331)*(1/Conversions!$D$4))*Conversions!$D$7)*Conversions!$D$6)*Conversions!$D$5)</f>
        <v>2.389933791253991E-3</v>
      </c>
      <c r="CR1437" s="210">
        <f>(((((CR1331)*(1/Conversions!$D$4))*Conversions!$D$7)*Conversions!$D$6)*Conversions!$D$5)</f>
        <v>1.1587557775776932E-3</v>
      </c>
      <c r="CS1437" s="210">
        <f>(((((CS1331)*(1/Conversions!$D$4))*Conversions!$D$7)*Conversions!$D$6)*Conversions!$D$5)</f>
        <v>5.8710292730603103E-3</v>
      </c>
      <c r="CT1437" s="210">
        <f>(((((CT1331)*(1/Conversions!$D$4))*Conversions!$D$7)*Conversions!$D$6)*Conversions!$D$5)</f>
        <v>7.725038517184619E-3</v>
      </c>
      <c r="CU1437" s="210">
        <f>(((((CU1331)*(1/Conversions!$D$4))*Conversions!$D$7)*Conversions!$D$6)*Conversions!$D$5)</f>
        <v>3.1382968976062511E-3</v>
      </c>
      <c r="CV1437" s="210">
        <f>(((((CV1331)*(1/Conversions!$D$4))*Conversions!$D$7)*Conversions!$D$6)*Conversions!$D$5)</f>
        <v>2.389933791253991E-3</v>
      </c>
      <c r="CW1437" s="210">
        <f>(((((CW1331)*(1/Conversions!$D$4))*Conversions!$D$7)*Conversions!$D$6)*Conversions!$D$5)</f>
        <v>1.1587557775776932E-3</v>
      </c>
      <c r="CX1437" s="210">
        <f>(((((CX1331)*(1/Conversions!$D$4))*Conversions!$D$7)*Conversions!$D$6)*Conversions!$D$5)</f>
        <v>5.8710292730603103E-3</v>
      </c>
    </row>
    <row r="1438" spans="1:102" s="208" customFormat="1" x14ac:dyDescent="0.25">
      <c r="A1438" s="213" t="s">
        <v>366</v>
      </c>
      <c r="C1438" s="210">
        <f>(((((C1332)*(1/Conversions!$D$4))*Conversions!$D$7)*Conversions!$D$6)*Conversions!$D$5)</f>
        <v>5.1814282737213906E-5</v>
      </c>
      <c r="D1438" s="210">
        <f>(((((D1332)*(1/Conversions!$D$4))*Conversions!$D$7)*Conversions!$D$6)*Conversions!$D$5)</f>
        <v>5.1814282737213906E-5</v>
      </c>
      <c r="E1438" s="210">
        <f>(((((E1332)*(1/Conversions!$D$4))*Conversions!$D$7)*Conversions!$D$6)*Conversions!$D$5)</f>
        <v>5.1814282737213906E-5</v>
      </c>
      <c r="F1438" s="210">
        <f>(((((F1332)*(1/Conversions!$D$4))*Conversions!$D$7)*Conversions!$D$6)*Conversions!$D$5)</f>
        <v>5.1814282737213906E-5</v>
      </c>
      <c r="G1438" s="210">
        <f>(((((G1332)*(1/Conversions!$D$4))*Conversions!$D$7)*Conversions!$D$6)*Conversions!$D$5)</f>
        <v>5.1814282737213906E-5</v>
      </c>
      <c r="H1438" s="210">
        <f>(((((H1332)*(1/Conversions!$D$4))*Conversions!$D$7)*Conversions!$D$6)*Conversions!$D$5)</f>
        <v>5.1814282737213906E-5</v>
      </c>
      <c r="I1438" s="210">
        <f>(((((I1332)*(1/Conversions!$D$4))*Conversions!$D$7)*Conversions!$D$6)*Conversions!$D$5)</f>
        <v>5.1814282737213906E-5</v>
      </c>
      <c r="J1438" s="210">
        <f>(((((J1332)*(1/Conversions!$D$4))*Conversions!$D$7)*Conversions!$D$6)*Conversions!$D$5)</f>
        <v>5.1814282737213906E-5</v>
      </c>
      <c r="K1438" s="210">
        <f>(((((K1332)*(1/Conversions!$D$4))*Conversions!$D$7)*Conversions!$D$6)*Conversions!$D$5)</f>
        <v>5.1814282737213906E-5</v>
      </c>
      <c r="L1438" s="210">
        <f>(((((L1332)*(1/Conversions!$D$4))*Conversions!$D$7)*Conversions!$D$6)*Conversions!$D$5)</f>
        <v>5.1814282737213906E-5</v>
      </c>
      <c r="M1438" s="210">
        <f>(((((M1332)*(1/Conversions!$D$4))*Conversions!$D$7)*Conversions!$D$6)*Conversions!$D$5)</f>
        <v>5.1814282737213906E-5</v>
      </c>
      <c r="N1438" s="210">
        <f>(((((N1332)*(1/Conversions!$D$4))*Conversions!$D$7)*Conversions!$D$6)*Conversions!$D$5)</f>
        <v>1.5073245887189502E-5</v>
      </c>
      <c r="O1438" s="210">
        <f>(((((O1332)*(1/Conversions!$D$4))*Conversions!$D$7)*Conversions!$D$6)*Conversions!$D$5)</f>
        <v>5.1814282737213906E-5</v>
      </c>
      <c r="P1438" s="210">
        <f>(((((P1332)*(1/Conversions!$D$4))*Conversions!$D$7)*Conversions!$D$6)*Conversions!$D$5)</f>
        <v>5.1814282737213906E-5</v>
      </c>
      <c r="Q1438" s="210">
        <f>(((((Q1332)*(1/Conversions!$D$4))*Conversions!$D$7)*Conversions!$D$6)*Conversions!$D$5)</f>
        <v>5.1814282737213906E-5</v>
      </c>
      <c r="R1438" s="210">
        <f>(((((R1332)*(1/Conversions!$D$4))*Conversions!$D$7)*Conversions!$D$6)*Conversions!$D$5)</f>
        <v>5.1814282737213906E-5</v>
      </c>
      <c r="S1438" s="210">
        <f>(((((S1332)*(1/Conversions!$D$4))*Conversions!$D$7)*Conversions!$D$6)*Conversions!$D$5)</f>
        <v>5.1814282737213906E-5</v>
      </c>
      <c r="T1438" s="210">
        <f>(((((T1332)*(1/Conversions!$D$4))*Conversions!$D$7)*Conversions!$D$6)*Conversions!$D$5)</f>
        <v>1.5073245887189502E-5</v>
      </c>
      <c r="U1438" s="210">
        <f>(((((U1332)*(1/Conversions!$D$4))*Conversions!$D$7)*Conversions!$D$6)*Conversions!$D$5)</f>
        <v>5.1814282737213906E-5</v>
      </c>
      <c r="V1438" s="210">
        <f>(((((V1332)*(1/Conversions!$D$4))*Conversions!$D$7)*Conversions!$D$6)*Conversions!$D$5)</f>
        <v>5.1814282737213906E-5</v>
      </c>
      <c r="W1438" s="210">
        <f>(((((W1332)*(1/Conversions!$D$4))*Conversions!$D$7)*Conversions!$D$6)*Conversions!$D$5)</f>
        <v>5.1814282737213906E-5</v>
      </c>
      <c r="X1438" s="210">
        <f>(((((X1332)*(1/Conversions!$D$4))*Conversions!$D$7)*Conversions!$D$6)*Conversions!$D$5)</f>
        <v>5.1814282737213906E-5</v>
      </c>
      <c r="Y1438" s="210">
        <f>(((((Y1332)*(1/Conversions!$D$4))*Conversions!$D$7)*Conversions!$D$6)*Conversions!$D$5)</f>
        <v>5.1814282737213906E-5</v>
      </c>
      <c r="Z1438" s="210">
        <f>(((((Z1332)*(1/Conversions!$D$4))*Conversions!$D$7)*Conversions!$D$6)*Conversions!$D$5)</f>
        <v>1.5073245887189502E-5</v>
      </c>
      <c r="AA1438" s="210">
        <f>(((((AA1332)*(1/Conversions!$D$4))*Conversions!$D$7)*Conversions!$D$6)*Conversions!$D$5)</f>
        <v>5.1814282737213906E-5</v>
      </c>
      <c r="AB1438" s="210">
        <f>(((((AB1332)*(1/Conversions!$D$4))*Conversions!$D$7)*Conversions!$D$6)*Conversions!$D$5)</f>
        <v>5.1814282737213906E-5</v>
      </c>
      <c r="AC1438" s="210">
        <f>(((((AC1332)*(1/Conversions!$D$4))*Conversions!$D$7)*Conversions!$D$6)*Conversions!$D$5)</f>
        <v>5.1814282737213906E-5</v>
      </c>
      <c r="AD1438" s="210">
        <f>(((((AD1332)*(1/Conversions!$D$4))*Conversions!$D$7)*Conversions!$D$6)*Conversions!$D$5)</f>
        <v>5.1814282737213906E-5</v>
      </c>
      <c r="AE1438" s="210">
        <f>(((((AE1332)*(1/Conversions!$D$4))*Conversions!$D$7)*Conversions!$D$6)*Conversions!$D$5)</f>
        <v>1.5073245887189502E-5</v>
      </c>
      <c r="AF1438" s="210">
        <f>(((((AF1332)*(1/Conversions!$D$4))*Conversions!$D$7)*Conversions!$D$6)*Conversions!$D$5)</f>
        <v>0</v>
      </c>
      <c r="AG1438" s="210">
        <f>(((((AG1332)*(1/Conversions!$D$4))*Conversions!$D$7)*Conversions!$D$6)*Conversions!$D$5)</f>
        <v>0</v>
      </c>
      <c r="AH1438" s="210">
        <f>(((((AH1332)*(1/Conversions!$D$4))*Conversions!$D$7)*Conversions!$D$6)*Conversions!$D$5)</f>
        <v>0</v>
      </c>
      <c r="AI1438" s="210">
        <f>(((((AI1332)*(1/Conversions!$D$4))*Conversions!$D$7)*Conversions!$D$6)*Conversions!$D$5)</f>
        <v>0</v>
      </c>
      <c r="AJ1438" s="210">
        <f>(((((AJ1332)*(1/Conversions!$D$4))*Conversions!$D$7)*Conversions!$D$6)*Conversions!$D$5)</f>
        <v>0</v>
      </c>
      <c r="AK1438" s="210">
        <f>(((((AK1332)*(1/Conversions!$D$4))*Conversions!$D$7)*Conversions!$D$6)*Conversions!$D$5)</f>
        <v>0</v>
      </c>
      <c r="AL1438" s="210">
        <f>(((((AL1332)*(1/Conversions!$D$4))*Conversions!$D$7)*Conversions!$D$6)*Conversions!$D$5)</f>
        <v>5.1814282737213906E-5</v>
      </c>
      <c r="AM1438" s="210">
        <f>(((((AM1332)*(1/Conversions!$D$4))*Conversions!$D$7)*Conversions!$D$6)*Conversions!$D$5)</f>
        <v>5.1814282737213906E-5</v>
      </c>
      <c r="AN1438" s="210">
        <f>(((((AN1332)*(1/Conversions!$D$4))*Conversions!$D$7)*Conversions!$D$6)*Conversions!$D$5)</f>
        <v>5.1814282737213906E-5</v>
      </c>
      <c r="AO1438" s="210">
        <f>(((((AO1332)*(1/Conversions!$D$4))*Conversions!$D$7)*Conversions!$D$6)*Conversions!$D$5)</f>
        <v>5.1814282737213906E-5</v>
      </c>
      <c r="AP1438" s="210">
        <f>(((((AP1332)*(1/Conversions!$D$4))*Conversions!$D$7)*Conversions!$D$6)*Conversions!$D$5)</f>
        <v>5.1814282737213906E-5</v>
      </c>
      <c r="AQ1438" s="210">
        <f>(((((AQ1332)*(1/Conversions!$D$4))*Conversions!$D$7)*Conversions!$D$6)*Conversions!$D$5)</f>
        <v>1.5073245887189502E-5</v>
      </c>
      <c r="AR1438" s="210">
        <f>(((((AR1332)*(1/Conversions!$D$4))*Conversions!$D$7)*Conversions!$D$6)*Conversions!$D$5)</f>
        <v>5.1814282737213906E-5</v>
      </c>
      <c r="AS1438" s="210">
        <f>(((((AS1332)*(1/Conversions!$D$4))*Conversions!$D$7)*Conversions!$D$6)*Conversions!$D$5)</f>
        <v>5.1814282737213906E-5</v>
      </c>
      <c r="AT1438" s="210">
        <f>(((((AT1332)*(1/Conversions!$D$4))*Conversions!$D$7)*Conversions!$D$6)*Conversions!$D$5)</f>
        <v>5.1814282737213906E-5</v>
      </c>
      <c r="AU1438" s="210">
        <f>(((((AU1332)*(1/Conversions!$D$4))*Conversions!$D$7)*Conversions!$D$6)*Conversions!$D$5)</f>
        <v>5.1814282737213906E-5</v>
      </c>
      <c r="AV1438" s="210">
        <f>(((((AV1332)*(1/Conversions!$D$4))*Conversions!$D$7)*Conversions!$D$6)*Conversions!$D$5)</f>
        <v>1.5073245887189502E-5</v>
      </c>
      <c r="AW1438" s="210">
        <f>(((((AW1332)*(1/Conversions!$D$4))*Conversions!$D$7)*Conversions!$D$6)*Conversions!$D$5)</f>
        <v>5.1814282737213906E-5</v>
      </c>
      <c r="AX1438" s="210">
        <f>(((((AX1332)*(1/Conversions!$D$4))*Conversions!$D$7)*Conversions!$D$6)*Conversions!$D$5)</f>
        <v>5.1814282737213906E-5</v>
      </c>
      <c r="AY1438" s="210">
        <f>(((((AY1332)*(1/Conversions!$D$4))*Conversions!$D$7)*Conversions!$D$6)*Conversions!$D$5)</f>
        <v>5.1814282737213906E-5</v>
      </c>
      <c r="AZ1438" s="210">
        <f>(((((AZ1332)*(1/Conversions!$D$4))*Conversions!$D$7)*Conversions!$D$6)*Conversions!$D$5)</f>
        <v>5.1814282737213906E-5</v>
      </c>
      <c r="BA1438" s="210">
        <f>(((((BA1332)*(1/Conversions!$D$4))*Conversions!$D$7)*Conversions!$D$6)*Conversions!$D$5)</f>
        <v>1.5073245887189502E-5</v>
      </c>
      <c r="BB1438" s="210">
        <f>(((((BB1332)*(1/Conversions!$D$4))*Conversions!$D$7)*Conversions!$D$6)*Conversions!$D$5)</f>
        <v>7.2422236098605814E-5</v>
      </c>
      <c r="BC1438" s="210">
        <f>(((((BC1332)*(1/Conversions!$D$4))*Conversions!$D$7)*Conversions!$D$6)*Conversions!$D$5)</f>
        <v>7.2422236098605814E-5</v>
      </c>
      <c r="BD1438" s="210">
        <f>(((((BD1332)*(1/Conversions!$D$4))*Conversions!$D$7)*Conversions!$D$6)*Conversions!$D$5)</f>
        <v>7.2422236098605814E-5</v>
      </c>
      <c r="BE1438" s="210">
        <f>(((((BE1332)*(1/Conversions!$D$4))*Conversions!$D$7)*Conversions!$D$6)*Conversions!$D$5)</f>
        <v>7.2422236098605814E-5</v>
      </c>
      <c r="BF1438" s="210">
        <f>(((((BF1332)*(1/Conversions!$D$4))*Conversions!$D$7)*Conversions!$D$6)*Conversions!$D$5)</f>
        <v>7.2422236098605814E-5</v>
      </c>
      <c r="BG1438" s="210">
        <f>(((((BG1332)*(1/Conversions!$D$4))*Conversions!$D$7)*Conversions!$D$6)*Conversions!$D$5)</f>
        <v>7.2422236098605814E-5</v>
      </c>
      <c r="BH1438" s="210">
        <f>(((((BH1332)*(1/Conversions!$D$4))*Conversions!$D$7)*Conversions!$D$6)*Conversions!$D$5)</f>
        <v>0</v>
      </c>
      <c r="BI1438" s="210">
        <f>(((((BI1332)*(1/Conversions!$D$4))*Conversions!$D$7)*Conversions!$D$6)*Conversions!$D$5)</f>
        <v>0</v>
      </c>
      <c r="BJ1438" s="210">
        <f>(((((BJ1332)*(1/Conversions!$D$4))*Conversions!$D$7)*Conversions!$D$6)*Conversions!$D$5)</f>
        <v>0</v>
      </c>
      <c r="BK1438" s="210">
        <f>(((((BK1332)*(1/Conversions!$D$4))*Conversions!$D$7)*Conversions!$D$6)*Conversions!$D$5)</f>
        <v>7.2422236098605814E-5</v>
      </c>
      <c r="BL1438" s="210">
        <f>(((((BL1332)*(1/Conversions!$D$4))*Conversions!$D$7)*Conversions!$D$6)*Conversions!$D$5)</f>
        <v>7.2422236098605814E-5</v>
      </c>
      <c r="BM1438" s="210">
        <f>(((((BM1332)*(1/Conversions!$D$4))*Conversions!$D$7)*Conversions!$D$6)*Conversions!$D$5)</f>
        <v>7.2422236098605814E-5</v>
      </c>
      <c r="BN1438" s="210">
        <f>(((((BN1332)*(1/Conversions!$D$4))*Conversions!$D$7)*Conversions!$D$6)*Conversions!$D$5)</f>
        <v>7.2422236098605814E-5</v>
      </c>
      <c r="BO1438" s="210">
        <f>(((((BO1332)*(1/Conversions!$D$4))*Conversions!$D$7)*Conversions!$D$6)*Conversions!$D$5)</f>
        <v>7.2422236098605814E-5</v>
      </c>
      <c r="BP1438" s="210">
        <f>(((((BP1332)*(1/Conversions!$D$4))*Conversions!$D$7)*Conversions!$D$6)*Conversions!$D$5)</f>
        <v>7.2422236098605814E-5</v>
      </c>
      <c r="BQ1438" s="210">
        <f>(((((BQ1332)*(1/Conversions!$D$4))*Conversions!$D$7)*Conversions!$D$6)*Conversions!$D$5)</f>
        <v>7.2422236098605814E-5</v>
      </c>
      <c r="BR1438" s="210">
        <f>(((((BR1332)*(1/Conversions!$D$4))*Conversions!$D$7)*Conversions!$D$6)*Conversions!$D$5)</f>
        <v>0</v>
      </c>
      <c r="BS1438" s="210">
        <f>(((((BS1332)*(1/Conversions!$D$4))*Conversions!$D$7)*Conversions!$D$6)*Conversions!$D$5)</f>
        <v>0</v>
      </c>
      <c r="BT1438" s="210">
        <f>(((((BT1332)*(1/Conversions!$D$4))*Conversions!$D$7)*Conversions!$D$6)*Conversions!$D$5)</f>
        <v>0</v>
      </c>
      <c r="BU1438" s="210">
        <f>(((((BU1332)*(1/Conversions!$D$4))*Conversions!$D$7)*Conversions!$D$6)*Conversions!$D$5)</f>
        <v>7.2422236098605814E-5</v>
      </c>
      <c r="BV1438" s="210">
        <f>(((((BV1332)*(1/Conversions!$D$4))*Conversions!$D$7)*Conversions!$D$6)*Conversions!$D$5)</f>
        <v>7.2422236098605814E-5</v>
      </c>
      <c r="BW1438" s="210">
        <f>(((((BW1332)*(1/Conversions!$D$4))*Conversions!$D$7)*Conversions!$D$6)*Conversions!$D$5)</f>
        <v>7.2422236098605814E-5</v>
      </c>
      <c r="BX1438" s="210">
        <f>(((((BX1332)*(1/Conversions!$D$4))*Conversions!$D$7)*Conversions!$D$6)*Conversions!$D$5)</f>
        <v>7.2422236098605814E-5</v>
      </c>
      <c r="BY1438" s="210">
        <f>(((((BY1332)*(1/Conversions!$D$4))*Conversions!$D$7)*Conversions!$D$6)*Conversions!$D$5)</f>
        <v>7.2422236098605814E-5</v>
      </c>
      <c r="BZ1438" s="210">
        <f>(((((BZ1332)*(1/Conversions!$D$4))*Conversions!$D$7)*Conversions!$D$6)*Conversions!$D$5)</f>
        <v>0</v>
      </c>
      <c r="CA1438" s="210">
        <f>(((((CA1332)*(1/Conversions!$D$4))*Conversions!$D$7)*Conversions!$D$6)*Conversions!$D$5)</f>
        <v>0</v>
      </c>
      <c r="CB1438" s="210">
        <f>(((((CB1332)*(1/Conversions!$D$4))*Conversions!$D$7)*Conversions!$D$6)*Conversions!$D$5)</f>
        <v>0</v>
      </c>
      <c r="CC1438" s="210">
        <f>(((((CC1332)*(1/Conversions!$D$4))*Conversions!$D$7)*Conversions!$D$6)*Conversions!$D$5)</f>
        <v>0</v>
      </c>
      <c r="CD1438" s="210">
        <f>(((((CD1332)*(1/Conversions!$D$4))*Conversions!$D$7)*Conversions!$D$6)*Conversions!$D$5)</f>
        <v>0</v>
      </c>
      <c r="CE1438" s="210">
        <f>(((((CE1332)*(1/Conversions!$D$4))*Conversions!$D$7)*Conversions!$D$6)*Conversions!$D$5)</f>
        <v>0</v>
      </c>
      <c r="CF1438" s="210">
        <f>(((((CF1332)*(1/Conversions!$D$4))*Conversions!$D$7)*Conversions!$D$6)*Conversions!$D$5)</f>
        <v>0</v>
      </c>
      <c r="CG1438" s="210">
        <f>(((((CG1332)*(1/Conversions!$D$4))*Conversions!$D$7)*Conversions!$D$6)*Conversions!$D$5)</f>
        <v>0</v>
      </c>
      <c r="CH1438" s="210">
        <f>(((((CH1332)*(1/Conversions!$D$4))*Conversions!$D$7)*Conversions!$D$6)*Conversions!$D$5)</f>
        <v>0</v>
      </c>
      <c r="CI1438" s="210">
        <f>(((((CI1332)*(1/Conversions!$D$4))*Conversions!$D$7)*Conversions!$D$6)*Conversions!$D$5)</f>
        <v>0</v>
      </c>
      <c r="CJ1438" s="210">
        <f>(((((CJ1332)*(1/Conversions!$D$4))*Conversions!$D$7)*Conversions!$D$6)*Conversions!$D$5)</f>
        <v>0</v>
      </c>
      <c r="CK1438" s="210">
        <f>(((((CK1332)*(1/Conversions!$D$4))*Conversions!$D$7)*Conversions!$D$6)*Conversions!$D$5)</f>
        <v>0</v>
      </c>
      <c r="CL1438" s="210">
        <f>(((((CL1332)*(1/Conversions!$D$4))*Conversions!$D$7)*Conversions!$D$6)*Conversions!$D$5)</f>
        <v>0</v>
      </c>
      <c r="CM1438" s="210">
        <f>(((((CM1332)*(1/Conversions!$D$4))*Conversions!$D$7)*Conversions!$D$6)*Conversions!$D$5)</f>
        <v>0</v>
      </c>
      <c r="CN1438" s="210">
        <f>(((((CN1332)*(1/Conversions!$D$4))*Conversions!$D$7)*Conversions!$D$6)*Conversions!$D$5)</f>
        <v>0</v>
      </c>
      <c r="CO1438" s="210">
        <f>(((((CO1332)*(1/Conversions!$D$4))*Conversions!$D$7)*Conversions!$D$6)*Conversions!$D$5)</f>
        <v>7.2422236098605814E-5</v>
      </c>
      <c r="CP1438" s="210">
        <f>(((((CP1332)*(1/Conversions!$D$4))*Conversions!$D$7)*Conversions!$D$6)*Conversions!$D$5)</f>
        <v>7.2422236098605814E-5</v>
      </c>
      <c r="CQ1438" s="210">
        <f>(((((CQ1332)*(1/Conversions!$D$4))*Conversions!$D$7)*Conversions!$D$6)*Conversions!$D$5)</f>
        <v>7.2422236098605814E-5</v>
      </c>
      <c r="CR1438" s="210">
        <f>(((((CR1332)*(1/Conversions!$D$4))*Conversions!$D$7)*Conversions!$D$6)*Conversions!$D$5)</f>
        <v>7.2422236098605814E-5</v>
      </c>
      <c r="CS1438" s="210">
        <f>(((((CS1332)*(1/Conversions!$D$4))*Conversions!$D$7)*Conversions!$D$6)*Conversions!$D$5)</f>
        <v>7.2422236098605814E-5</v>
      </c>
      <c r="CT1438" s="210">
        <f>(((((CT1332)*(1/Conversions!$D$4))*Conversions!$D$7)*Conversions!$D$6)*Conversions!$D$5)</f>
        <v>7.2422236098605814E-5</v>
      </c>
      <c r="CU1438" s="210">
        <f>(((((CU1332)*(1/Conversions!$D$4))*Conversions!$D$7)*Conversions!$D$6)*Conversions!$D$5)</f>
        <v>7.2422236098605814E-5</v>
      </c>
      <c r="CV1438" s="210">
        <f>(((((CV1332)*(1/Conversions!$D$4))*Conversions!$D$7)*Conversions!$D$6)*Conversions!$D$5)</f>
        <v>7.2422236098605814E-5</v>
      </c>
      <c r="CW1438" s="210">
        <f>(((((CW1332)*(1/Conversions!$D$4))*Conversions!$D$7)*Conversions!$D$6)*Conversions!$D$5)</f>
        <v>7.2422236098605814E-5</v>
      </c>
      <c r="CX1438" s="210">
        <f>(((((CX1332)*(1/Conversions!$D$4))*Conversions!$D$7)*Conversions!$D$6)*Conversions!$D$5)</f>
        <v>7.2422236098605814E-5</v>
      </c>
    </row>
    <row r="1439" spans="1:102" s="208" customFormat="1" x14ac:dyDescent="0.25">
      <c r="A1439" s="213" t="s">
        <v>653</v>
      </c>
      <c r="C1439" s="210">
        <f>(((((C1333)*(1/Conversions!$D$4))*Conversions!$D$7)*Conversions!$D$6)*Conversions!$D$5)</f>
        <v>0</v>
      </c>
      <c r="D1439" s="210">
        <f>(((((D1333)*(1/Conversions!$D$4))*Conversions!$D$7)*Conversions!$D$6)*Conversions!$D$5)</f>
        <v>0</v>
      </c>
      <c r="E1439" s="210">
        <f>(((((E1333)*(1/Conversions!$D$4))*Conversions!$D$7)*Conversions!$D$6)*Conversions!$D$5)</f>
        <v>0</v>
      </c>
      <c r="F1439" s="210">
        <f>(((((F1333)*(1/Conversions!$D$4))*Conversions!$D$7)*Conversions!$D$6)*Conversions!$D$5)</f>
        <v>0</v>
      </c>
      <c r="G1439" s="210">
        <f>(((((G1333)*(1/Conversions!$D$4))*Conversions!$D$7)*Conversions!$D$6)*Conversions!$D$5)</f>
        <v>0</v>
      </c>
      <c r="H1439" s="210">
        <f>(((((H1333)*(1/Conversions!$D$4))*Conversions!$D$7)*Conversions!$D$6)*Conversions!$D$5)</f>
        <v>0</v>
      </c>
      <c r="I1439" s="210">
        <f>(((((I1333)*(1/Conversions!$D$4))*Conversions!$D$7)*Conversions!$D$6)*Conversions!$D$5)</f>
        <v>0</v>
      </c>
      <c r="J1439" s="210">
        <f>(((((J1333)*(1/Conversions!$D$4))*Conversions!$D$7)*Conversions!$D$6)*Conversions!$D$5)</f>
        <v>0</v>
      </c>
      <c r="K1439" s="210">
        <f>(((((K1333)*(1/Conversions!$D$4))*Conversions!$D$7)*Conversions!$D$6)*Conversions!$D$5)</f>
        <v>0</v>
      </c>
      <c r="L1439" s="210">
        <f>(((((L1333)*(1/Conversions!$D$4))*Conversions!$D$7)*Conversions!$D$6)*Conversions!$D$5)</f>
        <v>0</v>
      </c>
      <c r="M1439" s="210">
        <f>(((((M1333)*(1/Conversions!$D$4))*Conversions!$D$7)*Conversions!$D$6)*Conversions!$D$5)</f>
        <v>0</v>
      </c>
      <c r="N1439" s="210">
        <f>(((((N1333)*(1/Conversions!$D$4))*Conversions!$D$7)*Conversions!$D$6)*Conversions!$D$5)</f>
        <v>0</v>
      </c>
      <c r="O1439" s="210">
        <f>(((((O1333)*(1/Conversions!$D$4))*Conversions!$D$7)*Conversions!$D$6)*Conversions!$D$5)</f>
        <v>0</v>
      </c>
      <c r="P1439" s="210">
        <f>(((((P1333)*(1/Conversions!$D$4))*Conversions!$D$7)*Conversions!$D$6)*Conversions!$D$5)</f>
        <v>0</v>
      </c>
      <c r="Q1439" s="210">
        <f>(((((Q1333)*(1/Conversions!$D$4))*Conversions!$D$7)*Conversions!$D$6)*Conversions!$D$5)</f>
        <v>0</v>
      </c>
      <c r="R1439" s="210">
        <f>(((((R1333)*(1/Conversions!$D$4))*Conversions!$D$7)*Conversions!$D$6)*Conversions!$D$5)</f>
        <v>0</v>
      </c>
      <c r="S1439" s="210">
        <f>(((((S1333)*(1/Conversions!$D$4))*Conversions!$D$7)*Conversions!$D$6)*Conversions!$D$5)</f>
        <v>0</v>
      </c>
      <c r="T1439" s="210">
        <f>(((((T1333)*(1/Conversions!$D$4))*Conversions!$D$7)*Conversions!$D$6)*Conversions!$D$5)</f>
        <v>0</v>
      </c>
      <c r="U1439" s="210">
        <f>(((((U1333)*(1/Conversions!$D$4))*Conversions!$D$7)*Conversions!$D$6)*Conversions!$D$5)</f>
        <v>0</v>
      </c>
      <c r="V1439" s="210">
        <f>(((((V1333)*(1/Conversions!$D$4))*Conversions!$D$7)*Conversions!$D$6)*Conversions!$D$5)</f>
        <v>0</v>
      </c>
      <c r="W1439" s="210">
        <f>(((((W1333)*(1/Conversions!$D$4))*Conversions!$D$7)*Conversions!$D$6)*Conversions!$D$5)</f>
        <v>0</v>
      </c>
      <c r="X1439" s="210">
        <f>(((((X1333)*(1/Conversions!$D$4))*Conversions!$D$7)*Conversions!$D$6)*Conversions!$D$5)</f>
        <v>0</v>
      </c>
      <c r="Y1439" s="210">
        <f>(((((Y1333)*(1/Conversions!$D$4))*Conversions!$D$7)*Conversions!$D$6)*Conversions!$D$5)</f>
        <v>0</v>
      </c>
      <c r="Z1439" s="210">
        <f>(((((Z1333)*(1/Conversions!$D$4))*Conversions!$D$7)*Conversions!$D$6)*Conversions!$D$5)</f>
        <v>0</v>
      </c>
      <c r="AA1439" s="210">
        <f>(((((AA1333)*(1/Conversions!$D$4))*Conversions!$D$7)*Conversions!$D$6)*Conversions!$D$5)</f>
        <v>0</v>
      </c>
      <c r="AB1439" s="210">
        <f>(((((AB1333)*(1/Conversions!$D$4))*Conversions!$D$7)*Conversions!$D$6)*Conversions!$D$5)</f>
        <v>0</v>
      </c>
      <c r="AC1439" s="210">
        <f>(((((AC1333)*(1/Conversions!$D$4))*Conversions!$D$7)*Conversions!$D$6)*Conversions!$D$5)</f>
        <v>0</v>
      </c>
      <c r="AD1439" s="210">
        <f>(((((AD1333)*(1/Conversions!$D$4))*Conversions!$D$7)*Conversions!$D$6)*Conversions!$D$5)</f>
        <v>0</v>
      </c>
      <c r="AE1439" s="210">
        <f>(((((AE1333)*(1/Conversions!$D$4))*Conversions!$D$7)*Conversions!$D$6)*Conversions!$D$5)</f>
        <v>0</v>
      </c>
      <c r="AF1439" s="210">
        <f>(((((AF1333)*(1/Conversions!$D$4))*Conversions!$D$7)*Conversions!$D$6)*Conversions!$D$5)</f>
        <v>0</v>
      </c>
      <c r="AG1439" s="210">
        <f>(((((AG1333)*(1/Conversions!$D$4))*Conversions!$D$7)*Conversions!$D$6)*Conversions!$D$5)</f>
        <v>0</v>
      </c>
      <c r="AH1439" s="210">
        <f>(((((AH1333)*(1/Conversions!$D$4))*Conversions!$D$7)*Conversions!$D$6)*Conversions!$D$5)</f>
        <v>0</v>
      </c>
      <c r="AI1439" s="210">
        <f>(((((AI1333)*(1/Conversions!$D$4))*Conversions!$D$7)*Conversions!$D$6)*Conversions!$D$5)</f>
        <v>0</v>
      </c>
      <c r="AJ1439" s="210">
        <f>(((((AJ1333)*(1/Conversions!$D$4))*Conversions!$D$7)*Conversions!$D$6)*Conversions!$D$5)</f>
        <v>0</v>
      </c>
      <c r="AK1439" s="210">
        <f>(((((AK1333)*(1/Conversions!$D$4))*Conversions!$D$7)*Conversions!$D$6)*Conversions!$D$5)</f>
        <v>0</v>
      </c>
      <c r="AL1439" s="210">
        <f>(((((AL1333)*(1/Conversions!$D$4))*Conversions!$D$7)*Conversions!$D$6)*Conversions!$D$5)</f>
        <v>0</v>
      </c>
      <c r="AM1439" s="210">
        <f>(((((AM1333)*(1/Conversions!$D$4))*Conversions!$D$7)*Conversions!$D$6)*Conversions!$D$5)</f>
        <v>0</v>
      </c>
      <c r="AN1439" s="210">
        <f>(((((AN1333)*(1/Conversions!$D$4))*Conversions!$D$7)*Conversions!$D$6)*Conversions!$D$5)</f>
        <v>0</v>
      </c>
      <c r="AO1439" s="210">
        <f>(((((AO1333)*(1/Conversions!$D$4))*Conversions!$D$7)*Conversions!$D$6)*Conversions!$D$5)</f>
        <v>0</v>
      </c>
      <c r="AP1439" s="210">
        <f>(((((AP1333)*(1/Conversions!$D$4))*Conversions!$D$7)*Conversions!$D$6)*Conversions!$D$5)</f>
        <v>0</v>
      </c>
      <c r="AQ1439" s="210">
        <f>(((((AQ1333)*(1/Conversions!$D$4))*Conversions!$D$7)*Conversions!$D$6)*Conversions!$D$5)</f>
        <v>0</v>
      </c>
      <c r="AR1439" s="210">
        <f>(((((AR1333)*(1/Conversions!$D$4))*Conversions!$D$7)*Conversions!$D$6)*Conversions!$D$5)</f>
        <v>0</v>
      </c>
      <c r="AS1439" s="210">
        <f>(((((AS1333)*(1/Conversions!$D$4))*Conversions!$D$7)*Conversions!$D$6)*Conversions!$D$5)</f>
        <v>0</v>
      </c>
      <c r="AT1439" s="210">
        <f>(((((AT1333)*(1/Conversions!$D$4))*Conversions!$D$7)*Conversions!$D$6)*Conversions!$D$5)</f>
        <v>0</v>
      </c>
      <c r="AU1439" s="210">
        <f>(((((AU1333)*(1/Conversions!$D$4))*Conversions!$D$7)*Conversions!$D$6)*Conversions!$D$5)</f>
        <v>0</v>
      </c>
      <c r="AV1439" s="210">
        <f>(((((AV1333)*(1/Conversions!$D$4))*Conversions!$D$7)*Conversions!$D$6)*Conversions!$D$5)</f>
        <v>0</v>
      </c>
      <c r="AW1439" s="210">
        <f>(((((AW1333)*(1/Conversions!$D$4))*Conversions!$D$7)*Conversions!$D$6)*Conversions!$D$5)</f>
        <v>0</v>
      </c>
      <c r="AX1439" s="210">
        <f>(((((AX1333)*(1/Conversions!$D$4))*Conversions!$D$7)*Conversions!$D$6)*Conversions!$D$5)</f>
        <v>0</v>
      </c>
      <c r="AY1439" s="210">
        <f>(((((AY1333)*(1/Conversions!$D$4))*Conversions!$D$7)*Conversions!$D$6)*Conversions!$D$5)</f>
        <v>0</v>
      </c>
      <c r="AZ1439" s="210">
        <f>(((((AZ1333)*(1/Conversions!$D$4))*Conversions!$D$7)*Conversions!$D$6)*Conversions!$D$5)</f>
        <v>0</v>
      </c>
      <c r="BA1439" s="210">
        <f>(((((BA1333)*(1/Conversions!$D$4))*Conversions!$D$7)*Conversions!$D$6)*Conversions!$D$5)</f>
        <v>0</v>
      </c>
      <c r="BB1439" s="210">
        <f>(((((BB1333)*(1/Conversions!$D$4))*Conversions!$D$7)*Conversions!$D$6)*Conversions!$D$5)</f>
        <v>0</v>
      </c>
      <c r="BC1439" s="210">
        <f>(((((BC1333)*(1/Conversions!$D$4))*Conversions!$D$7)*Conversions!$D$6)*Conversions!$D$5)</f>
        <v>0</v>
      </c>
      <c r="BD1439" s="210">
        <f>(((((BD1333)*(1/Conversions!$D$4))*Conversions!$D$7)*Conversions!$D$6)*Conversions!$D$5)</f>
        <v>0</v>
      </c>
      <c r="BE1439" s="210">
        <f>(((((BE1333)*(1/Conversions!$D$4))*Conversions!$D$7)*Conversions!$D$6)*Conversions!$D$5)</f>
        <v>0</v>
      </c>
      <c r="BF1439" s="210">
        <f>(((((BF1333)*(1/Conversions!$D$4))*Conversions!$D$7)*Conversions!$D$6)*Conversions!$D$5)</f>
        <v>0</v>
      </c>
      <c r="BG1439" s="210">
        <f>(((((BG1333)*(1/Conversions!$D$4))*Conversions!$D$7)*Conversions!$D$6)*Conversions!$D$5)</f>
        <v>0</v>
      </c>
      <c r="BH1439" s="210">
        <f>(((((BH1333)*(1/Conversions!$D$4))*Conversions!$D$7)*Conversions!$D$6)*Conversions!$D$5)</f>
        <v>0</v>
      </c>
      <c r="BI1439" s="210">
        <f>(((((BI1333)*(1/Conversions!$D$4))*Conversions!$D$7)*Conversions!$D$6)*Conversions!$D$5)</f>
        <v>0</v>
      </c>
      <c r="BJ1439" s="210">
        <f>(((((BJ1333)*(1/Conversions!$D$4))*Conversions!$D$7)*Conversions!$D$6)*Conversions!$D$5)</f>
        <v>0</v>
      </c>
      <c r="BK1439" s="210">
        <f>(((((BK1333)*(1/Conversions!$D$4))*Conversions!$D$7)*Conversions!$D$6)*Conversions!$D$5)</f>
        <v>0</v>
      </c>
      <c r="BL1439" s="210">
        <f>(((((BL1333)*(1/Conversions!$D$4))*Conversions!$D$7)*Conversions!$D$6)*Conversions!$D$5)</f>
        <v>0</v>
      </c>
      <c r="BM1439" s="210">
        <f>(((((BM1333)*(1/Conversions!$D$4))*Conversions!$D$7)*Conversions!$D$6)*Conversions!$D$5)</f>
        <v>0</v>
      </c>
      <c r="BN1439" s="210">
        <f>(((((BN1333)*(1/Conversions!$D$4))*Conversions!$D$7)*Conversions!$D$6)*Conversions!$D$5)</f>
        <v>0</v>
      </c>
      <c r="BO1439" s="210">
        <f>(((((BO1333)*(1/Conversions!$D$4))*Conversions!$D$7)*Conversions!$D$6)*Conversions!$D$5)</f>
        <v>0</v>
      </c>
      <c r="BP1439" s="210">
        <f>(((((BP1333)*(1/Conversions!$D$4))*Conversions!$D$7)*Conversions!$D$6)*Conversions!$D$5)</f>
        <v>0</v>
      </c>
      <c r="BQ1439" s="210">
        <f>(((((BQ1333)*(1/Conversions!$D$4))*Conversions!$D$7)*Conversions!$D$6)*Conversions!$D$5)</f>
        <v>0</v>
      </c>
      <c r="BR1439" s="210">
        <f>(((((BR1333)*(1/Conversions!$D$4))*Conversions!$D$7)*Conversions!$D$6)*Conversions!$D$5)</f>
        <v>0</v>
      </c>
      <c r="BS1439" s="210">
        <f>(((((BS1333)*(1/Conversions!$D$4))*Conversions!$D$7)*Conversions!$D$6)*Conversions!$D$5)</f>
        <v>0</v>
      </c>
      <c r="BT1439" s="210">
        <f>(((((BT1333)*(1/Conversions!$D$4))*Conversions!$D$7)*Conversions!$D$6)*Conversions!$D$5)</f>
        <v>0</v>
      </c>
      <c r="BU1439" s="210">
        <f>(((((BU1333)*(1/Conversions!$D$4))*Conversions!$D$7)*Conversions!$D$6)*Conversions!$D$5)</f>
        <v>0</v>
      </c>
      <c r="BV1439" s="210">
        <f>(((((BV1333)*(1/Conversions!$D$4))*Conversions!$D$7)*Conversions!$D$6)*Conversions!$D$5)</f>
        <v>0</v>
      </c>
      <c r="BW1439" s="210">
        <f>(((((BW1333)*(1/Conversions!$D$4))*Conversions!$D$7)*Conversions!$D$6)*Conversions!$D$5)</f>
        <v>0</v>
      </c>
      <c r="BX1439" s="210">
        <f>(((((BX1333)*(1/Conversions!$D$4))*Conversions!$D$7)*Conversions!$D$6)*Conversions!$D$5)</f>
        <v>0</v>
      </c>
      <c r="BY1439" s="210">
        <f>(((((BY1333)*(1/Conversions!$D$4))*Conversions!$D$7)*Conversions!$D$6)*Conversions!$D$5)</f>
        <v>0</v>
      </c>
      <c r="BZ1439" s="210">
        <f>(((((BZ1333)*(1/Conversions!$D$4))*Conversions!$D$7)*Conversions!$D$6)*Conversions!$D$5)</f>
        <v>0</v>
      </c>
      <c r="CA1439" s="210">
        <f>(((((CA1333)*(1/Conversions!$D$4))*Conversions!$D$7)*Conversions!$D$6)*Conversions!$D$5)</f>
        <v>0</v>
      </c>
      <c r="CB1439" s="210">
        <f>(((((CB1333)*(1/Conversions!$D$4))*Conversions!$D$7)*Conversions!$D$6)*Conversions!$D$5)</f>
        <v>0</v>
      </c>
      <c r="CC1439" s="210">
        <f>(((((CC1333)*(1/Conversions!$D$4))*Conversions!$D$7)*Conversions!$D$6)*Conversions!$D$5)</f>
        <v>0</v>
      </c>
      <c r="CD1439" s="210">
        <f>(((((CD1333)*(1/Conversions!$D$4))*Conversions!$D$7)*Conversions!$D$6)*Conversions!$D$5)</f>
        <v>0</v>
      </c>
      <c r="CE1439" s="210">
        <f>(((((CE1333)*(1/Conversions!$D$4))*Conversions!$D$7)*Conversions!$D$6)*Conversions!$D$5)</f>
        <v>0</v>
      </c>
      <c r="CF1439" s="210">
        <f>(((((CF1333)*(1/Conversions!$D$4))*Conversions!$D$7)*Conversions!$D$6)*Conversions!$D$5)</f>
        <v>0</v>
      </c>
      <c r="CG1439" s="210">
        <f>(((((CG1333)*(1/Conversions!$D$4))*Conversions!$D$7)*Conversions!$D$6)*Conversions!$D$5)</f>
        <v>0</v>
      </c>
      <c r="CH1439" s="210">
        <f>(((((CH1333)*(1/Conversions!$D$4))*Conversions!$D$7)*Conversions!$D$6)*Conversions!$D$5)</f>
        <v>0</v>
      </c>
      <c r="CI1439" s="210">
        <f>(((((CI1333)*(1/Conversions!$D$4))*Conversions!$D$7)*Conversions!$D$6)*Conversions!$D$5)</f>
        <v>5.9869048508180799E-8</v>
      </c>
      <c r="CJ1439" s="210">
        <f>(((((CJ1333)*(1/Conversions!$D$4))*Conversions!$D$7)*Conversions!$D$6)*Conversions!$D$5)</f>
        <v>5.9869048508180799E-8</v>
      </c>
      <c r="CK1439" s="210">
        <f>(((((CK1333)*(1/Conversions!$D$4))*Conversions!$D$7)*Conversions!$D$6)*Conversions!$D$5)</f>
        <v>5.9869048508180799E-8</v>
      </c>
      <c r="CL1439" s="210">
        <f>(((((CL1333)*(1/Conversions!$D$4))*Conversions!$D$7)*Conversions!$D$6)*Conversions!$D$5)</f>
        <v>0</v>
      </c>
      <c r="CM1439" s="210">
        <f>(((((CM1333)*(1/Conversions!$D$4))*Conversions!$D$7)*Conversions!$D$6)*Conversions!$D$5)</f>
        <v>0</v>
      </c>
      <c r="CN1439" s="210">
        <f>(((((CN1333)*(1/Conversions!$D$4))*Conversions!$D$7)*Conversions!$D$6)*Conversions!$D$5)</f>
        <v>0</v>
      </c>
      <c r="CO1439" s="210">
        <f>(((((CO1333)*(1/Conversions!$D$4))*Conversions!$D$7)*Conversions!$D$6)*Conversions!$D$5)</f>
        <v>0</v>
      </c>
      <c r="CP1439" s="210">
        <f>(((((CP1333)*(1/Conversions!$D$4))*Conversions!$D$7)*Conversions!$D$6)*Conversions!$D$5)</f>
        <v>0</v>
      </c>
      <c r="CQ1439" s="210">
        <f>(((((CQ1333)*(1/Conversions!$D$4))*Conversions!$D$7)*Conversions!$D$6)*Conversions!$D$5)</f>
        <v>0</v>
      </c>
      <c r="CR1439" s="210">
        <f>(((((CR1333)*(1/Conversions!$D$4))*Conversions!$D$7)*Conversions!$D$6)*Conversions!$D$5)</f>
        <v>0</v>
      </c>
      <c r="CS1439" s="210">
        <f>(((((CS1333)*(1/Conversions!$D$4))*Conversions!$D$7)*Conversions!$D$6)*Conversions!$D$5)</f>
        <v>0</v>
      </c>
      <c r="CT1439" s="210">
        <f>(((((CT1333)*(1/Conversions!$D$4))*Conversions!$D$7)*Conversions!$D$6)*Conversions!$D$5)</f>
        <v>0</v>
      </c>
      <c r="CU1439" s="210">
        <f>(((((CU1333)*(1/Conversions!$D$4))*Conversions!$D$7)*Conversions!$D$6)*Conversions!$D$5)</f>
        <v>0</v>
      </c>
      <c r="CV1439" s="210">
        <f>(((((CV1333)*(1/Conversions!$D$4))*Conversions!$D$7)*Conversions!$D$6)*Conversions!$D$5)</f>
        <v>0</v>
      </c>
      <c r="CW1439" s="210">
        <f>(((((CW1333)*(1/Conversions!$D$4))*Conversions!$D$7)*Conversions!$D$6)*Conversions!$D$5)</f>
        <v>0</v>
      </c>
      <c r="CX1439" s="210">
        <f>(((((CX1333)*(1/Conversions!$D$4))*Conversions!$D$7)*Conversions!$D$6)*Conversions!$D$5)</f>
        <v>0</v>
      </c>
    </row>
    <row r="1440" spans="1:102" s="208" customFormat="1" x14ac:dyDescent="0.25">
      <c r="A1440" s="213" t="s">
        <v>724</v>
      </c>
      <c r="C1440" s="210">
        <f>(((((C1334)*(1/Conversions!$D$4))*Conversions!$D$7)*Conversions!$D$6)*Conversions!$D$5)</f>
        <v>0</v>
      </c>
      <c r="D1440" s="210">
        <f>(((((D1334)*(1/Conversions!$D$4))*Conversions!$D$7)*Conversions!$D$6)*Conversions!$D$5)</f>
        <v>0</v>
      </c>
      <c r="E1440" s="210">
        <f>(((((E1334)*(1/Conversions!$D$4))*Conversions!$D$7)*Conversions!$D$6)*Conversions!$D$5)</f>
        <v>0</v>
      </c>
      <c r="F1440" s="210">
        <f>(((((F1334)*(1/Conversions!$D$4))*Conversions!$D$7)*Conversions!$D$6)*Conversions!$D$5)</f>
        <v>0</v>
      </c>
      <c r="G1440" s="210">
        <f>(((((G1334)*(1/Conversions!$D$4))*Conversions!$D$7)*Conversions!$D$6)*Conversions!$D$5)</f>
        <v>0</v>
      </c>
      <c r="H1440" s="210">
        <f>(((((H1334)*(1/Conversions!$D$4))*Conversions!$D$7)*Conversions!$D$6)*Conversions!$D$5)</f>
        <v>0</v>
      </c>
      <c r="I1440" s="210">
        <f>(((((I1334)*(1/Conversions!$D$4))*Conversions!$D$7)*Conversions!$D$6)*Conversions!$D$5)</f>
        <v>0</v>
      </c>
      <c r="J1440" s="210">
        <f>(((((J1334)*(1/Conversions!$D$4))*Conversions!$D$7)*Conversions!$D$6)*Conversions!$D$5)</f>
        <v>0</v>
      </c>
      <c r="K1440" s="210">
        <f>(((((K1334)*(1/Conversions!$D$4))*Conversions!$D$7)*Conversions!$D$6)*Conversions!$D$5)</f>
        <v>0</v>
      </c>
      <c r="L1440" s="210">
        <f>(((((L1334)*(1/Conversions!$D$4))*Conversions!$D$7)*Conversions!$D$6)*Conversions!$D$5)</f>
        <v>0</v>
      </c>
      <c r="M1440" s="210">
        <f>(((((M1334)*(1/Conversions!$D$4))*Conversions!$D$7)*Conversions!$D$6)*Conversions!$D$5)</f>
        <v>0</v>
      </c>
      <c r="N1440" s="210">
        <f>(((((N1334)*(1/Conversions!$D$4))*Conversions!$D$7)*Conversions!$D$6)*Conversions!$D$5)</f>
        <v>0</v>
      </c>
      <c r="O1440" s="210">
        <f>(((((O1334)*(1/Conversions!$D$4))*Conversions!$D$7)*Conversions!$D$6)*Conversions!$D$5)</f>
        <v>0</v>
      </c>
      <c r="P1440" s="210">
        <f>(((((P1334)*(1/Conversions!$D$4))*Conversions!$D$7)*Conversions!$D$6)*Conversions!$D$5)</f>
        <v>0</v>
      </c>
      <c r="Q1440" s="210">
        <f>(((((Q1334)*(1/Conversions!$D$4))*Conversions!$D$7)*Conversions!$D$6)*Conversions!$D$5)</f>
        <v>0</v>
      </c>
      <c r="R1440" s="210">
        <f>(((((R1334)*(1/Conversions!$D$4))*Conversions!$D$7)*Conversions!$D$6)*Conversions!$D$5)</f>
        <v>0</v>
      </c>
      <c r="S1440" s="210">
        <f>(((((S1334)*(1/Conversions!$D$4))*Conversions!$D$7)*Conversions!$D$6)*Conversions!$D$5)</f>
        <v>0</v>
      </c>
      <c r="T1440" s="210">
        <f>(((((T1334)*(1/Conversions!$D$4))*Conversions!$D$7)*Conversions!$D$6)*Conversions!$D$5)</f>
        <v>0</v>
      </c>
      <c r="U1440" s="210">
        <f>(((((U1334)*(1/Conversions!$D$4))*Conversions!$D$7)*Conversions!$D$6)*Conversions!$D$5)</f>
        <v>0</v>
      </c>
      <c r="V1440" s="210">
        <f>(((((V1334)*(1/Conversions!$D$4))*Conversions!$D$7)*Conversions!$D$6)*Conversions!$D$5)</f>
        <v>0</v>
      </c>
      <c r="W1440" s="210">
        <f>(((((W1334)*(1/Conversions!$D$4))*Conversions!$D$7)*Conversions!$D$6)*Conversions!$D$5)</f>
        <v>0</v>
      </c>
      <c r="X1440" s="210">
        <f>(((((X1334)*(1/Conversions!$D$4))*Conversions!$D$7)*Conversions!$D$6)*Conversions!$D$5)</f>
        <v>0</v>
      </c>
      <c r="Y1440" s="210">
        <f>(((((Y1334)*(1/Conversions!$D$4))*Conversions!$D$7)*Conversions!$D$6)*Conversions!$D$5)</f>
        <v>0</v>
      </c>
      <c r="Z1440" s="210">
        <f>(((((Z1334)*(1/Conversions!$D$4))*Conversions!$D$7)*Conversions!$D$6)*Conversions!$D$5)</f>
        <v>0</v>
      </c>
      <c r="AA1440" s="210">
        <f>(((((AA1334)*(1/Conversions!$D$4))*Conversions!$D$7)*Conversions!$D$6)*Conversions!$D$5)</f>
        <v>0</v>
      </c>
      <c r="AB1440" s="210">
        <f>(((((AB1334)*(1/Conversions!$D$4))*Conversions!$D$7)*Conversions!$D$6)*Conversions!$D$5)</f>
        <v>0</v>
      </c>
      <c r="AC1440" s="210">
        <f>(((((AC1334)*(1/Conversions!$D$4))*Conversions!$D$7)*Conversions!$D$6)*Conversions!$D$5)</f>
        <v>0</v>
      </c>
      <c r="AD1440" s="210">
        <f>(((((AD1334)*(1/Conversions!$D$4))*Conversions!$D$7)*Conversions!$D$6)*Conversions!$D$5)</f>
        <v>0</v>
      </c>
      <c r="AE1440" s="210">
        <f>(((((AE1334)*(1/Conversions!$D$4))*Conversions!$D$7)*Conversions!$D$6)*Conversions!$D$5)</f>
        <v>0</v>
      </c>
      <c r="AF1440" s="210">
        <f>(((((AF1334)*(1/Conversions!$D$4))*Conversions!$D$7)*Conversions!$D$6)*Conversions!$D$5)</f>
        <v>0</v>
      </c>
      <c r="AG1440" s="210">
        <f>(((((AG1334)*(1/Conversions!$D$4))*Conversions!$D$7)*Conversions!$D$6)*Conversions!$D$5)</f>
        <v>0</v>
      </c>
      <c r="AH1440" s="210">
        <f>(((((AH1334)*(1/Conversions!$D$4))*Conversions!$D$7)*Conversions!$D$6)*Conversions!$D$5)</f>
        <v>0</v>
      </c>
      <c r="AI1440" s="210">
        <f>(((((AI1334)*(1/Conversions!$D$4))*Conversions!$D$7)*Conversions!$D$6)*Conversions!$D$5)</f>
        <v>0</v>
      </c>
      <c r="AJ1440" s="210">
        <f>(((((AJ1334)*(1/Conversions!$D$4))*Conversions!$D$7)*Conversions!$D$6)*Conversions!$D$5)</f>
        <v>0</v>
      </c>
      <c r="AK1440" s="210">
        <f>(((((AK1334)*(1/Conversions!$D$4))*Conversions!$D$7)*Conversions!$D$6)*Conversions!$D$5)</f>
        <v>0</v>
      </c>
      <c r="AL1440" s="210">
        <f>(((((AL1334)*(1/Conversions!$D$4))*Conversions!$D$7)*Conversions!$D$6)*Conversions!$D$5)</f>
        <v>0</v>
      </c>
      <c r="AM1440" s="210">
        <f>(((((AM1334)*(1/Conversions!$D$4))*Conversions!$D$7)*Conversions!$D$6)*Conversions!$D$5)</f>
        <v>0</v>
      </c>
      <c r="AN1440" s="210">
        <f>(((((AN1334)*(1/Conversions!$D$4))*Conversions!$D$7)*Conversions!$D$6)*Conversions!$D$5)</f>
        <v>0</v>
      </c>
      <c r="AO1440" s="210">
        <f>(((((AO1334)*(1/Conversions!$D$4))*Conversions!$D$7)*Conversions!$D$6)*Conversions!$D$5)</f>
        <v>0</v>
      </c>
      <c r="AP1440" s="210">
        <f>(((((AP1334)*(1/Conversions!$D$4))*Conversions!$D$7)*Conversions!$D$6)*Conversions!$D$5)</f>
        <v>0</v>
      </c>
      <c r="AQ1440" s="210">
        <f>(((((AQ1334)*(1/Conversions!$D$4))*Conversions!$D$7)*Conversions!$D$6)*Conversions!$D$5)</f>
        <v>0</v>
      </c>
      <c r="AR1440" s="210">
        <f>(((((AR1334)*(1/Conversions!$D$4))*Conversions!$D$7)*Conversions!$D$6)*Conversions!$D$5)</f>
        <v>0</v>
      </c>
      <c r="AS1440" s="210">
        <f>(((((AS1334)*(1/Conversions!$D$4))*Conversions!$D$7)*Conversions!$D$6)*Conversions!$D$5)</f>
        <v>0</v>
      </c>
      <c r="AT1440" s="210">
        <f>(((((AT1334)*(1/Conversions!$D$4))*Conversions!$D$7)*Conversions!$D$6)*Conversions!$D$5)</f>
        <v>0</v>
      </c>
      <c r="AU1440" s="210">
        <f>(((((AU1334)*(1/Conversions!$D$4))*Conversions!$D$7)*Conversions!$D$6)*Conversions!$D$5)</f>
        <v>0</v>
      </c>
      <c r="AV1440" s="210">
        <f>(((((AV1334)*(1/Conversions!$D$4))*Conversions!$D$7)*Conversions!$D$6)*Conversions!$D$5)</f>
        <v>0</v>
      </c>
      <c r="AW1440" s="210">
        <f>(((((AW1334)*(1/Conversions!$D$4))*Conversions!$D$7)*Conversions!$D$6)*Conversions!$D$5)</f>
        <v>0</v>
      </c>
      <c r="AX1440" s="210">
        <f>(((((AX1334)*(1/Conversions!$D$4))*Conversions!$D$7)*Conversions!$D$6)*Conversions!$D$5)</f>
        <v>0</v>
      </c>
      <c r="AY1440" s="210">
        <f>(((((AY1334)*(1/Conversions!$D$4))*Conversions!$D$7)*Conversions!$D$6)*Conversions!$D$5)</f>
        <v>0</v>
      </c>
      <c r="AZ1440" s="210">
        <f>(((((AZ1334)*(1/Conversions!$D$4))*Conversions!$D$7)*Conversions!$D$6)*Conversions!$D$5)</f>
        <v>0</v>
      </c>
      <c r="BA1440" s="210">
        <f>(((((BA1334)*(1/Conversions!$D$4))*Conversions!$D$7)*Conversions!$D$6)*Conversions!$D$5)</f>
        <v>0</v>
      </c>
      <c r="BB1440" s="210">
        <f>(((((BB1334)*(1/Conversions!$D$4))*Conversions!$D$7)*Conversions!$D$6)*Conversions!$D$5)</f>
        <v>0</v>
      </c>
      <c r="BC1440" s="210">
        <f>(((((BC1334)*(1/Conversions!$D$4))*Conversions!$D$7)*Conversions!$D$6)*Conversions!$D$5)</f>
        <v>0</v>
      </c>
      <c r="BD1440" s="210">
        <f>(((((BD1334)*(1/Conversions!$D$4))*Conversions!$D$7)*Conversions!$D$6)*Conversions!$D$5)</f>
        <v>0</v>
      </c>
      <c r="BE1440" s="210">
        <f>(((((BE1334)*(1/Conversions!$D$4))*Conversions!$D$7)*Conversions!$D$6)*Conversions!$D$5)</f>
        <v>0</v>
      </c>
      <c r="BF1440" s="210">
        <f>(((((BF1334)*(1/Conversions!$D$4))*Conversions!$D$7)*Conversions!$D$6)*Conversions!$D$5)</f>
        <v>0</v>
      </c>
      <c r="BG1440" s="210">
        <f>(((((BG1334)*(1/Conversions!$D$4))*Conversions!$D$7)*Conversions!$D$6)*Conversions!$D$5)</f>
        <v>0</v>
      </c>
      <c r="BH1440" s="210">
        <f>(((((BH1334)*(1/Conversions!$D$4))*Conversions!$D$7)*Conversions!$D$6)*Conversions!$D$5)</f>
        <v>0</v>
      </c>
      <c r="BI1440" s="210">
        <f>(((((BI1334)*(1/Conversions!$D$4))*Conversions!$D$7)*Conversions!$D$6)*Conversions!$D$5)</f>
        <v>0</v>
      </c>
      <c r="BJ1440" s="210">
        <f>(((((BJ1334)*(1/Conversions!$D$4))*Conversions!$D$7)*Conversions!$D$6)*Conversions!$D$5)</f>
        <v>0</v>
      </c>
      <c r="BK1440" s="210">
        <f>(((((BK1334)*(1/Conversions!$D$4))*Conversions!$D$7)*Conversions!$D$6)*Conversions!$D$5)</f>
        <v>0</v>
      </c>
      <c r="BL1440" s="210">
        <f>(((((BL1334)*(1/Conversions!$D$4))*Conversions!$D$7)*Conversions!$D$6)*Conversions!$D$5)</f>
        <v>0</v>
      </c>
      <c r="BM1440" s="210">
        <f>(((((BM1334)*(1/Conversions!$D$4))*Conversions!$D$7)*Conversions!$D$6)*Conversions!$D$5)</f>
        <v>0</v>
      </c>
      <c r="BN1440" s="210">
        <f>(((((BN1334)*(1/Conversions!$D$4))*Conversions!$D$7)*Conversions!$D$6)*Conversions!$D$5)</f>
        <v>0</v>
      </c>
      <c r="BO1440" s="210">
        <f>(((((BO1334)*(1/Conversions!$D$4))*Conversions!$D$7)*Conversions!$D$6)*Conversions!$D$5)</f>
        <v>0</v>
      </c>
      <c r="BP1440" s="210">
        <f>(((((BP1334)*(1/Conversions!$D$4))*Conversions!$D$7)*Conversions!$D$6)*Conversions!$D$5)</f>
        <v>0</v>
      </c>
      <c r="BQ1440" s="210">
        <f>(((((BQ1334)*(1/Conversions!$D$4))*Conversions!$D$7)*Conversions!$D$6)*Conversions!$D$5)</f>
        <v>0</v>
      </c>
      <c r="BR1440" s="210">
        <f>(((((BR1334)*(1/Conversions!$D$4))*Conversions!$D$7)*Conversions!$D$6)*Conversions!$D$5)</f>
        <v>0</v>
      </c>
      <c r="BS1440" s="210">
        <f>(((((BS1334)*(1/Conversions!$D$4))*Conversions!$D$7)*Conversions!$D$6)*Conversions!$D$5)</f>
        <v>0</v>
      </c>
      <c r="BT1440" s="210">
        <f>(((((BT1334)*(1/Conversions!$D$4))*Conversions!$D$7)*Conversions!$D$6)*Conversions!$D$5)</f>
        <v>0</v>
      </c>
      <c r="BU1440" s="210">
        <f>(((((BU1334)*(1/Conversions!$D$4))*Conversions!$D$7)*Conversions!$D$6)*Conversions!$D$5)</f>
        <v>0</v>
      </c>
      <c r="BV1440" s="210">
        <f>(((((BV1334)*(1/Conversions!$D$4))*Conversions!$D$7)*Conversions!$D$6)*Conversions!$D$5)</f>
        <v>0</v>
      </c>
      <c r="BW1440" s="210">
        <f>(((((BW1334)*(1/Conversions!$D$4))*Conversions!$D$7)*Conversions!$D$6)*Conversions!$D$5)</f>
        <v>0</v>
      </c>
      <c r="BX1440" s="210">
        <f>(((((BX1334)*(1/Conversions!$D$4))*Conversions!$D$7)*Conversions!$D$6)*Conversions!$D$5)</f>
        <v>0</v>
      </c>
      <c r="BY1440" s="210">
        <f>(((((BY1334)*(1/Conversions!$D$4))*Conversions!$D$7)*Conversions!$D$6)*Conversions!$D$5)</f>
        <v>0</v>
      </c>
      <c r="BZ1440" s="210">
        <f>(((((BZ1334)*(1/Conversions!$D$4))*Conversions!$D$7)*Conversions!$D$6)*Conversions!$D$5)</f>
        <v>0</v>
      </c>
      <c r="CA1440" s="210">
        <f>(((((CA1334)*(1/Conversions!$D$4))*Conversions!$D$7)*Conversions!$D$6)*Conversions!$D$5)</f>
        <v>0</v>
      </c>
      <c r="CB1440" s="210">
        <f>(((((CB1334)*(1/Conversions!$D$4))*Conversions!$D$7)*Conversions!$D$6)*Conversions!$D$5)</f>
        <v>0</v>
      </c>
      <c r="CC1440" s="210">
        <f>(((((CC1334)*(1/Conversions!$D$4))*Conversions!$D$7)*Conversions!$D$6)*Conversions!$D$5)</f>
        <v>1.1997950447002362E-10</v>
      </c>
      <c r="CD1440" s="210">
        <f>(((((CD1334)*(1/Conversions!$D$4))*Conversions!$D$7)*Conversions!$D$6)*Conversions!$D$5)</f>
        <v>1.1997950447002362E-10</v>
      </c>
      <c r="CE1440" s="210">
        <f>(((((CE1334)*(1/Conversions!$D$4))*Conversions!$D$7)*Conversions!$D$6)*Conversions!$D$5)</f>
        <v>1.1997950447002362E-10</v>
      </c>
      <c r="CF1440" s="210">
        <f>(((((CF1334)*(1/Conversions!$D$4))*Conversions!$D$7)*Conversions!$D$6)*Conversions!$D$5)</f>
        <v>0</v>
      </c>
      <c r="CG1440" s="210">
        <f>(((((CG1334)*(1/Conversions!$D$4))*Conversions!$D$7)*Conversions!$D$6)*Conversions!$D$5)</f>
        <v>0</v>
      </c>
      <c r="CH1440" s="210">
        <f>(((((CH1334)*(1/Conversions!$D$4))*Conversions!$D$7)*Conversions!$D$6)*Conversions!$D$5)</f>
        <v>0</v>
      </c>
      <c r="CI1440" s="210">
        <f>(((((CI1334)*(1/Conversions!$D$4))*Conversions!$D$7)*Conversions!$D$6)*Conversions!$D$5)</f>
        <v>0</v>
      </c>
      <c r="CJ1440" s="210">
        <f>(((((CJ1334)*(1/Conversions!$D$4))*Conversions!$D$7)*Conversions!$D$6)*Conversions!$D$5)</f>
        <v>0</v>
      </c>
      <c r="CK1440" s="210">
        <f>(((((CK1334)*(1/Conversions!$D$4))*Conversions!$D$7)*Conversions!$D$6)*Conversions!$D$5)</f>
        <v>0</v>
      </c>
      <c r="CL1440" s="210">
        <f>(((((CL1334)*(1/Conversions!$D$4))*Conversions!$D$7)*Conversions!$D$6)*Conversions!$D$5)</f>
        <v>0</v>
      </c>
      <c r="CM1440" s="210">
        <f>(((((CM1334)*(1/Conversions!$D$4))*Conversions!$D$7)*Conversions!$D$6)*Conversions!$D$5)</f>
        <v>0</v>
      </c>
      <c r="CN1440" s="210">
        <f>(((((CN1334)*(1/Conversions!$D$4))*Conversions!$D$7)*Conversions!$D$6)*Conversions!$D$5)</f>
        <v>0</v>
      </c>
      <c r="CO1440" s="210">
        <f>(((((CO1334)*(1/Conversions!$D$4))*Conversions!$D$7)*Conversions!$D$6)*Conversions!$D$5)</f>
        <v>0</v>
      </c>
      <c r="CP1440" s="210">
        <f>(((((CP1334)*(1/Conversions!$D$4))*Conversions!$D$7)*Conversions!$D$6)*Conversions!$D$5)</f>
        <v>0</v>
      </c>
      <c r="CQ1440" s="210">
        <f>(((((CQ1334)*(1/Conversions!$D$4))*Conversions!$D$7)*Conversions!$D$6)*Conversions!$D$5)</f>
        <v>0</v>
      </c>
      <c r="CR1440" s="210">
        <f>(((((CR1334)*(1/Conversions!$D$4))*Conversions!$D$7)*Conversions!$D$6)*Conversions!$D$5)</f>
        <v>0</v>
      </c>
      <c r="CS1440" s="210">
        <f>(((((CS1334)*(1/Conversions!$D$4))*Conversions!$D$7)*Conversions!$D$6)*Conversions!$D$5)</f>
        <v>0</v>
      </c>
      <c r="CT1440" s="210">
        <f>(((((CT1334)*(1/Conversions!$D$4))*Conversions!$D$7)*Conversions!$D$6)*Conversions!$D$5)</f>
        <v>0</v>
      </c>
      <c r="CU1440" s="210">
        <f>(((((CU1334)*(1/Conversions!$D$4))*Conversions!$D$7)*Conversions!$D$6)*Conversions!$D$5)</f>
        <v>0</v>
      </c>
      <c r="CV1440" s="210">
        <f>(((((CV1334)*(1/Conversions!$D$4))*Conversions!$D$7)*Conversions!$D$6)*Conversions!$D$5)</f>
        <v>0</v>
      </c>
      <c r="CW1440" s="210">
        <f>(((((CW1334)*(1/Conversions!$D$4))*Conversions!$D$7)*Conversions!$D$6)*Conversions!$D$5)</f>
        <v>0</v>
      </c>
      <c r="CX1440" s="210">
        <f>(((((CX1334)*(1/Conversions!$D$4))*Conversions!$D$7)*Conversions!$D$6)*Conversions!$D$5)</f>
        <v>0</v>
      </c>
    </row>
    <row r="1441" spans="1:102" s="208" customFormat="1" x14ac:dyDescent="0.25">
      <c r="A1441" s="213" t="s">
        <v>369</v>
      </c>
      <c r="C1441" s="210">
        <f>(((((C1335)*(1/Conversions!$D$4))*Conversions!$D$7)*Conversions!$D$6)*Conversions!$D$5)</f>
        <v>4.0038309387847115E-10</v>
      </c>
      <c r="D1441" s="210">
        <f>(((((D1335)*(1/Conversions!$D$4))*Conversions!$D$7)*Conversions!$D$6)*Conversions!$D$5)</f>
        <v>4.0038309387847115E-10</v>
      </c>
      <c r="E1441" s="210">
        <f>(((((E1335)*(1/Conversions!$D$4))*Conversions!$D$7)*Conversions!$D$6)*Conversions!$D$5)</f>
        <v>4.0038309387847115E-10</v>
      </c>
      <c r="F1441" s="210">
        <f>(((((F1335)*(1/Conversions!$D$4))*Conversions!$D$7)*Conversions!$D$6)*Conversions!$D$5)</f>
        <v>4.0038309387847115E-10</v>
      </c>
      <c r="G1441" s="210">
        <f>(((((G1335)*(1/Conversions!$D$4))*Conversions!$D$7)*Conversions!$D$6)*Conversions!$D$5)</f>
        <v>4.0038309387847115E-10</v>
      </c>
      <c r="H1441" s="210">
        <f>(((((H1335)*(1/Conversions!$D$4))*Conversions!$D$7)*Conversions!$D$6)*Conversions!$D$5)</f>
        <v>4.0038309387847115E-10</v>
      </c>
      <c r="I1441" s="210">
        <f>(((((I1335)*(1/Conversions!$D$4))*Conversions!$D$7)*Conversions!$D$6)*Conversions!$D$5)</f>
        <v>4.0038309387847115E-10</v>
      </c>
      <c r="J1441" s="210">
        <f>(((((J1335)*(1/Conversions!$D$4))*Conversions!$D$7)*Conversions!$D$6)*Conversions!$D$5)</f>
        <v>4.0038309387847115E-10</v>
      </c>
      <c r="K1441" s="210">
        <f>(((((K1335)*(1/Conversions!$D$4))*Conversions!$D$7)*Conversions!$D$6)*Conversions!$D$5)</f>
        <v>4.0038309387847115E-10</v>
      </c>
      <c r="L1441" s="210">
        <f>(((((L1335)*(1/Conversions!$D$4))*Conversions!$D$7)*Conversions!$D$6)*Conversions!$D$5)</f>
        <v>4.0038309387847115E-10</v>
      </c>
      <c r="M1441" s="210">
        <f>(((((M1335)*(1/Conversions!$D$4))*Conversions!$D$7)*Conversions!$D$6)*Conversions!$D$5)</f>
        <v>4.0038309387847115E-10</v>
      </c>
      <c r="N1441" s="210">
        <f>(((((N1335)*(1/Conversions!$D$4))*Conversions!$D$7)*Conversions!$D$6)*Conversions!$D$5)</f>
        <v>4.0038309387847115E-10</v>
      </c>
      <c r="O1441" s="210">
        <f>(((((O1335)*(1/Conversions!$D$4))*Conversions!$D$7)*Conversions!$D$6)*Conversions!$D$5)</f>
        <v>4.0038309387847115E-10</v>
      </c>
      <c r="P1441" s="210">
        <f>(((((P1335)*(1/Conversions!$D$4))*Conversions!$D$7)*Conversions!$D$6)*Conversions!$D$5)</f>
        <v>4.0038309387847115E-10</v>
      </c>
      <c r="Q1441" s="210">
        <f>(((((Q1335)*(1/Conversions!$D$4))*Conversions!$D$7)*Conversions!$D$6)*Conversions!$D$5)</f>
        <v>4.0038309387847115E-10</v>
      </c>
      <c r="R1441" s="210">
        <f>(((((R1335)*(1/Conversions!$D$4))*Conversions!$D$7)*Conversions!$D$6)*Conversions!$D$5)</f>
        <v>4.0038309387847115E-10</v>
      </c>
      <c r="S1441" s="210">
        <f>(((((S1335)*(1/Conversions!$D$4))*Conversions!$D$7)*Conversions!$D$6)*Conversions!$D$5)</f>
        <v>4.0038309387847115E-10</v>
      </c>
      <c r="T1441" s="210">
        <f>(((((T1335)*(1/Conversions!$D$4))*Conversions!$D$7)*Conversions!$D$6)*Conversions!$D$5)</f>
        <v>4.0038309387847115E-10</v>
      </c>
      <c r="U1441" s="210">
        <f>(((((U1335)*(1/Conversions!$D$4))*Conversions!$D$7)*Conversions!$D$6)*Conversions!$D$5)</f>
        <v>4.0038309387847115E-10</v>
      </c>
      <c r="V1441" s="210">
        <f>(((((V1335)*(1/Conversions!$D$4))*Conversions!$D$7)*Conversions!$D$6)*Conversions!$D$5)</f>
        <v>4.0038309387847115E-10</v>
      </c>
      <c r="W1441" s="210">
        <f>(((((W1335)*(1/Conversions!$D$4))*Conversions!$D$7)*Conversions!$D$6)*Conversions!$D$5)</f>
        <v>4.0038309387847115E-10</v>
      </c>
      <c r="X1441" s="210">
        <f>(((((X1335)*(1/Conversions!$D$4))*Conversions!$D$7)*Conversions!$D$6)*Conversions!$D$5)</f>
        <v>4.0038309387847115E-10</v>
      </c>
      <c r="Y1441" s="210">
        <f>(((((Y1335)*(1/Conversions!$D$4))*Conversions!$D$7)*Conversions!$D$6)*Conversions!$D$5)</f>
        <v>4.0038309387847115E-10</v>
      </c>
      <c r="Z1441" s="210">
        <f>(((((Z1335)*(1/Conversions!$D$4))*Conversions!$D$7)*Conversions!$D$6)*Conversions!$D$5)</f>
        <v>4.0038309387847115E-10</v>
      </c>
      <c r="AA1441" s="210">
        <f>(((((AA1335)*(1/Conversions!$D$4))*Conversions!$D$7)*Conversions!$D$6)*Conversions!$D$5)</f>
        <v>4.0038309387847115E-10</v>
      </c>
      <c r="AB1441" s="210">
        <f>(((((AB1335)*(1/Conversions!$D$4))*Conversions!$D$7)*Conversions!$D$6)*Conversions!$D$5)</f>
        <v>4.0038309387847115E-10</v>
      </c>
      <c r="AC1441" s="210">
        <f>(((((AC1335)*(1/Conversions!$D$4))*Conversions!$D$7)*Conversions!$D$6)*Conversions!$D$5)</f>
        <v>4.0038309387847115E-10</v>
      </c>
      <c r="AD1441" s="210">
        <f>(((((AD1335)*(1/Conversions!$D$4))*Conversions!$D$7)*Conversions!$D$6)*Conversions!$D$5)</f>
        <v>4.0038309387847115E-10</v>
      </c>
      <c r="AE1441" s="210">
        <f>(((((AE1335)*(1/Conversions!$D$4))*Conversions!$D$7)*Conversions!$D$6)*Conversions!$D$5)</f>
        <v>4.0038309387847115E-10</v>
      </c>
      <c r="AF1441" s="210">
        <f>(((((AF1335)*(1/Conversions!$D$4))*Conversions!$D$7)*Conversions!$D$6)*Conversions!$D$5)</f>
        <v>4.0038309387847115E-10</v>
      </c>
      <c r="AG1441" s="210">
        <f>(((((AG1335)*(1/Conversions!$D$4))*Conversions!$D$7)*Conversions!$D$6)*Conversions!$D$5)</f>
        <v>4.0038309387847115E-10</v>
      </c>
      <c r="AH1441" s="210">
        <f>(((((AH1335)*(1/Conversions!$D$4))*Conversions!$D$7)*Conversions!$D$6)*Conversions!$D$5)</f>
        <v>4.0038309387847115E-10</v>
      </c>
      <c r="AI1441" s="210">
        <f>(((((AI1335)*(1/Conversions!$D$4))*Conversions!$D$7)*Conversions!$D$6)*Conversions!$D$5)</f>
        <v>4.0038309387847115E-10</v>
      </c>
      <c r="AJ1441" s="210">
        <f>(((((AJ1335)*(1/Conversions!$D$4))*Conversions!$D$7)*Conversions!$D$6)*Conversions!$D$5)</f>
        <v>4.0038309387847115E-10</v>
      </c>
      <c r="AK1441" s="210">
        <f>(((((AK1335)*(1/Conversions!$D$4))*Conversions!$D$7)*Conversions!$D$6)*Conversions!$D$5)</f>
        <v>4.0038309387847115E-10</v>
      </c>
      <c r="AL1441" s="210">
        <f>(((((AL1335)*(1/Conversions!$D$4))*Conversions!$D$7)*Conversions!$D$6)*Conversions!$D$5)</f>
        <v>4.0038309387847115E-10</v>
      </c>
      <c r="AM1441" s="210">
        <f>(((((AM1335)*(1/Conversions!$D$4))*Conversions!$D$7)*Conversions!$D$6)*Conversions!$D$5)</f>
        <v>4.0038309387847115E-10</v>
      </c>
      <c r="AN1441" s="210">
        <f>(((((AN1335)*(1/Conversions!$D$4))*Conversions!$D$7)*Conversions!$D$6)*Conversions!$D$5)</f>
        <v>4.0038309387847115E-10</v>
      </c>
      <c r="AO1441" s="210">
        <f>(((((AO1335)*(1/Conversions!$D$4))*Conversions!$D$7)*Conversions!$D$6)*Conversions!$D$5)</f>
        <v>4.0038309387847115E-10</v>
      </c>
      <c r="AP1441" s="210">
        <f>(((((AP1335)*(1/Conversions!$D$4))*Conversions!$D$7)*Conversions!$D$6)*Conversions!$D$5)</f>
        <v>4.0038309387847115E-10</v>
      </c>
      <c r="AQ1441" s="210">
        <f>(((((AQ1335)*(1/Conversions!$D$4))*Conversions!$D$7)*Conversions!$D$6)*Conversions!$D$5)</f>
        <v>4.0038309387847115E-10</v>
      </c>
      <c r="AR1441" s="210">
        <f>(((((AR1335)*(1/Conversions!$D$4))*Conversions!$D$7)*Conversions!$D$6)*Conversions!$D$5)</f>
        <v>4.0038309387847115E-10</v>
      </c>
      <c r="AS1441" s="210">
        <f>(((((AS1335)*(1/Conversions!$D$4))*Conversions!$D$7)*Conversions!$D$6)*Conversions!$D$5)</f>
        <v>4.0038309387847115E-10</v>
      </c>
      <c r="AT1441" s="210">
        <f>(((((AT1335)*(1/Conversions!$D$4))*Conversions!$D$7)*Conversions!$D$6)*Conversions!$D$5)</f>
        <v>4.0038309387847115E-10</v>
      </c>
      <c r="AU1441" s="210">
        <f>(((((AU1335)*(1/Conversions!$D$4))*Conversions!$D$7)*Conversions!$D$6)*Conversions!$D$5)</f>
        <v>4.0038309387847115E-10</v>
      </c>
      <c r="AV1441" s="210">
        <f>(((((AV1335)*(1/Conversions!$D$4))*Conversions!$D$7)*Conversions!$D$6)*Conversions!$D$5)</f>
        <v>4.0038309387847115E-10</v>
      </c>
      <c r="AW1441" s="210">
        <f>(((((AW1335)*(1/Conversions!$D$4))*Conversions!$D$7)*Conversions!$D$6)*Conversions!$D$5)</f>
        <v>4.0038309387847115E-10</v>
      </c>
      <c r="AX1441" s="210">
        <f>(((((AX1335)*(1/Conversions!$D$4))*Conversions!$D$7)*Conversions!$D$6)*Conversions!$D$5)</f>
        <v>4.0038309387847115E-10</v>
      </c>
      <c r="AY1441" s="210">
        <f>(((((AY1335)*(1/Conversions!$D$4))*Conversions!$D$7)*Conversions!$D$6)*Conversions!$D$5)</f>
        <v>4.0038309387847115E-10</v>
      </c>
      <c r="AZ1441" s="210">
        <f>(((((AZ1335)*(1/Conversions!$D$4))*Conversions!$D$7)*Conversions!$D$6)*Conversions!$D$5)</f>
        <v>4.0038309387847115E-10</v>
      </c>
      <c r="BA1441" s="210">
        <f>(((((BA1335)*(1/Conversions!$D$4))*Conversions!$D$7)*Conversions!$D$6)*Conversions!$D$5)</f>
        <v>4.0038309387847115E-10</v>
      </c>
      <c r="BB1441" s="210">
        <f>(((((BB1335)*(1/Conversions!$D$4))*Conversions!$D$7)*Conversions!$D$6)*Conversions!$D$5)</f>
        <v>4.0038309387847115E-10</v>
      </c>
      <c r="BC1441" s="210">
        <f>(((((BC1335)*(1/Conversions!$D$4))*Conversions!$D$7)*Conversions!$D$6)*Conversions!$D$5)</f>
        <v>4.0038309387847115E-10</v>
      </c>
      <c r="BD1441" s="210">
        <f>(((((BD1335)*(1/Conversions!$D$4))*Conversions!$D$7)*Conversions!$D$6)*Conversions!$D$5)</f>
        <v>4.0038309387847115E-10</v>
      </c>
      <c r="BE1441" s="210">
        <f>(((((BE1335)*(1/Conversions!$D$4))*Conversions!$D$7)*Conversions!$D$6)*Conversions!$D$5)</f>
        <v>4.0038309387847115E-10</v>
      </c>
      <c r="BF1441" s="210">
        <f>(((((BF1335)*(1/Conversions!$D$4))*Conversions!$D$7)*Conversions!$D$6)*Conversions!$D$5)</f>
        <v>4.0038309387847115E-10</v>
      </c>
      <c r="BG1441" s="210">
        <f>(((((BG1335)*(1/Conversions!$D$4))*Conversions!$D$7)*Conversions!$D$6)*Conversions!$D$5)</f>
        <v>4.0038309387847115E-10</v>
      </c>
      <c r="BH1441" s="210">
        <f>(((((BH1335)*(1/Conversions!$D$4))*Conversions!$D$7)*Conversions!$D$6)*Conversions!$D$5)</f>
        <v>4.0038309387847115E-10</v>
      </c>
      <c r="BI1441" s="210">
        <f>(((((BI1335)*(1/Conversions!$D$4))*Conversions!$D$7)*Conversions!$D$6)*Conversions!$D$5)</f>
        <v>4.0038309387847115E-10</v>
      </c>
      <c r="BJ1441" s="210">
        <f>(((((BJ1335)*(1/Conversions!$D$4))*Conversions!$D$7)*Conversions!$D$6)*Conversions!$D$5)</f>
        <v>4.0038309387847115E-10</v>
      </c>
      <c r="BK1441" s="210">
        <f>(((((BK1335)*(1/Conversions!$D$4))*Conversions!$D$7)*Conversions!$D$6)*Conversions!$D$5)</f>
        <v>4.0038309387847115E-10</v>
      </c>
      <c r="BL1441" s="210">
        <f>(((((BL1335)*(1/Conversions!$D$4))*Conversions!$D$7)*Conversions!$D$6)*Conversions!$D$5)</f>
        <v>4.0038309387847115E-10</v>
      </c>
      <c r="BM1441" s="210">
        <f>(((((BM1335)*(1/Conversions!$D$4))*Conversions!$D$7)*Conversions!$D$6)*Conversions!$D$5)</f>
        <v>4.0038309387847115E-10</v>
      </c>
      <c r="BN1441" s="210">
        <f>(((((BN1335)*(1/Conversions!$D$4))*Conversions!$D$7)*Conversions!$D$6)*Conversions!$D$5)</f>
        <v>4.0038309387847115E-10</v>
      </c>
      <c r="BO1441" s="210">
        <f>(((((BO1335)*(1/Conversions!$D$4))*Conversions!$D$7)*Conversions!$D$6)*Conversions!$D$5)</f>
        <v>4.0038309387847115E-10</v>
      </c>
      <c r="BP1441" s="210">
        <f>(((((BP1335)*(1/Conversions!$D$4))*Conversions!$D$7)*Conversions!$D$6)*Conversions!$D$5)</f>
        <v>4.0038309387847115E-10</v>
      </c>
      <c r="BQ1441" s="210">
        <f>(((((BQ1335)*(1/Conversions!$D$4))*Conversions!$D$7)*Conversions!$D$6)*Conversions!$D$5)</f>
        <v>4.0038309387847115E-10</v>
      </c>
      <c r="BR1441" s="210">
        <f>(((((BR1335)*(1/Conversions!$D$4))*Conversions!$D$7)*Conversions!$D$6)*Conversions!$D$5)</f>
        <v>4.0038309387847115E-10</v>
      </c>
      <c r="BS1441" s="210">
        <f>(((((BS1335)*(1/Conversions!$D$4))*Conversions!$D$7)*Conversions!$D$6)*Conversions!$D$5)</f>
        <v>4.0038309387847115E-10</v>
      </c>
      <c r="BT1441" s="210">
        <f>(((((BT1335)*(1/Conversions!$D$4))*Conversions!$D$7)*Conversions!$D$6)*Conversions!$D$5)</f>
        <v>4.0038309387847115E-10</v>
      </c>
      <c r="BU1441" s="210">
        <f>(((((BU1335)*(1/Conversions!$D$4))*Conversions!$D$7)*Conversions!$D$6)*Conversions!$D$5)</f>
        <v>4.0038309387847115E-10</v>
      </c>
      <c r="BV1441" s="210">
        <f>(((((BV1335)*(1/Conversions!$D$4))*Conversions!$D$7)*Conversions!$D$6)*Conversions!$D$5)</f>
        <v>4.0038309387847115E-10</v>
      </c>
      <c r="BW1441" s="210">
        <f>(((((BW1335)*(1/Conversions!$D$4))*Conversions!$D$7)*Conversions!$D$6)*Conversions!$D$5)</f>
        <v>4.0038309387847115E-10</v>
      </c>
      <c r="BX1441" s="210">
        <f>(((((BX1335)*(1/Conversions!$D$4))*Conversions!$D$7)*Conversions!$D$6)*Conversions!$D$5)</f>
        <v>4.0038309387847115E-10</v>
      </c>
      <c r="BY1441" s="210">
        <f>(((((BY1335)*(1/Conversions!$D$4))*Conversions!$D$7)*Conversions!$D$6)*Conversions!$D$5)</f>
        <v>4.0038309387847115E-10</v>
      </c>
      <c r="BZ1441" s="210">
        <f>(((((BZ1335)*(1/Conversions!$D$4))*Conversions!$D$7)*Conversions!$D$6)*Conversions!$D$5)</f>
        <v>4.0038309387847115E-10</v>
      </c>
      <c r="CA1441" s="210">
        <f>(((((CA1335)*(1/Conversions!$D$4))*Conversions!$D$7)*Conversions!$D$6)*Conversions!$D$5)</f>
        <v>4.0038309387847115E-10</v>
      </c>
      <c r="CB1441" s="210">
        <f>(((((CB1335)*(1/Conversions!$D$4))*Conversions!$D$7)*Conversions!$D$6)*Conversions!$D$5)</f>
        <v>4.0038309387847115E-10</v>
      </c>
      <c r="CC1441" s="210">
        <f>(((((CC1335)*(1/Conversions!$D$4))*Conversions!$D$7)*Conversions!$D$6)*Conversions!$D$5)</f>
        <v>8.5216831142692822E-8</v>
      </c>
      <c r="CD1441" s="210">
        <f>(((((CD1335)*(1/Conversions!$D$4))*Conversions!$D$7)*Conversions!$D$6)*Conversions!$D$5)</f>
        <v>8.5216831142692822E-8</v>
      </c>
      <c r="CE1441" s="210">
        <f>(((((CE1335)*(1/Conversions!$D$4))*Conversions!$D$7)*Conversions!$D$6)*Conversions!$D$5)</f>
        <v>8.5216831142692822E-8</v>
      </c>
      <c r="CF1441" s="210">
        <f>(((((CF1335)*(1/Conversions!$D$4))*Conversions!$D$7)*Conversions!$D$6)*Conversions!$D$5)</f>
        <v>4.0038309387847115E-10</v>
      </c>
      <c r="CG1441" s="210">
        <f>(((((CG1335)*(1/Conversions!$D$4))*Conversions!$D$7)*Conversions!$D$6)*Conversions!$D$5)</f>
        <v>4.0038309387847115E-10</v>
      </c>
      <c r="CH1441" s="210">
        <f>(((((CH1335)*(1/Conversions!$D$4))*Conversions!$D$7)*Conversions!$D$6)*Conversions!$D$5)</f>
        <v>4.0038309387847115E-10</v>
      </c>
      <c r="CI1441" s="210">
        <f>(((((CI1335)*(1/Conversions!$D$4))*Conversions!$D$7)*Conversions!$D$6)*Conversions!$D$5)</f>
        <v>2.5106375180850012E-7</v>
      </c>
      <c r="CJ1441" s="210">
        <f>(((((CJ1335)*(1/Conversions!$D$4))*Conversions!$D$7)*Conversions!$D$6)*Conversions!$D$5)</f>
        <v>2.5106375180850012E-7</v>
      </c>
      <c r="CK1441" s="210">
        <f>(((((CK1335)*(1/Conversions!$D$4))*Conversions!$D$7)*Conversions!$D$6)*Conversions!$D$5)</f>
        <v>2.5106375180850012E-7</v>
      </c>
      <c r="CL1441" s="210">
        <f>(((((CL1335)*(1/Conversions!$D$4))*Conversions!$D$7)*Conversions!$D$6)*Conversions!$D$5)</f>
        <v>4.0038309387847115E-10</v>
      </c>
      <c r="CM1441" s="210">
        <f>(((((CM1335)*(1/Conversions!$D$4))*Conversions!$D$7)*Conversions!$D$6)*Conversions!$D$5)</f>
        <v>4.0038309387847115E-10</v>
      </c>
      <c r="CN1441" s="210">
        <f>(((((CN1335)*(1/Conversions!$D$4))*Conversions!$D$7)*Conversions!$D$6)*Conversions!$D$5)</f>
        <v>4.0038309387847115E-10</v>
      </c>
      <c r="CO1441" s="210">
        <f>(((((CO1335)*(1/Conversions!$D$4))*Conversions!$D$7)*Conversions!$D$6)*Conversions!$D$5)</f>
        <v>4.0038309387847115E-10</v>
      </c>
      <c r="CP1441" s="210">
        <f>(((((CP1335)*(1/Conversions!$D$4))*Conversions!$D$7)*Conversions!$D$6)*Conversions!$D$5)</f>
        <v>4.0038309387847115E-10</v>
      </c>
      <c r="CQ1441" s="210">
        <f>(((((CQ1335)*(1/Conversions!$D$4))*Conversions!$D$7)*Conversions!$D$6)*Conversions!$D$5)</f>
        <v>4.0038309387847115E-10</v>
      </c>
      <c r="CR1441" s="210">
        <f>(((((CR1335)*(1/Conversions!$D$4))*Conversions!$D$7)*Conversions!$D$6)*Conversions!$D$5)</f>
        <v>4.0038309387847115E-10</v>
      </c>
      <c r="CS1441" s="210">
        <f>(((((CS1335)*(1/Conversions!$D$4))*Conversions!$D$7)*Conversions!$D$6)*Conversions!$D$5)</f>
        <v>4.0038309387847115E-10</v>
      </c>
      <c r="CT1441" s="210">
        <f>(((((CT1335)*(1/Conversions!$D$4))*Conversions!$D$7)*Conversions!$D$6)*Conversions!$D$5)</f>
        <v>4.0038309387847115E-10</v>
      </c>
      <c r="CU1441" s="210">
        <f>(((((CU1335)*(1/Conversions!$D$4))*Conversions!$D$7)*Conversions!$D$6)*Conversions!$D$5)</f>
        <v>4.0038309387847115E-10</v>
      </c>
      <c r="CV1441" s="210">
        <f>(((((CV1335)*(1/Conversions!$D$4))*Conversions!$D$7)*Conversions!$D$6)*Conversions!$D$5)</f>
        <v>4.0038309387847115E-10</v>
      </c>
      <c r="CW1441" s="210">
        <f>(((((CW1335)*(1/Conversions!$D$4))*Conversions!$D$7)*Conversions!$D$6)*Conversions!$D$5)</f>
        <v>4.0038309387847115E-10</v>
      </c>
      <c r="CX1441" s="210">
        <f>(((((CX1335)*(1/Conversions!$D$4))*Conversions!$D$7)*Conversions!$D$6)*Conversions!$D$5)</f>
        <v>4.0038309387847115E-10</v>
      </c>
    </row>
    <row r="1442" spans="1:102" s="208" customFormat="1" x14ac:dyDescent="0.25">
      <c r="A1442" s="213" t="s">
        <v>651</v>
      </c>
      <c r="C1442" s="210">
        <f>(((((C1336)*(1/Conversions!$D$4))*Conversions!$D$7)*Conversions!$D$6)*Conversions!$D$5)</f>
        <v>0</v>
      </c>
      <c r="D1442" s="210">
        <f>(((((D1336)*(1/Conversions!$D$4))*Conversions!$D$7)*Conversions!$D$6)*Conversions!$D$5)</f>
        <v>0</v>
      </c>
      <c r="E1442" s="210">
        <f>(((((E1336)*(1/Conversions!$D$4))*Conversions!$D$7)*Conversions!$D$6)*Conversions!$D$5)</f>
        <v>0</v>
      </c>
      <c r="F1442" s="210">
        <f>(((((F1336)*(1/Conversions!$D$4))*Conversions!$D$7)*Conversions!$D$6)*Conversions!$D$5)</f>
        <v>0</v>
      </c>
      <c r="G1442" s="210">
        <f>(((((G1336)*(1/Conversions!$D$4))*Conversions!$D$7)*Conversions!$D$6)*Conversions!$D$5)</f>
        <v>0</v>
      </c>
      <c r="H1442" s="210">
        <f>(((((H1336)*(1/Conversions!$D$4))*Conversions!$D$7)*Conversions!$D$6)*Conversions!$D$5)</f>
        <v>0</v>
      </c>
      <c r="I1442" s="210">
        <f>(((((I1336)*(1/Conversions!$D$4))*Conversions!$D$7)*Conversions!$D$6)*Conversions!$D$5)</f>
        <v>0</v>
      </c>
      <c r="J1442" s="210">
        <f>(((((J1336)*(1/Conversions!$D$4))*Conversions!$D$7)*Conversions!$D$6)*Conversions!$D$5)</f>
        <v>0</v>
      </c>
      <c r="K1442" s="210">
        <f>(((((K1336)*(1/Conversions!$D$4))*Conversions!$D$7)*Conversions!$D$6)*Conversions!$D$5)</f>
        <v>0</v>
      </c>
      <c r="L1442" s="210">
        <f>(((((L1336)*(1/Conversions!$D$4))*Conversions!$D$7)*Conversions!$D$6)*Conversions!$D$5)</f>
        <v>0</v>
      </c>
      <c r="M1442" s="210">
        <f>(((((M1336)*(1/Conversions!$D$4))*Conversions!$D$7)*Conversions!$D$6)*Conversions!$D$5)</f>
        <v>0</v>
      </c>
      <c r="N1442" s="210">
        <f>(((((N1336)*(1/Conversions!$D$4))*Conversions!$D$7)*Conversions!$D$6)*Conversions!$D$5)</f>
        <v>0</v>
      </c>
      <c r="O1442" s="210">
        <f>(((((O1336)*(1/Conversions!$D$4))*Conversions!$D$7)*Conversions!$D$6)*Conversions!$D$5)</f>
        <v>0</v>
      </c>
      <c r="P1442" s="210">
        <f>(((((P1336)*(1/Conversions!$D$4))*Conversions!$D$7)*Conversions!$D$6)*Conversions!$D$5)</f>
        <v>0</v>
      </c>
      <c r="Q1442" s="210">
        <f>(((((Q1336)*(1/Conversions!$D$4))*Conversions!$D$7)*Conversions!$D$6)*Conversions!$D$5)</f>
        <v>0</v>
      </c>
      <c r="R1442" s="210">
        <f>(((((R1336)*(1/Conversions!$D$4))*Conversions!$D$7)*Conversions!$D$6)*Conversions!$D$5)</f>
        <v>0</v>
      </c>
      <c r="S1442" s="210">
        <f>(((((S1336)*(1/Conversions!$D$4))*Conversions!$D$7)*Conversions!$D$6)*Conversions!$D$5)</f>
        <v>0</v>
      </c>
      <c r="T1442" s="210">
        <f>(((((T1336)*(1/Conversions!$D$4))*Conversions!$D$7)*Conversions!$D$6)*Conversions!$D$5)</f>
        <v>0</v>
      </c>
      <c r="U1442" s="210">
        <f>(((((U1336)*(1/Conversions!$D$4))*Conversions!$D$7)*Conversions!$D$6)*Conversions!$D$5)</f>
        <v>0</v>
      </c>
      <c r="V1442" s="210">
        <f>(((((V1336)*(1/Conversions!$D$4))*Conversions!$D$7)*Conversions!$D$6)*Conversions!$D$5)</f>
        <v>0</v>
      </c>
      <c r="W1442" s="210">
        <f>(((((W1336)*(1/Conversions!$D$4))*Conversions!$D$7)*Conversions!$D$6)*Conversions!$D$5)</f>
        <v>0</v>
      </c>
      <c r="X1442" s="210">
        <f>(((((X1336)*(1/Conversions!$D$4))*Conversions!$D$7)*Conversions!$D$6)*Conversions!$D$5)</f>
        <v>0</v>
      </c>
      <c r="Y1442" s="210">
        <f>(((((Y1336)*(1/Conversions!$D$4))*Conversions!$D$7)*Conversions!$D$6)*Conversions!$D$5)</f>
        <v>0</v>
      </c>
      <c r="Z1442" s="210">
        <f>(((((Z1336)*(1/Conversions!$D$4))*Conversions!$D$7)*Conversions!$D$6)*Conversions!$D$5)</f>
        <v>0</v>
      </c>
      <c r="AA1442" s="210">
        <f>(((((AA1336)*(1/Conversions!$D$4))*Conversions!$D$7)*Conversions!$D$6)*Conversions!$D$5)</f>
        <v>0</v>
      </c>
      <c r="AB1442" s="210">
        <f>(((((AB1336)*(1/Conversions!$D$4))*Conversions!$D$7)*Conversions!$D$6)*Conversions!$D$5)</f>
        <v>0</v>
      </c>
      <c r="AC1442" s="210">
        <f>(((((AC1336)*(1/Conversions!$D$4))*Conversions!$D$7)*Conversions!$D$6)*Conversions!$D$5)</f>
        <v>0</v>
      </c>
      <c r="AD1442" s="210">
        <f>(((((AD1336)*(1/Conversions!$D$4))*Conversions!$D$7)*Conversions!$D$6)*Conversions!$D$5)</f>
        <v>0</v>
      </c>
      <c r="AE1442" s="210">
        <f>(((((AE1336)*(1/Conversions!$D$4))*Conversions!$D$7)*Conversions!$D$6)*Conversions!$D$5)</f>
        <v>0</v>
      </c>
      <c r="AF1442" s="210">
        <f>(((((AF1336)*(1/Conversions!$D$4))*Conversions!$D$7)*Conversions!$D$6)*Conversions!$D$5)</f>
        <v>0</v>
      </c>
      <c r="AG1442" s="210">
        <f>(((((AG1336)*(1/Conversions!$D$4))*Conversions!$D$7)*Conversions!$D$6)*Conversions!$D$5)</f>
        <v>0</v>
      </c>
      <c r="AH1442" s="210">
        <f>(((((AH1336)*(1/Conversions!$D$4))*Conversions!$D$7)*Conversions!$D$6)*Conversions!$D$5)</f>
        <v>0</v>
      </c>
      <c r="AI1442" s="210">
        <f>(((((AI1336)*(1/Conversions!$D$4))*Conversions!$D$7)*Conversions!$D$6)*Conversions!$D$5)</f>
        <v>0</v>
      </c>
      <c r="AJ1442" s="210">
        <f>(((((AJ1336)*(1/Conversions!$D$4))*Conversions!$D$7)*Conversions!$D$6)*Conversions!$D$5)</f>
        <v>0</v>
      </c>
      <c r="AK1442" s="210">
        <f>(((((AK1336)*(1/Conversions!$D$4))*Conversions!$D$7)*Conversions!$D$6)*Conversions!$D$5)</f>
        <v>0</v>
      </c>
      <c r="AL1442" s="210">
        <f>(((((AL1336)*(1/Conversions!$D$4))*Conversions!$D$7)*Conversions!$D$6)*Conversions!$D$5)</f>
        <v>0</v>
      </c>
      <c r="AM1442" s="210">
        <f>(((((AM1336)*(1/Conversions!$D$4))*Conversions!$D$7)*Conversions!$D$6)*Conversions!$D$5)</f>
        <v>0</v>
      </c>
      <c r="AN1442" s="210">
        <f>(((((AN1336)*(1/Conversions!$D$4))*Conversions!$D$7)*Conversions!$D$6)*Conversions!$D$5)</f>
        <v>0</v>
      </c>
      <c r="AO1442" s="210">
        <f>(((((AO1336)*(1/Conversions!$D$4))*Conversions!$D$7)*Conversions!$D$6)*Conversions!$D$5)</f>
        <v>0</v>
      </c>
      <c r="AP1442" s="210">
        <f>(((((AP1336)*(1/Conversions!$D$4))*Conversions!$D$7)*Conversions!$D$6)*Conversions!$D$5)</f>
        <v>0</v>
      </c>
      <c r="AQ1442" s="210">
        <f>(((((AQ1336)*(1/Conversions!$D$4))*Conversions!$D$7)*Conversions!$D$6)*Conversions!$D$5)</f>
        <v>0</v>
      </c>
      <c r="AR1442" s="210">
        <f>(((((AR1336)*(1/Conversions!$D$4))*Conversions!$D$7)*Conversions!$D$6)*Conversions!$D$5)</f>
        <v>0</v>
      </c>
      <c r="AS1442" s="210">
        <f>(((((AS1336)*(1/Conversions!$D$4))*Conversions!$D$7)*Conversions!$D$6)*Conversions!$D$5)</f>
        <v>0</v>
      </c>
      <c r="AT1442" s="210">
        <f>(((((AT1336)*(1/Conversions!$D$4))*Conversions!$D$7)*Conversions!$D$6)*Conversions!$D$5)</f>
        <v>0</v>
      </c>
      <c r="AU1442" s="210">
        <f>(((((AU1336)*(1/Conversions!$D$4))*Conversions!$D$7)*Conversions!$D$6)*Conversions!$D$5)</f>
        <v>0</v>
      </c>
      <c r="AV1442" s="210">
        <f>(((((AV1336)*(1/Conversions!$D$4))*Conversions!$D$7)*Conversions!$D$6)*Conversions!$D$5)</f>
        <v>0</v>
      </c>
      <c r="AW1442" s="210">
        <f>(((((AW1336)*(1/Conversions!$D$4))*Conversions!$D$7)*Conversions!$D$6)*Conversions!$D$5)</f>
        <v>0</v>
      </c>
      <c r="AX1442" s="210">
        <f>(((((AX1336)*(1/Conversions!$D$4))*Conversions!$D$7)*Conversions!$D$6)*Conversions!$D$5)</f>
        <v>0</v>
      </c>
      <c r="AY1442" s="210">
        <f>(((((AY1336)*(1/Conversions!$D$4))*Conversions!$D$7)*Conversions!$D$6)*Conversions!$D$5)</f>
        <v>0</v>
      </c>
      <c r="AZ1442" s="210">
        <f>(((((AZ1336)*(1/Conversions!$D$4))*Conversions!$D$7)*Conversions!$D$6)*Conversions!$D$5)</f>
        <v>0</v>
      </c>
      <c r="BA1442" s="210">
        <f>(((((BA1336)*(1/Conversions!$D$4))*Conversions!$D$7)*Conversions!$D$6)*Conversions!$D$5)</f>
        <v>0</v>
      </c>
      <c r="BB1442" s="210">
        <f>(((((BB1336)*(1/Conversions!$D$4))*Conversions!$D$7)*Conversions!$D$6)*Conversions!$D$5)</f>
        <v>0</v>
      </c>
      <c r="BC1442" s="210">
        <f>(((((BC1336)*(1/Conversions!$D$4))*Conversions!$D$7)*Conversions!$D$6)*Conversions!$D$5)</f>
        <v>0</v>
      </c>
      <c r="BD1442" s="210">
        <f>(((((BD1336)*(1/Conversions!$D$4))*Conversions!$D$7)*Conversions!$D$6)*Conversions!$D$5)</f>
        <v>0</v>
      </c>
      <c r="BE1442" s="210">
        <f>(((((BE1336)*(1/Conversions!$D$4))*Conversions!$D$7)*Conversions!$D$6)*Conversions!$D$5)</f>
        <v>0</v>
      </c>
      <c r="BF1442" s="210">
        <f>(((((BF1336)*(1/Conversions!$D$4))*Conversions!$D$7)*Conversions!$D$6)*Conversions!$D$5)</f>
        <v>0</v>
      </c>
      <c r="BG1442" s="210">
        <f>(((((BG1336)*(1/Conversions!$D$4))*Conversions!$D$7)*Conversions!$D$6)*Conversions!$D$5)</f>
        <v>0</v>
      </c>
      <c r="BH1442" s="210">
        <f>(((((BH1336)*(1/Conversions!$D$4))*Conversions!$D$7)*Conversions!$D$6)*Conversions!$D$5)</f>
        <v>0</v>
      </c>
      <c r="BI1442" s="210">
        <f>(((((BI1336)*(1/Conversions!$D$4))*Conversions!$D$7)*Conversions!$D$6)*Conversions!$D$5)</f>
        <v>0</v>
      </c>
      <c r="BJ1442" s="210">
        <f>(((((BJ1336)*(1/Conversions!$D$4))*Conversions!$D$7)*Conversions!$D$6)*Conversions!$D$5)</f>
        <v>0</v>
      </c>
      <c r="BK1442" s="210">
        <f>(((((BK1336)*(1/Conversions!$D$4))*Conversions!$D$7)*Conversions!$D$6)*Conversions!$D$5)</f>
        <v>3.0658746615076457E-7</v>
      </c>
      <c r="BL1442" s="210">
        <f>(((((BL1336)*(1/Conversions!$D$4))*Conversions!$D$7)*Conversions!$D$6)*Conversions!$D$5)</f>
        <v>3.0658746615076457E-7</v>
      </c>
      <c r="BM1442" s="210">
        <f>(((((BM1336)*(1/Conversions!$D$4))*Conversions!$D$7)*Conversions!$D$6)*Conversions!$D$5)</f>
        <v>3.0658746615076457E-7</v>
      </c>
      <c r="BN1442" s="210">
        <f>(((((BN1336)*(1/Conversions!$D$4))*Conversions!$D$7)*Conversions!$D$6)*Conversions!$D$5)</f>
        <v>3.0658746615076457E-7</v>
      </c>
      <c r="BO1442" s="210">
        <f>(((((BO1336)*(1/Conversions!$D$4))*Conversions!$D$7)*Conversions!$D$6)*Conversions!$D$5)</f>
        <v>3.0658746615076457E-7</v>
      </c>
      <c r="BP1442" s="210">
        <f>(((((BP1336)*(1/Conversions!$D$4))*Conversions!$D$7)*Conversions!$D$6)*Conversions!$D$5)</f>
        <v>3.0658746615076457E-7</v>
      </c>
      <c r="BQ1442" s="210">
        <f>(((((BQ1336)*(1/Conversions!$D$4))*Conversions!$D$7)*Conversions!$D$6)*Conversions!$D$5)</f>
        <v>3.0658746615076457E-7</v>
      </c>
      <c r="BR1442" s="210">
        <f>(((((BR1336)*(1/Conversions!$D$4))*Conversions!$D$7)*Conversions!$D$6)*Conversions!$D$5)</f>
        <v>0</v>
      </c>
      <c r="BS1442" s="210">
        <f>(((((BS1336)*(1/Conversions!$D$4))*Conversions!$D$7)*Conversions!$D$6)*Conversions!$D$5)</f>
        <v>0</v>
      </c>
      <c r="BT1442" s="210">
        <f>(((((BT1336)*(1/Conversions!$D$4))*Conversions!$D$7)*Conversions!$D$6)*Conversions!$D$5)</f>
        <v>0</v>
      </c>
      <c r="BU1442" s="210">
        <f>(((((BU1336)*(1/Conversions!$D$4))*Conversions!$D$7)*Conversions!$D$6)*Conversions!$D$5)</f>
        <v>0</v>
      </c>
      <c r="BV1442" s="210">
        <f>(((((BV1336)*(1/Conversions!$D$4))*Conversions!$D$7)*Conversions!$D$6)*Conversions!$D$5)</f>
        <v>0</v>
      </c>
      <c r="BW1442" s="210">
        <f>(((((BW1336)*(1/Conversions!$D$4))*Conversions!$D$7)*Conversions!$D$6)*Conversions!$D$5)</f>
        <v>0</v>
      </c>
      <c r="BX1442" s="210">
        <f>(((((BX1336)*(1/Conversions!$D$4))*Conversions!$D$7)*Conversions!$D$6)*Conversions!$D$5)</f>
        <v>0</v>
      </c>
      <c r="BY1442" s="210">
        <f>(((((BY1336)*(1/Conversions!$D$4))*Conversions!$D$7)*Conversions!$D$6)*Conversions!$D$5)</f>
        <v>0</v>
      </c>
      <c r="BZ1442" s="210">
        <f>(((((BZ1336)*(1/Conversions!$D$4))*Conversions!$D$7)*Conversions!$D$6)*Conversions!$D$5)</f>
        <v>0</v>
      </c>
      <c r="CA1442" s="210">
        <f>(((((CA1336)*(1/Conversions!$D$4))*Conversions!$D$7)*Conversions!$D$6)*Conversions!$D$5)</f>
        <v>0</v>
      </c>
      <c r="CB1442" s="210">
        <f>(((((CB1336)*(1/Conversions!$D$4))*Conversions!$D$7)*Conversions!$D$6)*Conversions!$D$5)</f>
        <v>0</v>
      </c>
      <c r="CC1442" s="210">
        <f>(((((CC1336)*(1/Conversions!$D$4))*Conversions!$D$7)*Conversions!$D$6)*Conversions!$D$5)</f>
        <v>1.0163253799171014E-6</v>
      </c>
      <c r="CD1442" s="210">
        <f>(((((CD1336)*(1/Conversions!$D$4))*Conversions!$D$7)*Conversions!$D$6)*Conversions!$D$5)</f>
        <v>1.0163253799171014E-6</v>
      </c>
      <c r="CE1442" s="210">
        <f>(((((CE1336)*(1/Conversions!$D$4))*Conversions!$D$7)*Conversions!$D$6)*Conversions!$D$5)</f>
        <v>1.0163253799171014E-6</v>
      </c>
      <c r="CF1442" s="210">
        <f>(((((CF1336)*(1/Conversions!$D$4))*Conversions!$D$7)*Conversions!$D$6)*Conversions!$D$5)</f>
        <v>0</v>
      </c>
      <c r="CG1442" s="210">
        <f>(((((CG1336)*(1/Conversions!$D$4))*Conversions!$D$7)*Conversions!$D$6)*Conversions!$D$5)</f>
        <v>0</v>
      </c>
      <c r="CH1442" s="210">
        <f>(((((CH1336)*(1/Conversions!$D$4))*Conversions!$D$7)*Conversions!$D$6)*Conversions!$D$5)</f>
        <v>0</v>
      </c>
      <c r="CI1442" s="210">
        <f>(((((CI1336)*(1/Conversions!$D$4))*Conversions!$D$7)*Conversions!$D$6)*Conversions!$D$5)</f>
        <v>5.793778887888465E-7</v>
      </c>
      <c r="CJ1442" s="210">
        <f>(((((CJ1336)*(1/Conversions!$D$4))*Conversions!$D$7)*Conversions!$D$6)*Conversions!$D$5)</f>
        <v>5.793778887888465E-7</v>
      </c>
      <c r="CK1442" s="210">
        <f>(((((CK1336)*(1/Conversions!$D$4))*Conversions!$D$7)*Conversions!$D$6)*Conversions!$D$5)</f>
        <v>5.793778887888465E-7</v>
      </c>
      <c r="CL1442" s="210">
        <f>(((((CL1336)*(1/Conversions!$D$4))*Conversions!$D$7)*Conversions!$D$6)*Conversions!$D$5)</f>
        <v>0</v>
      </c>
      <c r="CM1442" s="210">
        <f>(((((CM1336)*(1/Conversions!$D$4))*Conversions!$D$7)*Conversions!$D$6)*Conversions!$D$5)</f>
        <v>0</v>
      </c>
      <c r="CN1442" s="210">
        <f>(((((CN1336)*(1/Conversions!$D$4))*Conversions!$D$7)*Conversions!$D$6)*Conversions!$D$5)</f>
        <v>0</v>
      </c>
      <c r="CO1442" s="210">
        <f>(((((CO1336)*(1/Conversions!$D$4))*Conversions!$D$7)*Conversions!$D$6)*Conversions!$D$5)</f>
        <v>0</v>
      </c>
      <c r="CP1442" s="210">
        <f>(((((CP1336)*(1/Conversions!$D$4))*Conversions!$D$7)*Conversions!$D$6)*Conversions!$D$5)</f>
        <v>0</v>
      </c>
      <c r="CQ1442" s="210">
        <f>(((((CQ1336)*(1/Conversions!$D$4))*Conversions!$D$7)*Conversions!$D$6)*Conversions!$D$5)</f>
        <v>0</v>
      </c>
      <c r="CR1442" s="210">
        <f>(((((CR1336)*(1/Conversions!$D$4))*Conversions!$D$7)*Conversions!$D$6)*Conversions!$D$5)</f>
        <v>0</v>
      </c>
      <c r="CS1442" s="210">
        <f>(((((CS1336)*(1/Conversions!$D$4))*Conversions!$D$7)*Conversions!$D$6)*Conversions!$D$5)</f>
        <v>0</v>
      </c>
      <c r="CT1442" s="210">
        <f>(((((CT1336)*(1/Conversions!$D$4))*Conversions!$D$7)*Conversions!$D$6)*Conversions!$D$5)</f>
        <v>0</v>
      </c>
      <c r="CU1442" s="210">
        <f>(((((CU1336)*(1/Conversions!$D$4))*Conversions!$D$7)*Conversions!$D$6)*Conversions!$D$5)</f>
        <v>0</v>
      </c>
      <c r="CV1442" s="210">
        <f>(((((CV1336)*(1/Conversions!$D$4))*Conversions!$D$7)*Conversions!$D$6)*Conversions!$D$5)</f>
        <v>0</v>
      </c>
      <c r="CW1442" s="210">
        <f>(((((CW1336)*(1/Conversions!$D$4))*Conversions!$D$7)*Conversions!$D$6)*Conversions!$D$5)</f>
        <v>0</v>
      </c>
      <c r="CX1442" s="210">
        <f>(((((CX1336)*(1/Conversions!$D$4))*Conversions!$D$7)*Conversions!$D$6)*Conversions!$D$5)</f>
        <v>0</v>
      </c>
    </row>
    <row r="1443" spans="1:102" s="208" customFormat="1" x14ac:dyDescent="0.25">
      <c r="A1443" s="213" t="s">
        <v>594</v>
      </c>
      <c r="C1443" s="210">
        <f>(((((C1337)*(1/Conversions!$D$4))*Conversions!$D$7)*Conversions!$D$6)*Conversions!$D$5)</f>
        <v>0</v>
      </c>
      <c r="D1443" s="210">
        <f>(((((D1337)*(1/Conversions!$D$4))*Conversions!$D$7)*Conversions!$D$6)*Conversions!$D$5)</f>
        <v>0</v>
      </c>
      <c r="E1443" s="210">
        <f>(((((E1337)*(1/Conversions!$D$4))*Conversions!$D$7)*Conversions!$D$6)*Conversions!$D$5)</f>
        <v>0</v>
      </c>
      <c r="F1443" s="210">
        <f>(((((F1337)*(1/Conversions!$D$4))*Conversions!$D$7)*Conversions!$D$6)*Conversions!$D$5)</f>
        <v>0</v>
      </c>
      <c r="G1443" s="210">
        <f>(((((G1337)*(1/Conversions!$D$4))*Conversions!$D$7)*Conversions!$D$6)*Conversions!$D$5)</f>
        <v>0</v>
      </c>
      <c r="H1443" s="210">
        <f>(((((H1337)*(1/Conversions!$D$4))*Conversions!$D$7)*Conversions!$D$6)*Conversions!$D$5)</f>
        <v>0</v>
      </c>
      <c r="I1443" s="210">
        <f>(((((I1337)*(1/Conversions!$D$4))*Conversions!$D$7)*Conversions!$D$6)*Conversions!$D$5)</f>
        <v>0</v>
      </c>
      <c r="J1443" s="210">
        <f>(((((J1337)*(1/Conversions!$D$4))*Conversions!$D$7)*Conversions!$D$6)*Conversions!$D$5)</f>
        <v>0</v>
      </c>
      <c r="K1443" s="210">
        <f>(((((K1337)*(1/Conversions!$D$4))*Conversions!$D$7)*Conversions!$D$6)*Conversions!$D$5)</f>
        <v>0</v>
      </c>
      <c r="L1443" s="210">
        <f>(((((L1337)*(1/Conversions!$D$4))*Conversions!$D$7)*Conversions!$D$6)*Conversions!$D$5)</f>
        <v>0</v>
      </c>
      <c r="M1443" s="210">
        <f>(((((M1337)*(1/Conversions!$D$4))*Conversions!$D$7)*Conversions!$D$6)*Conversions!$D$5)</f>
        <v>0</v>
      </c>
      <c r="N1443" s="210">
        <f>(((((N1337)*(1/Conversions!$D$4))*Conversions!$D$7)*Conversions!$D$6)*Conversions!$D$5)</f>
        <v>0</v>
      </c>
      <c r="O1443" s="210">
        <f>(((((O1337)*(1/Conversions!$D$4))*Conversions!$D$7)*Conversions!$D$6)*Conversions!$D$5)</f>
        <v>0</v>
      </c>
      <c r="P1443" s="210">
        <f>(((((P1337)*(1/Conversions!$D$4))*Conversions!$D$7)*Conversions!$D$6)*Conversions!$D$5)</f>
        <v>0</v>
      </c>
      <c r="Q1443" s="210">
        <f>(((((Q1337)*(1/Conversions!$D$4))*Conversions!$D$7)*Conversions!$D$6)*Conversions!$D$5)</f>
        <v>0</v>
      </c>
      <c r="R1443" s="210">
        <f>(((((R1337)*(1/Conversions!$D$4))*Conversions!$D$7)*Conversions!$D$6)*Conversions!$D$5)</f>
        <v>0</v>
      </c>
      <c r="S1443" s="210">
        <f>(((((S1337)*(1/Conversions!$D$4))*Conversions!$D$7)*Conversions!$D$6)*Conversions!$D$5)</f>
        <v>0</v>
      </c>
      <c r="T1443" s="210">
        <f>(((((T1337)*(1/Conversions!$D$4))*Conversions!$D$7)*Conversions!$D$6)*Conversions!$D$5)</f>
        <v>0</v>
      </c>
      <c r="U1443" s="210">
        <f>(((((U1337)*(1/Conversions!$D$4))*Conversions!$D$7)*Conversions!$D$6)*Conversions!$D$5)</f>
        <v>0</v>
      </c>
      <c r="V1443" s="210">
        <f>(((((V1337)*(1/Conversions!$D$4))*Conversions!$D$7)*Conversions!$D$6)*Conversions!$D$5)</f>
        <v>0</v>
      </c>
      <c r="W1443" s="210">
        <f>(((((W1337)*(1/Conversions!$D$4))*Conversions!$D$7)*Conversions!$D$6)*Conversions!$D$5)</f>
        <v>0</v>
      </c>
      <c r="X1443" s="210">
        <f>(((((X1337)*(1/Conversions!$D$4))*Conversions!$D$7)*Conversions!$D$6)*Conversions!$D$5)</f>
        <v>0</v>
      </c>
      <c r="Y1443" s="210">
        <f>(((((Y1337)*(1/Conversions!$D$4))*Conversions!$D$7)*Conversions!$D$6)*Conversions!$D$5)</f>
        <v>0</v>
      </c>
      <c r="Z1443" s="210">
        <f>(((((Z1337)*(1/Conversions!$D$4))*Conversions!$D$7)*Conversions!$D$6)*Conversions!$D$5)</f>
        <v>0</v>
      </c>
      <c r="AA1443" s="210">
        <f>(((((AA1337)*(1/Conversions!$D$4))*Conversions!$D$7)*Conversions!$D$6)*Conversions!$D$5)</f>
        <v>0</v>
      </c>
      <c r="AB1443" s="210">
        <f>(((((AB1337)*(1/Conversions!$D$4))*Conversions!$D$7)*Conversions!$D$6)*Conversions!$D$5)</f>
        <v>0</v>
      </c>
      <c r="AC1443" s="210">
        <f>(((((AC1337)*(1/Conversions!$D$4))*Conversions!$D$7)*Conversions!$D$6)*Conversions!$D$5)</f>
        <v>0</v>
      </c>
      <c r="AD1443" s="210">
        <f>(((((AD1337)*(1/Conversions!$D$4))*Conversions!$D$7)*Conversions!$D$6)*Conversions!$D$5)</f>
        <v>0</v>
      </c>
      <c r="AE1443" s="210">
        <f>(((((AE1337)*(1/Conversions!$D$4))*Conversions!$D$7)*Conversions!$D$6)*Conversions!$D$5)</f>
        <v>0</v>
      </c>
      <c r="AF1443" s="210">
        <f>(((((AF1337)*(1/Conversions!$D$4))*Conversions!$D$7)*Conversions!$D$6)*Conversions!$D$5)</f>
        <v>0</v>
      </c>
      <c r="AG1443" s="210">
        <f>(((((AG1337)*(1/Conversions!$D$4))*Conversions!$D$7)*Conversions!$D$6)*Conversions!$D$5)</f>
        <v>0</v>
      </c>
      <c r="AH1443" s="210">
        <f>(((((AH1337)*(1/Conversions!$D$4))*Conversions!$D$7)*Conversions!$D$6)*Conversions!$D$5)</f>
        <v>0</v>
      </c>
      <c r="AI1443" s="210">
        <f>(((((AI1337)*(1/Conversions!$D$4))*Conversions!$D$7)*Conversions!$D$6)*Conversions!$D$5)</f>
        <v>0</v>
      </c>
      <c r="AJ1443" s="210">
        <f>(((((AJ1337)*(1/Conversions!$D$4))*Conversions!$D$7)*Conversions!$D$6)*Conversions!$D$5)</f>
        <v>0</v>
      </c>
      <c r="AK1443" s="210">
        <f>(((((AK1337)*(1/Conversions!$D$4))*Conversions!$D$7)*Conversions!$D$6)*Conversions!$D$5)</f>
        <v>0</v>
      </c>
      <c r="AL1443" s="210">
        <f>(((((AL1337)*(1/Conversions!$D$4))*Conversions!$D$7)*Conversions!$D$6)*Conversions!$D$5)</f>
        <v>0</v>
      </c>
      <c r="AM1443" s="210">
        <f>(((((AM1337)*(1/Conversions!$D$4))*Conversions!$D$7)*Conversions!$D$6)*Conversions!$D$5)</f>
        <v>0</v>
      </c>
      <c r="AN1443" s="210">
        <f>(((((AN1337)*(1/Conversions!$D$4))*Conversions!$D$7)*Conversions!$D$6)*Conversions!$D$5)</f>
        <v>0</v>
      </c>
      <c r="AO1443" s="210">
        <f>(((((AO1337)*(1/Conversions!$D$4))*Conversions!$D$7)*Conversions!$D$6)*Conversions!$D$5)</f>
        <v>0</v>
      </c>
      <c r="AP1443" s="210">
        <f>(((((AP1337)*(1/Conversions!$D$4))*Conversions!$D$7)*Conversions!$D$6)*Conversions!$D$5)</f>
        <v>0</v>
      </c>
      <c r="AQ1443" s="210">
        <f>(((((AQ1337)*(1/Conversions!$D$4))*Conversions!$D$7)*Conversions!$D$6)*Conversions!$D$5)</f>
        <v>0</v>
      </c>
      <c r="AR1443" s="210">
        <f>(((((AR1337)*(1/Conversions!$D$4))*Conversions!$D$7)*Conversions!$D$6)*Conversions!$D$5)</f>
        <v>0</v>
      </c>
      <c r="AS1443" s="210">
        <f>(((((AS1337)*(1/Conversions!$D$4))*Conversions!$D$7)*Conversions!$D$6)*Conversions!$D$5)</f>
        <v>0</v>
      </c>
      <c r="AT1443" s="210">
        <f>(((((AT1337)*(1/Conversions!$D$4))*Conversions!$D$7)*Conversions!$D$6)*Conversions!$D$5)</f>
        <v>0</v>
      </c>
      <c r="AU1443" s="210">
        <f>(((((AU1337)*(1/Conversions!$D$4))*Conversions!$D$7)*Conversions!$D$6)*Conversions!$D$5)</f>
        <v>0</v>
      </c>
      <c r="AV1443" s="210">
        <f>(((((AV1337)*(1/Conversions!$D$4))*Conversions!$D$7)*Conversions!$D$6)*Conversions!$D$5)</f>
        <v>0</v>
      </c>
      <c r="AW1443" s="210">
        <f>(((((AW1337)*(1/Conversions!$D$4))*Conversions!$D$7)*Conversions!$D$6)*Conversions!$D$5)</f>
        <v>0</v>
      </c>
      <c r="AX1443" s="210">
        <f>(((((AX1337)*(1/Conversions!$D$4))*Conversions!$D$7)*Conversions!$D$6)*Conversions!$D$5)</f>
        <v>0</v>
      </c>
      <c r="AY1443" s="210">
        <f>(((((AY1337)*(1/Conversions!$D$4))*Conversions!$D$7)*Conversions!$D$6)*Conversions!$D$5)</f>
        <v>0</v>
      </c>
      <c r="AZ1443" s="210">
        <f>(((((AZ1337)*(1/Conversions!$D$4))*Conversions!$D$7)*Conversions!$D$6)*Conversions!$D$5)</f>
        <v>0</v>
      </c>
      <c r="BA1443" s="210">
        <f>(((((BA1337)*(1/Conversions!$D$4))*Conversions!$D$7)*Conversions!$D$6)*Conversions!$D$5)</f>
        <v>0</v>
      </c>
      <c r="BB1443" s="210">
        <f>(((((BB1337)*(1/Conversions!$D$4))*Conversions!$D$7)*Conversions!$D$6)*Conversions!$D$5)</f>
        <v>0</v>
      </c>
      <c r="BC1443" s="210">
        <f>(((((BC1337)*(1/Conversions!$D$4))*Conversions!$D$7)*Conversions!$D$6)*Conversions!$D$5)</f>
        <v>0</v>
      </c>
      <c r="BD1443" s="210">
        <f>(((((BD1337)*(1/Conversions!$D$4))*Conversions!$D$7)*Conversions!$D$6)*Conversions!$D$5)</f>
        <v>0</v>
      </c>
      <c r="BE1443" s="210">
        <f>(((((BE1337)*(1/Conversions!$D$4))*Conversions!$D$7)*Conversions!$D$6)*Conversions!$D$5)</f>
        <v>0</v>
      </c>
      <c r="BF1443" s="210">
        <f>(((((BF1337)*(1/Conversions!$D$4))*Conversions!$D$7)*Conversions!$D$6)*Conversions!$D$5)</f>
        <v>0</v>
      </c>
      <c r="BG1443" s="210">
        <f>(((((BG1337)*(1/Conversions!$D$4))*Conversions!$D$7)*Conversions!$D$6)*Conversions!$D$5)</f>
        <v>0</v>
      </c>
      <c r="BH1443" s="210">
        <f>(((((BH1337)*(1/Conversions!$D$4))*Conversions!$D$7)*Conversions!$D$6)*Conversions!$D$5)</f>
        <v>0</v>
      </c>
      <c r="BI1443" s="210">
        <f>(((((BI1337)*(1/Conversions!$D$4))*Conversions!$D$7)*Conversions!$D$6)*Conversions!$D$5)</f>
        <v>0</v>
      </c>
      <c r="BJ1443" s="210">
        <f>(((((BJ1337)*(1/Conversions!$D$4))*Conversions!$D$7)*Conversions!$D$6)*Conversions!$D$5)</f>
        <v>0</v>
      </c>
      <c r="BK1443" s="210">
        <f>(((((BK1337)*(1/Conversions!$D$4))*Conversions!$D$7)*Conversions!$D$6)*Conversions!$D$5)</f>
        <v>0</v>
      </c>
      <c r="BL1443" s="210">
        <f>(((((BL1337)*(1/Conversions!$D$4))*Conversions!$D$7)*Conversions!$D$6)*Conversions!$D$5)</f>
        <v>0</v>
      </c>
      <c r="BM1443" s="210">
        <f>(((((BM1337)*(1/Conversions!$D$4))*Conversions!$D$7)*Conversions!$D$6)*Conversions!$D$5)</f>
        <v>0</v>
      </c>
      <c r="BN1443" s="210">
        <f>(((((BN1337)*(1/Conversions!$D$4))*Conversions!$D$7)*Conversions!$D$6)*Conversions!$D$5)</f>
        <v>0</v>
      </c>
      <c r="BO1443" s="210">
        <f>(((((BO1337)*(1/Conversions!$D$4))*Conversions!$D$7)*Conversions!$D$6)*Conversions!$D$5)</f>
        <v>0</v>
      </c>
      <c r="BP1443" s="210">
        <f>(((((BP1337)*(1/Conversions!$D$4))*Conversions!$D$7)*Conversions!$D$6)*Conversions!$D$5)</f>
        <v>0</v>
      </c>
      <c r="BQ1443" s="210">
        <f>(((((BQ1337)*(1/Conversions!$D$4))*Conversions!$D$7)*Conversions!$D$6)*Conversions!$D$5)</f>
        <v>0</v>
      </c>
      <c r="BR1443" s="210">
        <f>(((((BR1337)*(1/Conversions!$D$4))*Conversions!$D$7)*Conversions!$D$6)*Conversions!$D$5)</f>
        <v>0</v>
      </c>
      <c r="BS1443" s="210">
        <f>(((((BS1337)*(1/Conversions!$D$4))*Conversions!$D$7)*Conversions!$D$6)*Conversions!$D$5)</f>
        <v>0</v>
      </c>
      <c r="BT1443" s="210">
        <f>(((((BT1337)*(1/Conversions!$D$4))*Conversions!$D$7)*Conversions!$D$6)*Conversions!$D$5)</f>
        <v>0</v>
      </c>
      <c r="BU1443" s="210">
        <f>(((((BU1337)*(1/Conversions!$D$4))*Conversions!$D$7)*Conversions!$D$6)*Conversions!$D$5)</f>
        <v>0</v>
      </c>
      <c r="BV1443" s="210">
        <f>(((((BV1337)*(1/Conversions!$D$4))*Conversions!$D$7)*Conversions!$D$6)*Conversions!$D$5)</f>
        <v>0</v>
      </c>
      <c r="BW1443" s="210">
        <f>(((((BW1337)*(1/Conversions!$D$4))*Conversions!$D$7)*Conversions!$D$6)*Conversions!$D$5)</f>
        <v>0</v>
      </c>
      <c r="BX1443" s="210">
        <f>(((((BX1337)*(1/Conversions!$D$4))*Conversions!$D$7)*Conversions!$D$6)*Conversions!$D$5)</f>
        <v>0</v>
      </c>
      <c r="BY1443" s="210">
        <f>(((((BY1337)*(1/Conversions!$D$4))*Conversions!$D$7)*Conversions!$D$6)*Conversions!$D$5)</f>
        <v>0</v>
      </c>
      <c r="BZ1443" s="210">
        <f>(((((BZ1337)*(1/Conversions!$D$4))*Conversions!$D$7)*Conversions!$D$6)*Conversions!$D$5)</f>
        <v>0</v>
      </c>
      <c r="CA1443" s="210">
        <f>(((((CA1337)*(1/Conversions!$D$4))*Conversions!$D$7)*Conversions!$D$6)*Conversions!$D$5)</f>
        <v>0</v>
      </c>
      <c r="CB1443" s="210">
        <f>(((((CB1337)*(1/Conversions!$D$4))*Conversions!$D$7)*Conversions!$D$6)*Conversions!$D$5)</f>
        <v>0</v>
      </c>
      <c r="CC1443" s="210">
        <f>(((((CC1337)*(1/Conversions!$D$4))*Conversions!$D$7)*Conversions!$D$6)*Conversions!$D$5)</f>
        <v>0</v>
      </c>
      <c r="CD1443" s="210">
        <f>(((((CD1337)*(1/Conversions!$D$4))*Conversions!$D$7)*Conversions!$D$6)*Conversions!$D$5)</f>
        <v>0</v>
      </c>
      <c r="CE1443" s="210">
        <f>(((((CE1337)*(1/Conversions!$D$4))*Conversions!$D$7)*Conversions!$D$6)*Conversions!$D$5)</f>
        <v>0</v>
      </c>
      <c r="CF1443" s="210">
        <f>(((((CF1337)*(1/Conversions!$D$4))*Conversions!$D$7)*Conversions!$D$6)*Conversions!$D$5)</f>
        <v>0</v>
      </c>
      <c r="CG1443" s="210">
        <f>(((((CG1337)*(1/Conversions!$D$4))*Conversions!$D$7)*Conversions!$D$6)*Conversions!$D$5)</f>
        <v>0</v>
      </c>
      <c r="CH1443" s="210">
        <f>(((((CH1337)*(1/Conversions!$D$4))*Conversions!$D$7)*Conversions!$D$6)*Conversions!$D$5)</f>
        <v>0</v>
      </c>
      <c r="CI1443" s="210">
        <f>(((((CI1337)*(1/Conversions!$D$4))*Conversions!$D$7)*Conversions!$D$6)*Conversions!$D$5)</f>
        <v>0</v>
      </c>
      <c r="CJ1443" s="210">
        <f>(((((CJ1337)*(1/Conversions!$D$4))*Conversions!$D$7)*Conversions!$D$6)*Conversions!$D$5)</f>
        <v>0</v>
      </c>
      <c r="CK1443" s="210">
        <f>(((((CK1337)*(1/Conversions!$D$4))*Conversions!$D$7)*Conversions!$D$6)*Conversions!$D$5)</f>
        <v>0</v>
      </c>
      <c r="CL1443" s="210">
        <f>(((((CL1337)*(1/Conversions!$D$4))*Conversions!$D$7)*Conversions!$D$6)*Conversions!$D$5)</f>
        <v>0</v>
      </c>
      <c r="CM1443" s="210">
        <f>(((((CM1337)*(1/Conversions!$D$4))*Conversions!$D$7)*Conversions!$D$6)*Conversions!$D$5)</f>
        <v>2.1399998592873947E-13</v>
      </c>
      <c r="CN1443" s="210">
        <f>(((((CN1337)*(1/Conversions!$D$4))*Conversions!$D$7)*Conversions!$D$6)*Conversions!$D$5)</f>
        <v>0</v>
      </c>
      <c r="CO1443" s="210">
        <f>(((((CO1337)*(1/Conversions!$D$4))*Conversions!$D$7)*Conversions!$D$6)*Conversions!$D$5)</f>
        <v>0</v>
      </c>
      <c r="CP1443" s="210">
        <f>(((((CP1337)*(1/Conversions!$D$4))*Conversions!$D$7)*Conversions!$D$6)*Conversions!$D$5)</f>
        <v>0</v>
      </c>
      <c r="CQ1443" s="210">
        <f>(((((CQ1337)*(1/Conversions!$D$4))*Conversions!$D$7)*Conversions!$D$6)*Conversions!$D$5)</f>
        <v>0</v>
      </c>
      <c r="CR1443" s="210">
        <f>(((((CR1337)*(1/Conversions!$D$4))*Conversions!$D$7)*Conversions!$D$6)*Conversions!$D$5)</f>
        <v>0</v>
      </c>
      <c r="CS1443" s="210">
        <f>(((((CS1337)*(1/Conversions!$D$4))*Conversions!$D$7)*Conversions!$D$6)*Conversions!$D$5)</f>
        <v>0</v>
      </c>
      <c r="CT1443" s="210">
        <f>(((((CT1337)*(1/Conversions!$D$4))*Conversions!$D$7)*Conversions!$D$6)*Conversions!$D$5)</f>
        <v>0</v>
      </c>
      <c r="CU1443" s="210">
        <f>(((((CU1337)*(1/Conversions!$D$4))*Conversions!$D$7)*Conversions!$D$6)*Conversions!$D$5)</f>
        <v>0</v>
      </c>
      <c r="CV1443" s="210">
        <f>(((((CV1337)*(1/Conversions!$D$4))*Conversions!$D$7)*Conversions!$D$6)*Conversions!$D$5)</f>
        <v>0</v>
      </c>
      <c r="CW1443" s="210">
        <f>(((((CW1337)*(1/Conversions!$D$4))*Conversions!$D$7)*Conversions!$D$6)*Conversions!$D$5)</f>
        <v>0</v>
      </c>
      <c r="CX1443" s="210">
        <f>(((((CX1337)*(1/Conversions!$D$4))*Conversions!$D$7)*Conversions!$D$6)*Conversions!$D$5)</f>
        <v>0</v>
      </c>
    </row>
    <row r="1444" spans="1:102" s="208" customFormat="1" x14ac:dyDescent="0.25">
      <c r="A1444" s="213" t="s">
        <v>272</v>
      </c>
      <c r="C1444" s="210">
        <f>(((((C1338)*(1/Conversions!$D$4))*Conversions!$D$7)*Conversions!$D$6)*Conversions!$D$5)</f>
        <v>1.3424609618278149E-4</v>
      </c>
      <c r="D1444" s="210">
        <f>(((((D1338)*(1/Conversions!$D$4))*Conversions!$D$7)*Conversions!$D$6)*Conversions!$D$5)</f>
        <v>1.3424609618278149E-4</v>
      </c>
      <c r="E1444" s="210">
        <f>(((((E1338)*(1/Conversions!$D$4))*Conversions!$D$7)*Conversions!$D$6)*Conversions!$D$5)</f>
        <v>1.3424609618278149E-4</v>
      </c>
      <c r="F1444" s="210">
        <f>(((((F1338)*(1/Conversions!$D$4))*Conversions!$D$7)*Conversions!$D$6)*Conversions!$D$5)</f>
        <v>1.3424609618278149E-4</v>
      </c>
      <c r="G1444" s="210">
        <f>(((((G1338)*(1/Conversions!$D$4))*Conversions!$D$7)*Conversions!$D$6)*Conversions!$D$5)</f>
        <v>1.3424609618278149E-4</v>
      </c>
      <c r="H1444" s="210">
        <f>(((((H1338)*(1/Conversions!$D$4))*Conversions!$D$7)*Conversions!$D$6)*Conversions!$D$5)</f>
        <v>1.3424609618278149E-4</v>
      </c>
      <c r="I1444" s="210">
        <f>(((((I1338)*(1/Conversions!$D$4))*Conversions!$D$7)*Conversions!$D$6)*Conversions!$D$5)</f>
        <v>1.3424609618278149E-4</v>
      </c>
      <c r="J1444" s="210">
        <f>(((((J1338)*(1/Conversions!$D$4))*Conversions!$D$7)*Conversions!$D$6)*Conversions!$D$5)</f>
        <v>1.3424609618278149E-4</v>
      </c>
      <c r="K1444" s="210">
        <f>(((((K1338)*(1/Conversions!$D$4))*Conversions!$D$7)*Conversions!$D$6)*Conversions!$D$5)</f>
        <v>1.3424609618278149E-4</v>
      </c>
      <c r="L1444" s="210">
        <f>(((((L1338)*(1/Conversions!$D$4))*Conversions!$D$7)*Conversions!$D$6)*Conversions!$D$5)</f>
        <v>1.3424609618278149E-4</v>
      </c>
      <c r="M1444" s="210">
        <f>(((((M1338)*(1/Conversions!$D$4))*Conversions!$D$7)*Conversions!$D$6)*Conversions!$D$5)</f>
        <v>1.3424609618278149E-4</v>
      </c>
      <c r="N1444" s="210">
        <f>(((((N1338)*(1/Conversions!$D$4))*Conversions!$D$7)*Conversions!$D$6)*Conversions!$D$5)</f>
        <v>1.3424609618278149E-4</v>
      </c>
      <c r="O1444" s="210">
        <f>(((((O1338)*(1/Conversions!$D$4))*Conversions!$D$7)*Conversions!$D$6)*Conversions!$D$5)</f>
        <v>1.3424609618278149E-4</v>
      </c>
      <c r="P1444" s="210">
        <f>(((((P1338)*(1/Conversions!$D$4))*Conversions!$D$7)*Conversions!$D$6)*Conversions!$D$5)</f>
        <v>1.3424609618278149E-4</v>
      </c>
      <c r="Q1444" s="210">
        <f>(((((Q1338)*(1/Conversions!$D$4))*Conversions!$D$7)*Conversions!$D$6)*Conversions!$D$5)</f>
        <v>1.3424609618278149E-4</v>
      </c>
      <c r="R1444" s="210">
        <f>(((((R1338)*(1/Conversions!$D$4))*Conversions!$D$7)*Conversions!$D$6)*Conversions!$D$5)</f>
        <v>1.3424609618278149E-4</v>
      </c>
      <c r="S1444" s="210">
        <f>(((((S1338)*(1/Conversions!$D$4))*Conversions!$D$7)*Conversions!$D$6)*Conversions!$D$5)</f>
        <v>1.3424609618278149E-4</v>
      </c>
      <c r="T1444" s="210">
        <f>(((((T1338)*(1/Conversions!$D$4))*Conversions!$D$7)*Conversions!$D$6)*Conversions!$D$5)</f>
        <v>1.3424609618278149E-4</v>
      </c>
      <c r="U1444" s="210">
        <f>(((((U1338)*(1/Conversions!$D$4))*Conversions!$D$7)*Conversions!$D$6)*Conversions!$D$5)</f>
        <v>1.3424609618278149E-4</v>
      </c>
      <c r="V1444" s="210">
        <f>(((((V1338)*(1/Conversions!$D$4))*Conversions!$D$7)*Conversions!$D$6)*Conversions!$D$5)</f>
        <v>1.3424609618278149E-4</v>
      </c>
      <c r="W1444" s="210">
        <f>(((((W1338)*(1/Conversions!$D$4))*Conversions!$D$7)*Conversions!$D$6)*Conversions!$D$5)</f>
        <v>1.3424609618278149E-4</v>
      </c>
      <c r="X1444" s="210">
        <f>(((((X1338)*(1/Conversions!$D$4))*Conversions!$D$7)*Conversions!$D$6)*Conversions!$D$5)</f>
        <v>1.3424609618278149E-4</v>
      </c>
      <c r="Y1444" s="210">
        <f>(((((Y1338)*(1/Conversions!$D$4))*Conversions!$D$7)*Conversions!$D$6)*Conversions!$D$5)</f>
        <v>1.3424609618278149E-4</v>
      </c>
      <c r="Z1444" s="210">
        <f>(((((Z1338)*(1/Conversions!$D$4))*Conversions!$D$7)*Conversions!$D$6)*Conversions!$D$5)</f>
        <v>1.3424609618278149E-4</v>
      </c>
      <c r="AA1444" s="210">
        <f>(((((AA1338)*(1/Conversions!$D$4))*Conversions!$D$7)*Conversions!$D$6)*Conversions!$D$5)</f>
        <v>1.3424609618278149E-4</v>
      </c>
      <c r="AB1444" s="210">
        <f>(((((AB1338)*(1/Conversions!$D$4))*Conversions!$D$7)*Conversions!$D$6)*Conversions!$D$5)</f>
        <v>1.3424609618278149E-4</v>
      </c>
      <c r="AC1444" s="210">
        <f>(((((AC1338)*(1/Conversions!$D$4))*Conversions!$D$7)*Conversions!$D$6)*Conversions!$D$5)</f>
        <v>1.3424609618278149E-4</v>
      </c>
      <c r="AD1444" s="210">
        <f>(((((AD1338)*(1/Conversions!$D$4))*Conversions!$D$7)*Conversions!$D$6)*Conversions!$D$5)</f>
        <v>1.3424609618278149E-4</v>
      </c>
      <c r="AE1444" s="210">
        <f>(((((AE1338)*(1/Conversions!$D$4))*Conversions!$D$7)*Conversions!$D$6)*Conversions!$D$5)</f>
        <v>1.3424609618278149E-4</v>
      </c>
      <c r="AF1444" s="210">
        <f>(((((AF1338)*(1/Conversions!$D$4))*Conversions!$D$7)*Conversions!$D$6)*Conversions!$D$5)</f>
        <v>1.3424609618278149E-4</v>
      </c>
      <c r="AG1444" s="210">
        <f>(((((AG1338)*(1/Conversions!$D$4))*Conversions!$D$7)*Conversions!$D$6)*Conversions!$D$5)</f>
        <v>1.3424609618278149E-4</v>
      </c>
      <c r="AH1444" s="210">
        <f>(((((AH1338)*(1/Conversions!$D$4))*Conversions!$D$7)*Conversions!$D$6)*Conversions!$D$5)</f>
        <v>1.3424609618278149E-4</v>
      </c>
      <c r="AI1444" s="210">
        <f>(((((AI1338)*(1/Conversions!$D$4))*Conversions!$D$7)*Conversions!$D$6)*Conversions!$D$5)</f>
        <v>1.3424609618278149E-4</v>
      </c>
      <c r="AJ1444" s="210">
        <f>(((((AJ1338)*(1/Conversions!$D$4))*Conversions!$D$7)*Conversions!$D$6)*Conversions!$D$5)</f>
        <v>1.3424609618278149E-4</v>
      </c>
      <c r="AK1444" s="210">
        <f>(((((AK1338)*(1/Conversions!$D$4))*Conversions!$D$7)*Conversions!$D$6)*Conversions!$D$5)</f>
        <v>1.3424609618278149E-4</v>
      </c>
      <c r="AL1444" s="210">
        <f>(((((AL1338)*(1/Conversions!$D$4))*Conversions!$D$7)*Conversions!$D$6)*Conversions!$D$5)</f>
        <v>1.3424609618278149E-4</v>
      </c>
      <c r="AM1444" s="210">
        <f>(((((AM1338)*(1/Conversions!$D$4))*Conversions!$D$7)*Conversions!$D$6)*Conversions!$D$5)</f>
        <v>1.3424609618278149E-4</v>
      </c>
      <c r="AN1444" s="210">
        <f>(((((AN1338)*(1/Conversions!$D$4))*Conversions!$D$7)*Conversions!$D$6)*Conversions!$D$5)</f>
        <v>1.3424609618278149E-4</v>
      </c>
      <c r="AO1444" s="210">
        <f>(((((AO1338)*(1/Conversions!$D$4))*Conversions!$D$7)*Conversions!$D$6)*Conversions!$D$5)</f>
        <v>1.3424609618278149E-4</v>
      </c>
      <c r="AP1444" s="210">
        <f>(((((AP1338)*(1/Conversions!$D$4))*Conversions!$D$7)*Conversions!$D$6)*Conversions!$D$5)</f>
        <v>1.3424609618278149E-4</v>
      </c>
      <c r="AQ1444" s="210">
        <f>(((((AQ1338)*(1/Conversions!$D$4))*Conversions!$D$7)*Conversions!$D$6)*Conversions!$D$5)</f>
        <v>1.3424609618278149E-4</v>
      </c>
      <c r="AR1444" s="210">
        <f>(((((AR1338)*(1/Conversions!$D$4))*Conversions!$D$7)*Conversions!$D$6)*Conversions!$D$5)</f>
        <v>1.3424609618278149E-4</v>
      </c>
      <c r="AS1444" s="210">
        <f>(((((AS1338)*(1/Conversions!$D$4))*Conversions!$D$7)*Conversions!$D$6)*Conversions!$D$5)</f>
        <v>1.3424609618278149E-4</v>
      </c>
      <c r="AT1444" s="210">
        <f>(((((AT1338)*(1/Conversions!$D$4))*Conversions!$D$7)*Conversions!$D$6)*Conversions!$D$5)</f>
        <v>1.3424609618278149E-4</v>
      </c>
      <c r="AU1444" s="210">
        <f>(((((AU1338)*(1/Conversions!$D$4))*Conversions!$D$7)*Conversions!$D$6)*Conversions!$D$5)</f>
        <v>1.3424609618278149E-4</v>
      </c>
      <c r="AV1444" s="210">
        <f>(((((AV1338)*(1/Conversions!$D$4))*Conversions!$D$7)*Conversions!$D$6)*Conversions!$D$5)</f>
        <v>1.3424609618278149E-4</v>
      </c>
      <c r="AW1444" s="210">
        <f>(((((AW1338)*(1/Conversions!$D$4))*Conversions!$D$7)*Conversions!$D$6)*Conversions!$D$5)</f>
        <v>1.3424609618278149E-4</v>
      </c>
      <c r="AX1444" s="210">
        <f>(((((AX1338)*(1/Conversions!$D$4))*Conversions!$D$7)*Conversions!$D$6)*Conversions!$D$5)</f>
        <v>1.3424609618278149E-4</v>
      </c>
      <c r="AY1444" s="210">
        <f>(((((AY1338)*(1/Conversions!$D$4))*Conversions!$D$7)*Conversions!$D$6)*Conversions!$D$5)</f>
        <v>1.3424609618278149E-4</v>
      </c>
      <c r="AZ1444" s="210">
        <f>(((((AZ1338)*(1/Conversions!$D$4))*Conversions!$D$7)*Conversions!$D$6)*Conversions!$D$5)</f>
        <v>1.3424609618278149E-4</v>
      </c>
      <c r="BA1444" s="210">
        <f>(((((BA1338)*(1/Conversions!$D$4))*Conversions!$D$7)*Conversions!$D$6)*Conversions!$D$5)</f>
        <v>1.3424609618278149E-4</v>
      </c>
      <c r="BB1444" s="210">
        <f>(((((BB1338)*(1/Conversions!$D$4))*Conversions!$D$7)*Conversions!$D$6)*Conversions!$D$5)</f>
        <v>1.3424609618278149E-4</v>
      </c>
      <c r="BC1444" s="210">
        <f>(((((BC1338)*(1/Conversions!$D$4))*Conversions!$D$7)*Conversions!$D$6)*Conversions!$D$5)</f>
        <v>1.1346150322114909E-4</v>
      </c>
      <c r="BD1444" s="210">
        <f>(((((BD1338)*(1/Conversions!$D$4))*Conversions!$D$7)*Conversions!$D$6)*Conversions!$D$5)</f>
        <v>1.3424609618278149E-4</v>
      </c>
      <c r="BE1444" s="210">
        <f>(((((BE1338)*(1/Conversions!$D$4))*Conversions!$D$7)*Conversions!$D$6)*Conversions!$D$5)</f>
        <v>1.3424609618278149E-4</v>
      </c>
      <c r="BF1444" s="210">
        <f>(((((BF1338)*(1/Conversions!$D$4))*Conversions!$D$7)*Conversions!$D$6)*Conversions!$D$5)</f>
        <v>1.3424609618278149E-4</v>
      </c>
      <c r="BG1444" s="210">
        <f>(((((BG1338)*(1/Conversions!$D$4))*Conversions!$D$7)*Conversions!$D$6)*Conversions!$D$5)</f>
        <v>1.3424609618278149E-4</v>
      </c>
      <c r="BH1444" s="210">
        <f>(((((BH1338)*(1/Conversions!$D$4))*Conversions!$D$7)*Conversions!$D$6)*Conversions!$D$5)</f>
        <v>2.381101811241966E-4</v>
      </c>
      <c r="BI1444" s="210">
        <f>(((((BI1338)*(1/Conversions!$D$4))*Conversions!$D$7)*Conversions!$D$6)*Conversions!$D$5)</f>
        <v>2.381101811241966E-4</v>
      </c>
      <c r="BJ1444" s="210">
        <f>(((((BJ1338)*(1/Conversions!$D$4))*Conversions!$D$7)*Conversions!$D$6)*Conversions!$D$5)</f>
        <v>2.381101811241966E-4</v>
      </c>
      <c r="BK1444" s="210">
        <f>(((((BK1338)*(1/Conversions!$D$4))*Conversions!$D$7)*Conversions!$D$6)*Conversions!$D$5)</f>
        <v>1.3424609618278149E-4</v>
      </c>
      <c r="BL1444" s="210">
        <f>(((((BL1338)*(1/Conversions!$D$4))*Conversions!$D$7)*Conversions!$D$6)*Conversions!$D$5)</f>
        <v>1.1346150322114909E-4</v>
      </c>
      <c r="BM1444" s="210">
        <f>(((((BM1338)*(1/Conversions!$D$4))*Conversions!$D$7)*Conversions!$D$6)*Conversions!$D$5)</f>
        <v>1.3424609618278149E-4</v>
      </c>
      <c r="BN1444" s="210">
        <f>(((((BN1338)*(1/Conversions!$D$4))*Conversions!$D$7)*Conversions!$D$6)*Conversions!$D$5)</f>
        <v>1.3424609618278149E-4</v>
      </c>
      <c r="BO1444" s="210">
        <f>(((((BO1338)*(1/Conversions!$D$4))*Conversions!$D$7)*Conversions!$D$6)*Conversions!$D$5)</f>
        <v>1.3424609618278149E-4</v>
      </c>
      <c r="BP1444" s="210">
        <f>(((((BP1338)*(1/Conversions!$D$4))*Conversions!$D$7)*Conversions!$D$6)*Conversions!$D$5)</f>
        <v>1.3424609618278149E-4</v>
      </c>
      <c r="BQ1444" s="210">
        <f>(((((BQ1338)*(1/Conversions!$D$4))*Conversions!$D$7)*Conversions!$D$6)*Conversions!$D$5)</f>
        <v>1.3424609618278149E-4</v>
      </c>
      <c r="BR1444" s="210">
        <f>(((((BR1338)*(1/Conversions!$D$4))*Conversions!$D$7)*Conversions!$D$6)*Conversions!$D$5)</f>
        <v>2.381101811241966E-4</v>
      </c>
      <c r="BS1444" s="210">
        <f>(((((BS1338)*(1/Conversions!$D$4))*Conversions!$D$7)*Conversions!$D$6)*Conversions!$D$5)</f>
        <v>2.381101811241966E-4</v>
      </c>
      <c r="BT1444" s="210">
        <f>(((((BT1338)*(1/Conversions!$D$4))*Conversions!$D$7)*Conversions!$D$6)*Conversions!$D$5)</f>
        <v>2.381101811241966E-4</v>
      </c>
      <c r="BU1444" s="210">
        <f>(((((BU1338)*(1/Conversions!$D$4))*Conversions!$D$7)*Conversions!$D$6)*Conversions!$D$5)</f>
        <v>1.3424609618278149E-4</v>
      </c>
      <c r="BV1444" s="210">
        <f>(((((BV1338)*(1/Conversions!$D$4))*Conversions!$D$7)*Conversions!$D$6)*Conversions!$D$5)</f>
        <v>1.1346150322114909E-4</v>
      </c>
      <c r="BW1444" s="210">
        <f>(((((BW1338)*(1/Conversions!$D$4))*Conversions!$D$7)*Conversions!$D$6)*Conversions!$D$5)</f>
        <v>1.3424609618278149E-4</v>
      </c>
      <c r="BX1444" s="210">
        <f>(((((BX1338)*(1/Conversions!$D$4))*Conversions!$D$7)*Conversions!$D$6)*Conversions!$D$5)</f>
        <v>1.3424609618278149E-4</v>
      </c>
      <c r="BY1444" s="210">
        <f>(((((BY1338)*(1/Conversions!$D$4))*Conversions!$D$7)*Conversions!$D$6)*Conversions!$D$5)</f>
        <v>1.3424609618278149E-4</v>
      </c>
      <c r="BZ1444" s="210">
        <f>(((((BZ1338)*(1/Conversions!$D$4))*Conversions!$D$7)*Conversions!$D$6)*Conversions!$D$5)</f>
        <v>2.381101811241966E-4</v>
      </c>
      <c r="CA1444" s="210">
        <f>(((((CA1338)*(1/Conversions!$D$4))*Conversions!$D$7)*Conversions!$D$6)*Conversions!$D$5)</f>
        <v>2.381101811241966E-4</v>
      </c>
      <c r="CB1444" s="210">
        <f>(((((CB1338)*(1/Conversions!$D$4))*Conversions!$D$7)*Conversions!$D$6)*Conversions!$D$5)</f>
        <v>2.381101811241966E-4</v>
      </c>
      <c r="CC1444" s="210">
        <f>(((((CC1338)*(1/Conversions!$D$4))*Conversions!$D$7)*Conversions!$D$6)*Conversions!$D$5)</f>
        <v>2.392347865790612E-4</v>
      </c>
      <c r="CD1444" s="210">
        <f>(((((CD1338)*(1/Conversions!$D$4))*Conversions!$D$7)*Conversions!$D$6)*Conversions!$D$5)</f>
        <v>2.392347865790612E-4</v>
      </c>
      <c r="CE1444" s="210">
        <f>(((((CE1338)*(1/Conversions!$D$4))*Conversions!$D$7)*Conversions!$D$6)*Conversions!$D$5)</f>
        <v>2.392347865790612E-4</v>
      </c>
      <c r="CF1444" s="210">
        <f>(((((CF1338)*(1/Conversions!$D$4))*Conversions!$D$7)*Conversions!$D$6)*Conversions!$D$5)</f>
        <v>2.392347865790612E-4</v>
      </c>
      <c r="CG1444" s="210">
        <f>(((((CG1338)*(1/Conversions!$D$4))*Conversions!$D$7)*Conversions!$D$6)*Conversions!$D$5)</f>
        <v>2.392347865790612E-4</v>
      </c>
      <c r="CH1444" s="210">
        <f>(((((CH1338)*(1/Conversions!$D$4))*Conversions!$D$7)*Conversions!$D$6)*Conversions!$D$5)</f>
        <v>2.392347865790612E-4</v>
      </c>
      <c r="CI1444" s="210">
        <f>(((((CI1338)*(1/Conversions!$D$4))*Conversions!$D$7)*Conversions!$D$6)*Conversions!$D$5)</f>
        <v>2.392347865790612E-4</v>
      </c>
      <c r="CJ1444" s="210">
        <f>(((((CJ1338)*(1/Conversions!$D$4))*Conversions!$D$7)*Conversions!$D$6)*Conversions!$D$5)</f>
        <v>2.392347865790612E-4</v>
      </c>
      <c r="CK1444" s="210">
        <f>(((((CK1338)*(1/Conversions!$D$4))*Conversions!$D$7)*Conversions!$D$6)*Conversions!$D$5)</f>
        <v>2.392347865790612E-4</v>
      </c>
      <c r="CL1444" s="210">
        <f>(((((CL1338)*(1/Conversions!$D$4))*Conversions!$D$7)*Conversions!$D$6)*Conversions!$D$5)</f>
        <v>2.381101811241966E-4</v>
      </c>
      <c r="CM1444" s="210">
        <f>(((((CM1338)*(1/Conversions!$D$4))*Conversions!$D$7)*Conversions!$D$6)*Conversions!$D$5)</f>
        <v>2.381101811241966E-4</v>
      </c>
      <c r="CN1444" s="210">
        <f>(((((CN1338)*(1/Conversions!$D$4))*Conversions!$D$7)*Conversions!$D$6)*Conversions!$D$5)</f>
        <v>2.381101811241966E-4</v>
      </c>
      <c r="CO1444" s="210">
        <f>(((((CO1338)*(1/Conversions!$D$4))*Conversions!$D$7)*Conversions!$D$6)*Conversions!$D$5)</f>
        <v>1.3424609618278149E-4</v>
      </c>
      <c r="CP1444" s="210">
        <f>(((((CP1338)*(1/Conversions!$D$4))*Conversions!$D$7)*Conversions!$D$6)*Conversions!$D$5)</f>
        <v>1.1346150322114909E-4</v>
      </c>
      <c r="CQ1444" s="210">
        <f>(((((CQ1338)*(1/Conversions!$D$4))*Conversions!$D$7)*Conversions!$D$6)*Conversions!$D$5)</f>
        <v>1.3424609618278149E-4</v>
      </c>
      <c r="CR1444" s="210">
        <f>(((((CR1338)*(1/Conversions!$D$4))*Conversions!$D$7)*Conversions!$D$6)*Conversions!$D$5)</f>
        <v>1.3424609618278149E-4</v>
      </c>
      <c r="CS1444" s="210">
        <f>(((((CS1338)*(1/Conversions!$D$4))*Conversions!$D$7)*Conversions!$D$6)*Conversions!$D$5)</f>
        <v>1.3424609618278149E-4</v>
      </c>
      <c r="CT1444" s="210">
        <f>(((((CT1338)*(1/Conversions!$D$4))*Conversions!$D$7)*Conversions!$D$6)*Conversions!$D$5)</f>
        <v>1.3424609618278149E-4</v>
      </c>
      <c r="CU1444" s="210">
        <f>(((((CU1338)*(1/Conversions!$D$4))*Conversions!$D$7)*Conversions!$D$6)*Conversions!$D$5)</f>
        <v>1.1346150322114909E-4</v>
      </c>
      <c r="CV1444" s="210">
        <f>(((((CV1338)*(1/Conversions!$D$4))*Conversions!$D$7)*Conversions!$D$6)*Conversions!$D$5)</f>
        <v>1.3424609618278149E-4</v>
      </c>
      <c r="CW1444" s="210">
        <f>(((((CW1338)*(1/Conversions!$D$4))*Conversions!$D$7)*Conversions!$D$6)*Conversions!$D$5)</f>
        <v>1.3424609618278149E-4</v>
      </c>
      <c r="CX1444" s="210">
        <f>(((((CX1338)*(1/Conversions!$D$4))*Conversions!$D$7)*Conversions!$D$6)*Conversions!$D$5)</f>
        <v>1.3424609618278149E-4</v>
      </c>
    </row>
    <row r="1445" spans="1:102" s="208" customFormat="1" x14ac:dyDescent="0.25">
      <c r="A1445" s="213" t="s">
        <v>274</v>
      </c>
      <c r="C1445" s="210">
        <f>(((((C1339)*(1/Conversions!$D$4))*Conversions!$D$7)*Conversions!$D$6)*Conversions!$D$5)</f>
        <v>4.4748698727593829E-5</v>
      </c>
      <c r="D1445" s="210">
        <f>(((((D1339)*(1/Conversions!$D$4))*Conversions!$D$7)*Conversions!$D$6)*Conversions!$D$5)</f>
        <v>4.4748698727593829E-5</v>
      </c>
      <c r="E1445" s="210">
        <f>(((((E1339)*(1/Conversions!$D$4))*Conversions!$D$7)*Conversions!$D$6)*Conversions!$D$5)</f>
        <v>4.4748698727593829E-5</v>
      </c>
      <c r="F1445" s="210">
        <f>(((((F1339)*(1/Conversions!$D$4))*Conversions!$D$7)*Conversions!$D$6)*Conversions!$D$5)</f>
        <v>4.4748698727593829E-5</v>
      </c>
      <c r="G1445" s="210">
        <f>(((((G1339)*(1/Conversions!$D$4))*Conversions!$D$7)*Conversions!$D$6)*Conversions!$D$5)</f>
        <v>4.4748698727593829E-5</v>
      </c>
      <c r="H1445" s="210">
        <f>(((((H1339)*(1/Conversions!$D$4))*Conversions!$D$7)*Conversions!$D$6)*Conversions!$D$5)</f>
        <v>4.4748698727593829E-5</v>
      </c>
      <c r="I1445" s="210">
        <f>(((((I1339)*(1/Conversions!$D$4))*Conversions!$D$7)*Conversions!$D$6)*Conversions!$D$5)</f>
        <v>4.4748698727593829E-5</v>
      </c>
      <c r="J1445" s="210">
        <f>(((((J1339)*(1/Conversions!$D$4))*Conversions!$D$7)*Conversions!$D$6)*Conversions!$D$5)</f>
        <v>4.4748698727593829E-5</v>
      </c>
      <c r="K1445" s="210">
        <f>(((((K1339)*(1/Conversions!$D$4))*Conversions!$D$7)*Conversions!$D$6)*Conversions!$D$5)</f>
        <v>4.4748698727593829E-5</v>
      </c>
      <c r="L1445" s="210">
        <f>(((((L1339)*(1/Conversions!$D$4))*Conversions!$D$7)*Conversions!$D$6)*Conversions!$D$5)</f>
        <v>4.4748698727593829E-5</v>
      </c>
      <c r="M1445" s="210">
        <f>(((((M1339)*(1/Conversions!$D$4))*Conversions!$D$7)*Conversions!$D$6)*Conversions!$D$5)</f>
        <v>4.4748698727593829E-5</v>
      </c>
      <c r="N1445" s="210">
        <f>(((((N1339)*(1/Conversions!$D$4))*Conversions!$D$7)*Conversions!$D$6)*Conversions!$D$5)</f>
        <v>4.4748698727593829E-5</v>
      </c>
      <c r="O1445" s="210">
        <f>(((((O1339)*(1/Conversions!$D$4))*Conversions!$D$7)*Conversions!$D$6)*Conversions!$D$5)</f>
        <v>4.4748698727593829E-5</v>
      </c>
      <c r="P1445" s="210">
        <f>(((((P1339)*(1/Conversions!$D$4))*Conversions!$D$7)*Conversions!$D$6)*Conversions!$D$5)</f>
        <v>4.4748698727593829E-5</v>
      </c>
      <c r="Q1445" s="210">
        <f>(((((Q1339)*(1/Conversions!$D$4))*Conversions!$D$7)*Conversions!$D$6)*Conversions!$D$5)</f>
        <v>4.4748698727593829E-5</v>
      </c>
      <c r="R1445" s="210">
        <f>(((((R1339)*(1/Conversions!$D$4))*Conversions!$D$7)*Conversions!$D$6)*Conversions!$D$5)</f>
        <v>4.4748698727593829E-5</v>
      </c>
      <c r="S1445" s="210">
        <f>(((((S1339)*(1/Conversions!$D$4))*Conversions!$D$7)*Conversions!$D$6)*Conversions!$D$5)</f>
        <v>4.4748698727593829E-5</v>
      </c>
      <c r="T1445" s="210">
        <f>(((((T1339)*(1/Conversions!$D$4))*Conversions!$D$7)*Conversions!$D$6)*Conversions!$D$5)</f>
        <v>4.4748698727593829E-5</v>
      </c>
      <c r="U1445" s="210">
        <f>(((((U1339)*(1/Conversions!$D$4))*Conversions!$D$7)*Conversions!$D$6)*Conversions!$D$5)</f>
        <v>4.4748698727593829E-5</v>
      </c>
      <c r="V1445" s="210">
        <f>(((((V1339)*(1/Conversions!$D$4))*Conversions!$D$7)*Conversions!$D$6)*Conversions!$D$5)</f>
        <v>4.4748698727593829E-5</v>
      </c>
      <c r="W1445" s="210">
        <f>(((((W1339)*(1/Conversions!$D$4))*Conversions!$D$7)*Conversions!$D$6)*Conversions!$D$5)</f>
        <v>4.4748698727593829E-5</v>
      </c>
      <c r="X1445" s="210">
        <f>(((((X1339)*(1/Conversions!$D$4))*Conversions!$D$7)*Conversions!$D$6)*Conversions!$D$5)</f>
        <v>4.4748698727593829E-5</v>
      </c>
      <c r="Y1445" s="210">
        <f>(((((Y1339)*(1/Conversions!$D$4))*Conversions!$D$7)*Conversions!$D$6)*Conversions!$D$5)</f>
        <v>4.4748698727593829E-5</v>
      </c>
      <c r="Z1445" s="210">
        <f>(((((Z1339)*(1/Conversions!$D$4))*Conversions!$D$7)*Conversions!$D$6)*Conversions!$D$5)</f>
        <v>4.4748698727593829E-5</v>
      </c>
      <c r="AA1445" s="210">
        <f>(((((AA1339)*(1/Conversions!$D$4))*Conversions!$D$7)*Conversions!$D$6)*Conversions!$D$5)</f>
        <v>4.4748698727593829E-5</v>
      </c>
      <c r="AB1445" s="210">
        <f>(((((AB1339)*(1/Conversions!$D$4))*Conversions!$D$7)*Conversions!$D$6)*Conversions!$D$5)</f>
        <v>4.4748698727593829E-5</v>
      </c>
      <c r="AC1445" s="210">
        <f>(((((AC1339)*(1/Conversions!$D$4))*Conversions!$D$7)*Conversions!$D$6)*Conversions!$D$5)</f>
        <v>4.4748698727593829E-5</v>
      </c>
      <c r="AD1445" s="210">
        <f>(((((AD1339)*(1/Conversions!$D$4))*Conversions!$D$7)*Conversions!$D$6)*Conversions!$D$5)</f>
        <v>4.4748698727593829E-5</v>
      </c>
      <c r="AE1445" s="210">
        <f>(((((AE1339)*(1/Conversions!$D$4))*Conversions!$D$7)*Conversions!$D$6)*Conversions!$D$5)</f>
        <v>4.4748698727593829E-5</v>
      </c>
      <c r="AF1445" s="210">
        <f>(((((AF1339)*(1/Conversions!$D$4))*Conversions!$D$7)*Conversions!$D$6)*Conversions!$D$5)</f>
        <v>4.4748698727593829E-5</v>
      </c>
      <c r="AG1445" s="210">
        <f>(((((AG1339)*(1/Conversions!$D$4))*Conversions!$D$7)*Conversions!$D$6)*Conversions!$D$5)</f>
        <v>4.4748698727593829E-5</v>
      </c>
      <c r="AH1445" s="210">
        <f>(((((AH1339)*(1/Conversions!$D$4))*Conversions!$D$7)*Conversions!$D$6)*Conversions!$D$5)</f>
        <v>4.4748698727593829E-5</v>
      </c>
      <c r="AI1445" s="210">
        <f>(((((AI1339)*(1/Conversions!$D$4))*Conversions!$D$7)*Conversions!$D$6)*Conversions!$D$5)</f>
        <v>4.4748698727593829E-5</v>
      </c>
      <c r="AJ1445" s="210">
        <f>(((((AJ1339)*(1/Conversions!$D$4))*Conversions!$D$7)*Conversions!$D$6)*Conversions!$D$5)</f>
        <v>4.4748698727593829E-5</v>
      </c>
      <c r="AK1445" s="210">
        <f>(((((AK1339)*(1/Conversions!$D$4))*Conversions!$D$7)*Conversions!$D$6)*Conversions!$D$5)</f>
        <v>4.4748698727593829E-5</v>
      </c>
      <c r="AL1445" s="210">
        <f>(((((AL1339)*(1/Conversions!$D$4))*Conversions!$D$7)*Conversions!$D$6)*Conversions!$D$5)</f>
        <v>4.4748698727593829E-5</v>
      </c>
      <c r="AM1445" s="210">
        <f>(((((AM1339)*(1/Conversions!$D$4))*Conversions!$D$7)*Conversions!$D$6)*Conversions!$D$5)</f>
        <v>4.4748698727593829E-5</v>
      </c>
      <c r="AN1445" s="210">
        <f>(((((AN1339)*(1/Conversions!$D$4))*Conversions!$D$7)*Conversions!$D$6)*Conversions!$D$5)</f>
        <v>4.4748698727593829E-5</v>
      </c>
      <c r="AO1445" s="210">
        <f>(((((AO1339)*(1/Conversions!$D$4))*Conversions!$D$7)*Conversions!$D$6)*Conversions!$D$5)</f>
        <v>4.4748698727593829E-5</v>
      </c>
      <c r="AP1445" s="210">
        <f>(((((AP1339)*(1/Conversions!$D$4))*Conversions!$D$7)*Conversions!$D$6)*Conversions!$D$5)</f>
        <v>4.4748698727593829E-5</v>
      </c>
      <c r="AQ1445" s="210">
        <f>(((((AQ1339)*(1/Conversions!$D$4))*Conversions!$D$7)*Conversions!$D$6)*Conversions!$D$5)</f>
        <v>4.4748698727593829E-5</v>
      </c>
      <c r="AR1445" s="210">
        <f>(((((AR1339)*(1/Conversions!$D$4))*Conversions!$D$7)*Conversions!$D$6)*Conversions!$D$5)</f>
        <v>4.4748698727593829E-5</v>
      </c>
      <c r="AS1445" s="210">
        <f>(((((AS1339)*(1/Conversions!$D$4))*Conversions!$D$7)*Conversions!$D$6)*Conversions!$D$5)</f>
        <v>4.4748698727593829E-5</v>
      </c>
      <c r="AT1445" s="210">
        <f>(((((AT1339)*(1/Conversions!$D$4))*Conversions!$D$7)*Conversions!$D$6)*Conversions!$D$5)</f>
        <v>4.4748698727593829E-5</v>
      </c>
      <c r="AU1445" s="210">
        <f>(((((AU1339)*(1/Conversions!$D$4))*Conversions!$D$7)*Conversions!$D$6)*Conversions!$D$5)</f>
        <v>4.4748698727593829E-5</v>
      </c>
      <c r="AV1445" s="210">
        <f>(((((AV1339)*(1/Conversions!$D$4))*Conversions!$D$7)*Conversions!$D$6)*Conversions!$D$5)</f>
        <v>4.4748698727593829E-5</v>
      </c>
      <c r="AW1445" s="210">
        <f>(((((AW1339)*(1/Conversions!$D$4))*Conversions!$D$7)*Conversions!$D$6)*Conversions!$D$5)</f>
        <v>4.4748698727593829E-5</v>
      </c>
      <c r="AX1445" s="210">
        <f>(((((AX1339)*(1/Conversions!$D$4))*Conversions!$D$7)*Conversions!$D$6)*Conversions!$D$5)</f>
        <v>4.4748698727593829E-5</v>
      </c>
      <c r="AY1445" s="210">
        <f>(((((AY1339)*(1/Conversions!$D$4))*Conversions!$D$7)*Conversions!$D$6)*Conversions!$D$5)</f>
        <v>4.4748698727593829E-5</v>
      </c>
      <c r="AZ1445" s="210">
        <f>(((((AZ1339)*(1/Conversions!$D$4))*Conversions!$D$7)*Conversions!$D$6)*Conversions!$D$5)</f>
        <v>4.4748698727593829E-5</v>
      </c>
      <c r="BA1445" s="210">
        <f>(((((BA1339)*(1/Conversions!$D$4))*Conversions!$D$7)*Conversions!$D$6)*Conversions!$D$5)</f>
        <v>4.4748698727593829E-5</v>
      </c>
      <c r="BB1445" s="210">
        <f>(((((BB1339)*(1/Conversions!$D$4))*Conversions!$D$7)*Conversions!$D$6)*Conversions!$D$5)</f>
        <v>4.4748698727593829E-5</v>
      </c>
      <c r="BC1445" s="210">
        <f>(((((BC1339)*(1/Conversions!$D$4))*Conversions!$D$7)*Conversions!$D$6)*Conversions!$D$5)</f>
        <v>4.5867416195783674E-5</v>
      </c>
      <c r="BD1445" s="210">
        <f>(((((BD1339)*(1/Conversions!$D$4))*Conversions!$D$7)*Conversions!$D$6)*Conversions!$D$5)</f>
        <v>4.4748698727593829E-5</v>
      </c>
      <c r="BE1445" s="210">
        <f>(((((BE1339)*(1/Conversions!$D$4))*Conversions!$D$7)*Conversions!$D$6)*Conversions!$D$5)</f>
        <v>4.4748698727593829E-5</v>
      </c>
      <c r="BF1445" s="210">
        <f>(((((BF1339)*(1/Conversions!$D$4))*Conversions!$D$7)*Conversions!$D$6)*Conversions!$D$5)</f>
        <v>4.4748698727593829E-5</v>
      </c>
      <c r="BG1445" s="210">
        <f>(((((BG1339)*(1/Conversions!$D$4))*Conversions!$D$7)*Conversions!$D$6)*Conversions!$D$5)</f>
        <v>4.4748698727593829E-5</v>
      </c>
      <c r="BH1445" s="210">
        <f>(((((BH1339)*(1/Conversions!$D$4))*Conversions!$D$7)*Conversions!$D$6)*Conversions!$D$5)</f>
        <v>2.3551946698733596E-4</v>
      </c>
      <c r="BI1445" s="210">
        <f>(((((BI1339)*(1/Conversions!$D$4))*Conversions!$D$7)*Conversions!$D$6)*Conversions!$D$5)</f>
        <v>2.3551946698733596E-4</v>
      </c>
      <c r="BJ1445" s="210">
        <f>(((((BJ1339)*(1/Conversions!$D$4))*Conversions!$D$7)*Conversions!$D$6)*Conversions!$D$5)</f>
        <v>2.3551946698733596E-4</v>
      </c>
      <c r="BK1445" s="210">
        <f>(((((BK1339)*(1/Conversions!$D$4))*Conversions!$D$7)*Conversions!$D$6)*Conversions!$D$5)</f>
        <v>4.4748698727593829E-5</v>
      </c>
      <c r="BL1445" s="210">
        <f>(((((BL1339)*(1/Conversions!$D$4))*Conversions!$D$7)*Conversions!$D$6)*Conversions!$D$5)</f>
        <v>4.5867416195783674E-5</v>
      </c>
      <c r="BM1445" s="210">
        <f>(((((BM1339)*(1/Conversions!$D$4))*Conversions!$D$7)*Conversions!$D$6)*Conversions!$D$5)</f>
        <v>4.4748698727593829E-5</v>
      </c>
      <c r="BN1445" s="210">
        <f>(((((BN1339)*(1/Conversions!$D$4))*Conversions!$D$7)*Conversions!$D$6)*Conversions!$D$5)</f>
        <v>4.4748698727593829E-5</v>
      </c>
      <c r="BO1445" s="210">
        <f>(((((BO1339)*(1/Conversions!$D$4))*Conversions!$D$7)*Conversions!$D$6)*Conversions!$D$5)</f>
        <v>4.4748698727593829E-5</v>
      </c>
      <c r="BP1445" s="210">
        <f>(((((BP1339)*(1/Conversions!$D$4))*Conversions!$D$7)*Conversions!$D$6)*Conversions!$D$5)</f>
        <v>4.4748698727593829E-5</v>
      </c>
      <c r="BQ1445" s="210">
        <f>(((((BQ1339)*(1/Conversions!$D$4))*Conversions!$D$7)*Conversions!$D$6)*Conversions!$D$5)</f>
        <v>4.4748698727593829E-5</v>
      </c>
      <c r="BR1445" s="210">
        <f>(((((BR1339)*(1/Conversions!$D$4))*Conversions!$D$7)*Conversions!$D$6)*Conversions!$D$5)</f>
        <v>2.3551946698733596E-4</v>
      </c>
      <c r="BS1445" s="210">
        <f>(((((BS1339)*(1/Conversions!$D$4))*Conversions!$D$7)*Conversions!$D$6)*Conversions!$D$5)</f>
        <v>2.3551946698733596E-4</v>
      </c>
      <c r="BT1445" s="210">
        <f>(((((BT1339)*(1/Conversions!$D$4))*Conversions!$D$7)*Conversions!$D$6)*Conversions!$D$5)</f>
        <v>2.3551946698733596E-4</v>
      </c>
      <c r="BU1445" s="210">
        <f>(((((BU1339)*(1/Conversions!$D$4))*Conversions!$D$7)*Conversions!$D$6)*Conversions!$D$5)</f>
        <v>4.4748698727593829E-5</v>
      </c>
      <c r="BV1445" s="210">
        <f>(((((BV1339)*(1/Conversions!$D$4))*Conversions!$D$7)*Conversions!$D$6)*Conversions!$D$5)</f>
        <v>4.5867416195783674E-5</v>
      </c>
      <c r="BW1445" s="210">
        <f>(((((BW1339)*(1/Conversions!$D$4))*Conversions!$D$7)*Conversions!$D$6)*Conversions!$D$5)</f>
        <v>4.4748698727593829E-5</v>
      </c>
      <c r="BX1445" s="210">
        <f>(((((BX1339)*(1/Conversions!$D$4))*Conversions!$D$7)*Conversions!$D$6)*Conversions!$D$5)</f>
        <v>4.4748698727593829E-5</v>
      </c>
      <c r="BY1445" s="210">
        <f>(((((BY1339)*(1/Conversions!$D$4))*Conversions!$D$7)*Conversions!$D$6)*Conversions!$D$5)</f>
        <v>4.4748698727593829E-5</v>
      </c>
      <c r="BZ1445" s="210">
        <f>(((((BZ1339)*(1/Conversions!$D$4))*Conversions!$D$7)*Conversions!$D$6)*Conversions!$D$5)</f>
        <v>2.3551946698733596E-4</v>
      </c>
      <c r="CA1445" s="210">
        <f>(((((CA1339)*(1/Conversions!$D$4))*Conversions!$D$7)*Conversions!$D$6)*Conversions!$D$5)</f>
        <v>2.3551946698733596E-4</v>
      </c>
      <c r="CB1445" s="210">
        <f>(((((CB1339)*(1/Conversions!$D$4))*Conversions!$D$7)*Conversions!$D$6)*Conversions!$D$5)</f>
        <v>2.3551946698733596E-4</v>
      </c>
      <c r="CC1445" s="210">
        <f>(((((CC1339)*(1/Conversions!$D$4))*Conversions!$D$7)*Conversions!$D$6)*Conversions!$D$5)</f>
        <v>4.4748698727593829E-5</v>
      </c>
      <c r="CD1445" s="210">
        <f>(((((CD1339)*(1/Conversions!$D$4))*Conversions!$D$7)*Conversions!$D$6)*Conversions!$D$5)</f>
        <v>4.4748698727593829E-5</v>
      </c>
      <c r="CE1445" s="210">
        <f>(((((CE1339)*(1/Conversions!$D$4))*Conversions!$D$7)*Conversions!$D$6)*Conversions!$D$5)</f>
        <v>4.4748698727593829E-5</v>
      </c>
      <c r="CF1445" s="210">
        <f>(((((CF1339)*(1/Conversions!$D$4))*Conversions!$D$7)*Conversions!$D$6)*Conversions!$D$5)</f>
        <v>4.4748698727593829E-5</v>
      </c>
      <c r="CG1445" s="210">
        <f>(((((CG1339)*(1/Conversions!$D$4))*Conversions!$D$7)*Conversions!$D$6)*Conversions!$D$5)</f>
        <v>4.4748698727593829E-5</v>
      </c>
      <c r="CH1445" s="210">
        <f>(((((CH1339)*(1/Conversions!$D$4))*Conversions!$D$7)*Conversions!$D$6)*Conversions!$D$5)</f>
        <v>4.4748698727593829E-5</v>
      </c>
      <c r="CI1445" s="210">
        <f>(((((CI1339)*(1/Conversions!$D$4))*Conversions!$D$7)*Conversions!$D$6)*Conversions!$D$5)</f>
        <v>4.4748698727593829E-5</v>
      </c>
      <c r="CJ1445" s="210">
        <f>(((((CJ1339)*(1/Conversions!$D$4))*Conversions!$D$7)*Conversions!$D$6)*Conversions!$D$5)</f>
        <v>4.4748698727593829E-5</v>
      </c>
      <c r="CK1445" s="210">
        <f>(((((CK1339)*(1/Conversions!$D$4))*Conversions!$D$7)*Conversions!$D$6)*Conversions!$D$5)</f>
        <v>4.4748698727593829E-5</v>
      </c>
      <c r="CL1445" s="210">
        <f>(((((CL1339)*(1/Conversions!$D$4))*Conversions!$D$7)*Conversions!$D$6)*Conversions!$D$5)</f>
        <v>2.3551946698733596E-4</v>
      </c>
      <c r="CM1445" s="210">
        <f>(((((CM1339)*(1/Conversions!$D$4))*Conversions!$D$7)*Conversions!$D$6)*Conversions!$D$5)</f>
        <v>2.3551946698733596E-4</v>
      </c>
      <c r="CN1445" s="210">
        <f>(((((CN1339)*(1/Conversions!$D$4))*Conversions!$D$7)*Conversions!$D$6)*Conversions!$D$5)</f>
        <v>2.3551946698733596E-4</v>
      </c>
      <c r="CO1445" s="210">
        <f>(((((CO1339)*(1/Conversions!$D$4))*Conversions!$D$7)*Conversions!$D$6)*Conversions!$D$5)</f>
        <v>4.4748698727593829E-5</v>
      </c>
      <c r="CP1445" s="210">
        <f>(((((CP1339)*(1/Conversions!$D$4))*Conversions!$D$7)*Conversions!$D$6)*Conversions!$D$5)</f>
        <v>4.5867416195783674E-5</v>
      </c>
      <c r="CQ1445" s="210">
        <f>(((((CQ1339)*(1/Conversions!$D$4))*Conversions!$D$7)*Conversions!$D$6)*Conversions!$D$5)</f>
        <v>4.4748698727593829E-5</v>
      </c>
      <c r="CR1445" s="210">
        <f>(((((CR1339)*(1/Conversions!$D$4))*Conversions!$D$7)*Conversions!$D$6)*Conversions!$D$5)</f>
        <v>4.4748698727593829E-5</v>
      </c>
      <c r="CS1445" s="210">
        <f>(((((CS1339)*(1/Conversions!$D$4))*Conversions!$D$7)*Conversions!$D$6)*Conversions!$D$5)</f>
        <v>4.4748698727593829E-5</v>
      </c>
      <c r="CT1445" s="210">
        <f>(((((CT1339)*(1/Conversions!$D$4))*Conversions!$D$7)*Conversions!$D$6)*Conversions!$D$5)</f>
        <v>4.4748698727593829E-5</v>
      </c>
      <c r="CU1445" s="210">
        <f>(((((CU1339)*(1/Conversions!$D$4))*Conversions!$D$7)*Conversions!$D$6)*Conversions!$D$5)</f>
        <v>4.5867416195783674E-5</v>
      </c>
      <c r="CV1445" s="210">
        <f>(((((CV1339)*(1/Conversions!$D$4))*Conversions!$D$7)*Conversions!$D$6)*Conversions!$D$5)</f>
        <v>4.4748698727593829E-5</v>
      </c>
      <c r="CW1445" s="210">
        <f>(((((CW1339)*(1/Conversions!$D$4))*Conversions!$D$7)*Conversions!$D$6)*Conversions!$D$5)</f>
        <v>4.4748698727593829E-5</v>
      </c>
      <c r="CX1445" s="210">
        <f>(((((CX1339)*(1/Conversions!$D$4))*Conversions!$D$7)*Conversions!$D$6)*Conversions!$D$5)</f>
        <v>4.4748698727593829E-5</v>
      </c>
    </row>
    <row r="1446" spans="1:102" s="208" customFormat="1" x14ac:dyDescent="0.25">
      <c r="A1446" s="213" t="s">
        <v>372</v>
      </c>
      <c r="C1446" s="210">
        <f>(((((C1340)*(1/Conversions!$D$4))*Conversions!$D$7)*Conversions!$D$6)*Conversions!$D$5)</f>
        <v>1.7899479491037532E-4</v>
      </c>
      <c r="D1446" s="210">
        <f>(((((D1340)*(1/Conversions!$D$4))*Conversions!$D$7)*Conversions!$D$6)*Conversions!$D$5)</f>
        <v>1.7899479491037532E-4</v>
      </c>
      <c r="E1446" s="210">
        <f>(((((E1340)*(1/Conversions!$D$4))*Conversions!$D$7)*Conversions!$D$6)*Conversions!$D$5)</f>
        <v>1.7899479491037532E-4</v>
      </c>
      <c r="F1446" s="210">
        <f>(((((F1340)*(1/Conversions!$D$4))*Conversions!$D$7)*Conversions!$D$6)*Conversions!$D$5)</f>
        <v>1.7899479491037532E-4</v>
      </c>
      <c r="G1446" s="210">
        <f>(((((G1340)*(1/Conversions!$D$4))*Conversions!$D$7)*Conversions!$D$6)*Conversions!$D$5)</f>
        <v>1.7899479491037532E-4</v>
      </c>
      <c r="H1446" s="210">
        <f>(((((H1340)*(1/Conversions!$D$4))*Conversions!$D$7)*Conversions!$D$6)*Conversions!$D$5)</f>
        <v>1.7899479491037532E-4</v>
      </c>
      <c r="I1446" s="210">
        <f>(((((I1340)*(1/Conversions!$D$4))*Conversions!$D$7)*Conversions!$D$6)*Conversions!$D$5)</f>
        <v>1.7899479491037532E-4</v>
      </c>
      <c r="J1446" s="210">
        <f>(((((J1340)*(1/Conversions!$D$4))*Conversions!$D$7)*Conversions!$D$6)*Conversions!$D$5)</f>
        <v>1.7899479491037532E-4</v>
      </c>
      <c r="K1446" s="210">
        <f>(((((K1340)*(1/Conversions!$D$4))*Conversions!$D$7)*Conversions!$D$6)*Conversions!$D$5)</f>
        <v>1.7899479491037532E-4</v>
      </c>
      <c r="L1446" s="210">
        <f>(((((L1340)*(1/Conversions!$D$4))*Conversions!$D$7)*Conversions!$D$6)*Conversions!$D$5)</f>
        <v>1.7899479491037532E-4</v>
      </c>
      <c r="M1446" s="210">
        <f>(((((M1340)*(1/Conversions!$D$4))*Conversions!$D$7)*Conversions!$D$6)*Conversions!$D$5)</f>
        <v>1.7899479491037532E-4</v>
      </c>
      <c r="N1446" s="210">
        <f>(((((N1340)*(1/Conversions!$D$4))*Conversions!$D$7)*Conversions!$D$6)*Conversions!$D$5)</f>
        <v>1.7899479491037532E-4</v>
      </c>
      <c r="O1446" s="210">
        <f>(((((O1340)*(1/Conversions!$D$4))*Conversions!$D$7)*Conversions!$D$6)*Conversions!$D$5)</f>
        <v>1.7899479491037532E-4</v>
      </c>
      <c r="P1446" s="210">
        <f>(((((P1340)*(1/Conversions!$D$4))*Conversions!$D$7)*Conversions!$D$6)*Conversions!$D$5)</f>
        <v>1.7899479491037532E-4</v>
      </c>
      <c r="Q1446" s="210">
        <f>(((((Q1340)*(1/Conversions!$D$4))*Conversions!$D$7)*Conversions!$D$6)*Conversions!$D$5)</f>
        <v>1.7899479491037532E-4</v>
      </c>
      <c r="R1446" s="210">
        <f>(((((R1340)*(1/Conversions!$D$4))*Conversions!$D$7)*Conversions!$D$6)*Conversions!$D$5)</f>
        <v>1.7899479491037532E-4</v>
      </c>
      <c r="S1446" s="210">
        <f>(((((S1340)*(1/Conversions!$D$4))*Conversions!$D$7)*Conversions!$D$6)*Conversions!$D$5)</f>
        <v>1.7899479491037532E-4</v>
      </c>
      <c r="T1446" s="210">
        <f>(((((T1340)*(1/Conversions!$D$4))*Conversions!$D$7)*Conversions!$D$6)*Conversions!$D$5)</f>
        <v>1.7899479491037532E-4</v>
      </c>
      <c r="U1446" s="210">
        <f>(((((U1340)*(1/Conversions!$D$4))*Conversions!$D$7)*Conversions!$D$6)*Conversions!$D$5)</f>
        <v>1.7899479491037532E-4</v>
      </c>
      <c r="V1446" s="210">
        <f>(((((V1340)*(1/Conversions!$D$4))*Conversions!$D$7)*Conversions!$D$6)*Conversions!$D$5)</f>
        <v>1.7899479491037532E-4</v>
      </c>
      <c r="W1446" s="210">
        <f>(((((W1340)*(1/Conversions!$D$4))*Conversions!$D$7)*Conversions!$D$6)*Conversions!$D$5)</f>
        <v>1.7899479491037532E-4</v>
      </c>
      <c r="X1446" s="210">
        <f>(((((X1340)*(1/Conversions!$D$4))*Conversions!$D$7)*Conversions!$D$6)*Conversions!$D$5)</f>
        <v>1.7899479491037532E-4</v>
      </c>
      <c r="Y1446" s="210">
        <f>(((((Y1340)*(1/Conversions!$D$4))*Conversions!$D$7)*Conversions!$D$6)*Conversions!$D$5)</f>
        <v>1.7899479491037532E-4</v>
      </c>
      <c r="Z1446" s="210">
        <f>(((((Z1340)*(1/Conversions!$D$4))*Conversions!$D$7)*Conversions!$D$6)*Conversions!$D$5)</f>
        <v>1.7899479491037532E-4</v>
      </c>
      <c r="AA1446" s="210">
        <f>(((((AA1340)*(1/Conversions!$D$4))*Conversions!$D$7)*Conversions!$D$6)*Conversions!$D$5)</f>
        <v>1.7899479491037532E-4</v>
      </c>
      <c r="AB1446" s="210">
        <f>(((((AB1340)*(1/Conversions!$D$4))*Conversions!$D$7)*Conversions!$D$6)*Conversions!$D$5)</f>
        <v>1.7899479491037532E-4</v>
      </c>
      <c r="AC1446" s="210">
        <f>(((((AC1340)*(1/Conversions!$D$4))*Conversions!$D$7)*Conversions!$D$6)*Conversions!$D$5)</f>
        <v>1.7899479491037532E-4</v>
      </c>
      <c r="AD1446" s="210">
        <f>(((((AD1340)*(1/Conversions!$D$4))*Conversions!$D$7)*Conversions!$D$6)*Conversions!$D$5)</f>
        <v>1.7899479491037532E-4</v>
      </c>
      <c r="AE1446" s="210">
        <f>(((((AE1340)*(1/Conversions!$D$4))*Conversions!$D$7)*Conversions!$D$6)*Conversions!$D$5)</f>
        <v>1.7899479491037532E-4</v>
      </c>
      <c r="AF1446" s="210">
        <f>(((((AF1340)*(1/Conversions!$D$4))*Conversions!$D$7)*Conversions!$D$6)*Conversions!$D$5)</f>
        <v>1.7899479491037532E-4</v>
      </c>
      <c r="AG1446" s="210">
        <f>(((((AG1340)*(1/Conversions!$D$4))*Conversions!$D$7)*Conversions!$D$6)*Conversions!$D$5)</f>
        <v>1.7899479491037532E-4</v>
      </c>
      <c r="AH1446" s="210">
        <f>(((((AH1340)*(1/Conversions!$D$4))*Conversions!$D$7)*Conversions!$D$6)*Conversions!$D$5)</f>
        <v>1.7899479491037532E-4</v>
      </c>
      <c r="AI1446" s="210">
        <f>(((((AI1340)*(1/Conversions!$D$4))*Conversions!$D$7)*Conversions!$D$6)*Conversions!$D$5)</f>
        <v>1.7899479491037532E-4</v>
      </c>
      <c r="AJ1446" s="210">
        <f>(((((AJ1340)*(1/Conversions!$D$4))*Conversions!$D$7)*Conversions!$D$6)*Conversions!$D$5)</f>
        <v>1.7899479491037532E-4</v>
      </c>
      <c r="AK1446" s="210">
        <f>(((((AK1340)*(1/Conversions!$D$4))*Conversions!$D$7)*Conversions!$D$6)*Conversions!$D$5)</f>
        <v>1.7899479491037532E-4</v>
      </c>
      <c r="AL1446" s="210">
        <f>(((((AL1340)*(1/Conversions!$D$4))*Conversions!$D$7)*Conversions!$D$6)*Conversions!$D$5)</f>
        <v>1.7899479491037532E-4</v>
      </c>
      <c r="AM1446" s="210">
        <f>(((((AM1340)*(1/Conversions!$D$4))*Conversions!$D$7)*Conversions!$D$6)*Conversions!$D$5)</f>
        <v>1.7899479491037532E-4</v>
      </c>
      <c r="AN1446" s="210">
        <f>(((((AN1340)*(1/Conversions!$D$4))*Conversions!$D$7)*Conversions!$D$6)*Conversions!$D$5)</f>
        <v>1.7899479491037532E-4</v>
      </c>
      <c r="AO1446" s="210">
        <f>(((((AO1340)*(1/Conversions!$D$4))*Conversions!$D$7)*Conversions!$D$6)*Conversions!$D$5)</f>
        <v>1.7899479491037532E-4</v>
      </c>
      <c r="AP1446" s="210">
        <f>(((((AP1340)*(1/Conversions!$D$4))*Conversions!$D$7)*Conversions!$D$6)*Conversions!$D$5)</f>
        <v>1.7899479491037532E-4</v>
      </c>
      <c r="AQ1446" s="210">
        <f>(((((AQ1340)*(1/Conversions!$D$4))*Conversions!$D$7)*Conversions!$D$6)*Conversions!$D$5)</f>
        <v>1.7899479491037532E-4</v>
      </c>
      <c r="AR1446" s="210">
        <f>(((((AR1340)*(1/Conversions!$D$4))*Conversions!$D$7)*Conversions!$D$6)*Conversions!$D$5)</f>
        <v>1.7899479491037532E-4</v>
      </c>
      <c r="AS1446" s="210">
        <f>(((((AS1340)*(1/Conversions!$D$4))*Conversions!$D$7)*Conversions!$D$6)*Conversions!$D$5)</f>
        <v>1.7899479491037532E-4</v>
      </c>
      <c r="AT1446" s="210">
        <f>(((((AT1340)*(1/Conversions!$D$4))*Conversions!$D$7)*Conversions!$D$6)*Conversions!$D$5)</f>
        <v>1.7899479491037532E-4</v>
      </c>
      <c r="AU1446" s="210">
        <f>(((((AU1340)*(1/Conversions!$D$4))*Conversions!$D$7)*Conversions!$D$6)*Conversions!$D$5)</f>
        <v>1.7899479491037532E-4</v>
      </c>
      <c r="AV1446" s="210">
        <f>(((((AV1340)*(1/Conversions!$D$4))*Conversions!$D$7)*Conversions!$D$6)*Conversions!$D$5)</f>
        <v>1.7899479491037532E-4</v>
      </c>
      <c r="AW1446" s="210">
        <f>(((((AW1340)*(1/Conversions!$D$4))*Conversions!$D$7)*Conversions!$D$6)*Conversions!$D$5)</f>
        <v>1.7899479491037532E-4</v>
      </c>
      <c r="AX1446" s="210">
        <f>(((((AX1340)*(1/Conversions!$D$4))*Conversions!$D$7)*Conversions!$D$6)*Conversions!$D$5)</f>
        <v>1.7899479491037532E-4</v>
      </c>
      <c r="AY1446" s="210">
        <f>(((((AY1340)*(1/Conversions!$D$4))*Conversions!$D$7)*Conversions!$D$6)*Conversions!$D$5)</f>
        <v>1.7899479491037532E-4</v>
      </c>
      <c r="AZ1446" s="210">
        <f>(((((AZ1340)*(1/Conversions!$D$4))*Conversions!$D$7)*Conversions!$D$6)*Conversions!$D$5)</f>
        <v>1.7899479491037532E-4</v>
      </c>
      <c r="BA1446" s="210">
        <f>(((((BA1340)*(1/Conversions!$D$4))*Conversions!$D$7)*Conversions!$D$6)*Conversions!$D$5)</f>
        <v>1.7899479491037532E-4</v>
      </c>
      <c r="BB1446" s="210">
        <f>(((((BB1340)*(1/Conversions!$D$4))*Conversions!$D$7)*Conversions!$D$6)*Conversions!$D$5)</f>
        <v>0</v>
      </c>
      <c r="BC1446" s="210">
        <f>(((((BC1340)*(1/Conversions!$D$4))*Conversions!$D$7)*Conversions!$D$6)*Conversions!$D$5)</f>
        <v>1.5932891941693275E-4</v>
      </c>
      <c r="BD1446" s="210">
        <f>(((((BD1340)*(1/Conversions!$D$4))*Conversions!$D$7)*Conversions!$D$6)*Conversions!$D$5)</f>
        <v>0</v>
      </c>
      <c r="BE1446" s="210">
        <f>(((((BE1340)*(1/Conversions!$D$4))*Conversions!$D$7)*Conversions!$D$6)*Conversions!$D$5)</f>
        <v>0</v>
      </c>
      <c r="BF1446" s="210">
        <f>(((((BF1340)*(1/Conversions!$D$4))*Conversions!$D$7)*Conversions!$D$6)*Conversions!$D$5)</f>
        <v>0</v>
      </c>
      <c r="BG1446" s="210">
        <f>(((((BG1340)*(1/Conversions!$D$4))*Conversions!$D$7)*Conversions!$D$6)*Conversions!$D$5)</f>
        <v>0</v>
      </c>
      <c r="BH1446" s="210">
        <f>(((((BH1340)*(1/Conversions!$D$4))*Conversions!$D$7)*Conversions!$D$6)*Conversions!$D$5)</f>
        <v>0</v>
      </c>
      <c r="BI1446" s="210">
        <f>(((((BI1340)*(1/Conversions!$D$4))*Conversions!$D$7)*Conversions!$D$6)*Conversions!$D$5)</f>
        <v>0</v>
      </c>
      <c r="BJ1446" s="210">
        <f>(((((BJ1340)*(1/Conversions!$D$4))*Conversions!$D$7)*Conversions!$D$6)*Conversions!$D$5)</f>
        <v>0</v>
      </c>
      <c r="BK1446" s="210">
        <f>(((((BK1340)*(1/Conversions!$D$4))*Conversions!$D$7)*Conversions!$D$6)*Conversions!$D$5)</f>
        <v>0</v>
      </c>
      <c r="BL1446" s="210">
        <f>(((((BL1340)*(1/Conversions!$D$4))*Conversions!$D$7)*Conversions!$D$6)*Conversions!$D$5)</f>
        <v>1.5932891941693275E-4</v>
      </c>
      <c r="BM1446" s="210">
        <f>(((((BM1340)*(1/Conversions!$D$4))*Conversions!$D$7)*Conversions!$D$6)*Conversions!$D$5)</f>
        <v>0</v>
      </c>
      <c r="BN1446" s="210">
        <f>(((((BN1340)*(1/Conversions!$D$4))*Conversions!$D$7)*Conversions!$D$6)*Conversions!$D$5)</f>
        <v>0</v>
      </c>
      <c r="BO1446" s="210">
        <f>(((((BO1340)*(1/Conversions!$D$4))*Conversions!$D$7)*Conversions!$D$6)*Conversions!$D$5)</f>
        <v>0</v>
      </c>
      <c r="BP1446" s="210">
        <f>(((((BP1340)*(1/Conversions!$D$4))*Conversions!$D$7)*Conversions!$D$6)*Conversions!$D$5)</f>
        <v>0</v>
      </c>
      <c r="BQ1446" s="210">
        <f>(((((BQ1340)*(1/Conversions!$D$4))*Conversions!$D$7)*Conversions!$D$6)*Conversions!$D$5)</f>
        <v>0</v>
      </c>
      <c r="BR1446" s="210">
        <f>(((((BR1340)*(1/Conversions!$D$4))*Conversions!$D$7)*Conversions!$D$6)*Conversions!$D$5)</f>
        <v>0</v>
      </c>
      <c r="BS1446" s="210">
        <f>(((((BS1340)*(1/Conversions!$D$4))*Conversions!$D$7)*Conversions!$D$6)*Conversions!$D$5)</f>
        <v>0</v>
      </c>
      <c r="BT1446" s="210">
        <f>(((((BT1340)*(1/Conversions!$D$4))*Conversions!$D$7)*Conversions!$D$6)*Conversions!$D$5)</f>
        <v>0</v>
      </c>
      <c r="BU1446" s="210">
        <f>(((((BU1340)*(1/Conversions!$D$4))*Conversions!$D$7)*Conversions!$D$6)*Conversions!$D$5)</f>
        <v>0</v>
      </c>
      <c r="BV1446" s="210">
        <f>(((((BV1340)*(1/Conversions!$D$4))*Conversions!$D$7)*Conversions!$D$6)*Conversions!$D$5)</f>
        <v>1.5932891941693275E-4</v>
      </c>
      <c r="BW1446" s="210">
        <f>(((((BW1340)*(1/Conversions!$D$4))*Conversions!$D$7)*Conversions!$D$6)*Conversions!$D$5)</f>
        <v>0</v>
      </c>
      <c r="BX1446" s="210">
        <f>(((((BX1340)*(1/Conversions!$D$4))*Conversions!$D$7)*Conversions!$D$6)*Conversions!$D$5)</f>
        <v>0</v>
      </c>
      <c r="BY1446" s="210">
        <f>(((((BY1340)*(1/Conversions!$D$4))*Conversions!$D$7)*Conversions!$D$6)*Conversions!$D$5)</f>
        <v>0</v>
      </c>
      <c r="BZ1446" s="210">
        <f>(((((BZ1340)*(1/Conversions!$D$4))*Conversions!$D$7)*Conversions!$D$6)*Conversions!$D$5)</f>
        <v>0</v>
      </c>
      <c r="CA1446" s="210">
        <f>(((((CA1340)*(1/Conversions!$D$4))*Conversions!$D$7)*Conversions!$D$6)*Conversions!$D$5)</f>
        <v>0</v>
      </c>
      <c r="CB1446" s="210">
        <f>(((((CB1340)*(1/Conversions!$D$4))*Conversions!$D$7)*Conversions!$D$6)*Conversions!$D$5)</f>
        <v>0</v>
      </c>
      <c r="CC1446" s="210">
        <f>(((((CC1340)*(1/Conversions!$D$4))*Conversions!$D$7)*Conversions!$D$6)*Conversions!$D$5)</f>
        <v>0</v>
      </c>
      <c r="CD1446" s="210">
        <f>(((((CD1340)*(1/Conversions!$D$4))*Conversions!$D$7)*Conversions!$D$6)*Conversions!$D$5)</f>
        <v>0</v>
      </c>
      <c r="CE1446" s="210">
        <f>(((((CE1340)*(1/Conversions!$D$4))*Conversions!$D$7)*Conversions!$D$6)*Conversions!$D$5)</f>
        <v>0</v>
      </c>
      <c r="CF1446" s="210">
        <f>(((((CF1340)*(1/Conversions!$D$4))*Conversions!$D$7)*Conversions!$D$6)*Conversions!$D$5)</f>
        <v>0</v>
      </c>
      <c r="CG1446" s="210">
        <f>(((((CG1340)*(1/Conversions!$D$4))*Conversions!$D$7)*Conversions!$D$6)*Conversions!$D$5)</f>
        <v>0</v>
      </c>
      <c r="CH1446" s="210">
        <f>(((((CH1340)*(1/Conversions!$D$4))*Conversions!$D$7)*Conversions!$D$6)*Conversions!$D$5)</f>
        <v>0</v>
      </c>
      <c r="CI1446" s="210">
        <f>(((((CI1340)*(1/Conversions!$D$4))*Conversions!$D$7)*Conversions!$D$6)*Conversions!$D$5)</f>
        <v>0</v>
      </c>
      <c r="CJ1446" s="210">
        <f>(((((CJ1340)*(1/Conversions!$D$4))*Conversions!$D$7)*Conversions!$D$6)*Conversions!$D$5)</f>
        <v>0</v>
      </c>
      <c r="CK1446" s="210">
        <f>(((((CK1340)*(1/Conversions!$D$4))*Conversions!$D$7)*Conversions!$D$6)*Conversions!$D$5)</f>
        <v>0</v>
      </c>
      <c r="CL1446" s="210">
        <f>(((((CL1340)*(1/Conversions!$D$4))*Conversions!$D$7)*Conversions!$D$6)*Conversions!$D$5)</f>
        <v>0</v>
      </c>
      <c r="CM1446" s="210">
        <f>(((((CM1340)*(1/Conversions!$D$4))*Conversions!$D$7)*Conversions!$D$6)*Conversions!$D$5)</f>
        <v>0</v>
      </c>
      <c r="CN1446" s="210">
        <f>(((((CN1340)*(1/Conversions!$D$4))*Conversions!$D$7)*Conversions!$D$6)*Conversions!$D$5)</f>
        <v>0</v>
      </c>
      <c r="CO1446" s="210">
        <f>(((((CO1340)*(1/Conversions!$D$4))*Conversions!$D$7)*Conversions!$D$6)*Conversions!$D$5)</f>
        <v>0</v>
      </c>
      <c r="CP1446" s="210">
        <f>(((((CP1340)*(1/Conversions!$D$4))*Conversions!$D$7)*Conversions!$D$6)*Conversions!$D$5)</f>
        <v>0</v>
      </c>
      <c r="CQ1446" s="210">
        <f>(((((CQ1340)*(1/Conversions!$D$4))*Conversions!$D$7)*Conversions!$D$6)*Conversions!$D$5)</f>
        <v>0</v>
      </c>
      <c r="CR1446" s="210">
        <f>(((((CR1340)*(1/Conversions!$D$4))*Conversions!$D$7)*Conversions!$D$6)*Conversions!$D$5)</f>
        <v>0</v>
      </c>
      <c r="CS1446" s="210">
        <f>(((((CS1340)*(1/Conversions!$D$4))*Conversions!$D$7)*Conversions!$D$6)*Conversions!$D$5)</f>
        <v>0</v>
      </c>
      <c r="CT1446" s="210">
        <f>(((((CT1340)*(1/Conversions!$D$4))*Conversions!$D$7)*Conversions!$D$6)*Conversions!$D$5)</f>
        <v>0</v>
      </c>
      <c r="CU1446" s="210">
        <f>(((((CU1340)*(1/Conversions!$D$4))*Conversions!$D$7)*Conversions!$D$6)*Conversions!$D$5)</f>
        <v>1.5932891941693275E-4</v>
      </c>
      <c r="CV1446" s="210">
        <f>(((((CV1340)*(1/Conversions!$D$4))*Conversions!$D$7)*Conversions!$D$6)*Conversions!$D$5)</f>
        <v>0</v>
      </c>
      <c r="CW1446" s="210">
        <f>(((((CW1340)*(1/Conversions!$D$4))*Conversions!$D$7)*Conversions!$D$6)*Conversions!$D$5)</f>
        <v>0</v>
      </c>
      <c r="CX1446" s="210">
        <f>(((((CX1340)*(1/Conversions!$D$4))*Conversions!$D$7)*Conversions!$D$6)*Conversions!$D$5)</f>
        <v>0</v>
      </c>
    </row>
    <row r="1447" spans="1:102" s="208" customFormat="1" x14ac:dyDescent="0.25">
      <c r="A1447" s="213" t="s">
        <v>401</v>
      </c>
      <c r="C1447" s="210">
        <f>(((((C1341)*(1/Conversions!$D$4))*Conversions!$D$7)*Conversions!$D$6)*Conversions!$D$5)</f>
        <v>4.4748698727593829E-5</v>
      </c>
      <c r="D1447" s="210">
        <f>(((((D1341)*(1/Conversions!$D$4))*Conversions!$D$7)*Conversions!$D$6)*Conversions!$D$5)</f>
        <v>4.4748698727593829E-5</v>
      </c>
      <c r="E1447" s="210">
        <f>(((((E1341)*(1/Conversions!$D$4))*Conversions!$D$7)*Conversions!$D$6)*Conversions!$D$5)</f>
        <v>4.4748698727593829E-5</v>
      </c>
      <c r="F1447" s="210">
        <f>(((((F1341)*(1/Conversions!$D$4))*Conversions!$D$7)*Conversions!$D$6)*Conversions!$D$5)</f>
        <v>4.4748698727593829E-5</v>
      </c>
      <c r="G1447" s="210">
        <f>(((((G1341)*(1/Conversions!$D$4))*Conversions!$D$7)*Conversions!$D$6)*Conversions!$D$5)</f>
        <v>4.4748698727593829E-5</v>
      </c>
      <c r="H1447" s="210">
        <f>(((((H1341)*(1/Conversions!$D$4))*Conversions!$D$7)*Conversions!$D$6)*Conversions!$D$5)</f>
        <v>4.4748698727593829E-5</v>
      </c>
      <c r="I1447" s="210">
        <f>(((((I1341)*(1/Conversions!$D$4))*Conversions!$D$7)*Conversions!$D$6)*Conversions!$D$5)</f>
        <v>4.4748698727593829E-5</v>
      </c>
      <c r="J1447" s="210">
        <f>(((((J1341)*(1/Conversions!$D$4))*Conversions!$D$7)*Conversions!$D$6)*Conversions!$D$5)</f>
        <v>4.4748698727593829E-5</v>
      </c>
      <c r="K1447" s="210">
        <f>(((((K1341)*(1/Conversions!$D$4))*Conversions!$D$7)*Conversions!$D$6)*Conversions!$D$5)</f>
        <v>4.4748698727593829E-5</v>
      </c>
      <c r="L1447" s="210">
        <f>(((((L1341)*(1/Conversions!$D$4))*Conversions!$D$7)*Conversions!$D$6)*Conversions!$D$5)</f>
        <v>4.4748698727593829E-5</v>
      </c>
      <c r="M1447" s="210">
        <f>(((((M1341)*(1/Conversions!$D$4))*Conversions!$D$7)*Conversions!$D$6)*Conversions!$D$5)</f>
        <v>4.4748698727593829E-5</v>
      </c>
      <c r="N1447" s="210">
        <f>(((((N1341)*(1/Conversions!$D$4))*Conversions!$D$7)*Conversions!$D$6)*Conversions!$D$5)</f>
        <v>4.4748698727593829E-5</v>
      </c>
      <c r="O1447" s="210">
        <f>(((((O1341)*(1/Conversions!$D$4))*Conversions!$D$7)*Conversions!$D$6)*Conversions!$D$5)</f>
        <v>4.4748698727593829E-5</v>
      </c>
      <c r="P1447" s="210">
        <f>(((((P1341)*(1/Conversions!$D$4))*Conversions!$D$7)*Conversions!$D$6)*Conversions!$D$5)</f>
        <v>4.4748698727593829E-5</v>
      </c>
      <c r="Q1447" s="210">
        <f>(((((Q1341)*(1/Conversions!$D$4))*Conversions!$D$7)*Conversions!$D$6)*Conversions!$D$5)</f>
        <v>4.4748698727593829E-5</v>
      </c>
      <c r="R1447" s="210">
        <f>(((((R1341)*(1/Conversions!$D$4))*Conversions!$D$7)*Conversions!$D$6)*Conversions!$D$5)</f>
        <v>4.4748698727593829E-5</v>
      </c>
      <c r="S1447" s="210">
        <f>(((((S1341)*(1/Conversions!$D$4))*Conversions!$D$7)*Conversions!$D$6)*Conversions!$D$5)</f>
        <v>4.4748698727593829E-5</v>
      </c>
      <c r="T1447" s="210">
        <f>(((((T1341)*(1/Conversions!$D$4))*Conversions!$D$7)*Conversions!$D$6)*Conversions!$D$5)</f>
        <v>4.4748698727593829E-5</v>
      </c>
      <c r="U1447" s="210">
        <f>(((((U1341)*(1/Conversions!$D$4))*Conversions!$D$7)*Conversions!$D$6)*Conversions!$D$5)</f>
        <v>4.4748698727593829E-5</v>
      </c>
      <c r="V1447" s="210">
        <f>(((((V1341)*(1/Conversions!$D$4))*Conversions!$D$7)*Conversions!$D$6)*Conversions!$D$5)</f>
        <v>4.4748698727593829E-5</v>
      </c>
      <c r="W1447" s="210">
        <f>(((((W1341)*(1/Conversions!$D$4))*Conversions!$D$7)*Conversions!$D$6)*Conversions!$D$5)</f>
        <v>4.4748698727593829E-5</v>
      </c>
      <c r="X1447" s="210">
        <f>(((((X1341)*(1/Conversions!$D$4))*Conversions!$D$7)*Conversions!$D$6)*Conversions!$D$5)</f>
        <v>4.4748698727593829E-5</v>
      </c>
      <c r="Y1447" s="210">
        <f>(((((Y1341)*(1/Conversions!$D$4))*Conversions!$D$7)*Conversions!$D$6)*Conversions!$D$5)</f>
        <v>4.4748698727593829E-5</v>
      </c>
      <c r="Z1447" s="210">
        <f>(((((Z1341)*(1/Conversions!$D$4))*Conversions!$D$7)*Conversions!$D$6)*Conversions!$D$5)</f>
        <v>4.4748698727593829E-5</v>
      </c>
      <c r="AA1447" s="210">
        <f>(((((AA1341)*(1/Conversions!$D$4))*Conversions!$D$7)*Conversions!$D$6)*Conversions!$D$5)</f>
        <v>4.4748698727593829E-5</v>
      </c>
      <c r="AB1447" s="210">
        <f>(((((AB1341)*(1/Conversions!$D$4))*Conversions!$D$7)*Conversions!$D$6)*Conversions!$D$5)</f>
        <v>4.4748698727593829E-5</v>
      </c>
      <c r="AC1447" s="210">
        <f>(((((AC1341)*(1/Conversions!$D$4))*Conversions!$D$7)*Conversions!$D$6)*Conversions!$D$5)</f>
        <v>4.4748698727593829E-5</v>
      </c>
      <c r="AD1447" s="210">
        <f>(((((AD1341)*(1/Conversions!$D$4))*Conversions!$D$7)*Conversions!$D$6)*Conversions!$D$5)</f>
        <v>4.4748698727593829E-5</v>
      </c>
      <c r="AE1447" s="210">
        <f>(((((AE1341)*(1/Conversions!$D$4))*Conversions!$D$7)*Conversions!$D$6)*Conversions!$D$5)</f>
        <v>4.4748698727593829E-5</v>
      </c>
      <c r="AF1447" s="210">
        <f>(((((AF1341)*(1/Conversions!$D$4))*Conversions!$D$7)*Conversions!$D$6)*Conversions!$D$5)</f>
        <v>4.4748698727593829E-5</v>
      </c>
      <c r="AG1447" s="210">
        <f>(((((AG1341)*(1/Conversions!$D$4))*Conversions!$D$7)*Conversions!$D$6)*Conversions!$D$5)</f>
        <v>4.4748698727593829E-5</v>
      </c>
      <c r="AH1447" s="210">
        <f>(((((AH1341)*(1/Conversions!$D$4))*Conversions!$D$7)*Conversions!$D$6)*Conversions!$D$5)</f>
        <v>4.4748698727593829E-5</v>
      </c>
      <c r="AI1447" s="210">
        <f>(((((AI1341)*(1/Conversions!$D$4))*Conversions!$D$7)*Conversions!$D$6)*Conversions!$D$5)</f>
        <v>4.4748698727593829E-5</v>
      </c>
      <c r="AJ1447" s="210">
        <f>(((((AJ1341)*(1/Conversions!$D$4))*Conversions!$D$7)*Conversions!$D$6)*Conversions!$D$5)</f>
        <v>4.4748698727593829E-5</v>
      </c>
      <c r="AK1447" s="210">
        <f>(((((AK1341)*(1/Conversions!$D$4))*Conversions!$D$7)*Conversions!$D$6)*Conversions!$D$5)</f>
        <v>4.4748698727593829E-5</v>
      </c>
      <c r="AL1447" s="210">
        <f>(((((AL1341)*(1/Conversions!$D$4))*Conversions!$D$7)*Conversions!$D$6)*Conversions!$D$5)</f>
        <v>4.4748698727593829E-5</v>
      </c>
      <c r="AM1447" s="210">
        <f>(((((AM1341)*(1/Conversions!$D$4))*Conversions!$D$7)*Conversions!$D$6)*Conversions!$D$5)</f>
        <v>4.4748698727593829E-5</v>
      </c>
      <c r="AN1447" s="210">
        <f>(((((AN1341)*(1/Conversions!$D$4))*Conversions!$D$7)*Conversions!$D$6)*Conversions!$D$5)</f>
        <v>4.4748698727593829E-5</v>
      </c>
      <c r="AO1447" s="210">
        <f>(((((AO1341)*(1/Conversions!$D$4))*Conversions!$D$7)*Conversions!$D$6)*Conversions!$D$5)</f>
        <v>4.4748698727593829E-5</v>
      </c>
      <c r="AP1447" s="210">
        <f>(((((AP1341)*(1/Conversions!$D$4))*Conversions!$D$7)*Conversions!$D$6)*Conversions!$D$5)</f>
        <v>4.4748698727593829E-5</v>
      </c>
      <c r="AQ1447" s="210">
        <f>(((((AQ1341)*(1/Conversions!$D$4))*Conversions!$D$7)*Conversions!$D$6)*Conversions!$D$5)</f>
        <v>4.4748698727593829E-5</v>
      </c>
      <c r="AR1447" s="210">
        <f>(((((AR1341)*(1/Conversions!$D$4))*Conversions!$D$7)*Conversions!$D$6)*Conversions!$D$5)</f>
        <v>4.4748698727593829E-5</v>
      </c>
      <c r="AS1447" s="210">
        <f>(((((AS1341)*(1/Conversions!$D$4))*Conversions!$D$7)*Conversions!$D$6)*Conversions!$D$5)</f>
        <v>4.4748698727593829E-5</v>
      </c>
      <c r="AT1447" s="210">
        <f>(((((AT1341)*(1/Conversions!$D$4))*Conversions!$D$7)*Conversions!$D$6)*Conversions!$D$5)</f>
        <v>4.4748698727593829E-5</v>
      </c>
      <c r="AU1447" s="210">
        <f>(((((AU1341)*(1/Conversions!$D$4))*Conversions!$D$7)*Conversions!$D$6)*Conversions!$D$5)</f>
        <v>4.4748698727593829E-5</v>
      </c>
      <c r="AV1447" s="210">
        <f>(((((AV1341)*(1/Conversions!$D$4))*Conversions!$D$7)*Conversions!$D$6)*Conversions!$D$5)</f>
        <v>4.4748698727593829E-5</v>
      </c>
      <c r="AW1447" s="210">
        <f>(((((AW1341)*(1/Conversions!$D$4))*Conversions!$D$7)*Conversions!$D$6)*Conversions!$D$5)</f>
        <v>4.4748698727593829E-5</v>
      </c>
      <c r="AX1447" s="210">
        <f>(((((AX1341)*(1/Conversions!$D$4))*Conversions!$D$7)*Conversions!$D$6)*Conversions!$D$5)</f>
        <v>4.4748698727593829E-5</v>
      </c>
      <c r="AY1447" s="210">
        <f>(((((AY1341)*(1/Conversions!$D$4))*Conversions!$D$7)*Conversions!$D$6)*Conversions!$D$5)</f>
        <v>4.4748698727593829E-5</v>
      </c>
      <c r="AZ1447" s="210">
        <f>(((((AZ1341)*(1/Conversions!$D$4))*Conversions!$D$7)*Conversions!$D$6)*Conversions!$D$5)</f>
        <v>4.4748698727593829E-5</v>
      </c>
      <c r="BA1447" s="210">
        <f>(((((BA1341)*(1/Conversions!$D$4))*Conversions!$D$7)*Conversions!$D$6)*Conversions!$D$5)</f>
        <v>4.4748698727593829E-5</v>
      </c>
      <c r="BB1447" s="210">
        <f>(((((BB1341)*(1/Conversions!$D$4))*Conversions!$D$7)*Conversions!$D$6)*Conversions!$D$5)</f>
        <v>0</v>
      </c>
      <c r="BC1447" s="210">
        <f>(((((BC1341)*(1/Conversions!$D$4))*Conversions!$D$7)*Conversions!$D$6)*Conversions!$D$5)</f>
        <v>4.5867416195783674E-5</v>
      </c>
      <c r="BD1447" s="210">
        <f>(((((BD1341)*(1/Conversions!$D$4))*Conversions!$D$7)*Conversions!$D$6)*Conversions!$D$5)</f>
        <v>0</v>
      </c>
      <c r="BE1447" s="210">
        <f>(((((BE1341)*(1/Conversions!$D$4))*Conversions!$D$7)*Conversions!$D$6)*Conversions!$D$5)</f>
        <v>0</v>
      </c>
      <c r="BF1447" s="210">
        <f>(((((BF1341)*(1/Conversions!$D$4))*Conversions!$D$7)*Conversions!$D$6)*Conversions!$D$5)</f>
        <v>0</v>
      </c>
      <c r="BG1447" s="210">
        <f>(((((BG1341)*(1/Conversions!$D$4))*Conversions!$D$7)*Conversions!$D$6)*Conversions!$D$5)</f>
        <v>0</v>
      </c>
      <c r="BH1447" s="210">
        <f>(((((BH1341)*(1/Conversions!$D$4))*Conversions!$D$7)*Conversions!$D$6)*Conversions!$D$5)</f>
        <v>2.3551946698733596E-4</v>
      </c>
      <c r="BI1447" s="210">
        <f>(((((BI1341)*(1/Conversions!$D$4))*Conversions!$D$7)*Conversions!$D$6)*Conversions!$D$5)</f>
        <v>2.3551946698733596E-4</v>
      </c>
      <c r="BJ1447" s="210">
        <f>(((((BJ1341)*(1/Conversions!$D$4))*Conversions!$D$7)*Conversions!$D$6)*Conversions!$D$5)</f>
        <v>2.3551946698733596E-4</v>
      </c>
      <c r="BK1447" s="210">
        <f>(((((BK1341)*(1/Conversions!$D$4))*Conversions!$D$7)*Conversions!$D$6)*Conversions!$D$5)</f>
        <v>0</v>
      </c>
      <c r="BL1447" s="210">
        <f>(((((BL1341)*(1/Conversions!$D$4))*Conversions!$D$7)*Conversions!$D$6)*Conversions!$D$5)</f>
        <v>4.5867416195783674E-5</v>
      </c>
      <c r="BM1447" s="210">
        <f>(((((BM1341)*(1/Conversions!$D$4))*Conversions!$D$7)*Conversions!$D$6)*Conversions!$D$5)</f>
        <v>0</v>
      </c>
      <c r="BN1447" s="210">
        <f>(((((BN1341)*(1/Conversions!$D$4))*Conversions!$D$7)*Conversions!$D$6)*Conversions!$D$5)</f>
        <v>0</v>
      </c>
      <c r="BO1447" s="210">
        <f>(((((BO1341)*(1/Conversions!$D$4))*Conversions!$D$7)*Conversions!$D$6)*Conversions!$D$5)</f>
        <v>0</v>
      </c>
      <c r="BP1447" s="210">
        <f>(((((BP1341)*(1/Conversions!$D$4))*Conversions!$D$7)*Conversions!$D$6)*Conversions!$D$5)</f>
        <v>0</v>
      </c>
      <c r="BQ1447" s="210">
        <f>(((((BQ1341)*(1/Conversions!$D$4))*Conversions!$D$7)*Conversions!$D$6)*Conversions!$D$5)</f>
        <v>0</v>
      </c>
      <c r="BR1447" s="210">
        <f>(((((BR1341)*(1/Conversions!$D$4))*Conversions!$D$7)*Conversions!$D$6)*Conversions!$D$5)</f>
        <v>2.3551946698733596E-4</v>
      </c>
      <c r="BS1447" s="210">
        <f>(((((BS1341)*(1/Conversions!$D$4))*Conversions!$D$7)*Conversions!$D$6)*Conversions!$D$5)</f>
        <v>2.3551946698733596E-4</v>
      </c>
      <c r="BT1447" s="210">
        <f>(((((BT1341)*(1/Conversions!$D$4))*Conversions!$D$7)*Conversions!$D$6)*Conversions!$D$5)</f>
        <v>2.3551946698733596E-4</v>
      </c>
      <c r="BU1447" s="210">
        <f>(((((BU1341)*(1/Conversions!$D$4))*Conversions!$D$7)*Conversions!$D$6)*Conversions!$D$5)</f>
        <v>0</v>
      </c>
      <c r="BV1447" s="210">
        <f>(((((BV1341)*(1/Conversions!$D$4))*Conversions!$D$7)*Conversions!$D$6)*Conversions!$D$5)</f>
        <v>4.5867416195783674E-5</v>
      </c>
      <c r="BW1447" s="210">
        <f>(((((BW1341)*(1/Conversions!$D$4))*Conversions!$D$7)*Conversions!$D$6)*Conversions!$D$5)</f>
        <v>0</v>
      </c>
      <c r="BX1447" s="210">
        <f>(((((BX1341)*(1/Conversions!$D$4))*Conversions!$D$7)*Conversions!$D$6)*Conversions!$D$5)</f>
        <v>0</v>
      </c>
      <c r="BY1447" s="210">
        <f>(((((BY1341)*(1/Conversions!$D$4))*Conversions!$D$7)*Conversions!$D$6)*Conversions!$D$5)</f>
        <v>0</v>
      </c>
      <c r="BZ1447" s="210">
        <f>(((((BZ1341)*(1/Conversions!$D$4))*Conversions!$D$7)*Conversions!$D$6)*Conversions!$D$5)</f>
        <v>2.3551946698733596E-4</v>
      </c>
      <c r="CA1447" s="210">
        <f>(((((CA1341)*(1/Conversions!$D$4))*Conversions!$D$7)*Conversions!$D$6)*Conversions!$D$5)</f>
        <v>2.3551946698733596E-4</v>
      </c>
      <c r="CB1447" s="210">
        <f>(((((CB1341)*(1/Conversions!$D$4))*Conversions!$D$7)*Conversions!$D$6)*Conversions!$D$5)</f>
        <v>2.3551946698733596E-4</v>
      </c>
      <c r="CC1447" s="210">
        <f>(((((CC1341)*(1/Conversions!$D$4))*Conversions!$D$7)*Conversions!$D$6)*Conversions!$D$5)</f>
        <v>9.2700462206215444E-4</v>
      </c>
      <c r="CD1447" s="210">
        <f>(((((CD1341)*(1/Conversions!$D$4))*Conversions!$D$7)*Conversions!$D$6)*Conversions!$D$5)</f>
        <v>9.2700462206215444E-4</v>
      </c>
      <c r="CE1447" s="210">
        <f>(((((CE1341)*(1/Conversions!$D$4))*Conversions!$D$7)*Conversions!$D$6)*Conversions!$D$5)</f>
        <v>9.2700462206215444E-4</v>
      </c>
      <c r="CF1447" s="210">
        <f>(((((CF1341)*(1/Conversions!$D$4))*Conversions!$D$7)*Conversions!$D$6)*Conversions!$D$5)</f>
        <v>2.2933708097891837E-4</v>
      </c>
      <c r="CG1447" s="210">
        <f>(((((CG1341)*(1/Conversions!$D$4))*Conversions!$D$7)*Conversions!$D$6)*Conversions!$D$5)</f>
        <v>2.2933708097891837E-4</v>
      </c>
      <c r="CH1447" s="210">
        <f>(((((CH1341)*(1/Conversions!$D$4))*Conversions!$D$7)*Conversions!$D$6)*Conversions!$D$5)</f>
        <v>2.2933708097891837E-4</v>
      </c>
      <c r="CI1447" s="210">
        <f>(((((CI1341)*(1/Conversions!$D$4))*Conversions!$D$7)*Conversions!$D$6)*Conversions!$D$5)</f>
        <v>1.8612514677341691E-6</v>
      </c>
      <c r="CJ1447" s="210">
        <f>(((((CJ1341)*(1/Conversions!$D$4))*Conversions!$D$7)*Conversions!$D$6)*Conversions!$D$5)</f>
        <v>1.8612514677341691E-6</v>
      </c>
      <c r="CK1447" s="210">
        <f>(((((CK1341)*(1/Conversions!$D$4))*Conversions!$D$7)*Conversions!$D$6)*Conversions!$D$5)</f>
        <v>1.8612514677341691E-6</v>
      </c>
      <c r="CL1447" s="210">
        <f>(((((CL1341)*(1/Conversions!$D$4))*Conversions!$D$7)*Conversions!$D$6)*Conversions!$D$5)</f>
        <v>2.3551946698733596E-4</v>
      </c>
      <c r="CM1447" s="210">
        <f>(((((CM1341)*(1/Conversions!$D$4))*Conversions!$D$7)*Conversions!$D$6)*Conversions!$D$5)</f>
        <v>2.3551946698733596E-4</v>
      </c>
      <c r="CN1447" s="210">
        <f>(((((CN1341)*(1/Conversions!$D$4))*Conversions!$D$7)*Conversions!$D$6)*Conversions!$D$5)</f>
        <v>2.3551946698733596E-4</v>
      </c>
      <c r="CO1447" s="210">
        <f>(((((CO1341)*(1/Conversions!$D$4))*Conversions!$D$7)*Conversions!$D$6)*Conversions!$D$5)</f>
        <v>0</v>
      </c>
      <c r="CP1447" s="210">
        <f>(((((CP1341)*(1/Conversions!$D$4))*Conversions!$D$7)*Conversions!$D$6)*Conversions!$D$5)</f>
        <v>4.5867416195783674E-5</v>
      </c>
      <c r="CQ1447" s="210">
        <f>(((((CQ1341)*(1/Conversions!$D$4))*Conversions!$D$7)*Conversions!$D$6)*Conversions!$D$5)</f>
        <v>0</v>
      </c>
      <c r="CR1447" s="210">
        <f>(((((CR1341)*(1/Conversions!$D$4))*Conversions!$D$7)*Conversions!$D$6)*Conversions!$D$5)</f>
        <v>0</v>
      </c>
      <c r="CS1447" s="210">
        <f>(((((CS1341)*(1/Conversions!$D$4))*Conversions!$D$7)*Conversions!$D$6)*Conversions!$D$5)</f>
        <v>0</v>
      </c>
      <c r="CT1447" s="210">
        <f>(((((CT1341)*(1/Conversions!$D$4))*Conversions!$D$7)*Conversions!$D$6)*Conversions!$D$5)</f>
        <v>0</v>
      </c>
      <c r="CU1447" s="210">
        <f>(((((CU1341)*(1/Conversions!$D$4))*Conversions!$D$7)*Conversions!$D$6)*Conversions!$D$5)</f>
        <v>4.5867416195783674E-5</v>
      </c>
      <c r="CV1447" s="210">
        <f>(((((CV1341)*(1/Conversions!$D$4))*Conversions!$D$7)*Conversions!$D$6)*Conversions!$D$5)</f>
        <v>0</v>
      </c>
      <c r="CW1447" s="210">
        <f>(((((CW1341)*(1/Conversions!$D$4))*Conversions!$D$7)*Conversions!$D$6)*Conversions!$D$5)</f>
        <v>0</v>
      </c>
      <c r="CX1447" s="210">
        <f>(((((CX1341)*(1/Conversions!$D$4))*Conversions!$D$7)*Conversions!$D$6)*Conversions!$D$5)</f>
        <v>0</v>
      </c>
    </row>
    <row r="1448" spans="1:102" s="208" customFormat="1" x14ac:dyDescent="0.25">
      <c r="A1448" s="213" t="s">
        <v>532</v>
      </c>
      <c r="C1448" s="210">
        <f>(((((C1342)*(1/Conversions!$D$4))*Conversions!$D$7)*Conversions!$D$6)*Conversions!$D$5)</f>
        <v>1.7899479491037532E-4</v>
      </c>
      <c r="D1448" s="210">
        <f>(((((D1342)*(1/Conversions!$D$4))*Conversions!$D$7)*Conversions!$D$6)*Conversions!$D$5)</f>
        <v>1.7899479491037532E-4</v>
      </c>
      <c r="E1448" s="210">
        <f>(((((E1342)*(1/Conversions!$D$4))*Conversions!$D$7)*Conversions!$D$6)*Conversions!$D$5)</f>
        <v>1.7899479491037532E-4</v>
      </c>
      <c r="F1448" s="210">
        <f>(((((F1342)*(1/Conversions!$D$4))*Conversions!$D$7)*Conversions!$D$6)*Conversions!$D$5)</f>
        <v>1.7899479491037532E-4</v>
      </c>
      <c r="G1448" s="210">
        <f>(((((G1342)*(1/Conversions!$D$4))*Conversions!$D$7)*Conversions!$D$6)*Conversions!$D$5)</f>
        <v>1.7899479491037532E-4</v>
      </c>
      <c r="H1448" s="210">
        <f>(((((H1342)*(1/Conversions!$D$4))*Conversions!$D$7)*Conversions!$D$6)*Conversions!$D$5)</f>
        <v>1.7899479491037532E-4</v>
      </c>
      <c r="I1448" s="210">
        <f>(((((I1342)*(1/Conversions!$D$4))*Conversions!$D$7)*Conversions!$D$6)*Conversions!$D$5)</f>
        <v>1.7899479491037532E-4</v>
      </c>
      <c r="J1448" s="210">
        <f>(((((J1342)*(1/Conversions!$D$4))*Conversions!$D$7)*Conversions!$D$6)*Conversions!$D$5)</f>
        <v>1.7899479491037532E-4</v>
      </c>
      <c r="K1448" s="210">
        <f>(((((K1342)*(1/Conversions!$D$4))*Conversions!$D$7)*Conversions!$D$6)*Conversions!$D$5)</f>
        <v>1.7899479491037532E-4</v>
      </c>
      <c r="L1448" s="210">
        <f>(((((L1342)*(1/Conversions!$D$4))*Conversions!$D$7)*Conversions!$D$6)*Conversions!$D$5)</f>
        <v>1.7899479491037532E-4</v>
      </c>
      <c r="M1448" s="210">
        <f>(((((M1342)*(1/Conversions!$D$4))*Conversions!$D$7)*Conversions!$D$6)*Conversions!$D$5)</f>
        <v>1.7899479491037532E-4</v>
      </c>
      <c r="N1448" s="210">
        <f>(((((N1342)*(1/Conversions!$D$4))*Conversions!$D$7)*Conversions!$D$6)*Conversions!$D$5)</f>
        <v>1.7899479491037532E-4</v>
      </c>
      <c r="O1448" s="210">
        <f>(((((O1342)*(1/Conversions!$D$4))*Conversions!$D$7)*Conversions!$D$6)*Conversions!$D$5)</f>
        <v>1.7899479491037532E-4</v>
      </c>
      <c r="P1448" s="210">
        <f>(((((P1342)*(1/Conversions!$D$4))*Conversions!$D$7)*Conversions!$D$6)*Conversions!$D$5)</f>
        <v>1.7899479491037532E-4</v>
      </c>
      <c r="Q1448" s="210">
        <f>(((((Q1342)*(1/Conversions!$D$4))*Conversions!$D$7)*Conversions!$D$6)*Conversions!$D$5)</f>
        <v>1.7899479491037532E-4</v>
      </c>
      <c r="R1448" s="210">
        <f>(((((R1342)*(1/Conversions!$D$4))*Conversions!$D$7)*Conversions!$D$6)*Conversions!$D$5)</f>
        <v>1.7899479491037532E-4</v>
      </c>
      <c r="S1448" s="210">
        <f>(((((S1342)*(1/Conversions!$D$4))*Conversions!$D$7)*Conversions!$D$6)*Conversions!$D$5)</f>
        <v>1.7899479491037532E-4</v>
      </c>
      <c r="T1448" s="210">
        <f>(((((T1342)*(1/Conversions!$D$4))*Conversions!$D$7)*Conversions!$D$6)*Conversions!$D$5)</f>
        <v>1.7899479491037532E-4</v>
      </c>
      <c r="U1448" s="210">
        <f>(((((U1342)*(1/Conversions!$D$4))*Conversions!$D$7)*Conversions!$D$6)*Conversions!$D$5)</f>
        <v>1.7899479491037532E-4</v>
      </c>
      <c r="V1448" s="210">
        <f>(((((V1342)*(1/Conversions!$D$4))*Conversions!$D$7)*Conversions!$D$6)*Conversions!$D$5)</f>
        <v>1.7899479491037532E-4</v>
      </c>
      <c r="W1448" s="210">
        <f>(((((W1342)*(1/Conversions!$D$4))*Conversions!$D$7)*Conversions!$D$6)*Conversions!$D$5)</f>
        <v>1.7899479491037532E-4</v>
      </c>
      <c r="X1448" s="210">
        <f>(((((X1342)*(1/Conversions!$D$4))*Conversions!$D$7)*Conversions!$D$6)*Conversions!$D$5)</f>
        <v>1.7899479491037532E-4</v>
      </c>
      <c r="Y1448" s="210">
        <f>(((((Y1342)*(1/Conversions!$D$4))*Conversions!$D$7)*Conversions!$D$6)*Conversions!$D$5)</f>
        <v>1.7899479491037532E-4</v>
      </c>
      <c r="Z1448" s="210">
        <f>(((((Z1342)*(1/Conversions!$D$4))*Conversions!$D$7)*Conversions!$D$6)*Conversions!$D$5)</f>
        <v>1.7899479491037532E-4</v>
      </c>
      <c r="AA1448" s="210">
        <f>(((((AA1342)*(1/Conversions!$D$4))*Conversions!$D$7)*Conversions!$D$6)*Conversions!$D$5)</f>
        <v>1.7899479491037532E-4</v>
      </c>
      <c r="AB1448" s="210">
        <f>(((((AB1342)*(1/Conversions!$D$4))*Conversions!$D$7)*Conversions!$D$6)*Conversions!$D$5)</f>
        <v>1.7899479491037532E-4</v>
      </c>
      <c r="AC1448" s="210">
        <f>(((((AC1342)*(1/Conversions!$D$4))*Conversions!$D$7)*Conversions!$D$6)*Conversions!$D$5)</f>
        <v>1.7899479491037532E-4</v>
      </c>
      <c r="AD1448" s="210">
        <f>(((((AD1342)*(1/Conversions!$D$4))*Conversions!$D$7)*Conversions!$D$6)*Conversions!$D$5)</f>
        <v>1.7899479491037532E-4</v>
      </c>
      <c r="AE1448" s="210">
        <f>(((((AE1342)*(1/Conversions!$D$4))*Conversions!$D$7)*Conversions!$D$6)*Conversions!$D$5)</f>
        <v>1.7899479491037532E-4</v>
      </c>
      <c r="AF1448" s="210">
        <f>(((((AF1342)*(1/Conversions!$D$4))*Conversions!$D$7)*Conversions!$D$6)*Conversions!$D$5)</f>
        <v>1.7899479491037532E-4</v>
      </c>
      <c r="AG1448" s="210">
        <f>(((((AG1342)*(1/Conversions!$D$4))*Conversions!$D$7)*Conversions!$D$6)*Conversions!$D$5)</f>
        <v>1.7899479491037532E-4</v>
      </c>
      <c r="AH1448" s="210">
        <f>(((((AH1342)*(1/Conversions!$D$4))*Conversions!$D$7)*Conversions!$D$6)*Conversions!$D$5)</f>
        <v>1.7899479491037532E-4</v>
      </c>
      <c r="AI1448" s="210">
        <f>(((((AI1342)*(1/Conversions!$D$4))*Conversions!$D$7)*Conversions!$D$6)*Conversions!$D$5)</f>
        <v>1.7899479491037532E-4</v>
      </c>
      <c r="AJ1448" s="210">
        <f>(((((AJ1342)*(1/Conversions!$D$4))*Conversions!$D$7)*Conversions!$D$6)*Conversions!$D$5)</f>
        <v>1.7899479491037532E-4</v>
      </c>
      <c r="AK1448" s="210">
        <f>(((((AK1342)*(1/Conversions!$D$4))*Conversions!$D$7)*Conversions!$D$6)*Conversions!$D$5)</f>
        <v>1.7899479491037532E-4</v>
      </c>
      <c r="AL1448" s="210">
        <f>(((((AL1342)*(1/Conversions!$D$4))*Conversions!$D$7)*Conversions!$D$6)*Conversions!$D$5)</f>
        <v>1.7899479491037532E-4</v>
      </c>
      <c r="AM1448" s="210">
        <f>(((((AM1342)*(1/Conversions!$D$4))*Conversions!$D$7)*Conversions!$D$6)*Conversions!$D$5)</f>
        <v>1.7899479491037532E-4</v>
      </c>
      <c r="AN1448" s="210">
        <f>(((((AN1342)*(1/Conversions!$D$4))*Conversions!$D$7)*Conversions!$D$6)*Conversions!$D$5)</f>
        <v>1.7899479491037532E-4</v>
      </c>
      <c r="AO1448" s="210">
        <f>(((((AO1342)*(1/Conversions!$D$4))*Conversions!$D$7)*Conversions!$D$6)*Conversions!$D$5)</f>
        <v>1.7899479491037532E-4</v>
      </c>
      <c r="AP1448" s="210">
        <f>(((((AP1342)*(1/Conversions!$D$4))*Conversions!$D$7)*Conversions!$D$6)*Conversions!$D$5)</f>
        <v>1.7899479491037532E-4</v>
      </c>
      <c r="AQ1448" s="210">
        <f>(((((AQ1342)*(1/Conversions!$D$4))*Conversions!$D$7)*Conversions!$D$6)*Conversions!$D$5)</f>
        <v>1.7899479491037532E-4</v>
      </c>
      <c r="AR1448" s="210">
        <f>(((((AR1342)*(1/Conversions!$D$4))*Conversions!$D$7)*Conversions!$D$6)*Conversions!$D$5)</f>
        <v>1.7899479491037532E-4</v>
      </c>
      <c r="AS1448" s="210">
        <f>(((((AS1342)*(1/Conversions!$D$4))*Conversions!$D$7)*Conversions!$D$6)*Conversions!$D$5)</f>
        <v>1.7899479491037532E-4</v>
      </c>
      <c r="AT1448" s="210">
        <f>(((((AT1342)*(1/Conversions!$D$4))*Conversions!$D$7)*Conversions!$D$6)*Conversions!$D$5)</f>
        <v>1.7899479491037532E-4</v>
      </c>
      <c r="AU1448" s="210">
        <f>(((((AU1342)*(1/Conversions!$D$4))*Conversions!$D$7)*Conversions!$D$6)*Conversions!$D$5)</f>
        <v>1.7899479491037532E-4</v>
      </c>
      <c r="AV1448" s="210">
        <f>(((((AV1342)*(1/Conversions!$D$4))*Conversions!$D$7)*Conversions!$D$6)*Conversions!$D$5)</f>
        <v>1.7899479491037532E-4</v>
      </c>
      <c r="AW1448" s="210">
        <f>(((((AW1342)*(1/Conversions!$D$4))*Conversions!$D$7)*Conversions!$D$6)*Conversions!$D$5)</f>
        <v>1.7899479491037532E-4</v>
      </c>
      <c r="AX1448" s="210">
        <f>(((((AX1342)*(1/Conversions!$D$4))*Conversions!$D$7)*Conversions!$D$6)*Conversions!$D$5)</f>
        <v>1.7899479491037532E-4</v>
      </c>
      <c r="AY1448" s="210">
        <f>(((((AY1342)*(1/Conversions!$D$4))*Conversions!$D$7)*Conversions!$D$6)*Conversions!$D$5)</f>
        <v>1.7899479491037532E-4</v>
      </c>
      <c r="AZ1448" s="210">
        <f>(((((AZ1342)*(1/Conversions!$D$4))*Conversions!$D$7)*Conversions!$D$6)*Conversions!$D$5)</f>
        <v>1.7899479491037532E-4</v>
      </c>
      <c r="BA1448" s="210">
        <f>(((((BA1342)*(1/Conversions!$D$4))*Conversions!$D$7)*Conversions!$D$6)*Conversions!$D$5)</f>
        <v>1.7899479491037532E-4</v>
      </c>
      <c r="BB1448" s="210">
        <f>(((((BB1342)*(1/Conversions!$D$4))*Conversions!$D$7)*Conversions!$D$6)*Conversions!$D$5)</f>
        <v>0</v>
      </c>
      <c r="BC1448" s="210">
        <f>(((((BC1342)*(1/Conversions!$D$4))*Conversions!$D$7)*Conversions!$D$6)*Conversions!$D$5)</f>
        <v>1.5932891941693275E-4</v>
      </c>
      <c r="BD1448" s="210">
        <f>(((((BD1342)*(1/Conversions!$D$4))*Conversions!$D$7)*Conversions!$D$6)*Conversions!$D$5)</f>
        <v>0</v>
      </c>
      <c r="BE1448" s="210">
        <f>(((((BE1342)*(1/Conversions!$D$4))*Conversions!$D$7)*Conversions!$D$6)*Conversions!$D$5)</f>
        <v>0</v>
      </c>
      <c r="BF1448" s="210">
        <f>(((((BF1342)*(1/Conversions!$D$4))*Conversions!$D$7)*Conversions!$D$6)*Conversions!$D$5)</f>
        <v>0</v>
      </c>
      <c r="BG1448" s="210">
        <f>(((((BG1342)*(1/Conversions!$D$4))*Conversions!$D$7)*Conversions!$D$6)*Conversions!$D$5)</f>
        <v>0</v>
      </c>
      <c r="BH1448" s="210">
        <f>(((((BH1342)*(1/Conversions!$D$4))*Conversions!$D$7)*Conversions!$D$6)*Conversions!$D$5)</f>
        <v>4.7362964811153253E-4</v>
      </c>
      <c r="BI1448" s="210">
        <f>(((((BI1342)*(1/Conversions!$D$4))*Conversions!$D$7)*Conversions!$D$6)*Conversions!$D$5)</f>
        <v>4.7362964811153253E-4</v>
      </c>
      <c r="BJ1448" s="210">
        <f>(((((BJ1342)*(1/Conversions!$D$4))*Conversions!$D$7)*Conversions!$D$6)*Conversions!$D$5)</f>
        <v>4.7362964811153253E-4</v>
      </c>
      <c r="BK1448" s="210">
        <f>(((((BK1342)*(1/Conversions!$D$4))*Conversions!$D$7)*Conversions!$D$6)*Conversions!$D$5)</f>
        <v>0</v>
      </c>
      <c r="BL1448" s="210">
        <f>(((((BL1342)*(1/Conversions!$D$4))*Conversions!$D$7)*Conversions!$D$6)*Conversions!$D$5)</f>
        <v>1.5932891941693275E-4</v>
      </c>
      <c r="BM1448" s="210">
        <f>(((((BM1342)*(1/Conversions!$D$4))*Conversions!$D$7)*Conversions!$D$6)*Conversions!$D$5)</f>
        <v>0</v>
      </c>
      <c r="BN1448" s="210">
        <f>(((((BN1342)*(1/Conversions!$D$4))*Conversions!$D$7)*Conversions!$D$6)*Conversions!$D$5)</f>
        <v>0</v>
      </c>
      <c r="BO1448" s="210">
        <f>(((((BO1342)*(1/Conversions!$D$4))*Conversions!$D$7)*Conversions!$D$6)*Conversions!$D$5)</f>
        <v>0</v>
      </c>
      <c r="BP1448" s="210">
        <f>(((((BP1342)*(1/Conversions!$D$4))*Conversions!$D$7)*Conversions!$D$6)*Conversions!$D$5)</f>
        <v>0</v>
      </c>
      <c r="BQ1448" s="210">
        <f>(((((BQ1342)*(1/Conversions!$D$4))*Conversions!$D$7)*Conversions!$D$6)*Conversions!$D$5)</f>
        <v>0</v>
      </c>
      <c r="BR1448" s="210">
        <f>(((((BR1342)*(1/Conversions!$D$4))*Conversions!$D$7)*Conversions!$D$6)*Conversions!$D$5)</f>
        <v>4.7362964811153253E-4</v>
      </c>
      <c r="BS1448" s="210">
        <f>(((((BS1342)*(1/Conversions!$D$4))*Conversions!$D$7)*Conversions!$D$6)*Conversions!$D$5)</f>
        <v>4.7362964811153253E-4</v>
      </c>
      <c r="BT1448" s="210">
        <f>(((((BT1342)*(1/Conversions!$D$4))*Conversions!$D$7)*Conversions!$D$6)*Conversions!$D$5)</f>
        <v>4.7362964811153253E-4</v>
      </c>
      <c r="BU1448" s="210">
        <f>(((((BU1342)*(1/Conversions!$D$4))*Conversions!$D$7)*Conversions!$D$6)*Conversions!$D$5)</f>
        <v>0</v>
      </c>
      <c r="BV1448" s="210">
        <f>(((((BV1342)*(1/Conversions!$D$4))*Conversions!$D$7)*Conversions!$D$6)*Conversions!$D$5)</f>
        <v>1.5932891941693275E-4</v>
      </c>
      <c r="BW1448" s="210">
        <f>(((((BW1342)*(1/Conversions!$D$4))*Conversions!$D$7)*Conversions!$D$6)*Conversions!$D$5)</f>
        <v>0</v>
      </c>
      <c r="BX1448" s="210">
        <f>(((((BX1342)*(1/Conversions!$D$4))*Conversions!$D$7)*Conversions!$D$6)*Conversions!$D$5)</f>
        <v>0</v>
      </c>
      <c r="BY1448" s="210">
        <f>(((((BY1342)*(1/Conversions!$D$4))*Conversions!$D$7)*Conversions!$D$6)*Conversions!$D$5)</f>
        <v>0</v>
      </c>
      <c r="BZ1448" s="210">
        <f>(((((BZ1342)*(1/Conversions!$D$4))*Conversions!$D$7)*Conversions!$D$6)*Conversions!$D$5)</f>
        <v>4.7362964811153253E-4</v>
      </c>
      <c r="CA1448" s="210">
        <f>(((((CA1342)*(1/Conversions!$D$4))*Conversions!$D$7)*Conversions!$D$6)*Conversions!$D$5)</f>
        <v>4.7362964811153253E-4</v>
      </c>
      <c r="CB1448" s="210">
        <f>(((((CB1342)*(1/Conversions!$D$4))*Conversions!$D$7)*Conversions!$D$6)*Conversions!$D$5)</f>
        <v>4.7362964811153253E-4</v>
      </c>
      <c r="CC1448" s="210">
        <f>(((((CC1342)*(1/Conversions!$D$4))*Conversions!$D$7)*Conversions!$D$6)*Conversions!$D$5)</f>
        <v>1.1662394086412154E-3</v>
      </c>
      <c r="CD1448" s="210">
        <f>(((((CD1342)*(1/Conversions!$D$4))*Conversions!$D$7)*Conversions!$D$6)*Conversions!$D$5)</f>
        <v>1.1662394086412154E-3</v>
      </c>
      <c r="CE1448" s="210">
        <f>(((((CE1342)*(1/Conversions!$D$4))*Conversions!$D$7)*Conversions!$D$6)*Conversions!$D$5)</f>
        <v>1.1662394086412154E-3</v>
      </c>
      <c r="CF1448" s="210">
        <f>(((((CF1342)*(1/Conversions!$D$4))*Conversions!$D$7)*Conversions!$D$6)*Conversions!$D$5)</f>
        <v>4.6857186755797959E-4</v>
      </c>
      <c r="CG1448" s="210">
        <f>(((((CG1342)*(1/Conversions!$D$4))*Conversions!$D$7)*Conversions!$D$6)*Conversions!$D$5)</f>
        <v>4.6857186755797959E-4</v>
      </c>
      <c r="CH1448" s="210">
        <f>(((((CH1342)*(1/Conversions!$D$4))*Conversions!$D$7)*Conversions!$D$6)*Conversions!$D$5)</f>
        <v>4.6857186755797959E-4</v>
      </c>
      <c r="CI1448" s="210">
        <f>(((((CI1342)*(1/Conversions!$D$4))*Conversions!$D$7)*Conversions!$D$6)*Conversions!$D$5)</f>
        <v>2.4109362397225874E-4</v>
      </c>
      <c r="CJ1448" s="210">
        <f>(((((CJ1342)*(1/Conversions!$D$4))*Conversions!$D$7)*Conversions!$D$6)*Conversions!$D$5)</f>
        <v>2.4109362397225874E-4</v>
      </c>
      <c r="CK1448" s="210">
        <f>(((((CK1342)*(1/Conversions!$D$4))*Conversions!$D$7)*Conversions!$D$6)*Conversions!$D$5)</f>
        <v>2.4109362397225874E-4</v>
      </c>
      <c r="CL1448" s="210">
        <f>(((((CL1342)*(1/Conversions!$D$4))*Conversions!$D$7)*Conversions!$D$6)*Conversions!$D$5)</f>
        <v>4.7362964811153253E-4</v>
      </c>
      <c r="CM1448" s="210">
        <f>(((((CM1342)*(1/Conversions!$D$4))*Conversions!$D$7)*Conversions!$D$6)*Conversions!$D$5)</f>
        <v>4.7362964811153253E-4</v>
      </c>
      <c r="CN1448" s="210">
        <f>(((((CN1342)*(1/Conversions!$D$4))*Conversions!$D$7)*Conversions!$D$6)*Conversions!$D$5)</f>
        <v>4.7362964811153253E-4</v>
      </c>
      <c r="CO1448" s="210">
        <f>(((((CO1342)*(1/Conversions!$D$4))*Conversions!$D$7)*Conversions!$D$6)*Conversions!$D$5)</f>
        <v>0</v>
      </c>
      <c r="CP1448" s="210">
        <f>(((((CP1342)*(1/Conversions!$D$4))*Conversions!$D$7)*Conversions!$D$6)*Conversions!$D$5)</f>
        <v>1.5932891941693275E-4</v>
      </c>
      <c r="CQ1448" s="210">
        <f>(((((CQ1342)*(1/Conversions!$D$4))*Conversions!$D$7)*Conversions!$D$6)*Conversions!$D$5)</f>
        <v>0</v>
      </c>
      <c r="CR1448" s="210">
        <f>(((((CR1342)*(1/Conversions!$D$4))*Conversions!$D$7)*Conversions!$D$6)*Conversions!$D$5)</f>
        <v>0</v>
      </c>
      <c r="CS1448" s="210">
        <f>(((((CS1342)*(1/Conversions!$D$4))*Conversions!$D$7)*Conversions!$D$6)*Conversions!$D$5)</f>
        <v>0</v>
      </c>
      <c r="CT1448" s="210">
        <f>(((((CT1342)*(1/Conversions!$D$4))*Conversions!$D$7)*Conversions!$D$6)*Conversions!$D$5)</f>
        <v>0</v>
      </c>
      <c r="CU1448" s="210">
        <f>(((((CU1342)*(1/Conversions!$D$4))*Conversions!$D$7)*Conversions!$D$6)*Conversions!$D$5)</f>
        <v>1.5932891941693275E-4</v>
      </c>
      <c r="CV1448" s="210">
        <f>(((((CV1342)*(1/Conversions!$D$4))*Conversions!$D$7)*Conversions!$D$6)*Conversions!$D$5)</f>
        <v>0</v>
      </c>
      <c r="CW1448" s="210">
        <f>(((((CW1342)*(1/Conversions!$D$4))*Conversions!$D$7)*Conversions!$D$6)*Conversions!$D$5)</f>
        <v>0</v>
      </c>
      <c r="CX1448" s="210">
        <f>(((((CX1342)*(1/Conversions!$D$4))*Conversions!$D$7)*Conversions!$D$6)*Conversions!$D$5)</f>
        <v>0</v>
      </c>
    </row>
    <row r="1449" spans="1:102" s="208" customFormat="1" x14ac:dyDescent="0.25">
      <c r="A1449" s="213" t="s">
        <v>403</v>
      </c>
      <c r="C1449" s="210">
        <f>(((((C1343)*(1/Conversions!$D$4))*Conversions!$D$7)*Conversions!$D$6)*Conversions!$D$5)</f>
        <v>4.4748698727593829E-5</v>
      </c>
      <c r="D1449" s="210">
        <f>(((((D1343)*(1/Conversions!$D$4))*Conversions!$D$7)*Conversions!$D$6)*Conversions!$D$5)</f>
        <v>4.4748698727593829E-5</v>
      </c>
      <c r="E1449" s="210">
        <f>(((((E1343)*(1/Conversions!$D$4))*Conversions!$D$7)*Conversions!$D$6)*Conversions!$D$5)</f>
        <v>4.4748698727593829E-5</v>
      </c>
      <c r="F1449" s="210">
        <f>(((((F1343)*(1/Conversions!$D$4))*Conversions!$D$7)*Conversions!$D$6)*Conversions!$D$5)</f>
        <v>4.4748698727593829E-5</v>
      </c>
      <c r="G1449" s="210">
        <f>(((((G1343)*(1/Conversions!$D$4))*Conversions!$D$7)*Conversions!$D$6)*Conversions!$D$5)</f>
        <v>4.4748698727593829E-5</v>
      </c>
      <c r="H1449" s="210">
        <f>(((((H1343)*(1/Conversions!$D$4))*Conversions!$D$7)*Conversions!$D$6)*Conversions!$D$5)</f>
        <v>4.4748698727593829E-5</v>
      </c>
      <c r="I1449" s="210">
        <f>(((((I1343)*(1/Conversions!$D$4))*Conversions!$D$7)*Conversions!$D$6)*Conversions!$D$5)</f>
        <v>4.4748698727593829E-5</v>
      </c>
      <c r="J1449" s="210">
        <f>(((((J1343)*(1/Conversions!$D$4))*Conversions!$D$7)*Conversions!$D$6)*Conversions!$D$5)</f>
        <v>4.4748698727593829E-5</v>
      </c>
      <c r="K1449" s="210">
        <f>(((((K1343)*(1/Conversions!$D$4))*Conversions!$D$7)*Conversions!$D$6)*Conversions!$D$5)</f>
        <v>4.4748698727593829E-5</v>
      </c>
      <c r="L1449" s="210">
        <f>(((((L1343)*(1/Conversions!$D$4))*Conversions!$D$7)*Conversions!$D$6)*Conversions!$D$5)</f>
        <v>4.4748698727593829E-5</v>
      </c>
      <c r="M1449" s="210">
        <f>(((((M1343)*(1/Conversions!$D$4))*Conversions!$D$7)*Conversions!$D$6)*Conversions!$D$5)</f>
        <v>4.4748698727593829E-5</v>
      </c>
      <c r="N1449" s="210">
        <f>(((((N1343)*(1/Conversions!$D$4))*Conversions!$D$7)*Conversions!$D$6)*Conversions!$D$5)</f>
        <v>4.4748698727593829E-5</v>
      </c>
      <c r="O1449" s="210">
        <f>(((((O1343)*(1/Conversions!$D$4))*Conversions!$D$7)*Conversions!$D$6)*Conversions!$D$5)</f>
        <v>4.4748698727593829E-5</v>
      </c>
      <c r="P1449" s="210">
        <f>(((((P1343)*(1/Conversions!$D$4))*Conversions!$D$7)*Conversions!$D$6)*Conversions!$D$5)</f>
        <v>4.4748698727593829E-5</v>
      </c>
      <c r="Q1449" s="210">
        <f>(((((Q1343)*(1/Conversions!$D$4))*Conversions!$D$7)*Conversions!$D$6)*Conversions!$D$5)</f>
        <v>4.4748698727593829E-5</v>
      </c>
      <c r="R1449" s="210">
        <f>(((((R1343)*(1/Conversions!$D$4))*Conversions!$D$7)*Conversions!$D$6)*Conversions!$D$5)</f>
        <v>4.4748698727593829E-5</v>
      </c>
      <c r="S1449" s="210">
        <f>(((((S1343)*(1/Conversions!$D$4))*Conversions!$D$7)*Conversions!$D$6)*Conversions!$D$5)</f>
        <v>4.4748698727593829E-5</v>
      </c>
      <c r="T1449" s="210">
        <f>(((((T1343)*(1/Conversions!$D$4))*Conversions!$D$7)*Conversions!$D$6)*Conversions!$D$5)</f>
        <v>4.4748698727593829E-5</v>
      </c>
      <c r="U1449" s="210">
        <f>(((((U1343)*(1/Conversions!$D$4))*Conversions!$D$7)*Conversions!$D$6)*Conversions!$D$5)</f>
        <v>4.4748698727593829E-5</v>
      </c>
      <c r="V1449" s="210">
        <f>(((((V1343)*(1/Conversions!$D$4))*Conversions!$D$7)*Conversions!$D$6)*Conversions!$D$5)</f>
        <v>4.4748698727593829E-5</v>
      </c>
      <c r="W1449" s="210">
        <f>(((((W1343)*(1/Conversions!$D$4))*Conversions!$D$7)*Conversions!$D$6)*Conversions!$D$5)</f>
        <v>4.4748698727593829E-5</v>
      </c>
      <c r="X1449" s="210">
        <f>(((((X1343)*(1/Conversions!$D$4))*Conversions!$D$7)*Conversions!$D$6)*Conversions!$D$5)</f>
        <v>4.4748698727593829E-5</v>
      </c>
      <c r="Y1449" s="210">
        <f>(((((Y1343)*(1/Conversions!$D$4))*Conversions!$D$7)*Conversions!$D$6)*Conversions!$D$5)</f>
        <v>4.4748698727593829E-5</v>
      </c>
      <c r="Z1449" s="210">
        <f>(((((Z1343)*(1/Conversions!$D$4))*Conversions!$D$7)*Conversions!$D$6)*Conversions!$D$5)</f>
        <v>4.4748698727593829E-5</v>
      </c>
      <c r="AA1449" s="210">
        <f>(((((AA1343)*(1/Conversions!$D$4))*Conversions!$D$7)*Conversions!$D$6)*Conversions!$D$5)</f>
        <v>4.4748698727593829E-5</v>
      </c>
      <c r="AB1449" s="210">
        <f>(((((AB1343)*(1/Conversions!$D$4))*Conversions!$D$7)*Conversions!$D$6)*Conversions!$D$5)</f>
        <v>4.4748698727593829E-5</v>
      </c>
      <c r="AC1449" s="210">
        <f>(((((AC1343)*(1/Conversions!$D$4))*Conversions!$D$7)*Conversions!$D$6)*Conversions!$D$5)</f>
        <v>4.4748698727593829E-5</v>
      </c>
      <c r="AD1449" s="210">
        <f>(((((AD1343)*(1/Conversions!$D$4))*Conversions!$D$7)*Conversions!$D$6)*Conversions!$D$5)</f>
        <v>4.4748698727593829E-5</v>
      </c>
      <c r="AE1449" s="210">
        <f>(((((AE1343)*(1/Conversions!$D$4))*Conversions!$D$7)*Conversions!$D$6)*Conversions!$D$5)</f>
        <v>4.4748698727593829E-5</v>
      </c>
      <c r="AF1449" s="210">
        <f>(((((AF1343)*(1/Conversions!$D$4))*Conversions!$D$7)*Conversions!$D$6)*Conversions!$D$5)</f>
        <v>4.4748698727593829E-5</v>
      </c>
      <c r="AG1449" s="210">
        <f>(((((AG1343)*(1/Conversions!$D$4))*Conversions!$D$7)*Conversions!$D$6)*Conversions!$D$5)</f>
        <v>4.4748698727593829E-5</v>
      </c>
      <c r="AH1449" s="210">
        <f>(((((AH1343)*(1/Conversions!$D$4))*Conversions!$D$7)*Conversions!$D$6)*Conversions!$D$5)</f>
        <v>4.4748698727593829E-5</v>
      </c>
      <c r="AI1449" s="210">
        <f>(((((AI1343)*(1/Conversions!$D$4))*Conversions!$D$7)*Conversions!$D$6)*Conversions!$D$5)</f>
        <v>4.4748698727593829E-5</v>
      </c>
      <c r="AJ1449" s="210">
        <f>(((((AJ1343)*(1/Conversions!$D$4))*Conversions!$D$7)*Conversions!$D$6)*Conversions!$D$5)</f>
        <v>4.4748698727593829E-5</v>
      </c>
      <c r="AK1449" s="210">
        <f>(((((AK1343)*(1/Conversions!$D$4))*Conversions!$D$7)*Conversions!$D$6)*Conversions!$D$5)</f>
        <v>4.4748698727593829E-5</v>
      </c>
      <c r="AL1449" s="210">
        <f>(((((AL1343)*(1/Conversions!$D$4))*Conversions!$D$7)*Conversions!$D$6)*Conversions!$D$5)</f>
        <v>4.4748698727593829E-5</v>
      </c>
      <c r="AM1449" s="210">
        <f>(((((AM1343)*(1/Conversions!$D$4))*Conversions!$D$7)*Conversions!$D$6)*Conversions!$D$5)</f>
        <v>4.4748698727593829E-5</v>
      </c>
      <c r="AN1449" s="210">
        <f>(((((AN1343)*(1/Conversions!$D$4))*Conversions!$D$7)*Conversions!$D$6)*Conversions!$D$5)</f>
        <v>4.4748698727593829E-5</v>
      </c>
      <c r="AO1449" s="210">
        <f>(((((AO1343)*(1/Conversions!$D$4))*Conversions!$D$7)*Conversions!$D$6)*Conversions!$D$5)</f>
        <v>4.4748698727593829E-5</v>
      </c>
      <c r="AP1449" s="210">
        <f>(((((AP1343)*(1/Conversions!$D$4))*Conversions!$D$7)*Conversions!$D$6)*Conversions!$D$5)</f>
        <v>4.4748698727593829E-5</v>
      </c>
      <c r="AQ1449" s="210">
        <f>(((((AQ1343)*(1/Conversions!$D$4))*Conversions!$D$7)*Conversions!$D$6)*Conversions!$D$5)</f>
        <v>4.4748698727593829E-5</v>
      </c>
      <c r="AR1449" s="210">
        <f>(((((AR1343)*(1/Conversions!$D$4))*Conversions!$D$7)*Conversions!$D$6)*Conversions!$D$5)</f>
        <v>4.4748698727593829E-5</v>
      </c>
      <c r="AS1449" s="210">
        <f>(((((AS1343)*(1/Conversions!$D$4))*Conversions!$D$7)*Conversions!$D$6)*Conversions!$D$5)</f>
        <v>4.4748698727593829E-5</v>
      </c>
      <c r="AT1449" s="210">
        <f>(((((AT1343)*(1/Conversions!$D$4))*Conversions!$D$7)*Conversions!$D$6)*Conversions!$D$5)</f>
        <v>4.4748698727593829E-5</v>
      </c>
      <c r="AU1449" s="210">
        <f>(((((AU1343)*(1/Conversions!$D$4))*Conversions!$D$7)*Conversions!$D$6)*Conversions!$D$5)</f>
        <v>4.4748698727593829E-5</v>
      </c>
      <c r="AV1449" s="210">
        <f>(((((AV1343)*(1/Conversions!$D$4))*Conversions!$D$7)*Conversions!$D$6)*Conversions!$D$5)</f>
        <v>4.4748698727593829E-5</v>
      </c>
      <c r="AW1449" s="210">
        <f>(((((AW1343)*(1/Conversions!$D$4))*Conversions!$D$7)*Conversions!$D$6)*Conversions!$D$5)</f>
        <v>4.4748698727593829E-5</v>
      </c>
      <c r="AX1449" s="210">
        <f>(((((AX1343)*(1/Conversions!$D$4))*Conversions!$D$7)*Conversions!$D$6)*Conversions!$D$5)</f>
        <v>4.4748698727593829E-5</v>
      </c>
      <c r="AY1449" s="210">
        <f>(((((AY1343)*(1/Conversions!$D$4))*Conversions!$D$7)*Conversions!$D$6)*Conversions!$D$5)</f>
        <v>4.4748698727593829E-5</v>
      </c>
      <c r="AZ1449" s="210">
        <f>(((((AZ1343)*(1/Conversions!$D$4))*Conversions!$D$7)*Conversions!$D$6)*Conversions!$D$5)</f>
        <v>4.4748698727593829E-5</v>
      </c>
      <c r="BA1449" s="210">
        <f>(((((BA1343)*(1/Conversions!$D$4))*Conversions!$D$7)*Conversions!$D$6)*Conversions!$D$5)</f>
        <v>4.4748698727593829E-5</v>
      </c>
      <c r="BB1449" s="210">
        <f>(((((BB1343)*(1/Conversions!$D$4))*Conversions!$D$7)*Conversions!$D$6)*Conversions!$D$5)</f>
        <v>0</v>
      </c>
      <c r="BC1449" s="210">
        <f>(((((BC1343)*(1/Conversions!$D$4))*Conversions!$D$7)*Conversions!$D$6)*Conversions!$D$5)</f>
        <v>4.5867416195783674E-5</v>
      </c>
      <c r="BD1449" s="210">
        <f>(((((BD1343)*(1/Conversions!$D$4))*Conversions!$D$7)*Conversions!$D$6)*Conversions!$D$5)</f>
        <v>0</v>
      </c>
      <c r="BE1449" s="210">
        <f>(((((BE1343)*(1/Conversions!$D$4))*Conversions!$D$7)*Conversions!$D$6)*Conversions!$D$5)</f>
        <v>0</v>
      </c>
      <c r="BF1449" s="210">
        <f>(((((BF1343)*(1/Conversions!$D$4))*Conversions!$D$7)*Conversions!$D$6)*Conversions!$D$5)</f>
        <v>0</v>
      </c>
      <c r="BG1449" s="210">
        <f>(((((BG1343)*(1/Conversions!$D$4))*Conversions!$D$7)*Conversions!$D$6)*Conversions!$D$5)</f>
        <v>0</v>
      </c>
      <c r="BH1449" s="210">
        <f>(((((BH1343)*(1/Conversions!$D$4))*Conversions!$D$7)*Conversions!$D$6)*Conversions!$D$5)</f>
        <v>2.3551946698733596E-4</v>
      </c>
      <c r="BI1449" s="210">
        <f>(((((BI1343)*(1/Conversions!$D$4))*Conversions!$D$7)*Conversions!$D$6)*Conversions!$D$5)</f>
        <v>2.3551946698733596E-4</v>
      </c>
      <c r="BJ1449" s="210">
        <f>(((((BJ1343)*(1/Conversions!$D$4))*Conversions!$D$7)*Conversions!$D$6)*Conversions!$D$5)</f>
        <v>2.3551946698733596E-4</v>
      </c>
      <c r="BK1449" s="210">
        <f>(((((BK1343)*(1/Conversions!$D$4))*Conversions!$D$7)*Conversions!$D$6)*Conversions!$D$5)</f>
        <v>0</v>
      </c>
      <c r="BL1449" s="210">
        <f>(((((BL1343)*(1/Conversions!$D$4))*Conversions!$D$7)*Conversions!$D$6)*Conversions!$D$5)</f>
        <v>4.5867416195783674E-5</v>
      </c>
      <c r="BM1449" s="210">
        <f>(((((BM1343)*(1/Conversions!$D$4))*Conversions!$D$7)*Conversions!$D$6)*Conversions!$D$5)</f>
        <v>0</v>
      </c>
      <c r="BN1449" s="210">
        <f>(((((BN1343)*(1/Conversions!$D$4))*Conversions!$D$7)*Conversions!$D$6)*Conversions!$D$5)</f>
        <v>0</v>
      </c>
      <c r="BO1449" s="210">
        <f>(((((BO1343)*(1/Conversions!$D$4))*Conversions!$D$7)*Conversions!$D$6)*Conversions!$D$5)</f>
        <v>0</v>
      </c>
      <c r="BP1449" s="210">
        <f>(((((BP1343)*(1/Conversions!$D$4))*Conversions!$D$7)*Conversions!$D$6)*Conversions!$D$5)</f>
        <v>0</v>
      </c>
      <c r="BQ1449" s="210">
        <f>(((((BQ1343)*(1/Conversions!$D$4))*Conversions!$D$7)*Conversions!$D$6)*Conversions!$D$5)</f>
        <v>0</v>
      </c>
      <c r="BR1449" s="210">
        <f>(((((BR1343)*(1/Conversions!$D$4))*Conversions!$D$7)*Conversions!$D$6)*Conversions!$D$5)</f>
        <v>2.3551946698733596E-4</v>
      </c>
      <c r="BS1449" s="210">
        <f>(((((BS1343)*(1/Conversions!$D$4))*Conversions!$D$7)*Conversions!$D$6)*Conversions!$D$5)</f>
        <v>2.3551946698733596E-4</v>
      </c>
      <c r="BT1449" s="210">
        <f>(((((BT1343)*(1/Conversions!$D$4))*Conversions!$D$7)*Conversions!$D$6)*Conversions!$D$5)</f>
        <v>2.3551946698733596E-4</v>
      </c>
      <c r="BU1449" s="210">
        <f>(((((BU1343)*(1/Conversions!$D$4))*Conversions!$D$7)*Conversions!$D$6)*Conversions!$D$5)</f>
        <v>0</v>
      </c>
      <c r="BV1449" s="210">
        <f>(((((BV1343)*(1/Conversions!$D$4))*Conversions!$D$7)*Conversions!$D$6)*Conversions!$D$5)</f>
        <v>4.5867416195783674E-5</v>
      </c>
      <c r="BW1449" s="210">
        <f>(((((BW1343)*(1/Conversions!$D$4))*Conversions!$D$7)*Conversions!$D$6)*Conversions!$D$5)</f>
        <v>0</v>
      </c>
      <c r="BX1449" s="210">
        <f>(((((BX1343)*(1/Conversions!$D$4))*Conversions!$D$7)*Conversions!$D$6)*Conversions!$D$5)</f>
        <v>0</v>
      </c>
      <c r="BY1449" s="210">
        <f>(((((BY1343)*(1/Conversions!$D$4))*Conversions!$D$7)*Conversions!$D$6)*Conversions!$D$5)</f>
        <v>0</v>
      </c>
      <c r="BZ1449" s="210">
        <f>(((((BZ1343)*(1/Conversions!$D$4))*Conversions!$D$7)*Conversions!$D$6)*Conversions!$D$5)</f>
        <v>2.3551946698733596E-4</v>
      </c>
      <c r="CA1449" s="210">
        <f>(((((CA1343)*(1/Conversions!$D$4))*Conversions!$D$7)*Conversions!$D$6)*Conversions!$D$5)</f>
        <v>2.3551946698733596E-4</v>
      </c>
      <c r="CB1449" s="210">
        <f>(((((CB1343)*(1/Conversions!$D$4))*Conversions!$D$7)*Conversions!$D$6)*Conversions!$D$5)</f>
        <v>2.3551946698733596E-4</v>
      </c>
      <c r="CC1449" s="210">
        <f>(((((CC1343)*(1/Conversions!$D$4))*Conversions!$D$7)*Conversions!$D$6)*Conversions!$D$5)</f>
        <v>9.2700462206215444E-4</v>
      </c>
      <c r="CD1449" s="210">
        <f>(((((CD1343)*(1/Conversions!$D$4))*Conversions!$D$7)*Conversions!$D$6)*Conversions!$D$5)</f>
        <v>9.2700462206215444E-4</v>
      </c>
      <c r="CE1449" s="210">
        <f>(((((CE1343)*(1/Conversions!$D$4))*Conversions!$D$7)*Conversions!$D$6)*Conversions!$D$5)</f>
        <v>9.2700462206215444E-4</v>
      </c>
      <c r="CF1449" s="210">
        <f>(((((CF1343)*(1/Conversions!$D$4))*Conversions!$D$7)*Conversions!$D$6)*Conversions!$D$5)</f>
        <v>2.2933708097891837E-4</v>
      </c>
      <c r="CG1449" s="210">
        <f>(((((CG1343)*(1/Conversions!$D$4))*Conversions!$D$7)*Conversions!$D$6)*Conversions!$D$5)</f>
        <v>2.2933708097891837E-4</v>
      </c>
      <c r="CH1449" s="210">
        <f>(((((CH1343)*(1/Conversions!$D$4))*Conversions!$D$7)*Conversions!$D$6)*Conversions!$D$5)</f>
        <v>2.2933708097891837E-4</v>
      </c>
      <c r="CI1449" s="210">
        <f>(((((CI1343)*(1/Conversions!$D$4))*Conversions!$D$7)*Conversions!$D$6)*Conversions!$D$5)</f>
        <v>1.8612514677341691E-6</v>
      </c>
      <c r="CJ1449" s="210">
        <f>(((((CJ1343)*(1/Conversions!$D$4))*Conversions!$D$7)*Conversions!$D$6)*Conversions!$D$5)</f>
        <v>1.8612514677341691E-6</v>
      </c>
      <c r="CK1449" s="210">
        <f>(((((CK1343)*(1/Conversions!$D$4))*Conversions!$D$7)*Conversions!$D$6)*Conversions!$D$5)</f>
        <v>1.8612514677341691E-6</v>
      </c>
      <c r="CL1449" s="210">
        <f>(((((CL1343)*(1/Conversions!$D$4))*Conversions!$D$7)*Conversions!$D$6)*Conversions!$D$5)</f>
        <v>2.3551946698733596E-4</v>
      </c>
      <c r="CM1449" s="210">
        <f>(((((CM1343)*(1/Conversions!$D$4))*Conversions!$D$7)*Conversions!$D$6)*Conversions!$D$5)</f>
        <v>2.3551946698733596E-4</v>
      </c>
      <c r="CN1449" s="210">
        <f>(((((CN1343)*(1/Conversions!$D$4))*Conversions!$D$7)*Conversions!$D$6)*Conversions!$D$5)</f>
        <v>2.3551946698733596E-4</v>
      </c>
      <c r="CO1449" s="210">
        <f>(((((CO1343)*(1/Conversions!$D$4))*Conversions!$D$7)*Conversions!$D$6)*Conversions!$D$5)</f>
        <v>0</v>
      </c>
      <c r="CP1449" s="210">
        <f>(((((CP1343)*(1/Conversions!$D$4))*Conversions!$D$7)*Conversions!$D$6)*Conversions!$D$5)</f>
        <v>4.5867416195783674E-5</v>
      </c>
      <c r="CQ1449" s="210">
        <f>(((((CQ1343)*(1/Conversions!$D$4))*Conversions!$D$7)*Conversions!$D$6)*Conversions!$D$5)</f>
        <v>0</v>
      </c>
      <c r="CR1449" s="210">
        <f>(((((CR1343)*(1/Conversions!$D$4))*Conversions!$D$7)*Conversions!$D$6)*Conversions!$D$5)</f>
        <v>0</v>
      </c>
      <c r="CS1449" s="210">
        <f>(((((CS1343)*(1/Conversions!$D$4))*Conversions!$D$7)*Conversions!$D$6)*Conversions!$D$5)</f>
        <v>0</v>
      </c>
      <c r="CT1449" s="210">
        <f>(((((CT1343)*(1/Conversions!$D$4))*Conversions!$D$7)*Conversions!$D$6)*Conversions!$D$5)</f>
        <v>0</v>
      </c>
      <c r="CU1449" s="210">
        <f>(((((CU1343)*(1/Conversions!$D$4))*Conversions!$D$7)*Conversions!$D$6)*Conversions!$D$5)</f>
        <v>4.5867416195783674E-5</v>
      </c>
      <c r="CV1449" s="210">
        <f>(((((CV1343)*(1/Conversions!$D$4))*Conversions!$D$7)*Conversions!$D$6)*Conversions!$D$5)</f>
        <v>0</v>
      </c>
      <c r="CW1449" s="210">
        <f>(((((CW1343)*(1/Conversions!$D$4))*Conversions!$D$7)*Conversions!$D$6)*Conversions!$D$5)</f>
        <v>0</v>
      </c>
      <c r="CX1449" s="210">
        <f>(((((CX1343)*(1/Conversions!$D$4))*Conversions!$D$7)*Conversions!$D$6)*Conversions!$D$5)</f>
        <v>0</v>
      </c>
    </row>
    <row r="1450" spans="1:102" s="208" customFormat="1" x14ac:dyDescent="0.25">
      <c r="A1450" s="213" t="s">
        <v>536</v>
      </c>
      <c r="C1450" s="210">
        <f>(((((C1344)*(1/Conversions!$D$4))*Conversions!$D$7)*Conversions!$D$6)*Conversions!$D$5)</f>
        <v>1.7899479491037532E-4</v>
      </c>
      <c r="D1450" s="210">
        <f>(((((D1344)*(1/Conversions!$D$4))*Conversions!$D$7)*Conversions!$D$6)*Conversions!$D$5)</f>
        <v>1.7899479491037532E-4</v>
      </c>
      <c r="E1450" s="210">
        <f>(((((E1344)*(1/Conversions!$D$4))*Conversions!$D$7)*Conversions!$D$6)*Conversions!$D$5)</f>
        <v>1.7899479491037532E-4</v>
      </c>
      <c r="F1450" s="210">
        <f>(((((F1344)*(1/Conversions!$D$4))*Conversions!$D$7)*Conversions!$D$6)*Conversions!$D$5)</f>
        <v>1.7899479491037532E-4</v>
      </c>
      <c r="G1450" s="210">
        <f>(((((G1344)*(1/Conversions!$D$4))*Conversions!$D$7)*Conversions!$D$6)*Conversions!$D$5)</f>
        <v>1.7899479491037532E-4</v>
      </c>
      <c r="H1450" s="210">
        <f>(((((H1344)*(1/Conversions!$D$4))*Conversions!$D$7)*Conversions!$D$6)*Conversions!$D$5)</f>
        <v>1.7899479491037532E-4</v>
      </c>
      <c r="I1450" s="210">
        <f>(((((I1344)*(1/Conversions!$D$4))*Conversions!$D$7)*Conversions!$D$6)*Conversions!$D$5)</f>
        <v>1.7899479491037532E-4</v>
      </c>
      <c r="J1450" s="210">
        <f>(((((J1344)*(1/Conversions!$D$4))*Conversions!$D$7)*Conversions!$D$6)*Conversions!$D$5)</f>
        <v>1.7899479491037532E-4</v>
      </c>
      <c r="K1450" s="210">
        <f>(((((K1344)*(1/Conversions!$D$4))*Conversions!$D$7)*Conversions!$D$6)*Conversions!$D$5)</f>
        <v>1.7899479491037532E-4</v>
      </c>
      <c r="L1450" s="210">
        <f>(((((L1344)*(1/Conversions!$D$4))*Conversions!$D$7)*Conversions!$D$6)*Conversions!$D$5)</f>
        <v>1.7899479491037532E-4</v>
      </c>
      <c r="M1450" s="210">
        <f>(((((M1344)*(1/Conversions!$D$4))*Conversions!$D$7)*Conversions!$D$6)*Conversions!$D$5)</f>
        <v>1.7899479491037532E-4</v>
      </c>
      <c r="N1450" s="210">
        <f>(((((N1344)*(1/Conversions!$D$4))*Conversions!$D$7)*Conversions!$D$6)*Conversions!$D$5)</f>
        <v>1.7899479491037532E-4</v>
      </c>
      <c r="O1450" s="210">
        <f>(((((O1344)*(1/Conversions!$D$4))*Conversions!$D$7)*Conversions!$D$6)*Conversions!$D$5)</f>
        <v>1.7899479491037532E-4</v>
      </c>
      <c r="P1450" s="210">
        <f>(((((P1344)*(1/Conversions!$D$4))*Conversions!$D$7)*Conversions!$D$6)*Conversions!$D$5)</f>
        <v>1.7899479491037532E-4</v>
      </c>
      <c r="Q1450" s="210">
        <f>(((((Q1344)*(1/Conversions!$D$4))*Conversions!$D$7)*Conversions!$D$6)*Conversions!$D$5)</f>
        <v>1.7899479491037532E-4</v>
      </c>
      <c r="R1450" s="210">
        <f>(((((R1344)*(1/Conversions!$D$4))*Conversions!$D$7)*Conversions!$D$6)*Conversions!$D$5)</f>
        <v>1.7899479491037532E-4</v>
      </c>
      <c r="S1450" s="210">
        <f>(((((S1344)*(1/Conversions!$D$4))*Conversions!$D$7)*Conversions!$D$6)*Conversions!$D$5)</f>
        <v>1.7899479491037532E-4</v>
      </c>
      <c r="T1450" s="210">
        <f>(((((T1344)*(1/Conversions!$D$4))*Conversions!$D$7)*Conversions!$D$6)*Conversions!$D$5)</f>
        <v>1.7899479491037532E-4</v>
      </c>
      <c r="U1450" s="210">
        <f>(((((U1344)*(1/Conversions!$D$4))*Conversions!$D$7)*Conversions!$D$6)*Conversions!$D$5)</f>
        <v>1.7899479491037532E-4</v>
      </c>
      <c r="V1450" s="210">
        <f>(((((V1344)*(1/Conversions!$D$4))*Conversions!$D$7)*Conversions!$D$6)*Conversions!$D$5)</f>
        <v>1.7899479491037532E-4</v>
      </c>
      <c r="W1450" s="210">
        <f>(((((W1344)*(1/Conversions!$D$4))*Conversions!$D$7)*Conversions!$D$6)*Conversions!$D$5)</f>
        <v>1.7899479491037532E-4</v>
      </c>
      <c r="X1450" s="210">
        <f>(((((X1344)*(1/Conversions!$D$4))*Conversions!$D$7)*Conversions!$D$6)*Conversions!$D$5)</f>
        <v>1.7899479491037532E-4</v>
      </c>
      <c r="Y1450" s="210">
        <f>(((((Y1344)*(1/Conversions!$D$4))*Conversions!$D$7)*Conversions!$D$6)*Conversions!$D$5)</f>
        <v>1.7899479491037532E-4</v>
      </c>
      <c r="Z1450" s="210">
        <f>(((((Z1344)*(1/Conversions!$D$4))*Conversions!$D$7)*Conversions!$D$6)*Conversions!$D$5)</f>
        <v>1.7899479491037532E-4</v>
      </c>
      <c r="AA1450" s="210">
        <f>(((((AA1344)*(1/Conversions!$D$4))*Conversions!$D$7)*Conversions!$D$6)*Conversions!$D$5)</f>
        <v>1.7899479491037532E-4</v>
      </c>
      <c r="AB1450" s="210">
        <f>(((((AB1344)*(1/Conversions!$D$4))*Conversions!$D$7)*Conversions!$D$6)*Conversions!$D$5)</f>
        <v>1.7899479491037532E-4</v>
      </c>
      <c r="AC1450" s="210">
        <f>(((((AC1344)*(1/Conversions!$D$4))*Conversions!$D$7)*Conversions!$D$6)*Conversions!$D$5)</f>
        <v>1.7899479491037532E-4</v>
      </c>
      <c r="AD1450" s="210">
        <f>(((((AD1344)*(1/Conversions!$D$4))*Conversions!$D$7)*Conversions!$D$6)*Conversions!$D$5)</f>
        <v>1.7899479491037532E-4</v>
      </c>
      <c r="AE1450" s="210">
        <f>(((((AE1344)*(1/Conversions!$D$4))*Conversions!$D$7)*Conversions!$D$6)*Conversions!$D$5)</f>
        <v>1.7899479491037532E-4</v>
      </c>
      <c r="AF1450" s="210">
        <f>(((((AF1344)*(1/Conversions!$D$4))*Conversions!$D$7)*Conversions!$D$6)*Conversions!$D$5)</f>
        <v>1.7899479491037532E-4</v>
      </c>
      <c r="AG1450" s="210">
        <f>(((((AG1344)*(1/Conversions!$D$4))*Conversions!$D$7)*Conversions!$D$6)*Conversions!$D$5)</f>
        <v>1.7899479491037532E-4</v>
      </c>
      <c r="AH1450" s="210">
        <f>(((((AH1344)*(1/Conversions!$D$4))*Conversions!$D$7)*Conversions!$D$6)*Conversions!$D$5)</f>
        <v>1.7899479491037532E-4</v>
      </c>
      <c r="AI1450" s="210">
        <f>(((((AI1344)*(1/Conversions!$D$4))*Conversions!$D$7)*Conversions!$D$6)*Conversions!$D$5)</f>
        <v>1.7899479491037532E-4</v>
      </c>
      <c r="AJ1450" s="210">
        <f>(((((AJ1344)*(1/Conversions!$D$4))*Conversions!$D$7)*Conversions!$D$6)*Conversions!$D$5)</f>
        <v>1.7899479491037532E-4</v>
      </c>
      <c r="AK1450" s="210">
        <f>(((((AK1344)*(1/Conversions!$D$4))*Conversions!$D$7)*Conversions!$D$6)*Conversions!$D$5)</f>
        <v>1.7899479491037532E-4</v>
      </c>
      <c r="AL1450" s="210">
        <f>(((((AL1344)*(1/Conversions!$D$4))*Conversions!$D$7)*Conversions!$D$6)*Conversions!$D$5)</f>
        <v>1.7899479491037532E-4</v>
      </c>
      <c r="AM1450" s="210">
        <f>(((((AM1344)*(1/Conversions!$D$4))*Conversions!$D$7)*Conversions!$D$6)*Conversions!$D$5)</f>
        <v>1.7899479491037532E-4</v>
      </c>
      <c r="AN1450" s="210">
        <f>(((((AN1344)*(1/Conversions!$D$4))*Conversions!$D$7)*Conversions!$D$6)*Conversions!$D$5)</f>
        <v>1.7899479491037532E-4</v>
      </c>
      <c r="AO1450" s="210">
        <f>(((((AO1344)*(1/Conversions!$D$4))*Conversions!$D$7)*Conversions!$D$6)*Conversions!$D$5)</f>
        <v>1.7899479491037532E-4</v>
      </c>
      <c r="AP1450" s="210">
        <f>(((((AP1344)*(1/Conversions!$D$4))*Conversions!$D$7)*Conversions!$D$6)*Conversions!$D$5)</f>
        <v>1.7899479491037532E-4</v>
      </c>
      <c r="AQ1450" s="210">
        <f>(((((AQ1344)*(1/Conversions!$D$4))*Conversions!$D$7)*Conversions!$D$6)*Conversions!$D$5)</f>
        <v>1.7899479491037532E-4</v>
      </c>
      <c r="AR1450" s="210">
        <f>(((((AR1344)*(1/Conversions!$D$4))*Conversions!$D$7)*Conversions!$D$6)*Conversions!$D$5)</f>
        <v>1.7899479491037532E-4</v>
      </c>
      <c r="AS1450" s="210">
        <f>(((((AS1344)*(1/Conversions!$D$4))*Conversions!$D$7)*Conversions!$D$6)*Conversions!$D$5)</f>
        <v>1.7899479491037532E-4</v>
      </c>
      <c r="AT1450" s="210">
        <f>(((((AT1344)*(1/Conversions!$D$4))*Conversions!$D$7)*Conversions!$D$6)*Conversions!$D$5)</f>
        <v>1.7899479491037532E-4</v>
      </c>
      <c r="AU1450" s="210">
        <f>(((((AU1344)*(1/Conversions!$D$4))*Conversions!$D$7)*Conversions!$D$6)*Conversions!$D$5)</f>
        <v>1.7899479491037532E-4</v>
      </c>
      <c r="AV1450" s="210">
        <f>(((((AV1344)*(1/Conversions!$D$4))*Conversions!$D$7)*Conversions!$D$6)*Conversions!$D$5)</f>
        <v>1.7899479491037532E-4</v>
      </c>
      <c r="AW1450" s="210">
        <f>(((((AW1344)*(1/Conversions!$D$4))*Conversions!$D$7)*Conversions!$D$6)*Conversions!$D$5)</f>
        <v>1.7899479491037532E-4</v>
      </c>
      <c r="AX1450" s="210">
        <f>(((((AX1344)*(1/Conversions!$D$4))*Conversions!$D$7)*Conversions!$D$6)*Conversions!$D$5)</f>
        <v>1.7899479491037532E-4</v>
      </c>
      <c r="AY1450" s="210">
        <f>(((((AY1344)*(1/Conversions!$D$4))*Conversions!$D$7)*Conversions!$D$6)*Conversions!$D$5)</f>
        <v>1.7899479491037532E-4</v>
      </c>
      <c r="AZ1450" s="210">
        <f>(((((AZ1344)*(1/Conversions!$D$4))*Conversions!$D$7)*Conversions!$D$6)*Conversions!$D$5)</f>
        <v>1.7899479491037532E-4</v>
      </c>
      <c r="BA1450" s="210">
        <f>(((((BA1344)*(1/Conversions!$D$4))*Conversions!$D$7)*Conversions!$D$6)*Conversions!$D$5)</f>
        <v>1.7899479491037532E-4</v>
      </c>
      <c r="BB1450" s="210">
        <f>(((((BB1344)*(1/Conversions!$D$4))*Conversions!$D$7)*Conversions!$D$6)*Conversions!$D$5)</f>
        <v>0</v>
      </c>
      <c r="BC1450" s="210">
        <f>(((((BC1344)*(1/Conversions!$D$4))*Conversions!$D$7)*Conversions!$D$6)*Conversions!$D$5)</f>
        <v>1.5932891941693275E-4</v>
      </c>
      <c r="BD1450" s="210">
        <f>(((((BD1344)*(1/Conversions!$D$4))*Conversions!$D$7)*Conversions!$D$6)*Conversions!$D$5)</f>
        <v>0</v>
      </c>
      <c r="BE1450" s="210">
        <f>(((((BE1344)*(1/Conversions!$D$4))*Conversions!$D$7)*Conversions!$D$6)*Conversions!$D$5)</f>
        <v>0</v>
      </c>
      <c r="BF1450" s="210">
        <f>(((((BF1344)*(1/Conversions!$D$4))*Conversions!$D$7)*Conversions!$D$6)*Conversions!$D$5)</f>
        <v>0</v>
      </c>
      <c r="BG1450" s="210">
        <f>(((((BG1344)*(1/Conversions!$D$4))*Conversions!$D$7)*Conversions!$D$6)*Conversions!$D$5)</f>
        <v>0</v>
      </c>
      <c r="BH1450" s="210">
        <f>(((((BH1344)*(1/Conversions!$D$4))*Conversions!$D$7)*Conversions!$D$6)*Conversions!$D$5)</f>
        <v>4.7362964811153253E-4</v>
      </c>
      <c r="BI1450" s="210">
        <f>(((((BI1344)*(1/Conversions!$D$4))*Conversions!$D$7)*Conversions!$D$6)*Conversions!$D$5)</f>
        <v>4.7362964811153253E-4</v>
      </c>
      <c r="BJ1450" s="210">
        <f>(((((BJ1344)*(1/Conversions!$D$4))*Conversions!$D$7)*Conversions!$D$6)*Conversions!$D$5)</f>
        <v>4.7362964811153253E-4</v>
      </c>
      <c r="BK1450" s="210">
        <f>(((((BK1344)*(1/Conversions!$D$4))*Conversions!$D$7)*Conversions!$D$6)*Conversions!$D$5)</f>
        <v>0</v>
      </c>
      <c r="BL1450" s="210">
        <f>(((((BL1344)*(1/Conversions!$D$4))*Conversions!$D$7)*Conversions!$D$6)*Conversions!$D$5)</f>
        <v>1.5932891941693275E-4</v>
      </c>
      <c r="BM1450" s="210">
        <f>(((((BM1344)*(1/Conversions!$D$4))*Conversions!$D$7)*Conversions!$D$6)*Conversions!$D$5)</f>
        <v>0</v>
      </c>
      <c r="BN1450" s="210">
        <f>(((((BN1344)*(1/Conversions!$D$4))*Conversions!$D$7)*Conversions!$D$6)*Conversions!$D$5)</f>
        <v>0</v>
      </c>
      <c r="BO1450" s="210">
        <f>(((((BO1344)*(1/Conversions!$D$4))*Conversions!$D$7)*Conversions!$D$6)*Conversions!$D$5)</f>
        <v>0</v>
      </c>
      <c r="BP1450" s="210">
        <f>(((((BP1344)*(1/Conversions!$D$4))*Conversions!$D$7)*Conversions!$D$6)*Conversions!$D$5)</f>
        <v>0</v>
      </c>
      <c r="BQ1450" s="210">
        <f>(((((BQ1344)*(1/Conversions!$D$4))*Conversions!$D$7)*Conversions!$D$6)*Conversions!$D$5)</f>
        <v>0</v>
      </c>
      <c r="BR1450" s="210">
        <f>(((((BR1344)*(1/Conversions!$D$4))*Conversions!$D$7)*Conversions!$D$6)*Conversions!$D$5)</f>
        <v>4.7362964811153253E-4</v>
      </c>
      <c r="BS1450" s="210">
        <f>(((((BS1344)*(1/Conversions!$D$4))*Conversions!$D$7)*Conversions!$D$6)*Conversions!$D$5)</f>
        <v>4.7362964811153253E-4</v>
      </c>
      <c r="BT1450" s="210">
        <f>(((((BT1344)*(1/Conversions!$D$4))*Conversions!$D$7)*Conversions!$D$6)*Conversions!$D$5)</f>
        <v>4.7362964811153253E-4</v>
      </c>
      <c r="BU1450" s="210">
        <f>(((((BU1344)*(1/Conversions!$D$4))*Conversions!$D$7)*Conversions!$D$6)*Conversions!$D$5)</f>
        <v>0</v>
      </c>
      <c r="BV1450" s="210">
        <f>(((((BV1344)*(1/Conversions!$D$4))*Conversions!$D$7)*Conversions!$D$6)*Conversions!$D$5)</f>
        <v>1.5932891941693275E-4</v>
      </c>
      <c r="BW1450" s="210">
        <f>(((((BW1344)*(1/Conversions!$D$4))*Conversions!$D$7)*Conversions!$D$6)*Conversions!$D$5)</f>
        <v>0</v>
      </c>
      <c r="BX1450" s="210">
        <f>(((((BX1344)*(1/Conversions!$D$4))*Conversions!$D$7)*Conversions!$D$6)*Conversions!$D$5)</f>
        <v>0</v>
      </c>
      <c r="BY1450" s="210">
        <f>(((((BY1344)*(1/Conversions!$D$4))*Conversions!$D$7)*Conversions!$D$6)*Conversions!$D$5)</f>
        <v>0</v>
      </c>
      <c r="BZ1450" s="210">
        <f>(((((BZ1344)*(1/Conversions!$D$4))*Conversions!$D$7)*Conversions!$D$6)*Conversions!$D$5)</f>
        <v>4.7362964811153253E-4</v>
      </c>
      <c r="CA1450" s="210">
        <f>(((((CA1344)*(1/Conversions!$D$4))*Conversions!$D$7)*Conversions!$D$6)*Conversions!$D$5)</f>
        <v>4.7362964811153253E-4</v>
      </c>
      <c r="CB1450" s="210">
        <f>(((((CB1344)*(1/Conversions!$D$4))*Conversions!$D$7)*Conversions!$D$6)*Conversions!$D$5)</f>
        <v>4.7362964811153253E-4</v>
      </c>
      <c r="CC1450" s="210">
        <f>(((((CC1344)*(1/Conversions!$D$4))*Conversions!$D$7)*Conversions!$D$6)*Conversions!$D$5)</f>
        <v>1.1662394086412154E-3</v>
      </c>
      <c r="CD1450" s="210">
        <f>(((((CD1344)*(1/Conversions!$D$4))*Conversions!$D$7)*Conversions!$D$6)*Conversions!$D$5)</f>
        <v>1.1662394086412154E-3</v>
      </c>
      <c r="CE1450" s="210">
        <f>(((((CE1344)*(1/Conversions!$D$4))*Conversions!$D$7)*Conversions!$D$6)*Conversions!$D$5)</f>
        <v>1.1662394086412154E-3</v>
      </c>
      <c r="CF1450" s="210">
        <f>(((((CF1344)*(1/Conversions!$D$4))*Conversions!$D$7)*Conversions!$D$6)*Conversions!$D$5)</f>
        <v>4.6857186755797959E-4</v>
      </c>
      <c r="CG1450" s="210">
        <f>(((((CG1344)*(1/Conversions!$D$4))*Conversions!$D$7)*Conversions!$D$6)*Conversions!$D$5)</f>
        <v>4.6857186755797959E-4</v>
      </c>
      <c r="CH1450" s="210">
        <f>(((((CH1344)*(1/Conversions!$D$4))*Conversions!$D$7)*Conversions!$D$6)*Conversions!$D$5)</f>
        <v>4.6857186755797959E-4</v>
      </c>
      <c r="CI1450" s="210">
        <f>(((((CI1344)*(1/Conversions!$D$4))*Conversions!$D$7)*Conversions!$D$6)*Conversions!$D$5)</f>
        <v>2.4109362397225874E-4</v>
      </c>
      <c r="CJ1450" s="210">
        <f>(((((CJ1344)*(1/Conversions!$D$4))*Conversions!$D$7)*Conversions!$D$6)*Conversions!$D$5)</f>
        <v>2.4109362397225874E-4</v>
      </c>
      <c r="CK1450" s="210">
        <f>(((((CK1344)*(1/Conversions!$D$4))*Conversions!$D$7)*Conversions!$D$6)*Conversions!$D$5)</f>
        <v>2.4109362397225874E-4</v>
      </c>
      <c r="CL1450" s="210">
        <f>(((((CL1344)*(1/Conversions!$D$4))*Conversions!$D$7)*Conversions!$D$6)*Conversions!$D$5)</f>
        <v>4.7362964811153253E-4</v>
      </c>
      <c r="CM1450" s="210">
        <f>(((((CM1344)*(1/Conversions!$D$4))*Conversions!$D$7)*Conversions!$D$6)*Conversions!$D$5)</f>
        <v>4.7362964811153253E-4</v>
      </c>
      <c r="CN1450" s="210">
        <f>(((((CN1344)*(1/Conversions!$D$4))*Conversions!$D$7)*Conversions!$D$6)*Conversions!$D$5)</f>
        <v>4.7362964811153253E-4</v>
      </c>
      <c r="CO1450" s="210">
        <f>(((((CO1344)*(1/Conversions!$D$4))*Conversions!$D$7)*Conversions!$D$6)*Conversions!$D$5)</f>
        <v>0</v>
      </c>
      <c r="CP1450" s="210">
        <f>(((((CP1344)*(1/Conversions!$D$4))*Conversions!$D$7)*Conversions!$D$6)*Conversions!$D$5)</f>
        <v>1.5932891941693275E-4</v>
      </c>
      <c r="CQ1450" s="210">
        <f>(((((CQ1344)*(1/Conversions!$D$4))*Conversions!$D$7)*Conversions!$D$6)*Conversions!$D$5)</f>
        <v>0</v>
      </c>
      <c r="CR1450" s="210">
        <f>(((((CR1344)*(1/Conversions!$D$4))*Conversions!$D$7)*Conversions!$D$6)*Conversions!$D$5)</f>
        <v>0</v>
      </c>
      <c r="CS1450" s="210">
        <f>(((((CS1344)*(1/Conversions!$D$4))*Conversions!$D$7)*Conversions!$D$6)*Conversions!$D$5)</f>
        <v>0</v>
      </c>
      <c r="CT1450" s="210">
        <f>(((((CT1344)*(1/Conversions!$D$4))*Conversions!$D$7)*Conversions!$D$6)*Conversions!$D$5)</f>
        <v>0</v>
      </c>
      <c r="CU1450" s="210">
        <f>(((((CU1344)*(1/Conversions!$D$4))*Conversions!$D$7)*Conversions!$D$6)*Conversions!$D$5)</f>
        <v>1.5932891941693275E-4</v>
      </c>
      <c r="CV1450" s="210">
        <f>(((((CV1344)*(1/Conversions!$D$4))*Conversions!$D$7)*Conversions!$D$6)*Conversions!$D$5)</f>
        <v>0</v>
      </c>
      <c r="CW1450" s="210">
        <f>(((((CW1344)*(1/Conversions!$D$4))*Conversions!$D$7)*Conversions!$D$6)*Conversions!$D$5)</f>
        <v>0</v>
      </c>
      <c r="CX1450" s="210">
        <f>(((((CX1344)*(1/Conversions!$D$4))*Conversions!$D$7)*Conversions!$D$6)*Conversions!$D$5)</f>
        <v>0</v>
      </c>
    </row>
    <row r="1451" spans="1:102" s="208" customFormat="1" x14ac:dyDescent="0.25">
      <c r="A1451" s="213" t="s">
        <v>521</v>
      </c>
      <c r="C1451" s="210">
        <f>(((((C1345)*(1/Conversions!$D$4))*Conversions!$D$7)*Conversions!$D$6)*Conversions!$D$5)</f>
        <v>0</v>
      </c>
      <c r="D1451" s="210">
        <f>(((((D1345)*(1/Conversions!$D$4))*Conversions!$D$7)*Conversions!$D$6)*Conversions!$D$5)</f>
        <v>0</v>
      </c>
      <c r="E1451" s="210">
        <f>(((((E1345)*(1/Conversions!$D$4))*Conversions!$D$7)*Conversions!$D$6)*Conversions!$D$5)</f>
        <v>0</v>
      </c>
      <c r="F1451" s="210">
        <f>(((((F1345)*(1/Conversions!$D$4))*Conversions!$D$7)*Conversions!$D$6)*Conversions!$D$5)</f>
        <v>0</v>
      </c>
      <c r="G1451" s="210">
        <f>(((((G1345)*(1/Conversions!$D$4))*Conversions!$D$7)*Conversions!$D$6)*Conversions!$D$5)</f>
        <v>0</v>
      </c>
      <c r="H1451" s="210">
        <f>(((((H1345)*(1/Conversions!$D$4))*Conversions!$D$7)*Conversions!$D$6)*Conversions!$D$5)</f>
        <v>0</v>
      </c>
      <c r="I1451" s="210">
        <f>(((((I1345)*(1/Conversions!$D$4))*Conversions!$D$7)*Conversions!$D$6)*Conversions!$D$5)</f>
        <v>0</v>
      </c>
      <c r="J1451" s="210">
        <f>(((((J1345)*(1/Conversions!$D$4))*Conversions!$D$7)*Conversions!$D$6)*Conversions!$D$5)</f>
        <v>0</v>
      </c>
      <c r="K1451" s="210">
        <f>(((((K1345)*(1/Conversions!$D$4))*Conversions!$D$7)*Conversions!$D$6)*Conversions!$D$5)</f>
        <v>0</v>
      </c>
      <c r="L1451" s="210">
        <f>(((((L1345)*(1/Conversions!$D$4))*Conversions!$D$7)*Conversions!$D$6)*Conversions!$D$5)</f>
        <v>0</v>
      </c>
      <c r="M1451" s="210">
        <f>(((((M1345)*(1/Conversions!$D$4))*Conversions!$D$7)*Conversions!$D$6)*Conversions!$D$5)</f>
        <v>0</v>
      </c>
      <c r="N1451" s="210">
        <f>(((((N1345)*(1/Conversions!$D$4))*Conversions!$D$7)*Conversions!$D$6)*Conversions!$D$5)</f>
        <v>0</v>
      </c>
      <c r="O1451" s="210">
        <f>(((((O1345)*(1/Conversions!$D$4))*Conversions!$D$7)*Conversions!$D$6)*Conversions!$D$5)</f>
        <v>0</v>
      </c>
      <c r="P1451" s="210">
        <f>(((((P1345)*(1/Conversions!$D$4))*Conversions!$D$7)*Conversions!$D$6)*Conversions!$D$5)</f>
        <v>0</v>
      </c>
      <c r="Q1451" s="210">
        <f>(((((Q1345)*(1/Conversions!$D$4))*Conversions!$D$7)*Conversions!$D$6)*Conversions!$D$5)</f>
        <v>0</v>
      </c>
      <c r="R1451" s="210">
        <f>(((((R1345)*(1/Conversions!$D$4))*Conversions!$D$7)*Conversions!$D$6)*Conversions!$D$5)</f>
        <v>0</v>
      </c>
      <c r="S1451" s="210">
        <f>(((((S1345)*(1/Conversions!$D$4))*Conversions!$D$7)*Conversions!$D$6)*Conversions!$D$5)</f>
        <v>0</v>
      </c>
      <c r="T1451" s="210">
        <f>(((((T1345)*(1/Conversions!$D$4))*Conversions!$D$7)*Conversions!$D$6)*Conversions!$D$5)</f>
        <v>0</v>
      </c>
      <c r="U1451" s="210">
        <f>(((((U1345)*(1/Conversions!$D$4))*Conversions!$D$7)*Conversions!$D$6)*Conversions!$D$5)</f>
        <v>0</v>
      </c>
      <c r="V1451" s="210">
        <f>(((((V1345)*(1/Conversions!$D$4))*Conversions!$D$7)*Conversions!$D$6)*Conversions!$D$5)</f>
        <v>0</v>
      </c>
      <c r="W1451" s="210">
        <f>(((((W1345)*(1/Conversions!$D$4))*Conversions!$D$7)*Conversions!$D$6)*Conversions!$D$5)</f>
        <v>0</v>
      </c>
      <c r="X1451" s="210">
        <f>(((((X1345)*(1/Conversions!$D$4))*Conversions!$D$7)*Conversions!$D$6)*Conversions!$D$5)</f>
        <v>0</v>
      </c>
      <c r="Y1451" s="210">
        <f>(((((Y1345)*(1/Conversions!$D$4))*Conversions!$D$7)*Conversions!$D$6)*Conversions!$D$5)</f>
        <v>0</v>
      </c>
      <c r="Z1451" s="210">
        <f>(((((Z1345)*(1/Conversions!$D$4))*Conversions!$D$7)*Conversions!$D$6)*Conversions!$D$5)</f>
        <v>0</v>
      </c>
      <c r="AA1451" s="210">
        <f>(((((AA1345)*(1/Conversions!$D$4))*Conversions!$D$7)*Conversions!$D$6)*Conversions!$D$5)</f>
        <v>0</v>
      </c>
      <c r="AB1451" s="210">
        <f>(((((AB1345)*(1/Conversions!$D$4))*Conversions!$D$7)*Conversions!$D$6)*Conversions!$D$5)</f>
        <v>0</v>
      </c>
      <c r="AC1451" s="210">
        <f>(((((AC1345)*(1/Conversions!$D$4))*Conversions!$D$7)*Conversions!$D$6)*Conversions!$D$5)</f>
        <v>0</v>
      </c>
      <c r="AD1451" s="210">
        <f>(((((AD1345)*(1/Conversions!$D$4))*Conversions!$D$7)*Conversions!$D$6)*Conversions!$D$5)</f>
        <v>0</v>
      </c>
      <c r="AE1451" s="210">
        <f>(((((AE1345)*(1/Conversions!$D$4))*Conversions!$D$7)*Conversions!$D$6)*Conversions!$D$5)</f>
        <v>0</v>
      </c>
      <c r="AF1451" s="210">
        <f>(((((AF1345)*(1/Conversions!$D$4))*Conversions!$D$7)*Conversions!$D$6)*Conversions!$D$5)</f>
        <v>0</v>
      </c>
      <c r="AG1451" s="210">
        <f>(((((AG1345)*(1/Conversions!$D$4))*Conversions!$D$7)*Conversions!$D$6)*Conversions!$D$5)</f>
        <v>0</v>
      </c>
      <c r="AH1451" s="210">
        <f>(((((AH1345)*(1/Conversions!$D$4))*Conversions!$D$7)*Conversions!$D$6)*Conversions!$D$5)</f>
        <v>0</v>
      </c>
      <c r="AI1451" s="210">
        <f>(((((AI1345)*(1/Conversions!$D$4))*Conversions!$D$7)*Conversions!$D$6)*Conversions!$D$5)</f>
        <v>0</v>
      </c>
      <c r="AJ1451" s="210">
        <f>(((((AJ1345)*(1/Conversions!$D$4))*Conversions!$D$7)*Conversions!$D$6)*Conversions!$D$5)</f>
        <v>0</v>
      </c>
      <c r="AK1451" s="210">
        <f>(((((AK1345)*(1/Conversions!$D$4))*Conversions!$D$7)*Conversions!$D$6)*Conversions!$D$5)</f>
        <v>0</v>
      </c>
      <c r="AL1451" s="210">
        <f>(((((AL1345)*(1/Conversions!$D$4))*Conversions!$D$7)*Conversions!$D$6)*Conversions!$D$5)</f>
        <v>0</v>
      </c>
      <c r="AM1451" s="210">
        <f>(((((AM1345)*(1/Conversions!$D$4))*Conversions!$D$7)*Conversions!$D$6)*Conversions!$D$5)</f>
        <v>0</v>
      </c>
      <c r="AN1451" s="210">
        <f>(((((AN1345)*(1/Conversions!$D$4))*Conversions!$D$7)*Conversions!$D$6)*Conversions!$D$5)</f>
        <v>0</v>
      </c>
      <c r="AO1451" s="210">
        <f>(((((AO1345)*(1/Conversions!$D$4))*Conversions!$D$7)*Conversions!$D$6)*Conversions!$D$5)</f>
        <v>0</v>
      </c>
      <c r="AP1451" s="210">
        <f>(((((AP1345)*(1/Conversions!$D$4))*Conversions!$D$7)*Conversions!$D$6)*Conversions!$D$5)</f>
        <v>0</v>
      </c>
      <c r="AQ1451" s="210">
        <f>(((((AQ1345)*(1/Conversions!$D$4))*Conversions!$D$7)*Conversions!$D$6)*Conversions!$D$5)</f>
        <v>0</v>
      </c>
      <c r="AR1451" s="210">
        <f>(((((AR1345)*(1/Conversions!$D$4))*Conversions!$D$7)*Conversions!$D$6)*Conversions!$D$5)</f>
        <v>0</v>
      </c>
      <c r="AS1451" s="210">
        <f>(((((AS1345)*(1/Conversions!$D$4))*Conversions!$D$7)*Conversions!$D$6)*Conversions!$D$5)</f>
        <v>0</v>
      </c>
      <c r="AT1451" s="210">
        <f>(((((AT1345)*(1/Conversions!$D$4))*Conversions!$D$7)*Conversions!$D$6)*Conversions!$D$5)</f>
        <v>0</v>
      </c>
      <c r="AU1451" s="210">
        <f>(((((AU1345)*(1/Conversions!$D$4))*Conversions!$D$7)*Conversions!$D$6)*Conversions!$D$5)</f>
        <v>0</v>
      </c>
      <c r="AV1451" s="210">
        <f>(((((AV1345)*(1/Conversions!$D$4))*Conversions!$D$7)*Conversions!$D$6)*Conversions!$D$5)</f>
        <v>0</v>
      </c>
      <c r="AW1451" s="210">
        <f>(((((AW1345)*(1/Conversions!$D$4))*Conversions!$D$7)*Conversions!$D$6)*Conversions!$D$5)</f>
        <v>0</v>
      </c>
      <c r="AX1451" s="210">
        <f>(((((AX1345)*(1/Conversions!$D$4))*Conversions!$D$7)*Conversions!$D$6)*Conversions!$D$5)</f>
        <v>0</v>
      </c>
      <c r="AY1451" s="210">
        <f>(((((AY1345)*(1/Conversions!$D$4))*Conversions!$D$7)*Conversions!$D$6)*Conversions!$D$5)</f>
        <v>0</v>
      </c>
      <c r="AZ1451" s="210">
        <f>(((((AZ1345)*(1/Conversions!$D$4))*Conversions!$D$7)*Conversions!$D$6)*Conversions!$D$5)</f>
        <v>0</v>
      </c>
      <c r="BA1451" s="210">
        <f>(((((BA1345)*(1/Conversions!$D$4))*Conversions!$D$7)*Conversions!$D$6)*Conversions!$D$5)</f>
        <v>0</v>
      </c>
      <c r="BB1451" s="210">
        <f>(((((BB1345)*(1/Conversions!$D$4))*Conversions!$D$7)*Conversions!$D$6)*Conversions!$D$5)</f>
        <v>5.3109639805644255E-8</v>
      </c>
      <c r="BC1451" s="210">
        <f>(((((BC1345)*(1/Conversions!$D$4))*Conversions!$D$7)*Conversions!$D$6)*Conversions!$D$5)</f>
        <v>5.3109639805644255E-8</v>
      </c>
      <c r="BD1451" s="210">
        <f>(((((BD1345)*(1/Conversions!$D$4))*Conversions!$D$7)*Conversions!$D$6)*Conversions!$D$5)</f>
        <v>5.3109639805644255E-8</v>
      </c>
      <c r="BE1451" s="210">
        <f>(((((BE1345)*(1/Conversions!$D$4))*Conversions!$D$7)*Conversions!$D$6)*Conversions!$D$5)</f>
        <v>5.3109639805644255E-8</v>
      </c>
      <c r="BF1451" s="210">
        <f>(((((BF1345)*(1/Conversions!$D$4))*Conversions!$D$7)*Conversions!$D$6)*Conversions!$D$5)</f>
        <v>5.3109639805644255E-8</v>
      </c>
      <c r="BG1451" s="210">
        <f>(((((BG1345)*(1/Conversions!$D$4))*Conversions!$D$7)*Conversions!$D$6)*Conversions!$D$5)</f>
        <v>5.3109639805644255E-8</v>
      </c>
      <c r="BH1451" s="210">
        <f>(((((BH1345)*(1/Conversions!$D$4))*Conversions!$D$7)*Conversions!$D$6)*Conversions!$D$5)</f>
        <v>0</v>
      </c>
      <c r="BI1451" s="210">
        <f>(((((BI1345)*(1/Conversions!$D$4))*Conversions!$D$7)*Conversions!$D$6)*Conversions!$D$5)</f>
        <v>0</v>
      </c>
      <c r="BJ1451" s="210">
        <f>(((((BJ1345)*(1/Conversions!$D$4))*Conversions!$D$7)*Conversions!$D$6)*Conversions!$D$5)</f>
        <v>0</v>
      </c>
      <c r="BK1451" s="210">
        <f>(((((BK1345)*(1/Conversions!$D$4))*Conversions!$D$7)*Conversions!$D$6)*Conversions!$D$5)</f>
        <v>5.3109639805644255E-8</v>
      </c>
      <c r="BL1451" s="210">
        <f>(((((BL1345)*(1/Conversions!$D$4))*Conversions!$D$7)*Conversions!$D$6)*Conversions!$D$5)</f>
        <v>5.3109639805644255E-8</v>
      </c>
      <c r="BM1451" s="210">
        <f>(((((BM1345)*(1/Conversions!$D$4))*Conversions!$D$7)*Conversions!$D$6)*Conversions!$D$5)</f>
        <v>5.3109639805644255E-8</v>
      </c>
      <c r="BN1451" s="210">
        <f>(((((BN1345)*(1/Conversions!$D$4))*Conversions!$D$7)*Conversions!$D$6)*Conversions!$D$5)</f>
        <v>5.3109639805644255E-8</v>
      </c>
      <c r="BO1451" s="210">
        <f>(((((BO1345)*(1/Conversions!$D$4))*Conversions!$D$7)*Conversions!$D$6)*Conversions!$D$5)</f>
        <v>5.3109639805644255E-8</v>
      </c>
      <c r="BP1451" s="210">
        <f>(((((BP1345)*(1/Conversions!$D$4))*Conversions!$D$7)*Conversions!$D$6)*Conversions!$D$5)</f>
        <v>5.3109639805644255E-8</v>
      </c>
      <c r="BQ1451" s="210">
        <f>(((((BQ1345)*(1/Conversions!$D$4))*Conversions!$D$7)*Conversions!$D$6)*Conversions!$D$5)</f>
        <v>5.3109639805644255E-8</v>
      </c>
      <c r="BR1451" s="210">
        <f>(((((BR1345)*(1/Conversions!$D$4))*Conversions!$D$7)*Conversions!$D$6)*Conversions!$D$5)</f>
        <v>0</v>
      </c>
      <c r="BS1451" s="210">
        <f>(((((BS1345)*(1/Conversions!$D$4))*Conversions!$D$7)*Conversions!$D$6)*Conversions!$D$5)</f>
        <v>0</v>
      </c>
      <c r="BT1451" s="210">
        <f>(((((BT1345)*(1/Conversions!$D$4))*Conversions!$D$7)*Conversions!$D$6)*Conversions!$D$5)</f>
        <v>0</v>
      </c>
      <c r="BU1451" s="210">
        <f>(((((BU1345)*(1/Conversions!$D$4))*Conversions!$D$7)*Conversions!$D$6)*Conversions!$D$5)</f>
        <v>5.3109639805644255E-8</v>
      </c>
      <c r="BV1451" s="210">
        <f>(((((BV1345)*(1/Conversions!$D$4))*Conversions!$D$7)*Conversions!$D$6)*Conversions!$D$5)</f>
        <v>5.3109639805644255E-8</v>
      </c>
      <c r="BW1451" s="210">
        <f>(((((BW1345)*(1/Conversions!$D$4))*Conversions!$D$7)*Conversions!$D$6)*Conversions!$D$5)</f>
        <v>5.3109639805644255E-8</v>
      </c>
      <c r="BX1451" s="210">
        <f>(((((BX1345)*(1/Conversions!$D$4))*Conversions!$D$7)*Conversions!$D$6)*Conversions!$D$5)</f>
        <v>5.3109639805644255E-8</v>
      </c>
      <c r="BY1451" s="210">
        <f>(((((BY1345)*(1/Conversions!$D$4))*Conversions!$D$7)*Conversions!$D$6)*Conversions!$D$5)</f>
        <v>5.3109639805644255E-8</v>
      </c>
      <c r="BZ1451" s="210">
        <f>(((((BZ1345)*(1/Conversions!$D$4))*Conversions!$D$7)*Conversions!$D$6)*Conversions!$D$5)</f>
        <v>0</v>
      </c>
      <c r="CA1451" s="210">
        <f>(((((CA1345)*(1/Conversions!$D$4))*Conversions!$D$7)*Conversions!$D$6)*Conversions!$D$5)</f>
        <v>0</v>
      </c>
      <c r="CB1451" s="210">
        <f>(((((CB1345)*(1/Conversions!$D$4))*Conversions!$D$7)*Conversions!$D$6)*Conversions!$D$5)</f>
        <v>0</v>
      </c>
      <c r="CC1451" s="210">
        <f>(((((CC1345)*(1/Conversions!$D$4))*Conversions!$D$7)*Conversions!$D$6)*Conversions!$D$5)</f>
        <v>3.2348598790710597E-6</v>
      </c>
      <c r="CD1451" s="210">
        <f>(((((CD1345)*(1/Conversions!$D$4))*Conversions!$D$7)*Conversions!$D$6)*Conversions!$D$5)</f>
        <v>3.2348598790710597E-6</v>
      </c>
      <c r="CE1451" s="210">
        <f>(((((CE1345)*(1/Conversions!$D$4))*Conversions!$D$7)*Conversions!$D$6)*Conversions!$D$5)</f>
        <v>3.2348598790710597E-6</v>
      </c>
      <c r="CF1451" s="210">
        <f>(((((CF1345)*(1/Conversions!$D$4))*Conversions!$D$7)*Conversions!$D$6)*Conversions!$D$5)</f>
        <v>3.4038450966344726E-6</v>
      </c>
      <c r="CG1451" s="210">
        <f>(((((CG1345)*(1/Conversions!$D$4))*Conversions!$D$7)*Conversions!$D$6)*Conversions!$D$5)</f>
        <v>3.4038450966344726E-6</v>
      </c>
      <c r="CH1451" s="210">
        <f>(((((CH1345)*(1/Conversions!$D$4))*Conversions!$D$7)*Conversions!$D$6)*Conversions!$D$5)</f>
        <v>3.4038450966344726E-6</v>
      </c>
      <c r="CI1451" s="210">
        <f>(((((CI1345)*(1/Conversions!$D$4))*Conversions!$D$7)*Conversions!$D$6)*Conversions!$D$5)</f>
        <v>6.4938605035083203E-7</v>
      </c>
      <c r="CJ1451" s="210">
        <f>(((((CJ1345)*(1/Conversions!$D$4))*Conversions!$D$7)*Conversions!$D$6)*Conversions!$D$5)</f>
        <v>6.4938605035083203E-7</v>
      </c>
      <c r="CK1451" s="210">
        <f>(((((CK1345)*(1/Conversions!$D$4))*Conversions!$D$7)*Conversions!$D$6)*Conversions!$D$5)</f>
        <v>6.4938605035083203E-7</v>
      </c>
      <c r="CL1451" s="210">
        <f>(((((CL1345)*(1/Conversions!$D$4))*Conversions!$D$7)*Conversions!$D$6)*Conversions!$D$5)</f>
        <v>0</v>
      </c>
      <c r="CM1451" s="210">
        <f>(((((CM1345)*(1/Conversions!$D$4))*Conversions!$D$7)*Conversions!$D$6)*Conversions!$D$5)</f>
        <v>0</v>
      </c>
      <c r="CN1451" s="210">
        <f>(((((CN1345)*(1/Conversions!$D$4))*Conversions!$D$7)*Conversions!$D$6)*Conversions!$D$5)</f>
        <v>0</v>
      </c>
      <c r="CO1451" s="210">
        <f>(((((CO1345)*(1/Conversions!$D$4))*Conversions!$D$7)*Conversions!$D$6)*Conversions!$D$5)</f>
        <v>5.3109639805644255E-8</v>
      </c>
      <c r="CP1451" s="210">
        <f>(((((CP1345)*(1/Conversions!$D$4))*Conversions!$D$7)*Conversions!$D$6)*Conversions!$D$5)</f>
        <v>5.3109639805644255E-8</v>
      </c>
      <c r="CQ1451" s="210">
        <f>(((((CQ1345)*(1/Conversions!$D$4))*Conversions!$D$7)*Conversions!$D$6)*Conversions!$D$5)</f>
        <v>5.3109639805644255E-8</v>
      </c>
      <c r="CR1451" s="210">
        <f>(((((CR1345)*(1/Conversions!$D$4))*Conversions!$D$7)*Conversions!$D$6)*Conversions!$D$5)</f>
        <v>5.3109639805644255E-8</v>
      </c>
      <c r="CS1451" s="210">
        <f>(((((CS1345)*(1/Conversions!$D$4))*Conversions!$D$7)*Conversions!$D$6)*Conversions!$D$5)</f>
        <v>5.3109639805644255E-8</v>
      </c>
      <c r="CT1451" s="210">
        <f>(((((CT1345)*(1/Conversions!$D$4))*Conversions!$D$7)*Conversions!$D$6)*Conversions!$D$5)</f>
        <v>5.3109639805644255E-8</v>
      </c>
      <c r="CU1451" s="210">
        <f>(((((CU1345)*(1/Conversions!$D$4))*Conversions!$D$7)*Conversions!$D$6)*Conversions!$D$5)</f>
        <v>5.3109639805644255E-8</v>
      </c>
      <c r="CV1451" s="210">
        <f>(((((CV1345)*(1/Conversions!$D$4))*Conversions!$D$7)*Conversions!$D$6)*Conversions!$D$5)</f>
        <v>5.3109639805644255E-8</v>
      </c>
      <c r="CW1451" s="210">
        <f>(((((CW1345)*(1/Conversions!$D$4))*Conversions!$D$7)*Conversions!$D$6)*Conversions!$D$5)</f>
        <v>5.3109639805644255E-8</v>
      </c>
      <c r="CX1451" s="210">
        <f>(((((CX1345)*(1/Conversions!$D$4))*Conversions!$D$7)*Conversions!$D$6)*Conversions!$D$5)</f>
        <v>5.3109639805644255E-8</v>
      </c>
    </row>
    <row r="1452" spans="1:102" s="208" customFormat="1" x14ac:dyDescent="0.25">
      <c r="A1452" s="213" t="s">
        <v>523</v>
      </c>
      <c r="C1452" s="210">
        <f>(((((C1346)*(1/Conversions!$D$4))*Conversions!$D$7)*Conversions!$D$6)*Conversions!$D$5)</f>
        <v>0</v>
      </c>
      <c r="D1452" s="210">
        <f>(((((D1346)*(1/Conversions!$D$4))*Conversions!$D$7)*Conversions!$D$6)*Conversions!$D$5)</f>
        <v>0</v>
      </c>
      <c r="E1452" s="210">
        <f>(((((E1346)*(1/Conversions!$D$4))*Conversions!$D$7)*Conversions!$D$6)*Conversions!$D$5)</f>
        <v>0</v>
      </c>
      <c r="F1452" s="210">
        <f>(((((F1346)*(1/Conversions!$D$4))*Conversions!$D$7)*Conversions!$D$6)*Conversions!$D$5)</f>
        <v>0</v>
      </c>
      <c r="G1452" s="210">
        <f>(((((G1346)*(1/Conversions!$D$4))*Conversions!$D$7)*Conversions!$D$6)*Conversions!$D$5)</f>
        <v>0</v>
      </c>
      <c r="H1452" s="210">
        <f>(((((H1346)*(1/Conversions!$D$4))*Conversions!$D$7)*Conversions!$D$6)*Conversions!$D$5)</f>
        <v>0</v>
      </c>
      <c r="I1452" s="210">
        <f>(((((I1346)*(1/Conversions!$D$4))*Conversions!$D$7)*Conversions!$D$6)*Conversions!$D$5)</f>
        <v>0</v>
      </c>
      <c r="J1452" s="210">
        <f>(((((J1346)*(1/Conversions!$D$4))*Conversions!$D$7)*Conversions!$D$6)*Conversions!$D$5)</f>
        <v>0</v>
      </c>
      <c r="K1452" s="210">
        <f>(((((K1346)*(1/Conversions!$D$4))*Conversions!$D$7)*Conversions!$D$6)*Conversions!$D$5)</f>
        <v>0</v>
      </c>
      <c r="L1452" s="210">
        <f>(((((L1346)*(1/Conversions!$D$4))*Conversions!$D$7)*Conversions!$D$6)*Conversions!$D$5)</f>
        <v>0</v>
      </c>
      <c r="M1452" s="210">
        <f>(((((M1346)*(1/Conversions!$D$4))*Conversions!$D$7)*Conversions!$D$6)*Conversions!$D$5)</f>
        <v>0</v>
      </c>
      <c r="N1452" s="210">
        <f>(((((N1346)*(1/Conversions!$D$4))*Conversions!$D$7)*Conversions!$D$6)*Conversions!$D$5)</f>
        <v>0</v>
      </c>
      <c r="O1452" s="210">
        <f>(((((O1346)*(1/Conversions!$D$4))*Conversions!$D$7)*Conversions!$D$6)*Conversions!$D$5)</f>
        <v>0</v>
      </c>
      <c r="P1452" s="210">
        <f>(((((P1346)*(1/Conversions!$D$4))*Conversions!$D$7)*Conversions!$D$6)*Conversions!$D$5)</f>
        <v>0</v>
      </c>
      <c r="Q1452" s="210">
        <f>(((((Q1346)*(1/Conversions!$D$4))*Conversions!$D$7)*Conversions!$D$6)*Conversions!$D$5)</f>
        <v>0</v>
      </c>
      <c r="R1452" s="210">
        <f>(((((R1346)*(1/Conversions!$D$4))*Conversions!$D$7)*Conversions!$D$6)*Conversions!$D$5)</f>
        <v>0</v>
      </c>
      <c r="S1452" s="210">
        <f>(((((S1346)*(1/Conversions!$D$4))*Conversions!$D$7)*Conversions!$D$6)*Conversions!$D$5)</f>
        <v>0</v>
      </c>
      <c r="T1452" s="210">
        <f>(((((T1346)*(1/Conversions!$D$4))*Conversions!$D$7)*Conversions!$D$6)*Conversions!$D$5)</f>
        <v>0</v>
      </c>
      <c r="U1452" s="210">
        <f>(((((U1346)*(1/Conversions!$D$4))*Conversions!$D$7)*Conversions!$D$6)*Conversions!$D$5)</f>
        <v>0</v>
      </c>
      <c r="V1452" s="210">
        <f>(((((V1346)*(1/Conversions!$D$4))*Conversions!$D$7)*Conversions!$D$6)*Conversions!$D$5)</f>
        <v>0</v>
      </c>
      <c r="W1452" s="210">
        <f>(((((W1346)*(1/Conversions!$D$4))*Conversions!$D$7)*Conversions!$D$6)*Conversions!$D$5)</f>
        <v>0</v>
      </c>
      <c r="X1452" s="210">
        <f>(((((X1346)*(1/Conversions!$D$4))*Conversions!$D$7)*Conversions!$D$6)*Conversions!$D$5)</f>
        <v>0</v>
      </c>
      <c r="Y1452" s="210">
        <f>(((((Y1346)*(1/Conversions!$D$4))*Conversions!$D$7)*Conversions!$D$6)*Conversions!$D$5)</f>
        <v>0</v>
      </c>
      <c r="Z1452" s="210">
        <f>(((((Z1346)*(1/Conversions!$D$4))*Conversions!$D$7)*Conversions!$D$6)*Conversions!$D$5)</f>
        <v>0</v>
      </c>
      <c r="AA1452" s="210">
        <f>(((((AA1346)*(1/Conversions!$D$4))*Conversions!$D$7)*Conversions!$D$6)*Conversions!$D$5)</f>
        <v>0</v>
      </c>
      <c r="AB1452" s="210">
        <f>(((((AB1346)*(1/Conversions!$D$4))*Conversions!$D$7)*Conversions!$D$6)*Conversions!$D$5)</f>
        <v>0</v>
      </c>
      <c r="AC1452" s="210">
        <f>(((((AC1346)*(1/Conversions!$D$4))*Conversions!$D$7)*Conversions!$D$6)*Conversions!$D$5)</f>
        <v>0</v>
      </c>
      <c r="AD1452" s="210">
        <f>(((((AD1346)*(1/Conversions!$D$4))*Conversions!$D$7)*Conversions!$D$6)*Conversions!$D$5)</f>
        <v>0</v>
      </c>
      <c r="AE1452" s="210">
        <f>(((((AE1346)*(1/Conversions!$D$4))*Conversions!$D$7)*Conversions!$D$6)*Conversions!$D$5)</f>
        <v>0</v>
      </c>
      <c r="AF1452" s="210">
        <f>(((((AF1346)*(1/Conversions!$D$4))*Conversions!$D$7)*Conversions!$D$6)*Conversions!$D$5)</f>
        <v>0</v>
      </c>
      <c r="AG1452" s="210">
        <f>(((((AG1346)*(1/Conversions!$D$4))*Conversions!$D$7)*Conversions!$D$6)*Conversions!$D$5)</f>
        <v>0</v>
      </c>
      <c r="AH1452" s="210">
        <f>(((((AH1346)*(1/Conversions!$D$4))*Conversions!$D$7)*Conversions!$D$6)*Conversions!$D$5)</f>
        <v>0</v>
      </c>
      <c r="AI1452" s="210">
        <f>(((((AI1346)*(1/Conversions!$D$4))*Conversions!$D$7)*Conversions!$D$6)*Conversions!$D$5)</f>
        <v>0</v>
      </c>
      <c r="AJ1452" s="210">
        <f>(((((AJ1346)*(1/Conversions!$D$4))*Conversions!$D$7)*Conversions!$D$6)*Conversions!$D$5)</f>
        <v>0</v>
      </c>
      <c r="AK1452" s="210">
        <f>(((((AK1346)*(1/Conversions!$D$4))*Conversions!$D$7)*Conversions!$D$6)*Conversions!$D$5)</f>
        <v>0</v>
      </c>
      <c r="AL1452" s="210">
        <f>(((((AL1346)*(1/Conversions!$D$4))*Conversions!$D$7)*Conversions!$D$6)*Conversions!$D$5)</f>
        <v>0</v>
      </c>
      <c r="AM1452" s="210">
        <f>(((((AM1346)*(1/Conversions!$D$4))*Conversions!$D$7)*Conversions!$D$6)*Conversions!$D$5)</f>
        <v>0</v>
      </c>
      <c r="AN1452" s="210">
        <f>(((((AN1346)*(1/Conversions!$D$4))*Conversions!$D$7)*Conversions!$D$6)*Conversions!$D$5)</f>
        <v>0</v>
      </c>
      <c r="AO1452" s="210">
        <f>(((((AO1346)*(1/Conversions!$D$4))*Conversions!$D$7)*Conversions!$D$6)*Conversions!$D$5)</f>
        <v>0</v>
      </c>
      <c r="AP1452" s="210">
        <f>(((((AP1346)*(1/Conversions!$D$4))*Conversions!$D$7)*Conversions!$D$6)*Conversions!$D$5)</f>
        <v>0</v>
      </c>
      <c r="AQ1452" s="210">
        <f>(((((AQ1346)*(1/Conversions!$D$4))*Conversions!$D$7)*Conversions!$D$6)*Conversions!$D$5)</f>
        <v>0</v>
      </c>
      <c r="AR1452" s="210">
        <f>(((((AR1346)*(1/Conversions!$D$4))*Conversions!$D$7)*Conversions!$D$6)*Conversions!$D$5)</f>
        <v>0</v>
      </c>
      <c r="AS1452" s="210">
        <f>(((((AS1346)*(1/Conversions!$D$4))*Conversions!$D$7)*Conversions!$D$6)*Conversions!$D$5)</f>
        <v>0</v>
      </c>
      <c r="AT1452" s="210">
        <f>(((((AT1346)*(1/Conversions!$D$4))*Conversions!$D$7)*Conversions!$D$6)*Conversions!$D$5)</f>
        <v>0</v>
      </c>
      <c r="AU1452" s="210">
        <f>(((((AU1346)*(1/Conversions!$D$4))*Conversions!$D$7)*Conversions!$D$6)*Conversions!$D$5)</f>
        <v>0</v>
      </c>
      <c r="AV1452" s="210">
        <f>(((((AV1346)*(1/Conversions!$D$4))*Conversions!$D$7)*Conversions!$D$6)*Conversions!$D$5)</f>
        <v>0</v>
      </c>
      <c r="AW1452" s="210">
        <f>(((((AW1346)*(1/Conversions!$D$4))*Conversions!$D$7)*Conversions!$D$6)*Conversions!$D$5)</f>
        <v>0</v>
      </c>
      <c r="AX1452" s="210">
        <f>(((((AX1346)*(1/Conversions!$D$4))*Conversions!$D$7)*Conversions!$D$6)*Conversions!$D$5)</f>
        <v>0</v>
      </c>
      <c r="AY1452" s="210">
        <f>(((((AY1346)*(1/Conversions!$D$4))*Conversions!$D$7)*Conversions!$D$6)*Conversions!$D$5)</f>
        <v>0</v>
      </c>
      <c r="AZ1452" s="210">
        <f>(((((AZ1346)*(1/Conversions!$D$4))*Conversions!$D$7)*Conversions!$D$6)*Conversions!$D$5)</f>
        <v>0</v>
      </c>
      <c r="BA1452" s="210">
        <f>(((((BA1346)*(1/Conversions!$D$4))*Conversions!$D$7)*Conversions!$D$6)*Conversions!$D$5)</f>
        <v>0</v>
      </c>
      <c r="BB1452" s="210">
        <f>(((((BB1346)*(1/Conversions!$D$4))*Conversions!$D$7)*Conversions!$D$6)*Conversions!$D$5)</f>
        <v>7.0008161561985616E-7</v>
      </c>
      <c r="BC1452" s="210">
        <f>(((((BC1346)*(1/Conversions!$D$4))*Conversions!$D$7)*Conversions!$D$6)*Conversions!$D$5)</f>
        <v>7.0008161561985616E-7</v>
      </c>
      <c r="BD1452" s="210">
        <f>(((((BD1346)*(1/Conversions!$D$4))*Conversions!$D$7)*Conversions!$D$6)*Conversions!$D$5)</f>
        <v>7.0008161561985616E-7</v>
      </c>
      <c r="BE1452" s="210">
        <f>(((((BE1346)*(1/Conversions!$D$4))*Conversions!$D$7)*Conversions!$D$6)*Conversions!$D$5)</f>
        <v>7.0008161561985616E-7</v>
      </c>
      <c r="BF1452" s="210">
        <f>(((((BF1346)*(1/Conversions!$D$4))*Conversions!$D$7)*Conversions!$D$6)*Conversions!$D$5)</f>
        <v>7.0008161561985616E-7</v>
      </c>
      <c r="BG1452" s="210">
        <f>(((((BG1346)*(1/Conversions!$D$4))*Conversions!$D$7)*Conversions!$D$6)*Conversions!$D$5)</f>
        <v>7.0008161561985616E-7</v>
      </c>
      <c r="BH1452" s="210">
        <f>(((((BH1346)*(1/Conversions!$D$4))*Conversions!$D$7)*Conversions!$D$6)*Conversions!$D$5)</f>
        <v>0</v>
      </c>
      <c r="BI1452" s="210">
        <f>(((((BI1346)*(1/Conversions!$D$4))*Conversions!$D$7)*Conversions!$D$6)*Conversions!$D$5)</f>
        <v>0</v>
      </c>
      <c r="BJ1452" s="210">
        <f>(((((BJ1346)*(1/Conversions!$D$4))*Conversions!$D$7)*Conversions!$D$6)*Conversions!$D$5)</f>
        <v>0</v>
      </c>
      <c r="BK1452" s="210">
        <f>(((((BK1346)*(1/Conversions!$D$4))*Conversions!$D$7)*Conversions!$D$6)*Conversions!$D$5)</f>
        <v>7.0008161561985616E-7</v>
      </c>
      <c r="BL1452" s="210">
        <f>(((((BL1346)*(1/Conversions!$D$4))*Conversions!$D$7)*Conversions!$D$6)*Conversions!$D$5)</f>
        <v>7.0008161561985616E-7</v>
      </c>
      <c r="BM1452" s="210">
        <f>(((((BM1346)*(1/Conversions!$D$4))*Conversions!$D$7)*Conversions!$D$6)*Conversions!$D$5)</f>
        <v>7.0008161561985616E-7</v>
      </c>
      <c r="BN1452" s="210">
        <f>(((((BN1346)*(1/Conversions!$D$4))*Conversions!$D$7)*Conversions!$D$6)*Conversions!$D$5)</f>
        <v>7.0008161561985616E-7</v>
      </c>
      <c r="BO1452" s="210">
        <f>(((((BO1346)*(1/Conversions!$D$4))*Conversions!$D$7)*Conversions!$D$6)*Conversions!$D$5)</f>
        <v>7.0008161561985616E-7</v>
      </c>
      <c r="BP1452" s="210">
        <f>(((((BP1346)*(1/Conversions!$D$4))*Conversions!$D$7)*Conversions!$D$6)*Conversions!$D$5)</f>
        <v>7.0008161561985616E-7</v>
      </c>
      <c r="BQ1452" s="210">
        <f>(((((BQ1346)*(1/Conversions!$D$4))*Conversions!$D$7)*Conversions!$D$6)*Conversions!$D$5)</f>
        <v>7.0008161561985616E-7</v>
      </c>
      <c r="BR1452" s="210">
        <f>(((((BR1346)*(1/Conversions!$D$4))*Conversions!$D$7)*Conversions!$D$6)*Conversions!$D$5)</f>
        <v>0</v>
      </c>
      <c r="BS1452" s="210">
        <f>(((((BS1346)*(1/Conversions!$D$4))*Conversions!$D$7)*Conversions!$D$6)*Conversions!$D$5)</f>
        <v>0</v>
      </c>
      <c r="BT1452" s="210">
        <f>(((((BT1346)*(1/Conversions!$D$4))*Conversions!$D$7)*Conversions!$D$6)*Conversions!$D$5)</f>
        <v>0</v>
      </c>
      <c r="BU1452" s="210">
        <f>(((((BU1346)*(1/Conversions!$D$4))*Conversions!$D$7)*Conversions!$D$6)*Conversions!$D$5)</f>
        <v>7.0008161561985616E-7</v>
      </c>
      <c r="BV1452" s="210">
        <f>(((((BV1346)*(1/Conversions!$D$4))*Conversions!$D$7)*Conversions!$D$6)*Conversions!$D$5)</f>
        <v>7.0008161561985616E-7</v>
      </c>
      <c r="BW1452" s="210">
        <f>(((((BW1346)*(1/Conversions!$D$4))*Conversions!$D$7)*Conversions!$D$6)*Conversions!$D$5)</f>
        <v>7.0008161561985616E-7</v>
      </c>
      <c r="BX1452" s="210">
        <f>(((((BX1346)*(1/Conversions!$D$4))*Conversions!$D$7)*Conversions!$D$6)*Conversions!$D$5)</f>
        <v>7.0008161561985616E-7</v>
      </c>
      <c r="BY1452" s="210">
        <f>(((((BY1346)*(1/Conversions!$D$4))*Conversions!$D$7)*Conversions!$D$6)*Conversions!$D$5)</f>
        <v>7.0008161561985616E-7</v>
      </c>
      <c r="BZ1452" s="210">
        <f>(((((BZ1346)*(1/Conversions!$D$4))*Conversions!$D$7)*Conversions!$D$6)*Conversions!$D$5)</f>
        <v>0</v>
      </c>
      <c r="CA1452" s="210">
        <f>(((((CA1346)*(1/Conversions!$D$4))*Conversions!$D$7)*Conversions!$D$6)*Conversions!$D$5)</f>
        <v>0</v>
      </c>
      <c r="CB1452" s="210">
        <f>(((((CB1346)*(1/Conversions!$D$4))*Conversions!$D$7)*Conversions!$D$6)*Conversions!$D$5)</f>
        <v>0</v>
      </c>
      <c r="CC1452" s="210">
        <f>(((((CC1346)*(1/Conversions!$D$4))*Conversions!$D$7)*Conversions!$D$6)*Conversions!$D$5)</f>
        <v>0</v>
      </c>
      <c r="CD1452" s="210">
        <f>(((((CD1346)*(1/Conversions!$D$4))*Conversions!$D$7)*Conversions!$D$6)*Conversions!$D$5)</f>
        <v>0</v>
      </c>
      <c r="CE1452" s="210">
        <f>(((((CE1346)*(1/Conversions!$D$4))*Conversions!$D$7)*Conversions!$D$6)*Conversions!$D$5)</f>
        <v>0</v>
      </c>
      <c r="CF1452" s="210">
        <f>(((((CF1346)*(1/Conversions!$D$4))*Conversions!$D$7)*Conversions!$D$6)*Conversions!$D$5)</f>
        <v>0</v>
      </c>
      <c r="CG1452" s="210">
        <f>(((((CG1346)*(1/Conversions!$D$4))*Conversions!$D$7)*Conversions!$D$6)*Conversions!$D$5)</f>
        <v>0</v>
      </c>
      <c r="CH1452" s="210">
        <f>(((((CH1346)*(1/Conversions!$D$4))*Conversions!$D$7)*Conversions!$D$6)*Conversions!$D$5)</f>
        <v>0</v>
      </c>
      <c r="CI1452" s="210">
        <f>(((((CI1346)*(1/Conversions!$D$4))*Conversions!$D$7)*Conversions!$D$6)*Conversions!$D$5)</f>
        <v>0</v>
      </c>
      <c r="CJ1452" s="210">
        <f>(((((CJ1346)*(1/Conversions!$D$4))*Conversions!$D$7)*Conversions!$D$6)*Conversions!$D$5)</f>
        <v>0</v>
      </c>
      <c r="CK1452" s="210">
        <f>(((((CK1346)*(1/Conversions!$D$4))*Conversions!$D$7)*Conversions!$D$6)*Conversions!$D$5)</f>
        <v>0</v>
      </c>
      <c r="CL1452" s="210">
        <f>(((((CL1346)*(1/Conversions!$D$4))*Conversions!$D$7)*Conversions!$D$6)*Conversions!$D$5)</f>
        <v>0</v>
      </c>
      <c r="CM1452" s="210">
        <f>(((((CM1346)*(1/Conversions!$D$4))*Conversions!$D$7)*Conversions!$D$6)*Conversions!$D$5)</f>
        <v>0</v>
      </c>
      <c r="CN1452" s="210">
        <f>(((((CN1346)*(1/Conversions!$D$4))*Conversions!$D$7)*Conversions!$D$6)*Conversions!$D$5)</f>
        <v>0</v>
      </c>
      <c r="CO1452" s="210">
        <f>(((((CO1346)*(1/Conversions!$D$4))*Conversions!$D$7)*Conversions!$D$6)*Conversions!$D$5)</f>
        <v>7.0008161561985616E-7</v>
      </c>
      <c r="CP1452" s="210">
        <f>(((((CP1346)*(1/Conversions!$D$4))*Conversions!$D$7)*Conversions!$D$6)*Conversions!$D$5)</f>
        <v>7.0008161561985616E-7</v>
      </c>
      <c r="CQ1452" s="210">
        <f>(((((CQ1346)*(1/Conversions!$D$4))*Conversions!$D$7)*Conversions!$D$6)*Conversions!$D$5)</f>
        <v>7.0008161561985616E-7</v>
      </c>
      <c r="CR1452" s="210">
        <f>(((((CR1346)*(1/Conversions!$D$4))*Conversions!$D$7)*Conversions!$D$6)*Conversions!$D$5)</f>
        <v>7.0008161561985616E-7</v>
      </c>
      <c r="CS1452" s="210">
        <f>(((((CS1346)*(1/Conversions!$D$4))*Conversions!$D$7)*Conversions!$D$6)*Conversions!$D$5)</f>
        <v>7.0008161561985616E-7</v>
      </c>
      <c r="CT1452" s="210">
        <f>(((((CT1346)*(1/Conversions!$D$4))*Conversions!$D$7)*Conversions!$D$6)*Conversions!$D$5)</f>
        <v>7.0008161561985616E-7</v>
      </c>
      <c r="CU1452" s="210">
        <f>(((((CU1346)*(1/Conversions!$D$4))*Conversions!$D$7)*Conversions!$D$6)*Conversions!$D$5)</f>
        <v>7.0008161561985616E-7</v>
      </c>
      <c r="CV1452" s="210">
        <f>(((((CV1346)*(1/Conversions!$D$4))*Conversions!$D$7)*Conversions!$D$6)*Conversions!$D$5)</f>
        <v>7.0008161561985616E-7</v>
      </c>
      <c r="CW1452" s="210">
        <f>(((((CW1346)*(1/Conversions!$D$4))*Conversions!$D$7)*Conversions!$D$6)*Conversions!$D$5)</f>
        <v>7.0008161561985616E-7</v>
      </c>
      <c r="CX1452" s="210">
        <f>(((((CX1346)*(1/Conversions!$D$4))*Conversions!$D$7)*Conversions!$D$6)*Conversions!$D$5)</f>
        <v>7.0008161561985616E-7</v>
      </c>
    </row>
    <row r="1453" spans="1:102" s="208" customFormat="1" x14ac:dyDescent="0.25">
      <c r="A1453" s="213" t="s">
        <v>374</v>
      </c>
      <c r="C1453" s="210">
        <f>(((((C1347)*(1/Conversions!$D$4))*Conversions!$D$7)*Conversions!$D$6)*Conversions!$D$5)</f>
        <v>3.7683114717973752E-5</v>
      </c>
      <c r="D1453" s="210">
        <f>(((((D1347)*(1/Conversions!$D$4))*Conversions!$D$7)*Conversions!$D$6)*Conversions!$D$5)</f>
        <v>3.7683114717973752E-5</v>
      </c>
      <c r="E1453" s="210">
        <f>(((((E1347)*(1/Conversions!$D$4))*Conversions!$D$7)*Conversions!$D$6)*Conversions!$D$5)</f>
        <v>3.7683114717973752E-5</v>
      </c>
      <c r="F1453" s="210">
        <f>(((((F1347)*(1/Conversions!$D$4))*Conversions!$D$7)*Conversions!$D$6)*Conversions!$D$5)</f>
        <v>3.7683114717973752E-5</v>
      </c>
      <c r="G1453" s="210">
        <f>(((((G1347)*(1/Conversions!$D$4))*Conversions!$D$7)*Conversions!$D$6)*Conversions!$D$5)</f>
        <v>3.7683114717973752E-5</v>
      </c>
      <c r="H1453" s="210">
        <f>(((((H1347)*(1/Conversions!$D$4))*Conversions!$D$7)*Conversions!$D$6)*Conversions!$D$5)</f>
        <v>3.7683114717973752E-5</v>
      </c>
      <c r="I1453" s="210">
        <f>(((((I1347)*(1/Conversions!$D$4))*Conversions!$D$7)*Conversions!$D$6)*Conversions!$D$5)</f>
        <v>3.7683114717973752E-5</v>
      </c>
      <c r="J1453" s="210">
        <f>(((((J1347)*(1/Conversions!$D$4))*Conversions!$D$7)*Conversions!$D$6)*Conversions!$D$5)</f>
        <v>3.7683114717973752E-5</v>
      </c>
      <c r="K1453" s="210">
        <f>(((((K1347)*(1/Conversions!$D$4))*Conversions!$D$7)*Conversions!$D$6)*Conversions!$D$5)</f>
        <v>3.7683114717973752E-5</v>
      </c>
      <c r="L1453" s="210">
        <f>(((((L1347)*(1/Conversions!$D$4))*Conversions!$D$7)*Conversions!$D$6)*Conversions!$D$5)</f>
        <v>3.7683114717973752E-5</v>
      </c>
      <c r="M1453" s="210">
        <f>(((((M1347)*(1/Conversions!$D$4))*Conversions!$D$7)*Conversions!$D$6)*Conversions!$D$5)</f>
        <v>3.7683114717973752E-5</v>
      </c>
      <c r="N1453" s="210">
        <f>(((((N1347)*(1/Conversions!$D$4))*Conversions!$D$7)*Conversions!$D$6)*Conversions!$D$5)</f>
        <v>3.7683114717973752E-5</v>
      </c>
      <c r="O1453" s="210">
        <f>(((((O1347)*(1/Conversions!$D$4))*Conversions!$D$7)*Conversions!$D$6)*Conversions!$D$5)</f>
        <v>3.7683114717973752E-5</v>
      </c>
      <c r="P1453" s="210">
        <f>(((((P1347)*(1/Conversions!$D$4))*Conversions!$D$7)*Conversions!$D$6)*Conversions!$D$5)</f>
        <v>3.7683114717973752E-5</v>
      </c>
      <c r="Q1453" s="210">
        <f>(((((Q1347)*(1/Conversions!$D$4))*Conversions!$D$7)*Conversions!$D$6)*Conversions!$D$5)</f>
        <v>3.7683114717973752E-5</v>
      </c>
      <c r="R1453" s="210">
        <f>(((((R1347)*(1/Conversions!$D$4))*Conversions!$D$7)*Conversions!$D$6)*Conversions!$D$5)</f>
        <v>3.7683114717973752E-5</v>
      </c>
      <c r="S1453" s="210">
        <f>(((((S1347)*(1/Conversions!$D$4))*Conversions!$D$7)*Conversions!$D$6)*Conversions!$D$5)</f>
        <v>3.7683114717973752E-5</v>
      </c>
      <c r="T1453" s="210">
        <f>(((((T1347)*(1/Conversions!$D$4))*Conversions!$D$7)*Conversions!$D$6)*Conversions!$D$5)</f>
        <v>3.7683114717973752E-5</v>
      </c>
      <c r="U1453" s="210">
        <f>(((((U1347)*(1/Conversions!$D$4))*Conversions!$D$7)*Conversions!$D$6)*Conversions!$D$5)</f>
        <v>3.7683114717973752E-5</v>
      </c>
      <c r="V1453" s="210">
        <f>(((((V1347)*(1/Conversions!$D$4))*Conversions!$D$7)*Conversions!$D$6)*Conversions!$D$5)</f>
        <v>3.7683114717973752E-5</v>
      </c>
      <c r="W1453" s="210">
        <f>(((((W1347)*(1/Conversions!$D$4))*Conversions!$D$7)*Conversions!$D$6)*Conversions!$D$5)</f>
        <v>3.7683114717973752E-5</v>
      </c>
      <c r="X1453" s="210">
        <f>(((((X1347)*(1/Conversions!$D$4))*Conversions!$D$7)*Conversions!$D$6)*Conversions!$D$5)</f>
        <v>3.7683114717973752E-5</v>
      </c>
      <c r="Y1453" s="210">
        <f>(((((Y1347)*(1/Conversions!$D$4))*Conversions!$D$7)*Conversions!$D$6)*Conversions!$D$5)</f>
        <v>3.7683114717973752E-5</v>
      </c>
      <c r="Z1453" s="210">
        <f>(((((Z1347)*(1/Conversions!$D$4))*Conversions!$D$7)*Conversions!$D$6)*Conversions!$D$5)</f>
        <v>3.7683114717973752E-5</v>
      </c>
      <c r="AA1453" s="210">
        <f>(((((AA1347)*(1/Conversions!$D$4))*Conversions!$D$7)*Conversions!$D$6)*Conversions!$D$5)</f>
        <v>3.7683114717973752E-5</v>
      </c>
      <c r="AB1453" s="210">
        <f>(((((AB1347)*(1/Conversions!$D$4))*Conversions!$D$7)*Conversions!$D$6)*Conversions!$D$5)</f>
        <v>3.7683114717973752E-5</v>
      </c>
      <c r="AC1453" s="210">
        <f>(((((AC1347)*(1/Conversions!$D$4))*Conversions!$D$7)*Conversions!$D$6)*Conversions!$D$5)</f>
        <v>3.7683114717973752E-5</v>
      </c>
      <c r="AD1453" s="210">
        <f>(((((AD1347)*(1/Conversions!$D$4))*Conversions!$D$7)*Conversions!$D$6)*Conversions!$D$5)</f>
        <v>3.7683114717973752E-5</v>
      </c>
      <c r="AE1453" s="210">
        <f>(((((AE1347)*(1/Conversions!$D$4))*Conversions!$D$7)*Conversions!$D$6)*Conversions!$D$5)</f>
        <v>3.7683114717973752E-5</v>
      </c>
      <c r="AF1453" s="210">
        <f>(((((AF1347)*(1/Conversions!$D$4))*Conversions!$D$7)*Conversions!$D$6)*Conversions!$D$5)</f>
        <v>3.7683114717973752E-5</v>
      </c>
      <c r="AG1453" s="210">
        <f>(((((AG1347)*(1/Conversions!$D$4))*Conversions!$D$7)*Conversions!$D$6)*Conversions!$D$5)</f>
        <v>3.7683114717973752E-5</v>
      </c>
      <c r="AH1453" s="210">
        <f>(((((AH1347)*(1/Conversions!$D$4))*Conversions!$D$7)*Conversions!$D$6)*Conversions!$D$5)</f>
        <v>3.7683114717973752E-5</v>
      </c>
      <c r="AI1453" s="210">
        <f>(((((AI1347)*(1/Conversions!$D$4))*Conversions!$D$7)*Conversions!$D$6)*Conversions!$D$5)</f>
        <v>3.7683114717973752E-5</v>
      </c>
      <c r="AJ1453" s="210">
        <f>(((((AJ1347)*(1/Conversions!$D$4))*Conversions!$D$7)*Conversions!$D$6)*Conversions!$D$5)</f>
        <v>3.7683114717973752E-5</v>
      </c>
      <c r="AK1453" s="210">
        <f>(((((AK1347)*(1/Conversions!$D$4))*Conversions!$D$7)*Conversions!$D$6)*Conversions!$D$5)</f>
        <v>3.7683114717973752E-5</v>
      </c>
      <c r="AL1453" s="210">
        <f>(((((AL1347)*(1/Conversions!$D$4))*Conversions!$D$7)*Conversions!$D$6)*Conversions!$D$5)</f>
        <v>3.7683114717973752E-5</v>
      </c>
      <c r="AM1453" s="210">
        <f>(((((AM1347)*(1/Conversions!$D$4))*Conversions!$D$7)*Conversions!$D$6)*Conversions!$D$5)</f>
        <v>3.7683114717973752E-5</v>
      </c>
      <c r="AN1453" s="210">
        <f>(((((AN1347)*(1/Conversions!$D$4))*Conversions!$D$7)*Conversions!$D$6)*Conversions!$D$5)</f>
        <v>3.7683114717973752E-5</v>
      </c>
      <c r="AO1453" s="210">
        <f>(((((AO1347)*(1/Conversions!$D$4))*Conversions!$D$7)*Conversions!$D$6)*Conversions!$D$5)</f>
        <v>3.7683114717973752E-5</v>
      </c>
      <c r="AP1453" s="210">
        <f>(((((AP1347)*(1/Conversions!$D$4))*Conversions!$D$7)*Conversions!$D$6)*Conversions!$D$5)</f>
        <v>3.7683114717973752E-5</v>
      </c>
      <c r="AQ1453" s="210">
        <f>(((((AQ1347)*(1/Conversions!$D$4))*Conversions!$D$7)*Conversions!$D$6)*Conversions!$D$5)</f>
        <v>3.7683114717973752E-5</v>
      </c>
      <c r="AR1453" s="210">
        <f>(((((AR1347)*(1/Conversions!$D$4))*Conversions!$D$7)*Conversions!$D$6)*Conversions!$D$5)</f>
        <v>3.7683114717973752E-5</v>
      </c>
      <c r="AS1453" s="210">
        <f>(((((AS1347)*(1/Conversions!$D$4))*Conversions!$D$7)*Conversions!$D$6)*Conversions!$D$5)</f>
        <v>3.7683114717973752E-5</v>
      </c>
      <c r="AT1453" s="210">
        <f>(((((AT1347)*(1/Conversions!$D$4))*Conversions!$D$7)*Conversions!$D$6)*Conversions!$D$5)</f>
        <v>3.7683114717973752E-5</v>
      </c>
      <c r="AU1453" s="210">
        <f>(((((AU1347)*(1/Conversions!$D$4))*Conversions!$D$7)*Conversions!$D$6)*Conversions!$D$5)</f>
        <v>3.7683114717973752E-5</v>
      </c>
      <c r="AV1453" s="210">
        <f>(((((AV1347)*(1/Conversions!$D$4))*Conversions!$D$7)*Conversions!$D$6)*Conversions!$D$5)</f>
        <v>3.7683114717973752E-5</v>
      </c>
      <c r="AW1453" s="210">
        <f>(((((AW1347)*(1/Conversions!$D$4))*Conversions!$D$7)*Conversions!$D$6)*Conversions!$D$5)</f>
        <v>3.7683114717973752E-5</v>
      </c>
      <c r="AX1453" s="210">
        <f>(((((AX1347)*(1/Conversions!$D$4))*Conversions!$D$7)*Conversions!$D$6)*Conversions!$D$5)</f>
        <v>3.7683114717973752E-5</v>
      </c>
      <c r="AY1453" s="210">
        <f>(((((AY1347)*(1/Conversions!$D$4))*Conversions!$D$7)*Conversions!$D$6)*Conversions!$D$5)</f>
        <v>3.7683114717973752E-5</v>
      </c>
      <c r="AZ1453" s="210">
        <f>(((((AZ1347)*(1/Conversions!$D$4))*Conversions!$D$7)*Conversions!$D$6)*Conversions!$D$5)</f>
        <v>3.7683114717973752E-5</v>
      </c>
      <c r="BA1453" s="210">
        <f>(((((BA1347)*(1/Conversions!$D$4))*Conversions!$D$7)*Conversions!$D$6)*Conversions!$D$5)</f>
        <v>3.7683114717973752E-5</v>
      </c>
      <c r="BB1453" s="210">
        <f>(((((BB1347)*(1/Conversions!$D$4))*Conversions!$D$7)*Conversions!$D$6)*Conversions!$D$5)</f>
        <v>3.7683114717973752E-5</v>
      </c>
      <c r="BC1453" s="210">
        <f>(((((BC1347)*(1/Conversions!$D$4))*Conversions!$D$7)*Conversions!$D$6)*Conversions!$D$5)</f>
        <v>3.7683114717973752E-5</v>
      </c>
      <c r="BD1453" s="210">
        <f>(((((BD1347)*(1/Conversions!$D$4))*Conversions!$D$7)*Conversions!$D$6)*Conversions!$D$5)</f>
        <v>3.7683114717973752E-5</v>
      </c>
      <c r="BE1453" s="210">
        <f>(((((BE1347)*(1/Conversions!$D$4))*Conversions!$D$7)*Conversions!$D$6)*Conversions!$D$5)</f>
        <v>3.7683114717973752E-5</v>
      </c>
      <c r="BF1453" s="210">
        <f>(((((BF1347)*(1/Conversions!$D$4))*Conversions!$D$7)*Conversions!$D$6)*Conversions!$D$5)</f>
        <v>3.7683114717973752E-5</v>
      </c>
      <c r="BG1453" s="210">
        <f>(((((BG1347)*(1/Conversions!$D$4))*Conversions!$D$7)*Conversions!$D$6)*Conversions!$D$5)</f>
        <v>3.7683114717973752E-5</v>
      </c>
      <c r="BH1453" s="210">
        <f>(((((BH1347)*(1/Conversions!$D$4))*Conversions!$D$7)*Conversions!$D$6)*Conversions!$D$5)</f>
        <v>3.7683114717973752E-5</v>
      </c>
      <c r="BI1453" s="210">
        <f>(((((BI1347)*(1/Conversions!$D$4))*Conversions!$D$7)*Conversions!$D$6)*Conversions!$D$5)</f>
        <v>3.7683114717973752E-5</v>
      </c>
      <c r="BJ1453" s="210">
        <f>(((((BJ1347)*(1/Conversions!$D$4))*Conversions!$D$7)*Conversions!$D$6)*Conversions!$D$5)</f>
        <v>3.7683114717973752E-5</v>
      </c>
      <c r="BK1453" s="210">
        <f>(((((BK1347)*(1/Conversions!$D$4))*Conversions!$D$7)*Conversions!$D$6)*Conversions!$D$5)</f>
        <v>3.7683114717973752E-5</v>
      </c>
      <c r="BL1453" s="210">
        <f>(((((BL1347)*(1/Conversions!$D$4))*Conversions!$D$7)*Conversions!$D$6)*Conversions!$D$5)</f>
        <v>3.7683114717973752E-5</v>
      </c>
      <c r="BM1453" s="210">
        <f>(((((BM1347)*(1/Conversions!$D$4))*Conversions!$D$7)*Conversions!$D$6)*Conversions!$D$5)</f>
        <v>3.7683114717973752E-5</v>
      </c>
      <c r="BN1453" s="210">
        <f>(((((BN1347)*(1/Conversions!$D$4))*Conversions!$D$7)*Conversions!$D$6)*Conversions!$D$5)</f>
        <v>3.7683114717973752E-5</v>
      </c>
      <c r="BO1453" s="210">
        <f>(((((BO1347)*(1/Conversions!$D$4))*Conversions!$D$7)*Conversions!$D$6)*Conversions!$D$5)</f>
        <v>3.7683114717973752E-5</v>
      </c>
      <c r="BP1453" s="210">
        <f>(((((BP1347)*(1/Conversions!$D$4))*Conversions!$D$7)*Conversions!$D$6)*Conversions!$D$5)</f>
        <v>3.7683114717973752E-5</v>
      </c>
      <c r="BQ1453" s="210">
        <f>(((((BQ1347)*(1/Conversions!$D$4))*Conversions!$D$7)*Conversions!$D$6)*Conversions!$D$5)</f>
        <v>3.7683114717973752E-5</v>
      </c>
      <c r="BR1453" s="210">
        <f>(((((BR1347)*(1/Conversions!$D$4))*Conversions!$D$7)*Conversions!$D$6)*Conversions!$D$5)</f>
        <v>3.7683114717973752E-5</v>
      </c>
      <c r="BS1453" s="210">
        <f>(((((BS1347)*(1/Conversions!$D$4))*Conversions!$D$7)*Conversions!$D$6)*Conversions!$D$5)</f>
        <v>3.7683114717973752E-5</v>
      </c>
      <c r="BT1453" s="210">
        <f>(((((BT1347)*(1/Conversions!$D$4))*Conversions!$D$7)*Conversions!$D$6)*Conversions!$D$5)</f>
        <v>3.7683114717973752E-5</v>
      </c>
      <c r="BU1453" s="210">
        <f>(((((BU1347)*(1/Conversions!$D$4))*Conversions!$D$7)*Conversions!$D$6)*Conversions!$D$5)</f>
        <v>3.7683114717973752E-5</v>
      </c>
      <c r="BV1453" s="210">
        <f>(((((BV1347)*(1/Conversions!$D$4))*Conversions!$D$7)*Conversions!$D$6)*Conversions!$D$5)</f>
        <v>3.7683114717973752E-5</v>
      </c>
      <c r="BW1453" s="210">
        <f>(((((BW1347)*(1/Conversions!$D$4))*Conversions!$D$7)*Conversions!$D$6)*Conversions!$D$5)</f>
        <v>3.7683114717973752E-5</v>
      </c>
      <c r="BX1453" s="210">
        <f>(((((BX1347)*(1/Conversions!$D$4))*Conversions!$D$7)*Conversions!$D$6)*Conversions!$D$5)</f>
        <v>3.7683114717973752E-5</v>
      </c>
      <c r="BY1453" s="210">
        <f>(((((BY1347)*(1/Conversions!$D$4))*Conversions!$D$7)*Conversions!$D$6)*Conversions!$D$5)</f>
        <v>3.7683114717973752E-5</v>
      </c>
      <c r="BZ1453" s="210">
        <f>(((((BZ1347)*(1/Conversions!$D$4))*Conversions!$D$7)*Conversions!$D$6)*Conversions!$D$5)</f>
        <v>3.7683114717973752E-5</v>
      </c>
      <c r="CA1453" s="210">
        <f>(((((CA1347)*(1/Conversions!$D$4))*Conversions!$D$7)*Conversions!$D$6)*Conversions!$D$5)</f>
        <v>3.7683114717973752E-5</v>
      </c>
      <c r="CB1453" s="210">
        <f>(((((CB1347)*(1/Conversions!$D$4))*Conversions!$D$7)*Conversions!$D$6)*Conversions!$D$5)</f>
        <v>3.7683114717973752E-5</v>
      </c>
      <c r="CC1453" s="210">
        <f>(((((CC1347)*(1/Conversions!$D$4))*Conversions!$D$7)*Conversions!$D$6)*Conversions!$D$5)</f>
        <v>6.9283939200999553E-4</v>
      </c>
      <c r="CD1453" s="210">
        <f>(((((CD1347)*(1/Conversions!$D$4))*Conversions!$D$7)*Conversions!$D$6)*Conversions!$D$5)</f>
        <v>6.9283939200999553E-4</v>
      </c>
      <c r="CE1453" s="210">
        <f>(((((CE1347)*(1/Conversions!$D$4))*Conversions!$D$7)*Conversions!$D$6)*Conversions!$D$5)</f>
        <v>6.9283939200999553E-4</v>
      </c>
      <c r="CF1453" s="210">
        <f>(((((CF1347)*(1/Conversions!$D$4))*Conversions!$D$7)*Conversions!$D$6)*Conversions!$D$5)</f>
        <v>3.7683114717973752E-5</v>
      </c>
      <c r="CG1453" s="210">
        <f>(((((CG1347)*(1/Conversions!$D$4))*Conversions!$D$7)*Conversions!$D$6)*Conversions!$D$5)</f>
        <v>3.7683114717973752E-5</v>
      </c>
      <c r="CH1453" s="210">
        <f>(((((CH1347)*(1/Conversions!$D$4))*Conversions!$D$7)*Conversions!$D$6)*Conversions!$D$5)</f>
        <v>3.7683114717973752E-5</v>
      </c>
      <c r="CI1453" s="210">
        <f>(((((CI1347)*(1/Conversions!$D$4))*Conversions!$D$7)*Conversions!$D$6)*Conversions!$D$5)</f>
        <v>1.0114972308438608E-3</v>
      </c>
      <c r="CJ1453" s="210">
        <f>(((((CJ1347)*(1/Conversions!$D$4))*Conversions!$D$7)*Conversions!$D$6)*Conversions!$D$5)</f>
        <v>1.0114972308438608E-3</v>
      </c>
      <c r="CK1453" s="210">
        <f>(((((CK1347)*(1/Conversions!$D$4))*Conversions!$D$7)*Conversions!$D$6)*Conversions!$D$5)</f>
        <v>1.0114972308438608E-3</v>
      </c>
      <c r="CL1453" s="210">
        <f>(((((CL1347)*(1/Conversions!$D$4))*Conversions!$D$7)*Conversions!$D$6)*Conversions!$D$5)</f>
        <v>3.7683114717973752E-5</v>
      </c>
      <c r="CM1453" s="210">
        <f>(((((CM1347)*(1/Conversions!$D$4))*Conversions!$D$7)*Conversions!$D$6)*Conversions!$D$5)</f>
        <v>3.7683114717973752E-5</v>
      </c>
      <c r="CN1453" s="210">
        <f>(((((CN1347)*(1/Conversions!$D$4))*Conversions!$D$7)*Conversions!$D$6)*Conversions!$D$5)</f>
        <v>3.7683114717973752E-5</v>
      </c>
      <c r="CO1453" s="210">
        <f>(((((CO1347)*(1/Conversions!$D$4))*Conversions!$D$7)*Conversions!$D$6)*Conversions!$D$5)</f>
        <v>3.7683114717973752E-5</v>
      </c>
      <c r="CP1453" s="210">
        <f>(((((CP1347)*(1/Conversions!$D$4))*Conversions!$D$7)*Conversions!$D$6)*Conversions!$D$5)</f>
        <v>3.7683114717973752E-5</v>
      </c>
      <c r="CQ1453" s="210">
        <f>(((((CQ1347)*(1/Conversions!$D$4))*Conversions!$D$7)*Conversions!$D$6)*Conversions!$D$5)</f>
        <v>3.7683114717973752E-5</v>
      </c>
      <c r="CR1453" s="210">
        <f>(((((CR1347)*(1/Conversions!$D$4))*Conversions!$D$7)*Conversions!$D$6)*Conversions!$D$5)</f>
        <v>3.7683114717973752E-5</v>
      </c>
      <c r="CS1453" s="210">
        <f>(((((CS1347)*(1/Conversions!$D$4))*Conversions!$D$7)*Conversions!$D$6)*Conversions!$D$5)</f>
        <v>3.7683114717973752E-5</v>
      </c>
      <c r="CT1453" s="210">
        <f>(((((CT1347)*(1/Conversions!$D$4))*Conversions!$D$7)*Conversions!$D$6)*Conversions!$D$5)</f>
        <v>3.7683114717973752E-5</v>
      </c>
      <c r="CU1453" s="210">
        <f>(((((CU1347)*(1/Conversions!$D$4))*Conversions!$D$7)*Conversions!$D$6)*Conversions!$D$5)</f>
        <v>3.7683114717973752E-5</v>
      </c>
      <c r="CV1453" s="210">
        <f>(((((CV1347)*(1/Conversions!$D$4))*Conversions!$D$7)*Conversions!$D$6)*Conversions!$D$5)</f>
        <v>3.7683114717973752E-5</v>
      </c>
      <c r="CW1453" s="210">
        <f>(((((CW1347)*(1/Conversions!$D$4))*Conversions!$D$7)*Conversions!$D$6)*Conversions!$D$5)</f>
        <v>3.7683114717973752E-5</v>
      </c>
      <c r="CX1453" s="210">
        <f>(((((CX1347)*(1/Conversions!$D$4))*Conversions!$D$7)*Conversions!$D$6)*Conversions!$D$5)</f>
        <v>3.7683114717973752E-5</v>
      </c>
    </row>
    <row r="1454" spans="1:102" s="208" customFormat="1" x14ac:dyDescent="0.25">
      <c r="A1454" s="213" t="s">
        <v>648</v>
      </c>
      <c r="C1454" s="210">
        <f>(((((C1348)*(1/Conversions!$D$4))*Conversions!$D$7)*Conversions!$D$6)*Conversions!$D$5)</f>
        <v>0</v>
      </c>
      <c r="D1454" s="210">
        <f>(((((D1348)*(1/Conversions!$D$4))*Conversions!$D$7)*Conversions!$D$6)*Conversions!$D$5)</f>
        <v>0</v>
      </c>
      <c r="E1454" s="210">
        <f>(((((E1348)*(1/Conversions!$D$4))*Conversions!$D$7)*Conversions!$D$6)*Conversions!$D$5)</f>
        <v>0</v>
      </c>
      <c r="F1454" s="210">
        <f>(((((F1348)*(1/Conversions!$D$4))*Conversions!$D$7)*Conversions!$D$6)*Conversions!$D$5)</f>
        <v>0</v>
      </c>
      <c r="G1454" s="210">
        <f>(((((G1348)*(1/Conversions!$D$4))*Conversions!$D$7)*Conversions!$D$6)*Conversions!$D$5)</f>
        <v>0</v>
      </c>
      <c r="H1454" s="210">
        <f>(((((H1348)*(1/Conversions!$D$4))*Conversions!$D$7)*Conversions!$D$6)*Conversions!$D$5)</f>
        <v>0</v>
      </c>
      <c r="I1454" s="210">
        <f>(((((I1348)*(1/Conversions!$D$4))*Conversions!$D$7)*Conversions!$D$6)*Conversions!$D$5)</f>
        <v>0</v>
      </c>
      <c r="J1454" s="210">
        <f>(((((J1348)*(1/Conversions!$D$4))*Conversions!$D$7)*Conversions!$D$6)*Conversions!$D$5)</f>
        <v>0</v>
      </c>
      <c r="K1454" s="210">
        <f>(((((K1348)*(1/Conversions!$D$4))*Conversions!$D$7)*Conversions!$D$6)*Conversions!$D$5)</f>
        <v>0</v>
      </c>
      <c r="L1454" s="210">
        <f>(((((L1348)*(1/Conversions!$D$4))*Conversions!$D$7)*Conversions!$D$6)*Conversions!$D$5)</f>
        <v>0</v>
      </c>
      <c r="M1454" s="210">
        <f>(((((M1348)*(1/Conversions!$D$4))*Conversions!$D$7)*Conversions!$D$6)*Conversions!$D$5)</f>
        <v>0</v>
      </c>
      <c r="N1454" s="210">
        <f>(((((N1348)*(1/Conversions!$D$4))*Conversions!$D$7)*Conversions!$D$6)*Conversions!$D$5)</f>
        <v>0</v>
      </c>
      <c r="O1454" s="210">
        <f>(((((O1348)*(1/Conversions!$D$4))*Conversions!$D$7)*Conversions!$D$6)*Conversions!$D$5)</f>
        <v>0</v>
      </c>
      <c r="P1454" s="210">
        <f>(((((P1348)*(1/Conversions!$D$4))*Conversions!$D$7)*Conversions!$D$6)*Conversions!$D$5)</f>
        <v>0</v>
      </c>
      <c r="Q1454" s="210">
        <f>(((((Q1348)*(1/Conversions!$D$4))*Conversions!$D$7)*Conversions!$D$6)*Conversions!$D$5)</f>
        <v>0</v>
      </c>
      <c r="R1454" s="210">
        <f>(((((R1348)*(1/Conversions!$D$4))*Conversions!$D$7)*Conversions!$D$6)*Conversions!$D$5)</f>
        <v>0</v>
      </c>
      <c r="S1454" s="210">
        <f>(((((S1348)*(1/Conversions!$D$4))*Conversions!$D$7)*Conversions!$D$6)*Conversions!$D$5)</f>
        <v>0</v>
      </c>
      <c r="T1454" s="210">
        <f>(((((T1348)*(1/Conversions!$D$4))*Conversions!$D$7)*Conversions!$D$6)*Conversions!$D$5)</f>
        <v>0</v>
      </c>
      <c r="U1454" s="210">
        <f>(((((U1348)*(1/Conversions!$D$4))*Conversions!$D$7)*Conversions!$D$6)*Conversions!$D$5)</f>
        <v>0</v>
      </c>
      <c r="V1454" s="210">
        <f>(((((V1348)*(1/Conversions!$D$4))*Conversions!$D$7)*Conversions!$D$6)*Conversions!$D$5)</f>
        <v>0</v>
      </c>
      <c r="W1454" s="210">
        <f>(((((W1348)*(1/Conversions!$D$4))*Conversions!$D$7)*Conversions!$D$6)*Conversions!$D$5)</f>
        <v>0</v>
      </c>
      <c r="X1454" s="210">
        <f>(((((X1348)*(1/Conversions!$D$4))*Conversions!$D$7)*Conversions!$D$6)*Conversions!$D$5)</f>
        <v>0</v>
      </c>
      <c r="Y1454" s="210">
        <f>(((((Y1348)*(1/Conversions!$D$4))*Conversions!$D$7)*Conversions!$D$6)*Conversions!$D$5)</f>
        <v>0</v>
      </c>
      <c r="Z1454" s="210">
        <f>(((((Z1348)*(1/Conversions!$D$4))*Conversions!$D$7)*Conversions!$D$6)*Conversions!$D$5)</f>
        <v>0</v>
      </c>
      <c r="AA1454" s="210">
        <f>(((((AA1348)*(1/Conversions!$D$4))*Conversions!$D$7)*Conversions!$D$6)*Conversions!$D$5)</f>
        <v>0</v>
      </c>
      <c r="AB1454" s="210">
        <f>(((((AB1348)*(1/Conversions!$D$4))*Conversions!$D$7)*Conversions!$D$6)*Conversions!$D$5)</f>
        <v>0</v>
      </c>
      <c r="AC1454" s="210">
        <f>(((((AC1348)*(1/Conversions!$D$4))*Conversions!$D$7)*Conversions!$D$6)*Conversions!$D$5)</f>
        <v>0</v>
      </c>
      <c r="AD1454" s="210">
        <f>(((((AD1348)*(1/Conversions!$D$4))*Conversions!$D$7)*Conversions!$D$6)*Conversions!$D$5)</f>
        <v>0</v>
      </c>
      <c r="AE1454" s="210">
        <f>(((((AE1348)*(1/Conversions!$D$4))*Conversions!$D$7)*Conversions!$D$6)*Conversions!$D$5)</f>
        <v>0</v>
      </c>
      <c r="AF1454" s="210">
        <f>(((((AF1348)*(1/Conversions!$D$4))*Conversions!$D$7)*Conversions!$D$6)*Conversions!$D$5)</f>
        <v>0</v>
      </c>
      <c r="AG1454" s="210">
        <f>(((((AG1348)*(1/Conversions!$D$4))*Conversions!$D$7)*Conversions!$D$6)*Conversions!$D$5)</f>
        <v>0</v>
      </c>
      <c r="AH1454" s="210">
        <f>(((((AH1348)*(1/Conversions!$D$4))*Conversions!$D$7)*Conversions!$D$6)*Conversions!$D$5)</f>
        <v>0</v>
      </c>
      <c r="AI1454" s="210">
        <f>(((((AI1348)*(1/Conversions!$D$4))*Conversions!$D$7)*Conversions!$D$6)*Conversions!$D$5)</f>
        <v>0</v>
      </c>
      <c r="AJ1454" s="210">
        <f>(((((AJ1348)*(1/Conversions!$D$4))*Conversions!$D$7)*Conversions!$D$6)*Conversions!$D$5)</f>
        <v>0</v>
      </c>
      <c r="AK1454" s="210">
        <f>(((((AK1348)*(1/Conversions!$D$4))*Conversions!$D$7)*Conversions!$D$6)*Conversions!$D$5)</f>
        <v>0</v>
      </c>
      <c r="AL1454" s="210">
        <f>(((((AL1348)*(1/Conversions!$D$4))*Conversions!$D$7)*Conversions!$D$6)*Conversions!$D$5)</f>
        <v>0</v>
      </c>
      <c r="AM1454" s="210">
        <f>(((((AM1348)*(1/Conversions!$D$4))*Conversions!$D$7)*Conversions!$D$6)*Conversions!$D$5)</f>
        <v>0</v>
      </c>
      <c r="AN1454" s="210">
        <f>(((((AN1348)*(1/Conversions!$D$4))*Conversions!$D$7)*Conversions!$D$6)*Conversions!$D$5)</f>
        <v>0</v>
      </c>
      <c r="AO1454" s="210">
        <f>(((((AO1348)*(1/Conversions!$D$4))*Conversions!$D$7)*Conversions!$D$6)*Conversions!$D$5)</f>
        <v>0</v>
      </c>
      <c r="AP1454" s="210">
        <f>(((((AP1348)*(1/Conversions!$D$4))*Conversions!$D$7)*Conversions!$D$6)*Conversions!$D$5)</f>
        <v>0</v>
      </c>
      <c r="AQ1454" s="210">
        <f>(((((AQ1348)*(1/Conversions!$D$4))*Conversions!$D$7)*Conversions!$D$6)*Conversions!$D$5)</f>
        <v>0</v>
      </c>
      <c r="AR1454" s="210">
        <f>(((((AR1348)*(1/Conversions!$D$4))*Conversions!$D$7)*Conversions!$D$6)*Conversions!$D$5)</f>
        <v>0</v>
      </c>
      <c r="AS1454" s="210">
        <f>(((((AS1348)*(1/Conversions!$D$4))*Conversions!$D$7)*Conversions!$D$6)*Conversions!$D$5)</f>
        <v>0</v>
      </c>
      <c r="AT1454" s="210">
        <f>(((((AT1348)*(1/Conversions!$D$4))*Conversions!$D$7)*Conversions!$D$6)*Conversions!$D$5)</f>
        <v>0</v>
      </c>
      <c r="AU1454" s="210">
        <f>(((((AU1348)*(1/Conversions!$D$4))*Conversions!$D$7)*Conversions!$D$6)*Conversions!$D$5)</f>
        <v>0</v>
      </c>
      <c r="AV1454" s="210">
        <f>(((((AV1348)*(1/Conversions!$D$4))*Conversions!$D$7)*Conversions!$D$6)*Conversions!$D$5)</f>
        <v>0</v>
      </c>
      <c r="AW1454" s="210">
        <f>(((((AW1348)*(1/Conversions!$D$4))*Conversions!$D$7)*Conversions!$D$6)*Conversions!$D$5)</f>
        <v>0</v>
      </c>
      <c r="AX1454" s="210">
        <f>(((((AX1348)*(1/Conversions!$D$4))*Conversions!$D$7)*Conversions!$D$6)*Conversions!$D$5)</f>
        <v>0</v>
      </c>
      <c r="AY1454" s="210">
        <f>(((((AY1348)*(1/Conversions!$D$4))*Conversions!$D$7)*Conversions!$D$6)*Conversions!$D$5)</f>
        <v>0</v>
      </c>
      <c r="AZ1454" s="210">
        <f>(((((AZ1348)*(1/Conversions!$D$4))*Conversions!$D$7)*Conversions!$D$6)*Conversions!$D$5)</f>
        <v>0</v>
      </c>
      <c r="BA1454" s="210">
        <f>(((((BA1348)*(1/Conversions!$D$4))*Conversions!$D$7)*Conversions!$D$6)*Conversions!$D$5)</f>
        <v>0</v>
      </c>
      <c r="BB1454" s="210">
        <f>(((((BB1348)*(1/Conversions!$D$4))*Conversions!$D$7)*Conversions!$D$6)*Conversions!$D$5)</f>
        <v>0</v>
      </c>
      <c r="BC1454" s="210">
        <f>(((((BC1348)*(1/Conversions!$D$4))*Conversions!$D$7)*Conversions!$D$6)*Conversions!$D$5)</f>
        <v>0</v>
      </c>
      <c r="BD1454" s="210">
        <f>(((((BD1348)*(1/Conversions!$D$4))*Conversions!$D$7)*Conversions!$D$6)*Conversions!$D$5)</f>
        <v>0</v>
      </c>
      <c r="BE1454" s="210">
        <f>(((((BE1348)*(1/Conversions!$D$4))*Conversions!$D$7)*Conversions!$D$6)*Conversions!$D$5)</f>
        <v>0</v>
      </c>
      <c r="BF1454" s="210">
        <f>(((((BF1348)*(1/Conversions!$D$4))*Conversions!$D$7)*Conversions!$D$6)*Conversions!$D$5)</f>
        <v>0</v>
      </c>
      <c r="BG1454" s="210">
        <f>(((((BG1348)*(1/Conversions!$D$4))*Conversions!$D$7)*Conversions!$D$6)*Conversions!$D$5)</f>
        <v>0</v>
      </c>
      <c r="BH1454" s="210">
        <f>(((((BH1348)*(1/Conversions!$D$4))*Conversions!$D$7)*Conversions!$D$6)*Conversions!$D$5)</f>
        <v>0</v>
      </c>
      <c r="BI1454" s="210">
        <f>(((((BI1348)*(1/Conversions!$D$4))*Conversions!$D$7)*Conversions!$D$6)*Conversions!$D$5)</f>
        <v>0</v>
      </c>
      <c r="BJ1454" s="210">
        <f>(((((BJ1348)*(1/Conversions!$D$4))*Conversions!$D$7)*Conversions!$D$6)*Conversions!$D$5)</f>
        <v>0</v>
      </c>
      <c r="BK1454" s="210">
        <f>(((((BK1348)*(1/Conversions!$D$4))*Conversions!$D$7)*Conversions!$D$6)*Conversions!$D$5)</f>
        <v>0</v>
      </c>
      <c r="BL1454" s="210">
        <f>(((((BL1348)*(1/Conversions!$D$4))*Conversions!$D$7)*Conversions!$D$6)*Conversions!$D$5)</f>
        <v>0</v>
      </c>
      <c r="BM1454" s="210">
        <f>(((((BM1348)*(1/Conversions!$D$4))*Conversions!$D$7)*Conversions!$D$6)*Conversions!$D$5)</f>
        <v>0</v>
      </c>
      <c r="BN1454" s="210">
        <f>(((((BN1348)*(1/Conversions!$D$4))*Conversions!$D$7)*Conversions!$D$6)*Conversions!$D$5)</f>
        <v>0</v>
      </c>
      <c r="BO1454" s="210">
        <f>(((((BO1348)*(1/Conversions!$D$4))*Conversions!$D$7)*Conversions!$D$6)*Conversions!$D$5)</f>
        <v>0</v>
      </c>
      <c r="BP1454" s="210">
        <f>(((((BP1348)*(1/Conversions!$D$4))*Conversions!$D$7)*Conversions!$D$6)*Conversions!$D$5)</f>
        <v>0</v>
      </c>
      <c r="BQ1454" s="210">
        <f>(((((BQ1348)*(1/Conversions!$D$4))*Conversions!$D$7)*Conversions!$D$6)*Conversions!$D$5)</f>
        <v>0</v>
      </c>
      <c r="BR1454" s="210">
        <f>(((((BR1348)*(1/Conversions!$D$4))*Conversions!$D$7)*Conversions!$D$6)*Conversions!$D$5)</f>
        <v>0</v>
      </c>
      <c r="BS1454" s="210">
        <f>(((((BS1348)*(1/Conversions!$D$4))*Conversions!$D$7)*Conversions!$D$6)*Conversions!$D$5)</f>
        <v>0</v>
      </c>
      <c r="BT1454" s="210">
        <f>(((((BT1348)*(1/Conversions!$D$4))*Conversions!$D$7)*Conversions!$D$6)*Conversions!$D$5)</f>
        <v>0</v>
      </c>
      <c r="BU1454" s="210">
        <f>(((((BU1348)*(1/Conversions!$D$4))*Conversions!$D$7)*Conversions!$D$6)*Conversions!$D$5)</f>
        <v>0</v>
      </c>
      <c r="BV1454" s="210">
        <f>(((((BV1348)*(1/Conversions!$D$4))*Conversions!$D$7)*Conversions!$D$6)*Conversions!$D$5)</f>
        <v>0</v>
      </c>
      <c r="BW1454" s="210">
        <f>(((((BW1348)*(1/Conversions!$D$4))*Conversions!$D$7)*Conversions!$D$6)*Conversions!$D$5)</f>
        <v>0</v>
      </c>
      <c r="BX1454" s="210">
        <f>(((((BX1348)*(1/Conversions!$D$4))*Conversions!$D$7)*Conversions!$D$6)*Conversions!$D$5)</f>
        <v>0</v>
      </c>
      <c r="BY1454" s="210">
        <f>(((((BY1348)*(1/Conversions!$D$4))*Conversions!$D$7)*Conversions!$D$6)*Conversions!$D$5)</f>
        <v>0</v>
      </c>
      <c r="BZ1454" s="210">
        <f>(((((BZ1348)*(1/Conversions!$D$4))*Conversions!$D$7)*Conversions!$D$6)*Conversions!$D$5)</f>
        <v>0</v>
      </c>
      <c r="CA1454" s="210">
        <f>(((((CA1348)*(1/Conversions!$D$4))*Conversions!$D$7)*Conversions!$D$6)*Conversions!$D$5)</f>
        <v>0</v>
      </c>
      <c r="CB1454" s="210">
        <f>(((((CB1348)*(1/Conversions!$D$4))*Conversions!$D$7)*Conversions!$D$6)*Conversions!$D$5)</f>
        <v>0</v>
      </c>
      <c r="CC1454" s="210">
        <f>(((((CC1348)*(1/Conversions!$D$4))*Conversions!$D$7)*Conversions!$D$6)*Conversions!$D$5)</f>
        <v>1.0766772433326063E-6</v>
      </c>
      <c r="CD1454" s="210">
        <f>(((((CD1348)*(1/Conversions!$D$4))*Conversions!$D$7)*Conversions!$D$6)*Conversions!$D$5)</f>
        <v>1.0766772433326063E-6</v>
      </c>
      <c r="CE1454" s="210">
        <f>(((((CE1348)*(1/Conversions!$D$4))*Conversions!$D$7)*Conversions!$D$6)*Conversions!$D$5)</f>
        <v>1.0766772433326063E-6</v>
      </c>
      <c r="CF1454" s="210">
        <f>(((((CF1348)*(1/Conversions!$D$4))*Conversions!$D$7)*Conversions!$D$6)*Conversions!$D$5)</f>
        <v>3.1382968976062514E-7</v>
      </c>
      <c r="CG1454" s="210">
        <f>(((((CG1348)*(1/Conversions!$D$4))*Conversions!$D$7)*Conversions!$D$6)*Conversions!$D$5)</f>
        <v>3.1382968976062514E-7</v>
      </c>
      <c r="CH1454" s="210">
        <f>(((((CH1348)*(1/Conversions!$D$4))*Conversions!$D$7)*Conversions!$D$6)*Conversions!$D$5)</f>
        <v>3.1382968976062514E-7</v>
      </c>
      <c r="CI1454" s="210">
        <f>(((((CI1348)*(1/Conversions!$D$4))*Conversions!$D$7)*Conversions!$D$6)*Conversions!$D$5)</f>
        <v>6.4938605035083203E-7</v>
      </c>
      <c r="CJ1454" s="210">
        <f>(((((CJ1348)*(1/Conversions!$D$4))*Conversions!$D$7)*Conversions!$D$6)*Conversions!$D$5)</f>
        <v>6.4938605035083203E-7</v>
      </c>
      <c r="CK1454" s="210">
        <f>(((((CK1348)*(1/Conversions!$D$4))*Conversions!$D$7)*Conversions!$D$6)*Conversions!$D$5)</f>
        <v>6.4938605035083203E-7</v>
      </c>
      <c r="CL1454" s="210">
        <f>(((((CL1348)*(1/Conversions!$D$4))*Conversions!$D$7)*Conversions!$D$6)*Conversions!$D$5)</f>
        <v>0</v>
      </c>
      <c r="CM1454" s="210">
        <f>(((((CM1348)*(1/Conversions!$D$4))*Conversions!$D$7)*Conversions!$D$6)*Conversions!$D$5)</f>
        <v>0</v>
      </c>
      <c r="CN1454" s="210">
        <f>(((((CN1348)*(1/Conversions!$D$4))*Conversions!$D$7)*Conversions!$D$6)*Conversions!$D$5)</f>
        <v>0</v>
      </c>
      <c r="CO1454" s="210">
        <f>(((((CO1348)*(1/Conversions!$D$4))*Conversions!$D$7)*Conversions!$D$6)*Conversions!$D$5)</f>
        <v>0</v>
      </c>
      <c r="CP1454" s="210">
        <f>(((((CP1348)*(1/Conversions!$D$4))*Conversions!$D$7)*Conversions!$D$6)*Conversions!$D$5)</f>
        <v>0</v>
      </c>
      <c r="CQ1454" s="210">
        <f>(((((CQ1348)*(1/Conversions!$D$4))*Conversions!$D$7)*Conversions!$D$6)*Conversions!$D$5)</f>
        <v>0</v>
      </c>
      <c r="CR1454" s="210">
        <f>(((((CR1348)*(1/Conversions!$D$4))*Conversions!$D$7)*Conversions!$D$6)*Conversions!$D$5)</f>
        <v>0</v>
      </c>
      <c r="CS1454" s="210">
        <f>(((((CS1348)*(1/Conversions!$D$4))*Conversions!$D$7)*Conversions!$D$6)*Conversions!$D$5)</f>
        <v>0</v>
      </c>
      <c r="CT1454" s="210">
        <f>(((((CT1348)*(1/Conversions!$D$4))*Conversions!$D$7)*Conversions!$D$6)*Conversions!$D$5)</f>
        <v>0</v>
      </c>
      <c r="CU1454" s="210">
        <f>(((((CU1348)*(1/Conversions!$D$4))*Conversions!$D$7)*Conversions!$D$6)*Conversions!$D$5)</f>
        <v>0</v>
      </c>
      <c r="CV1454" s="210">
        <f>(((((CV1348)*(1/Conversions!$D$4))*Conversions!$D$7)*Conversions!$D$6)*Conversions!$D$5)</f>
        <v>0</v>
      </c>
      <c r="CW1454" s="210">
        <f>(((((CW1348)*(1/Conversions!$D$4))*Conversions!$D$7)*Conversions!$D$6)*Conversions!$D$5)</f>
        <v>0</v>
      </c>
      <c r="CX1454" s="210">
        <f>(((((CX1348)*(1/Conversions!$D$4))*Conversions!$D$7)*Conversions!$D$6)*Conversions!$D$5)</f>
        <v>0</v>
      </c>
    </row>
    <row r="1455" spans="1:102" s="208" customFormat="1" x14ac:dyDescent="0.25">
      <c r="A1455" s="213" t="s">
        <v>376</v>
      </c>
      <c r="C1455" s="210">
        <f>(((((C1349)*(1/Conversions!$D$4))*Conversions!$D$7)*Conversions!$D$6)*Conversions!$D$5)</f>
        <v>1.1775973349366799E-10</v>
      </c>
      <c r="D1455" s="210">
        <f>(((((D1349)*(1/Conversions!$D$4))*Conversions!$D$7)*Conversions!$D$6)*Conversions!$D$5)</f>
        <v>1.1775973349366799E-10</v>
      </c>
      <c r="E1455" s="210">
        <f>(((((E1349)*(1/Conversions!$D$4))*Conversions!$D$7)*Conversions!$D$6)*Conversions!$D$5)</f>
        <v>1.1775973349366799E-10</v>
      </c>
      <c r="F1455" s="210">
        <f>(((((F1349)*(1/Conversions!$D$4))*Conversions!$D$7)*Conversions!$D$6)*Conversions!$D$5)</f>
        <v>1.1775973349366799E-10</v>
      </c>
      <c r="G1455" s="210">
        <f>(((((G1349)*(1/Conversions!$D$4))*Conversions!$D$7)*Conversions!$D$6)*Conversions!$D$5)</f>
        <v>1.1775973349366799E-10</v>
      </c>
      <c r="H1455" s="210">
        <f>(((((H1349)*(1/Conversions!$D$4))*Conversions!$D$7)*Conversions!$D$6)*Conversions!$D$5)</f>
        <v>1.1775973349366799E-10</v>
      </c>
      <c r="I1455" s="210">
        <f>(((((I1349)*(1/Conversions!$D$4))*Conversions!$D$7)*Conversions!$D$6)*Conversions!$D$5)</f>
        <v>1.1775973349366799E-10</v>
      </c>
      <c r="J1455" s="210">
        <f>(((((J1349)*(1/Conversions!$D$4))*Conversions!$D$7)*Conversions!$D$6)*Conversions!$D$5)</f>
        <v>1.1775973349366799E-10</v>
      </c>
      <c r="K1455" s="210">
        <f>(((((K1349)*(1/Conversions!$D$4))*Conversions!$D$7)*Conversions!$D$6)*Conversions!$D$5)</f>
        <v>1.1775973349366799E-10</v>
      </c>
      <c r="L1455" s="210">
        <f>(((((L1349)*(1/Conversions!$D$4))*Conversions!$D$7)*Conversions!$D$6)*Conversions!$D$5)</f>
        <v>1.1775973349366799E-10</v>
      </c>
      <c r="M1455" s="210">
        <f>(((((M1349)*(1/Conversions!$D$4))*Conversions!$D$7)*Conversions!$D$6)*Conversions!$D$5)</f>
        <v>1.1775973349366799E-10</v>
      </c>
      <c r="N1455" s="210">
        <f>(((((N1349)*(1/Conversions!$D$4))*Conversions!$D$7)*Conversions!$D$6)*Conversions!$D$5)</f>
        <v>1.1775973349366799E-10</v>
      </c>
      <c r="O1455" s="210">
        <f>(((((O1349)*(1/Conversions!$D$4))*Conversions!$D$7)*Conversions!$D$6)*Conversions!$D$5)</f>
        <v>1.1775973349366799E-10</v>
      </c>
      <c r="P1455" s="210">
        <f>(((((P1349)*(1/Conversions!$D$4))*Conversions!$D$7)*Conversions!$D$6)*Conversions!$D$5)</f>
        <v>1.1775973349366799E-10</v>
      </c>
      <c r="Q1455" s="210">
        <f>(((((Q1349)*(1/Conversions!$D$4))*Conversions!$D$7)*Conversions!$D$6)*Conversions!$D$5)</f>
        <v>1.1775973349366799E-10</v>
      </c>
      <c r="R1455" s="210">
        <f>(((((R1349)*(1/Conversions!$D$4))*Conversions!$D$7)*Conversions!$D$6)*Conversions!$D$5)</f>
        <v>1.1775973349366799E-10</v>
      </c>
      <c r="S1455" s="210">
        <f>(((((S1349)*(1/Conversions!$D$4))*Conversions!$D$7)*Conversions!$D$6)*Conversions!$D$5)</f>
        <v>1.1775973349366799E-10</v>
      </c>
      <c r="T1455" s="210">
        <f>(((((T1349)*(1/Conversions!$D$4))*Conversions!$D$7)*Conversions!$D$6)*Conversions!$D$5)</f>
        <v>1.1775973349366799E-10</v>
      </c>
      <c r="U1455" s="210">
        <f>(((((U1349)*(1/Conversions!$D$4))*Conversions!$D$7)*Conversions!$D$6)*Conversions!$D$5)</f>
        <v>1.1775973349366799E-10</v>
      </c>
      <c r="V1455" s="210">
        <f>(((((V1349)*(1/Conversions!$D$4))*Conversions!$D$7)*Conversions!$D$6)*Conversions!$D$5)</f>
        <v>1.1775973349366799E-10</v>
      </c>
      <c r="W1455" s="210">
        <f>(((((W1349)*(1/Conversions!$D$4))*Conversions!$D$7)*Conversions!$D$6)*Conversions!$D$5)</f>
        <v>1.1775973349366799E-10</v>
      </c>
      <c r="X1455" s="210">
        <f>(((((X1349)*(1/Conversions!$D$4))*Conversions!$D$7)*Conversions!$D$6)*Conversions!$D$5)</f>
        <v>1.1775973349366799E-10</v>
      </c>
      <c r="Y1455" s="210">
        <f>(((((Y1349)*(1/Conversions!$D$4))*Conversions!$D$7)*Conversions!$D$6)*Conversions!$D$5)</f>
        <v>1.1775973349366799E-10</v>
      </c>
      <c r="Z1455" s="210">
        <f>(((((Z1349)*(1/Conversions!$D$4))*Conversions!$D$7)*Conversions!$D$6)*Conversions!$D$5)</f>
        <v>1.1775973349366799E-10</v>
      </c>
      <c r="AA1455" s="210">
        <f>(((((AA1349)*(1/Conversions!$D$4))*Conversions!$D$7)*Conversions!$D$6)*Conversions!$D$5)</f>
        <v>1.1775973349366799E-10</v>
      </c>
      <c r="AB1455" s="210">
        <f>(((((AB1349)*(1/Conversions!$D$4))*Conversions!$D$7)*Conversions!$D$6)*Conversions!$D$5)</f>
        <v>1.1775973349366799E-10</v>
      </c>
      <c r="AC1455" s="210">
        <f>(((((AC1349)*(1/Conversions!$D$4))*Conversions!$D$7)*Conversions!$D$6)*Conversions!$D$5)</f>
        <v>1.1775973349366799E-10</v>
      </c>
      <c r="AD1455" s="210">
        <f>(((((AD1349)*(1/Conversions!$D$4))*Conversions!$D$7)*Conversions!$D$6)*Conversions!$D$5)</f>
        <v>1.1775973349366799E-10</v>
      </c>
      <c r="AE1455" s="210">
        <f>(((((AE1349)*(1/Conversions!$D$4))*Conversions!$D$7)*Conversions!$D$6)*Conversions!$D$5)</f>
        <v>1.1775973349366799E-10</v>
      </c>
      <c r="AF1455" s="210">
        <f>(((((AF1349)*(1/Conversions!$D$4))*Conversions!$D$7)*Conversions!$D$6)*Conversions!$D$5)</f>
        <v>1.1775973349366799E-10</v>
      </c>
      <c r="AG1455" s="210">
        <f>(((((AG1349)*(1/Conversions!$D$4))*Conversions!$D$7)*Conversions!$D$6)*Conversions!$D$5)</f>
        <v>1.1775973349366799E-10</v>
      </c>
      <c r="AH1455" s="210">
        <f>(((((AH1349)*(1/Conversions!$D$4))*Conversions!$D$7)*Conversions!$D$6)*Conversions!$D$5)</f>
        <v>1.1775973349366799E-10</v>
      </c>
      <c r="AI1455" s="210">
        <f>(((((AI1349)*(1/Conversions!$D$4))*Conversions!$D$7)*Conversions!$D$6)*Conversions!$D$5)</f>
        <v>1.1775973349366799E-10</v>
      </c>
      <c r="AJ1455" s="210">
        <f>(((((AJ1349)*(1/Conversions!$D$4))*Conversions!$D$7)*Conversions!$D$6)*Conversions!$D$5)</f>
        <v>1.1775973349366799E-10</v>
      </c>
      <c r="AK1455" s="210">
        <f>(((((AK1349)*(1/Conversions!$D$4))*Conversions!$D$7)*Conversions!$D$6)*Conversions!$D$5)</f>
        <v>1.1775973349366799E-10</v>
      </c>
      <c r="AL1455" s="210">
        <f>(((((AL1349)*(1/Conversions!$D$4))*Conversions!$D$7)*Conversions!$D$6)*Conversions!$D$5)</f>
        <v>1.1775973349366799E-10</v>
      </c>
      <c r="AM1455" s="210">
        <f>(((((AM1349)*(1/Conversions!$D$4))*Conversions!$D$7)*Conversions!$D$6)*Conversions!$D$5)</f>
        <v>1.1775973349366799E-10</v>
      </c>
      <c r="AN1455" s="210">
        <f>(((((AN1349)*(1/Conversions!$D$4))*Conversions!$D$7)*Conversions!$D$6)*Conversions!$D$5)</f>
        <v>1.1775973349366799E-10</v>
      </c>
      <c r="AO1455" s="210">
        <f>(((((AO1349)*(1/Conversions!$D$4))*Conversions!$D$7)*Conversions!$D$6)*Conversions!$D$5)</f>
        <v>1.1775973349366799E-10</v>
      </c>
      <c r="AP1455" s="210">
        <f>(((((AP1349)*(1/Conversions!$D$4))*Conversions!$D$7)*Conversions!$D$6)*Conversions!$D$5)</f>
        <v>1.1775973349366799E-10</v>
      </c>
      <c r="AQ1455" s="210">
        <f>(((((AQ1349)*(1/Conversions!$D$4))*Conversions!$D$7)*Conversions!$D$6)*Conversions!$D$5)</f>
        <v>1.1775973349366799E-10</v>
      </c>
      <c r="AR1455" s="210">
        <f>(((((AR1349)*(1/Conversions!$D$4))*Conversions!$D$7)*Conversions!$D$6)*Conversions!$D$5)</f>
        <v>1.1775973349366799E-10</v>
      </c>
      <c r="AS1455" s="210">
        <f>(((((AS1349)*(1/Conversions!$D$4))*Conversions!$D$7)*Conversions!$D$6)*Conversions!$D$5)</f>
        <v>1.1775973349366799E-10</v>
      </c>
      <c r="AT1455" s="210">
        <f>(((((AT1349)*(1/Conversions!$D$4))*Conversions!$D$7)*Conversions!$D$6)*Conversions!$D$5)</f>
        <v>1.1775973349366799E-10</v>
      </c>
      <c r="AU1455" s="210">
        <f>(((((AU1349)*(1/Conversions!$D$4))*Conversions!$D$7)*Conversions!$D$6)*Conversions!$D$5)</f>
        <v>1.1775973349366799E-10</v>
      </c>
      <c r="AV1455" s="210">
        <f>(((((AV1349)*(1/Conversions!$D$4))*Conversions!$D$7)*Conversions!$D$6)*Conversions!$D$5)</f>
        <v>1.1775973349366799E-10</v>
      </c>
      <c r="AW1455" s="210">
        <f>(((((AW1349)*(1/Conversions!$D$4))*Conversions!$D$7)*Conversions!$D$6)*Conversions!$D$5)</f>
        <v>1.1775973349366799E-10</v>
      </c>
      <c r="AX1455" s="210">
        <f>(((((AX1349)*(1/Conversions!$D$4))*Conversions!$D$7)*Conversions!$D$6)*Conversions!$D$5)</f>
        <v>1.1775973349366799E-10</v>
      </c>
      <c r="AY1455" s="210">
        <f>(((((AY1349)*(1/Conversions!$D$4))*Conversions!$D$7)*Conversions!$D$6)*Conversions!$D$5)</f>
        <v>1.1775973349366799E-10</v>
      </c>
      <c r="AZ1455" s="210">
        <f>(((((AZ1349)*(1/Conversions!$D$4))*Conversions!$D$7)*Conversions!$D$6)*Conversions!$D$5)</f>
        <v>1.1775973349366799E-10</v>
      </c>
      <c r="BA1455" s="210">
        <f>(((((BA1349)*(1/Conversions!$D$4))*Conversions!$D$7)*Conversions!$D$6)*Conversions!$D$5)</f>
        <v>1.1775973349366799E-10</v>
      </c>
      <c r="BB1455" s="210">
        <f>(((((BB1349)*(1/Conversions!$D$4))*Conversions!$D$7)*Conversions!$D$6)*Conversions!$D$5)</f>
        <v>1.1775973349366799E-10</v>
      </c>
      <c r="BC1455" s="210">
        <f>(((((BC1349)*(1/Conversions!$D$4))*Conversions!$D$7)*Conversions!$D$6)*Conversions!$D$5)</f>
        <v>1.1775973349366799E-10</v>
      </c>
      <c r="BD1455" s="210">
        <f>(((((BD1349)*(1/Conversions!$D$4))*Conversions!$D$7)*Conversions!$D$6)*Conversions!$D$5)</f>
        <v>1.1775973349366799E-10</v>
      </c>
      <c r="BE1455" s="210">
        <f>(((((BE1349)*(1/Conversions!$D$4))*Conversions!$D$7)*Conversions!$D$6)*Conversions!$D$5)</f>
        <v>1.1775973349366799E-10</v>
      </c>
      <c r="BF1455" s="210">
        <f>(((((BF1349)*(1/Conversions!$D$4))*Conversions!$D$7)*Conversions!$D$6)*Conversions!$D$5)</f>
        <v>1.1775973349366799E-10</v>
      </c>
      <c r="BG1455" s="210">
        <f>(((((BG1349)*(1/Conversions!$D$4))*Conversions!$D$7)*Conversions!$D$6)*Conversions!$D$5)</f>
        <v>1.1775973349366799E-10</v>
      </c>
      <c r="BH1455" s="210">
        <f>(((((BH1349)*(1/Conversions!$D$4))*Conversions!$D$7)*Conversions!$D$6)*Conversions!$D$5)</f>
        <v>1.1775973349366799E-10</v>
      </c>
      <c r="BI1455" s="210">
        <f>(((((BI1349)*(1/Conversions!$D$4))*Conversions!$D$7)*Conversions!$D$6)*Conversions!$D$5)</f>
        <v>1.1775973349366799E-10</v>
      </c>
      <c r="BJ1455" s="210">
        <f>(((((BJ1349)*(1/Conversions!$D$4))*Conversions!$D$7)*Conversions!$D$6)*Conversions!$D$5)</f>
        <v>1.1775973349366799E-10</v>
      </c>
      <c r="BK1455" s="210">
        <f>(((((BK1349)*(1/Conversions!$D$4))*Conversions!$D$7)*Conversions!$D$6)*Conversions!$D$5)</f>
        <v>1.1775973349366799E-10</v>
      </c>
      <c r="BL1455" s="210">
        <f>(((((BL1349)*(1/Conversions!$D$4))*Conversions!$D$7)*Conversions!$D$6)*Conversions!$D$5)</f>
        <v>1.1775973349366799E-10</v>
      </c>
      <c r="BM1455" s="210">
        <f>(((((BM1349)*(1/Conversions!$D$4))*Conversions!$D$7)*Conversions!$D$6)*Conversions!$D$5)</f>
        <v>1.1775973349366799E-10</v>
      </c>
      <c r="BN1455" s="210">
        <f>(((((BN1349)*(1/Conversions!$D$4))*Conversions!$D$7)*Conversions!$D$6)*Conversions!$D$5)</f>
        <v>1.1775973349366799E-10</v>
      </c>
      <c r="BO1455" s="210">
        <f>(((((BO1349)*(1/Conversions!$D$4))*Conversions!$D$7)*Conversions!$D$6)*Conversions!$D$5)</f>
        <v>1.1775973349366799E-10</v>
      </c>
      <c r="BP1455" s="210">
        <f>(((((BP1349)*(1/Conversions!$D$4))*Conversions!$D$7)*Conversions!$D$6)*Conversions!$D$5)</f>
        <v>1.1775973349366799E-10</v>
      </c>
      <c r="BQ1455" s="210">
        <f>(((((BQ1349)*(1/Conversions!$D$4))*Conversions!$D$7)*Conversions!$D$6)*Conversions!$D$5)</f>
        <v>1.1775973349366799E-10</v>
      </c>
      <c r="BR1455" s="210">
        <f>(((((BR1349)*(1/Conversions!$D$4))*Conversions!$D$7)*Conversions!$D$6)*Conversions!$D$5)</f>
        <v>1.1775973349366799E-10</v>
      </c>
      <c r="BS1455" s="210">
        <f>(((((BS1349)*(1/Conversions!$D$4))*Conversions!$D$7)*Conversions!$D$6)*Conversions!$D$5)</f>
        <v>1.1775973349366799E-10</v>
      </c>
      <c r="BT1455" s="210">
        <f>(((((BT1349)*(1/Conversions!$D$4))*Conversions!$D$7)*Conversions!$D$6)*Conversions!$D$5)</f>
        <v>1.1775973349366799E-10</v>
      </c>
      <c r="BU1455" s="210">
        <f>(((((BU1349)*(1/Conversions!$D$4))*Conversions!$D$7)*Conversions!$D$6)*Conversions!$D$5)</f>
        <v>1.1775973349366799E-10</v>
      </c>
      <c r="BV1455" s="210">
        <f>(((((BV1349)*(1/Conversions!$D$4))*Conversions!$D$7)*Conversions!$D$6)*Conversions!$D$5)</f>
        <v>1.1775973349366799E-10</v>
      </c>
      <c r="BW1455" s="210">
        <f>(((((BW1349)*(1/Conversions!$D$4))*Conversions!$D$7)*Conversions!$D$6)*Conversions!$D$5)</f>
        <v>1.1775973349366799E-10</v>
      </c>
      <c r="BX1455" s="210">
        <f>(((((BX1349)*(1/Conversions!$D$4))*Conversions!$D$7)*Conversions!$D$6)*Conversions!$D$5)</f>
        <v>1.1775973349366799E-10</v>
      </c>
      <c r="BY1455" s="210">
        <f>(((((BY1349)*(1/Conversions!$D$4))*Conversions!$D$7)*Conversions!$D$6)*Conversions!$D$5)</f>
        <v>1.1775973349366799E-10</v>
      </c>
      <c r="BZ1455" s="210">
        <f>(((((BZ1349)*(1/Conversions!$D$4))*Conversions!$D$7)*Conversions!$D$6)*Conversions!$D$5)</f>
        <v>1.1775973349366799E-10</v>
      </c>
      <c r="CA1455" s="210">
        <f>(((((CA1349)*(1/Conversions!$D$4))*Conversions!$D$7)*Conversions!$D$6)*Conversions!$D$5)</f>
        <v>1.1775973349366799E-10</v>
      </c>
      <c r="CB1455" s="210">
        <f>(((((CB1349)*(1/Conversions!$D$4))*Conversions!$D$7)*Conversions!$D$6)*Conversions!$D$5)</f>
        <v>1.1775973349366799E-10</v>
      </c>
      <c r="CC1455" s="210">
        <f>(((((CC1349)*(1/Conversions!$D$4))*Conversions!$D$7)*Conversions!$D$6)*Conversions!$D$5)</f>
        <v>1.4098195293861929E-8</v>
      </c>
      <c r="CD1455" s="210">
        <f>(((((CD1349)*(1/Conversions!$D$4))*Conversions!$D$7)*Conversions!$D$6)*Conversions!$D$5)</f>
        <v>1.4098195293861929E-8</v>
      </c>
      <c r="CE1455" s="210">
        <f>(((((CE1349)*(1/Conversions!$D$4))*Conversions!$D$7)*Conversions!$D$6)*Conversions!$D$5)</f>
        <v>1.4098195293861929E-8</v>
      </c>
      <c r="CF1455" s="210">
        <f>(((((CF1349)*(1/Conversions!$D$4))*Conversions!$D$7)*Conversions!$D$6)*Conversions!$D$5)</f>
        <v>1.1775973349366799E-10</v>
      </c>
      <c r="CG1455" s="210">
        <f>(((((CG1349)*(1/Conversions!$D$4))*Conversions!$D$7)*Conversions!$D$6)*Conversions!$D$5)</f>
        <v>1.1775973349366799E-10</v>
      </c>
      <c r="CH1455" s="210">
        <f>(((((CH1349)*(1/Conversions!$D$4))*Conversions!$D$7)*Conversions!$D$6)*Conversions!$D$5)</f>
        <v>1.1775973349366799E-10</v>
      </c>
      <c r="CI1455" s="210">
        <f>(((((CI1349)*(1/Conversions!$D$4))*Conversions!$D$7)*Conversions!$D$6)*Conversions!$D$5)</f>
        <v>3.2831413698034625E-8</v>
      </c>
      <c r="CJ1455" s="210">
        <f>(((((CJ1349)*(1/Conversions!$D$4))*Conversions!$D$7)*Conversions!$D$6)*Conversions!$D$5)</f>
        <v>3.2831413698034625E-8</v>
      </c>
      <c r="CK1455" s="210">
        <f>(((((CK1349)*(1/Conversions!$D$4))*Conversions!$D$7)*Conversions!$D$6)*Conversions!$D$5)</f>
        <v>3.2831413698034625E-8</v>
      </c>
      <c r="CL1455" s="210">
        <f>(((((CL1349)*(1/Conversions!$D$4))*Conversions!$D$7)*Conversions!$D$6)*Conversions!$D$5)</f>
        <v>1.1775973349366799E-10</v>
      </c>
      <c r="CM1455" s="210">
        <f>(((((CM1349)*(1/Conversions!$D$4))*Conversions!$D$7)*Conversions!$D$6)*Conversions!$D$5)</f>
        <v>1.1775973349366799E-10</v>
      </c>
      <c r="CN1455" s="210">
        <f>(((((CN1349)*(1/Conversions!$D$4))*Conversions!$D$7)*Conversions!$D$6)*Conversions!$D$5)</f>
        <v>1.1775973349366799E-10</v>
      </c>
      <c r="CO1455" s="210">
        <f>(((((CO1349)*(1/Conversions!$D$4))*Conversions!$D$7)*Conversions!$D$6)*Conversions!$D$5)</f>
        <v>1.1775973349366799E-10</v>
      </c>
      <c r="CP1455" s="210">
        <f>(((((CP1349)*(1/Conversions!$D$4))*Conversions!$D$7)*Conversions!$D$6)*Conversions!$D$5)</f>
        <v>1.1775973349366799E-10</v>
      </c>
      <c r="CQ1455" s="210">
        <f>(((((CQ1349)*(1/Conversions!$D$4))*Conversions!$D$7)*Conversions!$D$6)*Conversions!$D$5)</f>
        <v>1.1775973349366799E-10</v>
      </c>
      <c r="CR1455" s="210">
        <f>(((((CR1349)*(1/Conversions!$D$4))*Conversions!$D$7)*Conversions!$D$6)*Conversions!$D$5)</f>
        <v>1.1775973349366799E-10</v>
      </c>
      <c r="CS1455" s="210">
        <f>(((((CS1349)*(1/Conversions!$D$4))*Conversions!$D$7)*Conversions!$D$6)*Conversions!$D$5)</f>
        <v>1.1775973349366799E-10</v>
      </c>
      <c r="CT1455" s="210">
        <f>(((((CT1349)*(1/Conversions!$D$4))*Conversions!$D$7)*Conversions!$D$6)*Conversions!$D$5)</f>
        <v>1.1775973349366799E-10</v>
      </c>
      <c r="CU1455" s="210">
        <f>(((((CU1349)*(1/Conversions!$D$4))*Conversions!$D$7)*Conversions!$D$6)*Conversions!$D$5)</f>
        <v>1.1775973349366799E-10</v>
      </c>
      <c r="CV1455" s="210">
        <f>(((((CV1349)*(1/Conversions!$D$4))*Conversions!$D$7)*Conversions!$D$6)*Conversions!$D$5)</f>
        <v>1.1775973349366799E-10</v>
      </c>
      <c r="CW1455" s="210">
        <f>(((((CW1349)*(1/Conversions!$D$4))*Conversions!$D$7)*Conversions!$D$6)*Conversions!$D$5)</f>
        <v>1.1775973349366799E-10</v>
      </c>
      <c r="CX1455" s="210">
        <f>(((((CX1349)*(1/Conversions!$D$4))*Conversions!$D$7)*Conversions!$D$6)*Conversions!$D$5)</f>
        <v>1.1775973349366799E-10</v>
      </c>
    </row>
    <row r="1456" spans="1:102" s="208" customFormat="1" x14ac:dyDescent="0.25">
      <c r="A1456" s="213" t="s">
        <v>378</v>
      </c>
      <c r="C1456" s="210">
        <f>(((((C1350)*(1/Conversions!$D$4))*Conversions!$D$7)*Conversions!$D$6)*Conversions!$D$5)</f>
        <v>5.6524672076960631E-10</v>
      </c>
      <c r="D1456" s="210">
        <f>(((((D1350)*(1/Conversions!$D$4))*Conversions!$D$7)*Conversions!$D$6)*Conversions!$D$5)</f>
        <v>5.6524672076960631E-10</v>
      </c>
      <c r="E1456" s="210">
        <f>(((((E1350)*(1/Conversions!$D$4))*Conversions!$D$7)*Conversions!$D$6)*Conversions!$D$5)</f>
        <v>5.6524672076960631E-10</v>
      </c>
      <c r="F1456" s="210">
        <f>(((((F1350)*(1/Conversions!$D$4))*Conversions!$D$7)*Conversions!$D$6)*Conversions!$D$5)</f>
        <v>5.6524672076960631E-10</v>
      </c>
      <c r="G1456" s="210">
        <f>(((((G1350)*(1/Conversions!$D$4))*Conversions!$D$7)*Conversions!$D$6)*Conversions!$D$5)</f>
        <v>5.6524672076960631E-10</v>
      </c>
      <c r="H1456" s="210">
        <f>(((((H1350)*(1/Conversions!$D$4))*Conversions!$D$7)*Conversions!$D$6)*Conversions!$D$5)</f>
        <v>5.6524672076960631E-10</v>
      </c>
      <c r="I1456" s="210">
        <f>(((((I1350)*(1/Conversions!$D$4))*Conversions!$D$7)*Conversions!$D$6)*Conversions!$D$5)</f>
        <v>5.6524672076960631E-10</v>
      </c>
      <c r="J1456" s="210">
        <f>(((((J1350)*(1/Conversions!$D$4))*Conversions!$D$7)*Conversions!$D$6)*Conversions!$D$5)</f>
        <v>5.6524672076960631E-10</v>
      </c>
      <c r="K1456" s="210">
        <f>(((((K1350)*(1/Conversions!$D$4))*Conversions!$D$7)*Conversions!$D$6)*Conversions!$D$5)</f>
        <v>5.6524672076960631E-10</v>
      </c>
      <c r="L1456" s="210">
        <f>(((((L1350)*(1/Conversions!$D$4))*Conversions!$D$7)*Conversions!$D$6)*Conversions!$D$5)</f>
        <v>5.6524672076960631E-10</v>
      </c>
      <c r="M1456" s="210">
        <f>(((((M1350)*(1/Conversions!$D$4))*Conversions!$D$7)*Conversions!$D$6)*Conversions!$D$5)</f>
        <v>5.6524672076960631E-10</v>
      </c>
      <c r="N1456" s="210">
        <f>(((((N1350)*(1/Conversions!$D$4))*Conversions!$D$7)*Conversions!$D$6)*Conversions!$D$5)</f>
        <v>5.6524672076960631E-10</v>
      </c>
      <c r="O1456" s="210">
        <f>(((((O1350)*(1/Conversions!$D$4))*Conversions!$D$7)*Conversions!$D$6)*Conversions!$D$5)</f>
        <v>5.6524672076960631E-10</v>
      </c>
      <c r="P1456" s="210">
        <f>(((((P1350)*(1/Conversions!$D$4))*Conversions!$D$7)*Conversions!$D$6)*Conversions!$D$5)</f>
        <v>5.6524672076960631E-10</v>
      </c>
      <c r="Q1456" s="210">
        <f>(((((Q1350)*(1/Conversions!$D$4))*Conversions!$D$7)*Conversions!$D$6)*Conversions!$D$5)</f>
        <v>5.6524672076960631E-10</v>
      </c>
      <c r="R1456" s="210">
        <f>(((((R1350)*(1/Conversions!$D$4))*Conversions!$D$7)*Conversions!$D$6)*Conversions!$D$5)</f>
        <v>5.6524672076960631E-10</v>
      </c>
      <c r="S1456" s="210">
        <f>(((((S1350)*(1/Conversions!$D$4))*Conversions!$D$7)*Conversions!$D$6)*Conversions!$D$5)</f>
        <v>5.6524672076960631E-10</v>
      </c>
      <c r="T1456" s="210">
        <f>(((((T1350)*(1/Conversions!$D$4))*Conversions!$D$7)*Conversions!$D$6)*Conversions!$D$5)</f>
        <v>5.6524672076960631E-10</v>
      </c>
      <c r="U1456" s="210">
        <f>(((((U1350)*(1/Conversions!$D$4))*Conversions!$D$7)*Conversions!$D$6)*Conversions!$D$5)</f>
        <v>5.6524672076960631E-10</v>
      </c>
      <c r="V1456" s="210">
        <f>(((((V1350)*(1/Conversions!$D$4))*Conversions!$D$7)*Conversions!$D$6)*Conversions!$D$5)</f>
        <v>5.6524672076960631E-10</v>
      </c>
      <c r="W1456" s="210">
        <f>(((((W1350)*(1/Conversions!$D$4))*Conversions!$D$7)*Conversions!$D$6)*Conversions!$D$5)</f>
        <v>5.6524672076960631E-10</v>
      </c>
      <c r="X1456" s="210">
        <f>(((((X1350)*(1/Conversions!$D$4))*Conversions!$D$7)*Conversions!$D$6)*Conversions!$D$5)</f>
        <v>5.6524672076960631E-10</v>
      </c>
      <c r="Y1456" s="210">
        <f>(((((Y1350)*(1/Conversions!$D$4))*Conversions!$D$7)*Conversions!$D$6)*Conversions!$D$5)</f>
        <v>5.6524672076960631E-10</v>
      </c>
      <c r="Z1456" s="210">
        <f>(((((Z1350)*(1/Conversions!$D$4))*Conversions!$D$7)*Conversions!$D$6)*Conversions!$D$5)</f>
        <v>5.6524672076960631E-10</v>
      </c>
      <c r="AA1456" s="210">
        <f>(((((AA1350)*(1/Conversions!$D$4))*Conversions!$D$7)*Conversions!$D$6)*Conversions!$D$5)</f>
        <v>5.6524672076960631E-10</v>
      </c>
      <c r="AB1456" s="210">
        <f>(((((AB1350)*(1/Conversions!$D$4))*Conversions!$D$7)*Conversions!$D$6)*Conversions!$D$5)</f>
        <v>5.6524672076960631E-10</v>
      </c>
      <c r="AC1456" s="210">
        <f>(((((AC1350)*(1/Conversions!$D$4))*Conversions!$D$7)*Conversions!$D$6)*Conversions!$D$5)</f>
        <v>5.6524672076960631E-10</v>
      </c>
      <c r="AD1456" s="210">
        <f>(((((AD1350)*(1/Conversions!$D$4))*Conversions!$D$7)*Conversions!$D$6)*Conversions!$D$5)</f>
        <v>5.6524672076960631E-10</v>
      </c>
      <c r="AE1456" s="210">
        <f>(((((AE1350)*(1/Conversions!$D$4))*Conversions!$D$7)*Conversions!$D$6)*Conversions!$D$5)</f>
        <v>5.6524672076960631E-10</v>
      </c>
      <c r="AF1456" s="210">
        <f>(((((AF1350)*(1/Conversions!$D$4))*Conversions!$D$7)*Conversions!$D$6)*Conversions!$D$5)</f>
        <v>5.6524672076960631E-10</v>
      </c>
      <c r="AG1456" s="210">
        <f>(((((AG1350)*(1/Conversions!$D$4))*Conversions!$D$7)*Conversions!$D$6)*Conversions!$D$5)</f>
        <v>5.6524672076960631E-10</v>
      </c>
      <c r="AH1456" s="210">
        <f>(((((AH1350)*(1/Conversions!$D$4))*Conversions!$D$7)*Conversions!$D$6)*Conversions!$D$5)</f>
        <v>5.6524672076960631E-10</v>
      </c>
      <c r="AI1456" s="210">
        <f>(((((AI1350)*(1/Conversions!$D$4))*Conversions!$D$7)*Conversions!$D$6)*Conversions!$D$5)</f>
        <v>5.6524672076960631E-10</v>
      </c>
      <c r="AJ1456" s="210">
        <f>(((((AJ1350)*(1/Conversions!$D$4))*Conversions!$D$7)*Conversions!$D$6)*Conversions!$D$5)</f>
        <v>5.6524672076960631E-10</v>
      </c>
      <c r="AK1456" s="210">
        <f>(((((AK1350)*(1/Conversions!$D$4))*Conversions!$D$7)*Conversions!$D$6)*Conversions!$D$5)</f>
        <v>5.6524672076960631E-10</v>
      </c>
      <c r="AL1456" s="210">
        <f>(((((AL1350)*(1/Conversions!$D$4))*Conversions!$D$7)*Conversions!$D$6)*Conversions!$D$5)</f>
        <v>5.6524672076960631E-10</v>
      </c>
      <c r="AM1456" s="210">
        <f>(((((AM1350)*(1/Conversions!$D$4))*Conversions!$D$7)*Conversions!$D$6)*Conversions!$D$5)</f>
        <v>5.6524672076960631E-10</v>
      </c>
      <c r="AN1456" s="210">
        <f>(((((AN1350)*(1/Conversions!$D$4))*Conversions!$D$7)*Conversions!$D$6)*Conversions!$D$5)</f>
        <v>5.6524672076960631E-10</v>
      </c>
      <c r="AO1456" s="210">
        <f>(((((AO1350)*(1/Conversions!$D$4))*Conversions!$D$7)*Conversions!$D$6)*Conversions!$D$5)</f>
        <v>5.6524672076960631E-10</v>
      </c>
      <c r="AP1456" s="210">
        <f>(((((AP1350)*(1/Conversions!$D$4))*Conversions!$D$7)*Conversions!$D$6)*Conversions!$D$5)</f>
        <v>5.6524672076960631E-10</v>
      </c>
      <c r="AQ1456" s="210">
        <f>(((((AQ1350)*(1/Conversions!$D$4))*Conversions!$D$7)*Conversions!$D$6)*Conversions!$D$5)</f>
        <v>5.6524672076960631E-10</v>
      </c>
      <c r="AR1456" s="210">
        <f>(((((AR1350)*(1/Conversions!$D$4))*Conversions!$D$7)*Conversions!$D$6)*Conversions!$D$5)</f>
        <v>5.6524672076960631E-10</v>
      </c>
      <c r="AS1456" s="210">
        <f>(((((AS1350)*(1/Conversions!$D$4))*Conversions!$D$7)*Conversions!$D$6)*Conversions!$D$5)</f>
        <v>5.6524672076960631E-10</v>
      </c>
      <c r="AT1456" s="210">
        <f>(((((AT1350)*(1/Conversions!$D$4))*Conversions!$D$7)*Conversions!$D$6)*Conversions!$D$5)</f>
        <v>5.6524672076960631E-10</v>
      </c>
      <c r="AU1456" s="210">
        <f>(((((AU1350)*(1/Conversions!$D$4))*Conversions!$D$7)*Conversions!$D$6)*Conversions!$D$5)</f>
        <v>5.6524672076960631E-10</v>
      </c>
      <c r="AV1456" s="210">
        <f>(((((AV1350)*(1/Conversions!$D$4))*Conversions!$D$7)*Conversions!$D$6)*Conversions!$D$5)</f>
        <v>5.6524672076960631E-10</v>
      </c>
      <c r="AW1456" s="210">
        <f>(((((AW1350)*(1/Conversions!$D$4))*Conversions!$D$7)*Conversions!$D$6)*Conversions!$D$5)</f>
        <v>5.6524672076960631E-10</v>
      </c>
      <c r="AX1456" s="210">
        <f>(((((AX1350)*(1/Conversions!$D$4))*Conversions!$D$7)*Conversions!$D$6)*Conversions!$D$5)</f>
        <v>5.6524672076960631E-10</v>
      </c>
      <c r="AY1456" s="210">
        <f>(((((AY1350)*(1/Conversions!$D$4))*Conversions!$D$7)*Conversions!$D$6)*Conversions!$D$5)</f>
        <v>5.6524672076960631E-10</v>
      </c>
      <c r="AZ1456" s="210">
        <f>(((((AZ1350)*(1/Conversions!$D$4))*Conversions!$D$7)*Conversions!$D$6)*Conversions!$D$5)</f>
        <v>5.6524672076960631E-10</v>
      </c>
      <c r="BA1456" s="210">
        <f>(((((BA1350)*(1/Conversions!$D$4))*Conversions!$D$7)*Conversions!$D$6)*Conversions!$D$5)</f>
        <v>5.6524672076960631E-10</v>
      </c>
      <c r="BB1456" s="210">
        <f>(((((BB1350)*(1/Conversions!$D$4))*Conversions!$D$7)*Conversions!$D$6)*Conversions!$D$5)</f>
        <v>5.6524672076960631E-10</v>
      </c>
      <c r="BC1456" s="210">
        <f>(((((BC1350)*(1/Conversions!$D$4))*Conversions!$D$7)*Conversions!$D$6)*Conversions!$D$5)</f>
        <v>5.6524672076960631E-10</v>
      </c>
      <c r="BD1456" s="210">
        <f>(((((BD1350)*(1/Conversions!$D$4))*Conversions!$D$7)*Conversions!$D$6)*Conversions!$D$5)</f>
        <v>5.6524672076960631E-10</v>
      </c>
      <c r="BE1456" s="210">
        <f>(((((BE1350)*(1/Conversions!$D$4))*Conversions!$D$7)*Conversions!$D$6)*Conversions!$D$5)</f>
        <v>5.6524672076960631E-10</v>
      </c>
      <c r="BF1456" s="210">
        <f>(((((BF1350)*(1/Conversions!$D$4))*Conversions!$D$7)*Conversions!$D$6)*Conversions!$D$5)</f>
        <v>5.6524672076960631E-10</v>
      </c>
      <c r="BG1456" s="210">
        <f>(((((BG1350)*(1/Conversions!$D$4))*Conversions!$D$7)*Conversions!$D$6)*Conversions!$D$5)</f>
        <v>5.6524672076960631E-10</v>
      </c>
      <c r="BH1456" s="210">
        <f>(((((BH1350)*(1/Conversions!$D$4))*Conversions!$D$7)*Conversions!$D$6)*Conversions!$D$5)</f>
        <v>5.6524672076960631E-10</v>
      </c>
      <c r="BI1456" s="210">
        <f>(((((BI1350)*(1/Conversions!$D$4))*Conversions!$D$7)*Conversions!$D$6)*Conversions!$D$5)</f>
        <v>5.6524672076960631E-10</v>
      </c>
      <c r="BJ1456" s="210">
        <f>(((((BJ1350)*(1/Conversions!$D$4))*Conversions!$D$7)*Conversions!$D$6)*Conversions!$D$5)</f>
        <v>5.6524672076960631E-10</v>
      </c>
      <c r="BK1456" s="210">
        <f>(((((BK1350)*(1/Conversions!$D$4))*Conversions!$D$7)*Conversions!$D$6)*Conversions!$D$5)</f>
        <v>5.6524672076960631E-10</v>
      </c>
      <c r="BL1456" s="210">
        <f>(((((BL1350)*(1/Conversions!$D$4))*Conversions!$D$7)*Conversions!$D$6)*Conversions!$D$5)</f>
        <v>5.6524672076960631E-10</v>
      </c>
      <c r="BM1456" s="210">
        <f>(((((BM1350)*(1/Conversions!$D$4))*Conversions!$D$7)*Conversions!$D$6)*Conversions!$D$5)</f>
        <v>5.6524672076960631E-10</v>
      </c>
      <c r="BN1456" s="210">
        <f>(((((BN1350)*(1/Conversions!$D$4))*Conversions!$D$7)*Conversions!$D$6)*Conversions!$D$5)</f>
        <v>5.6524672076960631E-10</v>
      </c>
      <c r="BO1456" s="210">
        <f>(((((BO1350)*(1/Conversions!$D$4))*Conversions!$D$7)*Conversions!$D$6)*Conversions!$D$5)</f>
        <v>5.6524672076960631E-10</v>
      </c>
      <c r="BP1456" s="210">
        <f>(((((BP1350)*(1/Conversions!$D$4))*Conversions!$D$7)*Conversions!$D$6)*Conversions!$D$5)</f>
        <v>5.6524672076960631E-10</v>
      </c>
      <c r="BQ1456" s="210">
        <f>(((((BQ1350)*(1/Conversions!$D$4))*Conversions!$D$7)*Conversions!$D$6)*Conversions!$D$5)</f>
        <v>5.6524672076960631E-10</v>
      </c>
      <c r="BR1456" s="210">
        <f>(((((BR1350)*(1/Conversions!$D$4))*Conversions!$D$7)*Conversions!$D$6)*Conversions!$D$5)</f>
        <v>5.6524672076960631E-10</v>
      </c>
      <c r="BS1456" s="210">
        <f>(((((BS1350)*(1/Conversions!$D$4))*Conversions!$D$7)*Conversions!$D$6)*Conversions!$D$5)</f>
        <v>5.6524672076960631E-10</v>
      </c>
      <c r="BT1456" s="210">
        <f>(((((BT1350)*(1/Conversions!$D$4))*Conversions!$D$7)*Conversions!$D$6)*Conversions!$D$5)</f>
        <v>5.6524672076960631E-10</v>
      </c>
      <c r="BU1456" s="210">
        <f>(((((BU1350)*(1/Conversions!$D$4))*Conversions!$D$7)*Conversions!$D$6)*Conversions!$D$5)</f>
        <v>5.6524672076960631E-10</v>
      </c>
      <c r="BV1456" s="210">
        <f>(((((BV1350)*(1/Conversions!$D$4))*Conversions!$D$7)*Conversions!$D$6)*Conversions!$D$5)</f>
        <v>5.6524672076960631E-10</v>
      </c>
      <c r="BW1456" s="210">
        <f>(((((BW1350)*(1/Conversions!$D$4))*Conversions!$D$7)*Conversions!$D$6)*Conversions!$D$5)</f>
        <v>5.6524672076960631E-10</v>
      </c>
      <c r="BX1456" s="210">
        <f>(((((BX1350)*(1/Conversions!$D$4))*Conversions!$D$7)*Conversions!$D$6)*Conversions!$D$5)</f>
        <v>5.6524672076960631E-10</v>
      </c>
      <c r="BY1456" s="210">
        <f>(((((BY1350)*(1/Conversions!$D$4))*Conversions!$D$7)*Conversions!$D$6)*Conversions!$D$5)</f>
        <v>5.6524672076960631E-10</v>
      </c>
      <c r="BZ1456" s="210">
        <f>(((((BZ1350)*(1/Conversions!$D$4))*Conversions!$D$7)*Conversions!$D$6)*Conversions!$D$5)</f>
        <v>5.6524672076960631E-10</v>
      </c>
      <c r="CA1456" s="210">
        <f>(((((CA1350)*(1/Conversions!$D$4))*Conversions!$D$7)*Conversions!$D$6)*Conversions!$D$5)</f>
        <v>5.6524672076960631E-10</v>
      </c>
      <c r="CB1456" s="210">
        <f>(((((CB1350)*(1/Conversions!$D$4))*Conversions!$D$7)*Conversions!$D$6)*Conversions!$D$5)</f>
        <v>5.6524672076960631E-10</v>
      </c>
      <c r="CC1456" s="210">
        <f>(((((CC1350)*(1/Conversions!$D$4))*Conversions!$D$7)*Conversions!$D$6)*Conversions!$D$5)</f>
        <v>5.6524672076960631E-10</v>
      </c>
      <c r="CD1456" s="210">
        <f>(((((CD1350)*(1/Conversions!$D$4))*Conversions!$D$7)*Conversions!$D$6)*Conversions!$D$5)</f>
        <v>5.6524672076960631E-10</v>
      </c>
      <c r="CE1456" s="210">
        <f>(((((CE1350)*(1/Conversions!$D$4))*Conversions!$D$7)*Conversions!$D$6)*Conversions!$D$5)</f>
        <v>5.6524672076960631E-10</v>
      </c>
      <c r="CF1456" s="210">
        <f>(((((CF1350)*(1/Conversions!$D$4))*Conversions!$D$7)*Conversions!$D$6)*Conversions!$D$5)</f>
        <v>5.6524672076960631E-10</v>
      </c>
      <c r="CG1456" s="210">
        <f>(((((CG1350)*(1/Conversions!$D$4))*Conversions!$D$7)*Conversions!$D$6)*Conversions!$D$5)</f>
        <v>5.6524672076960631E-10</v>
      </c>
      <c r="CH1456" s="210">
        <f>(((((CH1350)*(1/Conversions!$D$4))*Conversions!$D$7)*Conversions!$D$6)*Conversions!$D$5)</f>
        <v>5.6524672076960631E-10</v>
      </c>
      <c r="CI1456" s="210">
        <f>(((((CI1350)*(1/Conversions!$D$4))*Conversions!$D$7)*Conversions!$D$6)*Conversions!$D$5)</f>
        <v>5.6524672076960631E-10</v>
      </c>
      <c r="CJ1456" s="210">
        <f>(((((CJ1350)*(1/Conversions!$D$4))*Conversions!$D$7)*Conversions!$D$6)*Conversions!$D$5)</f>
        <v>5.6524672076960631E-10</v>
      </c>
      <c r="CK1456" s="210">
        <f>(((((CK1350)*(1/Conversions!$D$4))*Conversions!$D$7)*Conversions!$D$6)*Conversions!$D$5)</f>
        <v>5.6524672076960631E-10</v>
      </c>
      <c r="CL1456" s="210">
        <f>(((((CL1350)*(1/Conversions!$D$4))*Conversions!$D$7)*Conversions!$D$6)*Conversions!$D$5)</f>
        <v>5.6524672076960631E-10</v>
      </c>
      <c r="CM1456" s="210">
        <f>(((((CM1350)*(1/Conversions!$D$4))*Conversions!$D$7)*Conversions!$D$6)*Conversions!$D$5)</f>
        <v>5.6524672076960631E-10</v>
      </c>
      <c r="CN1456" s="210">
        <f>(((((CN1350)*(1/Conversions!$D$4))*Conversions!$D$7)*Conversions!$D$6)*Conversions!$D$5)</f>
        <v>5.6524672076960631E-10</v>
      </c>
      <c r="CO1456" s="210">
        <f>(((((CO1350)*(1/Conversions!$D$4))*Conversions!$D$7)*Conversions!$D$6)*Conversions!$D$5)</f>
        <v>5.6524672076960631E-10</v>
      </c>
      <c r="CP1456" s="210">
        <f>(((((CP1350)*(1/Conversions!$D$4))*Conversions!$D$7)*Conversions!$D$6)*Conversions!$D$5)</f>
        <v>5.6524672076960631E-10</v>
      </c>
      <c r="CQ1456" s="210">
        <f>(((((CQ1350)*(1/Conversions!$D$4))*Conversions!$D$7)*Conversions!$D$6)*Conversions!$D$5)</f>
        <v>5.6524672076960631E-10</v>
      </c>
      <c r="CR1456" s="210">
        <f>(((((CR1350)*(1/Conversions!$D$4))*Conversions!$D$7)*Conversions!$D$6)*Conversions!$D$5)</f>
        <v>5.6524672076960631E-10</v>
      </c>
      <c r="CS1456" s="210">
        <f>(((((CS1350)*(1/Conversions!$D$4))*Conversions!$D$7)*Conversions!$D$6)*Conversions!$D$5)</f>
        <v>5.6524672076960631E-10</v>
      </c>
      <c r="CT1456" s="210">
        <f>(((((CT1350)*(1/Conversions!$D$4))*Conversions!$D$7)*Conversions!$D$6)*Conversions!$D$5)</f>
        <v>5.6524672076960631E-10</v>
      </c>
      <c r="CU1456" s="210">
        <f>(((((CU1350)*(1/Conversions!$D$4))*Conversions!$D$7)*Conversions!$D$6)*Conversions!$D$5)</f>
        <v>5.6524672076960631E-10</v>
      </c>
      <c r="CV1456" s="210">
        <f>(((((CV1350)*(1/Conversions!$D$4))*Conversions!$D$7)*Conversions!$D$6)*Conversions!$D$5)</f>
        <v>5.6524672076960631E-10</v>
      </c>
      <c r="CW1456" s="210">
        <f>(((((CW1350)*(1/Conversions!$D$4))*Conversions!$D$7)*Conversions!$D$6)*Conversions!$D$5)</f>
        <v>5.6524672076960631E-10</v>
      </c>
      <c r="CX1456" s="210">
        <f>(((((CX1350)*(1/Conversions!$D$4))*Conversions!$D$7)*Conversions!$D$6)*Conversions!$D$5)</f>
        <v>5.6524672076960631E-10</v>
      </c>
    </row>
    <row r="1457" spans="1:102" s="208" customFormat="1" x14ac:dyDescent="0.25">
      <c r="A1457" s="213" t="s">
        <v>645</v>
      </c>
      <c r="C1457" s="210">
        <f>(((((C1351)*(1/Conversions!$D$4))*Conversions!$D$7)*Conversions!$D$6)*Conversions!$D$5)</f>
        <v>0</v>
      </c>
      <c r="D1457" s="210">
        <f>(((((D1351)*(1/Conversions!$D$4))*Conversions!$D$7)*Conversions!$D$6)*Conversions!$D$5)</f>
        <v>0</v>
      </c>
      <c r="E1457" s="210">
        <f>(((((E1351)*(1/Conversions!$D$4))*Conversions!$D$7)*Conversions!$D$6)*Conversions!$D$5)</f>
        <v>0</v>
      </c>
      <c r="F1457" s="210">
        <f>(((((F1351)*(1/Conversions!$D$4))*Conversions!$D$7)*Conversions!$D$6)*Conversions!$D$5)</f>
        <v>0</v>
      </c>
      <c r="G1457" s="210">
        <f>(((((G1351)*(1/Conversions!$D$4))*Conversions!$D$7)*Conversions!$D$6)*Conversions!$D$5)</f>
        <v>0</v>
      </c>
      <c r="H1457" s="210">
        <f>(((((H1351)*(1/Conversions!$D$4))*Conversions!$D$7)*Conversions!$D$6)*Conversions!$D$5)</f>
        <v>0</v>
      </c>
      <c r="I1457" s="210">
        <f>(((((I1351)*(1/Conversions!$D$4))*Conversions!$D$7)*Conversions!$D$6)*Conversions!$D$5)</f>
        <v>0</v>
      </c>
      <c r="J1457" s="210">
        <f>(((((J1351)*(1/Conversions!$D$4))*Conversions!$D$7)*Conversions!$D$6)*Conversions!$D$5)</f>
        <v>0</v>
      </c>
      <c r="K1457" s="210">
        <f>(((((K1351)*(1/Conversions!$D$4))*Conversions!$D$7)*Conversions!$D$6)*Conversions!$D$5)</f>
        <v>0</v>
      </c>
      <c r="L1457" s="210">
        <f>(((((L1351)*(1/Conversions!$D$4))*Conversions!$D$7)*Conversions!$D$6)*Conversions!$D$5)</f>
        <v>0</v>
      </c>
      <c r="M1457" s="210">
        <f>(((((M1351)*(1/Conversions!$D$4))*Conversions!$D$7)*Conversions!$D$6)*Conversions!$D$5)</f>
        <v>0</v>
      </c>
      <c r="N1457" s="210">
        <f>(((((N1351)*(1/Conversions!$D$4))*Conversions!$D$7)*Conversions!$D$6)*Conversions!$D$5)</f>
        <v>0</v>
      </c>
      <c r="O1457" s="210">
        <f>(((((O1351)*(1/Conversions!$D$4))*Conversions!$D$7)*Conversions!$D$6)*Conversions!$D$5)</f>
        <v>0</v>
      </c>
      <c r="P1457" s="210">
        <f>(((((P1351)*(1/Conversions!$D$4))*Conversions!$D$7)*Conversions!$D$6)*Conversions!$D$5)</f>
        <v>0</v>
      </c>
      <c r="Q1457" s="210">
        <f>(((((Q1351)*(1/Conversions!$D$4))*Conversions!$D$7)*Conversions!$D$6)*Conversions!$D$5)</f>
        <v>0</v>
      </c>
      <c r="R1457" s="210">
        <f>(((((R1351)*(1/Conversions!$D$4))*Conversions!$D$7)*Conversions!$D$6)*Conversions!$D$5)</f>
        <v>0</v>
      </c>
      <c r="S1457" s="210">
        <f>(((((S1351)*(1/Conversions!$D$4))*Conversions!$D$7)*Conversions!$D$6)*Conversions!$D$5)</f>
        <v>0</v>
      </c>
      <c r="T1457" s="210">
        <f>(((((T1351)*(1/Conversions!$D$4))*Conversions!$D$7)*Conversions!$D$6)*Conversions!$D$5)</f>
        <v>0</v>
      </c>
      <c r="U1457" s="210">
        <f>(((((U1351)*(1/Conversions!$D$4))*Conversions!$D$7)*Conversions!$D$6)*Conversions!$D$5)</f>
        <v>0</v>
      </c>
      <c r="V1457" s="210">
        <f>(((((V1351)*(1/Conversions!$D$4))*Conversions!$D$7)*Conversions!$D$6)*Conversions!$D$5)</f>
        <v>0</v>
      </c>
      <c r="W1457" s="210">
        <f>(((((W1351)*(1/Conversions!$D$4))*Conversions!$D$7)*Conversions!$D$6)*Conversions!$D$5)</f>
        <v>0</v>
      </c>
      <c r="X1457" s="210">
        <f>(((((X1351)*(1/Conversions!$D$4))*Conversions!$D$7)*Conversions!$D$6)*Conversions!$D$5)</f>
        <v>0</v>
      </c>
      <c r="Y1457" s="210">
        <f>(((((Y1351)*(1/Conversions!$D$4))*Conversions!$D$7)*Conversions!$D$6)*Conversions!$D$5)</f>
        <v>0</v>
      </c>
      <c r="Z1457" s="210">
        <f>(((((Z1351)*(1/Conversions!$D$4))*Conversions!$D$7)*Conversions!$D$6)*Conversions!$D$5)</f>
        <v>0</v>
      </c>
      <c r="AA1457" s="210">
        <f>(((((AA1351)*(1/Conversions!$D$4))*Conversions!$D$7)*Conversions!$D$6)*Conversions!$D$5)</f>
        <v>0</v>
      </c>
      <c r="AB1457" s="210">
        <f>(((((AB1351)*(1/Conversions!$D$4))*Conversions!$D$7)*Conversions!$D$6)*Conversions!$D$5)</f>
        <v>0</v>
      </c>
      <c r="AC1457" s="210">
        <f>(((((AC1351)*(1/Conversions!$D$4))*Conversions!$D$7)*Conversions!$D$6)*Conversions!$D$5)</f>
        <v>0</v>
      </c>
      <c r="AD1457" s="210">
        <f>(((((AD1351)*(1/Conversions!$D$4))*Conversions!$D$7)*Conversions!$D$6)*Conversions!$D$5)</f>
        <v>0</v>
      </c>
      <c r="AE1457" s="210">
        <f>(((((AE1351)*(1/Conversions!$D$4))*Conversions!$D$7)*Conversions!$D$6)*Conversions!$D$5)</f>
        <v>0</v>
      </c>
      <c r="AF1457" s="210">
        <f>(((((AF1351)*(1/Conversions!$D$4))*Conversions!$D$7)*Conversions!$D$6)*Conversions!$D$5)</f>
        <v>0</v>
      </c>
      <c r="AG1457" s="210">
        <f>(((((AG1351)*(1/Conversions!$D$4))*Conversions!$D$7)*Conversions!$D$6)*Conversions!$D$5)</f>
        <v>0</v>
      </c>
      <c r="AH1457" s="210">
        <f>(((((AH1351)*(1/Conversions!$D$4))*Conversions!$D$7)*Conversions!$D$6)*Conversions!$D$5)</f>
        <v>0</v>
      </c>
      <c r="AI1457" s="210">
        <f>(((((AI1351)*(1/Conversions!$D$4))*Conversions!$D$7)*Conversions!$D$6)*Conversions!$D$5)</f>
        <v>0</v>
      </c>
      <c r="AJ1457" s="210">
        <f>(((((AJ1351)*(1/Conversions!$D$4))*Conversions!$D$7)*Conversions!$D$6)*Conversions!$D$5)</f>
        <v>0</v>
      </c>
      <c r="AK1457" s="210">
        <f>(((((AK1351)*(1/Conversions!$D$4))*Conversions!$D$7)*Conversions!$D$6)*Conversions!$D$5)</f>
        <v>0</v>
      </c>
      <c r="AL1457" s="210">
        <f>(((((AL1351)*(1/Conversions!$D$4))*Conversions!$D$7)*Conversions!$D$6)*Conversions!$D$5)</f>
        <v>0</v>
      </c>
      <c r="AM1457" s="210">
        <f>(((((AM1351)*(1/Conversions!$D$4))*Conversions!$D$7)*Conversions!$D$6)*Conversions!$D$5)</f>
        <v>0</v>
      </c>
      <c r="AN1457" s="210">
        <f>(((((AN1351)*(1/Conversions!$D$4))*Conversions!$D$7)*Conversions!$D$6)*Conversions!$D$5)</f>
        <v>0</v>
      </c>
      <c r="AO1457" s="210">
        <f>(((((AO1351)*(1/Conversions!$D$4))*Conversions!$D$7)*Conversions!$D$6)*Conversions!$D$5)</f>
        <v>0</v>
      </c>
      <c r="AP1457" s="210">
        <f>(((((AP1351)*(1/Conversions!$D$4))*Conversions!$D$7)*Conversions!$D$6)*Conversions!$D$5)</f>
        <v>0</v>
      </c>
      <c r="AQ1457" s="210">
        <f>(((((AQ1351)*(1/Conversions!$D$4))*Conversions!$D$7)*Conversions!$D$6)*Conversions!$D$5)</f>
        <v>0</v>
      </c>
      <c r="AR1457" s="210">
        <f>(((((AR1351)*(1/Conversions!$D$4))*Conversions!$D$7)*Conversions!$D$6)*Conversions!$D$5)</f>
        <v>0</v>
      </c>
      <c r="AS1457" s="210">
        <f>(((((AS1351)*(1/Conversions!$D$4))*Conversions!$D$7)*Conversions!$D$6)*Conversions!$D$5)</f>
        <v>0</v>
      </c>
      <c r="AT1457" s="210">
        <f>(((((AT1351)*(1/Conversions!$D$4))*Conversions!$D$7)*Conversions!$D$6)*Conversions!$D$5)</f>
        <v>0</v>
      </c>
      <c r="AU1457" s="210">
        <f>(((((AU1351)*(1/Conversions!$D$4))*Conversions!$D$7)*Conversions!$D$6)*Conversions!$D$5)</f>
        <v>0</v>
      </c>
      <c r="AV1457" s="210">
        <f>(((((AV1351)*(1/Conversions!$D$4))*Conversions!$D$7)*Conversions!$D$6)*Conversions!$D$5)</f>
        <v>0</v>
      </c>
      <c r="AW1457" s="210">
        <f>(((((AW1351)*(1/Conversions!$D$4))*Conversions!$D$7)*Conversions!$D$6)*Conversions!$D$5)</f>
        <v>0</v>
      </c>
      <c r="AX1457" s="210">
        <f>(((((AX1351)*(1/Conversions!$D$4))*Conversions!$D$7)*Conversions!$D$6)*Conversions!$D$5)</f>
        <v>0</v>
      </c>
      <c r="AY1457" s="210">
        <f>(((((AY1351)*(1/Conversions!$D$4))*Conversions!$D$7)*Conversions!$D$6)*Conversions!$D$5)</f>
        <v>0</v>
      </c>
      <c r="AZ1457" s="210">
        <f>(((((AZ1351)*(1/Conversions!$D$4))*Conversions!$D$7)*Conversions!$D$6)*Conversions!$D$5)</f>
        <v>0</v>
      </c>
      <c r="BA1457" s="210">
        <f>(((((BA1351)*(1/Conversions!$D$4))*Conversions!$D$7)*Conversions!$D$6)*Conversions!$D$5)</f>
        <v>0</v>
      </c>
      <c r="BB1457" s="210">
        <f>(((((BB1351)*(1/Conversions!$D$4))*Conversions!$D$7)*Conversions!$D$6)*Conversions!$D$5)</f>
        <v>0</v>
      </c>
      <c r="BC1457" s="210">
        <f>(((((BC1351)*(1/Conversions!$D$4))*Conversions!$D$7)*Conversions!$D$6)*Conversions!$D$5)</f>
        <v>0</v>
      </c>
      <c r="BD1457" s="210">
        <f>(((((BD1351)*(1/Conversions!$D$4))*Conversions!$D$7)*Conversions!$D$6)*Conversions!$D$5)</f>
        <v>0</v>
      </c>
      <c r="BE1457" s="210">
        <f>(((((BE1351)*(1/Conversions!$D$4))*Conversions!$D$7)*Conversions!$D$6)*Conversions!$D$5)</f>
        <v>0</v>
      </c>
      <c r="BF1457" s="210">
        <f>(((((BF1351)*(1/Conversions!$D$4))*Conversions!$D$7)*Conversions!$D$6)*Conversions!$D$5)</f>
        <v>0</v>
      </c>
      <c r="BG1457" s="210">
        <f>(((((BG1351)*(1/Conversions!$D$4))*Conversions!$D$7)*Conversions!$D$6)*Conversions!$D$5)</f>
        <v>0</v>
      </c>
      <c r="BH1457" s="210">
        <f>(((((BH1351)*(1/Conversions!$D$4))*Conversions!$D$7)*Conversions!$D$6)*Conversions!$D$5)</f>
        <v>0</v>
      </c>
      <c r="BI1457" s="210">
        <f>(((((BI1351)*(1/Conversions!$D$4))*Conversions!$D$7)*Conversions!$D$6)*Conversions!$D$5)</f>
        <v>0</v>
      </c>
      <c r="BJ1457" s="210">
        <f>(((((BJ1351)*(1/Conversions!$D$4))*Conversions!$D$7)*Conversions!$D$6)*Conversions!$D$5)</f>
        <v>0</v>
      </c>
      <c r="BK1457" s="210">
        <f>(((((BK1351)*(1/Conversions!$D$4))*Conversions!$D$7)*Conversions!$D$6)*Conversions!$D$5)</f>
        <v>0</v>
      </c>
      <c r="BL1457" s="210">
        <f>(((((BL1351)*(1/Conversions!$D$4))*Conversions!$D$7)*Conversions!$D$6)*Conversions!$D$5)</f>
        <v>0</v>
      </c>
      <c r="BM1457" s="210">
        <f>(((((BM1351)*(1/Conversions!$D$4))*Conversions!$D$7)*Conversions!$D$6)*Conversions!$D$5)</f>
        <v>0</v>
      </c>
      <c r="BN1457" s="210">
        <f>(((((BN1351)*(1/Conversions!$D$4))*Conversions!$D$7)*Conversions!$D$6)*Conversions!$D$5)</f>
        <v>0</v>
      </c>
      <c r="BO1457" s="210">
        <f>(((((BO1351)*(1/Conversions!$D$4))*Conversions!$D$7)*Conversions!$D$6)*Conversions!$D$5)</f>
        <v>0</v>
      </c>
      <c r="BP1457" s="210">
        <f>(((((BP1351)*(1/Conversions!$D$4))*Conversions!$D$7)*Conversions!$D$6)*Conversions!$D$5)</f>
        <v>0</v>
      </c>
      <c r="BQ1457" s="210">
        <f>(((((BQ1351)*(1/Conversions!$D$4))*Conversions!$D$7)*Conversions!$D$6)*Conversions!$D$5)</f>
        <v>0</v>
      </c>
      <c r="BR1457" s="210">
        <f>(((((BR1351)*(1/Conversions!$D$4))*Conversions!$D$7)*Conversions!$D$6)*Conversions!$D$5)</f>
        <v>0</v>
      </c>
      <c r="BS1457" s="210">
        <f>(((((BS1351)*(1/Conversions!$D$4))*Conversions!$D$7)*Conversions!$D$6)*Conversions!$D$5)</f>
        <v>0</v>
      </c>
      <c r="BT1457" s="210">
        <f>(((((BT1351)*(1/Conversions!$D$4))*Conversions!$D$7)*Conversions!$D$6)*Conversions!$D$5)</f>
        <v>0</v>
      </c>
      <c r="BU1457" s="210">
        <f>(((((BU1351)*(1/Conversions!$D$4))*Conversions!$D$7)*Conversions!$D$6)*Conversions!$D$5)</f>
        <v>0</v>
      </c>
      <c r="BV1457" s="210">
        <f>(((((BV1351)*(1/Conversions!$D$4))*Conversions!$D$7)*Conversions!$D$6)*Conversions!$D$5)</f>
        <v>0</v>
      </c>
      <c r="BW1457" s="210">
        <f>(((((BW1351)*(1/Conversions!$D$4))*Conversions!$D$7)*Conversions!$D$6)*Conversions!$D$5)</f>
        <v>0</v>
      </c>
      <c r="BX1457" s="210">
        <f>(((((BX1351)*(1/Conversions!$D$4))*Conversions!$D$7)*Conversions!$D$6)*Conversions!$D$5)</f>
        <v>0</v>
      </c>
      <c r="BY1457" s="210">
        <f>(((((BY1351)*(1/Conversions!$D$4))*Conversions!$D$7)*Conversions!$D$6)*Conversions!$D$5)</f>
        <v>0</v>
      </c>
      <c r="BZ1457" s="210">
        <f>(((((BZ1351)*(1/Conversions!$D$4))*Conversions!$D$7)*Conversions!$D$6)*Conversions!$D$5)</f>
        <v>0</v>
      </c>
      <c r="CA1457" s="210">
        <f>(((((CA1351)*(1/Conversions!$D$4))*Conversions!$D$7)*Conversions!$D$6)*Conversions!$D$5)</f>
        <v>0</v>
      </c>
      <c r="CB1457" s="210">
        <f>(((((CB1351)*(1/Conversions!$D$4))*Conversions!$D$7)*Conversions!$D$6)*Conversions!$D$5)</f>
        <v>0</v>
      </c>
      <c r="CC1457" s="210">
        <f>(((((CC1351)*(1/Conversions!$D$4))*Conversions!$D$7)*Conversions!$D$6)*Conversions!$D$5)</f>
        <v>1.3229128460678658E-6</v>
      </c>
      <c r="CD1457" s="210">
        <f>(((((CD1351)*(1/Conversions!$D$4))*Conversions!$D$7)*Conversions!$D$6)*Conversions!$D$5)</f>
        <v>1.3229128460678658E-6</v>
      </c>
      <c r="CE1457" s="210">
        <f>(((((CE1351)*(1/Conversions!$D$4))*Conversions!$D$7)*Conversions!$D$6)*Conversions!$D$5)</f>
        <v>1.3229128460678658E-6</v>
      </c>
      <c r="CF1457" s="210">
        <f>(((((CF1351)*(1/Conversions!$D$4))*Conversions!$D$7)*Conversions!$D$6)*Conversions!$D$5)</f>
        <v>2.8727486985780301E-7</v>
      </c>
      <c r="CG1457" s="210">
        <f>(((((CG1351)*(1/Conversions!$D$4))*Conversions!$D$7)*Conversions!$D$6)*Conversions!$D$5)</f>
        <v>2.8727486985780301E-7</v>
      </c>
      <c r="CH1457" s="210">
        <f>(((((CH1351)*(1/Conversions!$D$4))*Conversions!$D$7)*Conversions!$D$6)*Conversions!$D$5)</f>
        <v>2.8727486985780301E-7</v>
      </c>
      <c r="CI1457" s="210">
        <f>(((((CI1351)*(1/Conversions!$D$4))*Conversions!$D$7)*Conversions!$D$6)*Conversions!$D$5)</f>
        <v>5.6972159064236564E-7</v>
      </c>
      <c r="CJ1457" s="210">
        <f>(((((CJ1351)*(1/Conversions!$D$4))*Conversions!$D$7)*Conversions!$D$6)*Conversions!$D$5)</f>
        <v>5.6972159064236564E-7</v>
      </c>
      <c r="CK1457" s="210">
        <f>(((((CK1351)*(1/Conversions!$D$4))*Conversions!$D$7)*Conversions!$D$6)*Conversions!$D$5)</f>
        <v>5.6972159064236564E-7</v>
      </c>
      <c r="CL1457" s="210">
        <f>(((((CL1351)*(1/Conversions!$D$4))*Conversions!$D$7)*Conversions!$D$6)*Conversions!$D$5)</f>
        <v>0</v>
      </c>
      <c r="CM1457" s="210">
        <f>(((((CM1351)*(1/Conversions!$D$4))*Conversions!$D$7)*Conversions!$D$6)*Conversions!$D$5)</f>
        <v>0</v>
      </c>
      <c r="CN1457" s="210">
        <f>(((((CN1351)*(1/Conversions!$D$4))*Conversions!$D$7)*Conversions!$D$6)*Conversions!$D$5)</f>
        <v>0</v>
      </c>
      <c r="CO1457" s="210">
        <f>(((((CO1351)*(1/Conversions!$D$4))*Conversions!$D$7)*Conversions!$D$6)*Conversions!$D$5)</f>
        <v>0</v>
      </c>
      <c r="CP1457" s="210">
        <f>(((((CP1351)*(1/Conversions!$D$4))*Conversions!$D$7)*Conversions!$D$6)*Conversions!$D$5)</f>
        <v>0</v>
      </c>
      <c r="CQ1457" s="210">
        <f>(((((CQ1351)*(1/Conversions!$D$4))*Conversions!$D$7)*Conversions!$D$6)*Conversions!$D$5)</f>
        <v>0</v>
      </c>
      <c r="CR1457" s="210">
        <f>(((((CR1351)*(1/Conversions!$D$4))*Conversions!$D$7)*Conversions!$D$6)*Conversions!$D$5)</f>
        <v>0</v>
      </c>
      <c r="CS1457" s="210">
        <f>(((((CS1351)*(1/Conversions!$D$4))*Conversions!$D$7)*Conversions!$D$6)*Conversions!$D$5)</f>
        <v>0</v>
      </c>
      <c r="CT1457" s="210">
        <f>(((((CT1351)*(1/Conversions!$D$4))*Conversions!$D$7)*Conversions!$D$6)*Conversions!$D$5)</f>
        <v>0</v>
      </c>
      <c r="CU1457" s="210">
        <f>(((((CU1351)*(1/Conversions!$D$4))*Conversions!$D$7)*Conversions!$D$6)*Conversions!$D$5)</f>
        <v>0</v>
      </c>
      <c r="CV1457" s="210">
        <f>(((((CV1351)*(1/Conversions!$D$4))*Conversions!$D$7)*Conversions!$D$6)*Conversions!$D$5)</f>
        <v>0</v>
      </c>
      <c r="CW1457" s="210">
        <f>(((((CW1351)*(1/Conversions!$D$4))*Conversions!$D$7)*Conversions!$D$6)*Conversions!$D$5)</f>
        <v>0</v>
      </c>
      <c r="CX1457" s="210">
        <f>(((((CX1351)*(1/Conversions!$D$4))*Conversions!$D$7)*Conversions!$D$6)*Conversions!$D$5)</f>
        <v>0</v>
      </c>
    </row>
    <row r="1458" spans="1:102" s="208" customFormat="1" x14ac:dyDescent="0.25">
      <c r="A1458" s="213" t="s">
        <v>277</v>
      </c>
      <c r="C1458" s="210">
        <f>(((((C1352)*(1/Conversions!$D$4))*Conversions!$D$7)*Conversions!$D$6)*Conversions!$D$5)</f>
        <v>1.4131168019240155E-5</v>
      </c>
      <c r="D1458" s="210">
        <f>(((((D1352)*(1/Conversions!$D$4))*Conversions!$D$7)*Conversions!$D$6)*Conversions!$D$5)</f>
        <v>1.4131168019240155E-5</v>
      </c>
      <c r="E1458" s="210">
        <f>(((((E1352)*(1/Conversions!$D$4))*Conversions!$D$7)*Conversions!$D$6)*Conversions!$D$5)</f>
        <v>1.4131168019240155E-5</v>
      </c>
      <c r="F1458" s="210">
        <f>(((((F1352)*(1/Conversions!$D$4))*Conversions!$D$7)*Conversions!$D$6)*Conversions!$D$5)</f>
        <v>1.4131168019240155E-5</v>
      </c>
      <c r="G1458" s="210">
        <f>(((((G1352)*(1/Conversions!$D$4))*Conversions!$D$7)*Conversions!$D$6)*Conversions!$D$5)</f>
        <v>1.4131168019240155E-5</v>
      </c>
      <c r="H1458" s="210">
        <f>(((((H1352)*(1/Conversions!$D$4))*Conversions!$D$7)*Conversions!$D$6)*Conversions!$D$5)</f>
        <v>1.4131168019240155E-5</v>
      </c>
      <c r="I1458" s="210">
        <f>(((((I1352)*(1/Conversions!$D$4))*Conversions!$D$7)*Conversions!$D$6)*Conversions!$D$5)</f>
        <v>1.4131168019240155E-5</v>
      </c>
      <c r="J1458" s="210">
        <f>(((((J1352)*(1/Conversions!$D$4))*Conversions!$D$7)*Conversions!$D$6)*Conversions!$D$5)</f>
        <v>1.4131168019240155E-5</v>
      </c>
      <c r="K1458" s="210">
        <f>(((((K1352)*(1/Conversions!$D$4))*Conversions!$D$7)*Conversions!$D$6)*Conversions!$D$5)</f>
        <v>1.4131168019240155E-5</v>
      </c>
      <c r="L1458" s="210">
        <f>(((((L1352)*(1/Conversions!$D$4))*Conversions!$D$7)*Conversions!$D$6)*Conversions!$D$5)</f>
        <v>1.4131168019240155E-5</v>
      </c>
      <c r="M1458" s="210">
        <f>(((((M1352)*(1/Conversions!$D$4))*Conversions!$D$7)*Conversions!$D$6)*Conversions!$D$5)</f>
        <v>1.4131168019240155E-5</v>
      </c>
      <c r="N1458" s="210">
        <f>(((((N1352)*(1/Conversions!$D$4))*Conversions!$D$7)*Conversions!$D$6)*Conversions!$D$5)</f>
        <v>1.4131168019240155E-5</v>
      </c>
      <c r="O1458" s="210">
        <f>(((((O1352)*(1/Conversions!$D$4))*Conversions!$D$7)*Conversions!$D$6)*Conversions!$D$5)</f>
        <v>1.4131168019240155E-5</v>
      </c>
      <c r="P1458" s="210">
        <f>(((((P1352)*(1/Conversions!$D$4))*Conversions!$D$7)*Conversions!$D$6)*Conversions!$D$5)</f>
        <v>1.4131168019240155E-5</v>
      </c>
      <c r="Q1458" s="210">
        <f>(((((Q1352)*(1/Conversions!$D$4))*Conversions!$D$7)*Conversions!$D$6)*Conversions!$D$5)</f>
        <v>1.4131168019240155E-5</v>
      </c>
      <c r="R1458" s="210">
        <f>(((((R1352)*(1/Conversions!$D$4))*Conversions!$D$7)*Conversions!$D$6)*Conversions!$D$5)</f>
        <v>1.4131168019240155E-5</v>
      </c>
      <c r="S1458" s="210">
        <f>(((((S1352)*(1/Conversions!$D$4))*Conversions!$D$7)*Conversions!$D$6)*Conversions!$D$5)</f>
        <v>1.4131168019240155E-5</v>
      </c>
      <c r="T1458" s="210">
        <f>(((((T1352)*(1/Conversions!$D$4))*Conversions!$D$7)*Conversions!$D$6)*Conversions!$D$5)</f>
        <v>1.4131168019240155E-5</v>
      </c>
      <c r="U1458" s="210">
        <f>(((((U1352)*(1/Conversions!$D$4))*Conversions!$D$7)*Conversions!$D$6)*Conversions!$D$5)</f>
        <v>1.4131168019240155E-5</v>
      </c>
      <c r="V1458" s="210">
        <f>(((((V1352)*(1/Conversions!$D$4))*Conversions!$D$7)*Conversions!$D$6)*Conversions!$D$5)</f>
        <v>1.4131168019240155E-5</v>
      </c>
      <c r="W1458" s="210">
        <f>(((((W1352)*(1/Conversions!$D$4))*Conversions!$D$7)*Conversions!$D$6)*Conversions!$D$5)</f>
        <v>1.4131168019240155E-5</v>
      </c>
      <c r="X1458" s="210">
        <f>(((((X1352)*(1/Conversions!$D$4))*Conversions!$D$7)*Conversions!$D$6)*Conversions!$D$5)</f>
        <v>1.4131168019240155E-5</v>
      </c>
      <c r="Y1458" s="210">
        <f>(((((Y1352)*(1/Conversions!$D$4))*Conversions!$D$7)*Conversions!$D$6)*Conversions!$D$5)</f>
        <v>1.4131168019240155E-5</v>
      </c>
      <c r="Z1458" s="210">
        <f>(((((Z1352)*(1/Conversions!$D$4))*Conversions!$D$7)*Conversions!$D$6)*Conversions!$D$5)</f>
        <v>1.4131168019240155E-5</v>
      </c>
      <c r="AA1458" s="210">
        <f>(((((AA1352)*(1/Conversions!$D$4))*Conversions!$D$7)*Conversions!$D$6)*Conversions!$D$5)</f>
        <v>1.4131168019240155E-5</v>
      </c>
      <c r="AB1458" s="210">
        <f>(((((AB1352)*(1/Conversions!$D$4))*Conversions!$D$7)*Conversions!$D$6)*Conversions!$D$5)</f>
        <v>1.4131168019240155E-5</v>
      </c>
      <c r="AC1458" s="210">
        <f>(((((AC1352)*(1/Conversions!$D$4))*Conversions!$D$7)*Conversions!$D$6)*Conversions!$D$5)</f>
        <v>1.4131168019240155E-5</v>
      </c>
      <c r="AD1458" s="210">
        <f>(((((AD1352)*(1/Conversions!$D$4))*Conversions!$D$7)*Conversions!$D$6)*Conversions!$D$5)</f>
        <v>1.4131168019240155E-5</v>
      </c>
      <c r="AE1458" s="210">
        <f>(((((AE1352)*(1/Conversions!$D$4))*Conversions!$D$7)*Conversions!$D$6)*Conversions!$D$5)</f>
        <v>1.4131168019240155E-5</v>
      </c>
      <c r="AF1458" s="210">
        <f>(((((AF1352)*(1/Conversions!$D$4))*Conversions!$D$7)*Conversions!$D$6)*Conversions!$D$5)</f>
        <v>1.4131168019240155E-5</v>
      </c>
      <c r="AG1458" s="210">
        <f>(((((AG1352)*(1/Conversions!$D$4))*Conversions!$D$7)*Conversions!$D$6)*Conversions!$D$5)</f>
        <v>1.4131168019240155E-5</v>
      </c>
      <c r="AH1458" s="210">
        <f>(((((AH1352)*(1/Conversions!$D$4))*Conversions!$D$7)*Conversions!$D$6)*Conversions!$D$5)</f>
        <v>1.4131168019240155E-5</v>
      </c>
      <c r="AI1458" s="210">
        <f>(((((AI1352)*(1/Conversions!$D$4))*Conversions!$D$7)*Conversions!$D$6)*Conversions!$D$5)</f>
        <v>1.4131168019240155E-5</v>
      </c>
      <c r="AJ1458" s="210">
        <f>(((((AJ1352)*(1/Conversions!$D$4))*Conversions!$D$7)*Conversions!$D$6)*Conversions!$D$5)</f>
        <v>1.4131168019240155E-5</v>
      </c>
      <c r="AK1458" s="210">
        <f>(((((AK1352)*(1/Conversions!$D$4))*Conversions!$D$7)*Conversions!$D$6)*Conversions!$D$5)</f>
        <v>1.4131168019240155E-5</v>
      </c>
      <c r="AL1458" s="210">
        <f>(((((AL1352)*(1/Conversions!$D$4))*Conversions!$D$7)*Conversions!$D$6)*Conversions!$D$5)</f>
        <v>1.4131168019240155E-5</v>
      </c>
      <c r="AM1458" s="210">
        <f>(((((AM1352)*(1/Conversions!$D$4))*Conversions!$D$7)*Conversions!$D$6)*Conversions!$D$5)</f>
        <v>1.4131168019240155E-5</v>
      </c>
      <c r="AN1458" s="210">
        <f>(((((AN1352)*(1/Conversions!$D$4))*Conversions!$D$7)*Conversions!$D$6)*Conversions!$D$5)</f>
        <v>1.4131168019240155E-5</v>
      </c>
      <c r="AO1458" s="210">
        <f>(((((AO1352)*(1/Conversions!$D$4))*Conversions!$D$7)*Conversions!$D$6)*Conversions!$D$5)</f>
        <v>1.4131168019240155E-5</v>
      </c>
      <c r="AP1458" s="210">
        <f>(((((AP1352)*(1/Conversions!$D$4))*Conversions!$D$7)*Conversions!$D$6)*Conversions!$D$5)</f>
        <v>1.4131168019240155E-5</v>
      </c>
      <c r="AQ1458" s="210">
        <f>(((((AQ1352)*(1/Conversions!$D$4))*Conversions!$D$7)*Conversions!$D$6)*Conversions!$D$5)</f>
        <v>1.4131168019240155E-5</v>
      </c>
      <c r="AR1458" s="210">
        <f>(((((AR1352)*(1/Conversions!$D$4))*Conversions!$D$7)*Conversions!$D$6)*Conversions!$D$5)</f>
        <v>1.4131168019240155E-5</v>
      </c>
      <c r="AS1458" s="210">
        <f>(((((AS1352)*(1/Conversions!$D$4))*Conversions!$D$7)*Conversions!$D$6)*Conversions!$D$5)</f>
        <v>1.4131168019240155E-5</v>
      </c>
      <c r="AT1458" s="210">
        <f>(((((AT1352)*(1/Conversions!$D$4))*Conversions!$D$7)*Conversions!$D$6)*Conversions!$D$5)</f>
        <v>1.4131168019240155E-5</v>
      </c>
      <c r="AU1458" s="210">
        <f>(((((AU1352)*(1/Conversions!$D$4))*Conversions!$D$7)*Conversions!$D$6)*Conversions!$D$5)</f>
        <v>1.4131168019240155E-5</v>
      </c>
      <c r="AV1458" s="210">
        <f>(((((AV1352)*(1/Conversions!$D$4))*Conversions!$D$7)*Conversions!$D$6)*Conversions!$D$5)</f>
        <v>1.4131168019240155E-5</v>
      </c>
      <c r="AW1458" s="210">
        <f>(((((AW1352)*(1/Conversions!$D$4))*Conversions!$D$7)*Conversions!$D$6)*Conversions!$D$5)</f>
        <v>1.4131168019240155E-5</v>
      </c>
      <c r="AX1458" s="210">
        <f>(((((AX1352)*(1/Conversions!$D$4))*Conversions!$D$7)*Conversions!$D$6)*Conversions!$D$5)</f>
        <v>1.4131168019240155E-5</v>
      </c>
      <c r="AY1458" s="210">
        <f>(((((AY1352)*(1/Conversions!$D$4))*Conversions!$D$7)*Conversions!$D$6)*Conversions!$D$5)</f>
        <v>1.4131168019240155E-5</v>
      </c>
      <c r="AZ1458" s="210">
        <f>(((((AZ1352)*(1/Conversions!$D$4))*Conversions!$D$7)*Conversions!$D$6)*Conversions!$D$5)</f>
        <v>1.4131168019240155E-5</v>
      </c>
      <c r="BA1458" s="210">
        <f>(((((BA1352)*(1/Conversions!$D$4))*Conversions!$D$7)*Conversions!$D$6)*Conversions!$D$5)</f>
        <v>1.4131168019240155E-5</v>
      </c>
      <c r="BB1458" s="210">
        <f>(((((BB1352)*(1/Conversions!$D$4))*Conversions!$D$7)*Conversions!$D$6)*Conversions!$D$5)</f>
        <v>1.4131168019240155E-5</v>
      </c>
      <c r="BC1458" s="210">
        <f>(((((BC1352)*(1/Conversions!$D$4))*Conversions!$D$7)*Conversions!$D$6)*Conversions!$D$5)</f>
        <v>1.4131168019240155E-5</v>
      </c>
      <c r="BD1458" s="210">
        <f>(((((BD1352)*(1/Conversions!$D$4))*Conversions!$D$7)*Conversions!$D$6)*Conversions!$D$5)</f>
        <v>1.4131168019240155E-5</v>
      </c>
      <c r="BE1458" s="210">
        <f>(((((BE1352)*(1/Conversions!$D$4))*Conversions!$D$7)*Conversions!$D$6)*Conversions!$D$5)</f>
        <v>1.4131168019240155E-5</v>
      </c>
      <c r="BF1458" s="210">
        <f>(((((BF1352)*(1/Conversions!$D$4))*Conversions!$D$7)*Conversions!$D$6)*Conversions!$D$5)</f>
        <v>1.4131168019240155E-5</v>
      </c>
      <c r="BG1458" s="210">
        <f>(((((BG1352)*(1/Conversions!$D$4))*Conversions!$D$7)*Conversions!$D$6)*Conversions!$D$5)</f>
        <v>1.4131168019240155E-5</v>
      </c>
      <c r="BH1458" s="210">
        <f>(((((BH1352)*(1/Conversions!$D$4))*Conversions!$D$7)*Conversions!$D$6)*Conversions!$D$5)</f>
        <v>1.4131168019240155E-5</v>
      </c>
      <c r="BI1458" s="210">
        <f>(((((BI1352)*(1/Conversions!$D$4))*Conversions!$D$7)*Conversions!$D$6)*Conversions!$D$5)</f>
        <v>1.4131168019240155E-5</v>
      </c>
      <c r="BJ1458" s="210">
        <f>(((((BJ1352)*(1/Conversions!$D$4))*Conversions!$D$7)*Conversions!$D$6)*Conversions!$D$5)</f>
        <v>1.4131168019240155E-5</v>
      </c>
      <c r="BK1458" s="210">
        <f>(((((BK1352)*(1/Conversions!$D$4))*Conversions!$D$7)*Conversions!$D$6)*Conversions!$D$5)</f>
        <v>1.4131168019240155E-5</v>
      </c>
      <c r="BL1458" s="210">
        <f>(((((BL1352)*(1/Conversions!$D$4))*Conversions!$D$7)*Conversions!$D$6)*Conversions!$D$5)</f>
        <v>1.4131168019240155E-5</v>
      </c>
      <c r="BM1458" s="210">
        <f>(((((BM1352)*(1/Conversions!$D$4))*Conversions!$D$7)*Conversions!$D$6)*Conversions!$D$5)</f>
        <v>1.4131168019240155E-5</v>
      </c>
      <c r="BN1458" s="210">
        <f>(((((BN1352)*(1/Conversions!$D$4))*Conversions!$D$7)*Conversions!$D$6)*Conversions!$D$5)</f>
        <v>1.4131168019240155E-5</v>
      </c>
      <c r="BO1458" s="210">
        <f>(((((BO1352)*(1/Conversions!$D$4))*Conversions!$D$7)*Conversions!$D$6)*Conversions!$D$5)</f>
        <v>1.4131168019240155E-5</v>
      </c>
      <c r="BP1458" s="210">
        <f>(((((BP1352)*(1/Conversions!$D$4))*Conversions!$D$7)*Conversions!$D$6)*Conversions!$D$5)</f>
        <v>1.4131168019240155E-5</v>
      </c>
      <c r="BQ1458" s="210">
        <f>(((((BQ1352)*(1/Conversions!$D$4))*Conversions!$D$7)*Conversions!$D$6)*Conversions!$D$5)</f>
        <v>1.4131168019240155E-5</v>
      </c>
      <c r="BR1458" s="210">
        <f>(((((BR1352)*(1/Conversions!$D$4))*Conversions!$D$7)*Conversions!$D$6)*Conversions!$D$5)</f>
        <v>1.4131168019240155E-5</v>
      </c>
      <c r="BS1458" s="210">
        <f>(((((BS1352)*(1/Conversions!$D$4))*Conversions!$D$7)*Conversions!$D$6)*Conversions!$D$5)</f>
        <v>1.4131168019240155E-5</v>
      </c>
      <c r="BT1458" s="210">
        <f>(((((BT1352)*(1/Conversions!$D$4))*Conversions!$D$7)*Conversions!$D$6)*Conversions!$D$5)</f>
        <v>1.4131168019240155E-5</v>
      </c>
      <c r="BU1458" s="210">
        <f>(((((BU1352)*(1/Conversions!$D$4))*Conversions!$D$7)*Conversions!$D$6)*Conversions!$D$5)</f>
        <v>1.4131168019240155E-5</v>
      </c>
      <c r="BV1458" s="210">
        <f>(((((BV1352)*(1/Conversions!$D$4))*Conversions!$D$7)*Conversions!$D$6)*Conversions!$D$5)</f>
        <v>1.4131168019240155E-5</v>
      </c>
      <c r="BW1458" s="210">
        <f>(((((BW1352)*(1/Conversions!$D$4))*Conversions!$D$7)*Conversions!$D$6)*Conversions!$D$5)</f>
        <v>1.4131168019240155E-5</v>
      </c>
      <c r="BX1458" s="210">
        <f>(((((BX1352)*(1/Conversions!$D$4))*Conversions!$D$7)*Conversions!$D$6)*Conversions!$D$5)</f>
        <v>1.4131168019240155E-5</v>
      </c>
      <c r="BY1458" s="210">
        <f>(((((BY1352)*(1/Conversions!$D$4))*Conversions!$D$7)*Conversions!$D$6)*Conversions!$D$5)</f>
        <v>1.4131168019240155E-5</v>
      </c>
      <c r="BZ1458" s="210">
        <f>(((((BZ1352)*(1/Conversions!$D$4))*Conversions!$D$7)*Conversions!$D$6)*Conversions!$D$5)</f>
        <v>1.4131168019240155E-5</v>
      </c>
      <c r="CA1458" s="210">
        <f>(((((CA1352)*(1/Conversions!$D$4))*Conversions!$D$7)*Conversions!$D$6)*Conversions!$D$5)</f>
        <v>1.4131168019240155E-5</v>
      </c>
      <c r="CB1458" s="210">
        <f>(((((CB1352)*(1/Conversions!$D$4))*Conversions!$D$7)*Conversions!$D$6)*Conversions!$D$5)</f>
        <v>1.4131168019240155E-5</v>
      </c>
      <c r="CC1458" s="210">
        <f>(((((CC1352)*(1/Conversions!$D$4))*Conversions!$D$7)*Conversions!$D$6)*Conversions!$D$5)</f>
        <v>1.4194758275326738E-5</v>
      </c>
      <c r="CD1458" s="210">
        <f>(((((CD1352)*(1/Conversions!$D$4))*Conversions!$D$7)*Conversions!$D$6)*Conversions!$D$5)</f>
        <v>1.4194758275326738E-5</v>
      </c>
      <c r="CE1458" s="210">
        <f>(((((CE1352)*(1/Conversions!$D$4))*Conversions!$D$7)*Conversions!$D$6)*Conversions!$D$5)</f>
        <v>1.4194758275326738E-5</v>
      </c>
      <c r="CF1458" s="210">
        <f>(((((CF1352)*(1/Conversions!$D$4))*Conversions!$D$7)*Conversions!$D$6)*Conversions!$D$5)</f>
        <v>1.4194758275326738E-5</v>
      </c>
      <c r="CG1458" s="210">
        <f>(((((CG1352)*(1/Conversions!$D$4))*Conversions!$D$7)*Conversions!$D$6)*Conversions!$D$5)</f>
        <v>1.4194758275326738E-5</v>
      </c>
      <c r="CH1458" s="210">
        <f>(((((CH1352)*(1/Conversions!$D$4))*Conversions!$D$7)*Conversions!$D$6)*Conversions!$D$5)</f>
        <v>1.4194758275326738E-5</v>
      </c>
      <c r="CI1458" s="210">
        <f>(((((CI1352)*(1/Conversions!$D$4))*Conversions!$D$7)*Conversions!$D$6)*Conversions!$D$5)</f>
        <v>1.4194758275326738E-5</v>
      </c>
      <c r="CJ1458" s="210">
        <f>(((((CJ1352)*(1/Conversions!$D$4))*Conversions!$D$7)*Conversions!$D$6)*Conversions!$D$5)</f>
        <v>1.4194758275326738E-5</v>
      </c>
      <c r="CK1458" s="210">
        <f>(((((CK1352)*(1/Conversions!$D$4))*Conversions!$D$7)*Conversions!$D$6)*Conversions!$D$5)</f>
        <v>1.4194758275326738E-5</v>
      </c>
      <c r="CL1458" s="210">
        <f>(((((CL1352)*(1/Conversions!$D$4))*Conversions!$D$7)*Conversions!$D$6)*Conversions!$D$5)</f>
        <v>1.4131168019240155E-5</v>
      </c>
      <c r="CM1458" s="210">
        <f>(((((CM1352)*(1/Conversions!$D$4))*Conversions!$D$7)*Conversions!$D$6)*Conversions!$D$5)</f>
        <v>1.4131168019240155E-5</v>
      </c>
      <c r="CN1458" s="210">
        <f>(((((CN1352)*(1/Conversions!$D$4))*Conversions!$D$7)*Conversions!$D$6)*Conversions!$D$5)</f>
        <v>1.4131168019240155E-5</v>
      </c>
      <c r="CO1458" s="210">
        <f>(((((CO1352)*(1/Conversions!$D$4))*Conversions!$D$7)*Conversions!$D$6)*Conversions!$D$5)</f>
        <v>1.4131168019240155E-5</v>
      </c>
      <c r="CP1458" s="210">
        <f>(((((CP1352)*(1/Conversions!$D$4))*Conversions!$D$7)*Conversions!$D$6)*Conversions!$D$5)</f>
        <v>1.4131168019240155E-5</v>
      </c>
      <c r="CQ1458" s="210">
        <f>(((((CQ1352)*(1/Conversions!$D$4))*Conversions!$D$7)*Conversions!$D$6)*Conversions!$D$5)</f>
        <v>1.4131168019240155E-5</v>
      </c>
      <c r="CR1458" s="210">
        <f>(((((CR1352)*(1/Conversions!$D$4))*Conversions!$D$7)*Conversions!$D$6)*Conversions!$D$5)</f>
        <v>1.4131168019240155E-5</v>
      </c>
      <c r="CS1458" s="210">
        <f>(((((CS1352)*(1/Conversions!$D$4))*Conversions!$D$7)*Conversions!$D$6)*Conversions!$D$5)</f>
        <v>1.4131168019240155E-5</v>
      </c>
      <c r="CT1458" s="210">
        <f>(((((CT1352)*(1/Conversions!$D$4))*Conversions!$D$7)*Conversions!$D$6)*Conversions!$D$5)</f>
        <v>1.4131168019240155E-5</v>
      </c>
      <c r="CU1458" s="210">
        <f>(((((CU1352)*(1/Conversions!$D$4))*Conversions!$D$7)*Conversions!$D$6)*Conversions!$D$5)</f>
        <v>1.4131168019240155E-5</v>
      </c>
      <c r="CV1458" s="210">
        <f>(((((CV1352)*(1/Conversions!$D$4))*Conversions!$D$7)*Conversions!$D$6)*Conversions!$D$5)</f>
        <v>1.4131168019240155E-5</v>
      </c>
      <c r="CW1458" s="210">
        <f>(((((CW1352)*(1/Conversions!$D$4))*Conversions!$D$7)*Conversions!$D$6)*Conversions!$D$5)</f>
        <v>1.4131168019240155E-5</v>
      </c>
      <c r="CX1458" s="210">
        <f>(((((CX1352)*(1/Conversions!$D$4))*Conversions!$D$7)*Conversions!$D$6)*Conversions!$D$5)</f>
        <v>1.4131168019240155E-5</v>
      </c>
    </row>
    <row r="1459" spans="1:102" s="208" customFormat="1" x14ac:dyDescent="0.25">
      <c r="A1459" s="213" t="s">
        <v>412</v>
      </c>
      <c r="C1459" s="210">
        <f>(((((C1353)*(1/Conversions!$D$4))*Conversions!$D$7)*Conversions!$D$6)*Conversions!$D$5)</f>
        <v>0</v>
      </c>
      <c r="D1459" s="210">
        <f>(((((D1353)*(1/Conversions!$D$4))*Conversions!$D$7)*Conversions!$D$6)*Conversions!$D$5)</f>
        <v>0</v>
      </c>
      <c r="E1459" s="210">
        <f>(((((E1353)*(1/Conversions!$D$4))*Conversions!$D$7)*Conversions!$D$6)*Conversions!$D$5)</f>
        <v>0</v>
      </c>
      <c r="F1459" s="210">
        <f>(((((F1353)*(1/Conversions!$D$4))*Conversions!$D$7)*Conversions!$D$6)*Conversions!$D$5)</f>
        <v>0</v>
      </c>
      <c r="G1459" s="210">
        <f>(((((G1353)*(1/Conversions!$D$4))*Conversions!$D$7)*Conversions!$D$6)*Conversions!$D$5)</f>
        <v>0</v>
      </c>
      <c r="H1459" s="210">
        <f>(((((H1353)*(1/Conversions!$D$4))*Conversions!$D$7)*Conversions!$D$6)*Conversions!$D$5)</f>
        <v>0</v>
      </c>
      <c r="I1459" s="210">
        <f>(((((I1353)*(1/Conversions!$D$4))*Conversions!$D$7)*Conversions!$D$6)*Conversions!$D$5)</f>
        <v>0</v>
      </c>
      <c r="J1459" s="210">
        <f>(((((J1353)*(1/Conversions!$D$4))*Conversions!$D$7)*Conversions!$D$6)*Conversions!$D$5)</f>
        <v>0</v>
      </c>
      <c r="K1459" s="210">
        <f>(((((K1353)*(1/Conversions!$D$4))*Conversions!$D$7)*Conversions!$D$6)*Conversions!$D$5)</f>
        <v>0</v>
      </c>
      <c r="L1459" s="210">
        <f>(((((L1353)*(1/Conversions!$D$4))*Conversions!$D$7)*Conversions!$D$6)*Conversions!$D$5)</f>
        <v>0</v>
      </c>
      <c r="M1459" s="210">
        <f>(((((M1353)*(1/Conversions!$D$4))*Conversions!$D$7)*Conversions!$D$6)*Conversions!$D$5)</f>
        <v>0</v>
      </c>
      <c r="N1459" s="210">
        <f>(((((N1353)*(1/Conversions!$D$4))*Conversions!$D$7)*Conversions!$D$6)*Conversions!$D$5)</f>
        <v>0</v>
      </c>
      <c r="O1459" s="210">
        <f>(((((O1353)*(1/Conversions!$D$4))*Conversions!$D$7)*Conversions!$D$6)*Conversions!$D$5)</f>
        <v>0</v>
      </c>
      <c r="P1459" s="210">
        <f>(((((P1353)*(1/Conversions!$D$4))*Conversions!$D$7)*Conversions!$D$6)*Conversions!$D$5)</f>
        <v>0</v>
      </c>
      <c r="Q1459" s="210">
        <f>(((((Q1353)*(1/Conversions!$D$4))*Conversions!$D$7)*Conversions!$D$6)*Conversions!$D$5)</f>
        <v>0</v>
      </c>
      <c r="R1459" s="210">
        <f>(((((R1353)*(1/Conversions!$D$4))*Conversions!$D$7)*Conversions!$D$6)*Conversions!$D$5)</f>
        <v>0</v>
      </c>
      <c r="S1459" s="210">
        <f>(((((S1353)*(1/Conversions!$D$4))*Conversions!$D$7)*Conversions!$D$6)*Conversions!$D$5)</f>
        <v>0</v>
      </c>
      <c r="T1459" s="210">
        <f>(((((T1353)*(1/Conversions!$D$4))*Conversions!$D$7)*Conversions!$D$6)*Conversions!$D$5)</f>
        <v>0</v>
      </c>
      <c r="U1459" s="210">
        <f>(((((U1353)*(1/Conversions!$D$4))*Conversions!$D$7)*Conversions!$D$6)*Conversions!$D$5)</f>
        <v>0</v>
      </c>
      <c r="V1459" s="210">
        <f>(((((V1353)*(1/Conversions!$D$4))*Conversions!$D$7)*Conversions!$D$6)*Conversions!$D$5)</f>
        <v>0</v>
      </c>
      <c r="W1459" s="210">
        <f>(((((W1353)*(1/Conversions!$D$4))*Conversions!$D$7)*Conversions!$D$6)*Conversions!$D$5)</f>
        <v>0</v>
      </c>
      <c r="X1459" s="210">
        <f>(((((X1353)*(1/Conversions!$D$4))*Conversions!$D$7)*Conversions!$D$6)*Conversions!$D$5)</f>
        <v>0</v>
      </c>
      <c r="Y1459" s="210">
        <f>(((((Y1353)*(1/Conversions!$D$4))*Conversions!$D$7)*Conversions!$D$6)*Conversions!$D$5)</f>
        <v>0</v>
      </c>
      <c r="Z1459" s="210">
        <f>(((((Z1353)*(1/Conversions!$D$4))*Conversions!$D$7)*Conversions!$D$6)*Conversions!$D$5)</f>
        <v>0</v>
      </c>
      <c r="AA1459" s="210">
        <f>(((((AA1353)*(1/Conversions!$D$4))*Conversions!$D$7)*Conversions!$D$6)*Conversions!$D$5)</f>
        <v>0</v>
      </c>
      <c r="AB1459" s="210">
        <f>(((((AB1353)*(1/Conversions!$D$4))*Conversions!$D$7)*Conversions!$D$6)*Conversions!$D$5)</f>
        <v>0</v>
      </c>
      <c r="AC1459" s="210">
        <f>(((((AC1353)*(1/Conversions!$D$4))*Conversions!$D$7)*Conversions!$D$6)*Conversions!$D$5)</f>
        <v>0</v>
      </c>
      <c r="AD1459" s="210">
        <f>(((((AD1353)*(1/Conversions!$D$4))*Conversions!$D$7)*Conversions!$D$6)*Conversions!$D$5)</f>
        <v>0</v>
      </c>
      <c r="AE1459" s="210">
        <f>(((((AE1353)*(1/Conversions!$D$4))*Conversions!$D$7)*Conversions!$D$6)*Conversions!$D$5)</f>
        <v>0</v>
      </c>
      <c r="AF1459" s="210">
        <f>(((((AF1353)*(1/Conversions!$D$4))*Conversions!$D$7)*Conversions!$D$6)*Conversions!$D$5)</f>
        <v>1.4131168019240155E-5</v>
      </c>
      <c r="AG1459" s="210">
        <f>(((((AG1353)*(1/Conversions!$D$4))*Conversions!$D$7)*Conversions!$D$6)*Conversions!$D$5)</f>
        <v>1.4131168019240155E-5</v>
      </c>
      <c r="AH1459" s="210">
        <f>(((((AH1353)*(1/Conversions!$D$4))*Conversions!$D$7)*Conversions!$D$6)*Conversions!$D$5)</f>
        <v>1.4131168019240155E-5</v>
      </c>
      <c r="AI1459" s="210">
        <f>(((((AI1353)*(1/Conversions!$D$4))*Conversions!$D$7)*Conversions!$D$6)*Conversions!$D$5)</f>
        <v>0</v>
      </c>
      <c r="AJ1459" s="210">
        <f>(((((AJ1353)*(1/Conversions!$D$4))*Conversions!$D$7)*Conversions!$D$6)*Conversions!$D$5)</f>
        <v>0</v>
      </c>
      <c r="AK1459" s="210">
        <f>(((((AK1353)*(1/Conversions!$D$4))*Conversions!$D$7)*Conversions!$D$6)*Conversions!$D$5)</f>
        <v>0</v>
      </c>
      <c r="AL1459" s="210">
        <f>(((((AL1353)*(1/Conversions!$D$4))*Conversions!$D$7)*Conversions!$D$6)*Conversions!$D$5)</f>
        <v>0</v>
      </c>
      <c r="AM1459" s="210">
        <f>(((((AM1353)*(1/Conversions!$D$4))*Conversions!$D$7)*Conversions!$D$6)*Conversions!$D$5)</f>
        <v>0</v>
      </c>
      <c r="AN1459" s="210">
        <f>(((((AN1353)*(1/Conversions!$D$4))*Conversions!$D$7)*Conversions!$D$6)*Conversions!$D$5)</f>
        <v>0</v>
      </c>
      <c r="AO1459" s="210">
        <f>(((((AO1353)*(1/Conversions!$D$4))*Conversions!$D$7)*Conversions!$D$6)*Conversions!$D$5)</f>
        <v>0</v>
      </c>
      <c r="AP1459" s="210">
        <f>(((((AP1353)*(1/Conversions!$D$4))*Conversions!$D$7)*Conversions!$D$6)*Conversions!$D$5)</f>
        <v>0</v>
      </c>
      <c r="AQ1459" s="210">
        <f>(((((AQ1353)*(1/Conversions!$D$4))*Conversions!$D$7)*Conversions!$D$6)*Conversions!$D$5)</f>
        <v>0</v>
      </c>
      <c r="AR1459" s="210">
        <f>(((((AR1353)*(1/Conversions!$D$4))*Conversions!$D$7)*Conversions!$D$6)*Conversions!$D$5)</f>
        <v>0</v>
      </c>
      <c r="AS1459" s="210">
        <f>(((((AS1353)*(1/Conversions!$D$4))*Conversions!$D$7)*Conversions!$D$6)*Conversions!$D$5)</f>
        <v>0</v>
      </c>
      <c r="AT1459" s="210">
        <f>(((((AT1353)*(1/Conversions!$D$4))*Conversions!$D$7)*Conversions!$D$6)*Conversions!$D$5)</f>
        <v>0</v>
      </c>
      <c r="AU1459" s="210">
        <f>(((((AU1353)*(1/Conversions!$D$4))*Conversions!$D$7)*Conversions!$D$6)*Conversions!$D$5)</f>
        <v>0</v>
      </c>
      <c r="AV1459" s="210">
        <f>(((((AV1353)*(1/Conversions!$D$4))*Conversions!$D$7)*Conversions!$D$6)*Conversions!$D$5)</f>
        <v>0</v>
      </c>
      <c r="AW1459" s="210">
        <f>(((((AW1353)*(1/Conversions!$D$4))*Conversions!$D$7)*Conversions!$D$6)*Conversions!$D$5)</f>
        <v>0</v>
      </c>
      <c r="AX1459" s="210">
        <f>(((((AX1353)*(1/Conversions!$D$4))*Conversions!$D$7)*Conversions!$D$6)*Conversions!$D$5)</f>
        <v>0</v>
      </c>
      <c r="AY1459" s="210">
        <f>(((((AY1353)*(1/Conversions!$D$4))*Conversions!$D$7)*Conversions!$D$6)*Conversions!$D$5)</f>
        <v>0</v>
      </c>
      <c r="AZ1459" s="210">
        <f>(((((AZ1353)*(1/Conversions!$D$4))*Conversions!$D$7)*Conversions!$D$6)*Conversions!$D$5)</f>
        <v>0</v>
      </c>
      <c r="BA1459" s="210">
        <f>(((((BA1353)*(1/Conversions!$D$4))*Conversions!$D$7)*Conversions!$D$6)*Conversions!$D$5)</f>
        <v>0</v>
      </c>
      <c r="BB1459" s="210">
        <f>(((((BB1353)*(1/Conversions!$D$4))*Conversions!$D$7)*Conversions!$D$6)*Conversions!$D$5)</f>
        <v>0</v>
      </c>
      <c r="BC1459" s="210">
        <f>(((((BC1353)*(1/Conversions!$D$4))*Conversions!$D$7)*Conversions!$D$6)*Conversions!$D$5)</f>
        <v>0</v>
      </c>
      <c r="BD1459" s="210">
        <f>(((((BD1353)*(1/Conversions!$D$4))*Conversions!$D$7)*Conversions!$D$6)*Conversions!$D$5)</f>
        <v>0</v>
      </c>
      <c r="BE1459" s="210">
        <f>(((((BE1353)*(1/Conversions!$D$4))*Conversions!$D$7)*Conversions!$D$6)*Conversions!$D$5)</f>
        <v>0</v>
      </c>
      <c r="BF1459" s="210">
        <f>(((((BF1353)*(1/Conversions!$D$4))*Conversions!$D$7)*Conversions!$D$6)*Conversions!$D$5)</f>
        <v>0</v>
      </c>
      <c r="BG1459" s="210">
        <f>(((((BG1353)*(1/Conversions!$D$4))*Conversions!$D$7)*Conversions!$D$6)*Conversions!$D$5)</f>
        <v>0</v>
      </c>
      <c r="BH1459" s="210">
        <f>(((((BH1353)*(1/Conversions!$D$4))*Conversions!$D$7)*Conversions!$D$6)*Conversions!$D$5)</f>
        <v>1.4131168019240155E-5</v>
      </c>
      <c r="BI1459" s="210">
        <f>(((((BI1353)*(1/Conversions!$D$4))*Conversions!$D$7)*Conversions!$D$6)*Conversions!$D$5)</f>
        <v>1.4131168019240155E-5</v>
      </c>
      <c r="BJ1459" s="210">
        <f>(((((BJ1353)*(1/Conversions!$D$4))*Conversions!$D$7)*Conversions!$D$6)*Conversions!$D$5)</f>
        <v>1.4131168019240155E-5</v>
      </c>
      <c r="BK1459" s="210">
        <f>(((((BK1353)*(1/Conversions!$D$4))*Conversions!$D$7)*Conversions!$D$6)*Conversions!$D$5)</f>
        <v>0</v>
      </c>
      <c r="BL1459" s="210">
        <f>(((((BL1353)*(1/Conversions!$D$4))*Conversions!$D$7)*Conversions!$D$6)*Conversions!$D$5)</f>
        <v>0</v>
      </c>
      <c r="BM1459" s="210">
        <f>(((((BM1353)*(1/Conversions!$D$4))*Conversions!$D$7)*Conversions!$D$6)*Conversions!$D$5)</f>
        <v>0</v>
      </c>
      <c r="BN1459" s="210">
        <f>(((((BN1353)*(1/Conversions!$D$4))*Conversions!$D$7)*Conversions!$D$6)*Conversions!$D$5)</f>
        <v>0</v>
      </c>
      <c r="BO1459" s="210">
        <f>(((((BO1353)*(1/Conversions!$D$4))*Conversions!$D$7)*Conversions!$D$6)*Conversions!$D$5)</f>
        <v>0</v>
      </c>
      <c r="BP1459" s="210">
        <f>(((((BP1353)*(1/Conversions!$D$4))*Conversions!$D$7)*Conversions!$D$6)*Conversions!$D$5)</f>
        <v>0</v>
      </c>
      <c r="BQ1459" s="210">
        <f>(((((BQ1353)*(1/Conversions!$D$4))*Conversions!$D$7)*Conversions!$D$6)*Conversions!$D$5)</f>
        <v>0</v>
      </c>
      <c r="BR1459" s="210">
        <f>(((((BR1353)*(1/Conversions!$D$4))*Conversions!$D$7)*Conversions!$D$6)*Conversions!$D$5)</f>
        <v>1.4131168019240155E-5</v>
      </c>
      <c r="BS1459" s="210">
        <f>(((((BS1353)*(1/Conversions!$D$4))*Conversions!$D$7)*Conversions!$D$6)*Conversions!$D$5)</f>
        <v>1.4131168019240155E-5</v>
      </c>
      <c r="BT1459" s="210">
        <f>(((((BT1353)*(1/Conversions!$D$4))*Conversions!$D$7)*Conversions!$D$6)*Conversions!$D$5)</f>
        <v>1.4131168019240155E-5</v>
      </c>
      <c r="BU1459" s="210">
        <f>(((((BU1353)*(1/Conversions!$D$4))*Conversions!$D$7)*Conversions!$D$6)*Conversions!$D$5)</f>
        <v>0</v>
      </c>
      <c r="BV1459" s="210">
        <f>(((((BV1353)*(1/Conversions!$D$4))*Conversions!$D$7)*Conversions!$D$6)*Conversions!$D$5)</f>
        <v>0</v>
      </c>
      <c r="BW1459" s="210">
        <f>(((((BW1353)*(1/Conversions!$D$4))*Conversions!$D$7)*Conversions!$D$6)*Conversions!$D$5)</f>
        <v>0</v>
      </c>
      <c r="BX1459" s="210">
        <f>(((((BX1353)*(1/Conversions!$D$4))*Conversions!$D$7)*Conversions!$D$6)*Conversions!$D$5)</f>
        <v>0</v>
      </c>
      <c r="BY1459" s="210">
        <f>(((((BY1353)*(1/Conversions!$D$4))*Conversions!$D$7)*Conversions!$D$6)*Conversions!$D$5)</f>
        <v>0</v>
      </c>
      <c r="BZ1459" s="210">
        <f>(((((BZ1353)*(1/Conversions!$D$4))*Conversions!$D$7)*Conversions!$D$6)*Conversions!$D$5)</f>
        <v>1.4131168019240155E-5</v>
      </c>
      <c r="CA1459" s="210">
        <f>(((((CA1353)*(1/Conversions!$D$4))*Conversions!$D$7)*Conversions!$D$6)*Conversions!$D$5)</f>
        <v>1.4131168019240155E-5</v>
      </c>
      <c r="CB1459" s="210">
        <f>(((((CB1353)*(1/Conversions!$D$4))*Conversions!$D$7)*Conversions!$D$6)*Conversions!$D$5)</f>
        <v>1.4131168019240155E-5</v>
      </c>
      <c r="CC1459" s="210">
        <f>(((((CC1353)*(1/Conversions!$D$4))*Conversions!$D$7)*Conversions!$D$6)*Conversions!$D$5)</f>
        <v>0</v>
      </c>
      <c r="CD1459" s="210">
        <f>(((((CD1353)*(1/Conversions!$D$4))*Conversions!$D$7)*Conversions!$D$6)*Conversions!$D$5)</f>
        <v>0</v>
      </c>
      <c r="CE1459" s="210">
        <f>(((((CE1353)*(1/Conversions!$D$4))*Conversions!$D$7)*Conversions!$D$6)*Conversions!$D$5)</f>
        <v>0</v>
      </c>
      <c r="CF1459" s="210">
        <f>(((((CF1353)*(1/Conversions!$D$4))*Conversions!$D$7)*Conversions!$D$6)*Conversions!$D$5)</f>
        <v>0</v>
      </c>
      <c r="CG1459" s="210">
        <f>(((((CG1353)*(1/Conversions!$D$4))*Conversions!$D$7)*Conversions!$D$6)*Conversions!$D$5)</f>
        <v>0</v>
      </c>
      <c r="CH1459" s="210">
        <f>(((((CH1353)*(1/Conversions!$D$4))*Conversions!$D$7)*Conversions!$D$6)*Conversions!$D$5)</f>
        <v>0</v>
      </c>
      <c r="CI1459" s="210">
        <f>(((((CI1353)*(1/Conversions!$D$4))*Conversions!$D$7)*Conversions!$D$6)*Conversions!$D$5)</f>
        <v>0</v>
      </c>
      <c r="CJ1459" s="210">
        <f>(((((CJ1353)*(1/Conversions!$D$4))*Conversions!$D$7)*Conversions!$D$6)*Conversions!$D$5)</f>
        <v>0</v>
      </c>
      <c r="CK1459" s="210">
        <f>(((((CK1353)*(1/Conversions!$D$4))*Conversions!$D$7)*Conversions!$D$6)*Conversions!$D$5)</f>
        <v>0</v>
      </c>
      <c r="CL1459" s="210">
        <f>(((((CL1353)*(1/Conversions!$D$4))*Conversions!$D$7)*Conversions!$D$6)*Conversions!$D$5)</f>
        <v>1.4131168019240155E-5</v>
      </c>
      <c r="CM1459" s="210">
        <f>(((((CM1353)*(1/Conversions!$D$4))*Conversions!$D$7)*Conversions!$D$6)*Conversions!$D$5)</f>
        <v>1.4131168019240155E-5</v>
      </c>
      <c r="CN1459" s="210">
        <f>(((((CN1353)*(1/Conversions!$D$4))*Conversions!$D$7)*Conversions!$D$6)*Conversions!$D$5)</f>
        <v>1.4131168019240155E-5</v>
      </c>
      <c r="CO1459" s="210">
        <f>(((((CO1353)*(1/Conversions!$D$4))*Conversions!$D$7)*Conversions!$D$6)*Conversions!$D$5)</f>
        <v>0</v>
      </c>
      <c r="CP1459" s="210">
        <f>(((((CP1353)*(1/Conversions!$D$4))*Conversions!$D$7)*Conversions!$D$6)*Conversions!$D$5)</f>
        <v>0</v>
      </c>
      <c r="CQ1459" s="210">
        <f>(((((CQ1353)*(1/Conversions!$D$4))*Conversions!$D$7)*Conversions!$D$6)*Conversions!$D$5)</f>
        <v>0</v>
      </c>
      <c r="CR1459" s="210">
        <f>(((((CR1353)*(1/Conversions!$D$4))*Conversions!$D$7)*Conversions!$D$6)*Conversions!$D$5)</f>
        <v>0</v>
      </c>
      <c r="CS1459" s="210">
        <f>(((((CS1353)*(1/Conversions!$D$4))*Conversions!$D$7)*Conversions!$D$6)*Conversions!$D$5)</f>
        <v>0</v>
      </c>
      <c r="CT1459" s="210">
        <f>(((((CT1353)*(1/Conversions!$D$4))*Conversions!$D$7)*Conversions!$D$6)*Conversions!$D$5)</f>
        <v>0</v>
      </c>
      <c r="CU1459" s="210">
        <f>(((((CU1353)*(1/Conversions!$D$4))*Conversions!$D$7)*Conversions!$D$6)*Conversions!$D$5)</f>
        <v>0</v>
      </c>
      <c r="CV1459" s="210">
        <f>(((((CV1353)*(1/Conversions!$D$4))*Conversions!$D$7)*Conversions!$D$6)*Conversions!$D$5)</f>
        <v>0</v>
      </c>
      <c r="CW1459" s="210">
        <f>(((((CW1353)*(1/Conversions!$D$4))*Conversions!$D$7)*Conversions!$D$6)*Conversions!$D$5)</f>
        <v>0</v>
      </c>
      <c r="CX1459" s="210">
        <f>(((((CX1353)*(1/Conversions!$D$4))*Conversions!$D$7)*Conversions!$D$6)*Conversions!$D$5)</f>
        <v>0</v>
      </c>
    </row>
    <row r="1460" spans="1:102" s="208" customFormat="1" x14ac:dyDescent="0.25">
      <c r="A1460" s="213" t="s">
        <v>642</v>
      </c>
      <c r="C1460" s="210">
        <f>(((((C1354)*(1/Conversions!$D$4))*Conversions!$D$7)*Conversions!$D$6)*Conversions!$D$5)</f>
        <v>0</v>
      </c>
      <c r="D1460" s="210">
        <f>(((((D1354)*(1/Conversions!$D$4))*Conversions!$D$7)*Conversions!$D$6)*Conversions!$D$5)</f>
        <v>0</v>
      </c>
      <c r="E1460" s="210">
        <f>(((((E1354)*(1/Conversions!$D$4))*Conversions!$D$7)*Conversions!$D$6)*Conversions!$D$5)</f>
        <v>0</v>
      </c>
      <c r="F1460" s="210">
        <f>(((((F1354)*(1/Conversions!$D$4))*Conversions!$D$7)*Conversions!$D$6)*Conversions!$D$5)</f>
        <v>0</v>
      </c>
      <c r="G1460" s="210">
        <f>(((((G1354)*(1/Conversions!$D$4))*Conversions!$D$7)*Conversions!$D$6)*Conversions!$D$5)</f>
        <v>0</v>
      </c>
      <c r="H1460" s="210">
        <f>(((((H1354)*(1/Conversions!$D$4))*Conversions!$D$7)*Conversions!$D$6)*Conversions!$D$5)</f>
        <v>0</v>
      </c>
      <c r="I1460" s="210">
        <f>(((((I1354)*(1/Conversions!$D$4))*Conversions!$D$7)*Conversions!$D$6)*Conversions!$D$5)</f>
        <v>0</v>
      </c>
      <c r="J1460" s="210">
        <f>(((((J1354)*(1/Conversions!$D$4))*Conversions!$D$7)*Conversions!$D$6)*Conversions!$D$5)</f>
        <v>0</v>
      </c>
      <c r="K1460" s="210">
        <f>(((((K1354)*(1/Conversions!$D$4))*Conversions!$D$7)*Conversions!$D$6)*Conversions!$D$5)</f>
        <v>0</v>
      </c>
      <c r="L1460" s="210">
        <f>(((((L1354)*(1/Conversions!$D$4))*Conversions!$D$7)*Conversions!$D$6)*Conversions!$D$5)</f>
        <v>0</v>
      </c>
      <c r="M1460" s="210">
        <f>(((((M1354)*(1/Conversions!$D$4))*Conversions!$D$7)*Conversions!$D$6)*Conversions!$D$5)</f>
        <v>0</v>
      </c>
      <c r="N1460" s="210">
        <f>(((((N1354)*(1/Conversions!$D$4))*Conversions!$D$7)*Conversions!$D$6)*Conversions!$D$5)</f>
        <v>0</v>
      </c>
      <c r="O1460" s="210">
        <f>(((((O1354)*(1/Conversions!$D$4))*Conversions!$D$7)*Conversions!$D$6)*Conversions!$D$5)</f>
        <v>0</v>
      </c>
      <c r="P1460" s="210">
        <f>(((((P1354)*(1/Conversions!$D$4))*Conversions!$D$7)*Conversions!$D$6)*Conversions!$D$5)</f>
        <v>0</v>
      </c>
      <c r="Q1460" s="210">
        <f>(((((Q1354)*(1/Conversions!$D$4))*Conversions!$D$7)*Conversions!$D$6)*Conversions!$D$5)</f>
        <v>0</v>
      </c>
      <c r="R1460" s="210">
        <f>(((((R1354)*(1/Conversions!$D$4))*Conversions!$D$7)*Conversions!$D$6)*Conversions!$D$5)</f>
        <v>0</v>
      </c>
      <c r="S1460" s="210">
        <f>(((((S1354)*(1/Conversions!$D$4))*Conversions!$D$7)*Conversions!$D$6)*Conversions!$D$5)</f>
        <v>0</v>
      </c>
      <c r="T1460" s="210">
        <f>(((((T1354)*(1/Conversions!$D$4))*Conversions!$D$7)*Conversions!$D$6)*Conversions!$D$5)</f>
        <v>0</v>
      </c>
      <c r="U1460" s="210">
        <f>(((((U1354)*(1/Conversions!$D$4))*Conversions!$D$7)*Conversions!$D$6)*Conversions!$D$5)</f>
        <v>0</v>
      </c>
      <c r="V1460" s="210">
        <f>(((((V1354)*(1/Conversions!$D$4))*Conversions!$D$7)*Conversions!$D$6)*Conversions!$D$5)</f>
        <v>0</v>
      </c>
      <c r="W1460" s="210">
        <f>(((((W1354)*(1/Conversions!$D$4))*Conversions!$D$7)*Conversions!$D$6)*Conversions!$D$5)</f>
        <v>0</v>
      </c>
      <c r="X1460" s="210">
        <f>(((((X1354)*(1/Conversions!$D$4))*Conversions!$D$7)*Conversions!$D$6)*Conversions!$D$5)</f>
        <v>0</v>
      </c>
      <c r="Y1460" s="210">
        <f>(((((Y1354)*(1/Conversions!$D$4))*Conversions!$D$7)*Conversions!$D$6)*Conversions!$D$5)</f>
        <v>0</v>
      </c>
      <c r="Z1460" s="210">
        <f>(((((Z1354)*(1/Conversions!$D$4))*Conversions!$D$7)*Conversions!$D$6)*Conversions!$D$5)</f>
        <v>0</v>
      </c>
      <c r="AA1460" s="210">
        <f>(((((AA1354)*(1/Conversions!$D$4))*Conversions!$D$7)*Conversions!$D$6)*Conversions!$D$5)</f>
        <v>0</v>
      </c>
      <c r="AB1460" s="210">
        <f>(((((AB1354)*(1/Conversions!$D$4))*Conversions!$D$7)*Conversions!$D$6)*Conversions!$D$5)</f>
        <v>0</v>
      </c>
      <c r="AC1460" s="210">
        <f>(((((AC1354)*(1/Conversions!$D$4))*Conversions!$D$7)*Conversions!$D$6)*Conversions!$D$5)</f>
        <v>0</v>
      </c>
      <c r="AD1460" s="210">
        <f>(((((AD1354)*(1/Conversions!$D$4))*Conversions!$D$7)*Conversions!$D$6)*Conversions!$D$5)</f>
        <v>0</v>
      </c>
      <c r="AE1460" s="210">
        <f>(((((AE1354)*(1/Conversions!$D$4))*Conversions!$D$7)*Conversions!$D$6)*Conversions!$D$5)</f>
        <v>0</v>
      </c>
      <c r="AF1460" s="210">
        <f>(((((AF1354)*(1/Conversions!$D$4))*Conversions!$D$7)*Conversions!$D$6)*Conversions!$D$5)</f>
        <v>0</v>
      </c>
      <c r="AG1460" s="210">
        <f>(((((AG1354)*(1/Conversions!$D$4))*Conversions!$D$7)*Conversions!$D$6)*Conversions!$D$5)</f>
        <v>0</v>
      </c>
      <c r="AH1460" s="210">
        <f>(((((AH1354)*(1/Conversions!$D$4))*Conversions!$D$7)*Conversions!$D$6)*Conversions!$D$5)</f>
        <v>0</v>
      </c>
      <c r="AI1460" s="210">
        <f>(((((AI1354)*(1/Conversions!$D$4))*Conversions!$D$7)*Conversions!$D$6)*Conversions!$D$5)</f>
        <v>0</v>
      </c>
      <c r="AJ1460" s="210">
        <f>(((((AJ1354)*(1/Conversions!$D$4))*Conversions!$D$7)*Conversions!$D$6)*Conversions!$D$5)</f>
        <v>0</v>
      </c>
      <c r="AK1460" s="210">
        <f>(((((AK1354)*(1/Conversions!$D$4))*Conversions!$D$7)*Conversions!$D$6)*Conversions!$D$5)</f>
        <v>0</v>
      </c>
      <c r="AL1460" s="210">
        <f>(((((AL1354)*(1/Conversions!$D$4))*Conversions!$D$7)*Conversions!$D$6)*Conversions!$D$5)</f>
        <v>0</v>
      </c>
      <c r="AM1460" s="210">
        <f>(((((AM1354)*(1/Conversions!$D$4))*Conversions!$D$7)*Conversions!$D$6)*Conversions!$D$5)</f>
        <v>0</v>
      </c>
      <c r="AN1460" s="210">
        <f>(((((AN1354)*(1/Conversions!$D$4))*Conversions!$D$7)*Conversions!$D$6)*Conversions!$D$5)</f>
        <v>0</v>
      </c>
      <c r="AO1460" s="210">
        <f>(((((AO1354)*(1/Conversions!$D$4))*Conversions!$D$7)*Conversions!$D$6)*Conversions!$D$5)</f>
        <v>0</v>
      </c>
      <c r="AP1460" s="210">
        <f>(((((AP1354)*(1/Conversions!$D$4))*Conversions!$D$7)*Conversions!$D$6)*Conversions!$D$5)</f>
        <v>0</v>
      </c>
      <c r="AQ1460" s="210">
        <f>(((((AQ1354)*(1/Conversions!$D$4))*Conversions!$D$7)*Conversions!$D$6)*Conversions!$D$5)</f>
        <v>0</v>
      </c>
      <c r="AR1460" s="210">
        <f>(((((AR1354)*(1/Conversions!$D$4))*Conversions!$D$7)*Conversions!$D$6)*Conversions!$D$5)</f>
        <v>0</v>
      </c>
      <c r="AS1460" s="210">
        <f>(((((AS1354)*(1/Conversions!$D$4))*Conversions!$D$7)*Conversions!$D$6)*Conversions!$D$5)</f>
        <v>0</v>
      </c>
      <c r="AT1460" s="210">
        <f>(((((AT1354)*(1/Conversions!$D$4))*Conversions!$D$7)*Conversions!$D$6)*Conversions!$D$5)</f>
        <v>0</v>
      </c>
      <c r="AU1460" s="210">
        <f>(((((AU1354)*(1/Conversions!$D$4))*Conversions!$D$7)*Conversions!$D$6)*Conversions!$D$5)</f>
        <v>0</v>
      </c>
      <c r="AV1460" s="210">
        <f>(((((AV1354)*(1/Conversions!$D$4))*Conversions!$D$7)*Conversions!$D$6)*Conversions!$D$5)</f>
        <v>0</v>
      </c>
      <c r="AW1460" s="210">
        <f>(((((AW1354)*(1/Conversions!$D$4))*Conversions!$D$7)*Conversions!$D$6)*Conversions!$D$5)</f>
        <v>0</v>
      </c>
      <c r="AX1460" s="210">
        <f>(((((AX1354)*(1/Conversions!$D$4))*Conversions!$D$7)*Conversions!$D$6)*Conversions!$D$5)</f>
        <v>0</v>
      </c>
      <c r="AY1460" s="210">
        <f>(((((AY1354)*(1/Conversions!$D$4))*Conversions!$D$7)*Conversions!$D$6)*Conversions!$D$5)</f>
        <v>0</v>
      </c>
      <c r="AZ1460" s="210">
        <f>(((((AZ1354)*(1/Conversions!$D$4))*Conversions!$D$7)*Conversions!$D$6)*Conversions!$D$5)</f>
        <v>0</v>
      </c>
      <c r="BA1460" s="210">
        <f>(((((BA1354)*(1/Conversions!$D$4))*Conversions!$D$7)*Conversions!$D$6)*Conversions!$D$5)</f>
        <v>0</v>
      </c>
      <c r="BB1460" s="210">
        <f>(((((BB1354)*(1/Conversions!$D$4))*Conversions!$D$7)*Conversions!$D$6)*Conversions!$D$5)</f>
        <v>0</v>
      </c>
      <c r="BC1460" s="210">
        <f>(((((BC1354)*(1/Conversions!$D$4))*Conversions!$D$7)*Conversions!$D$6)*Conversions!$D$5)</f>
        <v>0</v>
      </c>
      <c r="BD1460" s="210">
        <f>(((((BD1354)*(1/Conversions!$D$4))*Conversions!$D$7)*Conversions!$D$6)*Conversions!$D$5)</f>
        <v>0</v>
      </c>
      <c r="BE1460" s="210">
        <f>(((((BE1354)*(1/Conversions!$D$4))*Conversions!$D$7)*Conversions!$D$6)*Conversions!$D$5)</f>
        <v>0</v>
      </c>
      <c r="BF1460" s="210">
        <f>(((((BF1354)*(1/Conversions!$D$4))*Conversions!$D$7)*Conversions!$D$6)*Conversions!$D$5)</f>
        <v>0</v>
      </c>
      <c r="BG1460" s="210">
        <f>(((((BG1354)*(1/Conversions!$D$4))*Conversions!$D$7)*Conversions!$D$6)*Conversions!$D$5)</f>
        <v>0</v>
      </c>
      <c r="BH1460" s="210">
        <f>(((((BH1354)*(1/Conversions!$D$4))*Conversions!$D$7)*Conversions!$D$6)*Conversions!$D$5)</f>
        <v>0</v>
      </c>
      <c r="BI1460" s="210">
        <f>(((((BI1354)*(1/Conversions!$D$4))*Conversions!$D$7)*Conversions!$D$6)*Conversions!$D$5)</f>
        <v>0</v>
      </c>
      <c r="BJ1460" s="210">
        <f>(((((BJ1354)*(1/Conversions!$D$4))*Conversions!$D$7)*Conversions!$D$6)*Conversions!$D$5)</f>
        <v>0</v>
      </c>
      <c r="BK1460" s="210">
        <f>(((((BK1354)*(1/Conversions!$D$4))*Conversions!$D$7)*Conversions!$D$6)*Conversions!$D$5)</f>
        <v>0</v>
      </c>
      <c r="BL1460" s="210">
        <f>(((((BL1354)*(1/Conversions!$D$4))*Conversions!$D$7)*Conversions!$D$6)*Conversions!$D$5)</f>
        <v>0</v>
      </c>
      <c r="BM1460" s="210">
        <f>(((((BM1354)*(1/Conversions!$D$4))*Conversions!$D$7)*Conversions!$D$6)*Conversions!$D$5)</f>
        <v>0</v>
      </c>
      <c r="BN1460" s="210">
        <f>(((((BN1354)*(1/Conversions!$D$4))*Conversions!$D$7)*Conversions!$D$6)*Conversions!$D$5)</f>
        <v>0</v>
      </c>
      <c r="BO1460" s="210">
        <f>(((((BO1354)*(1/Conversions!$D$4))*Conversions!$D$7)*Conversions!$D$6)*Conversions!$D$5)</f>
        <v>0</v>
      </c>
      <c r="BP1460" s="210">
        <f>(((((BP1354)*(1/Conversions!$D$4))*Conversions!$D$7)*Conversions!$D$6)*Conversions!$D$5)</f>
        <v>0</v>
      </c>
      <c r="BQ1460" s="210">
        <f>(((((BQ1354)*(1/Conversions!$D$4))*Conversions!$D$7)*Conversions!$D$6)*Conversions!$D$5)</f>
        <v>0</v>
      </c>
      <c r="BR1460" s="210">
        <f>(((((BR1354)*(1/Conversions!$D$4))*Conversions!$D$7)*Conversions!$D$6)*Conversions!$D$5)</f>
        <v>0</v>
      </c>
      <c r="BS1460" s="210">
        <f>(((((BS1354)*(1/Conversions!$D$4))*Conversions!$D$7)*Conversions!$D$6)*Conversions!$D$5)</f>
        <v>0</v>
      </c>
      <c r="BT1460" s="210">
        <f>(((((BT1354)*(1/Conversions!$D$4))*Conversions!$D$7)*Conversions!$D$6)*Conversions!$D$5)</f>
        <v>0</v>
      </c>
      <c r="BU1460" s="210">
        <f>(((((BU1354)*(1/Conversions!$D$4))*Conversions!$D$7)*Conversions!$D$6)*Conversions!$D$5)</f>
        <v>0</v>
      </c>
      <c r="BV1460" s="210">
        <f>(((((BV1354)*(1/Conversions!$D$4))*Conversions!$D$7)*Conversions!$D$6)*Conversions!$D$5)</f>
        <v>0</v>
      </c>
      <c r="BW1460" s="210">
        <f>(((((BW1354)*(1/Conversions!$D$4))*Conversions!$D$7)*Conversions!$D$6)*Conversions!$D$5)</f>
        <v>0</v>
      </c>
      <c r="BX1460" s="210">
        <f>(((((BX1354)*(1/Conversions!$D$4))*Conversions!$D$7)*Conversions!$D$6)*Conversions!$D$5)</f>
        <v>0</v>
      </c>
      <c r="BY1460" s="210">
        <f>(((((BY1354)*(1/Conversions!$D$4))*Conversions!$D$7)*Conversions!$D$6)*Conversions!$D$5)</f>
        <v>0</v>
      </c>
      <c r="BZ1460" s="210">
        <f>(((((BZ1354)*(1/Conversions!$D$4))*Conversions!$D$7)*Conversions!$D$6)*Conversions!$D$5)</f>
        <v>0</v>
      </c>
      <c r="CA1460" s="210">
        <f>(((((CA1354)*(1/Conversions!$D$4))*Conversions!$D$7)*Conversions!$D$6)*Conversions!$D$5)</f>
        <v>0</v>
      </c>
      <c r="CB1460" s="210">
        <f>(((((CB1354)*(1/Conversions!$D$4))*Conversions!$D$7)*Conversions!$D$6)*Conversions!$D$5)</f>
        <v>0</v>
      </c>
      <c r="CC1460" s="210">
        <f>(((((CC1354)*(1/Conversions!$D$4))*Conversions!$D$7)*Conversions!$D$6)*Conversions!$D$5)</f>
        <v>1.600531417779188E-6</v>
      </c>
      <c r="CD1460" s="210">
        <f>(((((CD1354)*(1/Conversions!$D$4))*Conversions!$D$7)*Conversions!$D$6)*Conversions!$D$5)</f>
        <v>1.600531417779188E-6</v>
      </c>
      <c r="CE1460" s="210">
        <f>(((((CE1354)*(1/Conversions!$D$4))*Conversions!$D$7)*Conversions!$D$6)*Conversions!$D$5)</f>
        <v>1.600531417779188E-6</v>
      </c>
      <c r="CF1460" s="210">
        <f>(((((CF1354)*(1/Conversions!$D$4))*Conversions!$D$7)*Conversions!$D$6)*Conversions!$D$5)</f>
        <v>6.107608577649088E-7</v>
      </c>
      <c r="CG1460" s="210">
        <f>(((((CG1354)*(1/Conversions!$D$4))*Conversions!$D$7)*Conversions!$D$6)*Conversions!$D$5)</f>
        <v>6.107608577649088E-7</v>
      </c>
      <c r="CH1460" s="210">
        <f>(((((CH1354)*(1/Conversions!$D$4))*Conversions!$D$7)*Conversions!$D$6)*Conversions!$D$5)</f>
        <v>6.107608577649088E-7</v>
      </c>
      <c r="CI1460" s="210">
        <f>(((((CI1354)*(1/Conversions!$D$4))*Conversions!$D$7)*Conversions!$D$6)*Conversions!$D$5)</f>
        <v>9.6562981464807725E-7</v>
      </c>
      <c r="CJ1460" s="210">
        <f>(((((CJ1354)*(1/Conversions!$D$4))*Conversions!$D$7)*Conversions!$D$6)*Conversions!$D$5)</f>
        <v>9.6562981464807725E-7</v>
      </c>
      <c r="CK1460" s="210">
        <f>(((((CK1354)*(1/Conversions!$D$4))*Conversions!$D$7)*Conversions!$D$6)*Conversions!$D$5)</f>
        <v>9.6562981464807725E-7</v>
      </c>
      <c r="CL1460" s="210">
        <f>(((((CL1354)*(1/Conversions!$D$4))*Conversions!$D$7)*Conversions!$D$6)*Conversions!$D$5)</f>
        <v>0</v>
      </c>
      <c r="CM1460" s="210">
        <f>(((((CM1354)*(1/Conversions!$D$4))*Conversions!$D$7)*Conversions!$D$6)*Conversions!$D$5)</f>
        <v>0</v>
      </c>
      <c r="CN1460" s="210">
        <f>(((((CN1354)*(1/Conversions!$D$4))*Conversions!$D$7)*Conversions!$D$6)*Conversions!$D$5)</f>
        <v>0</v>
      </c>
      <c r="CO1460" s="210">
        <f>(((((CO1354)*(1/Conversions!$D$4))*Conversions!$D$7)*Conversions!$D$6)*Conversions!$D$5)</f>
        <v>0</v>
      </c>
      <c r="CP1460" s="210">
        <f>(((((CP1354)*(1/Conversions!$D$4))*Conversions!$D$7)*Conversions!$D$6)*Conversions!$D$5)</f>
        <v>0</v>
      </c>
      <c r="CQ1460" s="210">
        <f>(((((CQ1354)*(1/Conversions!$D$4))*Conversions!$D$7)*Conversions!$D$6)*Conversions!$D$5)</f>
        <v>0</v>
      </c>
      <c r="CR1460" s="210">
        <f>(((((CR1354)*(1/Conversions!$D$4))*Conversions!$D$7)*Conversions!$D$6)*Conversions!$D$5)</f>
        <v>0</v>
      </c>
      <c r="CS1460" s="210">
        <f>(((((CS1354)*(1/Conversions!$D$4))*Conversions!$D$7)*Conversions!$D$6)*Conversions!$D$5)</f>
        <v>0</v>
      </c>
      <c r="CT1460" s="210">
        <f>(((((CT1354)*(1/Conversions!$D$4))*Conversions!$D$7)*Conversions!$D$6)*Conversions!$D$5)</f>
        <v>0</v>
      </c>
      <c r="CU1460" s="210">
        <f>(((((CU1354)*(1/Conversions!$D$4))*Conversions!$D$7)*Conversions!$D$6)*Conversions!$D$5)</f>
        <v>0</v>
      </c>
      <c r="CV1460" s="210">
        <f>(((((CV1354)*(1/Conversions!$D$4))*Conversions!$D$7)*Conversions!$D$6)*Conversions!$D$5)</f>
        <v>0</v>
      </c>
      <c r="CW1460" s="210">
        <f>(((((CW1354)*(1/Conversions!$D$4))*Conversions!$D$7)*Conversions!$D$6)*Conversions!$D$5)</f>
        <v>0</v>
      </c>
      <c r="CX1460" s="210">
        <f>(((((CX1354)*(1/Conversions!$D$4))*Conversions!$D$7)*Conversions!$D$6)*Conversions!$D$5)</f>
        <v>0</v>
      </c>
    </row>
    <row r="1461" spans="1:102" s="208" customFormat="1" x14ac:dyDescent="0.25">
      <c r="A1461" s="213" t="s">
        <v>382</v>
      </c>
      <c r="C1461" s="210">
        <f>(((((C1355)*(1/Conversions!$D$4))*Conversions!$D$7)*Conversions!$D$6)*Conversions!$D$5)</f>
        <v>8.0076618775694218E-8</v>
      </c>
      <c r="D1461" s="210">
        <f>(((((D1355)*(1/Conversions!$D$4))*Conversions!$D$7)*Conversions!$D$6)*Conversions!$D$5)</f>
        <v>8.0076618775694218E-8</v>
      </c>
      <c r="E1461" s="210">
        <f>(((((E1355)*(1/Conversions!$D$4))*Conversions!$D$7)*Conversions!$D$6)*Conversions!$D$5)</f>
        <v>8.0076618775694218E-8</v>
      </c>
      <c r="F1461" s="210">
        <f>(((((F1355)*(1/Conversions!$D$4))*Conversions!$D$7)*Conversions!$D$6)*Conversions!$D$5)</f>
        <v>8.0076618775694218E-8</v>
      </c>
      <c r="G1461" s="210">
        <f>(((((G1355)*(1/Conversions!$D$4))*Conversions!$D$7)*Conversions!$D$6)*Conversions!$D$5)</f>
        <v>8.0076618775694218E-8</v>
      </c>
      <c r="H1461" s="210">
        <f>(((((H1355)*(1/Conversions!$D$4))*Conversions!$D$7)*Conversions!$D$6)*Conversions!$D$5)</f>
        <v>8.0076618775694218E-8</v>
      </c>
      <c r="I1461" s="210">
        <f>(((((I1355)*(1/Conversions!$D$4))*Conversions!$D$7)*Conversions!$D$6)*Conversions!$D$5)</f>
        <v>8.0076618775694218E-8</v>
      </c>
      <c r="J1461" s="210">
        <f>(((((J1355)*(1/Conversions!$D$4))*Conversions!$D$7)*Conversions!$D$6)*Conversions!$D$5)</f>
        <v>8.0076618775694218E-8</v>
      </c>
      <c r="K1461" s="210">
        <f>(((((K1355)*(1/Conversions!$D$4))*Conversions!$D$7)*Conversions!$D$6)*Conversions!$D$5)</f>
        <v>8.0076618775694218E-8</v>
      </c>
      <c r="L1461" s="210">
        <f>(((((L1355)*(1/Conversions!$D$4))*Conversions!$D$7)*Conversions!$D$6)*Conversions!$D$5)</f>
        <v>8.0076618775694218E-8</v>
      </c>
      <c r="M1461" s="210">
        <f>(((((M1355)*(1/Conversions!$D$4))*Conversions!$D$7)*Conversions!$D$6)*Conversions!$D$5)</f>
        <v>8.0076618775694218E-8</v>
      </c>
      <c r="N1461" s="210">
        <f>(((((N1355)*(1/Conversions!$D$4))*Conversions!$D$7)*Conversions!$D$6)*Conversions!$D$5)</f>
        <v>8.0076618775694218E-8</v>
      </c>
      <c r="O1461" s="210">
        <f>(((((O1355)*(1/Conversions!$D$4))*Conversions!$D$7)*Conversions!$D$6)*Conversions!$D$5)</f>
        <v>8.0076618775694218E-8</v>
      </c>
      <c r="P1461" s="210">
        <f>(((((P1355)*(1/Conversions!$D$4))*Conversions!$D$7)*Conversions!$D$6)*Conversions!$D$5)</f>
        <v>8.0076618775694218E-8</v>
      </c>
      <c r="Q1461" s="210">
        <f>(((((Q1355)*(1/Conversions!$D$4))*Conversions!$D$7)*Conversions!$D$6)*Conversions!$D$5)</f>
        <v>8.0076618775694218E-8</v>
      </c>
      <c r="R1461" s="210">
        <f>(((((R1355)*(1/Conversions!$D$4))*Conversions!$D$7)*Conversions!$D$6)*Conversions!$D$5)</f>
        <v>8.0076618775694218E-8</v>
      </c>
      <c r="S1461" s="210">
        <f>(((((S1355)*(1/Conversions!$D$4))*Conversions!$D$7)*Conversions!$D$6)*Conversions!$D$5)</f>
        <v>8.0076618775694218E-8</v>
      </c>
      <c r="T1461" s="210">
        <f>(((((T1355)*(1/Conversions!$D$4))*Conversions!$D$7)*Conversions!$D$6)*Conversions!$D$5)</f>
        <v>8.0076618775694218E-8</v>
      </c>
      <c r="U1461" s="210">
        <f>(((((U1355)*(1/Conversions!$D$4))*Conversions!$D$7)*Conversions!$D$6)*Conversions!$D$5)</f>
        <v>8.0076618775694218E-8</v>
      </c>
      <c r="V1461" s="210">
        <f>(((((V1355)*(1/Conversions!$D$4))*Conversions!$D$7)*Conversions!$D$6)*Conversions!$D$5)</f>
        <v>8.0076618775694218E-8</v>
      </c>
      <c r="W1461" s="210">
        <f>(((((W1355)*(1/Conversions!$D$4))*Conversions!$D$7)*Conversions!$D$6)*Conversions!$D$5)</f>
        <v>8.0076618775694218E-8</v>
      </c>
      <c r="X1461" s="210">
        <f>(((((X1355)*(1/Conversions!$D$4))*Conversions!$D$7)*Conversions!$D$6)*Conversions!$D$5)</f>
        <v>8.0076618775694218E-8</v>
      </c>
      <c r="Y1461" s="210">
        <f>(((((Y1355)*(1/Conversions!$D$4))*Conversions!$D$7)*Conversions!$D$6)*Conversions!$D$5)</f>
        <v>8.0076618775694218E-8</v>
      </c>
      <c r="Z1461" s="210">
        <f>(((((Z1355)*(1/Conversions!$D$4))*Conversions!$D$7)*Conversions!$D$6)*Conversions!$D$5)</f>
        <v>8.0076618775694218E-8</v>
      </c>
      <c r="AA1461" s="210">
        <f>(((((AA1355)*(1/Conversions!$D$4))*Conversions!$D$7)*Conversions!$D$6)*Conversions!$D$5)</f>
        <v>8.0076618775694218E-8</v>
      </c>
      <c r="AB1461" s="210">
        <f>(((((AB1355)*(1/Conversions!$D$4))*Conversions!$D$7)*Conversions!$D$6)*Conversions!$D$5)</f>
        <v>8.0076618775694218E-8</v>
      </c>
      <c r="AC1461" s="210">
        <f>(((((AC1355)*(1/Conversions!$D$4))*Conversions!$D$7)*Conversions!$D$6)*Conversions!$D$5)</f>
        <v>8.0076618775694218E-8</v>
      </c>
      <c r="AD1461" s="210">
        <f>(((((AD1355)*(1/Conversions!$D$4))*Conversions!$D$7)*Conversions!$D$6)*Conversions!$D$5)</f>
        <v>8.0076618775694218E-8</v>
      </c>
      <c r="AE1461" s="210">
        <f>(((((AE1355)*(1/Conversions!$D$4))*Conversions!$D$7)*Conversions!$D$6)*Conversions!$D$5)</f>
        <v>8.0076618775694218E-8</v>
      </c>
      <c r="AF1461" s="210">
        <f>(((((AF1355)*(1/Conversions!$D$4))*Conversions!$D$7)*Conversions!$D$6)*Conversions!$D$5)</f>
        <v>8.0076618775694218E-8</v>
      </c>
      <c r="AG1461" s="210">
        <f>(((((AG1355)*(1/Conversions!$D$4))*Conversions!$D$7)*Conversions!$D$6)*Conversions!$D$5)</f>
        <v>8.0076618775694218E-8</v>
      </c>
      <c r="AH1461" s="210">
        <f>(((((AH1355)*(1/Conversions!$D$4))*Conversions!$D$7)*Conversions!$D$6)*Conversions!$D$5)</f>
        <v>8.0076618775694218E-8</v>
      </c>
      <c r="AI1461" s="210">
        <f>(((((AI1355)*(1/Conversions!$D$4))*Conversions!$D$7)*Conversions!$D$6)*Conversions!$D$5)</f>
        <v>8.0076618775694218E-8</v>
      </c>
      <c r="AJ1461" s="210">
        <f>(((((AJ1355)*(1/Conversions!$D$4))*Conversions!$D$7)*Conversions!$D$6)*Conversions!$D$5)</f>
        <v>8.0076618775694218E-8</v>
      </c>
      <c r="AK1461" s="210">
        <f>(((((AK1355)*(1/Conversions!$D$4))*Conversions!$D$7)*Conversions!$D$6)*Conversions!$D$5)</f>
        <v>8.0076618775694218E-8</v>
      </c>
      <c r="AL1461" s="210">
        <f>(((((AL1355)*(1/Conversions!$D$4))*Conversions!$D$7)*Conversions!$D$6)*Conversions!$D$5)</f>
        <v>8.0076618775694218E-8</v>
      </c>
      <c r="AM1461" s="210">
        <f>(((((AM1355)*(1/Conversions!$D$4))*Conversions!$D$7)*Conversions!$D$6)*Conversions!$D$5)</f>
        <v>8.0076618775694218E-8</v>
      </c>
      <c r="AN1461" s="210">
        <f>(((((AN1355)*(1/Conversions!$D$4))*Conversions!$D$7)*Conversions!$D$6)*Conversions!$D$5)</f>
        <v>8.0076618775694218E-8</v>
      </c>
      <c r="AO1461" s="210">
        <f>(((((AO1355)*(1/Conversions!$D$4))*Conversions!$D$7)*Conversions!$D$6)*Conversions!$D$5)</f>
        <v>8.0076618775694218E-8</v>
      </c>
      <c r="AP1461" s="210">
        <f>(((((AP1355)*(1/Conversions!$D$4))*Conversions!$D$7)*Conversions!$D$6)*Conversions!$D$5)</f>
        <v>8.0076618775694218E-8</v>
      </c>
      <c r="AQ1461" s="210">
        <f>(((((AQ1355)*(1/Conversions!$D$4))*Conversions!$D$7)*Conversions!$D$6)*Conversions!$D$5)</f>
        <v>8.0076618775694218E-8</v>
      </c>
      <c r="AR1461" s="210">
        <f>(((((AR1355)*(1/Conversions!$D$4))*Conversions!$D$7)*Conversions!$D$6)*Conversions!$D$5)</f>
        <v>8.0076618775694218E-8</v>
      </c>
      <c r="AS1461" s="210">
        <f>(((((AS1355)*(1/Conversions!$D$4))*Conversions!$D$7)*Conversions!$D$6)*Conversions!$D$5)</f>
        <v>8.0076618775694218E-8</v>
      </c>
      <c r="AT1461" s="210">
        <f>(((((AT1355)*(1/Conversions!$D$4))*Conversions!$D$7)*Conversions!$D$6)*Conversions!$D$5)</f>
        <v>8.0076618775694218E-8</v>
      </c>
      <c r="AU1461" s="210">
        <f>(((((AU1355)*(1/Conversions!$D$4))*Conversions!$D$7)*Conversions!$D$6)*Conversions!$D$5)</f>
        <v>8.0076618775694218E-8</v>
      </c>
      <c r="AV1461" s="210">
        <f>(((((AV1355)*(1/Conversions!$D$4))*Conversions!$D$7)*Conversions!$D$6)*Conversions!$D$5)</f>
        <v>8.0076618775694218E-8</v>
      </c>
      <c r="AW1461" s="210">
        <f>(((((AW1355)*(1/Conversions!$D$4))*Conversions!$D$7)*Conversions!$D$6)*Conversions!$D$5)</f>
        <v>8.0076618775694218E-8</v>
      </c>
      <c r="AX1461" s="210">
        <f>(((((AX1355)*(1/Conversions!$D$4))*Conversions!$D$7)*Conversions!$D$6)*Conversions!$D$5)</f>
        <v>8.0076618775694218E-8</v>
      </c>
      <c r="AY1461" s="210">
        <f>(((((AY1355)*(1/Conversions!$D$4))*Conversions!$D$7)*Conversions!$D$6)*Conversions!$D$5)</f>
        <v>8.0076618775694218E-8</v>
      </c>
      <c r="AZ1461" s="210">
        <f>(((((AZ1355)*(1/Conversions!$D$4))*Conversions!$D$7)*Conversions!$D$6)*Conversions!$D$5)</f>
        <v>8.0076618775694218E-8</v>
      </c>
      <c r="BA1461" s="210">
        <f>(((((BA1355)*(1/Conversions!$D$4))*Conversions!$D$7)*Conversions!$D$6)*Conversions!$D$5)</f>
        <v>8.0076618775694218E-8</v>
      </c>
      <c r="BB1461" s="210">
        <f>(((((BB1355)*(1/Conversions!$D$4))*Conversions!$D$7)*Conversions!$D$6)*Conversions!$D$5)</f>
        <v>3.1382968976062504E-6</v>
      </c>
      <c r="BC1461" s="210">
        <f>(((((BC1355)*(1/Conversions!$D$4))*Conversions!$D$7)*Conversions!$D$6)*Conversions!$D$5)</f>
        <v>3.1382968976062504E-6</v>
      </c>
      <c r="BD1461" s="210">
        <f>(((((BD1355)*(1/Conversions!$D$4))*Conversions!$D$7)*Conversions!$D$6)*Conversions!$D$5)</f>
        <v>3.1382968976062504E-6</v>
      </c>
      <c r="BE1461" s="210">
        <f>(((((BE1355)*(1/Conversions!$D$4))*Conversions!$D$7)*Conversions!$D$6)*Conversions!$D$5)</f>
        <v>3.1382968976062504E-6</v>
      </c>
      <c r="BF1461" s="210">
        <f>(((((BF1355)*(1/Conversions!$D$4))*Conversions!$D$7)*Conversions!$D$6)*Conversions!$D$5)</f>
        <v>3.1382968976062504E-6</v>
      </c>
      <c r="BG1461" s="210">
        <f>(((((BG1355)*(1/Conversions!$D$4))*Conversions!$D$7)*Conversions!$D$6)*Conversions!$D$5)</f>
        <v>3.1382968976062504E-6</v>
      </c>
      <c r="BH1461" s="210">
        <f>(((((BH1355)*(1/Conversions!$D$4))*Conversions!$D$7)*Conversions!$D$6)*Conversions!$D$5)</f>
        <v>8.0076618775694218E-8</v>
      </c>
      <c r="BI1461" s="210">
        <f>(((((BI1355)*(1/Conversions!$D$4))*Conversions!$D$7)*Conversions!$D$6)*Conversions!$D$5)</f>
        <v>8.0076618775694218E-8</v>
      </c>
      <c r="BJ1461" s="210">
        <f>(((((BJ1355)*(1/Conversions!$D$4))*Conversions!$D$7)*Conversions!$D$6)*Conversions!$D$5)</f>
        <v>8.0076618775694218E-8</v>
      </c>
      <c r="BK1461" s="210">
        <f>(((((BK1355)*(1/Conversions!$D$4))*Conversions!$D$7)*Conversions!$D$6)*Conversions!$D$5)</f>
        <v>3.1382968976062504E-6</v>
      </c>
      <c r="BL1461" s="210">
        <f>(((((BL1355)*(1/Conversions!$D$4))*Conversions!$D$7)*Conversions!$D$6)*Conversions!$D$5)</f>
        <v>3.1382968976062504E-6</v>
      </c>
      <c r="BM1461" s="210">
        <f>(((((BM1355)*(1/Conversions!$D$4))*Conversions!$D$7)*Conversions!$D$6)*Conversions!$D$5)</f>
        <v>3.1382968976062504E-6</v>
      </c>
      <c r="BN1461" s="210">
        <f>(((((BN1355)*(1/Conversions!$D$4))*Conversions!$D$7)*Conversions!$D$6)*Conversions!$D$5)</f>
        <v>3.1382968976062504E-6</v>
      </c>
      <c r="BO1461" s="210">
        <f>(((((BO1355)*(1/Conversions!$D$4))*Conversions!$D$7)*Conversions!$D$6)*Conversions!$D$5)</f>
        <v>3.1382968976062504E-6</v>
      </c>
      <c r="BP1461" s="210">
        <f>(((((BP1355)*(1/Conversions!$D$4))*Conversions!$D$7)*Conversions!$D$6)*Conversions!$D$5)</f>
        <v>3.1382968976062504E-6</v>
      </c>
      <c r="BQ1461" s="210">
        <f>(((((BQ1355)*(1/Conversions!$D$4))*Conversions!$D$7)*Conversions!$D$6)*Conversions!$D$5)</f>
        <v>3.1382968976062504E-6</v>
      </c>
      <c r="BR1461" s="210">
        <f>(((((BR1355)*(1/Conversions!$D$4))*Conversions!$D$7)*Conversions!$D$6)*Conversions!$D$5)</f>
        <v>8.0076618775694218E-8</v>
      </c>
      <c r="BS1461" s="210">
        <f>(((((BS1355)*(1/Conversions!$D$4))*Conversions!$D$7)*Conversions!$D$6)*Conversions!$D$5)</f>
        <v>8.0076618775694218E-8</v>
      </c>
      <c r="BT1461" s="210">
        <f>(((((BT1355)*(1/Conversions!$D$4))*Conversions!$D$7)*Conversions!$D$6)*Conversions!$D$5)</f>
        <v>8.0076618775694218E-8</v>
      </c>
      <c r="BU1461" s="210">
        <f>(((((BU1355)*(1/Conversions!$D$4))*Conversions!$D$7)*Conversions!$D$6)*Conversions!$D$5)</f>
        <v>3.1382968976062504E-6</v>
      </c>
      <c r="BV1461" s="210">
        <f>(((((BV1355)*(1/Conversions!$D$4))*Conversions!$D$7)*Conversions!$D$6)*Conversions!$D$5)</f>
        <v>3.1382968976062504E-6</v>
      </c>
      <c r="BW1461" s="210">
        <f>(((((BW1355)*(1/Conversions!$D$4))*Conversions!$D$7)*Conversions!$D$6)*Conversions!$D$5)</f>
        <v>3.1382968976062504E-6</v>
      </c>
      <c r="BX1461" s="210">
        <f>(((((BX1355)*(1/Conversions!$D$4))*Conversions!$D$7)*Conversions!$D$6)*Conversions!$D$5)</f>
        <v>3.1382968976062504E-6</v>
      </c>
      <c r="BY1461" s="210">
        <f>(((((BY1355)*(1/Conversions!$D$4))*Conversions!$D$7)*Conversions!$D$6)*Conversions!$D$5)</f>
        <v>3.1382968976062504E-6</v>
      </c>
      <c r="BZ1461" s="210">
        <f>(((((BZ1355)*(1/Conversions!$D$4))*Conversions!$D$7)*Conversions!$D$6)*Conversions!$D$5)</f>
        <v>8.0076618775694218E-8</v>
      </c>
      <c r="CA1461" s="210">
        <f>(((((CA1355)*(1/Conversions!$D$4))*Conversions!$D$7)*Conversions!$D$6)*Conversions!$D$5)</f>
        <v>8.0076618775694218E-8</v>
      </c>
      <c r="CB1461" s="210">
        <f>(((((CB1355)*(1/Conversions!$D$4))*Conversions!$D$7)*Conversions!$D$6)*Conversions!$D$5)</f>
        <v>8.0076618775694218E-8</v>
      </c>
      <c r="CC1461" s="210">
        <f>(((((CC1355)*(1/Conversions!$D$4))*Conversions!$D$7)*Conversions!$D$6)*Conversions!$D$5)</f>
        <v>2.324753778765246E-5</v>
      </c>
      <c r="CD1461" s="210">
        <f>(((((CD1355)*(1/Conversions!$D$4))*Conversions!$D$7)*Conversions!$D$6)*Conversions!$D$5)</f>
        <v>2.324753778765246E-5</v>
      </c>
      <c r="CE1461" s="210">
        <f>(((((CE1355)*(1/Conversions!$D$4))*Conversions!$D$7)*Conversions!$D$6)*Conversions!$D$5)</f>
        <v>2.324753778765246E-5</v>
      </c>
      <c r="CF1461" s="210">
        <f>(((((CF1355)*(1/Conversions!$D$4))*Conversions!$D$7)*Conversions!$D$6)*Conversions!$D$5)</f>
        <v>1.3470535914340677E-5</v>
      </c>
      <c r="CG1461" s="210">
        <f>(((((CG1355)*(1/Conversions!$D$4))*Conversions!$D$7)*Conversions!$D$6)*Conversions!$D$5)</f>
        <v>1.3470535914340677E-5</v>
      </c>
      <c r="CH1461" s="210">
        <f>(((((CH1355)*(1/Conversions!$D$4))*Conversions!$D$7)*Conversions!$D$6)*Conversions!$D$5)</f>
        <v>1.3470535914340677E-5</v>
      </c>
      <c r="CI1461" s="210">
        <f>(((((CI1355)*(1/Conversions!$D$4))*Conversions!$D$7)*Conversions!$D$6)*Conversions!$D$5)</f>
        <v>9.8494241094103885E-6</v>
      </c>
      <c r="CJ1461" s="210">
        <f>(((((CJ1355)*(1/Conversions!$D$4))*Conversions!$D$7)*Conversions!$D$6)*Conversions!$D$5)</f>
        <v>9.8494241094103885E-6</v>
      </c>
      <c r="CK1461" s="210">
        <f>(((((CK1355)*(1/Conversions!$D$4))*Conversions!$D$7)*Conversions!$D$6)*Conversions!$D$5)</f>
        <v>9.8494241094103885E-6</v>
      </c>
      <c r="CL1461" s="210">
        <f>(((((CL1355)*(1/Conversions!$D$4))*Conversions!$D$7)*Conversions!$D$6)*Conversions!$D$5)</f>
        <v>8.0076618775694218E-8</v>
      </c>
      <c r="CM1461" s="210">
        <f>(((((CM1355)*(1/Conversions!$D$4))*Conversions!$D$7)*Conversions!$D$6)*Conversions!$D$5)</f>
        <v>8.0076618775694218E-8</v>
      </c>
      <c r="CN1461" s="210">
        <f>(((((CN1355)*(1/Conversions!$D$4))*Conversions!$D$7)*Conversions!$D$6)*Conversions!$D$5)</f>
        <v>8.0076618775694218E-8</v>
      </c>
      <c r="CO1461" s="210">
        <f>(((((CO1355)*(1/Conversions!$D$4))*Conversions!$D$7)*Conversions!$D$6)*Conversions!$D$5)</f>
        <v>3.1382968976062504E-6</v>
      </c>
      <c r="CP1461" s="210">
        <f>(((((CP1355)*(1/Conversions!$D$4))*Conversions!$D$7)*Conversions!$D$6)*Conversions!$D$5)</f>
        <v>3.1382968976062504E-6</v>
      </c>
      <c r="CQ1461" s="210">
        <f>(((((CQ1355)*(1/Conversions!$D$4))*Conversions!$D$7)*Conversions!$D$6)*Conversions!$D$5)</f>
        <v>3.1382968976062504E-6</v>
      </c>
      <c r="CR1461" s="210">
        <f>(((((CR1355)*(1/Conversions!$D$4))*Conversions!$D$7)*Conversions!$D$6)*Conversions!$D$5)</f>
        <v>3.1382968976062504E-6</v>
      </c>
      <c r="CS1461" s="210">
        <f>(((((CS1355)*(1/Conversions!$D$4))*Conversions!$D$7)*Conversions!$D$6)*Conversions!$D$5)</f>
        <v>3.1382968976062504E-6</v>
      </c>
      <c r="CT1461" s="210">
        <f>(((((CT1355)*(1/Conversions!$D$4))*Conversions!$D$7)*Conversions!$D$6)*Conversions!$D$5)</f>
        <v>3.1382968976062504E-6</v>
      </c>
      <c r="CU1461" s="210">
        <f>(((((CU1355)*(1/Conversions!$D$4))*Conversions!$D$7)*Conversions!$D$6)*Conversions!$D$5)</f>
        <v>3.1382968976062504E-6</v>
      </c>
      <c r="CV1461" s="210">
        <f>(((((CV1355)*(1/Conversions!$D$4))*Conversions!$D$7)*Conversions!$D$6)*Conversions!$D$5)</f>
        <v>3.1382968976062504E-6</v>
      </c>
      <c r="CW1461" s="210">
        <f>(((((CW1355)*(1/Conversions!$D$4))*Conversions!$D$7)*Conversions!$D$6)*Conversions!$D$5)</f>
        <v>3.1382968976062504E-6</v>
      </c>
      <c r="CX1461" s="210">
        <f>(((((CX1355)*(1/Conversions!$D$4))*Conversions!$D$7)*Conversions!$D$6)*Conversions!$D$5)</f>
        <v>3.1382968976062504E-6</v>
      </c>
    </row>
    <row r="1462" spans="1:102" s="208" customFormat="1" x14ac:dyDescent="0.25">
      <c r="A1462" s="213" t="s">
        <v>279</v>
      </c>
      <c r="C1462" s="210">
        <f>(((((C1356)*(1/Conversions!$D$4))*Conversions!$D$7)*Conversions!$D$6)*Conversions!$D$5)</f>
        <v>2.5907141368606954E-4</v>
      </c>
      <c r="D1462" s="210">
        <f>(((((D1356)*(1/Conversions!$D$4))*Conversions!$D$7)*Conversions!$D$6)*Conversions!$D$5)</f>
        <v>2.5907141368606954E-4</v>
      </c>
      <c r="E1462" s="210">
        <f>(((((E1356)*(1/Conversions!$D$4))*Conversions!$D$7)*Conversions!$D$6)*Conversions!$D$5)</f>
        <v>2.5907141368606954E-4</v>
      </c>
      <c r="F1462" s="210">
        <f>(((((F1356)*(1/Conversions!$D$4))*Conversions!$D$7)*Conversions!$D$6)*Conversions!$D$5)</f>
        <v>2.5907141368606954E-4</v>
      </c>
      <c r="G1462" s="210">
        <f>(((((G1356)*(1/Conversions!$D$4))*Conversions!$D$7)*Conversions!$D$6)*Conversions!$D$5)</f>
        <v>2.5907141368606954E-4</v>
      </c>
      <c r="H1462" s="210">
        <f>(((((H1356)*(1/Conversions!$D$4))*Conversions!$D$7)*Conversions!$D$6)*Conversions!$D$5)</f>
        <v>2.5907141368606954E-4</v>
      </c>
      <c r="I1462" s="210">
        <f>(((((I1356)*(1/Conversions!$D$4))*Conversions!$D$7)*Conversions!$D$6)*Conversions!$D$5)</f>
        <v>2.5907141368606954E-4</v>
      </c>
      <c r="J1462" s="210">
        <f>(((((J1356)*(1/Conversions!$D$4))*Conversions!$D$7)*Conversions!$D$6)*Conversions!$D$5)</f>
        <v>2.5907141368606954E-4</v>
      </c>
      <c r="K1462" s="210">
        <f>(((((K1356)*(1/Conversions!$D$4))*Conversions!$D$7)*Conversions!$D$6)*Conversions!$D$5)</f>
        <v>2.5907141368606954E-4</v>
      </c>
      <c r="L1462" s="210">
        <f>(((((L1356)*(1/Conversions!$D$4))*Conversions!$D$7)*Conversions!$D$6)*Conversions!$D$5)</f>
        <v>2.5907141368606954E-4</v>
      </c>
      <c r="M1462" s="210">
        <f>(((((M1356)*(1/Conversions!$D$4))*Conversions!$D$7)*Conversions!$D$6)*Conversions!$D$5)</f>
        <v>2.5907141368606954E-4</v>
      </c>
      <c r="N1462" s="210">
        <f>(((((N1356)*(1/Conversions!$D$4))*Conversions!$D$7)*Conversions!$D$6)*Conversions!$D$5)</f>
        <v>2.5907141368606954E-4</v>
      </c>
      <c r="O1462" s="210">
        <f>(((((O1356)*(1/Conversions!$D$4))*Conversions!$D$7)*Conversions!$D$6)*Conversions!$D$5)</f>
        <v>2.5907141368606954E-4</v>
      </c>
      <c r="P1462" s="210">
        <f>(((((P1356)*(1/Conversions!$D$4))*Conversions!$D$7)*Conversions!$D$6)*Conversions!$D$5)</f>
        <v>2.5907141368606954E-4</v>
      </c>
      <c r="Q1462" s="210">
        <f>(((((Q1356)*(1/Conversions!$D$4))*Conversions!$D$7)*Conversions!$D$6)*Conversions!$D$5)</f>
        <v>2.5907141368606954E-4</v>
      </c>
      <c r="R1462" s="210">
        <f>(((((R1356)*(1/Conversions!$D$4))*Conversions!$D$7)*Conversions!$D$6)*Conversions!$D$5)</f>
        <v>2.5907141368606954E-4</v>
      </c>
      <c r="S1462" s="210">
        <f>(((((S1356)*(1/Conversions!$D$4))*Conversions!$D$7)*Conversions!$D$6)*Conversions!$D$5)</f>
        <v>2.5907141368606954E-4</v>
      </c>
      <c r="T1462" s="210">
        <f>(((((T1356)*(1/Conversions!$D$4))*Conversions!$D$7)*Conversions!$D$6)*Conversions!$D$5)</f>
        <v>2.5907141368606954E-4</v>
      </c>
      <c r="U1462" s="210">
        <f>(((((U1356)*(1/Conversions!$D$4))*Conversions!$D$7)*Conversions!$D$6)*Conversions!$D$5)</f>
        <v>2.5907141368606954E-4</v>
      </c>
      <c r="V1462" s="210">
        <f>(((((V1356)*(1/Conversions!$D$4))*Conversions!$D$7)*Conversions!$D$6)*Conversions!$D$5)</f>
        <v>2.5907141368606954E-4</v>
      </c>
      <c r="W1462" s="210">
        <f>(((((W1356)*(1/Conversions!$D$4))*Conversions!$D$7)*Conversions!$D$6)*Conversions!$D$5)</f>
        <v>2.5907141368606954E-4</v>
      </c>
      <c r="X1462" s="210">
        <f>(((((X1356)*(1/Conversions!$D$4))*Conversions!$D$7)*Conversions!$D$6)*Conversions!$D$5)</f>
        <v>2.5907141368606954E-4</v>
      </c>
      <c r="Y1462" s="210">
        <f>(((((Y1356)*(1/Conversions!$D$4))*Conversions!$D$7)*Conversions!$D$6)*Conversions!$D$5)</f>
        <v>2.5907141368606954E-4</v>
      </c>
      <c r="Z1462" s="210">
        <f>(((((Z1356)*(1/Conversions!$D$4))*Conversions!$D$7)*Conversions!$D$6)*Conversions!$D$5)</f>
        <v>2.5907141368606954E-4</v>
      </c>
      <c r="AA1462" s="210">
        <f>(((((AA1356)*(1/Conversions!$D$4))*Conversions!$D$7)*Conversions!$D$6)*Conversions!$D$5)</f>
        <v>2.5907141368606954E-4</v>
      </c>
      <c r="AB1462" s="210">
        <f>(((((AB1356)*(1/Conversions!$D$4))*Conversions!$D$7)*Conversions!$D$6)*Conversions!$D$5)</f>
        <v>2.5907141368606954E-4</v>
      </c>
      <c r="AC1462" s="210">
        <f>(((((AC1356)*(1/Conversions!$D$4))*Conversions!$D$7)*Conversions!$D$6)*Conversions!$D$5)</f>
        <v>2.5907141368606954E-4</v>
      </c>
      <c r="AD1462" s="210">
        <f>(((((AD1356)*(1/Conversions!$D$4))*Conversions!$D$7)*Conversions!$D$6)*Conversions!$D$5)</f>
        <v>2.5907141368606954E-4</v>
      </c>
      <c r="AE1462" s="210">
        <f>(((((AE1356)*(1/Conversions!$D$4))*Conversions!$D$7)*Conversions!$D$6)*Conversions!$D$5)</f>
        <v>2.5907141368606954E-4</v>
      </c>
      <c r="AF1462" s="210">
        <f>(((((AF1356)*(1/Conversions!$D$4))*Conversions!$D$7)*Conversions!$D$6)*Conversions!$D$5)</f>
        <v>2.5907141368606954E-4</v>
      </c>
      <c r="AG1462" s="210">
        <f>(((((AG1356)*(1/Conversions!$D$4))*Conversions!$D$7)*Conversions!$D$6)*Conversions!$D$5)</f>
        <v>2.5907141368606954E-4</v>
      </c>
      <c r="AH1462" s="210">
        <f>(((((AH1356)*(1/Conversions!$D$4))*Conversions!$D$7)*Conversions!$D$6)*Conversions!$D$5)</f>
        <v>2.5907141368606954E-4</v>
      </c>
      <c r="AI1462" s="210">
        <f>(((((AI1356)*(1/Conversions!$D$4))*Conversions!$D$7)*Conversions!$D$6)*Conversions!$D$5)</f>
        <v>0</v>
      </c>
      <c r="AJ1462" s="210">
        <f>(((((AJ1356)*(1/Conversions!$D$4))*Conversions!$D$7)*Conversions!$D$6)*Conversions!$D$5)</f>
        <v>0</v>
      </c>
      <c r="AK1462" s="210">
        <f>(((((AK1356)*(1/Conversions!$D$4))*Conversions!$D$7)*Conversions!$D$6)*Conversions!$D$5)</f>
        <v>0</v>
      </c>
      <c r="AL1462" s="210">
        <f>(((((AL1356)*(1/Conversions!$D$4))*Conversions!$D$7)*Conversions!$D$6)*Conversions!$D$5)</f>
        <v>2.5907141368606954E-4</v>
      </c>
      <c r="AM1462" s="210">
        <f>(((((AM1356)*(1/Conversions!$D$4))*Conversions!$D$7)*Conversions!$D$6)*Conversions!$D$5)</f>
        <v>2.5907141368606954E-4</v>
      </c>
      <c r="AN1462" s="210">
        <f>(((((AN1356)*(1/Conversions!$D$4))*Conversions!$D$7)*Conversions!$D$6)*Conversions!$D$5)</f>
        <v>2.5907141368606954E-4</v>
      </c>
      <c r="AO1462" s="210">
        <f>(((((AO1356)*(1/Conversions!$D$4))*Conversions!$D$7)*Conversions!$D$6)*Conversions!$D$5)</f>
        <v>2.5907141368606954E-4</v>
      </c>
      <c r="AP1462" s="210">
        <f>(((((AP1356)*(1/Conversions!$D$4))*Conversions!$D$7)*Conversions!$D$6)*Conversions!$D$5)</f>
        <v>2.5907141368606954E-4</v>
      </c>
      <c r="AQ1462" s="210">
        <f>(((((AQ1356)*(1/Conversions!$D$4))*Conversions!$D$7)*Conversions!$D$6)*Conversions!$D$5)</f>
        <v>2.5907141368606954E-4</v>
      </c>
      <c r="AR1462" s="210">
        <f>(((((AR1356)*(1/Conversions!$D$4))*Conversions!$D$7)*Conversions!$D$6)*Conversions!$D$5)</f>
        <v>2.5907141368606954E-4</v>
      </c>
      <c r="AS1462" s="210">
        <f>(((((AS1356)*(1/Conversions!$D$4))*Conversions!$D$7)*Conversions!$D$6)*Conversions!$D$5)</f>
        <v>2.5907141368606954E-4</v>
      </c>
      <c r="AT1462" s="210">
        <f>(((((AT1356)*(1/Conversions!$D$4))*Conversions!$D$7)*Conversions!$D$6)*Conversions!$D$5)</f>
        <v>2.5907141368606954E-4</v>
      </c>
      <c r="AU1462" s="210">
        <f>(((((AU1356)*(1/Conversions!$D$4))*Conversions!$D$7)*Conversions!$D$6)*Conversions!$D$5)</f>
        <v>2.5907141368606954E-4</v>
      </c>
      <c r="AV1462" s="210">
        <f>(((((AV1356)*(1/Conversions!$D$4))*Conversions!$D$7)*Conversions!$D$6)*Conversions!$D$5)</f>
        <v>2.5907141368606954E-4</v>
      </c>
      <c r="AW1462" s="210">
        <f>(((((AW1356)*(1/Conversions!$D$4))*Conversions!$D$7)*Conversions!$D$6)*Conversions!$D$5)</f>
        <v>2.5907141368606954E-4</v>
      </c>
      <c r="AX1462" s="210">
        <f>(((((AX1356)*(1/Conversions!$D$4))*Conversions!$D$7)*Conversions!$D$6)*Conversions!$D$5)</f>
        <v>2.5907141368606954E-4</v>
      </c>
      <c r="AY1462" s="210">
        <f>(((((AY1356)*(1/Conversions!$D$4))*Conversions!$D$7)*Conversions!$D$6)*Conversions!$D$5)</f>
        <v>2.5907141368606954E-4</v>
      </c>
      <c r="AZ1462" s="210">
        <f>(((((AZ1356)*(1/Conversions!$D$4))*Conversions!$D$7)*Conversions!$D$6)*Conversions!$D$5)</f>
        <v>2.5907141368606954E-4</v>
      </c>
      <c r="BA1462" s="210">
        <f>(((((BA1356)*(1/Conversions!$D$4))*Conversions!$D$7)*Conversions!$D$6)*Conversions!$D$5)</f>
        <v>2.5907141368606954E-4</v>
      </c>
      <c r="BB1462" s="210">
        <f>(((((BB1356)*(1/Conversions!$D$4))*Conversions!$D$7)*Conversions!$D$6)*Conversions!$D$5)</f>
        <v>2.655481990282212E-4</v>
      </c>
      <c r="BC1462" s="210">
        <f>(((((BC1356)*(1/Conversions!$D$4))*Conversions!$D$7)*Conversions!$D$6)*Conversions!$D$5)</f>
        <v>2.655481990282212E-4</v>
      </c>
      <c r="BD1462" s="210">
        <f>(((((BD1356)*(1/Conversions!$D$4))*Conversions!$D$7)*Conversions!$D$6)*Conversions!$D$5)</f>
        <v>2.655481990282212E-4</v>
      </c>
      <c r="BE1462" s="210">
        <f>(((((BE1356)*(1/Conversions!$D$4))*Conversions!$D$7)*Conversions!$D$6)*Conversions!$D$5)</f>
        <v>2.655481990282212E-4</v>
      </c>
      <c r="BF1462" s="210">
        <f>(((((BF1356)*(1/Conversions!$D$4))*Conversions!$D$7)*Conversions!$D$6)*Conversions!$D$5)</f>
        <v>2.655481990282212E-4</v>
      </c>
      <c r="BG1462" s="210">
        <f>(((((BG1356)*(1/Conversions!$D$4))*Conversions!$D$7)*Conversions!$D$6)*Conversions!$D$5)</f>
        <v>2.655481990282212E-4</v>
      </c>
      <c r="BH1462" s="210">
        <f>(((((BH1356)*(1/Conversions!$D$4))*Conversions!$D$7)*Conversions!$D$6)*Conversions!$D$5)</f>
        <v>0</v>
      </c>
      <c r="BI1462" s="210">
        <f>(((((BI1356)*(1/Conversions!$D$4))*Conversions!$D$7)*Conversions!$D$6)*Conversions!$D$5)</f>
        <v>0</v>
      </c>
      <c r="BJ1462" s="210">
        <f>(((((BJ1356)*(1/Conversions!$D$4))*Conversions!$D$7)*Conversions!$D$6)*Conversions!$D$5)</f>
        <v>0</v>
      </c>
      <c r="BK1462" s="210">
        <f>(((((BK1356)*(1/Conversions!$D$4))*Conversions!$D$7)*Conversions!$D$6)*Conversions!$D$5)</f>
        <v>2.655481990282212E-4</v>
      </c>
      <c r="BL1462" s="210">
        <f>(((((BL1356)*(1/Conversions!$D$4))*Conversions!$D$7)*Conversions!$D$6)*Conversions!$D$5)</f>
        <v>2.655481990282212E-4</v>
      </c>
      <c r="BM1462" s="210">
        <f>(((((BM1356)*(1/Conversions!$D$4))*Conversions!$D$7)*Conversions!$D$6)*Conversions!$D$5)</f>
        <v>2.655481990282212E-4</v>
      </c>
      <c r="BN1462" s="210">
        <f>(((((BN1356)*(1/Conversions!$D$4))*Conversions!$D$7)*Conversions!$D$6)*Conversions!$D$5)</f>
        <v>2.655481990282212E-4</v>
      </c>
      <c r="BO1462" s="210">
        <f>(((((BO1356)*(1/Conversions!$D$4))*Conversions!$D$7)*Conversions!$D$6)*Conversions!$D$5)</f>
        <v>2.655481990282212E-4</v>
      </c>
      <c r="BP1462" s="210">
        <f>(((((BP1356)*(1/Conversions!$D$4))*Conversions!$D$7)*Conversions!$D$6)*Conversions!$D$5)</f>
        <v>2.655481990282212E-4</v>
      </c>
      <c r="BQ1462" s="210">
        <f>(((((BQ1356)*(1/Conversions!$D$4))*Conversions!$D$7)*Conversions!$D$6)*Conversions!$D$5)</f>
        <v>2.655481990282212E-4</v>
      </c>
      <c r="BR1462" s="210">
        <f>(((((BR1356)*(1/Conversions!$D$4))*Conversions!$D$7)*Conversions!$D$6)*Conversions!$D$5)</f>
        <v>0</v>
      </c>
      <c r="BS1462" s="210">
        <f>(((((BS1356)*(1/Conversions!$D$4))*Conversions!$D$7)*Conversions!$D$6)*Conversions!$D$5)</f>
        <v>0</v>
      </c>
      <c r="BT1462" s="210">
        <f>(((((BT1356)*(1/Conversions!$D$4))*Conversions!$D$7)*Conversions!$D$6)*Conversions!$D$5)</f>
        <v>0</v>
      </c>
      <c r="BU1462" s="210">
        <f>(((((BU1356)*(1/Conversions!$D$4))*Conversions!$D$7)*Conversions!$D$6)*Conversions!$D$5)</f>
        <v>2.655481990282212E-4</v>
      </c>
      <c r="BV1462" s="210">
        <f>(((((BV1356)*(1/Conversions!$D$4))*Conversions!$D$7)*Conversions!$D$6)*Conversions!$D$5)</f>
        <v>2.655481990282212E-4</v>
      </c>
      <c r="BW1462" s="210">
        <f>(((((BW1356)*(1/Conversions!$D$4))*Conversions!$D$7)*Conversions!$D$6)*Conversions!$D$5)</f>
        <v>2.655481990282212E-4</v>
      </c>
      <c r="BX1462" s="210">
        <f>(((((BX1356)*(1/Conversions!$D$4))*Conversions!$D$7)*Conversions!$D$6)*Conversions!$D$5)</f>
        <v>2.655481990282212E-4</v>
      </c>
      <c r="BY1462" s="210">
        <f>(((((BY1356)*(1/Conversions!$D$4))*Conversions!$D$7)*Conversions!$D$6)*Conversions!$D$5)</f>
        <v>2.655481990282212E-4</v>
      </c>
      <c r="BZ1462" s="210">
        <f>(((((BZ1356)*(1/Conversions!$D$4))*Conversions!$D$7)*Conversions!$D$6)*Conversions!$D$5)</f>
        <v>0</v>
      </c>
      <c r="CA1462" s="210">
        <f>(((((CA1356)*(1/Conversions!$D$4))*Conversions!$D$7)*Conversions!$D$6)*Conversions!$D$5)</f>
        <v>0</v>
      </c>
      <c r="CB1462" s="210">
        <f>(((((CB1356)*(1/Conversions!$D$4))*Conversions!$D$7)*Conversions!$D$6)*Conversions!$D$5)</f>
        <v>0</v>
      </c>
      <c r="CC1462" s="210">
        <f>(((((CC1356)*(1/Conversions!$D$4))*Conversions!$D$7)*Conversions!$D$6)*Conversions!$D$5)</f>
        <v>3.9590822400571164E-2</v>
      </c>
      <c r="CD1462" s="210">
        <f>(((((CD1356)*(1/Conversions!$D$4))*Conversions!$D$7)*Conversions!$D$6)*Conversions!$D$5)</f>
        <v>3.9590822400571164E-2</v>
      </c>
      <c r="CE1462" s="210">
        <f>(((((CE1356)*(1/Conversions!$D$4))*Conversions!$D$7)*Conversions!$D$6)*Conversions!$D$5)</f>
        <v>3.9590822400571164E-2</v>
      </c>
      <c r="CF1462" s="210">
        <f>(((((CF1356)*(1/Conversions!$D$4))*Conversions!$D$7)*Conversions!$D$6)*Conversions!$D$5)</f>
        <v>8.642386841100292E-3</v>
      </c>
      <c r="CG1462" s="210">
        <f>(((((CG1356)*(1/Conversions!$D$4))*Conversions!$D$7)*Conversions!$D$6)*Conversions!$D$5)</f>
        <v>8.642386841100292E-3</v>
      </c>
      <c r="CH1462" s="210">
        <f>(((((CH1356)*(1/Conversions!$D$4))*Conversions!$D$7)*Conversions!$D$6)*Conversions!$D$5)</f>
        <v>8.642386841100292E-3</v>
      </c>
      <c r="CI1462" s="210">
        <f>(((((CI1356)*(1/Conversions!$D$4))*Conversions!$D$7)*Conversions!$D$6)*Conversions!$D$5)</f>
        <v>3.5486895688316838E-2</v>
      </c>
      <c r="CJ1462" s="210">
        <f>(((((CJ1356)*(1/Conversions!$D$4))*Conversions!$D$7)*Conversions!$D$6)*Conversions!$D$5)</f>
        <v>3.5486895688316838E-2</v>
      </c>
      <c r="CK1462" s="210">
        <f>(((((CK1356)*(1/Conversions!$D$4))*Conversions!$D$7)*Conversions!$D$6)*Conversions!$D$5)</f>
        <v>3.5486895688316838E-2</v>
      </c>
      <c r="CL1462" s="210">
        <f>(((((CL1356)*(1/Conversions!$D$4))*Conversions!$D$7)*Conversions!$D$6)*Conversions!$D$5)</f>
        <v>0</v>
      </c>
      <c r="CM1462" s="210">
        <f>(((((CM1356)*(1/Conversions!$D$4))*Conversions!$D$7)*Conversions!$D$6)*Conversions!$D$5)</f>
        <v>0</v>
      </c>
      <c r="CN1462" s="210">
        <f>(((((CN1356)*(1/Conversions!$D$4))*Conversions!$D$7)*Conversions!$D$6)*Conversions!$D$5)</f>
        <v>0</v>
      </c>
      <c r="CO1462" s="210">
        <f>(((((CO1356)*(1/Conversions!$D$4))*Conversions!$D$7)*Conversions!$D$6)*Conversions!$D$5)</f>
        <v>2.655481990282212E-4</v>
      </c>
      <c r="CP1462" s="210">
        <f>(((((CP1356)*(1/Conversions!$D$4))*Conversions!$D$7)*Conversions!$D$6)*Conversions!$D$5)</f>
        <v>2.655481990282212E-4</v>
      </c>
      <c r="CQ1462" s="210">
        <f>(((((CQ1356)*(1/Conversions!$D$4))*Conversions!$D$7)*Conversions!$D$6)*Conversions!$D$5)</f>
        <v>2.655481990282212E-4</v>
      </c>
      <c r="CR1462" s="210">
        <f>(((((CR1356)*(1/Conversions!$D$4))*Conversions!$D$7)*Conversions!$D$6)*Conversions!$D$5)</f>
        <v>2.655481990282212E-4</v>
      </c>
      <c r="CS1462" s="210">
        <f>(((((CS1356)*(1/Conversions!$D$4))*Conversions!$D$7)*Conversions!$D$6)*Conversions!$D$5)</f>
        <v>2.655481990282212E-4</v>
      </c>
      <c r="CT1462" s="210">
        <f>(((((CT1356)*(1/Conversions!$D$4))*Conversions!$D$7)*Conversions!$D$6)*Conversions!$D$5)</f>
        <v>2.655481990282212E-4</v>
      </c>
      <c r="CU1462" s="210">
        <f>(((((CU1356)*(1/Conversions!$D$4))*Conversions!$D$7)*Conversions!$D$6)*Conversions!$D$5)</f>
        <v>2.655481990282212E-4</v>
      </c>
      <c r="CV1462" s="210">
        <f>(((((CV1356)*(1/Conversions!$D$4))*Conversions!$D$7)*Conversions!$D$6)*Conversions!$D$5)</f>
        <v>2.655481990282212E-4</v>
      </c>
      <c r="CW1462" s="210">
        <f>(((((CW1356)*(1/Conversions!$D$4))*Conversions!$D$7)*Conversions!$D$6)*Conversions!$D$5)</f>
        <v>2.655481990282212E-4</v>
      </c>
      <c r="CX1462" s="210">
        <f>(((((CX1356)*(1/Conversions!$D$4))*Conversions!$D$7)*Conversions!$D$6)*Conversions!$D$5)</f>
        <v>2.655481990282212E-4</v>
      </c>
    </row>
    <row r="1463" spans="1:102" s="208" customFormat="1" x14ac:dyDescent="0.25">
      <c r="A1463" s="213" t="s">
        <v>639</v>
      </c>
      <c r="C1463" s="210">
        <f>(((((C1357)*(1/Conversions!$D$4))*Conversions!$D$7)*Conversions!$D$6)*Conversions!$D$5)</f>
        <v>0</v>
      </c>
      <c r="D1463" s="210">
        <f>(((((D1357)*(1/Conversions!$D$4))*Conversions!$D$7)*Conversions!$D$6)*Conversions!$D$5)</f>
        <v>0</v>
      </c>
      <c r="E1463" s="210">
        <f>(((((E1357)*(1/Conversions!$D$4))*Conversions!$D$7)*Conversions!$D$6)*Conversions!$D$5)</f>
        <v>0</v>
      </c>
      <c r="F1463" s="210">
        <f>(((((F1357)*(1/Conversions!$D$4))*Conversions!$D$7)*Conversions!$D$6)*Conversions!$D$5)</f>
        <v>0</v>
      </c>
      <c r="G1463" s="210">
        <f>(((((G1357)*(1/Conversions!$D$4))*Conversions!$D$7)*Conversions!$D$6)*Conversions!$D$5)</f>
        <v>0</v>
      </c>
      <c r="H1463" s="210">
        <f>(((((H1357)*(1/Conversions!$D$4))*Conversions!$D$7)*Conversions!$D$6)*Conversions!$D$5)</f>
        <v>0</v>
      </c>
      <c r="I1463" s="210">
        <f>(((((I1357)*(1/Conversions!$D$4))*Conversions!$D$7)*Conversions!$D$6)*Conversions!$D$5)</f>
        <v>0</v>
      </c>
      <c r="J1463" s="210">
        <f>(((((J1357)*(1/Conversions!$D$4))*Conversions!$D$7)*Conversions!$D$6)*Conversions!$D$5)</f>
        <v>0</v>
      </c>
      <c r="K1463" s="210">
        <f>(((((K1357)*(1/Conversions!$D$4))*Conversions!$D$7)*Conversions!$D$6)*Conversions!$D$5)</f>
        <v>0</v>
      </c>
      <c r="L1463" s="210">
        <f>(((((L1357)*(1/Conversions!$D$4))*Conversions!$D$7)*Conversions!$D$6)*Conversions!$D$5)</f>
        <v>0</v>
      </c>
      <c r="M1463" s="210">
        <f>(((((M1357)*(1/Conversions!$D$4))*Conversions!$D$7)*Conversions!$D$6)*Conversions!$D$5)</f>
        <v>0</v>
      </c>
      <c r="N1463" s="210">
        <f>(((((N1357)*(1/Conversions!$D$4))*Conversions!$D$7)*Conversions!$D$6)*Conversions!$D$5)</f>
        <v>0</v>
      </c>
      <c r="O1463" s="210">
        <f>(((((O1357)*(1/Conversions!$D$4))*Conversions!$D$7)*Conversions!$D$6)*Conversions!$D$5)</f>
        <v>0</v>
      </c>
      <c r="P1463" s="210">
        <f>(((((P1357)*(1/Conversions!$D$4))*Conversions!$D$7)*Conversions!$D$6)*Conversions!$D$5)</f>
        <v>0</v>
      </c>
      <c r="Q1463" s="210">
        <f>(((((Q1357)*(1/Conversions!$D$4))*Conversions!$D$7)*Conversions!$D$6)*Conversions!$D$5)</f>
        <v>0</v>
      </c>
      <c r="R1463" s="210">
        <f>(((((R1357)*(1/Conversions!$D$4))*Conversions!$D$7)*Conversions!$D$6)*Conversions!$D$5)</f>
        <v>0</v>
      </c>
      <c r="S1463" s="210">
        <f>(((((S1357)*(1/Conversions!$D$4))*Conversions!$D$7)*Conversions!$D$6)*Conversions!$D$5)</f>
        <v>0</v>
      </c>
      <c r="T1463" s="210">
        <f>(((((T1357)*(1/Conversions!$D$4))*Conversions!$D$7)*Conversions!$D$6)*Conversions!$D$5)</f>
        <v>0</v>
      </c>
      <c r="U1463" s="210">
        <f>(((((U1357)*(1/Conversions!$D$4))*Conversions!$D$7)*Conversions!$D$6)*Conversions!$D$5)</f>
        <v>0</v>
      </c>
      <c r="V1463" s="210">
        <f>(((((V1357)*(1/Conversions!$D$4))*Conversions!$D$7)*Conversions!$D$6)*Conversions!$D$5)</f>
        <v>0</v>
      </c>
      <c r="W1463" s="210">
        <f>(((((W1357)*(1/Conversions!$D$4))*Conversions!$D$7)*Conversions!$D$6)*Conversions!$D$5)</f>
        <v>0</v>
      </c>
      <c r="X1463" s="210">
        <f>(((((X1357)*(1/Conversions!$D$4))*Conversions!$D$7)*Conversions!$D$6)*Conversions!$D$5)</f>
        <v>0</v>
      </c>
      <c r="Y1463" s="210">
        <f>(((((Y1357)*(1/Conversions!$D$4))*Conversions!$D$7)*Conversions!$D$6)*Conversions!$D$5)</f>
        <v>0</v>
      </c>
      <c r="Z1463" s="210">
        <f>(((((Z1357)*(1/Conversions!$D$4))*Conversions!$D$7)*Conversions!$D$6)*Conversions!$D$5)</f>
        <v>0</v>
      </c>
      <c r="AA1463" s="210">
        <f>(((((AA1357)*(1/Conversions!$D$4))*Conversions!$D$7)*Conversions!$D$6)*Conversions!$D$5)</f>
        <v>0</v>
      </c>
      <c r="AB1463" s="210">
        <f>(((((AB1357)*(1/Conversions!$D$4))*Conversions!$D$7)*Conversions!$D$6)*Conversions!$D$5)</f>
        <v>0</v>
      </c>
      <c r="AC1463" s="210">
        <f>(((((AC1357)*(1/Conversions!$D$4))*Conversions!$D$7)*Conversions!$D$6)*Conversions!$D$5)</f>
        <v>0</v>
      </c>
      <c r="AD1463" s="210">
        <f>(((((AD1357)*(1/Conversions!$D$4))*Conversions!$D$7)*Conversions!$D$6)*Conversions!$D$5)</f>
        <v>0</v>
      </c>
      <c r="AE1463" s="210">
        <f>(((((AE1357)*(1/Conversions!$D$4))*Conversions!$D$7)*Conversions!$D$6)*Conversions!$D$5)</f>
        <v>0</v>
      </c>
      <c r="AF1463" s="210">
        <f>(((((AF1357)*(1/Conversions!$D$4))*Conversions!$D$7)*Conversions!$D$6)*Conversions!$D$5)</f>
        <v>0</v>
      </c>
      <c r="AG1463" s="210">
        <f>(((((AG1357)*(1/Conversions!$D$4))*Conversions!$D$7)*Conversions!$D$6)*Conversions!$D$5)</f>
        <v>0</v>
      </c>
      <c r="AH1463" s="210">
        <f>(((((AH1357)*(1/Conversions!$D$4))*Conversions!$D$7)*Conversions!$D$6)*Conversions!$D$5)</f>
        <v>0</v>
      </c>
      <c r="AI1463" s="210">
        <f>(((((AI1357)*(1/Conversions!$D$4))*Conversions!$D$7)*Conversions!$D$6)*Conversions!$D$5)</f>
        <v>0</v>
      </c>
      <c r="AJ1463" s="210">
        <f>(((((AJ1357)*(1/Conversions!$D$4))*Conversions!$D$7)*Conversions!$D$6)*Conversions!$D$5)</f>
        <v>0</v>
      </c>
      <c r="AK1463" s="210">
        <f>(((((AK1357)*(1/Conversions!$D$4))*Conversions!$D$7)*Conversions!$D$6)*Conversions!$D$5)</f>
        <v>0</v>
      </c>
      <c r="AL1463" s="210">
        <f>(((((AL1357)*(1/Conversions!$D$4))*Conversions!$D$7)*Conversions!$D$6)*Conversions!$D$5)</f>
        <v>0</v>
      </c>
      <c r="AM1463" s="210">
        <f>(((((AM1357)*(1/Conversions!$D$4))*Conversions!$D$7)*Conversions!$D$6)*Conversions!$D$5)</f>
        <v>0</v>
      </c>
      <c r="AN1463" s="210">
        <f>(((((AN1357)*(1/Conversions!$D$4))*Conversions!$D$7)*Conversions!$D$6)*Conversions!$D$5)</f>
        <v>0</v>
      </c>
      <c r="AO1463" s="210">
        <f>(((((AO1357)*(1/Conversions!$D$4))*Conversions!$D$7)*Conversions!$D$6)*Conversions!$D$5)</f>
        <v>0</v>
      </c>
      <c r="AP1463" s="210">
        <f>(((((AP1357)*(1/Conversions!$D$4))*Conversions!$D$7)*Conversions!$D$6)*Conversions!$D$5)</f>
        <v>0</v>
      </c>
      <c r="AQ1463" s="210">
        <f>(((((AQ1357)*(1/Conversions!$D$4))*Conversions!$D$7)*Conversions!$D$6)*Conversions!$D$5)</f>
        <v>0</v>
      </c>
      <c r="AR1463" s="210">
        <f>(((((AR1357)*(1/Conversions!$D$4))*Conversions!$D$7)*Conversions!$D$6)*Conversions!$D$5)</f>
        <v>0</v>
      </c>
      <c r="AS1463" s="210">
        <f>(((((AS1357)*(1/Conversions!$D$4))*Conversions!$D$7)*Conversions!$D$6)*Conversions!$D$5)</f>
        <v>0</v>
      </c>
      <c r="AT1463" s="210">
        <f>(((((AT1357)*(1/Conversions!$D$4))*Conversions!$D$7)*Conversions!$D$6)*Conversions!$D$5)</f>
        <v>0</v>
      </c>
      <c r="AU1463" s="210">
        <f>(((((AU1357)*(1/Conversions!$D$4))*Conversions!$D$7)*Conversions!$D$6)*Conversions!$D$5)</f>
        <v>0</v>
      </c>
      <c r="AV1463" s="210">
        <f>(((((AV1357)*(1/Conversions!$D$4))*Conversions!$D$7)*Conversions!$D$6)*Conversions!$D$5)</f>
        <v>0</v>
      </c>
      <c r="AW1463" s="210">
        <f>(((((AW1357)*(1/Conversions!$D$4))*Conversions!$D$7)*Conversions!$D$6)*Conversions!$D$5)</f>
        <v>0</v>
      </c>
      <c r="AX1463" s="210">
        <f>(((((AX1357)*(1/Conversions!$D$4))*Conversions!$D$7)*Conversions!$D$6)*Conversions!$D$5)</f>
        <v>0</v>
      </c>
      <c r="AY1463" s="210">
        <f>(((((AY1357)*(1/Conversions!$D$4))*Conversions!$D$7)*Conversions!$D$6)*Conversions!$D$5)</f>
        <v>0</v>
      </c>
      <c r="AZ1463" s="210">
        <f>(((((AZ1357)*(1/Conversions!$D$4))*Conversions!$D$7)*Conversions!$D$6)*Conversions!$D$5)</f>
        <v>0</v>
      </c>
      <c r="BA1463" s="210">
        <f>(((((BA1357)*(1/Conversions!$D$4))*Conversions!$D$7)*Conversions!$D$6)*Conversions!$D$5)</f>
        <v>0</v>
      </c>
      <c r="BB1463" s="210">
        <f>(((((BB1357)*(1/Conversions!$D$4))*Conversions!$D$7)*Conversions!$D$6)*Conversions!$D$5)</f>
        <v>0</v>
      </c>
      <c r="BC1463" s="210">
        <f>(((((BC1357)*(1/Conversions!$D$4))*Conversions!$D$7)*Conversions!$D$6)*Conversions!$D$5)</f>
        <v>0</v>
      </c>
      <c r="BD1463" s="210">
        <f>(((((BD1357)*(1/Conversions!$D$4))*Conversions!$D$7)*Conversions!$D$6)*Conversions!$D$5)</f>
        <v>0</v>
      </c>
      <c r="BE1463" s="210">
        <f>(((((BE1357)*(1/Conversions!$D$4))*Conversions!$D$7)*Conversions!$D$6)*Conversions!$D$5)</f>
        <v>0</v>
      </c>
      <c r="BF1463" s="210">
        <f>(((((BF1357)*(1/Conversions!$D$4))*Conversions!$D$7)*Conversions!$D$6)*Conversions!$D$5)</f>
        <v>0</v>
      </c>
      <c r="BG1463" s="210">
        <f>(((((BG1357)*(1/Conversions!$D$4))*Conversions!$D$7)*Conversions!$D$6)*Conversions!$D$5)</f>
        <v>0</v>
      </c>
      <c r="BH1463" s="210">
        <f>(((((BH1357)*(1/Conversions!$D$4))*Conversions!$D$7)*Conversions!$D$6)*Conversions!$D$5)</f>
        <v>0</v>
      </c>
      <c r="BI1463" s="210">
        <f>(((((BI1357)*(1/Conversions!$D$4))*Conversions!$D$7)*Conversions!$D$6)*Conversions!$D$5)</f>
        <v>0</v>
      </c>
      <c r="BJ1463" s="210">
        <f>(((((BJ1357)*(1/Conversions!$D$4))*Conversions!$D$7)*Conversions!$D$6)*Conversions!$D$5)</f>
        <v>0</v>
      </c>
      <c r="BK1463" s="210">
        <f>(((((BK1357)*(1/Conversions!$D$4))*Conversions!$D$7)*Conversions!$D$6)*Conversions!$D$5)</f>
        <v>0</v>
      </c>
      <c r="BL1463" s="210">
        <f>(((((BL1357)*(1/Conversions!$D$4))*Conversions!$D$7)*Conversions!$D$6)*Conversions!$D$5)</f>
        <v>0</v>
      </c>
      <c r="BM1463" s="210">
        <f>(((((BM1357)*(1/Conversions!$D$4))*Conversions!$D$7)*Conversions!$D$6)*Conversions!$D$5)</f>
        <v>0</v>
      </c>
      <c r="BN1463" s="210">
        <f>(((((BN1357)*(1/Conversions!$D$4))*Conversions!$D$7)*Conversions!$D$6)*Conversions!$D$5)</f>
        <v>0</v>
      </c>
      <c r="BO1463" s="210">
        <f>(((((BO1357)*(1/Conversions!$D$4))*Conversions!$D$7)*Conversions!$D$6)*Conversions!$D$5)</f>
        <v>0</v>
      </c>
      <c r="BP1463" s="210">
        <f>(((((BP1357)*(1/Conversions!$D$4))*Conversions!$D$7)*Conversions!$D$6)*Conversions!$D$5)</f>
        <v>0</v>
      </c>
      <c r="BQ1463" s="210">
        <f>(((((BQ1357)*(1/Conversions!$D$4))*Conversions!$D$7)*Conversions!$D$6)*Conversions!$D$5)</f>
        <v>0</v>
      </c>
      <c r="BR1463" s="210">
        <f>(((((BR1357)*(1/Conversions!$D$4))*Conversions!$D$7)*Conversions!$D$6)*Conversions!$D$5)</f>
        <v>0</v>
      </c>
      <c r="BS1463" s="210">
        <f>(((((BS1357)*(1/Conversions!$D$4))*Conversions!$D$7)*Conversions!$D$6)*Conversions!$D$5)</f>
        <v>0</v>
      </c>
      <c r="BT1463" s="210">
        <f>(((((BT1357)*(1/Conversions!$D$4))*Conversions!$D$7)*Conversions!$D$6)*Conversions!$D$5)</f>
        <v>0</v>
      </c>
      <c r="BU1463" s="210">
        <f>(((((BU1357)*(1/Conversions!$D$4))*Conversions!$D$7)*Conversions!$D$6)*Conversions!$D$5)</f>
        <v>0</v>
      </c>
      <c r="BV1463" s="210">
        <f>(((((BV1357)*(1/Conversions!$D$4))*Conversions!$D$7)*Conversions!$D$6)*Conversions!$D$5)</f>
        <v>0</v>
      </c>
      <c r="BW1463" s="210">
        <f>(((((BW1357)*(1/Conversions!$D$4))*Conversions!$D$7)*Conversions!$D$6)*Conversions!$D$5)</f>
        <v>0</v>
      </c>
      <c r="BX1463" s="210">
        <f>(((((BX1357)*(1/Conversions!$D$4))*Conversions!$D$7)*Conversions!$D$6)*Conversions!$D$5)</f>
        <v>0</v>
      </c>
      <c r="BY1463" s="210">
        <f>(((((BY1357)*(1/Conversions!$D$4))*Conversions!$D$7)*Conversions!$D$6)*Conversions!$D$5)</f>
        <v>0</v>
      </c>
      <c r="BZ1463" s="210">
        <f>(((((BZ1357)*(1/Conversions!$D$4))*Conversions!$D$7)*Conversions!$D$6)*Conversions!$D$5)</f>
        <v>0</v>
      </c>
      <c r="CA1463" s="210">
        <f>(((((CA1357)*(1/Conversions!$D$4))*Conversions!$D$7)*Conversions!$D$6)*Conversions!$D$5)</f>
        <v>0</v>
      </c>
      <c r="CB1463" s="210">
        <f>(((((CB1357)*(1/Conversions!$D$4))*Conversions!$D$7)*Conversions!$D$6)*Conversions!$D$5)</f>
        <v>0</v>
      </c>
      <c r="CC1463" s="210">
        <f>(((((CC1357)*(1/Conversions!$D$4))*Conversions!$D$7)*Conversions!$D$6)*Conversions!$D$5)</f>
        <v>1.2722172807988419E-6</v>
      </c>
      <c r="CD1463" s="210">
        <f>(((((CD1357)*(1/Conversions!$D$4))*Conversions!$D$7)*Conversions!$D$6)*Conversions!$D$5)</f>
        <v>1.2722172807988419E-6</v>
      </c>
      <c r="CE1463" s="210">
        <f>(((((CE1357)*(1/Conversions!$D$4))*Conversions!$D$7)*Conversions!$D$6)*Conversions!$D$5)</f>
        <v>1.2722172807988419E-6</v>
      </c>
      <c r="CF1463" s="210">
        <f>(((((CF1357)*(1/Conversions!$D$4))*Conversions!$D$7)*Conversions!$D$6)*Conversions!$D$5)</f>
        <v>3.6935340410288954E-7</v>
      </c>
      <c r="CG1463" s="210">
        <f>(((((CG1357)*(1/Conversions!$D$4))*Conversions!$D$7)*Conversions!$D$6)*Conversions!$D$5)</f>
        <v>3.6935340410288954E-7</v>
      </c>
      <c r="CH1463" s="210">
        <f>(((((CH1357)*(1/Conversions!$D$4))*Conversions!$D$7)*Conversions!$D$6)*Conversions!$D$5)</f>
        <v>3.6935340410288954E-7</v>
      </c>
      <c r="CI1463" s="210">
        <f>(((((CI1357)*(1/Conversions!$D$4))*Conversions!$D$7)*Conversions!$D$6)*Conversions!$D$5)</f>
        <v>7.6767570264522155E-7</v>
      </c>
      <c r="CJ1463" s="210">
        <f>(((((CJ1357)*(1/Conversions!$D$4))*Conversions!$D$7)*Conversions!$D$6)*Conversions!$D$5)</f>
        <v>7.6767570264522155E-7</v>
      </c>
      <c r="CK1463" s="210">
        <f>(((((CK1357)*(1/Conversions!$D$4))*Conversions!$D$7)*Conversions!$D$6)*Conversions!$D$5)</f>
        <v>7.6767570264522155E-7</v>
      </c>
      <c r="CL1463" s="210">
        <f>(((((CL1357)*(1/Conversions!$D$4))*Conversions!$D$7)*Conversions!$D$6)*Conversions!$D$5)</f>
        <v>0</v>
      </c>
      <c r="CM1463" s="210">
        <f>(((((CM1357)*(1/Conversions!$D$4))*Conversions!$D$7)*Conversions!$D$6)*Conversions!$D$5)</f>
        <v>0</v>
      </c>
      <c r="CN1463" s="210">
        <f>(((((CN1357)*(1/Conversions!$D$4))*Conversions!$D$7)*Conversions!$D$6)*Conversions!$D$5)</f>
        <v>0</v>
      </c>
      <c r="CO1463" s="210">
        <f>(((((CO1357)*(1/Conversions!$D$4))*Conversions!$D$7)*Conversions!$D$6)*Conversions!$D$5)</f>
        <v>0</v>
      </c>
      <c r="CP1463" s="210">
        <f>(((((CP1357)*(1/Conversions!$D$4))*Conversions!$D$7)*Conversions!$D$6)*Conversions!$D$5)</f>
        <v>0</v>
      </c>
      <c r="CQ1463" s="210">
        <f>(((((CQ1357)*(1/Conversions!$D$4))*Conversions!$D$7)*Conversions!$D$6)*Conversions!$D$5)</f>
        <v>0</v>
      </c>
      <c r="CR1463" s="210">
        <f>(((((CR1357)*(1/Conversions!$D$4))*Conversions!$D$7)*Conversions!$D$6)*Conversions!$D$5)</f>
        <v>0</v>
      </c>
      <c r="CS1463" s="210">
        <f>(((((CS1357)*(1/Conversions!$D$4))*Conversions!$D$7)*Conversions!$D$6)*Conversions!$D$5)</f>
        <v>0</v>
      </c>
      <c r="CT1463" s="210">
        <f>(((((CT1357)*(1/Conversions!$D$4))*Conversions!$D$7)*Conversions!$D$6)*Conversions!$D$5)</f>
        <v>0</v>
      </c>
      <c r="CU1463" s="210">
        <f>(((((CU1357)*(1/Conversions!$D$4))*Conversions!$D$7)*Conversions!$D$6)*Conversions!$D$5)</f>
        <v>0</v>
      </c>
      <c r="CV1463" s="210">
        <f>(((((CV1357)*(1/Conversions!$D$4))*Conversions!$D$7)*Conversions!$D$6)*Conversions!$D$5)</f>
        <v>0</v>
      </c>
      <c r="CW1463" s="210">
        <f>(((((CW1357)*(1/Conversions!$D$4))*Conversions!$D$7)*Conversions!$D$6)*Conversions!$D$5)</f>
        <v>0</v>
      </c>
      <c r="CX1463" s="210">
        <f>(((((CX1357)*(1/Conversions!$D$4))*Conversions!$D$7)*Conversions!$D$6)*Conversions!$D$5)</f>
        <v>0</v>
      </c>
    </row>
    <row r="1464" spans="1:102" s="208" customFormat="1" x14ac:dyDescent="0.25">
      <c r="A1464" s="213" t="s">
        <v>636</v>
      </c>
      <c r="C1464" s="210">
        <f>(((((C1358)*(1/Conversions!$D$4))*Conversions!$D$7)*Conversions!$D$6)*Conversions!$D$5)</f>
        <v>0</v>
      </c>
      <c r="D1464" s="210">
        <f>(((((D1358)*(1/Conversions!$D$4))*Conversions!$D$7)*Conversions!$D$6)*Conversions!$D$5)</f>
        <v>0</v>
      </c>
      <c r="E1464" s="210">
        <f>(((((E1358)*(1/Conversions!$D$4))*Conversions!$D$7)*Conversions!$D$6)*Conversions!$D$5)</f>
        <v>0</v>
      </c>
      <c r="F1464" s="210">
        <f>(((((F1358)*(1/Conversions!$D$4))*Conversions!$D$7)*Conversions!$D$6)*Conversions!$D$5)</f>
        <v>0</v>
      </c>
      <c r="G1464" s="210">
        <f>(((((G1358)*(1/Conversions!$D$4))*Conversions!$D$7)*Conversions!$D$6)*Conversions!$D$5)</f>
        <v>0</v>
      </c>
      <c r="H1464" s="210">
        <f>(((((H1358)*(1/Conversions!$D$4))*Conversions!$D$7)*Conversions!$D$6)*Conversions!$D$5)</f>
        <v>0</v>
      </c>
      <c r="I1464" s="210">
        <f>(((((I1358)*(1/Conversions!$D$4))*Conversions!$D$7)*Conversions!$D$6)*Conversions!$D$5)</f>
        <v>0</v>
      </c>
      <c r="J1464" s="210">
        <f>(((((J1358)*(1/Conversions!$D$4))*Conversions!$D$7)*Conversions!$D$6)*Conversions!$D$5)</f>
        <v>0</v>
      </c>
      <c r="K1464" s="210">
        <f>(((((K1358)*(1/Conversions!$D$4))*Conversions!$D$7)*Conversions!$D$6)*Conversions!$D$5)</f>
        <v>0</v>
      </c>
      <c r="L1464" s="210">
        <f>(((((L1358)*(1/Conversions!$D$4))*Conversions!$D$7)*Conversions!$D$6)*Conversions!$D$5)</f>
        <v>0</v>
      </c>
      <c r="M1464" s="210">
        <f>(((((M1358)*(1/Conversions!$D$4))*Conversions!$D$7)*Conversions!$D$6)*Conversions!$D$5)</f>
        <v>0</v>
      </c>
      <c r="N1464" s="210">
        <f>(((((N1358)*(1/Conversions!$D$4))*Conversions!$D$7)*Conversions!$D$6)*Conversions!$D$5)</f>
        <v>0</v>
      </c>
      <c r="O1464" s="210">
        <f>(((((O1358)*(1/Conversions!$D$4))*Conversions!$D$7)*Conversions!$D$6)*Conversions!$D$5)</f>
        <v>0</v>
      </c>
      <c r="P1464" s="210">
        <f>(((((P1358)*(1/Conversions!$D$4))*Conversions!$D$7)*Conversions!$D$6)*Conversions!$D$5)</f>
        <v>0</v>
      </c>
      <c r="Q1464" s="210">
        <f>(((((Q1358)*(1/Conversions!$D$4))*Conversions!$D$7)*Conversions!$D$6)*Conversions!$D$5)</f>
        <v>0</v>
      </c>
      <c r="R1464" s="210">
        <f>(((((R1358)*(1/Conversions!$D$4))*Conversions!$D$7)*Conversions!$D$6)*Conversions!$D$5)</f>
        <v>0</v>
      </c>
      <c r="S1464" s="210">
        <f>(((((S1358)*(1/Conversions!$D$4))*Conversions!$D$7)*Conversions!$D$6)*Conversions!$D$5)</f>
        <v>0</v>
      </c>
      <c r="T1464" s="210">
        <f>(((((T1358)*(1/Conversions!$D$4))*Conversions!$D$7)*Conversions!$D$6)*Conversions!$D$5)</f>
        <v>0</v>
      </c>
      <c r="U1464" s="210">
        <f>(((((U1358)*(1/Conversions!$D$4))*Conversions!$D$7)*Conversions!$D$6)*Conversions!$D$5)</f>
        <v>0</v>
      </c>
      <c r="V1464" s="210">
        <f>(((((V1358)*(1/Conversions!$D$4))*Conversions!$D$7)*Conversions!$D$6)*Conversions!$D$5)</f>
        <v>0</v>
      </c>
      <c r="W1464" s="210">
        <f>(((((W1358)*(1/Conversions!$D$4))*Conversions!$D$7)*Conversions!$D$6)*Conversions!$D$5)</f>
        <v>0</v>
      </c>
      <c r="X1464" s="210">
        <f>(((((X1358)*(1/Conversions!$D$4))*Conversions!$D$7)*Conversions!$D$6)*Conversions!$D$5)</f>
        <v>0</v>
      </c>
      <c r="Y1464" s="210">
        <f>(((((Y1358)*(1/Conversions!$D$4))*Conversions!$D$7)*Conversions!$D$6)*Conversions!$D$5)</f>
        <v>0</v>
      </c>
      <c r="Z1464" s="210">
        <f>(((((Z1358)*(1/Conversions!$D$4))*Conversions!$D$7)*Conversions!$D$6)*Conversions!$D$5)</f>
        <v>0</v>
      </c>
      <c r="AA1464" s="210">
        <f>(((((AA1358)*(1/Conversions!$D$4))*Conversions!$D$7)*Conversions!$D$6)*Conversions!$D$5)</f>
        <v>0</v>
      </c>
      <c r="AB1464" s="210">
        <f>(((((AB1358)*(1/Conversions!$D$4))*Conversions!$D$7)*Conversions!$D$6)*Conversions!$D$5)</f>
        <v>0</v>
      </c>
      <c r="AC1464" s="210">
        <f>(((((AC1358)*(1/Conversions!$D$4))*Conversions!$D$7)*Conversions!$D$6)*Conversions!$D$5)</f>
        <v>0</v>
      </c>
      <c r="AD1464" s="210">
        <f>(((((AD1358)*(1/Conversions!$D$4))*Conversions!$D$7)*Conversions!$D$6)*Conversions!$D$5)</f>
        <v>0</v>
      </c>
      <c r="AE1464" s="210">
        <f>(((((AE1358)*(1/Conversions!$D$4))*Conversions!$D$7)*Conversions!$D$6)*Conversions!$D$5)</f>
        <v>0</v>
      </c>
      <c r="AF1464" s="210">
        <f>(((((AF1358)*(1/Conversions!$D$4))*Conversions!$D$7)*Conversions!$D$6)*Conversions!$D$5)</f>
        <v>0</v>
      </c>
      <c r="AG1464" s="210">
        <f>(((((AG1358)*(1/Conversions!$D$4))*Conversions!$D$7)*Conversions!$D$6)*Conversions!$D$5)</f>
        <v>0</v>
      </c>
      <c r="AH1464" s="210">
        <f>(((((AH1358)*(1/Conversions!$D$4))*Conversions!$D$7)*Conversions!$D$6)*Conversions!$D$5)</f>
        <v>0</v>
      </c>
      <c r="AI1464" s="210">
        <f>(((((AI1358)*(1/Conversions!$D$4))*Conversions!$D$7)*Conversions!$D$6)*Conversions!$D$5)</f>
        <v>0</v>
      </c>
      <c r="AJ1464" s="210">
        <f>(((((AJ1358)*(1/Conversions!$D$4))*Conversions!$D$7)*Conversions!$D$6)*Conversions!$D$5)</f>
        <v>0</v>
      </c>
      <c r="AK1464" s="210">
        <f>(((((AK1358)*(1/Conversions!$D$4))*Conversions!$D$7)*Conversions!$D$6)*Conversions!$D$5)</f>
        <v>0</v>
      </c>
      <c r="AL1464" s="210">
        <f>(((((AL1358)*(1/Conversions!$D$4))*Conversions!$D$7)*Conversions!$D$6)*Conversions!$D$5)</f>
        <v>0</v>
      </c>
      <c r="AM1464" s="210">
        <f>(((((AM1358)*(1/Conversions!$D$4))*Conversions!$D$7)*Conversions!$D$6)*Conversions!$D$5)</f>
        <v>0</v>
      </c>
      <c r="AN1464" s="210">
        <f>(((((AN1358)*(1/Conversions!$D$4))*Conversions!$D$7)*Conversions!$D$6)*Conversions!$D$5)</f>
        <v>0</v>
      </c>
      <c r="AO1464" s="210">
        <f>(((((AO1358)*(1/Conversions!$D$4))*Conversions!$D$7)*Conversions!$D$6)*Conversions!$D$5)</f>
        <v>0</v>
      </c>
      <c r="AP1464" s="210">
        <f>(((((AP1358)*(1/Conversions!$D$4))*Conversions!$D$7)*Conversions!$D$6)*Conversions!$D$5)</f>
        <v>0</v>
      </c>
      <c r="AQ1464" s="210">
        <f>(((((AQ1358)*(1/Conversions!$D$4))*Conversions!$D$7)*Conversions!$D$6)*Conversions!$D$5)</f>
        <v>0</v>
      </c>
      <c r="AR1464" s="210">
        <f>(((((AR1358)*(1/Conversions!$D$4))*Conversions!$D$7)*Conversions!$D$6)*Conversions!$D$5)</f>
        <v>0</v>
      </c>
      <c r="AS1464" s="210">
        <f>(((((AS1358)*(1/Conversions!$D$4))*Conversions!$D$7)*Conversions!$D$6)*Conversions!$D$5)</f>
        <v>0</v>
      </c>
      <c r="AT1464" s="210">
        <f>(((((AT1358)*(1/Conversions!$D$4))*Conversions!$D$7)*Conversions!$D$6)*Conversions!$D$5)</f>
        <v>0</v>
      </c>
      <c r="AU1464" s="210">
        <f>(((((AU1358)*(1/Conversions!$D$4))*Conversions!$D$7)*Conversions!$D$6)*Conversions!$D$5)</f>
        <v>0</v>
      </c>
      <c r="AV1464" s="210">
        <f>(((((AV1358)*(1/Conversions!$D$4))*Conversions!$D$7)*Conversions!$D$6)*Conversions!$D$5)</f>
        <v>0</v>
      </c>
      <c r="AW1464" s="210">
        <f>(((((AW1358)*(1/Conversions!$D$4))*Conversions!$D$7)*Conversions!$D$6)*Conversions!$D$5)</f>
        <v>0</v>
      </c>
      <c r="AX1464" s="210">
        <f>(((((AX1358)*(1/Conversions!$D$4))*Conversions!$D$7)*Conversions!$D$6)*Conversions!$D$5)</f>
        <v>0</v>
      </c>
      <c r="AY1464" s="210">
        <f>(((((AY1358)*(1/Conversions!$D$4))*Conversions!$D$7)*Conversions!$D$6)*Conversions!$D$5)</f>
        <v>0</v>
      </c>
      <c r="AZ1464" s="210">
        <f>(((((AZ1358)*(1/Conversions!$D$4))*Conversions!$D$7)*Conversions!$D$6)*Conversions!$D$5)</f>
        <v>0</v>
      </c>
      <c r="BA1464" s="210">
        <f>(((((BA1358)*(1/Conversions!$D$4))*Conversions!$D$7)*Conversions!$D$6)*Conversions!$D$5)</f>
        <v>0</v>
      </c>
      <c r="BB1464" s="210">
        <f>(((((BB1358)*(1/Conversions!$D$4))*Conversions!$D$7)*Conversions!$D$6)*Conversions!$D$5)</f>
        <v>0</v>
      </c>
      <c r="BC1464" s="210">
        <f>(((((BC1358)*(1/Conversions!$D$4))*Conversions!$D$7)*Conversions!$D$6)*Conversions!$D$5)</f>
        <v>0</v>
      </c>
      <c r="BD1464" s="210">
        <f>(((((BD1358)*(1/Conversions!$D$4))*Conversions!$D$7)*Conversions!$D$6)*Conversions!$D$5)</f>
        <v>0</v>
      </c>
      <c r="BE1464" s="210">
        <f>(((((BE1358)*(1/Conversions!$D$4))*Conversions!$D$7)*Conversions!$D$6)*Conversions!$D$5)</f>
        <v>0</v>
      </c>
      <c r="BF1464" s="210">
        <f>(((((BF1358)*(1/Conversions!$D$4))*Conversions!$D$7)*Conversions!$D$6)*Conversions!$D$5)</f>
        <v>0</v>
      </c>
      <c r="BG1464" s="210">
        <f>(((((BG1358)*(1/Conversions!$D$4))*Conversions!$D$7)*Conversions!$D$6)*Conversions!$D$5)</f>
        <v>0</v>
      </c>
      <c r="BH1464" s="210">
        <f>(((((BH1358)*(1/Conversions!$D$4))*Conversions!$D$7)*Conversions!$D$6)*Conversions!$D$5)</f>
        <v>0</v>
      </c>
      <c r="BI1464" s="210">
        <f>(((((BI1358)*(1/Conversions!$D$4))*Conversions!$D$7)*Conversions!$D$6)*Conversions!$D$5)</f>
        <v>0</v>
      </c>
      <c r="BJ1464" s="210">
        <f>(((((BJ1358)*(1/Conversions!$D$4))*Conversions!$D$7)*Conversions!$D$6)*Conversions!$D$5)</f>
        <v>0</v>
      </c>
      <c r="BK1464" s="210">
        <f>(((((BK1358)*(1/Conversions!$D$4))*Conversions!$D$7)*Conversions!$D$6)*Conversions!$D$5)</f>
        <v>0</v>
      </c>
      <c r="BL1464" s="210">
        <f>(((((BL1358)*(1/Conversions!$D$4))*Conversions!$D$7)*Conversions!$D$6)*Conversions!$D$5)</f>
        <v>0</v>
      </c>
      <c r="BM1464" s="210">
        <f>(((((BM1358)*(1/Conversions!$D$4))*Conversions!$D$7)*Conversions!$D$6)*Conversions!$D$5)</f>
        <v>0</v>
      </c>
      <c r="BN1464" s="210">
        <f>(((((BN1358)*(1/Conversions!$D$4))*Conversions!$D$7)*Conversions!$D$6)*Conversions!$D$5)</f>
        <v>0</v>
      </c>
      <c r="BO1464" s="210">
        <f>(((((BO1358)*(1/Conversions!$D$4))*Conversions!$D$7)*Conversions!$D$6)*Conversions!$D$5)</f>
        <v>0</v>
      </c>
      <c r="BP1464" s="210">
        <f>(((((BP1358)*(1/Conversions!$D$4))*Conversions!$D$7)*Conversions!$D$6)*Conversions!$D$5)</f>
        <v>0</v>
      </c>
      <c r="BQ1464" s="210">
        <f>(((((BQ1358)*(1/Conversions!$D$4))*Conversions!$D$7)*Conversions!$D$6)*Conversions!$D$5)</f>
        <v>0</v>
      </c>
      <c r="BR1464" s="210">
        <f>(((((BR1358)*(1/Conversions!$D$4))*Conversions!$D$7)*Conversions!$D$6)*Conversions!$D$5)</f>
        <v>0</v>
      </c>
      <c r="BS1464" s="210">
        <f>(((((BS1358)*(1/Conversions!$D$4))*Conversions!$D$7)*Conversions!$D$6)*Conversions!$D$5)</f>
        <v>0</v>
      </c>
      <c r="BT1464" s="210">
        <f>(((((BT1358)*(1/Conversions!$D$4))*Conversions!$D$7)*Conversions!$D$6)*Conversions!$D$5)</f>
        <v>0</v>
      </c>
      <c r="BU1464" s="210">
        <f>(((((BU1358)*(1/Conversions!$D$4))*Conversions!$D$7)*Conversions!$D$6)*Conversions!$D$5)</f>
        <v>0</v>
      </c>
      <c r="BV1464" s="210">
        <f>(((((BV1358)*(1/Conversions!$D$4))*Conversions!$D$7)*Conversions!$D$6)*Conversions!$D$5)</f>
        <v>0</v>
      </c>
      <c r="BW1464" s="210">
        <f>(((((BW1358)*(1/Conversions!$D$4))*Conversions!$D$7)*Conversions!$D$6)*Conversions!$D$5)</f>
        <v>0</v>
      </c>
      <c r="BX1464" s="210">
        <f>(((((BX1358)*(1/Conversions!$D$4))*Conversions!$D$7)*Conversions!$D$6)*Conversions!$D$5)</f>
        <v>0</v>
      </c>
      <c r="BY1464" s="210">
        <f>(((((BY1358)*(1/Conversions!$D$4))*Conversions!$D$7)*Conversions!$D$6)*Conversions!$D$5)</f>
        <v>0</v>
      </c>
      <c r="BZ1464" s="210">
        <f>(((((BZ1358)*(1/Conversions!$D$4))*Conversions!$D$7)*Conversions!$D$6)*Conversions!$D$5)</f>
        <v>0</v>
      </c>
      <c r="CA1464" s="210">
        <f>(((((CA1358)*(1/Conversions!$D$4))*Conversions!$D$7)*Conversions!$D$6)*Conversions!$D$5)</f>
        <v>0</v>
      </c>
      <c r="CB1464" s="210">
        <f>(((((CB1358)*(1/Conversions!$D$4))*Conversions!$D$7)*Conversions!$D$6)*Conversions!$D$5)</f>
        <v>0</v>
      </c>
      <c r="CC1464" s="210">
        <f>(((((CC1358)*(1/Conversions!$D$4))*Conversions!$D$7)*Conversions!$D$6)*Conversions!$D$5)</f>
        <v>8.5458238596354846E-7</v>
      </c>
      <c r="CD1464" s="210">
        <f>(((((CD1358)*(1/Conversions!$D$4))*Conversions!$D$7)*Conversions!$D$6)*Conversions!$D$5)</f>
        <v>8.5458238596354846E-7</v>
      </c>
      <c r="CE1464" s="210">
        <f>(((((CE1358)*(1/Conversions!$D$4))*Conversions!$D$7)*Conversions!$D$6)*Conversions!$D$5)</f>
        <v>8.5458238596354846E-7</v>
      </c>
      <c r="CF1464" s="210">
        <f>(((((CF1358)*(1/Conversions!$D$4))*Conversions!$D$7)*Conversions!$D$6)*Conversions!$D$5)</f>
        <v>0</v>
      </c>
      <c r="CG1464" s="210">
        <f>(((((CG1358)*(1/Conversions!$D$4))*Conversions!$D$7)*Conversions!$D$6)*Conversions!$D$5)</f>
        <v>0</v>
      </c>
      <c r="CH1464" s="210">
        <f>(((((CH1358)*(1/Conversions!$D$4))*Conversions!$D$7)*Conversions!$D$6)*Conversions!$D$5)</f>
        <v>0</v>
      </c>
      <c r="CI1464" s="210">
        <f>(((((CI1358)*(1/Conversions!$D$4))*Conversions!$D$7)*Conversions!$D$6)*Conversions!$D$5)</f>
        <v>5.5523714342264451E-7</v>
      </c>
      <c r="CJ1464" s="210">
        <f>(((((CJ1358)*(1/Conversions!$D$4))*Conversions!$D$7)*Conversions!$D$6)*Conversions!$D$5)</f>
        <v>5.5523714342264451E-7</v>
      </c>
      <c r="CK1464" s="210">
        <f>(((((CK1358)*(1/Conversions!$D$4))*Conversions!$D$7)*Conversions!$D$6)*Conversions!$D$5)</f>
        <v>5.5523714342264451E-7</v>
      </c>
      <c r="CL1464" s="210">
        <f>(((((CL1358)*(1/Conversions!$D$4))*Conversions!$D$7)*Conversions!$D$6)*Conversions!$D$5)</f>
        <v>0</v>
      </c>
      <c r="CM1464" s="210">
        <f>(((((CM1358)*(1/Conversions!$D$4))*Conversions!$D$7)*Conversions!$D$6)*Conversions!$D$5)</f>
        <v>0</v>
      </c>
      <c r="CN1464" s="210">
        <f>(((((CN1358)*(1/Conversions!$D$4))*Conversions!$D$7)*Conversions!$D$6)*Conversions!$D$5)</f>
        <v>0</v>
      </c>
      <c r="CO1464" s="210">
        <f>(((((CO1358)*(1/Conversions!$D$4))*Conversions!$D$7)*Conversions!$D$6)*Conversions!$D$5)</f>
        <v>0</v>
      </c>
      <c r="CP1464" s="210">
        <f>(((((CP1358)*(1/Conversions!$D$4))*Conversions!$D$7)*Conversions!$D$6)*Conversions!$D$5)</f>
        <v>0</v>
      </c>
      <c r="CQ1464" s="210">
        <f>(((((CQ1358)*(1/Conversions!$D$4))*Conversions!$D$7)*Conversions!$D$6)*Conversions!$D$5)</f>
        <v>0</v>
      </c>
      <c r="CR1464" s="210">
        <f>(((((CR1358)*(1/Conversions!$D$4))*Conversions!$D$7)*Conversions!$D$6)*Conversions!$D$5)</f>
        <v>0</v>
      </c>
      <c r="CS1464" s="210">
        <f>(((((CS1358)*(1/Conversions!$D$4))*Conversions!$D$7)*Conversions!$D$6)*Conversions!$D$5)</f>
        <v>0</v>
      </c>
      <c r="CT1464" s="210">
        <f>(((((CT1358)*(1/Conversions!$D$4))*Conversions!$D$7)*Conversions!$D$6)*Conversions!$D$5)</f>
        <v>0</v>
      </c>
      <c r="CU1464" s="210">
        <f>(((((CU1358)*(1/Conversions!$D$4))*Conversions!$D$7)*Conversions!$D$6)*Conversions!$D$5)</f>
        <v>0</v>
      </c>
      <c r="CV1464" s="210">
        <f>(((((CV1358)*(1/Conversions!$D$4))*Conversions!$D$7)*Conversions!$D$6)*Conversions!$D$5)</f>
        <v>0</v>
      </c>
      <c r="CW1464" s="210">
        <f>(((((CW1358)*(1/Conversions!$D$4))*Conversions!$D$7)*Conversions!$D$6)*Conversions!$D$5)</f>
        <v>0</v>
      </c>
      <c r="CX1464" s="210">
        <f>(((((CX1358)*(1/Conversions!$D$4))*Conversions!$D$7)*Conversions!$D$6)*Conversions!$D$5)</f>
        <v>0</v>
      </c>
    </row>
    <row r="1465" spans="1:102" s="208" customFormat="1" x14ac:dyDescent="0.25">
      <c r="A1465" s="213" t="s">
        <v>634</v>
      </c>
      <c r="C1465" s="210">
        <f>(((((C1359)*(1/Conversions!$D$4))*Conversions!$D$7)*Conversions!$D$6)*Conversions!$D$5)</f>
        <v>0</v>
      </c>
      <c r="D1465" s="210">
        <f>(((((D1359)*(1/Conversions!$D$4))*Conversions!$D$7)*Conversions!$D$6)*Conversions!$D$5)</f>
        <v>0</v>
      </c>
      <c r="E1465" s="210">
        <f>(((((E1359)*(1/Conversions!$D$4))*Conversions!$D$7)*Conversions!$D$6)*Conversions!$D$5)</f>
        <v>0</v>
      </c>
      <c r="F1465" s="210">
        <f>(((((F1359)*(1/Conversions!$D$4))*Conversions!$D$7)*Conversions!$D$6)*Conversions!$D$5)</f>
        <v>0</v>
      </c>
      <c r="G1465" s="210">
        <f>(((((G1359)*(1/Conversions!$D$4))*Conversions!$D$7)*Conversions!$D$6)*Conversions!$D$5)</f>
        <v>0</v>
      </c>
      <c r="H1465" s="210">
        <f>(((((H1359)*(1/Conversions!$D$4))*Conversions!$D$7)*Conversions!$D$6)*Conversions!$D$5)</f>
        <v>0</v>
      </c>
      <c r="I1465" s="210">
        <f>(((((I1359)*(1/Conversions!$D$4))*Conversions!$D$7)*Conversions!$D$6)*Conversions!$D$5)</f>
        <v>0</v>
      </c>
      <c r="J1465" s="210">
        <f>(((((J1359)*(1/Conversions!$D$4))*Conversions!$D$7)*Conversions!$D$6)*Conversions!$D$5)</f>
        <v>0</v>
      </c>
      <c r="K1465" s="210">
        <f>(((((K1359)*(1/Conversions!$D$4))*Conversions!$D$7)*Conversions!$D$6)*Conversions!$D$5)</f>
        <v>0</v>
      </c>
      <c r="L1465" s="210">
        <f>(((((L1359)*(1/Conversions!$D$4))*Conversions!$D$7)*Conversions!$D$6)*Conversions!$D$5)</f>
        <v>0</v>
      </c>
      <c r="M1465" s="210">
        <f>(((((M1359)*(1/Conversions!$D$4))*Conversions!$D$7)*Conversions!$D$6)*Conversions!$D$5)</f>
        <v>0</v>
      </c>
      <c r="N1465" s="210">
        <f>(((((N1359)*(1/Conversions!$D$4))*Conversions!$D$7)*Conversions!$D$6)*Conversions!$D$5)</f>
        <v>0</v>
      </c>
      <c r="O1465" s="210">
        <f>(((((O1359)*(1/Conversions!$D$4))*Conversions!$D$7)*Conversions!$D$6)*Conversions!$D$5)</f>
        <v>0</v>
      </c>
      <c r="P1465" s="210">
        <f>(((((P1359)*(1/Conversions!$D$4))*Conversions!$D$7)*Conversions!$D$6)*Conversions!$D$5)</f>
        <v>0</v>
      </c>
      <c r="Q1465" s="210">
        <f>(((((Q1359)*(1/Conversions!$D$4))*Conversions!$D$7)*Conversions!$D$6)*Conversions!$D$5)</f>
        <v>0</v>
      </c>
      <c r="R1465" s="210">
        <f>(((((R1359)*(1/Conversions!$D$4))*Conversions!$D$7)*Conversions!$D$6)*Conversions!$D$5)</f>
        <v>0</v>
      </c>
      <c r="S1465" s="210">
        <f>(((((S1359)*(1/Conversions!$D$4))*Conversions!$D$7)*Conversions!$D$6)*Conversions!$D$5)</f>
        <v>0</v>
      </c>
      <c r="T1465" s="210">
        <f>(((((T1359)*(1/Conversions!$D$4))*Conversions!$D$7)*Conversions!$D$6)*Conversions!$D$5)</f>
        <v>0</v>
      </c>
      <c r="U1465" s="210">
        <f>(((((U1359)*(1/Conversions!$D$4))*Conversions!$D$7)*Conversions!$D$6)*Conversions!$D$5)</f>
        <v>0</v>
      </c>
      <c r="V1465" s="210">
        <f>(((((V1359)*(1/Conversions!$D$4))*Conversions!$D$7)*Conversions!$D$6)*Conversions!$D$5)</f>
        <v>0</v>
      </c>
      <c r="W1465" s="210">
        <f>(((((W1359)*(1/Conversions!$D$4))*Conversions!$D$7)*Conversions!$D$6)*Conversions!$D$5)</f>
        <v>0</v>
      </c>
      <c r="X1465" s="210">
        <f>(((((X1359)*(1/Conversions!$D$4))*Conversions!$D$7)*Conversions!$D$6)*Conversions!$D$5)</f>
        <v>0</v>
      </c>
      <c r="Y1465" s="210">
        <f>(((((Y1359)*(1/Conversions!$D$4))*Conversions!$D$7)*Conversions!$D$6)*Conversions!$D$5)</f>
        <v>0</v>
      </c>
      <c r="Z1465" s="210">
        <f>(((((Z1359)*(1/Conversions!$D$4))*Conversions!$D$7)*Conversions!$D$6)*Conversions!$D$5)</f>
        <v>0</v>
      </c>
      <c r="AA1465" s="210">
        <f>(((((AA1359)*(1/Conversions!$D$4))*Conversions!$D$7)*Conversions!$D$6)*Conversions!$D$5)</f>
        <v>0</v>
      </c>
      <c r="AB1465" s="210">
        <f>(((((AB1359)*(1/Conversions!$D$4))*Conversions!$D$7)*Conversions!$D$6)*Conversions!$D$5)</f>
        <v>0</v>
      </c>
      <c r="AC1465" s="210">
        <f>(((((AC1359)*(1/Conversions!$D$4))*Conversions!$D$7)*Conversions!$D$6)*Conversions!$D$5)</f>
        <v>0</v>
      </c>
      <c r="AD1465" s="210">
        <f>(((((AD1359)*(1/Conversions!$D$4))*Conversions!$D$7)*Conversions!$D$6)*Conversions!$D$5)</f>
        <v>0</v>
      </c>
      <c r="AE1465" s="210">
        <f>(((((AE1359)*(1/Conversions!$D$4))*Conversions!$D$7)*Conversions!$D$6)*Conversions!$D$5)</f>
        <v>0</v>
      </c>
      <c r="AF1465" s="210">
        <f>(((((AF1359)*(1/Conversions!$D$4))*Conversions!$D$7)*Conversions!$D$6)*Conversions!$D$5)</f>
        <v>0</v>
      </c>
      <c r="AG1465" s="210">
        <f>(((((AG1359)*(1/Conversions!$D$4))*Conversions!$D$7)*Conversions!$D$6)*Conversions!$D$5)</f>
        <v>0</v>
      </c>
      <c r="AH1465" s="210">
        <f>(((((AH1359)*(1/Conversions!$D$4))*Conversions!$D$7)*Conversions!$D$6)*Conversions!$D$5)</f>
        <v>0</v>
      </c>
      <c r="AI1465" s="210">
        <f>(((((AI1359)*(1/Conversions!$D$4))*Conversions!$D$7)*Conversions!$D$6)*Conversions!$D$5)</f>
        <v>0</v>
      </c>
      <c r="AJ1465" s="210">
        <f>(((((AJ1359)*(1/Conversions!$D$4))*Conversions!$D$7)*Conversions!$D$6)*Conversions!$D$5)</f>
        <v>0</v>
      </c>
      <c r="AK1465" s="210">
        <f>(((((AK1359)*(1/Conversions!$D$4))*Conversions!$D$7)*Conversions!$D$6)*Conversions!$D$5)</f>
        <v>0</v>
      </c>
      <c r="AL1465" s="210">
        <f>(((((AL1359)*(1/Conversions!$D$4))*Conversions!$D$7)*Conversions!$D$6)*Conversions!$D$5)</f>
        <v>0</v>
      </c>
      <c r="AM1465" s="210">
        <f>(((((AM1359)*(1/Conversions!$D$4))*Conversions!$D$7)*Conversions!$D$6)*Conversions!$D$5)</f>
        <v>0</v>
      </c>
      <c r="AN1465" s="210">
        <f>(((((AN1359)*(1/Conversions!$D$4))*Conversions!$D$7)*Conversions!$D$6)*Conversions!$D$5)</f>
        <v>0</v>
      </c>
      <c r="AO1465" s="210">
        <f>(((((AO1359)*(1/Conversions!$D$4))*Conversions!$D$7)*Conversions!$D$6)*Conversions!$D$5)</f>
        <v>0</v>
      </c>
      <c r="AP1465" s="210">
        <f>(((((AP1359)*(1/Conversions!$D$4))*Conversions!$D$7)*Conversions!$D$6)*Conversions!$D$5)</f>
        <v>0</v>
      </c>
      <c r="AQ1465" s="210">
        <f>(((((AQ1359)*(1/Conversions!$D$4))*Conversions!$D$7)*Conversions!$D$6)*Conversions!$D$5)</f>
        <v>0</v>
      </c>
      <c r="AR1465" s="210">
        <f>(((((AR1359)*(1/Conversions!$D$4))*Conversions!$D$7)*Conversions!$D$6)*Conversions!$D$5)</f>
        <v>0</v>
      </c>
      <c r="AS1465" s="210">
        <f>(((((AS1359)*(1/Conversions!$D$4))*Conversions!$D$7)*Conversions!$D$6)*Conversions!$D$5)</f>
        <v>0</v>
      </c>
      <c r="AT1465" s="210">
        <f>(((((AT1359)*(1/Conversions!$D$4))*Conversions!$D$7)*Conversions!$D$6)*Conversions!$D$5)</f>
        <v>0</v>
      </c>
      <c r="AU1465" s="210">
        <f>(((((AU1359)*(1/Conversions!$D$4))*Conversions!$D$7)*Conversions!$D$6)*Conversions!$D$5)</f>
        <v>0</v>
      </c>
      <c r="AV1465" s="210">
        <f>(((((AV1359)*(1/Conversions!$D$4))*Conversions!$D$7)*Conversions!$D$6)*Conversions!$D$5)</f>
        <v>0</v>
      </c>
      <c r="AW1465" s="210">
        <f>(((((AW1359)*(1/Conversions!$D$4))*Conversions!$D$7)*Conversions!$D$6)*Conversions!$D$5)</f>
        <v>0</v>
      </c>
      <c r="AX1465" s="210">
        <f>(((((AX1359)*(1/Conversions!$D$4))*Conversions!$D$7)*Conversions!$D$6)*Conversions!$D$5)</f>
        <v>0</v>
      </c>
      <c r="AY1465" s="210">
        <f>(((((AY1359)*(1/Conversions!$D$4))*Conversions!$D$7)*Conversions!$D$6)*Conversions!$D$5)</f>
        <v>0</v>
      </c>
      <c r="AZ1465" s="210">
        <f>(((((AZ1359)*(1/Conversions!$D$4))*Conversions!$D$7)*Conversions!$D$6)*Conversions!$D$5)</f>
        <v>0</v>
      </c>
      <c r="BA1465" s="210">
        <f>(((((BA1359)*(1/Conversions!$D$4))*Conversions!$D$7)*Conversions!$D$6)*Conversions!$D$5)</f>
        <v>0</v>
      </c>
      <c r="BB1465" s="210">
        <f>(((((BB1359)*(1/Conversions!$D$4))*Conversions!$D$7)*Conversions!$D$6)*Conversions!$D$5)</f>
        <v>0</v>
      </c>
      <c r="BC1465" s="210">
        <f>(((((BC1359)*(1/Conversions!$D$4))*Conversions!$D$7)*Conversions!$D$6)*Conversions!$D$5)</f>
        <v>0</v>
      </c>
      <c r="BD1465" s="210">
        <f>(((((BD1359)*(1/Conversions!$D$4))*Conversions!$D$7)*Conversions!$D$6)*Conversions!$D$5)</f>
        <v>0</v>
      </c>
      <c r="BE1465" s="210">
        <f>(((((BE1359)*(1/Conversions!$D$4))*Conversions!$D$7)*Conversions!$D$6)*Conversions!$D$5)</f>
        <v>0</v>
      </c>
      <c r="BF1465" s="210">
        <f>(((((BF1359)*(1/Conversions!$D$4))*Conversions!$D$7)*Conversions!$D$6)*Conversions!$D$5)</f>
        <v>0</v>
      </c>
      <c r="BG1465" s="210">
        <f>(((((BG1359)*(1/Conversions!$D$4))*Conversions!$D$7)*Conversions!$D$6)*Conversions!$D$5)</f>
        <v>0</v>
      </c>
      <c r="BH1465" s="210">
        <f>(((((BH1359)*(1/Conversions!$D$4))*Conversions!$D$7)*Conversions!$D$6)*Conversions!$D$5)</f>
        <v>0</v>
      </c>
      <c r="BI1465" s="210">
        <f>(((((BI1359)*(1/Conversions!$D$4))*Conversions!$D$7)*Conversions!$D$6)*Conversions!$D$5)</f>
        <v>0</v>
      </c>
      <c r="BJ1465" s="210">
        <f>(((((BJ1359)*(1/Conversions!$D$4))*Conversions!$D$7)*Conversions!$D$6)*Conversions!$D$5)</f>
        <v>0</v>
      </c>
      <c r="BK1465" s="210">
        <f>(((((BK1359)*(1/Conversions!$D$4))*Conversions!$D$7)*Conversions!$D$6)*Conversions!$D$5)</f>
        <v>0</v>
      </c>
      <c r="BL1465" s="210">
        <f>(((((BL1359)*(1/Conversions!$D$4))*Conversions!$D$7)*Conversions!$D$6)*Conversions!$D$5)</f>
        <v>0</v>
      </c>
      <c r="BM1465" s="210">
        <f>(((((BM1359)*(1/Conversions!$D$4))*Conversions!$D$7)*Conversions!$D$6)*Conversions!$D$5)</f>
        <v>0</v>
      </c>
      <c r="BN1465" s="210">
        <f>(((((BN1359)*(1/Conversions!$D$4))*Conversions!$D$7)*Conversions!$D$6)*Conversions!$D$5)</f>
        <v>0</v>
      </c>
      <c r="BO1465" s="210">
        <f>(((((BO1359)*(1/Conversions!$D$4))*Conversions!$D$7)*Conversions!$D$6)*Conversions!$D$5)</f>
        <v>0</v>
      </c>
      <c r="BP1465" s="210">
        <f>(((((BP1359)*(1/Conversions!$D$4))*Conversions!$D$7)*Conversions!$D$6)*Conversions!$D$5)</f>
        <v>0</v>
      </c>
      <c r="BQ1465" s="210">
        <f>(((((BQ1359)*(1/Conversions!$D$4))*Conversions!$D$7)*Conversions!$D$6)*Conversions!$D$5)</f>
        <v>0</v>
      </c>
      <c r="BR1465" s="210">
        <f>(((((BR1359)*(1/Conversions!$D$4))*Conversions!$D$7)*Conversions!$D$6)*Conversions!$D$5)</f>
        <v>0</v>
      </c>
      <c r="BS1465" s="210">
        <f>(((((BS1359)*(1/Conversions!$D$4))*Conversions!$D$7)*Conversions!$D$6)*Conversions!$D$5)</f>
        <v>0</v>
      </c>
      <c r="BT1465" s="210">
        <f>(((((BT1359)*(1/Conversions!$D$4))*Conversions!$D$7)*Conversions!$D$6)*Conversions!$D$5)</f>
        <v>0</v>
      </c>
      <c r="BU1465" s="210">
        <f>(((((BU1359)*(1/Conversions!$D$4))*Conversions!$D$7)*Conversions!$D$6)*Conversions!$D$5)</f>
        <v>0</v>
      </c>
      <c r="BV1465" s="210">
        <f>(((((BV1359)*(1/Conversions!$D$4))*Conversions!$D$7)*Conversions!$D$6)*Conversions!$D$5)</f>
        <v>0</v>
      </c>
      <c r="BW1465" s="210">
        <f>(((((BW1359)*(1/Conversions!$D$4))*Conversions!$D$7)*Conversions!$D$6)*Conversions!$D$5)</f>
        <v>0</v>
      </c>
      <c r="BX1465" s="210">
        <f>(((((BX1359)*(1/Conversions!$D$4))*Conversions!$D$7)*Conversions!$D$6)*Conversions!$D$5)</f>
        <v>0</v>
      </c>
      <c r="BY1465" s="210">
        <f>(((((BY1359)*(1/Conversions!$D$4))*Conversions!$D$7)*Conversions!$D$6)*Conversions!$D$5)</f>
        <v>0</v>
      </c>
      <c r="BZ1465" s="210">
        <f>(((((BZ1359)*(1/Conversions!$D$4))*Conversions!$D$7)*Conversions!$D$6)*Conversions!$D$5)</f>
        <v>0</v>
      </c>
      <c r="CA1465" s="210">
        <f>(((((CA1359)*(1/Conversions!$D$4))*Conversions!$D$7)*Conversions!$D$6)*Conversions!$D$5)</f>
        <v>0</v>
      </c>
      <c r="CB1465" s="210">
        <f>(((((CB1359)*(1/Conversions!$D$4))*Conversions!$D$7)*Conversions!$D$6)*Conversions!$D$5)</f>
        <v>0</v>
      </c>
      <c r="CC1465" s="210">
        <f>(((((CC1359)*(1/Conversions!$D$4))*Conversions!$D$7)*Conversions!$D$6)*Conversions!$D$5)</f>
        <v>2.6796227356484144E-6</v>
      </c>
      <c r="CD1465" s="210">
        <f>(((((CD1359)*(1/Conversions!$D$4))*Conversions!$D$7)*Conversions!$D$6)*Conversions!$D$5)</f>
        <v>2.6796227356484144E-6</v>
      </c>
      <c r="CE1465" s="210">
        <f>(((((CE1359)*(1/Conversions!$D$4))*Conversions!$D$7)*Conversions!$D$6)*Conversions!$D$5)</f>
        <v>2.6796227356484144E-6</v>
      </c>
      <c r="CF1465" s="210">
        <f>(((((CF1359)*(1/Conversions!$D$4))*Conversions!$D$7)*Conversions!$D$6)*Conversions!$D$5)</f>
        <v>0</v>
      </c>
      <c r="CG1465" s="210">
        <f>(((((CG1359)*(1/Conversions!$D$4))*Conversions!$D$7)*Conversions!$D$6)*Conversions!$D$5)</f>
        <v>0</v>
      </c>
      <c r="CH1465" s="210">
        <f>(((((CH1359)*(1/Conversions!$D$4))*Conversions!$D$7)*Conversions!$D$6)*Conversions!$D$5)</f>
        <v>0</v>
      </c>
      <c r="CI1465" s="210">
        <f>(((((CI1359)*(1/Conversions!$D$4))*Conversions!$D$7)*Conversions!$D$6)*Conversions!$D$5)</f>
        <v>3.4521265873668765E-7</v>
      </c>
      <c r="CJ1465" s="210">
        <f>(((((CJ1359)*(1/Conversions!$D$4))*Conversions!$D$7)*Conversions!$D$6)*Conversions!$D$5)</f>
        <v>3.4521265873668765E-7</v>
      </c>
      <c r="CK1465" s="210">
        <f>(((((CK1359)*(1/Conversions!$D$4))*Conversions!$D$7)*Conversions!$D$6)*Conversions!$D$5)</f>
        <v>3.4521265873668765E-7</v>
      </c>
      <c r="CL1465" s="210">
        <f>(((((CL1359)*(1/Conversions!$D$4))*Conversions!$D$7)*Conversions!$D$6)*Conversions!$D$5)</f>
        <v>0</v>
      </c>
      <c r="CM1465" s="210">
        <f>(((((CM1359)*(1/Conversions!$D$4))*Conversions!$D$7)*Conversions!$D$6)*Conversions!$D$5)</f>
        <v>0</v>
      </c>
      <c r="CN1465" s="210">
        <f>(((((CN1359)*(1/Conversions!$D$4))*Conversions!$D$7)*Conversions!$D$6)*Conversions!$D$5)</f>
        <v>0</v>
      </c>
      <c r="CO1465" s="210">
        <f>(((((CO1359)*(1/Conversions!$D$4))*Conversions!$D$7)*Conversions!$D$6)*Conversions!$D$5)</f>
        <v>0</v>
      </c>
      <c r="CP1465" s="210">
        <f>(((((CP1359)*(1/Conversions!$D$4))*Conversions!$D$7)*Conversions!$D$6)*Conversions!$D$5)</f>
        <v>0</v>
      </c>
      <c r="CQ1465" s="210">
        <f>(((((CQ1359)*(1/Conversions!$D$4))*Conversions!$D$7)*Conversions!$D$6)*Conversions!$D$5)</f>
        <v>0</v>
      </c>
      <c r="CR1465" s="210">
        <f>(((((CR1359)*(1/Conversions!$D$4))*Conversions!$D$7)*Conversions!$D$6)*Conversions!$D$5)</f>
        <v>0</v>
      </c>
      <c r="CS1465" s="210">
        <f>(((((CS1359)*(1/Conversions!$D$4))*Conversions!$D$7)*Conversions!$D$6)*Conversions!$D$5)</f>
        <v>0</v>
      </c>
      <c r="CT1465" s="210">
        <f>(((((CT1359)*(1/Conversions!$D$4))*Conversions!$D$7)*Conversions!$D$6)*Conversions!$D$5)</f>
        <v>0</v>
      </c>
      <c r="CU1465" s="210">
        <f>(((((CU1359)*(1/Conversions!$D$4))*Conversions!$D$7)*Conversions!$D$6)*Conversions!$D$5)</f>
        <v>0</v>
      </c>
      <c r="CV1465" s="210">
        <f>(((((CV1359)*(1/Conversions!$D$4))*Conversions!$D$7)*Conversions!$D$6)*Conversions!$D$5)</f>
        <v>0</v>
      </c>
      <c r="CW1465" s="210">
        <f>(((((CW1359)*(1/Conversions!$D$4))*Conversions!$D$7)*Conversions!$D$6)*Conversions!$D$5)</f>
        <v>0</v>
      </c>
      <c r="CX1465" s="210">
        <f>(((((CX1359)*(1/Conversions!$D$4))*Conversions!$D$7)*Conversions!$D$6)*Conversions!$D$5)</f>
        <v>0</v>
      </c>
    </row>
    <row r="1466" spans="1:102" s="208" customFormat="1" x14ac:dyDescent="0.25">
      <c r="A1466" s="213" t="s">
        <v>632</v>
      </c>
      <c r="C1466" s="210">
        <f>(((((C1360)*(1/Conversions!$D$4))*Conversions!$D$7)*Conversions!$D$6)*Conversions!$D$5)</f>
        <v>0</v>
      </c>
      <c r="D1466" s="210">
        <f>(((((D1360)*(1/Conversions!$D$4))*Conversions!$D$7)*Conversions!$D$6)*Conversions!$D$5)</f>
        <v>0</v>
      </c>
      <c r="E1466" s="210">
        <f>(((((E1360)*(1/Conversions!$D$4))*Conversions!$D$7)*Conversions!$D$6)*Conversions!$D$5)</f>
        <v>0</v>
      </c>
      <c r="F1466" s="210">
        <f>(((((F1360)*(1/Conversions!$D$4))*Conversions!$D$7)*Conversions!$D$6)*Conversions!$D$5)</f>
        <v>0</v>
      </c>
      <c r="G1466" s="210">
        <f>(((((G1360)*(1/Conversions!$D$4))*Conversions!$D$7)*Conversions!$D$6)*Conversions!$D$5)</f>
        <v>0</v>
      </c>
      <c r="H1466" s="210">
        <f>(((((H1360)*(1/Conversions!$D$4))*Conversions!$D$7)*Conversions!$D$6)*Conversions!$D$5)</f>
        <v>0</v>
      </c>
      <c r="I1466" s="210">
        <f>(((((I1360)*(1/Conversions!$D$4))*Conversions!$D$7)*Conversions!$D$6)*Conversions!$D$5)</f>
        <v>0</v>
      </c>
      <c r="J1466" s="210">
        <f>(((((J1360)*(1/Conversions!$D$4))*Conversions!$D$7)*Conversions!$D$6)*Conversions!$D$5)</f>
        <v>0</v>
      </c>
      <c r="K1466" s="210">
        <f>(((((K1360)*(1/Conversions!$D$4))*Conversions!$D$7)*Conversions!$D$6)*Conversions!$D$5)</f>
        <v>0</v>
      </c>
      <c r="L1466" s="210">
        <f>(((((L1360)*(1/Conversions!$D$4))*Conversions!$D$7)*Conversions!$D$6)*Conversions!$D$5)</f>
        <v>0</v>
      </c>
      <c r="M1466" s="210">
        <f>(((((M1360)*(1/Conversions!$D$4))*Conversions!$D$7)*Conversions!$D$6)*Conversions!$D$5)</f>
        <v>0</v>
      </c>
      <c r="N1466" s="210">
        <f>(((((N1360)*(1/Conversions!$D$4))*Conversions!$D$7)*Conversions!$D$6)*Conversions!$D$5)</f>
        <v>0</v>
      </c>
      <c r="O1466" s="210">
        <f>(((((O1360)*(1/Conversions!$D$4))*Conversions!$D$7)*Conversions!$D$6)*Conversions!$D$5)</f>
        <v>0</v>
      </c>
      <c r="P1466" s="210">
        <f>(((((P1360)*(1/Conversions!$D$4))*Conversions!$D$7)*Conversions!$D$6)*Conversions!$D$5)</f>
        <v>0</v>
      </c>
      <c r="Q1466" s="210">
        <f>(((((Q1360)*(1/Conversions!$D$4))*Conversions!$D$7)*Conversions!$D$6)*Conversions!$D$5)</f>
        <v>0</v>
      </c>
      <c r="R1466" s="210">
        <f>(((((R1360)*(1/Conversions!$D$4))*Conversions!$D$7)*Conversions!$D$6)*Conversions!$D$5)</f>
        <v>0</v>
      </c>
      <c r="S1466" s="210">
        <f>(((((S1360)*(1/Conversions!$D$4))*Conversions!$D$7)*Conversions!$D$6)*Conversions!$D$5)</f>
        <v>0</v>
      </c>
      <c r="T1466" s="210">
        <f>(((((T1360)*(1/Conversions!$D$4))*Conversions!$D$7)*Conversions!$D$6)*Conversions!$D$5)</f>
        <v>0</v>
      </c>
      <c r="U1466" s="210">
        <f>(((((U1360)*(1/Conversions!$D$4))*Conversions!$D$7)*Conversions!$D$6)*Conversions!$D$5)</f>
        <v>0</v>
      </c>
      <c r="V1466" s="210">
        <f>(((((V1360)*(1/Conversions!$D$4))*Conversions!$D$7)*Conversions!$D$6)*Conversions!$D$5)</f>
        <v>0</v>
      </c>
      <c r="W1466" s="210">
        <f>(((((W1360)*(1/Conversions!$D$4))*Conversions!$D$7)*Conversions!$D$6)*Conversions!$D$5)</f>
        <v>0</v>
      </c>
      <c r="X1466" s="210">
        <f>(((((X1360)*(1/Conversions!$D$4))*Conversions!$D$7)*Conversions!$D$6)*Conversions!$D$5)</f>
        <v>0</v>
      </c>
      <c r="Y1466" s="210">
        <f>(((((Y1360)*(1/Conversions!$D$4))*Conversions!$D$7)*Conversions!$D$6)*Conversions!$D$5)</f>
        <v>0</v>
      </c>
      <c r="Z1466" s="210">
        <f>(((((Z1360)*(1/Conversions!$D$4))*Conversions!$D$7)*Conversions!$D$6)*Conversions!$D$5)</f>
        <v>0</v>
      </c>
      <c r="AA1466" s="210">
        <f>(((((AA1360)*(1/Conversions!$D$4))*Conversions!$D$7)*Conversions!$D$6)*Conversions!$D$5)</f>
        <v>0</v>
      </c>
      <c r="AB1466" s="210">
        <f>(((((AB1360)*(1/Conversions!$D$4))*Conversions!$D$7)*Conversions!$D$6)*Conversions!$D$5)</f>
        <v>0</v>
      </c>
      <c r="AC1466" s="210">
        <f>(((((AC1360)*(1/Conversions!$D$4))*Conversions!$D$7)*Conversions!$D$6)*Conversions!$D$5)</f>
        <v>0</v>
      </c>
      <c r="AD1466" s="210">
        <f>(((((AD1360)*(1/Conversions!$D$4))*Conversions!$D$7)*Conversions!$D$6)*Conversions!$D$5)</f>
        <v>0</v>
      </c>
      <c r="AE1466" s="210">
        <f>(((((AE1360)*(1/Conversions!$D$4))*Conversions!$D$7)*Conversions!$D$6)*Conversions!$D$5)</f>
        <v>0</v>
      </c>
      <c r="AF1466" s="210">
        <f>(((((AF1360)*(1/Conversions!$D$4))*Conversions!$D$7)*Conversions!$D$6)*Conversions!$D$5)</f>
        <v>0</v>
      </c>
      <c r="AG1466" s="210">
        <f>(((((AG1360)*(1/Conversions!$D$4))*Conversions!$D$7)*Conversions!$D$6)*Conversions!$D$5)</f>
        <v>0</v>
      </c>
      <c r="AH1466" s="210">
        <f>(((((AH1360)*(1/Conversions!$D$4))*Conversions!$D$7)*Conversions!$D$6)*Conversions!$D$5)</f>
        <v>0</v>
      </c>
      <c r="AI1466" s="210">
        <f>(((((AI1360)*(1/Conversions!$D$4))*Conversions!$D$7)*Conversions!$D$6)*Conversions!$D$5)</f>
        <v>0</v>
      </c>
      <c r="AJ1466" s="210">
        <f>(((((AJ1360)*(1/Conversions!$D$4))*Conversions!$D$7)*Conversions!$D$6)*Conversions!$D$5)</f>
        <v>0</v>
      </c>
      <c r="AK1466" s="210">
        <f>(((((AK1360)*(1/Conversions!$D$4))*Conversions!$D$7)*Conversions!$D$6)*Conversions!$D$5)</f>
        <v>0</v>
      </c>
      <c r="AL1466" s="210">
        <f>(((((AL1360)*(1/Conversions!$D$4))*Conversions!$D$7)*Conversions!$D$6)*Conversions!$D$5)</f>
        <v>0</v>
      </c>
      <c r="AM1466" s="210">
        <f>(((((AM1360)*(1/Conversions!$D$4))*Conversions!$D$7)*Conversions!$D$6)*Conversions!$D$5)</f>
        <v>0</v>
      </c>
      <c r="AN1466" s="210">
        <f>(((((AN1360)*(1/Conversions!$D$4))*Conversions!$D$7)*Conversions!$D$6)*Conversions!$D$5)</f>
        <v>0</v>
      </c>
      <c r="AO1466" s="210">
        <f>(((((AO1360)*(1/Conversions!$D$4))*Conversions!$D$7)*Conversions!$D$6)*Conversions!$D$5)</f>
        <v>0</v>
      </c>
      <c r="AP1466" s="210">
        <f>(((((AP1360)*(1/Conversions!$D$4))*Conversions!$D$7)*Conversions!$D$6)*Conversions!$D$5)</f>
        <v>0</v>
      </c>
      <c r="AQ1466" s="210">
        <f>(((((AQ1360)*(1/Conversions!$D$4))*Conversions!$D$7)*Conversions!$D$6)*Conversions!$D$5)</f>
        <v>0</v>
      </c>
      <c r="AR1466" s="210">
        <f>(((((AR1360)*(1/Conversions!$D$4))*Conversions!$D$7)*Conversions!$D$6)*Conversions!$D$5)</f>
        <v>0</v>
      </c>
      <c r="AS1466" s="210">
        <f>(((((AS1360)*(1/Conversions!$D$4))*Conversions!$D$7)*Conversions!$D$6)*Conversions!$D$5)</f>
        <v>0</v>
      </c>
      <c r="AT1466" s="210">
        <f>(((((AT1360)*(1/Conversions!$D$4))*Conversions!$D$7)*Conversions!$D$6)*Conversions!$D$5)</f>
        <v>0</v>
      </c>
      <c r="AU1466" s="210">
        <f>(((((AU1360)*(1/Conversions!$D$4))*Conversions!$D$7)*Conversions!$D$6)*Conversions!$D$5)</f>
        <v>0</v>
      </c>
      <c r="AV1466" s="210">
        <f>(((((AV1360)*(1/Conversions!$D$4))*Conversions!$D$7)*Conversions!$D$6)*Conversions!$D$5)</f>
        <v>0</v>
      </c>
      <c r="AW1466" s="210">
        <f>(((((AW1360)*(1/Conversions!$D$4))*Conversions!$D$7)*Conversions!$D$6)*Conversions!$D$5)</f>
        <v>0</v>
      </c>
      <c r="AX1466" s="210">
        <f>(((((AX1360)*(1/Conversions!$D$4))*Conversions!$D$7)*Conversions!$D$6)*Conversions!$D$5)</f>
        <v>0</v>
      </c>
      <c r="AY1466" s="210">
        <f>(((((AY1360)*(1/Conversions!$D$4))*Conversions!$D$7)*Conversions!$D$6)*Conversions!$D$5)</f>
        <v>0</v>
      </c>
      <c r="AZ1466" s="210">
        <f>(((((AZ1360)*(1/Conversions!$D$4))*Conversions!$D$7)*Conversions!$D$6)*Conversions!$D$5)</f>
        <v>0</v>
      </c>
      <c r="BA1466" s="210">
        <f>(((((BA1360)*(1/Conversions!$D$4))*Conversions!$D$7)*Conversions!$D$6)*Conversions!$D$5)</f>
        <v>0</v>
      </c>
      <c r="BB1466" s="210">
        <f>(((((BB1360)*(1/Conversions!$D$4))*Conversions!$D$7)*Conversions!$D$6)*Conversions!$D$5)</f>
        <v>0</v>
      </c>
      <c r="BC1466" s="210">
        <f>(((((BC1360)*(1/Conversions!$D$4))*Conversions!$D$7)*Conversions!$D$6)*Conversions!$D$5)</f>
        <v>0</v>
      </c>
      <c r="BD1466" s="210">
        <f>(((((BD1360)*(1/Conversions!$D$4))*Conversions!$D$7)*Conversions!$D$6)*Conversions!$D$5)</f>
        <v>0</v>
      </c>
      <c r="BE1466" s="210">
        <f>(((((BE1360)*(1/Conversions!$D$4))*Conversions!$D$7)*Conversions!$D$6)*Conversions!$D$5)</f>
        <v>0</v>
      </c>
      <c r="BF1466" s="210">
        <f>(((((BF1360)*(1/Conversions!$D$4))*Conversions!$D$7)*Conversions!$D$6)*Conversions!$D$5)</f>
        <v>0</v>
      </c>
      <c r="BG1466" s="210">
        <f>(((((BG1360)*(1/Conversions!$D$4))*Conversions!$D$7)*Conversions!$D$6)*Conversions!$D$5)</f>
        <v>0</v>
      </c>
      <c r="BH1466" s="210">
        <f>(((((BH1360)*(1/Conversions!$D$4))*Conversions!$D$7)*Conversions!$D$6)*Conversions!$D$5)</f>
        <v>0</v>
      </c>
      <c r="BI1466" s="210">
        <f>(((((BI1360)*(1/Conversions!$D$4))*Conversions!$D$7)*Conversions!$D$6)*Conversions!$D$5)</f>
        <v>0</v>
      </c>
      <c r="BJ1466" s="210">
        <f>(((((BJ1360)*(1/Conversions!$D$4))*Conversions!$D$7)*Conversions!$D$6)*Conversions!$D$5)</f>
        <v>0</v>
      </c>
      <c r="BK1466" s="210">
        <f>(((((BK1360)*(1/Conversions!$D$4))*Conversions!$D$7)*Conversions!$D$6)*Conversions!$D$5)</f>
        <v>0</v>
      </c>
      <c r="BL1466" s="210">
        <f>(((((BL1360)*(1/Conversions!$D$4))*Conversions!$D$7)*Conversions!$D$6)*Conversions!$D$5)</f>
        <v>0</v>
      </c>
      <c r="BM1466" s="210">
        <f>(((((BM1360)*(1/Conversions!$D$4))*Conversions!$D$7)*Conversions!$D$6)*Conversions!$D$5)</f>
        <v>0</v>
      </c>
      <c r="BN1466" s="210">
        <f>(((((BN1360)*(1/Conversions!$D$4))*Conversions!$D$7)*Conversions!$D$6)*Conversions!$D$5)</f>
        <v>0</v>
      </c>
      <c r="BO1466" s="210">
        <f>(((((BO1360)*(1/Conversions!$D$4))*Conversions!$D$7)*Conversions!$D$6)*Conversions!$D$5)</f>
        <v>0</v>
      </c>
      <c r="BP1466" s="210">
        <f>(((((BP1360)*(1/Conversions!$D$4))*Conversions!$D$7)*Conversions!$D$6)*Conversions!$D$5)</f>
        <v>0</v>
      </c>
      <c r="BQ1466" s="210">
        <f>(((((BQ1360)*(1/Conversions!$D$4))*Conversions!$D$7)*Conversions!$D$6)*Conversions!$D$5)</f>
        <v>0</v>
      </c>
      <c r="BR1466" s="210">
        <f>(((((BR1360)*(1/Conversions!$D$4))*Conversions!$D$7)*Conversions!$D$6)*Conversions!$D$5)</f>
        <v>0</v>
      </c>
      <c r="BS1466" s="210">
        <f>(((((BS1360)*(1/Conversions!$D$4))*Conversions!$D$7)*Conversions!$D$6)*Conversions!$D$5)</f>
        <v>0</v>
      </c>
      <c r="BT1466" s="210">
        <f>(((((BT1360)*(1/Conversions!$D$4))*Conversions!$D$7)*Conversions!$D$6)*Conversions!$D$5)</f>
        <v>0</v>
      </c>
      <c r="BU1466" s="210">
        <f>(((((BU1360)*(1/Conversions!$D$4))*Conversions!$D$7)*Conversions!$D$6)*Conversions!$D$5)</f>
        <v>0</v>
      </c>
      <c r="BV1466" s="210">
        <f>(((((BV1360)*(1/Conversions!$D$4))*Conversions!$D$7)*Conversions!$D$6)*Conversions!$D$5)</f>
        <v>0</v>
      </c>
      <c r="BW1466" s="210">
        <f>(((((BW1360)*(1/Conversions!$D$4))*Conversions!$D$7)*Conversions!$D$6)*Conversions!$D$5)</f>
        <v>0</v>
      </c>
      <c r="BX1466" s="210">
        <f>(((((BX1360)*(1/Conversions!$D$4))*Conversions!$D$7)*Conversions!$D$6)*Conversions!$D$5)</f>
        <v>0</v>
      </c>
      <c r="BY1466" s="210">
        <f>(((((BY1360)*(1/Conversions!$D$4))*Conversions!$D$7)*Conversions!$D$6)*Conversions!$D$5)</f>
        <v>0</v>
      </c>
      <c r="BZ1466" s="210">
        <f>(((((BZ1360)*(1/Conversions!$D$4))*Conversions!$D$7)*Conversions!$D$6)*Conversions!$D$5)</f>
        <v>0</v>
      </c>
      <c r="CA1466" s="210">
        <f>(((((CA1360)*(1/Conversions!$D$4))*Conversions!$D$7)*Conversions!$D$6)*Conversions!$D$5)</f>
        <v>0</v>
      </c>
      <c r="CB1466" s="210">
        <f>(((((CB1360)*(1/Conversions!$D$4))*Conversions!$D$7)*Conversions!$D$6)*Conversions!$D$5)</f>
        <v>0</v>
      </c>
      <c r="CC1466" s="210">
        <f>(((((CC1360)*(1/Conversions!$D$4))*Conversions!$D$7)*Conversions!$D$6)*Conversions!$D$5)</f>
        <v>4.3453341659163485E-7</v>
      </c>
      <c r="CD1466" s="210">
        <f>(((((CD1360)*(1/Conversions!$D$4))*Conversions!$D$7)*Conversions!$D$6)*Conversions!$D$5)</f>
        <v>4.3453341659163485E-7</v>
      </c>
      <c r="CE1466" s="210">
        <f>(((((CE1360)*(1/Conversions!$D$4))*Conversions!$D$7)*Conversions!$D$6)*Conversions!$D$5)</f>
        <v>4.3453341659163485E-7</v>
      </c>
      <c r="CF1466" s="210">
        <f>(((((CF1360)*(1/Conversions!$D$4))*Conversions!$D$7)*Conversions!$D$6)*Conversions!$D$5)</f>
        <v>0</v>
      </c>
      <c r="CG1466" s="210">
        <f>(((((CG1360)*(1/Conversions!$D$4))*Conversions!$D$7)*Conversions!$D$6)*Conversions!$D$5)</f>
        <v>0</v>
      </c>
      <c r="CH1466" s="210">
        <f>(((((CH1360)*(1/Conversions!$D$4))*Conversions!$D$7)*Conversions!$D$6)*Conversions!$D$5)</f>
        <v>0</v>
      </c>
      <c r="CI1466" s="210">
        <f>(((((CI1360)*(1/Conversions!$D$4))*Conversions!$D$7)*Conversions!$D$6)*Conversions!$D$5)</f>
        <v>8.1595719337762523E-7</v>
      </c>
      <c r="CJ1466" s="210">
        <f>(((((CJ1360)*(1/Conversions!$D$4))*Conversions!$D$7)*Conversions!$D$6)*Conversions!$D$5)</f>
        <v>8.1595719337762523E-7</v>
      </c>
      <c r="CK1466" s="210">
        <f>(((((CK1360)*(1/Conversions!$D$4))*Conversions!$D$7)*Conversions!$D$6)*Conversions!$D$5)</f>
        <v>8.1595719337762523E-7</v>
      </c>
      <c r="CL1466" s="210">
        <f>(((((CL1360)*(1/Conversions!$D$4))*Conversions!$D$7)*Conversions!$D$6)*Conversions!$D$5)</f>
        <v>0</v>
      </c>
      <c r="CM1466" s="210">
        <f>(((((CM1360)*(1/Conversions!$D$4))*Conversions!$D$7)*Conversions!$D$6)*Conversions!$D$5)</f>
        <v>0</v>
      </c>
      <c r="CN1466" s="210">
        <f>(((((CN1360)*(1/Conversions!$D$4))*Conversions!$D$7)*Conversions!$D$6)*Conversions!$D$5)</f>
        <v>0</v>
      </c>
      <c r="CO1466" s="210">
        <f>(((((CO1360)*(1/Conversions!$D$4))*Conversions!$D$7)*Conversions!$D$6)*Conversions!$D$5)</f>
        <v>0</v>
      </c>
      <c r="CP1466" s="210">
        <f>(((((CP1360)*(1/Conversions!$D$4))*Conversions!$D$7)*Conversions!$D$6)*Conversions!$D$5)</f>
        <v>0</v>
      </c>
      <c r="CQ1466" s="210">
        <f>(((((CQ1360)*(1/Conversions!$D$4))*Conversions!$D$7)*Conversions!$D$6)*Conversions!$D$5)</f>
        <v>0</v>
      </c>
      <c r="CR1466" s="210">
        <f>(((((CR1360)*(1/Conversions!$D$4))*Conversions!$D$7)*Conversions!$D$6)*Conversions!$D$5)</f>
        <v>0</v>
      </c>
      <c r="CS1466" s="210">
        <f>(((((CS1360)*(1/Conversions!$D$4))*Conversions!$D$7)*Conversions!$D$6)*Conversions!$D$5)</f>
        <v>0</v>
      </c>
      <c r="CT1466" s="210">
        <f>(((((CT1360)*(1/Conversions!$D$4))*Conversions!$D$7)*Conversions!$D$6)*Conversions!$D$5)</f>
        <v>0</v>
      </c>
      <c r="CU1466" s="210">
        <f>(((((CU1360)*(1/Conversions!$D$4))*Conversions!$D$7)*Conversions!$D$6)*Conversions!$D$5)</f>
        <v>0</v>
      </c>
      <c r="CV1466" s="210">
        <f>(((((CV1360)*(1/Conversions!$D$4))*Conversions!$D$7)*Conversions!$D$6)*Conversions!$D$5)</f>
        <v>0</v>
      </c>
      <c r="CW1466" s="210">
        <f>(((((CW1360)*(1/Conversions!$D$4))*Conversions!$D$7)*Conversions!$D$6)*Conversions!$D$5)</f>
        <v>0</v>
      </c>
      <c r="CX1466" s="210">
        <f>(((((CX1360)*(1/Conversions!$D$4))*Conversions!$D$7)*Conversions!$D$6)*Conversions!$D$5)</f>
        <v>0</v>
      </c>
    </row>
    <row r="1467" spans="1:102" s="208" customFormat="1" x14ac:dyDescent="0.25">
      <c r="A1467" s="213" t="s">
        <v>630</v>
      </c>
      <c r="C1467" s="210">
        <f>(((((C1361)*(1/Conversions!$D$4))*Conversions!$D$7)*Conversions!$D$6)*Conversions!$D$5)</f>
        <v>0</v>
      </c>
      <c r="D1467" s="210">
        <f>(((((D1361)*(1/Conversions!$D$4))*Conversions!$D$7)*Conversions!$D$6)*Conversions!$D$5)</f>
        <v>0</v>
      </c>
      <c r="E1467" s="210">
        <f>(((((E1361)*(1/Conversions!$D$4))*Conversions!$D$7)*Conversions!$D$6)*Conversions!$D$5)</f>
        <v>0</v>
      </c>
      <c r="F1467" s="210">
        <f>(((((F1361)*(1/Conversions!$D$4))*Conversions!$D$7)*Conversions!$D$6)*Conversions!$D$5)</f>
        <v>0</v>
      </c>
      <c r="G1467" s="210">
        <f>(((((G1361)*(1/Conversions!$D$4))*Conversions!$D$7)*Conversions!$D$6)*Conversions!$D$5)</f>
        <v>0</v>
      </c>
      <c r="H1467" s="210">
        <f>(((((H1361)*(1/Conversions!$D$4))*Conversions!$D$7)*Conversions!$D$6)*Conversions!$D$5)</f>
        <v>0</v>
      </c>
      <c r="I1467" s="210">
        <f>(((((I1361)*(1/Conversions!$D$4))*Conversions!$D$7)*Conversions!$D$6)*Conversions!$D$5)</f>
        <v>0</v>
      </c>
      <c r="J1467" s="210">
        <f>(((((J1361)*(1/Conversions!$D$4))*Conversions!$D$7)*Conversions!$D$6)*Conversions!$D$5)</f>
        <v>0</v>
      </c>
      <c r="K1467" s="210">
        <f>(((((K1361)*(1/Conversions!$D$4))*Conversions!$D$7)*Conversions!$D$6)*Conversions!$D$5)</f>
        <v>0</v>
      </c>
      <c r="L1467" s="210">
        <f>(((((L1361)*(1/Conversions!$D$4))*Conversions!$D$7)*Conversions!$D$6)*Conversions!$D$5)</f>
        <v>0</v>
      </c>
      <c r="M1467" s="210">
        <f>(((((M1361)*(1/Conversions!$D$4))*Conversions!$D$7)*Conversions!$D$6)*Conversions!$D$5)</f>
        <v>0</v>
      </c>
      <c r="N1467" s="210">
        <f>(((((N1361)*(1/Conversions!$D$4))*Conversions!$D$7)*Conversions!$D$6)*Conversions!$D$5)</f>
        <v>0</v>
      </c>
      <c r="O1467" s="210">
        <f>(((((O1361)*(1/Conversions!$D$4))*Conversions!$D$7)*Conversions!$D$6)*Conversions!$D$5)</f>
        <v>0</v>
      </c>
      <c r="P1467" s="210">
        <f>(((((P1361)*(1/Conversions!$D$4))*Conversions!$D$7)*Conversions!$D$6)*Conversions!$D$5)</f>
        <v>0</v>
      </c>
      <c r="Q1467" s="210">
        <f>(((((Q1361)*(1/Conversions!$D$4))*Conversions!$D$7)*Conversions!$D$6)*Conversions!$D$5)</f>
        <v>0</v>
      </c>
      <c r="R1467" s="210">
        <f>(((((R1361)*(1/Conversions!$D$4))*Conversions!$D$7)*Conversions!$D$6)*Conversions!$D$5)</f>
        <v>0</v>
      </c>
      <c r="S1467" s="210">
        <f>(((((S1361)*(1/Conversions!$D$4))*Conversions!$D$7)*Conversions!$D$6)*Conversions!$D$5)</f>
        <v>0</v>
      </c>
      <c r="T1467" s="210">
        <f>(((((T1361)*(1/Conversions!$D$4))*Conversions!$D$7)*Conversions!$D$6)*Conversions!$D$5)</f>
        <v>0</v>
      </c>
      <c r="U1467" s="210">
        <f>(((((U1361)*(1/Conversions!$D$4))*Conversions!$D$7)*Conversions!$D$6)*Conversions!$D$5)</f>
        <v>0</v>
      </c>
      <c r="V1467" s="210">
        <f>(((((V1361)*(1/Conversions!$D$4))*Conversions!$D$7)*Conversions!$D$6)*Conversions!$D$5)</f>
        <v>0</v>
      </c>
      <c r="W1467" s="210">
        <f>(((((W1361)*(1/Conversions!$D$4))*Conversions!$D$7)*Conversions!$D$6)*Conversions!$D$5)</f>
        <v>0</v>
      </c>
      <c r="X1467" s="210">
        <f>(((((X1361)*(1/Conversions!$D$4))*Conversions!$D$7)*Conversions!$D$6)*Conversions!$D$5)</f>
        <v>0</v>
      </c>
      <c r="Y1467" s="210">
        <f>(((((Y1361)*(1/Conversions!$D$4))*Conversions!$D$7)*Conversions!$D$6)*Conversions!$D$5)</f>
        <v>0</v>
      </c>
      <c r="Z1467" s="210">
        <f>(((((Z1361)*(1/Conversions!$D$4))*Conversions!$D$7)*Conversions!$D$6)*Conversions!$D$5)</f>
        <v>0</v>
      </c>
      <c r="AA1467" s="210">
        <f>(((((AA1361)*(1/Conversions!$D$4))*Conversions!$D$7)*Conversions!$D$6)*Conversions!$D$5)</f>
        <v>0</v>
      </c>
      <c r="AB1467" s="210">
        <f>(((((AB1361)*(1/Conversions!$D$4))*Conversions!$D$7)*Conversions!$D$6)*Conversions!$D$5)</f>
        <v>0</v>
      </c>
      <c r="AC1467" s="210">
        <f>(((((AC1361)*(1/Conversions!$D$4))*Conversions!$D$7)*Conversions!$D$6)*Conversions!$D$5)</f>
        <v>0</v>
      </c>
      <c r="AD1467" s="210">
        <f>(((((AD1361)*(1/Conversions!$D$4))*Conversions!$D$7)*Conversions!$D$6)*Conversions!$D$5)</f>
        <v>0</v>
      </c>
      <c r="AE1467" s="210">
        <f>(((((AE1361)*(1/Conversions!$D$4))*Conversions!$D$7)*Conversions!$D$6)*Conversions!$D$5)</f>
        <v>0</v>
      </c>
      <c r="AF1467" s="210">
        <f>(((((AF1361)*(1/Conversions!$D$4))*Conversions!$D$7)*Conversions!$D$6)*Conversions!$D$5)</f>
        <v>0</v>
      </c>
      <c r="AG1467" s="210">
        <f>(((((AG1361)*(1/Conversions!$D$4))*Conversions!$D$7)*Conversions!$D$6)*Conversions!$D$5)</f>
        <v>0</v>
      </c>
      <c r="AH1467" s="210">
        <f>(((((AH1361)*(1/Conversions!$D$4))*Conversions!$D$7)*Conversions!$D$6)*Conversions!$D$5)</f>
        <v>0</v>
      </c>
      <c r="AI1467" s="210">
        <f>(((((AI1361)*(1/Conversions!$D$4))*Conversions!$D$7)*Conversions!$D$6)*Conversions!$D$5)</f>
        <v>0</v>
      </c>
      <c r="AJ1467" s="210">
        <f>(((((AJ1361)*(1/Conversions!$D$4))*Conversions!$D$7)*Conversions!$D$6)*Conversions!$D$5)</f>
        <v>0</v>
      </c>
      <c r="AK1467" s="210">
        <f>(((((AK1361)*(1/Conversions!$D$4))*Conversions!$D$7)*Conversions!$D$6)*Conversions!$D$5)</f>
        <v>0</v>
      </c>
      <c r="AL1467" s="210">
        <f>(((((AL1361)*(1/Conversions!$D$4))*Conversions!$D$7)*Conversions!$D$6)*Conversions!$D$5)</f>
        <v>0</v>
      </c>
      <c r="AM1467" s="210">
        <f>(((((AM1361)*(1/Conversions!$D$4))*Conversions!$D$7)*Conversions!$D$6)*Conversions!$D$5)</f>
        <v>0</v>
      </c>
      <c r="AN1467" s="210">
        <f>(((((AN1361)*(1/Conversions!$D$4))*Conversions!$D$7)*Conversions!$D$6)*Conversions!$D$5)</f>
        <v>0</v>
      </c>
      <c r="AO1467" s="210">
        <f>(((((AO1361)*(1/Conversions!$D$4))*Conversions!$D$7)*Conversions!$D$6)*Conversions!$D$5)</f>
        <v>0</v>
      </c>
      <c r="AP1467" s="210">
        <f>(((((AP1361)*(1/Conversions!$D$4))*Conversions!$D$7)*Conversions!$D$6)*Conversions!$D$5)</f>
        <v>0</v>
      </c>
      <c r="AQ1467" s="210">
        <f>(((((AQ1361)*(1/Conversions!$D$4))*Conversions!$D$7)*Conversions!$D$6)*Conversions!$D$5)</f>
        <v>0</v>
      </c>
      <c r="AR1467" s="210">
        <f>(((((AR1361)*(1/Conversions!$D$4))*Conversions!$D$7)*Conversions!$D$6)*Conversions!$D$5)</f>
        <v>0</v>
      </c>
      <c r="AS1467" s="210">
        <f>(((((AS1361)*(1/Conversions!$D$4))*Conversions!$D$7)*Conversions!$D$6)*Conversions!$D$5)</f>
        <v>0</v>
      </c>
      <c r="AT1467" s="210">
        <f>(((((AT1361)*(1/Conversions!$D$4))*Conversions!$D$7)*Conversions!$D$6)*Conversions!$D$5)</f>
        <v>0</v>
      </c>
      <c r="AU1467" s="210">
        <f>(((((AU1361)*(1/Conversions!$D$4))*Conversions!$D$7)*Conversions!$D$6)*Conversions!$D$5)</f>
        <v>0</v>
      </c>
      <c r="AV1467" s="210">
        <f>(((((AV1361)*(1/Conversions!$D$4))*Conversions!$D$7)*Conversions!$D$6)*Conversions!$D$5)</f>
        <v>0</v>
      </c>
      <c r="AW1467" s="210">
        <f>(((((AW1361)*(1/Conversions!$D$4))*Conversions!$D$7)*Conversions!$D$6)*Conversions!$D$5)</f>
        <v>0</v>
      </c>
      <c r="AX1467" s="210">
        <f>(((((AX1361)*(1/Conversions!$D$4))*Conversions!$D$7)*Conversions!$D$6)*Conversions!$D$5)</f>
        <v>0</v>
      </c>
      <c r="AY1467" s="210">
        <f>(((((AY1361)*(1/Conversions!$D$4))*Conversions!$D$7)*Conversions!$D$6)*Conversions!$D$5)</f>
        <v>0</v>
      </c>
      <c r="AZ1467" s="210">
        <f>(((((AZ1361)*(1/Conversions!$D$4))*Conversions!$D$7)*Conversions!$D$6)*Conversions!$D$5)</f>
        <v>0</v>
      </c>
      <c r="BA1467" s="210">
        <f>(((((BA1361)*(1/Conversions!$D$4))*Conversions!$D$7)*Conversions!$D$6)*Conversions!$D$5)</f>
        <v>0</v>
      </c>
      <c r="BB1467" s="210">
        <f>(((((BB1361)*(1/Conversions!$D$4))*Conversions!$D$7)*Conversions!$D$6)*Conversions!$D$5)</f>
        <v>0</v>
      </c>
      <c r="BC1467" s="210">
        <f>(((((BC1361)*(1/Conversions!$D$4))*Conversions!$D$7)*Conversions!$D$6)*Conversions!$D$5)</f>
        <v>0</v>
      </c>
      <c r="BD1467" s="210">
        <f>(((((BD1361)*(1/Conversions!$D$4))*Conversions!$D$7)*Conversions!$D$6)*Conversions!$D$5)</f>
        <v>0</v>
      </c>
      <c r="BE1467" s="210">
        <f>(((((BE1361)*(1/Conversions!$D$4))*Conversions!$D$7)*Conversions!$D$6)*Conversions!$D$5)</f>
        <v>0</v>
      </c>
      <c r="BF1467" s="210">
        <f>(((((BF1361)*(1/Conversions!$D$4))*Conversions!$D$7)*Conversions!$D$6)*Conversions!$D$5)</f>
        <v>0</v>
      </c>
      <c r="BG1467" s="210">
        <f>(((((BG1361)*(1/Conversions!$D$4))*Conversions!$D$7)*Conversions!$D$6)*Conversions!$D$5)</f>
        <v>0</v>
      </c>
      <c r="BH1467" s="210">
        <f>(((((BH1361)*(1/Conversions!$D$4))*Conversions!$D$7)*Conversions!$D$6)*Conversions!$D$5)</f>
        <v>0</v>
      </c>
      <c r="BI1467" s="210">
        <f>(((((BI1361)*(1/Conversions!$D$4))*Conversions!$D$7)*Conversions!$D$6)*Conversions!$D$5)</f>
        <v>0</v>
      </c>
      <c r="BJ1467" s="210">
        <f>(((((BJ1361)*(1/Conversions!$D$4))*Conversions!$D$7)*Conversions!$D$6)*Conversions!$D$5)</f>
        <v>0</v>
      </c>
      <c r="BK1467" s="210">
        <f>(((((BK1361)*(1/Conversions!$D$4))*Conversions!$D$7)*Conversions!$D$6)*Conversions!$D$5)</f>
        <v>0</v>
      </c>
      <c r="BL1467" s="210">
        <f>(((((BL1361)*(1/Conversions!$D$4))*Conversions!$D$7)*Conversions!$D$6)*Conversions!$D$5)</f>
        <v>0</v>
      </c>
      <c r="BM1467" s="210">
        <f>(((((BM1361)*(1/Conversions!$D$4))*Conversions!$D$7)*Conversions!$D$6)*Conversions!$D$5)</f>
        <v>0</v>
      </c>
      <c r="BN1467" s="210">
        <f>(((((BN1361)*(1/Conversions!$D$4))*Conversions!$D$7)*Conversions!$D$6)*Conversions!$D$5)</f>
        <v>0</v>
      </c>
      <c r="BO1467" s="210">
        <f>(((((BO1361)*(1/Conversions!$D$4))*Conversions!$D$7)*Conversions!$D$6)*Conversions!$D$5)</f>
        <v>0</v>
      </c>
      <c r="BP1467" s="210">
        <f>(((((BP1361)*(1/Conversions!$D$4))*Conversions!$D$7)*Conversions!$D$6)*Conversions!$D$5)</f>
        <v>0</v>
      </c>
      <c r="BQ1467" s="210">
        <f>(((((BQ1361)*(1/Conversions!$D$4))*Conversions!$D$7)*Conversions!$D$6)*Conversions!$D$5)</f>
        <v>0</v>
      </c>
      <c r="BR1467" s="210">
        <f>(((((BR1361)*(1/Conversions!$D$4))*Conversions!$D$7)*Conversions!$D$6)*Conversions!$D$5)</f>
        <v>0</v>
      </c>
      <c r="BS1467" s="210">
        <f>(((((BS1361)*(1/Conversions!$D$4))*Conversions!$D$7)*Conversions!$D$6)*Conversions!$D$5)</f>
        <v>0</v>
      </c>
      <c r="BT1467" s="210">
        <f>(((((BT1361)*(1/Conversions!$D$4))*Conversions!$D$7)*Conversions!$D$6)*Conversions!$D$5)</f>
        <v>0</v>
      </c>
      <c r="BU1467" s="210">
        <f>(((((BU1361)*(1/Conversions!$D$4))*Conversions!$D$7)*Conversions!$D$6)*Conversions!$D$5)</f>
        <v>0</v>
      </c>
      <c r="BV1467" s="210">
        <f>(((((BV1361)*(1/Conversions!$D$4))*Conversions!$D$7)*Conversions!$D$6)*Conversions!$D$5)</f>
        <v>0</v>
      </c>
      <c r="BW1467" s="210">
        <f>(((((BW1361)*(1/Conversions!$D$4))*Conversions!$D$7)*Conversions!$D$6)*Conversions!$D$5)</f>
        <v>0</v>
      </c>
      <c r="BX1467" s="210">
        <f>(((((BX1361)*(1/Conversions!$D$4))*Conversions!$D$7)*Conversions!$D$6)*Conversions!$D$5)</f>
        <v>0</v>
      </c>
      <c r="BY1467" s="210">
        <f>(((((BY1361)*(1/Conversions!$D$4))*Conversions!$D$7)*Conversions!$D$6)*Conversions!$D$5)</f>
        <v>0</v>
      </c>
      <c r="BZ1467" s="210">
        <f>(((((BZ1361)*(1/Conversions!$D$4))*Conversions!$D$7)*Conversions!$D$6)*Conversions!$D$5)</f>
        <v>0</v>
      </c>
      <c r="CA1467" s="210">
        <f>(((((CA1361)*(1/Conversions!$D$4))*Conversions!$D$7)*Conversions!$D$6)*Conversions!$D$5)</f>
        <v>0</v>
      </c>
      <c r="CB1467" s="210">
        <f>(((((CB1361)*(1/Conversions!$D$4))*Conversions!$D$7)*Conversions!$D$6)*Conversions!$D$5)</f>
        <v>0</v>
      </c>
      <c r="CC1467" s="210">
        <f>(((((CC1361)*(1/Conversions!$D$4))*Conversions!$D$7)*Conversions!$D$6)*Conversions!$D$5)</f>
        <v>2.0423070579806835E-5</v>
      </c>
      <c r="CD1467" s="210">
        <f>(((((CD1361)*(1/Conversions!$D$4))*Conversions!$D$7)*Conversions!$D$6)*Conversions!$D$5)</f>
        <v>2.0423070579806835E-5</v>
      </c>
      <c r="CE1467" s="210">
        <f>(((((CE1361)*(1/Conversions!$D$4))*Conversions!$D$7)*Conversions!$D$6)*Conversions!$D$5)</f>
        <v>2.0423070579806835E-5</v>
      </c>
      <c r="CF1467" s="210">
        <f>(((((CF1361)*(1/Conversions!$D$4))*Conversions!$D$7)*Conversions!$D$6)*Conversions!$D$5)</f>
        <v>0</v>
      </c>
      <c r="CG1467" s="210">
        <f>(((((CG1361)*(1/Conversions!$D$4))*Conversions!$D$7)*Conversions!$D$6)*Conversions!$D$5)</f>
        <v>0</v>
      </c>
      <c r="CH1467" s="210">
        <f>(((((CH1361)*(1/Conversions!$D$4))*Conversions!$D$7)*Conversions!$D$6)*Conversions!$D$5)</f>
        <v>0</v>
      </c>
      <c r="CI1467" s="210">
        <f>(((((CI1361)*(1/Conversions!$D$4))*Conversions!$D$7)*Conversions!$D$6)*Conversions!$D$5)</f>
        <v>6.0351863415504822E-6</v>
      </c>
      <c r="CJ1467" s="210">
        <f>(((((CJ1361)*(1/Conversions!$D$4))*Conversions!$D$7)*Conversions!$D$6)*Conversions!$D$5)</f>
        <v>6.0351863415504822E-6</v>
      </c>
      <c r="CK1467" s="210">
        <f>(((((CK1361)*(1/Conversions!$D$4))*Conversions!$D$7)*Conversions!$D$6)*Conversions!$D$5)</f>
        <v>6.0351863415504822E-6</v>
      </c>
      <c r="CL1467" s="210">
        <f>(((((CL1361)*(1/Conversions!$D$4))*Conversions!$D$7)*Conversions!$D$6)*Conversions!$D$5)</f>
        <v>0</v>
      </c>
      <c r="CM1467" s="210">
        <f>(((((CM1361)*(1/Conversions!$D$4))*Conversions!$D$7)*Conversions!$D$6)*Conversions!$D$5)</f>
        <v>0</v>
      </c>
      <c r="CN1467" s="210">
        <f>(((((CN1361)*(1/Conversions!$D$4))*Conversions!$D$7)*Conversions!$D$6)*Conversions!$D$5)</f>
        <v>0</v>
      </c>
      <c r="CO1467" s="210">
        <f>(((((CO1361)*(1/Conversions!$D$4))*Conversions!$D$7)*Conversions!$D$6)*Conversions!$D$5)</f>
        <v>0</v>
      </c>
      <c r="CP1467" s="210">
        <f>(((((CP1361)*(1/Conversions!$D$4))*Conversions!$D$7)*Conversions!$D$6)*Conversions!$D$5)</f>
        <v>0</v>
      </c>
      <c r="CQ1467" s="210">
        <f>(((((CQ1361)*(1/Conversions!$D$4))*Conversions!$D$7)*Conversions!$D$6)*Conversions!$D$5)</f>
        <v>0</v>
      </c>
      <c r="CR1467" s="210">
        <f>(((((CR1361)*(1/Conversions!$D$4))*Conversions!$D$7)*Conversions!$D$6)*Conversions!$D$5)</f>
        <v>0</v>
      </c>
      <c r="CS1467" s="210">
        <f>(((((CS1361)*(1/Conversions!$D$4))*Conversions!$D$7)*Conversions!$D$6)*Conversions!$D$5)</f>
        <v>0</v>
      </c>
      <c r="CT1467" s="210">
        <f>(((((CT1361)*(1/Conversions!$D$4))*Conversions!$D$7)*Conversions!$D$6)*Conversions!$D$5)</f>
        <v>0</v>
      </c>
      <c r="CU1467" s="210">
        <f>(((((CU1361)*(1/Conversions!$D$4))*Conversions!$D$7)*Conversions!$D$6)*Conversions!$D$5)</f>
        <v>0</v>
      </c>
      <c r="CV1467" s="210">
        <f>(((((CV1361)*(1/Conversions!$D$4))*Conversions!$D$7)*Conversions!$D$6)*Conversions!$D$5)</f>
        <v>0</v>
      </c>
      <c r="CW1467" s="210">
        <f>(((((CW1361)*(1/Conversions!$D$4))*Conversions!$D$7)*Conversions!$D$6)*Conversions!$D$5)</f>
        <v>0</v>
      </c>
      <c r="CX1467" s="210">
        <f>(((((CX1361)*(1/Conversions!$D$4))*Conversions!$D$7)*Conversions!$D$6)*Conversions!$D$5)</f>
        <v>0</v>
      </c>
    </row>
    <row r="1468" spans="1:102" s="208" customFormat="1" x14ac:dyDescent="0.25">
      <c r="A1468" s="213" t="s">
        <v>384</v>
      </c>
      <c r="C1468" s="210">
        <f>(((((C1362)*(1/Conversions!$D$4))*Conversions!$D$7)*Conversions!$D$6)*Conversions!$D$5)</f>
        <v>5.4169477407087274E-8</v>
      </c>
      <c r="D1468" s="210">
        <f>(((((D1362)*(1/Conversions!$D$4))*Conversions!$D$7)*Conversions!$D$6)*Conversions!$D$5)</f>
        <v>5.4169477407087274E-8</v>
      </c>
      <c r="E1468" s="210">
        <f>(((((E1362)*(1/Conversions!$D$4))*Conversions!$D$7)*Conversions!$D$6)*Conversions!$D$5)</f>
        <v>5.4169477407087274E-8</v>
      </c>
      <c r="F1468" s="210">
        <f>(((((F1362)*(1/Conversions!$D$4))*Conversions!$D$7)*Conversions!$D$6)*Conversions!$D$5)</f>
        <v>5.4169477407087274E-8</v>
      </c>
      <c r="G1468" s="210">
        <f>(((((G1362)*(1/Conversions!$D$4))*Conversions!$D$7)*Conversions!$D$6)*Conversions!$D$5)</f>
        <v>5.4169477407087274E-8</v>
      </c>
      <c r="H1468" s="210">
        <f>(((((H1362)*(1/Conversions!$D$4))*Conversions!$D$7)*Conversions!$D$6)*Conversions!$D$5)</f>
        <v>5.4169477407087274E-8</v>
      </c>
      <c r="I1468" s="210">
        <f>(((((I1362)*(1/Conversions!$D$4))*Conversions!$D$7)*Conversions!$D$6)*Conversions!$D$5)</f>
        <v>5.4169477407087274E-8</v>
      </c>
      <c r="J1468" s="210">
        <f>(((((J1362)*(1/Conversions!$D$4))*Conversions!$D$7)*Conversions!$D$6)*Conversions!$D$5)</f>
        <v>5.4169477407087274E-8</v>
      </c>
      <c r="K1468" s="210">
        <f>(((((K1362)*(1/Conversions!$D$4))*Conversions!$D$7)*Conversions!$D$6)*Conversions!$D$5)</f>
        <v>5.4169477407087274E-8</v>
      </c>
      <c r="L1468" s="210">
        <f>(((((L1362)*(1/Conversions!$D$4))*Conversions!$D$7)*Conversions!$D$6)*Conversions!$D$5)</f>
        <v>5.4169477407087274E-8</v>
      </c>
      <c r="M1468" s="210">
        <f>(((((M1362)*(1/Conversions!$D$4))*Conversions!$D$7)*Conversions!$D$6)*Conversions!$D$5)</f>
        <v>5.4169477407087274E-8</v>
      </c>
      <c r="N1468" s="210">
        <f>(((((N1362)*(1/Conversions!$D$4))*Conversions!$D$7)*Conversions!$D$6)*Conversions!$D$5)</f>
        <v>5.4169477407087274E-8</v>
      </c>
      <c r="O1468" s="210">
        <f>(((((O1362)*(1/Conversions!$D$4))*Conversions!$D$7)*Conversions!$D$6)*Conversions!$D$5)</f>
        <v>5.4169477407087274E-8</v>
      </c>
      <c r="P1468" s="210">
        <f>(((((P1362)*(1/Conversions!$D$4))*Conversions!$D$7)*Conversions!$D$6)*Conversions!$D$5)</f>
        <v>5.4169477407087274E-8</v>
      </c>
      <c r="Q1468" s="210">
        <f>(((((Q1362)*(1/Conversions!$D$4))*Conversions!$D$7)*Conversions!$D$6)*Conversions!$D$5)</f>
        <v>5.4169477407087274E-8</v>
      </c>
      <c r="R1468" s="210">
        <f>(((((R1362)*(1/Conversions!$D$4))*Conversions!$D$7)*Conversions!$D$6)*Conversions!$D$5)</f>
        <v>5.4169477407087274E-8</v>
      </c>
      <c r="S1468" s="210">
        <f>(((((S1362)*(1/Conversions!$D$4))*Conversions!$D$7)*Conversions!$D$6)*Conversions!$D$5)</f>
        <v>5.4169477407087274E-8</v>
      </c>
      <c r="T1468" s="210">
        <f>(((((T1362)*(1/Conversions!$D$4))*Conversions!$D$7)*Conversions!$D$6)*Conversions!$D$5)</f>
        <v>5.4169477407087274E-8</v>
      </c>
      <c r="U1468" s="210">
        <f>(((((U1362)*(1/Conversions!$D$4))*Conversions!$D$7)*Conversions!$D$6)*Conversions!$D$5)</f>
        <v>5.4169477407087274E-8</v>
      </c>
      <c r="V1468" s="210">
        <f>(((((V1362)*(1/Conversions!$D$4))*Conversions!$D$7)*Conversions!$D$6)*Conversions!$D$5)</f>
        <v>5.4169477407087274E-8</v>
      </c>
      <c r="W1468" s="210">
        <f>(((((W1362)*(1/Conversions!$D$4))*Conversions!$D$7)*Conversions!$D$6)*Conversions!$D$5)</f>
        <v>5.4169477407087274E-8</v>
      </c>
      <c r="X1468" s="210">
        <f>(((((X1362)*(1/Conversions!$D$4))*Conversions!$D$7)*Conversions!$D$6)*Conversions!$D$5)</f>
        <v>5.4169477407087274E-8</v>
      </c>
      <c r="Y1468" s="210">
        <f>(((((Y1362)*(1/Conversions!$D$4))*Conversions!$D$7)*Conversions!$D$6)*Conversions!$D$5)</f>
        <v>5.4169477407087274E-8</v>
      </c>
      <c r="Z1468" s="210">
        <f>(((((Z1362)*(1/Conversions!$D$4))*Conversions!$D$7)*Conversions!$D$6)*Conversions!$D$5)</f>
        <v>5.4169477407087274E-8</v>
      </c>
      <c r="AA1468" s="210">
        <f>(((((AA1362)*(1/Conversions!$D$4))*Conversions!$D$7)*Conversions!$D$6)*Conversions!$D$5)</f>
        <v>5.4169477407087274E-8</v>
      </c>
      <c r="AB1468" s="210">
        <f>(((((AB1362)*(1/Conversions!$D$4))*Conversions!$D$7)*Conversions!$D$6)*Conversions!$D$5)</f>
        <v>5.4169477407087274E-8</v>
      </c>
      <c r="AC1468" s="210">
        <f>(((((AC1362)*(1/Conversions!$D$4))*Conversions!$D$7)*Conversions!$D$6)*Conversions!$D$5)</f>
        <v>5.4169477407087274E-8</v>
      </c>
      <c r="AD1468" s="210">
        <f>(((((AD1362)*(1/Conversions!$D$4))*Conversions!$D$7)*Conversions!$D$6)*Conversions!$D$5)</f>
        <v>5.4169477407087274E-8</v>
      </c>
      <c r="AE1468" s="210">
        <f>(((((AE1362)*(1/Conversions!$D$4))*Conversions!$D$7)*Conversions!$D$6)*Conversions!$D$5)</f>
        <v>5.4169477407087274E-8</v>
      </c>
      <c r="AF1468" s="210">
        <f>(((((AF1362)*(1/Conversions!$D$4))*Conversions!$D$7)*Conversions!$D$6)*Conversions!$D$5)</f>
        <v>5.4169477407087274E-8</v>
      </c>
      <c r="AG1468" s="210">
        <f>(((((AG1362)*(1/Conversions!$D$4))*Conversions!$D$7)*Conversions!$D$6)*Conversions!$D$5)</f>
        <v>5.4169477407087274E-8</v>
      </c>
      <c r="AH1468" s="210">
        <f>(((((AH1362)*(1/Conversions!$D$4))*Conversions!$D$7)*Conversions!$D$6)*Conversions!$D$5)</f>
        <v>5.4169477407087274E-8</v>
      </c>
      <c r="AI1468" s="210">
        <f>(((((AI1362)*(1/Conversions!$D$4))*Conversions!$D$7)*Conversions!$D$6)*Conversions!$D$5)</f>
        <v>5.4169477407087274E-8</v>
      </c>
      <c r="AJ1468" s="210">
        <f>(((((AJ1362)*(1/Conversions!$D$4))*Conversions!$D$7)*Conversions!$D$6)*Conversions!$D$5)</f>
        <v>5.4169477407087274E-8</v>
      </c>
      <c r="AK1468" s="210">
        <f>(((((AK1362)*(1/Conversions!$D$4))*Conversions!$D$7)*Conversions!$D$6)*Conversions!$D$5)</f>
        <v>5.4169477407087274E-8</v>
      </c>
      <c r="AL1468" s="210">
        <f>(((((AL1362)*(1/Conversions!$D$4))*Conversions!$D$7)*Conversions!$D$6)*Conversions!$D$5)</f>
        <v>5.4169477407087274E-8</v>
      </c>
      <c r="AM1468" s="210">
        <f>(((((AM1362)*(1/Conversions!$D$4))*Conversions!$D$7)*Conversions!$D$6)*Conversions!$D$5)</f>
        <v>5.4169477407087274E-8</v>
      </c>
      <c r="AN1468" s="210">
        <f>(((((AN1362)*(1/Conversions!$D$4))*Conversions!$D$7)*Conversions!$D$6)*Conversions!$D$5)</f>
        <v>5.4169477407087274E-8</v>
      </c>
      <c r="AO1468" s="210">
        <f>(((((AO1362)*(1/Conversions!$D$4))*Conversions!$D$7)*Conversions!$D$6)*Conversions!$D$5)</f>
        <v>5.4169477407087274E-8</v>
      </c>
      <c r="AP1468" s="210">
        <f>(((((AP1362)*(1/Conversions!$D$4))*Conversions!$D$7)*Conversions!$D$6)*Conversions!$D$5)</f>
        <v>5.4169477407087274E-8</v>
      </c>
      <c r="AQ1468" s="210">
        <f>(((((AQ1362)*(1/Conversions!$D$4))*Conversions!$D$7)*Conversions!$D$6)*Conversions!$D$5)</f>
        <v>5.4169477407087274E-8</v>
      </c>
      <c r="AR1468" s="210">
        <f>(((((AR1362)*(1/Conversions!$D$4))*Conversions!$D$7)*Conversions!$D$6)*Conversions!$D$5)</f>
        <v>5.4169477407087274E-8</v>
      </c>
      <c r="AS1468" s="210">
        <f>(((((AS1362)*(1/Conversions!$D$4))*Conversions!$D$7)*Conversions!$D$6)*Conversions!$D$5)</f>
        <v>5.4169477407087274E-8</v>
      </c>
      <c r="AT1468" s="210">
        <f>(((((AT1362)*(1/Conversions!$D$4))*Conversions!$D$7)*Conversions!$D$6)*Conversions!$D$5)</f>
        <v>5.4169477407087274E-8</v>
      </c>
      <c r="AU1468" s="210">
        <f>(((((AU1362)*(1/Conversions!$D$4))*Conversions!$D$7)*Conversions!$D$6)*Conversions!$D$5)</f>
        <v>5.4169477407087274E-8</v>
      </c>
      <c r="AV1468" s="210">
        <f>(((((AV1362)*(1/Conversions!$D$4))*Conversions!$D$7)*Conversions!$D$6)*Conversions!$D$5)</f>
        <v>5.4169477407087274E-8</v>
      </c>
      <c r="AW1468" s="210">
        <f>(((((AW1362)*(1/Conversions!$D$4))*Conversions!$D$7)*Conversions!$D$6)*Conversions!$D$5)</f>
        <v>5.4169477407087274E-8</v>
      </c>
      <c r="AX1468" s="210">
        <f>(((((AX1362)*(1/Conversions!$D$4))*Conversions!$D$7)*Conversions!$D$6)*Conversions!$D$5)</f>
        <v>5.4169477407087274E-8</v>
      </c>
      <c r="AY1468" s="210">
        <f>(((((AY1362)*(1/Conversions!$D$4))*Conversions!$D$7)*Conversions!$D$6)*Conversions!$D$5)</f>
        <v>5.4169477407087274E-8</v>
      </c>
      <c r="AZ1468" s="210">
        <f>(((((AZ1362)*(1/Conversions!$D$4))*Conversions!$D$7)*Conversions!$D$6)*Conversions!$D$5)</f>
        <v>5.4169477407087274E-8</v>
      </c>
      <c r="BA1468" s="210">
        <f>(((((BA1362)*(1/Conversions!$D$4))*Conversions!$D$7)*Conversions!$D$6)*Conversions!$D$5)</f>
        <v>5.4169477407087274E-8</v>
      </c>
      <c r="BB1468" s="210">
        <f>(((((BB1362)*(1/Conversions!$D$4))*Conversions!$D$7)*Conversions!$D$6)*Conversions!$D$5)</f>
        <v>5.4169477407087274E-8</v>
      </c>
      <c r="BC1468" s="210">
        <f>(((((BC1362)*(1/Conversions!$D$4))*Conversions!$D$7)*Conversions!$D$6)*Conversions!$D$5)</f>
        <v>5.4169477407087274E-8</v>
      </c>
      <c r="BD1468" s="210">
        <f>(((((BD1362)*(1/Conversions!$D$4))*Conversions!$D$7)*Conversions!$D$6)*Conversions!$D$5)</f>
        <v>5.4169477407087274E-8</v>
      </c>
      <c r="BE1468" s="210">
        <f>(((((BE1362)*(1/Conversions!$D$4))*Conversions!$D$7)*Conversions!$D$6)*Conversions!$D$5)</f>
        <v>5.4169477407087274E-8</v>
      </c>
      <c r="BF1468" s="210">
        <f>(((((BF1362)*(1/Conversions!$D$4))*Conversions!$D$7)*Conversions!$D$6)*Conversions!$D$5)</f>
        <v>5.4169477407087274E-8</v>
      </c>
      <c r="BG1468" s="210">
        <f>(((((BG1362)*(1/Conversions!$D$4))*Conversions!$D$7)*Conversions!$D$6)*Conversions!$D$5)</f>
        <v>5.4169477407087274E-8</v>
      </c>
      <c r="BH1468" s="210">
        <f>(((((BH1362)*(1/Conversions!$D$4))*Conversions!$D$7)*Conversions!$D$6)*Conversions!$D$5)</f>
        <v>5.4169477407087274E-8</v>
      </c>
      <c r="BI1468" s="210">
        <f>(((((BI1362)*(1/Conversions!$D$4))*Conversions!$D$7)*Conversions!$D$6)*Conversions!$D$5)</f>
        <v>5.4169477407087274E-8</v>
      </c>
      <c r="BJ1468" s="210">
        <f>(((((BJ1362)*(1/Conversions!$D$4))*Conversions!$D$7)*Conversions!$D$6)*Conversions!$D$5)</f>
        <v>5.4169477407087274E-8</v>
      </c>
      <c r="BK1468" s="210">
        <f>(((((BK1362)*(1/Conversions!$D$4))*Conversions!$D$7)*Conversions!$D$6)*Conversions!$D$5)</f>
        <v>5.4169477407087274E-8</v>
      </c>
      <c r="BL1468" s="210">
        <f>(((((BL1362)*(1/Conversions!$D$4))*Conversions!$D$7)*Conversions!$D$6)*Conversions!$D$5)</f>
        <v>5.4169477407087274E-8</v>
      </c>
      <c r="BM1468" s="210">
        <f>(((((BM1362)*(1/Conversions!$D$4))*Conversions!$D$7)*Conversions!$D$6)*Conversions!$D$5)</f>
        <v>5.4169477407087274E-8</v>
      </c>
      <c r="BN1468" s="210">
        <f>(((((BN1362)*(1/Conversions!$D$4))*Conversions!$D$7)*Conversions!$D$6)*Conversions!$D$5)</f>
        <v>5.4169477407087274E-8</v>
      </c>
      <c r="BO1468" s="210">
        <f>(((((BO1362)*(1/Conversions!$D$4))*Conversions!$D$7)*Conversions!$D$6)*Conversions!$D$5)</f>
        <v>5.4169477407087274E-8</v>
      </c>
      <c r="BP1468" s="210">
        <f>(((((BP1362)*(1/Conversions!$D$4))*Conversions!$D$7)*Conversions!$D$6)*Conversions!$D$5)</f>
        <v>5.4169477407087274E-8</v>
      </c>
      <c r="BQ1468" s="210">
        <f>(((((BQ1362)*(1/Conversions!$D$4))*Conversions!$D$7)*Conversions!$D$6)*Conversions!$D$5)</f>
        <v>5.4169477407087274E-8</v>
      </c>
      <c r="BR1468" s="210">
        <f>(((((BR1362)*(1/Conversions!$D$4))*Conversions!$D$7)*Conversions!$D$6)*Conversions!$D$5)</f>
        <v>5.4169477407087274E-8</v>
      </c>
      <c r="BS1468" s="210">
        <f>(((((BS1362)*(1/Conversions!$D$4))*Conversions!$D$7)*Conversions!$D$6)*Conversions!$D$5)</f>
        <v>5.4169477407087274E-8</v>
      </c>
      <c r="BT1468" s="210">
        <f>(((((BT1362)*(1/Conversions!$D$4))*Conversions!$D$7)*Conversions!$D$6)*Conversions!$D$5)</f>
        <v>5.4169477407087274E-8</v>
      </c>
      <c r="BU1468" s="210">
        <f>(((((BU1362)*(1/Conversions!$D$4))*Conversions!$D$7)*Conversions!$D$6)*Conversions!$D$5)</f>
        <v>5.4169477407087274E-8</v>
      </c>
      <c r="BV1468" s="210">
        <f>(((((BV1362)*(1/Conversions!$D$4))*Conversions!$D$7)*Conversions!$D$6)*Conversions!$D$5)</f>
        <v>5.4169477407087274E-8</v>
      </c>
      <c r="BW1468" s="210">
        <f>(((((BW1362)*(1/Conversions!$D$4))*Conversions!$D$7)*Conversions!$D$6)*Conversions!$D$5)</f>
        <v>5.4169477407087274E-8</v>
      </c>
      <c r="BX1468" s="210">
        <f>(((((BX1362)*(1/Conversions!$D$4))*Conversions!$D$7)*Conversions!$D$6)*Conversions!$D$5)</f>
        <v>5.4169477407087274E-8</v>
      </c>
      <c r="BY1468" s="210">
        <f>(((((BY1362)*(1/Conversions!$D$4))*Conversions!$D$7)*Conversions!$D$6)*Conversions!$D$5)</f>
        <v>5.4169477407087274E-8</v>
      </c>
      <c r="BZ1468" s="210">
        <f>(((((BZ1362)*(1/Conversions!$D$4))*Conversions!$D$7)*Conversions!$D$6)*Conversions!$D$5)</f>
        <v>5.4169477407087274E-8</v>
      </c>
      <c r="CA1468" s="210">
        <f>(((((CA1362)*(1/Conversions!$D$4))*Conversions!$D$7)*Conversions!$D$6)*Conversions!$D$5)</f>
        <v>5.4169477407087274E-8</v>
      </c>
      <c r="CB1468" s="210">
        <f>(((((CB1362)*(1/Conversions!$D$4))*Conversions!$D$7)*Conversions!$D$6)*Conversions!$D$5)</f>
        <v>5.4169477407087274E-8</v>
      </c>
      <c r="CC1468" s="210">
        <f>(((((CC1362)*(1/Conversions!$D$4))*Conversions!$D$7)*Conversions!$D$6)*Conversions!$D$5)</f>
        <v>5.4169477407087274E-8</v>
      </c>
      <c r="CD1468" s="210">
        <f>(((((CD1362)*(1/Conversions!$D$4))*Conversions!$D$7)*Conversions!$D$6)*Conversions!$D$5)</f>
        <v>5.4169477407087274E-8</v>
      </c>
      <c r="CE1468" s="210">
        <f>(((((CE1362)*(1/Conversions!$D$4))*Conversions!$D$7)*Conversions!$D$6)*Conversions!$D$5)</f>
        <v>5.4169477407087274E-8</v>
      </c>
      <c r="CF1468" s="210">
        <f>(((((CF1362)*(1/Conversions!$D$4))*Conversions!$D$7)*Conversions!$D$6)*Conversions!$D$5)</f>
        <v>5.4169477407087274E-8</v>
      </c>
      <c r="CG1468" s="210">
        <f>(((((CG1362)*(1/Conversions!$D$4))*Conversions!$D$7)*Conversions!$D$6)*Conversions!$D$5)</f>
        <v>5.4169477407087274E-8</v>
      </c>
      <c r="CH1468" s="210">
        <f>(((((CH1362)*(1/Conversions!$D$4))*Conversions!$D$7)*Conversions!$D$6)*Conversions!$D$5)</f>
        <v>5.4169477407087274E-8</v>
      </c>
      <c r="CI1468" s="210">
        <f>(((((CI1362)*(1/Conversions!$D$4))*Conversions!$D$7)*Conversions!$D$6)*Conversions!$D$5)</f>
        <v>5.4169477407087274E-8</v>
      </c>
      <c r="CJ1468" s="210">
        <f>(((((CJ1362)*(1/Conversions!$D$4))*Conversions!$D$7)*Conversions!$D$6)*Conversions!$D$5)</f>
        <v>5.4169477407087274E-8</v>
      </c>
      <c r="CK1468" s="210">
        <f>(((((CK1362)*(1/Conversions!$D$4))*Conversions!$D$7)*Conversions!$D$6)*Conversions!$D$5)</f>
        <v>5.4169477407087274E-8</v>
      </c>
      <c r="CL1468" s="210">
        <f>(((((CL1362)*(1/Conversions!$D$4))*Conversions!$D$7)*Conversions!$D$6)*Conversions!$D$5)</f>
        <v>5.4169477407087274E-8</v>
      </c>
      <c r="CM1468" s="210">
        <f>(((((CM1362)*(1/Conversions!$D$4))*Conversions!$D$7)*Conversions!$D$6)*Conversions!$D$5)</f>
        <v>5.4169477407087274E-8</v>
      </c>
      <c r="CN1468" s="210">
        <f>(((((CN1362)*(1/Conversions!$D$4))*Conversions!$D$7)*Conversions!$D$6)*Conversions!$D$5)</f>
        <v>5.4169477407087274E-8</v>
      </c>
      <c r="CO1468" s="210">
        <f>(((((CO1362)*(1/Conversions!$D$4))*Conversions!$D$7)*Conversions!$D$6)*Conversions!$D$5)</f>
        <v>5.4169477407087274E-8</v>
      </c>
      <c r="CP1468" s="210">
        <f>(((((CP1362)*(1/Conversions!$D$4))*Conversions!$D$7)*Conversions!$D$6)*Conversions!$D$5)</f>
        <v>5.4169477407087274E-8</v>
      </c>
      <c r="CQ1468" s="210">
        <f>(((((CQ1362)*(1/Conversions!$D$4))*Conversions!$D$7)*Conversions!$D$6)*Conversions!$D$5)</f>
        <v>5.4169477407087274E-8</v>
      </c>
      <c r="CR1468" s="210">
        <f>(((((CR1362)*(1/Conversions!$D$4))*Conversions!$D$7)*Conversions!$D$6)*Conversions!$D$5)</f>
        <v>5.4169477407087274E-8</v>
      </c>
      <c r="CS1468" s="210">
        <f>(((((CS1362)*(1/Conversions!$D$4))*Conversions!$D$7)*Conversions!$D$6)*Conversions!$D$5)</f>
        <v>5.4169477407087274E-8</v>
      </c>
      <c r="CT1468" s="210">
        <f>(((((CT1362)*(1/Conversions!$D$4))*Conversions!$D$7)*Conversions!$D$6)*Conversions!$D$5)</f>
        <v>5.4169477407087274E-8</v>
      </c>
      <c r="CU1468" s="210">
        <f>(((((CU1362)*(1/Conversions!$D$4))*Conversions!$D$7)*Conversions!$D$6)*Conversions!$D$5)</f>
        <v>5.4169477407087274E-8</v>
      </c>
      <c r="CV1468" s="210">
        <f>(((((CV1362)*(1/Conversions!$D$4))*Conversions!$D$7)*Conversions!$D$6)*Conversions!$D$5)</f>
        <v>5.4169477407087274E-8</v>
      </c>
      <c r="CW1468" s="210">
        <f>(((((CW1362)*(1/Conversions!$D$4))*Conversions!$D$7)*Conversions!$D$6)*Conversions!$D$5)</f>
        <v>5.4169477407087274E-8</v>
      </c>
      <c r="CX1468" s="210">
        <f>(((((CX1362)*(1/Conversions!$D$4))*Conversions!$D$7)*Conversions!$D$6)*Conversions!$D$5)</f>
        <v>5.4169477407087274E-8</v>
      </c>
    </row>
    <row r="1469" spans="1:102" s="208" customFormat="1" x14ac:dyDescent="0.25">
      <c r="A1469" s="213" t="s">
        <v>628</v>
      </c>
      <c r="C1469" s="210">
        <f>(((((C1363)*(1/Conversions!$D$4))*Conversions!$D$7)*Conversions!$D$6)*Conversions!$D$5)</f>
        <v>0</v>
      </c>
      <c r="D1469" s="210">
        <f>(((((D1363)*(1/Conversions!$D$4))*Conversions!$D$7)*Conversions!$D$6)*Conversions!$D$5)</f>
        <v>0</v>
      </c>
      <c r="E1469" s="210">
        <f>(((((E1363)*(1/Conversions!$D$4))*Conversions!$D$7)*Conversions!$D$6)*Conversions!$D$5)</f>
        <v>0</v>
      </c>
      <c r="F1469" s="210">
        <f>(((((F1363)*(1/Conversions!$D$4))*Conversions!$D$7)*Conversions!$D$6)*Conversions!$D$5)</f>
        <v>0</v>
      </c>
      <c r="G1469" s="210">
        <f>(((((G1363)*(1/Conversions!$D$4))*Conversions!$D$7)*Conversions!$D$6)*Conversions!$D$5)</f>
        <v>0</v>
      </c>
      <c r="H1469" s="210">
        <f>(((((H1363)*(1/Conversions!$D$4))*Conversions!$D$7)*Conversions!$D$6)*Conversions!$D$5)</f>
        <v>0</v>
      </c>
      <c r="I1469" s="210">
        <f>(((((I1363)*(1/Conversions!$D$4))*Conversions!$D$7)*Conversions!$D$6)*Conversions!$D$5)</f>
        <v>0</v>
      </c>
      <c r="J1469" s="210">
        <f>(((((J1363)*(1/Conversions!$D$4))*Conversions!$D$7)*Conversions!$D$6)*Conversions!$D$5)</f>
        <v>0</v>
      </c>
      <c r="K1469" s="210">
        <f>(((((K1363)*(1/Conversions!$D$4))*Conversions!$D$7)*Conversions!$D$6)*Conversions!$D$5)</f>
        <v>0</v>
      </c>
      <c r="L1469" s="210">
        <f>(((((L1363)*(1/Conversions!$D$4))*Conversions!$D$7)*Conversions!$D$6)*Conversions!$D$5)</f>
        <v>0</v>
      </c>
      <c r="M1469" s="210">
        <f>(((((M1363)*(1/Conversions!$D$4))*Conversions!$D$7)*Conversions!$D$6)*Conversions!$D$5)</f>
        <v>0</v>
      </c>
      <c r="N1469" s="210">
        <f>(((((N1363)*(1/Conversions!$D$4))*Conversions!$D$7)*Conversions!$D$6)*Conversions!$D$5)</f>
        <v>0</v>
      </c>
      <c r="O1469" s="210">
        <f>(((((O1363)*(1/Conversions!$D$4))*Conversions!$D$7)*Conversions!$D$6)*Conversions!$D$5)</f>
        <v>0</v>
      </c>
      <c r="P1469" s="210">
        <f>(((((P1363)*(1/Conversions!$D$4))*Conversions!$D$7)*Conversions!$D$6)*Conversions!$D$5)</f>
        <v>0</v>
      </c>
      <c r="Q1469" s="210">
        <f>(((((Q1363)*(1/Conversions!$D$4))*Conversions!$D$7)*Conversions!$D$6)*Conversions!$D$5)</f>
        <v>0</v>
      </c>
      <c r="R1469" s="210">
        <f>(((((R1363)*(1/Conversions!$D$4))*Conversions!$D$7)*Conversions!$D$6)*Conversions!$D$5)</f>
        <v>0</v>
      </c>
      <c r="S1469" s="210">
        <f>(((((S1363)*(1/Conversions!$D$4))*Conversions!$D$7)*Conversions!$D$6)*Conversions!$D$5)</f>
        <v>0</v>
      </c>
      <c r="T1469" s="210">
        <f>(((((T1363)*(1/Conversions!$D$4))*Conversions!$D$7)*Conversions!$D$6)*Conversions!$D$5)</f>
        <v>0</v>
      </c>
      <c r="U1469" s="210">
        <f>(((((U1363)*(1/Conversions!$D$4))*Conversions!$D$7)*Conversions!$D$6)*Conversions!$D$5)</f>
        <v>0</v>
      </c>
      <c r="V1469" s="210">
        <f>(((((V1363)*(1/Conversions!$D$4))*Conversions!$D$7)*Conversions!$D$6)*Conversions!$D$5)</f>
        <v>0</v>
      </c>
      <c r="W1469" s="210">
        <f>(((((W1363)*(1/Conversions!$D$4))*Conversions!$D$7)*Conversions!$D$6)*Conversions!$D$5)</f>
        <v>0</v>
      </c>
      <c r="X1469" s="210">
        <f>(((((X1363)*(1/Conversions!$D$4))*Conversions!$D$7)*Conversions!$D$6)*Conversions!$D$5)</f>
        <v>0</v>
      </c>
      <c r="Y1469" s="210">
        <f>(((((Y1363)*(1/Conversions!$D$4))*Conversions!$D$7)*Conversions!$D$6)*Conversions!$D$5)</f>
        <v>0</v>
      </c>
      <c r="Z1469" s="210">
        <f>(((((Z1363)*(1/Conversions!$D$4))*Conversions!$D$7)*Conversions!$D$6)*Conversions!$D$5)</f>
        <v>0</v>
      </c>
      <c r="AA1469" s="210">
        <f>(((((AA1363)*(1/Conversions!$D$4))*Conversions!$D$7)*Conversions!$D$6)*Conversions!$D$5)</f>
        <v>0</v>
      </c>
      <c r="AB1469" s="210">
        <f>(((((AB1363)*(1/Conversions!$D$4))*Conversions!$D$7)*Conversions!$D$6)*Conversions!$D$5)</f>
        <v>0</v>
      </c>
      <c r="AC1469" s="210">
        <f>(((((AC1363)*(1/Conversions!$D$4))*Conversions!$D$7)*Conversions!$D$6)*Conversions!$D$5)</f>
        <v>0</v>
      </c>
      <c r="AD1469" s="210">
        <f>(((((AD1363)*(1/Conversions!$D$4))*Conversions!$D$7)*Conversions!$D$6)*Conversions!$D$5)</f>
        <v>0</v>
      </c>
      <c r="AE1469" s="210">
        <f>(((((AE1363)*(1/Conversions!$D$4))*Conversions!$D$7)*Conversions!$D$6)*Conversions!$D$5)</f>
        <v>0</v>
      </c>
      <c r="AF1469" s="210">
        <f>(((((AF1363)*(1/Conversions!$D$4))*Conversions!$D$7)*Conversions!$D$6)*Conversions!$D$5)</f>
        <v>0</v>
      </c>
      <c r="AG1469" s="210">
        <f>(((((AG1363)*(1/Conversions!$D$4))*Conversions!$D$7)*Conversions!$D$6)*Conversions!$D$5)</f>
        <v>0</v>
      </c>
      <c r="AH1469" s="210">
        <f>(((((AH1363)*(1/Conversions!$D$4))*Conversions!$D$7)*Conversions!$D$6)*Conversions!$D$5)</f>
        <v>0</v>
      </c>
      <c r="AI1469" s="210">
        <f>(((((AI1363)*(1/Conversions!$D$4))*Conversions!$D$7)*Conversions!$D$6)*Conversions!$D$5)</f>
        <v>0</v>
      </c>
      <c r="AJ1469" s="210">
        <f>(((((AJ1363)*(1/Conversions!$D$4))*Conversions!$D$7)*Conversions!$D$6)*Conversions!$D$5)</f>
        <v>0</v>
      </c>
      <c r="AK1469" s="210">
        <f>(((((AK1363)*(1/Conversions!$D$4))*Conversions!$D$7)*Conversions!$D$6)*Conversions!$D$5)</f>
        <v>0</v>
      </c>
      <c r="AL1469" s="210">
        <f>(((((AL1363)*(1/Conversions!$D$4))*Conversions!$D$7)*Conversions!$D$6)*Conversions!$D$5)</f>
        <v>0</v>
      </c>
      <c r="AM1469" s="210">
        <f>(((((AM1363)*(1/Conversions!$D$4))*Conversions!$D$7)*Conversions!$D$6)*Conversions!$D$5)</f>
        <v>0</v>
      </c>
      <c r="AN1469" s="210">
        <f>(((((AN1363)*(1/Conversions!$D$4))*Conversions!$D$7)*Conversions!$D$6)*Conversions!$D$5)</f>
        <v>0</v>
      </c>
      <c r="AO1469" s="210">
        <f>(((((AO1363)*(1/Conversions!$D$4))*Conversions!$D$7)*Conversions!$D$6)*Conversions!$D$5)</f>
        <v>0</v>
      </c>
      <c r="AP1469" s="210">
        <f>(((((AP1363)*(1/Conversions!$D$4))*Conversions!$D$7)*Conversions!$D$6)*Conversions!$D$5)</f>
        <v>0</v>
      </c>
      <c r="AQ1469" s="210">
        <f>(((((AQ1363)*(1/Conversions!$D$4))*Conversions!$D$7)*Conversions!$D$6)*Conversions!$D$5)</f>
        <v>0</v>
      </c>
      <c r="AR1469" s="210">
        <f>(((((AR1363)*(1/Conversions!$D$4))*Conversions!$D$7)*Conversions!$D$6)*Conversions!$D$5)</f>
        <v>0</v>
      </c>
      <c r="AS1469" s="210">
        <f>(((((AS1363)*(1/Conversions!$D$4))*Conversions!$D$7)*Conversions!$D$6)*Conversions!$D$5)</f>
        <v>0</v>
      </c>
      <c r="AT1469" s="210">
        <f>(((((AT1363)*(1/Conversions!$D$4))*Conversions!$D$7)*Conversions!$D$6)*Conversions!$D$5)</f>
        <v>0</v>
      </c>
      <c r="AU1469" s="210">
        <f>(((((AU1363)*(1/Conversions!$D$4))*Conversions!$D$7)*Conversions!$D$6)*Conversions!$D$5)</f>
        <v>0</v>
      </c>
      <c r="AV1469" s="210">
        <f>(((((AV1363)*(1/Conversions!$D$4))*Conversions!$D$7)*Conversions!$D$6)*Conversions!$D$5)</f>
        <v>0</v>
      </c>
      <c r="AW1469" s="210">
        <f>(((((AW1363)*(1/Conversions!$D$4))*Conversions!$D$7)*Conversions!$D$6)*Conversions!$D$5)</f>
        <v>0</v>
      </c>
      <c r="AX1469" s="210">
        <f>(((((AX1363)*(1/Conversions!$D$4))*Conversions!$D$7)*Conversions!$D$6)*Conversions!$D$5)</f>
        <v>0</v>
      </c>
      <c r="AY1469" s="210">
        <f>(((((AY1363)*(1/Conversions!$D$4))*Conversions!$D$7)*Conversions!$D$6)*Conversions!$D$5)</f>
        <v>0</v>
      </c>
      <c r="AZ1469" s="210">
        <f>(((((AZ1363)*(1/Conversions!$D$4))*Conversions!$D$7)*Conversions!$D$6)*Conversions!$D$5)</f>
        <v>0</v>
      </c>
      <c r="BA1469" s="210">
        <f>(((((BA1363)*(1/Conversions!$D$4))*Conversions!$D$7)*Conversions!$D$6)*Conversions!$D$5)</f>
        <v>0</v>
      </c>
      <c r="BB1469" s="210">
        <f>(((((BB1363)*(1/Conversions!$D$4))*Conversions!$D$7)*Conversions!$D$6)*Conversions!$D$5)</f>
        <v>0</v>
      </c>
      <c r="BC1469" s="210">
        <f>(((((BC1363)*(1/Conversions!$D$4))*Conversions!$D$7)*Conversions!$D$6)*Conversions!$D$5)</f>
        <v>0</v>
      </c>
      <c r="BD1469" s="210">
        <f>(((((BD1363)*(1/Conversions!$D$4))*Conversions!$D$7)*Conversions!$D$6)*Conversions!$D$5)</f>
        <v>0</v>
      </c>
      <c r="BE1469" s="210">
        <f>(((((BE1363)*(1/Conversions!$D$4))*Conversions!$D$7)*Conversions!$D$6)*Conversions!$D$5)</f>
        <v>0</v>
      </c>
      <c r="BF1469" s="210">
        <f>(((((BF1363)*(1/Conversions!$D$4))*Conversions!$D$7)*Conversions!$D$6)*Conversions!$D$5)</f>
        <v>0</v>
      </c>
      <c r="BG1469" s="210">
        <f>(((((BG1363)*(1/Conversions!$D$4))*Conversions!$D$7)*Conversions!$D$6)*Conversions!$D$5)</f>
        <v>0</v>
      </c>
      <c r="BH1469" s="210">
        <f>(((((BH1363)*(1/Conversions!$D$4))*Conversions!$D$7)*Conversions!$D$6)*Conversions!$D$5)</f>
        <v>0</v>
      </c>
      <c r="BI1469" s="210">
        <f>(((((BI1363)*(1/Conversions!$D$4))*Conversions!$D$7)*Conversions!$D$6)*Conversions!$D$5)</f>
        <v>0</v>
      </c>
      <c r="BJ1469" s="210">
        <f>(((((BJ1363)*(1/Conversions!$D$4))*Conversions!$D$7)*Conversions!$D$6)*Conversions!$D$5)</f>
        <v>0</v>
      </c>
      <c r="BK1469" s="210">
        <f>(((((BK1363)*(1/Conversions!$D$4))*Conversions!$D$7)*Conversions!$D$6)*Conversions!$D$5)</f>
        <v>0</v>
      </c>
      <c r="BL1469" s="210">
        <f>(((((BL1363)*(1/Conversions!$D$4))*Conversions!$D$7)*Conversions!$D$6)*Conversions!$D$5)</f>
        <v>0</v>
      </c>
      <c r="BM1469" s="210">
        <f>(((((BM1363)*(1/Conversions!$D$4))*Conversions!$D$7)*Conversions!$D$6)*Conversions!$D$5)</f>
        <v>0</v>
      </c>
      <c r="BN1469" s="210">
        <f>(((((BN1363)*(1/Conversions!$D$4))*Conversions!$D$7)*Conversions!$D$6)*Conversions!$D$5)</f>
        <v>0</v>
      </c>
      <c r="BO1469" s="210">
        <f>(((((BO1363)*(1/Conversions!$D$4))*Conversions!$D$7)*Conversions!$D$6)*Conversions!$D$5)</f>
        <v>0</v>
      </c>
      <c r="BP1469" s="210">
        <f>(((((BP1363)*(1/Conversions!$D$4))*Conversions!$D$7)*Conversions!$D$6)*Conversions!$D$5)</f>
        <v>0</v>
      </c>
      <c r="BQ1469" s="210">
        <f>(((((BQ1363)*(1/Conversions!$D$4))*Conversions!$D$7)*Conversions!$D$6)*Conversions!$D$5)</f>
        <v>0</v>
      </c>
      <c r="BR1469" s="210">
        <f>(((((BR1363)*(1/Conversions!$D$4))*Conversions!$D$7)*Conversions!$D$6)*Conversions!$D$5)</f>
        <v>0</v>
      </c>
      <c r="BS1469" s="210">
        <f>(((((BS1363)*(1/Conversions!$D$4))*Conversions!$D$7)*Conversions!$D$6)*Conversions!$D$5)</f>
        <v>0</v>
      </c>
      <c r="BT1469" s="210">
        <f>(((((BT1363)*(1/Conversions!$D$4))*Conversions!$D$7)*Conversions!$D$6)*Conversions!$D$5)</f>
        <v>0</v>
      </c>
      <c r="BU1469" s="210">
        <f>(((((BU1363)*(1/Conversions!$D$4))*Conversions!$D$7)*Conversions!$D$6)*Conversions!$D$5)</f>
        <v>0</v>
      </c>
      <c r="BV1469" s="210">
        <f>(((((BV1363)*(1/Conversions!$D$4))*Conversions!$D$7)*Conversions!$D$6)*Conversions!$D$5)</f>
        <v>0</v>
      </c>
      <c r="BW1469" s="210">
        <f>(((((BW1363)*(1/Conversions!$D$4))*Conversions!$D$7)*Conversions!$D$6)*Conversions!$D$5)</f>
        <v>0</v>
      </c>
      <c r="BX1469" s="210">
        <f>(((((BX1363)*(1/Conversions!$D$4))*Conversions!$D$7)*Conversions!$D$6)*Conversions!$D$5)</f>
        <v>0</v>
      </c>
      <c r="BY1469" s="210">
        <f>(((((BY1363)*(1/Conversions!$D$4))*Conversions!$D$7)*Conversions!$D$6)*Conversions!$D$5)</f>
        <v>0</v>
      </c>
      <c r="BZ1469" s="210">
        <f>(((((BZ1363)*(1/Conversions!$D$4))*Conversions!$D$7)*Conversions!$D$6)*Conversions!$D$5)</f>
        <v>0</v>
      </c>
      <c r="CA1469" s="210">
        <f>(((((CA1363)*(1/Conversions!$D$4))*Conversions!$D$7)*Conversions!$D$6)*Conversions!$D$5)</f>
        <v>0</v>
      </c>
      <c r="CB1469" s="210">
        <f>(((((CB1363)*(1/Conversions!$D$4))*Conversions!$D$7)*Conversions!$D$6)*Conversions!$D$5)</f>
        <v>0</v>
      </c>
      <c r="CC1469" s="210">
        <f>(((((CC1363)*(1/Conversions!$D$4))*Conversions!$D$7)*Conversions!$D$6)*Conversions!$D$5)</f>
        <v>5.9627641054518777E-7</v>
      </c>
      <c r="CD1469" s="210">
        <f>(((((CD1363)*(1/Conversions!$D$4))*Conversions!$D$7)*Conversions!$D$6)*Conversions!$D$5)</f>
        <v>5.9627641054518777E-7</v>
      </c>
      <c r="CE1469" s="210">
        <f>(((((CE1363)*(1/Conversions!$D$4))*Conversions!$D$7)*Conversions!$D$6)*Conversions!$D$5)</f>
        <v>5.9627641054518777E-7</v>
      </c>
      <c r="CF1469" s="210">
        <f>(((((CF1363)*(1/Conversions!$D$4))*Conversions!$D$7)*Conversions!$D$6)*Conversions!$D$5)</f>
        <v>1.7333055172932988E-7</v>
      </c>
      <c r="CG1469" s="210">
        <f>(((((CG1363)*(1/Conversions!$D$4))*Conversions!$D$7)*Conversions!$D$6)*Conversions!$D$5)</f>
        <v>1.7333055172932988E-7</v>
      </c>
      <c r="CH1469" s="210">
        <f>(((((CH1363)*(1/Conversions!$D$4))*Conversions!$D$7)*Conversions!$D$6)*Conversions!$D$5)</f>
        <v>1.7333055172932988E-7</v>
      </c>
      <c r="CI1469" s="210">
        <f>(((((CI1363)*(1/Conversions!$D$4))*Conversions!$D$7)*Conversions!$D$6)*Conversions!$D$5)</f>
        <v>3.5969710595640873E-7</v>
      </c>
      <c r="CJ1469" s="210">
        <f>(((((CJ1363)*(1/Conversions!$D$4))*Conversions!$D$7)*Conversions!$D$6)*Conversions!$D$5)</f>
        <v>3.5969710595640873E-7</v>
      </c>
      <c r="CK1469" s="210">
        <f>(((((CK1363)*(1/Conversions!$D$4))*Conversions!$D$7)*Conversions!$D$6)*Conversions!$D$5)</f>
        <v>3.5969710595640873E-7</v>
      </c>
      <c r="CL1469" s="210">
        <f>(((((CL1363)*(1/Conversions!$D$4))*Conversions!$D$7)*Conversions!$D$6)*Conversions!$D$5)</f>
        <v>0</v>
      </c>
      <c r="CM1469" s="210">
        <f>(((((CM1363)*(1/Conversions!$D$4))*Conversions!$D$7)*Conversions!$D$6)*Conversions!$D$5)</f>
        <v>0</v>
      </c>
      <c r="CN1469" s="210">
        <f>(((((CN1363)*(1/Conversions!$D$4))*Conversions!$D$7)*Conversions!$D$6)*Conversions!$D$5)</f>
        <v>0</v>
      </c>
      <c r="CO1469" s="210">
        <f>(((((CO1363)*(1/Conversions!$D$4))*Conversions!$D$7)*Conversions!$D$6)*Conversions!$D$5)</f>
        <v>0</v>
      </c>
      <c r="CP1469" s="210">
        <f>(((((CP1363)*(1/Conversions!$D$4))*Conversions!$D$7)*Conversions!$D$6)*Conversions!$D$5)</f>
        <v>0</v>
      </c>
      <c r="CQ1469" s="210">
        <f>(((((CQ1363)*(1/Conversions!$D$4))*Conversions!$D$7)*Conversions!$D$6)*Conversions!$D$5)</f>
        <v>0</v>
      </c>
      <c r="CR1469" s="210">
        <f>(((((CR1363)*(1/Conversions!$D$4))*Conversions!$D$7)*Conversions!$D$6)*Conversions!$D$5)</f>
        <v>0</v>
      </c>
      <c r="CS1469" s="210">
        <f>(((((CS1363)*(1/Conversions!$D$4))*Conversions!$D$7)*Conversions!$D$6)*Conversions!$D$5)</f>
        <v>0</v>
      </c>
      <c r="CT1469" s="210">
        <f>(((((CT1363)*(1/Conversions!$D$4))*Conversions!$D$7)*Conversions!$D$6)*Conversions!$D$5)</f>
        <v>0</v>
      </c>
      <c r="CU1469" s="210">
        <f>(((((CU1363)*(1/Conversions!$D$4))*Conversions!$D$7)*Conversions!$D$6)*Conversions!$D$5)</f>
        <v>0</v>
      </c>
      <c r="CV1469" s="210">
        <f>(((((CV1363)*(1/Conversions!$D$4))*Conversions!$D$7)*Conversions!$D$6)*Conversions!$D$5)</f>
        <v>0</v>
      </c>
      <c r="CW1469" s="210">
        <f>(((((CW1363)*(1/Conversions!$D$4))*Conversions!$D$7)*Conversions!$D$6)*Conversions!$D$5)</f>
        <v>0</v>
      </c>
      <c r="CX1469" s="210">
        <f>(((((CX1363)*(1/Conversions!$D$4))*Conversions!$D$7)*Conversions!$D$6)*Conversions!$D$5)</f>
        <v>0</v>
      </c>
    </row>
    <row r="1470" spans="1:102" s="208" customFormat="1" x14ac:dyDescent="0.25">
      <c r="A1470" s="213" t="s">
        <v>386</v>
      </c>
      <c r="C1470" s="210">
        <f>(((((C1364)*(1/Conversions!$D$4))*Conversions!$D$7)*Conversions!$D$6)*Conversions!$D$5)</f>
        <v>1.2953570684303477E-4</v>
      </c>
      <c r="D1470" s="210">
        <f>(((((D1364)*(1/Conversions!$D$4))*Conversions!$D$7)*Conversions!$D$6)*Conversions!$D$5)</f>
        <v>1.2953570684303477E-4</v>
      </c>
      <c r="E1470" s="210">
        <f>(((((E1364)*(1/Conversions!$D$4))*Conversions!$D$7)*Conversions!$D$6)*Conversions!$D$5)</f>
        <v>1.2953570684303477E-4</v>
      </c>
      <c r="F1470" s="210">
        <f>(((((F1364)*(1/Conversions!$D$4))*Conversions!$D$7)*Conversions!$D$6)*Conversions!$D$5)</f>
        <v>1.2953570684303477E-4</v>
      </c>
      <c r="G1470" s="210">
        <f>(((((G1364)*(1/Conversions!$D$4))*Conversions!$D$7)*Conversions!$D$6)*Conversions!$D$5)</f>
        <v>1.2953570684303477E-4</v>
      </c>
      <c r="H1470" s="210">
        <f>(((((H1364)*(1/Conversions!$D$4))*Conversions!$D$7)*Conversions!$D$6)*Conversions!$D$5)</f>
        <v>1.2953570684303477E-4</v>
      </c>
      <c r="I1470" s="210">
        <f>(((((I1364)*(1/Conversions!$D$4))*Conversions!$D$7)*Conversions!$D$6)*Conversions!$D$5)</f>
        <v>1.2953570684303477E-4</v>
      </c>
      <c r="J1470" s="210">
        <f>(((((J1364)*(1/Conversions!$D$4))*Conversions!$D$7)*Conversions!$D$6)*Conversions!$D$5)</f>
        <v>1.2953570684303477E-4</v>
      </c>
      <c r="K1470" s="210">
        <f>(((((K1364)*(1/Conversions!$D$4))*Conversions!$D$7)*Conversions!$D$6)*Conversions!$D$5)</f>
        <v>1.2953570684303477E-4</v>
      </c>
      <c r="L1470" s="210">
        <f>(((((L1364)*(1/Conversions!$D$4))*Conversions!$D$7)*Conversions!$D$6)*Conversions!$D$5)</f>
        <v>1.2953570684303477E-4</v>
      </c>
      <c r="M1470" s="210">
        <f>(((((M1364)*(1/Conversions!$D$4))*Conversions!$D$7)*Conversions!$D$6)*Conversions!$D$5)</f>
        <v>1.2953570684303477E-4</v>
      </c>
      <c r="N1470" s="210">
        <f>(((((N1364)*(1/Conversions!$D$4))*Conversions!$D$7)*Conversions!$D$6)*Conversions!$D$5)</f>
        <v>1.2953570684303477E-4</v>
      </c>
      <c r="O1470" s="210">
        <f>(((((O1364)*(1/Conversions!$D$4))*Conversions!$D$7)*Conversions!$D$6)*Conversions!$D$5)</f>
        <v>1.2953570684303477E-4</v>
      </c>
      <c r="P1470" s="210">
        <f>(((((P1364)*(1/Conversions!$D$4))*Conversions!$D$7)*Conversions!$D$6)*Conversions!$D$5)</f>
        <v>1.2953570684303477E-4</v>
      </c>
      <c r="Q1470" s="210">
        <f>(((((Q1364)*(1/Conversions!$D$4))*Conversions!$D$7)*Conversions!$D$6)*Conversions!$D$5)</f>
        <v>1.2953570684303477E-4</v>
      </c>
      <c r="R1470" s="210">
        <f>(((((R1364)*(1/Conversions!$D$4))*Conversions!$D$7)*Conversions!$D$6)*Conversions!$D$5)</f>
        <v>1.2953570684303477E-4</v>
      </c>
      <c r="S1470" s="210">
        <f>(((((S1364)*(1/Conversions!$D$4))*Conversions!$D$7)*Conversions!$D$6)*Conversions!$D$5)</f>
        <v>1.2953570684303477E-4</v>
      </c>
      <c r="T1470" s="210">
        <f>(((((T1364)*(1/Conversions!$D$4))*Conversions!$D$7)*Conversions!$D$6)*Conversions!$D$5)</f>
        <v>1.2953570684303477E-4</v>
      </c>
      <c r="U1470" s="210">
        <f>(((((U1364)*(1/Conversions!$D$4))*Conversions!$D$7)*Conversions!$D$6)*Conversions!$D$5)</f>
        <v>1.2953570684303477E-4</v>
      </c>
      <c r="V1470" s="210">
        <f>(((((V1364)*(1/Conversions!$D$4))*Conversions!$D$7)*Conversions!$D$6)*Conversions!$D$5)</f>
        <v>1.2953570684303477E-4</v>
      </c>
      <c r="W1470" s="210">
        <f>(((((W1364)*(1/Conversions!$D$4))*Conversions!$D$7)*Conversions!$D$6)*Conversions!$D$5)</f>
        <v>1.2953570684303477E-4</v>
      </c>
      <c r="X1470" s="210">
        <f>(((((X1364)*(1/Conversions!$D$4))*Conversions!$D$7)*Conversions!$D$6)*Conversions!$D$5)</f>
        <v>1.2953570684303477E-4</v>
      </c>
      <c r="Y1470" s="210">
        <f>(((((Y1364)*(1/Conversions!$D$4))*Conversions!$D$7)*Conversions!$D$6)*Conversions!$D$5)</f>
        <v>1.2953570684303477E-4</v>
      </c>
      <c r="Z1470" s="210">
        <f>(((((Z1364)*(1/Conversions!$D$4))*Conversions!$D$7)*Conversions!$D$6)*Conversions!$D$5)</f>
        <v>1.2953570684303477E-4</v>
      </c>
      <c r="AA1470" s="210">
        <f>(((((AA1364)*(1/Conversions!$D$4))*Conversions!$D$7)*Conversions!$D$6)*Conversions!$D$5)</f>
        <v>1.2953570684303477E-4</v>
      </c>
      <c r="AB1470" s="210">
        <f>(((((AB1364)*(1/Conversions!$D$4))*Conversions!$D$7)*Conversions!$D$6)*Conversions!$D$5)</f>
        <v>1.2953570684303477E-4</v>
      </c>
      <c r="AC1470" s="210">
        <f>(((((AC1364)*(1/Conversions!$D$4))*Conversions!$D$7)*Conversions!$D$6)*Conversions!$D$5)</f>
        <v>1.2953570684303477E-4</v>
      </c>
      <c r="AD1470" s="210">
        <f>(((((AD1364)*(1/Conversions!$D$4))*Conversions!$D$7)*Conversions!$D$6)*Conversions!$D$5)</f>
        <v>1.2953570684303477E-4</v>
      </c>
      <c r="AE1470" s="210">
        <f>(((((AE1364)*(1/Conversions!$D$4))*Conversions!$D$7)*Conversions!$D$6)*Conversions!$D$5)</f>
        <v>1.2953570684303477E-4</v>
      </c>
      <c r="AF1470" s="210">
        <f>(((((AF1364)*(1/Conversions!$D$4))*Conversions!$D$7)*Conversions!$D$6)*Conversions!$D$5)</f>
        <v>1.2953570684303477E-4</v>
      </c>
      <c r="AG1470" s="210">
        <f>(((((AG1364)*(1/Conversions!$D$4))*Conversions!$D$7)*Conversions!$D$6)*Conversions!$D$5)</f>
        <v>1.2953570684303477E-4</v>
      </c>
      <c r="AH1470" s="210">
        <f>(((((AH1364)*(1/Conversions!$D$4))*Conversions!$D$7)*Conversions!$D$6)*Conversions!$D$5)</f>
        <v>1.2953570684303477E-4</v>
      </c>
      <c r="AI1470" s="210">
        <f>(((((AI1364)*(1/Conversions!$D$4))*Conversions!$D$7)*Conversions!$D$6)*Conversions!$D$5)</f>
        <v>1.2953570684303477E-4</v>
      </c>
      <c r="AJ1470" s="210">
        <f>(((((AJ1364)*(1/Conversions!$D$4))*Conversions!$D$7)*Conversions!$D$6)*Conversions!$D$5)</f>
        <v>1.2953570684303477E-4</v>
      </c>
      <c r="AK1470" s="210">
        <f>(((((AK1364)*(1/Conversions!$D$4))*Conversions!$D$7)*Conversions!$D$6)*Conversions!$D$5)</f>
        <v>1.2953570684303477E-4</v>
      </c>
      <c r="AL1470" s="210">
        <f>(((((AL1364)*(1/Conversions!$D$4))*Conversions!$D$7)*Conversions!$D$6)*Conversions!$D$5)</f>
        <v>1.2953570684303477E-4</v>
      </c>
      <c r="AM1470" s="210">
        <f>(((((AM1364)*(1/Conversions!$D$4))*Conversions!$D$7)*Conversions!$D$6)*Conversions!$D$5)</f>
        <v>1.2953570684303477E-4</v>
      </c>
      <c r="AN1470" s="210">
        <f>(((((AN1364)*(1/Conversions!$D$4))*Conversions!$D$7)*Conversions!$D$6)*Conversions!$D$5)</f>
        <v>1.2953570684303477E-4</v>
      </c>
      <c r="AO1470" s="210">
        <f>(((((AO1364)*(1/Conversions!$D$4))*Conversions!$D$7)*Conversions!$D$6)*Conversions!$D$5)</f>
        <v>1.2953570684303477E-4</v>
      </c>
      <c r="AP1470" s="210">
        <f>(((((AP1364)*(1/Conversions!$D$4))*Conversions!$D$7)*Conversions!$D$6)*Conversions!$D$5)</f>
        <v>1.2953570684303477E-4</v>
      </c>
      <c r="AQ1470" s="210">
        <f>(((((AQ1364)*(1/Conversions!$D$4))*Conversions!$D$7)*Conversions!$D$6)*Conversions!$D$5)</f>
        <v>1.2953570684303477E-4</v>
      </c>
      <c r="AR1470" s="210">
        <f>(((((AR1364)*(1/Conversions!$D$4))*Conversions!$D$7)*Conversions!$D$6)*Conversions!$D$5)</f>
        <v>1.2953570684303477E-4</v>
      </c>
      <c r="AS1470" s="210">
        <f>(((((AS1364)*(1/Conversions!$D$4))*Conversions!$D$7)*Conversions!$D$6)*Conversions!$D$5)</f>
        <v>1.2953570684303477E-4</v>
      </c>
      <c r="AT1470" s="210">
        <f>(((((AT1364)*(1/Conversions!$D$4))*Conversions!$D$7)*Conversions!$D$6)*Conversions!$D$5)</f>
        <v>1.2953570684303477E-4</v>
      </c>
      <c r="AU1470" s="210">
        <f>(((((AU1364)*(1/Conversions!$D$4))*Conversions!$D$7)*Conversions!$D$6)*Conversions!$D$5)</f>
        <v>1.2953570684303477E-4</v>
      </c>
      <c r="AV1470" s="210">
        <f>(((((AV1364)*(1/Conversions!$D$4))*Conversions!$D$7)*Conversions!$D$6)*Conversions!$D$5)</f>
        <v>1.2953570684303477E-4</v>
      </c>
      <c r="AW1470" s="210">
        <f>(((((AW1364)*(1/Conversions!$D$4))*Conversions!$D$7)*Conversions!$D$6)*Conversions!$D$5)</f>
        <v>1.2953570684303477E-4</v>
      </c>
      <c r="AX1470" s="210">
        <f>(((((AX1364)*(1/Conversions!$D$4))*Conversions!$D$7)*Conversions!$D$6)*Conversions!$D$5)</f>
        <v>1.2953570684303477E-4</v>
      </c>
      <c r="AY1470" s="210">
        <f>(((((AY1364)*(1/Conversions!$D$4))*Conversions!$D$7)*Conversions!$D$6)*Conversions!$D$5)</f>
        <v>1.2953570684303477E-4</v>
      </c>
      <c r="AZ1470" s="210">
        <f>(((((AZ1364)*(1/Conversions!$D$4))*Conversions!$D$7)*Conversions!$D$6)*Conversions!$D$5)</f>
        <v>1.2953570684303477E-4</v>
      </c>
      <c r="BA1470" s="210">
        <f>(((((BA1364)*(1/Conversions!$D$4))*Conversions!$D$7)*Conversions!$D$6)*Conversions!$D$5)</f>
        <v>1.2953570684303477E-4</v>
      </c>
      <c r="BB1470" s="210">
        <f>(((((BB1364)*(1/Conversions!$D$4))*Conversions!$D$7)*Conversions!$D$6)*Conversions!$D$5)</f>
        <v>5.0695565269024061E-5</v>
      </c>
      <c r="BC1470" s="210">
        <f>(((((BC1364)*(1/Conversions!$D$4))*Conversions!$D$7)*Conversions!$D$6)*Conversions!$D$5)</f>
        <v>5.0695565269024061E-5</v>
      </c>
      <c r="BD1470" s="210">
        <f>(((((BD1364)*(1/Conversions!$D$4))*Conversions!$D$7)*Conversions!$D$6)*Conversions!$D$5)</f>
        <v>5.0695565269024061E-5</v>
      </c>
      <c r="BE1470" s="210">
        <f>(((((BE1364)*(1/Conversions!$D$4))*Conversions!$D$7)*Conversions!$D$6)*Conversions!$D$5)</f>
        <v>5.0695565269024061E-5</v>
      </c>
      <c r="BF1470" s="210">
        <f>(((((BF1364)*(1/Conversions!$D$4))*Conversions!$D$7)*Conversions!$D$6)*Conversions!$D$5)</f>
        <v>5.0695565269024061E-5</v>
      </c>
      <c r="BG1470" s="210">
        <f>(((((BG1364)*(1/Conversions!$D$4))*Conversions!$D$7)*Conversions!$D$6)*Conversions!$D$5)</f>
        <v>5.0695565269024061E-5</v>
      </c>
      <c r="BH1470" s="210">
        <f>(((((BH1364)*(1/Conversions!$D$4))*Conversions!$D$7)*Conversions!$D$6)*Conversions!$D$5)</f>
        <v>2.732025817053097E-3</v>
      </c>
      <c r="BI1470" s="210">
        <f>(((((BI1364)*(1/Conversions!$D$4))*Conversions!$D$7)*Conversions!$D$6)*Conversions!$D$5)</f>
        <v>2.732025817053097E-3</v>
      </c>
      <c r="BJ1470" s="210">
        <f>(((((BJ1364)*(1/Conversions!$D$4))*Conversions!$D$7)*Conversions!$D$6)*Conversions!$D$5)</f>
        <v>2.732025817053097E-3</v>
      </c>
      <c r="BK1470" s="210">
        <f>(((((BK1364)*(1/Conversions!$D$4))*Conversions!$D$7)*Conversions!$D$6)*Conversions!$D$5)</f>
        <v>5.0695565269024061E-5</v>
      </c>
      <c r="BL1470" s="210">
        <f>(((((BL1364)*(1/Conversions!$D$4))*Conversions!$D$7)*Conversions!$D$6)*Conversions!$D$5)</f>
        <v>5.0695565269024061E-5</v>
      </c>
      <c r="BM1470" s="210">
        <f>(((((BM1364)*(1/Conversions!$D$4))*Conversions!$D$7)*Conversions!$D$6)*Conversions!$D$5)</f>
        <v>5.0695565269024061E-5</v>
      </c>
      <c r="BN1470" s="210">
        <f>(((((BN1364)*(1/Conversions!$D$4))*Conversions!$D$7)*Conversions!$D$6)*Conversions!$D$5)</f>
        <v>5.0695565269024061E-5</v>
      </c>
      <c r="BO1470" s="210">
        <f>(((((BO1364)*(1/Conversions!$D$4))*Conversions!$D$7)*Conversions!$D$6)*Conversions!$D$5)</f>
        <v>5.0695565269024061E-5</v>
      </c>
      <c r="BP1470" s="210">
        <f>(((((BP1364)*(1/Conversions!$D$4))*Conversions!$D$7)*Conversions!$D$6)*Conversions!$D$5)</f>
        <v>5.0695565269024061E-5</v>
      </c>
      <c r="BQ1470" s="210">
        <f>(((((BQ1364)*(1/Conversions!$D$4))*Conversions!$D$7)*Conversions!$D$6)*Conversions!$D$5)</f>
        <v>5.0695565269024061E-5</v>
      </c>
      <c r="BR1470" s="210">
        <f>(((((BR1364)*(1/Conversions!$D$4))*Conversions!$D$7)*Conversions!$D$6)*Conversions!$D$5)</f>
        <v>2.732025817053097E-3</v>
      </c>
      <c r="BS1470" s="210">
        <f>(((((BS1364)*(1/Conversions!$D$4))*Conversions!$D$7)*Conversions!$D$6)*Conversions!$D$5)</f>
        <v>2.732025817053097E-3</v>
      </c>
      <c r="BT1470" s="210">
        <f>(((((BT1364)*(1/Conversions!$D$4))*Conversions!$D$7)*Conversions!$D$6)*Conversions!$D$5)</f>
        <v>2.732025817053097E-3</v>
      </c>
      <c r="BU1470" s="210">
        <f>(((((BU1364)*(1/Conversions!$D$4))*Conversions!$D$7)*Conversions!$D$6)*Conversions!$D$5)</f>
        <v>5.0695565269024061E-5</v>
      </c>
      <c r="BV1470" s="210">
        <f>(((((BV1364)*(1/Conversions!$D$4))*Conversions!$D$7)*Conversions!$D$6)*Conversions!$D$5)</f>
        <v>5.0695565269024061E-5</v>
      </c>
      <c r="BW1470" s="210">
        <f>(((((BW1364)*(1/Conversions!$D$4))*Conversions!$D$7)*Conversions!$D$6)*Conversions!$D$5)</f>
        <v>5.0695565269024061E-5</v>
      </c>
      <c r="BX1470" s="210">
        <f>(((((BX1364)*(1/Conversions!$D$4))*Conversions!$D$7)*Conversions!$D$6)*Conversions!$D$5)</f>
        <v>5.0695565269024061E-5</v>
      </c>
      <c r="BY1470" s="210">
        <f>(((((BY1364)*(1/Conversions!$D$4))*Conversions!$D$7)*Conversions!$D$6)*Conversions!$D$5)</f>
        <v>5.0695565269024061E-5</v>
      </c>
      <c r="BZ1470" s="210">
        <f>(((((BZ1364)*(1/Conversions!$D$4))*Conversions!$D$7)*Conversions!$D$6)*Conversions!$D$5)</f>
        <v>2.732025817053097E-3</v>
      </c>
      <c r="CA1470" s="210">
        <f>(((((CA1364)*(1/Conversions!$D$4))*Conversions!$D$7)*Conversions!$D$6)*Conversions!$D$5)</f>
        <v>2.732025817053097E-3</v>
      </c>
      <c r="CB1470" s="210">
        <f>(((((CB1364)*(1/Conversions!$D$4))*Conversions!$D$7)*Conversions!$D$6)*Conversions!$D$5)</f>
        <v>2.732025817053097E-3</v>
      </c>
      <c r="CC1470" s="210">
        <f>(((((CC1364)*(1/Conversions!$D$4))*Conversions!$D$7)*Conversions!$D$6)*Conversions!$D$5)</f>
        <v>2.8968894439442322E-3</v>
      </c>
      <c r="CD1470" s="210">
        <f>(((((CD1364)*(1/Conversions!$D$4))*Conversions!$D$7)*Conversions!$D$6)*Conversions!$D$5)</f>
        <v>2.8968894439442322E-3</v>
      </c>
      <c r="CE1470" s="210">
        <f>(((((CE1364)*(1/Conversions!$D$4))*Conversions!$D$7)*Conversions!$D$6)*Conversions!$D$5)</f>
        <v>2.8968894439442322E-3</v>
      </c>
      <c r="CF1470" s="210">
        <f>(((((CF1364)*(1/Conversions!$D$4))*Conversions!$D$7)*Conversions!$D$6)*Conversions!$D$5)</f>
        <v>7.1456606283957721E-4</v>
      </c>
      <c r="CG1470" s="210">
        <f>(((((CG1364)*(1/Conversions!$D$4))*Conversions!$D$7)*Conversions!$D$6)*Conversions!$D$5)</f>
        <v>7.1456606283957721E-4</v>
      </c>
      <c r="CH1470" s="210">
        <f>(((((CH1364)*(1/Conversions!$D$4))*Conversions!$D$7)*Conversions!$D$6)*Conversions!$D$5)</f>
        <v>7.1456606283957721E-4</v>
      </c>
      <c r="CI1470" s="210">
        <f>(((((CI1364)*(1/Conversions!$D$4))*Conversions!$D$7)*Conversions!$D$6)*Conversions!$D$5)</f>
        <v>2.848607953211828E-3</v>
      </c>
      <c r="CJ1470" s="210">
        <f>(((((CJ1364)*(1/Conversions!$D$4))*Conversions!$D$7)*Conversions!$D$6)*Conversions!$D$5)</f>
        <v>2.848607953211828E-3</v>
      </c>
      <c r="CK1470" s="210">
        <f>(((((CK1364)*(1/Conversions!$D$4))*Conversions!$D$7)*Conversions!$D$6)*Conversions!$D$5)</f>
        <v>2.848607953211828E-3</v>
      </c>
      <c r="CL1470" s="210">
        <f>(((((CL1364)*(1/Conversions!$D$4))*Conversions!$D$7)*Conversions!$D$6)*Conversions!$D$5)</f>
        <v>2.732025817053097E-3</v>
      </c>
      <c r="CM1470" s="210">
        <f>(((((CM1364)*(1/Conversions!$D$4))*Conversions!$D$7)*Conversions!$D$6)*Conversions!$D$5)</f>
        <v>2.732025817053097E-3</v>
      </c>
      <c r="CN1470" s="210">
        <f>(((((CN1364)*(1/Conversions!$D$4))*Conversions!$D$7)*Conversions!$D$6)*Conversions!$D$5)</f>
        <v>2.732025817053097E-3</v>
      </c>
      <c r="CO1470" s="210">
        <f>(((((CO1364)*(1/Conversions!$D$4))*Conversions!$D$7)*Conversions!$D$6)*Conversions!$D$5)</f>
        <v>5.0695565269024061E-5</v>
      </c>
      <c r="CP1470" s="210">
        <f>(((((CP1364)*(1/Conversions!$D$4))*Conversions!$D$7)*Conversions!$D$6)*Conversions!$D$5)</f>
        <v>5.0695565269024061E-5</v>
      </c>
      <c r="CQ1470" s="210">
        <f>(((((CQ1364)*(1/Conversions!$D$4))*Conversions!$D$7)*Conversions!$D$6)*Conversions!$D$5)</f>
        <v>5.0695565269024061E-5</v>
      </c>
      <c r="CR1470" s="210">
        <f>(((((CR1364)*(1/Conversions!$D$4))*Conversions!$D$7)*Conversions!$D$6)*Conversions!$D$5)</f>
        <v>5.0695565269024061E-5</v>
      </c>
      <c r="CS1470" s="210">
        <f>(((((CS1364)*(1/Conversions!$D$4))*Conversions!$D$7)*Conversions!$D$6)*Conversions!$D$5)</f>
        <v>5.0695565269024061E-5</v>
      </c>
      <c r="CT1470" s="210">
        <f>(((((CT1364)*(1/Conversions!$D$4))*Conversions!$D$7)*Conversions!$D$6)*Conversions!$D$5)</f>
        <v>5.0695565269024061E-5</v>
      </c>
      <c r="CU1470" s="210">
        <f>(((((CU1364)*(1/Conversions!$D$4))*Conversions!$D$7)*Conversions!$D$6)*Conversions!$D$5)</f>
        <v>5.0695565269024061E-5</v>
      </c>
      <c r="CV1470" s="210">
        <f>(((((CV1364)*(1/Conversions!$D$4))*Conversions!$D$7)*Conversions!$D$6)*Conversions!$D$5)</f>
        <v>5.0695565269024061E-5</v>
      </c>
      <c r="CW1470" s="210">
        <f>(((((CW1364)*(1/Conversions!$D$4))*Conversions!$D$7)*Conversions!$D$6)*Conversions!$D$5)</f>
        <v>5.0695565269024061E-5</v>
      </c>
      <c r="CX1470" s="210">
        <f>(((((CX1364)*(1/Conversions!$D$4))*Conversions!$D$7)*Conversions!$D$6)*Conversions!$D$5)</f>
        <v>5.0695565269024061E-5</v>
      </c>
    </row>
    <row r="1471" spans="1:102" s="208" customFormat="1" x14ac:dyDescent="0.25">
      <c r="A1471" s="213" t="s">
        <v>388</v>
      </c>
      <c r="C1471" s="210">
        <f>(((((C1365)*(1/Conversions!$D$4))*Conversions!$D$7)*Conversions!$D$6)*Conversions!$D$5)</f>
        <v>6.8300645426327433E-7</v>
      </c>
      <c r="D1471" s="210">
        <f>(((((D1365)*(1/Conversions!$D$4))*Conversions!$D$7)*Conversions!$D$6)*Conversions!$D$5)</f>
        <v>6.8300645426327433E-7</v>
      </c>
      <c r="E1471" s="210">
        <f>(((((E1365)*(1/Conversions!$D$4))*Conversions!$D$7)*Conversions!$D$6)*Conversions!$D$5)</f>
        <v>6.8300645426327433E-7</v>
      </c>
      <c r="F1471" s="210">
        <f>(((((F1365)*(1/Conversions!$D$4))*Conversions!$D$7)*Conversions!$D$6)*Conversions!$D$5)</f>
        <v>6.8300645426327433E-7</v>
      </c>
      <c r="G1471" s="210">
        <f>(((((G1365)*(1/Conversions!$D$4))*Conversions!$D$7)*Conversions!$D$6)*Conversions!$D$5)</f>
        <v>6.8300645426327433E-7</v>
      </c>
      <c r="H1471" s="210">
        <f>(((((H1365)*(1/Conversions!$D$4))*Conversions!$D$7)*Conversions!$D$6)*Conversions!$D$5)</f>
        <v>6.8300645426327433E-7</v>
      </c>
      <c r="I1471" s="210">
        <f>(((((I1365)*(1/Conversions!$D$4))*Conversions!$D$7)*Conversions!$D$6)*Conversions!$D$5)</f>
        <v>6.8300645426327433E-7</v>
      </c>
      <c r="J1471" s="210">
        <f>(((((J1365)*(1/Conversions!$D$4))*Conversions!$D$7)*Conversions!$D$6)*Conversions!$D$5)</f>
        <v>6.8300645426327433E-7</v>
      </c>
      <c r="K1471" s="210">
        <f>(((((K1365)*(1/Conversions!$D$4))*Conversions!$D$7)*Conversions!$D$6)*Conversions!$D$5)</f>
        <v>6.8300645426327433E-7</v>
      </c>
      <c r="L1471" s="210">
        <f>(((((L1365)*(1/Conversions!$D$4))*Conversions!$D$7)*Conversions!$D$6)*Conversions!$D$5)</f>
        <v>6.8300645426327433E-7</v>
      </c>
      <c r="M1471" s="210">
        <f>(((((M1365)*(1/Conversions!$D$4))*Conversions!$D$7)*Conversions!$D$6)*Conversions!$D$5)</f>
        <v>6.8300645426327433E-7</v>
      </c>
      <c r="N1471" s="210">
        <f>(((((N1365)*(1/Conversions!$D$4))*Conversions!$D$7)*Conversions!$D$6)*Conversions!$D$5)</f>
        <v>6.8300645426327433E-7</v>
      </c>
      <c r="O1471" s="210">
        <f>(((((O1365)*(1/Conversions!$D$4))*Conversions!$D$7)*Conversions!$D$6)*Conversions!$D$5)</f>
        <v>6.8300645426327433E-7</v>
      </c>
      <c r="P1471" s="210">
        <f>(((((P1365)*(1/Conversions!$D$4))*Conversions!$D$7)*Conversions!$D$6)*Conversions!$D$5)</f>
        <v>6.8300645426327433E-7</v>
      </c>
      <c r="Q1471" s="210">
        <f>(((((Q1365)*(1/Conversions!$D$4))*Conversions!$D$7)*Conversions!$D$6)*Conversions!$D$5)</f>
        <v>6.8300645426327433E-7</v>
      </c>
      <c r="R1471" s="210">
        <f>(((((R1365)*(1/Conversions!$D$4))*Conversions!$D$7)*Conversions!$D$6)*Conversions!$D$5)</f>
        <v>6.8300645426327433E-7</v>
      </c>
      <c r="S1471" s="210">
        <f>(((((S1365)*(1/Conversions!$D$4))*Conversions!$D$7)*Conversions!$D$6)*Conversions!$D$5)</f>
        <v>6.8300645426327433E-7</v>
      </c>
      <c r="T1471" s="210">
        <f>(((((T1365)*(1/Conversions!$D$4))*Conversions!$D$7)*Conversions!$D$6)*Conversions!$D$5)</f>
        <v>6.8300645426327433E-7</v>
      </c>
      <c r="U1471" s="210">
        <f>(((((U1365)*(1/Conversions!$D$4))*Conversions!$D$7)*Conversions!$D$6)*Conversions!$D$5)</f>
        <v>6.8300645426327433E-7</v>
      </c>
      <c r="V1471" s="210">
        <f>(((((V1365)*(1/Conversions!$D$4))*Conversions!$D$7)*Conversions!$D$6)*Conversions!$D$5)</f>
        <v>6.8300645426327433E-7</v>
      </c>
      <c r="W1471" s="210">
        <f>(((((W1365)*(1/Conversions!$D$4))*Conversions!$D$7)*Conversions!$D$6)*Conversions!$D$5)</f>
        <v>6.8300645426327433E-7</v>
      </c>
      <c r="X1471" s="210">
        <f>(((((X1365)*(1/Conversions!$D$4))*Conversions!$D$7)*Conversions!$D$6)*Conversions!$D$5)</f>
        <v>6.8300645426327433E-7</v>
      </c>
      <c r="Y1471" s="210">
        <f>(((((Y1365)*(1/Conversions!$D$4))*Conversions!$D$7)*Conversions!$D$6)*Conversions!$D$5)</f>
        <v>6.8300645426327433E-7</v>
      </c>
      <c r="Z1471" s="210">
        <f>(((((Z1365)*(1/Conversions!$D$4))*Conversions!$D$7)*Conversions!$D$6)*Conversions!$D$5)</f>
        <v>6.8300645426327433E-7</v>
      </c>
      <c r="AA1471" s="210">
        <f>(((((AA1365)*(1/Conversions!$D$4))*Conversions!$D$7)*Conversions!$D$6)*Conversions!$D$5)</f>
        <v>6.8300645426327433E-7</v>
      </c>
      <c r="AB1471" s="210">
        <f>(((((AB1365)*(1/Conversions!$D$4))*Conversions!$D$7)*Conversions!$D$6)*Conversions!$D$5)</f>
        <v>6.8300645426327433E-7</v>
      </c>
      <c r="AC1471" s="210">
        <f>(((((AC1365)*(1/Conversions!$D$4))*Conversions!$D$7)*Conversions!$D$6)*Conversions!$D$5)</f>
        <v>6.8300645426327433E-7</v>
      </c>
      <c r="AD1471" s="210">
        <f>(((((AD1365)*(1/Conversions!$D$4))*Conversions!$D$7)*Conversions!$D$6)*Conversions!$D$5)</f>
        <v>6.8300645426327433E-7</v>
      </c>
      <c r="AE1471" s="210">
        <f>(((((AE1365)*(1/Conversions!$D$4))*Conversions!$D$7)*Conversions!$D$6)*Conversions!$D$5)</f>
        <v>6.8300645426327433E-7</v>
      </c>
      <c r="AF1471" s="210">
        <f>(((((AF1365)*(1/Conversions!$D$4))*Conversions!$D$7)*Conversions!$D$6)*Conversions!$D$5)</f>
        <v>6.8300645426327433E-7</v>
      </c>
      <c r="AG1471" s="210">
        <f>(((((AG1365)*(1/Conversions!$D$4))*Conversions!$D$7)*Conversions!$D$6)*Conversions!$D$5)</f>
        <v>6.8300645426327433E-7</v>
      </c>
      <c r="AH1471" s="210">
        <f>(((((AH1365)*(1/Conversions!$D$4))*Conversions!$D$7)*Conversions!$D$6)*Conversions!$D$5)</f>
        <v>6.8300645426327433E-7</v>
      </c>
      <c r="AI1471" s="210">
        <f>(((((AI1365)*(1/Conversions!$D$4))*Conversions!$D$7)*Conversions!$D$6)*Conversions!$D$5)</f>
        <v>6.8300645426327433E-7</v>
      </c>
      <c r="AJ1471" s="210">
        <f>(((((AJ1365)*(1/Conversions!$D$4))*Conversions!$D$7)*Conversions!$D$6)*Conversions!$D$5)</f>
        <v>6.8300645426327433E-7</v>
      </c>
      <c r="AK1471" s="210">
        <f>(((((AK1365)*(1/Conversions!$D$4))*Conversions!$D$7)*Conversions!$D$6)*Conversions!$D$5)</f>
        <v>6.8300645426327433E-7</v>
      </c>
      <c r="AL1471" s="210">
        <f>(((((AL1365)*(1/Conversions!$D$4))*Conversions!$D$7)*Conversions!$D$6)*Conversions!$D$5)</f>
        <v>6.8300645426327433E-7</v>
      </c>
      <c r="AM1471" s="210">
        <f>(((((AM1365)*(1/Conversions!$D$4))*Conversions!$D$7)*Conversions!$D$6)*Conversions!$D$5)</f>
        <v>6.8300645426327433E-7</v>
      </c>
      <c r="AN1471" s="210">
        <f>(((((AN1365)*(1/Conversions!$D$4))*Conversions!$D$7)*Conversions!$D$6)*Conversions!$D$5)</f>
        <v>6.8300645426327433E-7</v>
      </c>
      <c r="AO1471" s="210">
        <f>(((((AO1365)*(1/Conversions!$D$4))*Conversions!$D$7)*Conversions!$D$6)*Conversions!$D$5)</f>
        <v>6.8300645426327433E-7</v>
      </c>
      <c r="AP1471" s="210">
        <f>(((((AP1365)*(1/Conversions!$D$4))*Conversions!$D$7)*Conversions!$D$6)*Conversions!$D$5)</f>
        <v>6.8300645426327433E-7</v>
      </c>
      <c r="AQ1471" s="210">
        <f>(((((AQ1365)*(1/Conversions!$D$4))*Conversions!$D$7)*Conversions!$D$6)*Conversions!$D$5)</f>
        <v>6.8300645426327433E-7</v>
      </c>
      <c r="AR1471" s="210">
        <f>(((((AR1365)*(1/Conversions!$D$4))*Conversions!$D$7)*Conversions!$D$6)*Conversions!$D$5)</f>
        <v>6.8300645426327433E-7</v>
      </c>
      <c r="AS1471" s="210">
        <f>(((((AS1365)*(1/Conversions!$D$4))*Conversions!$D$7)*Conversions!$D$6)*Conversions!$D$5)</f>
        <v>6.8300645426327433E-7</v>
      </c>
      <c r="AT1471" s="210">
        <f>(((((AT1365)*(1/Conversions!$D$4))*Conversions!$D$7)*Conversions!$D$6)*Conversions!$D$5)</f>
        <v>6.8300645426327433E-7</v>
      </c>
      <c r="AU1471" s="210">
        <f>(((((AU1365)*(1/Conversions!$D$4))*Conversions!$D$7)*Conversions!$D$6)*Conversions!$D$5)</f>
        <v>6.8300645426327433E-7</v>
      </c>
      <c r="AV1471" s="210">
        <f>(((((AV1365)*(1/Conversions!$D$4))*Conversions!$D$7)*Conversions!$D$6)*Conversions!$D$5)</f>
        <v>6.8300645426327433E-7</v>
      </c>
      <c r="AW1471" s="210">
        <f>(((((AW1365)*(1/Conversions!$D$4))*Conversions!$D$7)*Conversions!$D$6)*Conversions!$D$5)</f>
        <v>6.8300645426327433E-7</v>
      </c>
      <c r="AX1471" s="210">
        <f>(((((AX1365)*(1/Conversions!$D$4))*Conversions!$D$7)*Conversions!$D$6)*Conversions!$D$5)</f>
        <v>6.8300645426327433E-7</v>
      </c>
      <c r="AY1471" s="210">
        <f>(((((AY1365)*(1/Conversions!$D$4))*Conversions!$D$7)*Conversions!$D$6)*Conversions!$D$5)</f>
        <v>6.8300645426327433E-7</v>
      </c>
      <c r="AZ1471" s="210">
        <f>(((((AZ1365)*(1/Conversions!$D$4))*Conversions!$D$7)*Conversions!$D$6)*Conversions!$D$5)</f>
        <v>6.8300645426327433E-7</v>
      </c>
      <c r="BA1471" s="210">
        <f>(((((BA1365)*(1/Conversions!$D$4))*Conversions!$D$7)*Conversions!$D$6)*Conversions!$D$5)</f>
        <v>6.8300645426327433E-7</v>
      </c>
      <c r="BB1471" s="210">
        <f>(((((BB1365)*(1/Conversions!$D$4))*Conversions!$D$7)*Conversions!$D$6)*Conversions!$D$5)</f>
        <v>6.8300645426327433E-7</v>
      </c>
      <c r="BC1471" s="210">
        <f>(((((BC1365)*(1/Conversions!$D$4))*Conversions!$D$7)*Conversions!$D$6)*Conversions!$D$5)</f>
        <v>6.8300645426327433E-7</v>
      </c>
      <c r="BD1471" s="210">
        <f>(((((BD1365)*(1/Conversions!$D$4))*Conversions!$D$7)*Conversions!$D$6)*Conversions!$D$5)</f>
        <v>6.8300645426327433E-7</v>
      </c>
      <c r="BE1471" s="210">
        <f>(((((BE1365)*(1/Conversions!$D$4))*Conversions!$D$7)*Conversions!$D$6)*Conversions!$D$5)</f>
        <v>6.8300645426327433E-7</v>
      </c>
      <c r="BF1471" s="210">
        <f>(((((BF1365)*(1/Conversions!$D$4))*Conversions!$D$7)*Conversions!$D$6)*Conversions!$D$5)</f>
        <v>6.8300645426327433E-7</v>
      </c>
      <c r="BG1471" s="210">
        <f>(((((BG1365)*(1/Conversions!$D$4))*Conversions!$D$7)*Conversions!$D$6)*Conversions!$D$5)</f>
        <v>6.8300645426327433E-7</v>
      </c>
      <c r="BH1471" s="210">
        <f>(((((BH1365)*(1/Conversions!$D$4))*Conversions!$D$7)*Conversions!$D$6)*Conversions!$D$5)</f>
        <v>6.8300645426327433E-7</v>
      </c>
      <c r="BI1471" s="210">
        <f>(((((BI1365)*(1/Conversions!$D$4))*Conversions!$D$7)*Conversions!$D$6)*Conversions!$D$5)</f>
        <v>6.8300645426327433E-7</v>
      </c>
      <c r="BJ1471" s="210">
        <f>(((((BJ1365)*(1/Conversions!$D$4))*Conversions!$D$7)*Conversions!$D$6)*Conversions!$D$5)</f>
        <v>6.8300645426327433E-7</v>
      </c>
      <c r="BK1471" s="210">
        <f>(((((BK1365)*(1/Conversions!$D$4))*Conversions!$D$7)*Conversions!$D$6)*Conversions!$D$5)</f>
        <v>6.8300645426327433E-7</v>
      </c>
      <c r="BL1471" s="210">
        <f>(((((BL1365)*(1/Conversions!$D$4))*Conversions!$D$7)*Conversions!$D$6)*Conversions!$D$5)</f>
        <v>6.8300645426327433E-7</v>
      </c>
      <c r="BM1471" s="210">
        <f>(((((BM1365)*(1/Conversions!$D$4))*Conversions!$D$7)*Conversions!$D$6)*Conversions!$D$5)</f>
        <v>6.8300645426327433E-7</v>
      </c>
      <c r="BN1471" s="210">
        <f>(((((BN1365)*(1/Conversions!$D$4))*Conversions!$D$7)*Conversions!$D$6)*Conversions!$D$5)</f>
        <v>6.8300645426327433E-7</v>
      </c>
      <c r="BO1471" s="210">
        <f>(((((BO1365)*(1/Conversions!$D$4))*Conversions!$D$7)*Conversions!$D$6)*Conversions!$D$5)</f>
        <v>6.8300645426327433E-7</v>
      </c>
      <c r="BP1471" s="210">
        <f>(((((BP1365)*(1/Conversions!$D$4))*Conversions!$D$7)*Conversions!$D$6)*Conversions!$D$5)</f>
        <v>6.8300645426327433E-7</v>
      </c>
      <c r="BQ1471" s="210">
        <f>(((((BQ1365)*(1/Conversions!$D$4))*Conversions!$D$7)*Conversions!$D$6)*Conversions!$D$5)</f>
        <v>6.8300645426327433E-7</v>
      </c>
      <c r="BR1471" s="210">
        <f>(((((BR1365)*(1/Conversions!$D$4))*Conversions!$D$7)*Conversions!$D$6)*Conversions!$D$5)</f>
        <v>6.8300645426327433E-7</v>
      </c>
      <c r="BS1471" s="210">
        <f>(((((BS1365)*(1/Conversions!$D$4))*Conversions!$D$7)*Conversions!$D$6)*Conversions!$D$5)</f>
        <v>6.8300645426327433E-7</v>
      </c>
      <c r="BT1471" s="210">
        <f>(((((BT1365)*(1/Conversions!$D$4))*Conversions!$D$7)*Conversions!$D$6)*Conversions!$D$5)</f>
        <v>6.8300645426327433E-7</v>
      </c>
      <c r="BU1471" s="210">
        <f>(((((BU1365)*(1/Conversions!$D$4))*Conversions!$D$7)*Conversions!$D$6)*Conversions!$D$5)</f>
        <v>6.8300645426327433E-7</v>
      </c>
      <c r="BV1471" s="210">
        <f>(((((BV1365)*(1/Conversions!$D$4))*Conversions!$D$7)*Conversions!$D$6)*Conversions!$D$5)</f>
        <v>6.8300645426327433E-7</v>
      </c>
      <c r="BW1471" s="210">
        <f>(((((BW1365)*(1/Conversions!$D$4))*Conversions!$D$7)*Conversions!$D$6)*Conversions!$D$5)</f>
        <v>6.8300645426327433E-7</v>
      </c>
      <c r="BX1471" s="210">
        <f>(((((BX1365)*(1/Conversions!$D$4))*Conversions!$D$7)*Conversions!$D$6)*Conversions!$D$5)</f>
        <v>6.8300645426327433E-7</v>
      </c>
      <c r="BY1471" s="210">
        <f>(((((BY1365)*(1/Conversions!$D$4))*Conversions!$D$7)*Conversions!$D$6)*Conversions!$D$5)</f>
        <v>6.8300645426327433E-7</v>
      </c>
      <c r="BZ1471" s="210">
        <f>(((((BZ1365)*(1/Conversions!$D$4))*Conversions!$D$7)*Conversions!$D$6)*Conversions!$D$5)</f>
        <v>6.8300645426327433E-7</v>
      </c>
      <c r="CA1471" s="210">
        <f>(((((CA1365)*(1/Conversions!$D$4))*Conversions!$D$7)*Conversions!$D$6)*Conversions!$D$5)</f>
        <v>6.8300645426327433E-7</v>
      </c>
      <c r="CB1471" s="210">
        <f>(((((CB1365)*(1/Conversions!$D$4))*Conversions!$D$7)*Conversions!$D$6)*Conversions!$D$5)</f>
        <v>6.8300645426327433E-7</v>
      </c>
      <c r="CC1471" s="210">
        <f>(((((CC1365)*(1/Conversions!$D$4))*Conversions!$D$7)*Conversions!$D$6)*Conversions!$D$5)</f>
        <v>6.8300645426327433E-7</v>
      </c>
      <c r="CD1471" s="210">
        <f>(((((CD1365)*(1/Conversions!$D$4))*Conversions!$D$7)*Conversions!$D$6)*Conversions!$D$5)</f>
        <v>6.8300645426327433E-7</v>
      </c>
      <c r="CE1471" s="210">
        <f>(((((CE1365)*(1/Conversions!$D$4))*Conversions!$D$7)*Conversions!$D$6)*Conversions!$D$5)</f>
        <v>6.8300645426327433E-7</v>
      </c>
      <c r="CF1471" s="210">
        <f>(((((CF1365)*(1/Conversions!$D$4))*Conversions!$D$7)*Conversions!$D$6)*Conversions!$D$5)</f>
        <v>6.8300645426327433E-7</v>
      </c>
      <c r="CG1471" s="210">
        <f>(((((CG1365)*(1/Conversions!$D$4))*Conversions!$D$7)*Conversions!$D$6)*Conversions!$D$5)</f>
        <v>6.8300645426327433E-7</v>
      </c>
      <c r="CH1471" s="210">
        <f>(((((CH1365)*(1/Conversions!$D$4))*Conversions!$D$7)*Conversions!$D$6)*Conversions!$D$5)</f>
        <v>6.8300645426327433E-7</v>
      </c>
      <c r="CI1471" s="210">
        <f>(((((CI1365)*(1/Conversions!$D$4))*Conversions!$D$7)*Conversions!$D$6)*Conversions!$D$5)</f>
        <v>6.8300645426327433E-7</v>
      </c>
      <c r="CJ1471" s="210">
        <f>(((((CJ1365)*(1/Conversions!$D$4))*Conversions!$D$7)*Conversions!$D$6)*Conversions!$D$5)</f>
        <v>6.8300645426327433E-7</v>
      </c>
      <c r="CK1471" s="210">
        <f>(((((CK1365)*(1/Conversions!$D$4))*Conversions!$D$7)*Conversions!$D$6)*Conversions!$D$5)</f>
        <v>6.8300645426327433E-7</v>
      </c>
      <c r="CL1471" s="210">
        <f>(((((CL1365)*(1/Conversions!$D$4))*Conversions!$D$7)*Conversions!$D$6)*Conversions!$D$5)</f>
        <v>6.8300645426327433E-7</v>
      </c>
      <c r="CM1471" s="210">
        <f>(((((CM1365)*(1/Conversions!$D$4))*Conversions!$D$7)*Conversions!$D$6)*Conversions!$D$5)</f>
        <v>6.8300645426327433E-7</v>
      </c>
      <c r="CN1471" s="210">
        <f>(((((CN1365)*(1/Conversions!$D$4))*Conversions!$D$7)*Conversions!$D$6)*Conversions!$D$5)</f>
        <v>6.8300645426327433E-7</v>
      </c>
      <c r="CO1471" s="210">
        <f>(((((CO1365)*(1/Conversions!$D$4))*Conversions!$D$7)*Conversions!$D$6)*Conversions!$D$5)</f>
        <v>6.8300645426327433E-7</v>
      </c>
      <c r="CP1471" s="210">
        <f>(((((CP1365)*(1/Conversions!$D$4))*Conversions!$D$7)*Conversions!$D$6)*Conversions!$D$5)</f>
        <v>6.8300645426327433E-7</v>
      </c>
      <c r="CQ1471" s="210">
        <f>(((((CQ1365)*(1/Conversions!$D$4))*Conversions!$D$7)*Conversions!$D$6)*Conversions!$D$5)</f>
        <v>6.8300645426327433E-7</v>
      </c>
      <c r="CR1471" s="210">
        <f>(((((CR1365)*(1/Conversions!$D$4))*Conversions!$D$7)*Conversions!$D$6)*Conversions!$D$5)</f>
        <v>6.8300645426327433E-7</v>
      </c>
      <c r="CS1471" s="210">
        <f>(((((CS1365)*(1/Conversions!$D$4))*Conversions!$D$7)*Conversions!$D$6)*Conversions!$D$5)</f>
        <v>6.8300645426327433E-7</v>
      </c>
      <c r="CT1471" s="210">
        <f>(((((CT1365)*(1/Conversions!$D$4))*Conversions!$D$7)*Conversions!$D$6)*Conversions!$D$5)</f>
        <v>6.8300645426327433E-7</v>
      </c>
      <c r="CU1471" s="210">
        <f>(((((CU1365)*(1/Conversions!$D$4))*Conversions!$D$7)*Conversions!$D$6)*Conversions!$D$5)</f>
        <v>6.8300645426327433E-7</v>
      </c>
      <c r="CV1471" s="210">
        <f>(((((CV1365)*(1/Conversions!$D$4))*Conversions!$D$7)*Conversions!$D$6)*Conversions!$D$5)</f>
        <v>6.8300645426327433E-7</v>
      </c>
      <c r="CW1471" s="210">
        <f>(((((CW1365)*(1/Conversions!$D$4))*Conversions!$D$7)*Conversions!$D$6)*Conversions!$D$5)</f>
        <v>6.8300645426327433E-7</v>
      </c>
      <c r="CX1471" s="210">
        <f>(((((CX1365)*(1/Conversions!$D$4))*Conversions!$D$7)*Conversions!$D$6)*Conversions!$D$5)</f>
        <v>6.8300645426327433E-7</v>
      </c>
    </row>
    <row r="1472" spans="1:102" s="208" customFormat="1" x14ac:dyDescent="0.25">
      <c r="U1472" s="209"/>
      <c r="AF1472" s="210"/>
      <c r="AG1472" s="210"/>
      <c r="AH1472" s="210"/>
      <c r="AI1472" s="210"/>
      <c r="AJ1472" s="210"/>
      <c r="AK1472" s="210"/>
      <c r="BZ1472" s="210"/>
      <c r="CA1472" s="210"/>
      <c r="CB1472" s="210"/>
    </row>
    <row r="1473" spans="32:37" x14ac:dyDescent="0.25">
      <c r="AF1473" s="210"/>
      <c r="AG1473" s="210"/>
      <c r="AH1473" s="210"/>
      <c r="AI1473" s="210"/>
      <c r="AJ1473" s="210"/>
      <c r="AK1473" s="210"/>
    </row>
    <row r="1474" spans="32:37" x14ac:dyDescent="0.25">
      <c r="AF1474" s="210"/>
      <c r="AG1474" s="210"/>
      <c r="AH1474" s="210"/>
      <c r="AI1474" s="210"/>
      <c r="AJ1474" s="210"/>
      <c r="AK1474" s="210"/>
    </row>
  </sheetData>
  <mergeCells count="1">
    <mergeCell ref="B1370:AD1370"/>
  </mergeCell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O11" sqref="O11"/>
    </sheetView>
  </sheetViews>
  <sheetFormatPr defaultRowHeight="15" x14ac:dyDescent="0.25"/>
  <sheetData>
    <row r="2" spans="1:1" x14ac:dyDescent="0.25">
      <c r="A2" t="s">
        <v>1114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6"/>
  <sheetViews>
    <sheetView zoomScale="70" zoomScaleNormal="70" workbookViewId="0">
      <selection activeCell="B728" sqref="B728"/>
    </sheetView>
  </sheetViews>
  <sheetFormatPr defaultRowHeight="15" x14ac:dyDescent="0.25"/>
  <cols>
    <col min="1" max="1" width="37" customWidth="1"/>
    <col min="2" max="9" width="26.140625" customWidth="1"/>
    <col min="10" max="10" width="37.28515625" customWidth="1"/>
    <col min="11" max="15" width="24" customWidth="1"/>
    <col min="16" max="16" width="23.85546875" customWidth="1"/>
    <col min="17" max="17" width="36.5703125" customWidth="1"/>
    <col min="18" max="22" width="25.42578125" customWidth="1"/>
    <col min="23" max="25" width="25.7109375" customWidth="1"/>
  </cols>
  <sheetData>
    <row r="1" spans="1:23" ht="15.75" customHeight="1" x14ac:dyDescent="0.3">
      <c r="K1" s="72" t="s">
        <v>454</v>
      </c>
      <c r="L1" s="72"/>
    </row>
    <row r="2" spans="1:23" x14ac:dyDescent="0.25">
      <c r="A2" s="190" t="s">
        <v>455</v>
      </c>
      <c r="B2" s="190"/>
    </row>
    <row r="4" spans="1:23" ht="15.75" thickBot="1" x14ac:dyDescent="0.3">
      <c r="A4" t="s">
        <v>456</v>
      </c>
    </row>
    <row r="5" spans="1:23" ht="15" customHeight="1" x14ac:dyDescent="0.25">
      <c r="A5" s="534" t="s">
        <v>464</v>
      </c>
      <c r="B5" s="535"/>
      <c r="C5" s="535"/>
      <c r="D5" s="535"/>
      <c r="E5" s="535"/>
      <c r="F5" s="535"/>
      <c r="G5" s="535"/>
      <c r="H5" s="536"/>
      <c r="I5" s="192"/>
      <c r="J5" s="537" t="s">
        <v>463</v>
      </c>
      <c r="K5" s="538"/>
      <c r="L5" s="538"/>
      <c r="M5" s="538"/>
      <c r="N5" s="538"/>
      <c r="O5" s="539"/>
      <c r="P5" s="241"/>
      <c r="Q5" s="540" t="s">
        <v>465</v>
      </c>
      <c r="R5" s="541"/>
      <c r="S5" s="541"/>
      <c r="T5" s="541"/>
      <c r="U5" s="541"/>
      <c r="V5" s="541"/>
      <c r="W5" s="542"/>
    </row>
    <row r="6" spans="1:23" x14ac:dyDescent="0.25">
      <c r="A6" s="251" t="s">
        <v>461</v>
      </c>
      <c r="B6" s="191" t="s">
        <v>833</v>
      </c>
      <c r="C6" s="191" t="s">
        <v>834</v>
      </c>
      <c r="D6" s="191" t="s">
        <v>830</v>
      </c>
      <c r="E6" s="191" t="s">
        <v>831</v>
      </c>
      <c r="F6" s="191" t="s">
        <v>832</v>
      </c>
      <c r="G6" s="191" t="s">
        <v>459</v>
      </c>
      <c r="H6" s="252" t="s">
        <v>460</v>
      </c>
      <c r="I6" s="218"/>
      <c r="J6" s="251" t="s">
        <v>461</v>
      </c>
      <c r="K6" s="191" t="s">
        <v>462</v>
      </c>
      <c r="L6" s="191" t="s">
        <v>831</v>
      </c>
      <c r="M6" s="191" t="s">
        <v>832</v>
      </c>
      <c r="N6" s="191" t="s">
        <v>459</v>
      </c>
      <c r="O6" s="252" t="s">
        <v>460</v>
      </c>
      <c r="Q6" s="251" t="s">
        <v>461</v>
      </c>
      <c r="R6" s="191" t="s">
        <v>462</v>
      </c>
      <c r="S6" s="191" t="s">
        <v>830</v>
      </c>
      <c r="T6" s="191" t="s">
        <v>831</v>
      </c>
      <c r="U6" s="191" t="s">
        <v>832</v>
      </c>
      <c r="V6" s="191" t="s">
        <v>459</v>
      </c>
      <c r="W6" s="252" t="s">
        <v>460</v>
      </c>
    </row>
    <row r="7" spans="1:23" s="197" customFormat="1" x14ac:dyDescent="0.25">
      <c r="A7" s="261" t="s">
        <v>282</v>
      </c>
      <c r="B7" s="248">
        <f>'Natural Gas Filter'!C1372</f>
        <v>4.2393504057720465E-11</v>
      </c>
      <c r="C7" s="248">
        <f>'Natural Gas Filter'!D1372</f>
        <v>4.2393504057720465E-11</v>
      </c>
      <c r="D7" s="248">
        <f>'Natural Gas Filter'!E1372</f>
        <v>4.2393504057720465E-11</v>
      </c>
      <c r="E7" s="248">
        <f>'Natural Gas Filter'!F1372</f>
        <v>4.2393504057720465E-11</v>
      </c>
      <c r="F7" s="248">
        <f>'Natural Gas Filter'!G1372</f>
        <v>4.2393504057720465E-11</v>
      </c>
      <c r="G7" s="248">
        <f>'Natural Gas Filter'!H1372</f>
        <v>4.2393504057720465E-11</v>
      </c>
      <c r="H7" s="262">
        <f>'Natural Gas Filter'!I1372</f>
        <v>4.2393504057720465E-11</v>
      </c>
      <c r="I7" s="213"/>
      <c r="J7" s="253" t="s">
        <v>282</v>
      </c>
      <c r="K7" s="250">
        <f>'Natural Gas Filter'!J1372</f>
        <v>4.2393504057720465E-11</v>
      </c>
      <c r="L7" s="250">
        <f>'Natural Gas Filter'!K1372</f>
        <v>4.2393504057720465E-11</v>
      </c>
      <c r="M7" s="250">
        <f>'Natural Gas Filter'!L1372</f>
        <v>4.2393504057720465E-11</v>
      </c>
      <c r="N7" s="250">
        <f>'Natural Gas Filter'!M1372</f>
        <v>4.2393504057720465E-11</v>
      </c>
      <c r="O7" s="254">
        <f>'Natural Gas Filter'!N1372</f>
        <v>4.2393504057720465E-11</v>
      </c>
      <c r="Q7" s="253" t="s">
        <v>282</v>
      </c>
      <c r="R7" s="250">
        <f>'Natural Gas Filter'!O1372</f>
        <v>4.2393504057720465E-11</v>
      </c>
      <c r="S7" s="250">
        <f>'Natural Gas Filter'!P1372</f>
        <v>4.2393504057720465E-11</v>
      </c>
      <c r="T7" s="250">
        <f>'Natural Gas Filter'!Q1372</f>
        <v>4.2393504057720465E-11</v>
      </c>
      <c r="U7" s="250">
        <f>'Natural Gas Filter'!R1372</f>
        <v>4.2393504057720465E-11</v>
      </c>
      <c r="V7" s="250">
        <f>'Natural Gas Filter'!S1372</f>
        <v>4.2393504057720465E-11</v>
      </c>
      <c r="W7" s="254">
        <f>'Natural Gas Filter'!T1372</f>
        <v>4.2393504057720465E-11</v>
      </c>
    </row>
    <row r="8" spans="1:23" s="197" customFormat="1" x14ac:dyDescent="0.25">
      <c r="A8" s="261" t="s">
        <v>288</v>
      </c>
      <c r="B8" s="248">
        <f>'Natural Gas Filter'!C1373</f>
        <v>4.2393504057720465E-11</v>
      </c>
      <c r="C8" s="248">
        <f>'Natural Gas Filter'!D1373</f>
        <v>4.2393504057720465E-11</v>
      </c>
      <c r="D8" s="248">
        <f>'Natural Gas Filter'!E1373</f>
        <v>4.2393504057720465E-11</v>
      </c>
      <c r="E8" s="248">
        <f>'Natural Gas Filter'!F1373</f>
        <v>4.2393504057720465E-11</v>
      </c>
      <c r="F8" s="248">
        <f>'Natural Gas Filter'!G1373</f>
        <v>4.2393504057720465E-11</v>
      </c>
      <c r="G8" s="248">
        <f>'Natural Gas Filter'!H1373</f>
        <v>4.2393504057720465E-11</v>
      </c>
      <c r="H8" s="262">
        <f>'Natural Gas Filter'!I1373</f>
        <v>4.2393504057720465E-11</v>
      </c>
      <c r="I8" s="213"/>
      <c r="J8" s="255" t="s">
        <v>288</v>
      </c>
      <c r="K8" s="250">
        <f>'Natural Gas Filter'!J1373</f>
        <v>4.2393504057720465E-11</v>
      </c>
      <c r="L8" s="250">
        <f>'Natural Gas Filter'!K1373</f>
        <v>4.2393504057720465E-11</v>
      </c>
      <c r="M8" s="250">
        <f>'Natural Gas Filter'!L1373</f>
        <v>4.2393504057720465E-11</v>
      </c>
      <c r="N8" s="250">
        <f>'Natural Gas Filter'!M1373</f>
        <v>4.2393504057720465E-11</v>
      </c>
      <c r="O8" s="254">
        <f>'Natural Gas Filter'!N1373</f>
        <v>4.2393504057720465E-11</v>
      </c>
      <c r="Q8" s="255" t="s">
        <v>288</v>
      </c>
      <c r="R8" s="250">
        <f>'Natural Gas Filter'!O1373</f>
        <v>4.2393504057720465E-11</v>
      </c>
      <c r="S8" s="250">
        <f>'Natural Gas Filter'!P1373</f>
        <v>4.2393504057720465E-11</v>
      </c>
      <c r="T8" s="250">
        <f>'Natural Gas Filter'!Q1373</f>
        <v>4.2393504057720465E-11</v>
      </c>
      <c r="U8" s="250">
        <f>'Natural Gas Filter'!R1373</f>
        <v>4.2393504057720465E-11</v>
      </c>
      <c r="V8" s="250">
        <f>'Natural Gas Filter'!S1373</f>
        <v>4.2393504057720465E-11</v>
      </c>
      <c r="W8" s="254">
        <f>'Natural Gas Filter'!T1373</f>
        <v>4.2393504057720465E-11</v>
      </c>
    </row>
    <row r="9" spans="1:23" s="197" customFormat="1" x14ac:dyDescent="0.25">
      <c r="A9" s="263" t="s">
        <v>492</v>
      </c>
      <c r="B9" s="248">
        <f>'Natural Gas Filter'!C1374</f>
        <v>0</v>
      </c>
      <c r="C9" s="248">
        <f>'Natural Gas Filter'!D1374</f>
        <v>0</v>
      </c>
      <c r="D9" s="248">
        <f>'Natural Gas Filter'!E1374</f>
        <v>0</v>
      </c>
      <c r="E9" s="248">
        <f>'Natural Gas Filter'!F1374</f>
        <v>0</v>
      </c>
      <c r="F9" s="248">
        <f>'Natural Gas Filter'!G1374</f>
        <v>0</v>
      </c>
      <c r="G9" s="248">
        <f>'Natural Gas Filter'!H1374</f>
        <v>0</v>
      </c>
      <c r="H9" s="262">
        <f>'Natural Gas Filter'!I1374</f>
        <v>0</v>
      </c>
      <c r="I9" s="213"/>
      <c r="J9" s="256" t="s">
        <v>492</v>
      </c>
      <c r="K9" s="250">
        <f>'Natural Gas Filter'!J1374</f>
        <v>3.669393295662694E-7</v>
      </c>
      <c r="L9" s="250">
        <f>'Natural Gas Filter'!K1374</f>
        <v>3.669393295662694E-7</v>
      </c>
      <c r="M9" s="250">
        <f>'Natural Gas Filter'!L1374</f>
        <v>3.669393295662694E-7</v>
      </c>
      <c r="N9" s="250">
        <f>'Natural Gas Filter'!M1374</f>
        <v>3.669393295662694E-7</v>
      </c>
      <c r="O9" s="254">
        <f>'Natural Gas Filter'!N1374</f>
        <v>3.669393295662694E-7</v>
      </c>
      <c r="Q9" s="256" t="s">
        <v>492</v>
      </c>
      <c r="R9" s="250">
        <f>'Natural Gas Filter'!O1374</f>
        <v>0</v>
      </c>
      <c r="S9" s="250">
        <f>'Natural Gas Filter'!P1374</f>
        <v>0</v>
      </c>
      <c r="T9" s="250">
        <f>'Natural Gas Filter'!Q1374</f>
        <v>0</v>
      </c>
      <c r="U9" s="250">
        <f>'Natural Gas Filter'!R1374</f>
        <v>0</v>
      </c>
      <c r="V9" s="250">
        <f>'Natural Gas Filter'!S1374</f>
        <v>0</v>
      </c>
      <c r="W9" s="254">
        <f>'Natural Gas Filter'!T1374</f>
        <v>0</v>
      </c>
    </row>
    <row r="10" spans="1:23" s="197" customFormat="1" x14ac:dyDescent="0.25">
      <c r="A10" s="263" t="s">
        <v>498</v>
      </c>
      <c r="B10" s="248">
        <f>'Natural Gas Filter'!C1375</f>
        <v>0</v>
      </c>
      <c r="C10" s="248">
        <f>'Natural Gas Filter'!D1375</f>
        <v>0</v>
      </c>
      <c r="D10" s="248">
        <f>'Natural Gas Filter'!E1375</f>
        <v>0</v>
      </c>
      <c r="E10" s="248">
        <f>'Natural Gas Filter'!F1375</f>
        <v>0</v>
      </c>
      <c r="F10" s="248">
        <f>'Natural Gas Filter'!G1375</f>
        <v>0</v>
      </c>
      <c r="G10" s="248">
        <f>'Natural Gas Filter'!H1375</f>
        <v>0</v>
      </c>
      <c r="H10" s="262">
        <f>'Natural Gas Filter'!I1375</f>
        <v>0</v>
      </c>
      <c r="I10" s="213"/>
      <c r="J10" s="256" t="s">
        <v>498</v>
      </c>
      <c r="K10" s="250">
        <f>'Natural Gas Filter'!J1375</f>
        <v>4.3453341659163485E-7</v>
      </c>
      <c r="L10" s="250">
        <f>'Natural Gas Filter'!K1375</f>
        <v>4.3453341659163485E-7</v>
      </c>
      <c r="M10" s="250">
        <f>'Natural Gas Filter'!L1375</f>
        <v>4.3453341659163485E-7</v>
      </c>
      <c r="N10" s="250">
        <f>'Natural Gas Filter'!M1375</f>
        <v>4.3453341659163485E-7</v>
      </c>
      <c r="O10" s="254">
        <f>'Natural Gas Filter'!N1375</f>
        <v>4.3453341659163485E-7</v>
      </c>
      <c r="Q10" s="256" t="s">
        <v>498</v>
      </c>
      <c r="R10" s="250">
        <f>'Natural Gas Filter'!O1375</f>
        <v>0</v>
      </c>
      <c r="S10" s="250">
        <f>'Natural Gas Filter'!P1375</f>
        <v>0</v>
      </c>
      <c r="T10" s="250">
        <f>'Natural Gas Filter'!Q1375</f>
        <v>0</v>
      </c>
      <c r="U10" s="250">
        <f>'Natural Gas Filter'!R1375</f>
        <v>0</v>
      </c>
      <c r="V10" s="250">
        <f>'Natural Gas Filter'!S1375</f>
        <v>0</v>
      </c>
      <c r="W10" s="254">
        <f>'Natural Gas Filter'!T1375</f>
        <v>0</v>
      </c>
    </row>
    <row r="11" spans="1:23" s="197" customFormat="1" x14ac:dyDescent="0.25">
      <c r="A11" s="261" t="s">
        <v>567</v>
      </c>
      <c r="B11" s="248">
        <f>'Natural Gas Filter'!C1376</f>
        <v>7.5366229435947505E-5</v>
      </c>
      <c r="C11" s="248">
        <f>'Natural Gas Filter'!D1376</f>
        <v>7.5366229435947505E-5</v>
      </c>
      <c r="D11" s="248">
        <f>'Natural Gas Filter'!E1376</f>
        <v>7.5366229435947505E-5</v>
      </c>
      <c r="E11" s="248">
        <f>'Natural Gas Filter'!F1376</f>
        <v>2.1432271495847567E-4</v>
      </c>
      <c r="F11" s="248">
        <f>'Natural Gas Filter'!G1376</f>
        <v>4.2393504057720475E-4</v>
      </c>
      <c r="G11" s="248">
        <f>'Natural Gas Filter'!H1376</f>
        <v>7.5366229435947505E-5</v>
      </c>
      <c r="H11" s="262">
        <f>'Natural Gas Filter'!I1376</f>
        <v>7.5366229435947505E-5</v>
      </c>
      <c r="I11" s="218"/>
      <c r="J11" s="255" t="s">
        <v>567</v>
      </c>
      <c r="K11" s="250">
        <f>'Natural Gas Filter'!J1376</f>
        <v>7.5366229435947505E-5</v>
      </c>
      <c r="L11" s="250">
        <f>'Natural Gas Filter'!K1376</f>
        <v>2.1432271495847567E-4</v>
      </c>
      <c r="M11" s="250">
        <f>'Natural Gas Filter'!L1376</f>
        <v>4.2393504057720475E-4</v>
      </c>
      <c r="N11" s="250">
        <f>'Natural Gas Filter'!M1376</f>
        <v>7.5366229435947505E-5</v>
      </c>
      <c r="O11" s="254">
        <f>'Natural Gas Filter'!N1376</f>
        <v>7.5366229435947505E-5</v>
      </c>
      <c r="Q11" s="255" t="s">
        <v>567</v>
      </c>
      <c r="R11" s="250">
        <f>'Natural Gas Filter'!O1376</f>
        <v>7.5366229435947505E-5</v>
      </c>
      <c r="S11" s="250">
        <f>'Natural Gas Filter'!P1376</f>
        <v>7.5366229435947505E-5</v>
      </c>
      <c r="T11" s="250">
        <f>'Natural Gas Filter'!Q1376</f>
        <v>2.1432271495847567E-4</v>
      </c>
      <c r="U11" s="250">
        <f>'Natural Gas Filter'!R1376</f>
        <v>4.2393504057720475E-4</v>
      </c>
      <c r="V11" s="250">
        <f>'Natural Gas Filter'!S1376</f>
        <v>7.5366229435947505E-5</v>
      </c>
      <c r="W11" s="254">
        <f>'Natural Gas Filter'!T1376</f>
        <v>7.5366229435947505E-5</v>
      </c>
    </row>
    <row r="12" spans="1:23" s="197" customFormat="1" x14ac:dyDescent="0.25">
      <c r="A12" s="261" t="s">
        <v>290</v>
      </c>
      <c r="B12" s="248">
        <f>'Natural Gas Filter'!C1377</f>
        <v>5.6524672076960611E-11</v>
      </c>
      <c r="C12" s="248">
        <f>'Natural Gas Filter'!D1377</f>
        <v>5.6524672076960611E-11</v>
      </c>
      <c r="D12" s="248">
        <f>'Natural Gas Filter'!E1377</f>
        <v>5.6524672076960611E-11</v>
      </c>
      <c r="E12" s="248">
        <f>'Natural Gas Filter'!F1377</f>
        <v>5.6524672076960611E-11</v>
      </c>
      <c r="F12" s="248">
        <f>'Natural Gas Filter'!G1377</f>
        <v>5.6524672076960611E-11</v>
      </c>
      <c r="G12" s="248">
        <f>'Natural Gas Filter'!H1377</f>
        <v>5.6524672076960611E-11</v>
      </c>
      <c r="H12" s="262">
        <f>'Natural Gas Filter'!I1377</f>
        <v>5.6524672076960611E-11</v>
      </c>
      <c r="I12" s="218"/>
      <c r="J12" s="255" t="s">
        <v>290</v>
      </c>
      <c r="K12" s="250">
        <f>'Natural Gas Filter'!J1377</f>
        <v>5.6524672076960611E-11</v>
      </c>
      <c r="L12" s="250">
        <f>'Natural Gas Filter'!K1377</f>
        <v>5.6524672076960611E-11</v>
      </c>
      <c r="M12" s="250">
        <f>'Natural Gas Filter'!L1377</f>
        <v>5.6524672076960611E-11</v>
      </c>
      <c r="N12" s="250">
        <f>'Natural Gas Filter'!M1377</f>
        <v>5.6524672076960611E-11</v>
      </c>
      <c r="O12" s="254">
        <f>'Natural Gas Filter'!N1377</f>
        <v>5.6524672076960611E-11</v>
      </c>
      <c r="Q12" s="255" t="s">
        <v>290</v>
      </c>
      <c r="R12" s="250">
        <f>'Natural Gas Filter'!O1377</f>
        <v>5.6524672076960611E-11</v>
      </c>
      <c r="S12" s="250">
        <f>'Natural Gas Filter'!P1377</f>
        <v>5.6524672076960611E-11</v>
      </c>
      <c r="T12" s="250">
        <f>'Natural Gas Filter'!Q1377</f>
        <v>5.6524672076960611E-11</v>
      </c>
      <c r="U12" s="250">
        <f>'Natural Gas Filter'!R1377</f>
        <v>5.6524672076960611E-11</v>
      </c>
      <c r="V12" s="250">
        <f>'Natural Gas Filter'!S1377</f>
        <v>5.6524672076960611E-11</v>
      </c>
      <c r="W12" s="254">
        <f>'Natural Gas Filter'!T1377</f>
        <v>5.6524672076960611E-11</v>
      </c>
    </row>
    <row r="13" spans="1:23" s="197" customFormat="1" x14ac:dyDescent="0.25">
      <c r="A13" s="261" t="s">
        <v>293</v>
      </c>
      <c r="B13" s="248">
        <f>'Natural Gas Filter'!C1378</f>
        <v>4.7103893397467188E-9</v>
      </c>
      <c r="C13" s="248">
        <f>'Natural Gas Filter'!D1378</f>
        <v>4.7103893397467188E-9</v>
      </c>
      <c r="D13" s="248">
        <f>'Natural Gas Filter'!E1378</f>
        <v>4.7103893397467188E-9</v>
      </c>
      <c r="E13" s="248">
        <f>'Natural Gas Filter'!F1378</f>
        <v>4.7103893397467188E-9</v>
      </c>
      <c r="F13" s="248">
        <f>'Natural Gas Filter'!G1378</f>
        <v>4.7103893397467188E-9</v>
      </c>
      <c r="G13" s="248">
        <f>'Natural Gas Filter'!H1378</f>
        <v>4.7103893397467188E-9</v>
      </c>
      <c r="H13" s="262">
        <f>'Natural Gas Filter'!I1378</f>
        <v>4.7103893397467188E-9</v>
      </c>
      <c r="I13" s="218"/>
      <c r="J13" s="255" t="s">
        <v>293</v>
      </c>
      <c r="K13" s="250">
        <f>'Natural Gas Filter'!J1378</f>
        <v>4.7103893397467188E-9</v>
      </c>
      <c r="L13" s="250">
        <f>'Natural Gas Filter'!K1378</f>
        <v>4.7103893397467188E-9</v>
      </c>
      <c r="M13" s="250">
        <f>'Natural Gas Filter'!L1378</f>
        <v>4.7103893397467188E-9</v>
      </c>
      <c r="N13" s="250">
        <f>'Natural Gas Filter'!M1378</f>
        <v>4.7103893397467188E-9</v>
      </c>
      <c r="O13" s="254">
        <f>'Natural Gas Filter'!N1378</f>
        <v>4.7103893397467188E-9</v>
      </c>
      <c r="Q13" s="255" t="s">
        <v>293</v>
      </c>
      <c r="R13" s="250">
        <f>'Natural Gas Filter'!O1378</f>
        <v>4.7103893397467188E-9</v>
      </c>
      <c r="S13" s="250">
        <f>'Natural Gas Filter'!P1378</f>
        <v>4.7103893397467188E-9</v>
      </c>
      <c r="T13" s="250">
        <f>'Natural Gas Filter'!Q1378</f>
        <v>4.7103893397467188E-9</v>
      </c>
      <c r="U13" s="250">
        <f>'Natural Gas Filter'!R1378</f>
        <v>4.7103893397467188E-9</v>
      </c>
      <c r="V13" s="250">
        <f>'Natural Gas Filter'!S1378</f>
        <v>4.7103893397467188E-9</v>
      </c>
      <c r="W13" s="254">
        <f>'Natural Gas Filter'!T1378</f>
        <v>4.7103893397467188E-9</v>
      </c>
    </row>
    <row r="14" spans="1:23" s="197" customFormat="1" x14ac:dyDescent="0.25">
      <c r="A14" s="261" t="s">
        <v>296</v>
      </c>
      <c r="B14" s="248">
        <f>'Natural Gas Filter'!C1379</f>
        <v>1.0362856547442783E-7</v>
      </c>
      <c r="C14" s="248">
        <f>'Natural Gas Filter'!D1379</f>
        <v>1.0362856547442783E-7</v>
      </c>
      <c r="D14" s="248">
        <f>'Natural Gas Filter'!E1379</f>
        <v>1.0362856547442783E-7</v>
      </c>
      <c r="E14" s="248">
        <f>'Natural Gas Filter'!F1379</f>
        <v>1.0362856547442783E-7</v>
      </c>
      <c r="F14" s="248">
        <f>'Natural Gas Filter'!G1379</f>
        <v>1.0362856547442783E-7</v>
      </c>
      <c r="G14" s="248">
        <f>'Natural Gas Filter'!H1379</f>
        <v>1.0362856547442783E-7</v>
      </c>
      <c r="H14" s="262">
        <f>'Natural Gas Filter'!I1379</f>
        <v>1.0362856547442783E-7</v>
      </c>
      <c r="I14" s="213"/>
      <c r="J14" s="255" t="s">
        <v>296</v>
      </c>
      <c r="K14" s="250">
        <f>'Natural Gas Filter'!J1379</f>
        <v>1.0362856547442783E-7</v>
      </c>
      <c r="L14" s="250">
        <f>'Natural Gas Filter'!K1379</f>
        <v>1.0362856547442783E-7</v>
      </c>
      <c r="M14" s="250">
        <f>'Natural Gas Filter'!L1379</f>
        <v>1.0362856547442783E-7</v>
      </c>
      <c r="N14" s="250">
        <f>'Natural Gas Filter'!M1379</f>
        <v>1.0362856547442783E-7</v>
      </c>
      <c r="O14" s="254">
        <f>'Natural Gas Filter'!N1379</f>
        <v>1.0362856547442783E-7</v>
      </c>
      <c r="Q14" s="255" t="s">
        <v>296</v>
      </c>
      <c r="R14" s="250">
        <f>'Natural Gas Filter'!O1379</f>
        <v>1.0362856547442783E-7</v>
      </c>
      <c r="S14" s="250">
        <f>'Natural Gas Filter'!P1379</f>
        <v>1.0362856547442783E-7</v>
      </c>
      <c r="T14" s="250">
        <f>'Natural Gas Filter'!Q1379</f>
        <v>1.0362856547442783E-7</v>
      </c>
      <c r="U14" s="250">
        <f>'Natural Gas Filter'!R1379</f>
        <v>1.0362856547442783E-7</v>
      </c>
      <c r="V14" s="250">
        <f>'Natural Gas Filter'!S1379</f>
        <v>1.0362856547442783E-7</v>
      </c>
      <c r="W14" s="254">
        <f>'Natural Gas Filter'!T1379</f>
        <v>1.0362856547442783E-7</v>
      </c>
    </row>
    <row r="15" spans="1:23" s="197" customFormat="1" x14ac:dyDescent="0.25">
      <c r="A15" s="261" t="s">
        <v>298</v>
      </c>
      <c r="B15" s="248">
        <f>'Natural Gas Filter'!C1380</f>
        <v>4.9459088067340543E-8</v>
      </c>
      <c r="C15" s="248">
        <f>'Natural Gas Filter'!D1380</f>
        <v>4.9459088067340543E-8</v>
      </c>
      <c r="D15" s="248">
        <f>'Natural Gas Filter'!E1380</f>
        <v>4.9459088067340543E-8</v>
      </c>
      <c r="E15" s="248">
        <f>'Natural Gas Filter'!F1380</f>
        <v>4.9459088067340543E-8</v>
      </c>
      <c r="F15" s="248">
        <f>'Natural Gas Filter'!G1380</f>
        <v>4.9459088067340543E-8</v>
      </c>
      <c r="G15" s="248">
        <f>'Natural Gas Filter'!H1380</f>
        <v>4.9459088067340543E-8</v>
      </c>
      <c r="H15" s="262">
        <f>'Natural Gas Filter'!I1380</f>
        <v>4.9459088067340543E-8</v>
      </c>
      <c r="I15" s="213"/>
      <c r="J15" s="255" t="s">
        <v>298</v>
      </c>
      <c r="K15" s="250">
        <f>'Natural Gas Filter'!J1380</f>
        <v>4.9459088067340543E-8</v>
      </c>
      <c r="L15" s="250">
        <f>'Natural Gas Filter'!K1380</f>
        <v>4.9459088067340543E-8</v>
      </c>
      <c r="M15" s="250">
        <f>'Natural Gas Filter'!L1380</f>
        <v>4.9459088067340543E-8</v>
      </c>
      <c r="N15" s="250">
        <f>'Natural Gas Filter'!M1380</f>
        <v>4.9459088067340543E-8</v>
      </c>
      <c r="O15" s="254">
        <f>'Natural Gas Filter'!N1380</f>
        <v>4.9459088067340543E-8</v>
      </c>
      <c r="Q15" s="255" t="s">
        <v>298</v>
      </c>
      <c r="R15" s="250">
        <f>'Natural Gas Filter'!O1380</f>
        <v>4.9459088067340543E-8</v>
      </c>
      <c r="S15" s="250">
        <f>'Natural Gas Filter'!P1380</f>
        <v>4.9459088067340543E-8</v>
      </c>
      <c r="T15" s="250">
        <f>'Natural Gas Filter'!Q1380</f>
        <v>4.9459088067340543E-8</v>
      </c>
      <c r="U15" s="250">
        <f>'Natural Gas Filter'!R1380</f>
        <v>4.9459088067340543E-8</v>
      </c>
      <c r="V15" s="250">
        <f>'Natural Gas Filter'!S1380</f>
        <v>4.9459088067340543E-8</v>
      </c>
      <c r="W15" s="254">
        <f>'Natural Gas Filter'!T1380</f>
        <v>4.9459088067340543E-8</v>
      </c>
    </row>
    <row r="16" spans="1:23" s="197" customFormat="1" x14ac:dyDescent="0.25">
      <c r="A16" s="261" t="s">
        <v>300</v>
      </c>
      <c r="B16" s="248">
        <f>'Natural Gas Filter'!C1381</f>
        <v>4.2393504057720465E-11</v>
      </c>
      <c r="C16" s="248">
        <f>'Natural Gas Filter'!D1381</f>
        <v>4.2393504057720465E-11</v>
      </c>
      <c r="D16" s="248">
        <f>'Natural Gas Filter'!E1381</f>
        <v>4.2393504057720465E-11</v>
      </c>
      <c r="E16" s="248">
        <f>'Natural Gas Filter'!F1381</f>
        <v>4.2393504057720465E-11</v>
      </c>
      <c r="F16" s="248">
        <f>'Natural Gas Filter'!G1381</f>
        <v>4.2393504057720465E-11</v>
      </c>
      <c r="G16" s="248">
        <f>'Natural Gas Filter'!H1381</f>
        <v>4.2393504057720465E-11</v>
      </c>
      <c r="H16" s="262">
        <f>'Natural Gas Filter'!I1381</f>
        <v>4.2393504057720465E-11</v>
      </c>
      <c r="I16" s="213"/>
      <c r="J16" s="255" t="s">
        <v>300</v>
      </c>
      <c r="K16" s="250">
        <f>'Natural Gas Filter'!J1381</f>
        <v>4.2393504057720465E-11</v>
      </c>
      <c r="L16" s="250">
        <f>'Natural Gas Filter'!K1381</f>
        <v>4.2393504057720465E-11</v>
      </c>
      <c r="M16" s="250">
        <f>'Natural Gas Filter'!L1381</f>
        <v>4.2393504057720465E-11</v>
      </c>
      <c r="N16" s="250">
        <f>'Natural Gas Filter'!M1381</f>
        <v>4.2393504057720465E-11</v>
      </c>
      <c r="O16" s="254">
        <f>'Natural Gas Filter'!N1381</f>
        <v>4.2393504057720465E-11</v>
      </c>
      <c r="Q16" s="255" t="s">
        <v>300</v>
      </c>
      <c r="R16" s="250">
        <f>'Natural Gas Filter'!O1381</f>
        <v>4.2393504057720465E-11</v>
      </c>
      <c r="S16" s="250">
        <f>'Natural Gas Filter'!P1381</f>
        <v>4.2393504057720465E-11</v>
      </c>
      <c r="T16" s="250">
        <f>'Natural Gas Filter'!Q1381</f>
        <v>4.2393504057720465E-11</v>
      </c>
      <c r="U16" s="250">
        <f>'Natural Gas Filter'!R1381</f>
        <v>4.2393504057720465E-11</v>
      </c>
      <c r="V16" s="250">
        <f>'Natural Gas Filter'!S1381</f>
        <v>4.2393504057720465E-11</v>
      </c>
      <c r="W16" s="254">
        <f>'Natural Gas Filter'!T1381</f>
        <v>4.2393504057720465E-11</v>
      </c>
    </row>
    <row r="17" spans="1:23" s="197" customFormat="1" x14ac:dyDescent="0.25">
      <c r="A17" s="261" t="s">
        <v>302</v>
      </c>
      <c r="B17" s="248">
        <f>'Natural Gas Filter'!C1382</f>
        <v>2.8262336038480305E-11</v>
      </c>
      <c r="C17" s="248">
        <f>'Natural Gas Filter'!D1382</f>
        <v>2.8262336038480305E-11</v>
      </c>
      <c r="D17" s="248">
        <f>'Natural Gas Filter'!E1382</f>
        <v>2.8262336038480305E-11</v>
      </c>
      <c r="E17" s="248">
        <f>'Natural Gas Filter'!F1382</f>
        <v>2.8262336038480305E-11</v>
      </c>
      <c r="F17" s="248">
        <f>'Natural Gas Filter'!G1382</f>
        <v>2.8262336038480305E-11</v>
      </c>
      <c r="G17" s="248">
        <f>'Natural Gas Filter'!H1382</f>
        <v>2.8262336038480305E-11</v>
      </c>
      <c r="H17" s="262">
        <f>'Natural Gas Filter'!I1382</f>
        <v>2.8262336038480305E-11</v>
      </c>
      <c r="I17" s="213"/>
      <c r="J17" s="255" t="s">
        <v>302</v>
      </c>
      <c r="K17" s="250">
        <f>'Natural Gas Filter'!J1382</f>
        <v>2.8262336038480305E-11</v>
      </c>
      <c r="L17" s="250">
        <f>'Natural Gas Filter'!K1382</f>
        <v>2.8262336038480305E-11</v>
      </c>
      <c r="M17" s="250">
        <f>'Natural Gas Filter'!L1382</f>
        <v>2.8262336038480305E-11</v>
      </c>
      <c r="N17" s="250">
        <f>'Natural Gas Filter'!M1382</f>
        <v>2.8262336038480305E-11</v>
      </c>
      <c r="O17" s="254">
        <f>'Natural Gas Filter'!N1382</f>
        <v>2.8262336038480305E-11</v>
      </c>
      <c r="Q17" s="255" t="s">
        <v>302</v>
      </c>
      <c r="R17" s="250">
        <f>'Natural Gas Filter'!O1382</f>
        <v>2.8262336038480305E-11</v>
      </c>
      <c r="S17" s="250">
        <f>'Natural Gas Filter'!P1382</f>
        <v>2.8262336038480305E-11</v>
      </c>
      <c r="T17" s="250">
        <f>'Natural Gas Filter'!Q1382</f>
        <v>2.8262336038480305E-11</v>
      </c>
      <c r="U17" s="250">
        <f>'Natural Gas Filter'!R1382</f>
        <v>2.8262336038480305E-11</v>
      </c>
      <c r="V17" s="250">
        <f>'Natural Gas Filter'!S1382</f>
        <v>2.8262336038480305E-11</v>
      </c>
      <c r="W17" s="254">
        <f>'Natural Gas Filter'!T1382</f>
        <v>2.8262336038480305E-11</v>
      </c>
    </row>
    <row r="18" spans="1:23" s="197" customFormat="1" x14ac:dyDescent="0.25">
      <c r="A18" s="261" t="s">
        <v>305</v>
      </c>
      <c r="B18" s="248">
        <f>'Natural Gas Filter'!C1383</f>
        <v>4.2393504057720465E-11</v>
      </c>
      <c r="C18" s="248">
        <f>'Natural Gas Filter'!D1383</f>
        <v>4.2393504057720465E-11</v>
      </c>
      <c r="D18" s="248">
        <f>'Natural Gas Filter'!E1383</f>
        <v>4.2393504057720465E-11</v>
      </c>
      <c r="E18" s="248">
        <f>'Natural Gas Filter'!F1383</f>
        <v>4.2393504057720465E-11</v>
      </c>
      <c r="F18" s="248">
        <f>'Natural Gas Filter'!G1383</f>
        <v>4.2393504057720465E-11</v>
      </c>
      <c r="G18" s="248">
        <f>'Natural Gas Filter'!H1383</f>
        <v>4.2393504057720465E-11</v>
      </c>
      <c r="H18" s="262">
        <f>'Natural Gas Filter'!I1383</f>
        <v>4.2393504057720465E-11</v>
      </c>
      <c r="I18" s="213"/>
      <c r="J18" s="255" t="s">
        <v>305</v>
      </c>
      <c r="K18" s="250">
        <f>'Natural Gas Filter'!J1383</f>
        <v>4.2393504057720465E-11</v>
      </c>
      <c r="L18" s="250">
        <f>'Natural Gas Filter'!K1383</f>
        <v>4.2393504057720465E-11</v>
      </c>
      <c r="M18" s="250">
        <f>'Natural Gas Filter'!L1383</f>
        <v>4.2393504057720465E-11</v>
      </c>
      <c r="N18" s="250">
        <f>'Natural Gas Filter'!M1383</f>
        <v>4.2393504057720465E-11</v>
      </c>
      <c r="O18" s="254">
        <f>'Natural Gas Filter'!N1383</f>
        <v>4.2393504057720465E-11</v>
      </c>
      <c r="Q18" s="255" t="s">
        <v>305</v>
      </c>
      <c r="R18" s="250">
        <f>'Natural Gas Filter'!O1383</f>
        <v>4.2393504057720465E-11</v>
      </c>
      <c r="S18" s="250">
        <f>'Natural Gas Filter'!P1383</f>
        <v>4.2393504057720465E-11</v>
      </c>
      <c r="T18" s="250">
        <f>'Natural Gas Filter'!Q1383</f>
        <v>4.2393504057720465E-11</v>
      </c>
      <c r="U18" s="250">
        <f>'Natural Gas Filter'!R1383</f>
        <v>4.2393504057720465E-11</v>
      </c>
      <c r="V18" s="250">
        <f>'Natural Gas Filter'!S1383</f>
        <v>4.2393504057720465E-11</v>
      </c>
      <c r="W18" s="254">
        <f>'Natural Gas Filter'!T1383</f>
        <v>4.2393504057720465E-11</v>
      </c>
    </row>
    <row r="19" spans="1:23" s="197" customFormat="1" x14ac:dyDescent="0.25">
      <c r="A19" s="247" t="s">
        <v>696</v>
      </c>
      <c r="B19" s="248">
        <f>'Natural Gas Filter'!C1384</f>
        <v>0</v>
      </c>
      <c r="C19" s="248">
        <f>'Natural Gas Filter'!D1384</f>
        <v>0</v>
      </c>
      <c r="D19" s="248">
        <f>'Natural Gas Filter'!E1384</f>
        <v>0</v>
      </c>
      <c r="E19" s="248">
        <f>'Natural Gas Filter'!F1384</f>
        <v>0</v>
      </c>
      <c r="F19" s="248">
        <f>'Natural Gas Filter'!G1384</f>
        <v>0</v>
      </c>
      <c r="G19" s="248">
        <f>'Natural Gas Filter'!H1384</f>
        <v>0</v>
      </c>
      <c r="H19" s="262">
        <f>'Natural Gas Filter'!I1384</f>
        <v>0</v>
      </c>
      <c r="I19" s="213"/>
      <c r="J19" s="257" t="s">
        <v>696</v>
      </c>
      <c r="K19" s="250">
        <f>'Natural Gas Filter'!J1384</f>
        <v>0</v>
      </c>
      <c r="L19" s="250">
        <f>'Natural Gas Filter'!K1384</f>
        <v>0</v>
      </c>
      <c r="M19" s="250">
        <f>'Natural Gas Filter'!L1384</f>
        <v>0</v>
      </c>
      <c r="N19" s="250">
        <f>'Natural Gas Filter'!M1384</f>
        <v>0</v>
      </c>
      <c r="O19" s="254">
        <f>'Natural Gas Filter'!N1384</f>
        <v>0</v>
      </c>
      <c r="Q19" s="257" t="s">
        <v>696</v>
      </c>
      <c r="R19" s="250">
        <f>'Natural Gas Filter'!O1384</f>
        <v>0</v>
      </c>
      <c r="S19" s="250">
        <f>'Natural Gas Filter'!P1384</f>
        <v>0</v>
      </c>
      <c r="T19" s="250">
        <f>'Natural Gas Filter'!Q1384</f>
        <v>0</v>
      </c>
      <c r="U19" s="250">
        <f>'Natural Gas Filter'!R1384</f>
        <v>0</v>
      </c>
      <c r="V19" s="250">
        <f>'Natural Gas Filter'!S1384</f>
        <v>0</v>
      </c>
      <c r="W19" s="254">
        <f>'Natural Gas Filter'!T1384</f>
        <v>0</v>
      </c>
    </row>
    <row r="20" spans="1:23" s="197" customFormat="1" x14ac:dyDescent="0.25">
      <c r="A20" s="261" t="s">
        <v>307</v>
      </c>
      <c r="B20" s="248">
        <f>'Natural Gas Filter'!C1385</f>
        <v>2.8262336038480305E-11</v>
      </c>
      <c r="C20" s="248">
        <f>'Natural Gas Filter'!D1385</f>
        <v>2.8262336038480305E-11</v>
      </c>
      <c r="D20" s="248">
        <f>'Natural Gas Filter'!E1385</f>
        <v>2.8262336038480305E-11</v>
      </c>
      <c r="E20" s="248">
        <f>'Natural Gas Filter'!F1385</f>
        <v>2.8262336038480305E-11</v>
      </c>
      <c r="F20" s="248">
        <f>'Natural Gas Filter'!G1385</f>
        <v>2.8262336038480305E-11</v>
      </c>
      <c r="G20" s="248">
        <f>'Natural Gas Filter'!H1385</f>
        <v>2.8262336038480305E-11</v>
      </c>
      <c r="H20" s="262">
        <f>'Natural Gas Filter'!I1385</f>
        <v>2.8262336038480305E-11</v>
      </c>
      <c r="I20" s="213"/>
      <c r="J20" s="255" t="s">
        <v>307</v>
      </c>
      <c r="K20" s="250">
        <f>'Natural Gas Filter'!J1385</f>
        <v>2.8262336038480305E-11</v>
      </c>
      <c r="L20" s="250">
        <f>'Natural Gas Filter'!K1385</f>
        <v>2.8262336038480305E-11</v>
      </c>
      <c r="M20" s="250">
        <f>'Natural Gas Filter'!L1385</f>
        <v>2.8262336038480305E-11</v>
      </c>
      <c r="N20" s="250">
        <f>'Natural Gas Filter'!M1385</f>
        <v>2.8262336038480305E-11</v>
      </c>
      <c r="O20" s="254">
        <f>'Natural Gas Filter'!N1385</f>
        <v>2.8262336038480305E-11</v>
      </c>
      <c r="Q20" s="255" t="s">
        <v>307</v>
      </c>
      <c r="R20" s="250">
        <f>'Natural Gas Filter'!O1385</f>
        <v>2.8262336038480305E-11</v>
      </c>
      <c r="S20" s="250">
        <f>'Natural Gas Filter'!P1385</f>
        <v>2.8262336038480305E-11</v>
      </c>
      <c r="T20" s="250">
        <f>'Natural Gas Filter'!Q1385</f>
        <v>2.8262336038480305E-11</v>
      </c>
      <c r="U20" s="250">
        <f>'Natural Gas Filter'!R1385</f>
        <v>2.8262336038480305E-11</v>
      </c>
      <c r="V20" s="250">
        <f>'Natural Gas Filter'!S1385</f>
        <v>2.8262336038480305E-11</v>
      </c>
      <c r="W20" s="254">
        <f>'Natural Gas Filter'!T1385</f>
        <v>2.8262336038480305E-11</v>
      </c>
    </row>
    <row r="21" spans="1:23" s="197" customFormat="1" x14ac:dyDescent="0.25">
      <c r="A21" s="261" t="s">
        <v>309</v>
      </c>
      <c r="B21" s="248">
        <f>'Natural Gas Filter'!C1386</f>
        <v>4.2393504057720465E-11</v>
      </c>
      <c r="C21" s="248">
        <f>'Natural Gas Filter'!D1386</f>
        <v>4.2393504057720465E-11</v>
      </c>
      <c r="D21" s="248">
        <f>'Natural Gas Filter'!E1386</f>
        <v>4.2393504057720465E-11</v>
      </c>
      <c r="E21" s="248">
        <f>'Natural Gas Filter'!F1386</f>
        <v>4.2393504057720465E-11</v>
      </c>
      <c r="F21" s="248">
        <f>'Natural Gas Filter'!G1386</f>
        <v>4.2393504057720465E-11</v>
      </c>
      <c r="G21" s="248">
        <f>'Natural Gas Filter'!H1386</f>
        <v>4.2393504057720465E-11</v>
      </c>
      <c r="H21" s="262">
        <f>'Natural Gas Filter'!I1386</f>
        <v>4.2393504057720465E-11</v>
      </c>
      <c r="I21" s="213"/>
      <c r="J21" s="255" t="s">
        <v>309</v>
      </c>
      <c r="K21" s="250">
        <f>'Natural Gas Filter'!J1386</f>
        <v>4.2393504057720465E-11</v>
      </c>
      <c r="L21" s="250">
        <f>'Natural Gas Filter'!K1386</f>
        <v>4.2393504057720465E-11</v>
      </c>
      <c r="M21" s="250">
        <f>'Natural Gas Filter'!L1386</f>
        <v>4.2393504057720465E-11</v>
      </c>
      <c r="N21" s="250">
        <f>'Natural Gas Filter'!M1386</f>
        <v>4.2393504057720465E-11</v>
      </c>
      <c r="O21" s="254">
        <f>'Natural Gas Filter'!N1386</f>
        <v>4.2393504057720465E-11</v>
      </c>
      <c r="Q21" s="255" t="s">
        <v>309</v>
      </c>
      <c r="R21" s="250">
        <f>'Natural Gas Filter'!O1386</f>
        <v>4.2393504057720465E-11</v>
      </c>
      <c r="S21" s="250">
        <f>'Natural Gas Filter'!P1386</f>
        <v>4.2393504057720465E-11</v>
      </c>
      <c r="T21" s="250">
        <f>'Natural Gas Filter'!Q1386</f>
        <v>4.2393504057720465E-11</v>
      </c>
      <c r="U21" s="250">
        <f>'Natural Gas Filter'!R1386</f>
        <v>4.2393504057720465E-11</v>
      </c>
      <c r="V21" s="250">
        <f>'Natural Gas Filter'!S1386</f>
        <v>4.2393504057720465E-11</v>
      </c>
      <c r="W21" s="254">
        <f>'Natural Gas Filter'!T1386</f>
        <v>4.2393504057720465E-11</v>
      </c>
    </row>
    <row r="22" spans="1:23" s="197" customFormat="1" x14ac:dyDescent="0.25">
      <c r="A22" s="247" t="s">
        <v>311</v>
      </c>
      <c r="B22" s="248">
        <f>'Natural Gas Filter'!C1387</f>
        <v>2.8262336038480316E-10</v>
      </c>
      <c r="C22" s="248">
        <f>'Natural Gas Filter'!D1387</f>
        <v>2.8262336038480316E-10</v>
      </c>
      <c r="D22" s="248">
        <f>'Natural Gas Filter'!E1387</f>
        <v>2.8262336038480316E-10</v>
      </c>
      <c r="E22" s="248">
        <f>'Natural Gas Filter'!F1387</f>
        <v>2.8262336038480316E-10</v>
      </c>
      <c r="F22" s="248">
        <f>'Natural Gas Filter'!G1387</f>
        <v>2.8262336038480316E-10</v>
      </c>
      <c r="G22" s="248">
        <f>'Natural Gas Filter'!H1387</f>
        <v>2.8262336038480316E-10</v>
      </c>
      <c r="H22" s="262">
        <f>'Natural Gas Filter'!I1387</f>
        <v>2.8262336038480316E-10</v>
      </c>
      <c r="I22" s="213"/>
      <c r="J22" s="257" t="s">
        <v>311</v>
      </c>
      <c r="K22" s="250">
        <f>'Natural Gas Filter'!J1387</f>
        <v>2.8262336038480316E-10</v>
      </c>
      <c r="L22" s="250">
        <f>'Natural Gas Filter'!K1387</f>
        <v>2.8262336038480316E-10</v>
      </c>
      <c r="M22" s="250">
        <f>'Natural Gas Filter'!L1387</f>
        <v>2.8262336038480316E-10</v>
      </c>
      <c r="N22" s="250">
        <f>'Natural Gas Filter'!M1387</f>
        <v>2.8262336038480316E-10</v>
      </c>
      <c r="O22" s="254">
        <f>'Natural Gas Filter'!N1387</f>
        <v>2.8262336038480316E-10</v>
      </c>
      <c r="Q22" s="257" t="s">
        <v>311</v>
      </c>
      <c r="R22" s="250">
        <f>'Natural Gas Filter'!O1387</f>
        <v>2.8262336038480316E-10</v>
      </c>
      <c r="S22" s="250">
        <f>'Natural Gas Filter'!P1387</f>
        <v>2.8262336038480316E-10</v>
      </c>
      <c r="T22" s="250">
        <f>'Natural Gas Filter'!Q1387</f>
        <v>2.8262336038480316E-10</v>
      </c>
      <c r="U22" s="250">
        <f>'Natural Gas Filter'!R1387</f>
        <v>2.8262336038480316E-10</v>
      </c>
      <c r="V22" s="250">
        <f>'Natural Gas Filter'!S1387</f>
        <v>2.8262336038480316E-10</v>
      </c>
      <c r="W22" s="254">
        <f>'Natural Gas Filter'!T1387</f>
        <v>2.8262336038480316E-10</v>
      </c>
    </row>
    <row r="23" spans="1:23" s="197" customFormat="1" x14ac:dyDescent="0.25">
      <c r="A23" s="247" t="s">
        <v>694</v>
      </c>
      <c r="B23" s="248">
        <f>'Natural Gas Filter'!C1388</f>
        <v>0</v>
      </c>
      <c r="C23" s="248">
        <f>'Natural Gas Filter'!D1388</f>
        <v>0</v>
      </c>
      <c r="D23" s="248">
        <f>'Natural Gas Filter'!E1388</f>
        <v>0</v>
      </c>
      <c r="E23" s="248">
        <f>'Natural Gas Filter'!F1388</f>
        <v>0</v>
      </c>
      <c r="F23" s="248">
        <f>'Natural Gas Filter'!G1388</f>
        <v>0</v>
      </c>
      <c r="G23" s="248">
        <f>'Natural Gas Filter'!H1388</f>
        <v>0</v>
      </c>
      <c r="H23" s="262">
        <f>'Natural Gas Filter'!I1388</f>
        <v>0</v>
      </c>
      <c r="I23" s="213"/>
      <c r="J23" s="257" t="s">
        <v>694</v>
      </c>
      <c r="K23" s="250">
        <f>'Natural Gas Filter'!J1388</f>
        <v>0</v>
      </c>
      <c r="L23" s="250">
        <f>'Natural Gas Filter'!K1388</f>
        <v>0</v>
      </c>
      <c r="M23" s="250">
        <f>'Natural Gas Filter'!L1388</f>
        <v>0</v>
      </c>
      <c r="N23" s="250">
        <f>'Natural Gas Filter'!M1388</f>
        <v>0</v>
      </c>
      <c r="O23" s="254">
        <f>'Natural Gas Filter'!N1388</f>
        <v>0</v>
      </c>
      <c r="Q23" s="257" t="s">
        <v>694</v>
      </c>
      <c r="R23" s="250">
        <f>'Natural Gas Filter'!O1388</f>
        <v>0</v>
      </c>
      <c r="S23" s="250">
        <f>'Natural Gas Filter'!P1388</f>
        <v>0</v>
      </c>
      <c r="T23" s="250">
        <f>'Natural Gas Filter'!Q1388</f>
        <v>0</v>
      </c>
      <c r="U23" s="250">
        <f>'Natural Gas Filter'!R1388</f>
        <v>0</v>
      </c>
      <c r="V23" s="250">
        <f>'Natural Gas Filter'!S1388</f>
        <v>0</v>
      </c>
      <c r="W23" s="254">
        <f>'Natural Gas Filter'!T1388</f>
        <v>0</v>
      </c>
    </row>
    <row r="24" spans="1:23" s="197" customFormat="1" x14ac:dyDescent="0.25">
      <c r="A24" s="261" t="s">
        <v>502</v>
      </c>
      <c r="B24" s="248">
        <f>'Natural Gas Filter'!C1389</f>
        <v>0</v>
      </c>
      <c r="C24" s="248">
        <f>'Natural Gas Filter'!D1389</f>
        <v>0</v>
      </c>
      <c r="D24" s="248">
        <f>'Natural Gas Filter'!E1389</f>
        <v>0</v>
      </c>
      <c r="E24" s="248">
        <f>'Natural Gas Filter'!F1389</f>
        <v>0</v>
      </c>
      <c r="F24" s="248">
        <f>'Natural Gas Filter'!G1389</f>
        <v>0</v>
      </c>
      <c r="G24" s="248">
        <f>'Natural Gas Filter'!H1389</f>
        <v>0</v>
      </c>
      <c r="H24" s="262">
        <f>'Natural Gas Filter'!I1389</f>
        <v>0</v>
      </c>
      <c r="I24" s="213"/>
      <c r="J24" s="255" t="s">
        <v>502</v>
      </c>
      <c r="K24" s="250">
        <f>'Natural Gas Filter'!J1389</f>
        <v>0</v>
      </c>
      <c r="L24" s="250">
        <f>'Natural Gas Filter'!K1389</f>
        <v>0</v>
      </c>
      <c r="M24" s="250">
        <f>'Natural Gas Filter'!L1389</f>
        <v>0</v>
      </c>
      <c r="N24" s="250">
        <f>'Natural Gas Filter'!M1389</f>
        <v>0</v>
      </c>
      <c r="O24" s="254">
        <f>'Natural Gas Filter'!N1389</f>
        <v>0</v>
      </c>
      <c r="Q24" s="255" t="s">
        <v>502</v>
      </c>
      <c r="R24" s="250">
        <f>'Natural Gas Filter'!O1389</f>
        <v>0</v>
      </c>
      <c r="S24" s="250">
        <f>'Natural Gas Filter'!P1389</f>
        <v>0</v>
      </c>
      <c r="T24" s="250">
        <f>'Natural Gas Filter'!Q1389</f>
        <v>0</v>
      </c>
      <c r="U24" s="250">
        <f>'Natural Gas Filter'!R1389</f>
        <v>0</v>
      </c>
      <c r="V24" s="250">
        <f>'Natural Gas Filter'!S1389</f>
        <v>0</v>
      </c>
      <c r="W24" s="254">
        <f>'Natural Gas Filter'!T1389</f>
        <v>0</v>
      </c>
    </row>
    <row r="25" spans="1:23" s="197" customFormat="1" x14ac:dyDescent="0.25">
      <c r="A25" s="247" t="s">
        <v>314</v>
      </c>
      <c r="B25" s="248">
        <f>'Natural Gas Filter'!C1390</f>
        <v>4.9459088067340545E-5</v>
      </c>
      <c r="C25" s="248">
        <f>'Natural Gas Filter'!D1390</f>
        <v>4.9459088067340545E-5</v>
      </c>
      <c r="D25" s="248">
        <f>'Natural Gas Filter'!E1390</f>
        <v>4.9459088067340545E-5</v>
      </c>
      <c r="E25" s="248">
        <f>'Natural Gas Filter'!F1390</f>
        <v>4.9459088067340545E-5</v>
      </c>
      <c r="F25" s="248">
        <f>'Natural Gas Filter'!G1390</f>
        <v>4.9459088067340545E-5</v>
      </c>
      <c r="G25" s="248">
        <f>'Natural Gas Filter'!H1390</f>
        <v>4.9459088067340545E-5</v>
      </c>
      <c r="H25" s="262">
        <f>'Natural Gas Filter'!I1390</f>
        <v>4.9459088067340545E-5</v>
      </c>
      <c r="I25" s="213"/>
      <c r="J25" s="257" t="s">
        <v>314</v>
      </c>
      <c r="K25" s="250">
        <f>'Natural Gas Filter'!J1390</f>
        <v>4.9459088067340545E-5</v>
      </c>
      <c r="L25" s="250">
        <f>'Natural Gas Filter'!K1390</f>
        <v>4.9459088067340545E-5</v>
      </c>
      <c r="M25" s="250">
        <f>'Natural Gas Filter'!L1390</f>
        <v>4.9459088067340545E-5</v>
      </c>
      <c r="N25" s="250">
        <f>'Natural Gas Filter'!M1390</f>
        <v>4.9459088067340545E-5</v>
      </c>
      <c r="O25" s="254">
        <f>'Natural Gas Filter'!N1390</f>
        <v>4.9459088067340545E-5</v>
      </c>
      <c r="Q25" s="257" t="s">
        <v>314</v>
      </c>
      <c r="R25" s="250">
        <f>'Natural Gas Filter'!O1390</f>
        <v>4.9459088067340545E-5</v>
      </c>
      <c r="S25" s="250">
        <f>'Natural Gas Filter'!P1390</f>
        <v>4.9459088067340545E-5</v>
      </c>
      <c r="T25" s="250">
        <f>'Natural Gas Filter'!Q1390</f>
        <v>4.9459088067340545E-5</v>
      </c>
      <c r="U25" s="250">
        <f>'Natural Gas Filter'!R1390</f>
        <v>4.9459088067340545E-5</v>
      </c>
      <c r="V25" s="250">
        <f>'Natural Gas Filter'!S1390</f>
        <v>4.9459088067340545E-5</v>
      </c>
      <c r="W25" s="254">
        <f>'Natural Gas Filter'!T1390</f>
        <v>4.9459088067340545E-5</v>
      </c>
    </row>
    <row r="26" spans="1:23" s="197" customFormat="1" x14ac:dyDescent="0.25">
      <c r="A26" s="247" t="s">
        <v>316</v>
      </c>
      <c r="B26" s="248">
        <f>'Natural Gas Filter'!C1391</f>
        <v>2.5907141368606958E-8</v>
      </c>
      <c r="C26" s="248">
        <f>'Natural Gas Filter'!D1391</f>
        <v>2.5907141368606958E-8</v>
      </c>
      <c r="D26" s="248">
        <f>'Natural Gas Filter'!E1391</f>
        <v>2.5907141368606958E-8</v>
      </c>
      <c r="E26" s="248">
        <f>'Natural Gas Filter'!F1391</f>
        <v>2.5907141368606958E-8</v>
      </c>
      <c r="F26" s="248">
        <f>'Natural Gas Filter'!G1391</f>
        <v>2.5907141368606958E-8</v>
      </c>
      <c r="G26" s="248">
        <f>'Natural Gas Filter'!H1391</f>
        <v>2.5907141368606958E-8</v>
      </c>
      <c r="H26" s="262">
        <f>'Natural Gas Filter'!I1391</f>
        <v>2.5907141368606958E-8</v>
      </c>
      <c r="I26" s="213"/>
      <c r="J26" s="257" t="s">
        <v>316</v>
      </c>
      <c r="K26" s="250">
        <f>'Natural Gas Filter'!J1391</f>
        <v>2.5907141368606958E-8</v>
      </c>
      <c r="L26" s="250">
        <f>'Natural Gas Filter'!K1391</f>
        <v>2.5907141368606958E-8</v>
      </c>
      <c r="M26" s="250">
        <f>'Natural Gas Filter'!L1391</f>
        <v>2.5907141368606958E-8</v>
      </c>
      <c r="N26" s="250">
        <f>'Natural Gas Filter'!M1391</f>
        <v>2.5907141368606958E-8</v>
      </c>
      <c r="O26" s="254">
        <f>'Natural Gas Filter'!N1391</f>
        <v>2.5907141368606958E-8</v>
      </c>
      <c r="Q26" s="257" t="s">
        <v>316</v>
      </c>
      <c r="R26" s="250">
        <f>'Natural Gas Filter'!O1391</f>
        <v>2.5907141368606958E-8</v>
      </c>
      <c r="S26" s="250">
        <f>'Natural Gas Filter'!P1391</f>
        <v>2.5907141368606958E-8</v>
      </c>
      <c r="T26" s="250">
        <f>'Natural Gas Filter'!Q1391</f>
        <v>2.5907141368606958E-8</v>
      </c>
      <c r="U26" s="250">
        <f>'Natural Gas Filter'!R1391</f>
        <v>2.5907141368606958E-8</v>
      </c>
      <c r="V26" s="250">
        <f>'Natural Gas Filter'!S1391</f>
        <v>2.5907141368606958E-8</v>
      </c>
      <c r="W26" s="254">
        <f>'Natural Gas Filter'!T1391</f>
        <v>2.5907141368606958E-8</v>
      </c>
    </row>
    <row r="27" spans="1:23" s="197" customFormat="1" x14ac:dyDescent="0.25">
      <c r="A27" s="247" t="s">
        <v>257</v>
      </c>
      <c r="B27" s="248">
        <f>'Natural Gas Filter'!C1392</f>
        <v>2.8262336038480314</v>
      </c>
      <c r="C27" s="248">
        <f>'Natural Gas Filter'!D1392</f>
        <v>2.8262336038480314</v>
      </c>
      <c r="D27" s="248">
        <f>'Natural Gas Filter'!E1392</f>
        <v>2.8262336038480314</v>
      </c>
      <c r="E27" s="248">
        <f>'Natural Gas Filter'!F1392</f>
        <v>2.8262336038480314</v>
      </c>
      <c r="F27" s="248">
        <f>'Natural Gas Filter'!G1392</f>
        <v>2.8262336038480314</v>
      </c>
      <c r="G27" s="248">
        <f>'Natural Gas Filter'!H1392</f>
        <v>2.8262336038480314</v>
      </c>
      <c r="H27" s="262">
        <f>'Natural Gas Filter'!I1392</f>
        <v>2.8262336038480314</v>
      </c>
      <c r="I27" s="198"/>
      <c r="J27" s="257" t="s">
        <v>257</v>
      </c>
      <c r="K27" s="250">
        <f>'Natural Gas Filter'!J1392</f>
        <v>2.8262336038480314</v>
      </c>
      <c r="L27" s="250">
        <f>'Natural Gas Filter'!K1392</f>
        <v>2.8262336038480314</v>
      </c>
      <c r="M27" s="250">
        <f>'Natural Gas Filter'!L1392</f>
        <v>2.8262336038480314</v>
      </c>
      <c r="N27" s="250">
        <f>'Natural Gas Filter'!M1392</f>
        <v>2.8262336038480314</v>
      </c>
      <c r="O27" s="254">
        <f>'Natural Gas Filter'!N1392</f>
        <v>2.8262336038480314</v>
      </c>
      <c r="Q27" s="257" t="s">
        <v>257</v>
      </c>
      <c r="R27" s="250">
        <f>'Natural Gas Filter'!O1392</f>
        <v>2.8262336038480314</v>
      </c>
      <c r="S27" s="250">
        <f>'Natural Gas Filter'!P1392</f>
        <v>2.8262336038480314</v>
      </c>
      <c r="T27" s="250">
        <f>'Natural Gas Filter'!Q1392</f>
        <v>2.8262336038480314</v>
      </c>
      <c r="U27" s="250">
        <f>'Natural Gas Filter'!R1392</f>
        <v>2.8262336038480314</v>
      </c>
      <c r="V27" s="250">
        <f>'Natural Gas Filter'!S1392</f>
        <v>2.8262336038480314</v>
      </c>
      <c r="W27" s="254">
        <f>'Natural Gas Filter'!T1392</f>
        <v>2.8262336038480314</v>
      </c>
    </row>
    <row r="28" spans="1:23" s="197" customFormat="1" x14ac:dyDescent="0.25">
      <c r="A28" s="247" t="s">
        <v>266</v>
      </c>
      <c r="B28" s="248">
        <f>'Natural Gas Filter'!C1393</f>
        <v>1.9783635226936222E-3</v>
      </c>
      <c r="C28" s="248">
        <f>'Natural Gas Filter'!D1393</f>
        <v>1.9783635226936222E-3</v>
      </c>
      <c r="D28" s="248">
        <f>'Natural Gas Filter'!E1393</f>
        <v>1.9783635226936222E-3</v>
      </c>
      <c r="E28" s="248">
        <f>'Natural Gas Filter'!F1393</f>
        <v>1.9783635226936222E-3</v>
      </c>
      <c r="F28" s="248">
        <f>'Natural Gas Filter'!G1393</f>
        <v>1.9783635226936222E-3</v>
      </c>
      <c r="G28" s="248">
        <f>'Natural Gas Filter'!H1393</f>
        <v>1.9783635226936222E-3</v>
      </c>
      <c r="H28" s="262">
        <f>'Natural Gas Filter'!I1393</f>
        <v>1.9783635226936222E-3</v>
      </c>
      <c r="I28" s="213"/>
      <c r="J28" s="257" t="s">
        <v>266</v>
      </c>
      <c r="K28" s="250">
        <f>'Natural Gas Filter'!J1393</f>
        <v>1.9783635226936222E-3</v>
      </c>
      <c r="L28" s="250">
        <f>'Natural Gas Filter'!K1393</f>
        <v>1.9783635226936222E-3</v>
      </c>
      <c r="M28" s="250">
        <f>'Natural Gas Filter'!L1393</f>
        <v>1.9783635226936222E-3</v>
      </c>
      <c r="N28" s="250">
        <f>'Natural Gas Filter'!M1393</f>
        <v>1.9783635226936222E-3</v>
      </c>
      <c r="O28" s="254">
        <f>'Natural Gas Filter'!N1393</f>
        <v>1.9783635226936222E-3</v>
      </c>
      <c r="Q28" s="257" t="s">
        <v>266</v>
      </c>
      <c r="R28" s="250">
        <f>'Natural Gas Filter'!O1393</f>
        <v>5.6524672076960626E-4</v>
      </c>
      <c r="S28" s="250">
        <f>'Natural Gas Filter'!P1393</f>
        <v>5.6524672076960626E-4</v>
      </c>
      <c r="T28" s="250">
        <f>'Natural Gas Filter'!Q1393</f>
        <v>5.6524672076960626E-4</v>
      </c>
      <c r="U28" s="250">
        <f>'Natural Gas Filter'!R1393</f>
        <v>5.6524672076960626E-4</v>
      </c>
      <c r="V28" s="250">
        <f>'Natural Gas Filter'!S1393</f>
        <v>2.3080907764758923E-3</v>
      </c>
      <c r="W28" s="254">
        <f>'Natural Gas Filter'!T1393</f>
        <v>5.6524672076960626E-4</v>
      </c>
    </row>
    <row r="29" spans="1:23" s="197" customFormat="1" x14ac:dyDescent="0.25">
      <c r="A29" s="247" t="s">
        <v>691</v>
      </c>
      <c r="B29" s="248">
        <f>'Natural Gas Filter'!C1394</f>
        <v>0</v>
      </c>
      <c r="C29" s="248">
        <f>'Natural Gas Filter'!D1394</f>
        <v>0</v>
      </c>
      <c r="D29" s="248">
        <f>'Natural Gas Filter'!E1394</f>
        <v>0</v>
      </c>
      <c r="E29" s="248">
        <f>'Natural Gas Filter'!F1394</f>
        <v>0</v>
      </c>
      <c r="F29" s="248">
        <f>'Natural Gas Filter'!G1394</f>
        <v>0</v>
      </c>
      <c r="G29" s="248">
        <f>'Natural Gas Filter'!H1394</f>
        <v>0</v>
      </c>
      <c r="H29" s="262">
        <f>'Natural Gas Filter'!I1394</f>
        <v>0</v>
      </c>
      <c r="I29" s="213"/>
      <c r="J29" s="257" t="s">
        <v>691</v>
      </c>
      <c r="K29" s="250">
        <f>'Natural Gas Filter'!J1394</f>
        <v>0</v>
      </c>
      <c r="L29" s="250">
        <f>'Natural Gas Filter'!K1394</f>
        <v>0</v>
      </c>
      <c r="M29" s="250">
        <f>'Natural Gas Filter'!L1394</f>
        <v>0</v>
      </c>
      <c r="N29" s="250">
        <f>'Natural Gas Filter'!M1394</f>
        <v>0</v>
      </c>
      <c r="O29" s="254">
        <f>'Natural Gas Filter'!N1394</f>
        <v>0</v>
      </c>
      <c r="Q29" s="257" t="s">
        <v>691</v>
      </c>
      <c r="R29" s="250">
        <f>'Natural Gas Filter'!O1394</f>
        <v>0</v>
      </c>
      <c r="S29" s="250">
        <f>'Natural Gas Filter'!P1394</f>
        <v>0</v>
      </c>
      <c r="T29" s="250">
        <f>'Natural Gas Filter'!Q1394</f>
        <v>0</v>
      </c>
      <c r="U29" s="250">
        <f>'Natural Gas Filter'!R1394</f>
        <v>0</v>
      </c>
      <c r="V29" s="250">
        <f>'Natural Gas Filter'!S1394</f>
        <v>0</v>
      </c>
      <c r="W29" s="254">
        <f>'Natural Gas Filter'!T1394</f>
        <v>0</v>
      </c>
    </row>
    <row r="30" spans="1:23" s="197" customFormat="1" x14ac:dyDescent="0.25">
      <c r="A30" s="247" t="s">
        <v>688</v>
      </c>
      <c r="B30" s="248">
        <f>'Natural Gas Filter'!C1395</f>
        <v>0</v>
      </c>
      <c r="C30" s="248">
        <f>'Natural Gas Filter'!D1395</f>
        <v>0</v>
      </c>
      <c r="D30" s="248">
        <f>'Natural Gas Filter'!E1395</f>
        <v>0</v>
      </c>
      <c r="E30" s="248">
        <f>'Natural Gas Filter'!F1395</f>
        <v>0</v>
      </c>
      <c r="F30" s="248">
        <f>'Natural Gas Filter'!G1395</f>
        <v>0</v>
      </c>
      <c r="G30" s="248">
        <f>'Natural Gas Filter'!H1395</f>
        <v>0</v>
      </c>
      <c r="H30" s="262">
        <f>'Natural Gas Filter'!I1395</f>
        <v>0</v>
      </c>
      <c r="I30" s="213"/>
      <c r="J30" s="257" t="s">
        <v>688</v>
      </c>
      <c r="K30" s="250">
        <f>'Natural Gas Filter'!J1395</f>
        <v>0</v>
      </c>
      <c r="L30" s="250">
        <f>'Natural Gas Filter'!K1395</f>
        <v>0</v>
      </c>
      <c r="M30" s="250">
        <f>'Natural Gas Filter'!L1395</f>
        <v>0</v>
      </c>
      <c r="N30" s="250">
        <f>'Natural Gas Filter'!M1395</f>
        <v>0</v>
      </c>
      <c r="O30" s="254">
        <f>'Natural Gas Filter'!N1395</f>
        <v>0</v>
      </c>
      <c r="Q30" s="257" t="s">
        <v>688</v>
      </c>
      <c r="R30" s="250">
        <f>'Natural Gas Filter'!O1395</f>
        <v>0</v>
      </c>
      <c r="S30" s="250">
        <f>'Natural Gas Filter'!P1395</f>
        <v>0</v>
      </c>
      <c r="T30" s="250">
        <f>'Natural Gas Filter'!Q1395</f>
        <v>0</v>
      </c>
      <c r="U30" s="250">
        <f>'Natural Gas Filter'!R1395</f>
        <v>0</v>
      </c>
      <c r="V30" s="250">
        <f>'Natural Gas Filter'!S1395</f>
        <v>0</v>
      </c>
      <c r="W30" s="254">
        <f>'Natural Gas Filter'!T1395</f>
        <v>0</v>
      </c>
    </row>
    <row r="31" spans="1:23" s="197" customFormat="1" x14ac:dyDescent="0.25">
      <c r="A31" s="247" t="s">
        <v>685</v>
      </c>
      <c r="B31" s="248">
        <f>'Natural Gas Filter'!C1396</f>
        <v>0</v>
      </c>
      <c r="C31" s="248">
        <f>'Natural Gas Filter'!D1396</f>
        <v>0</v>
      </c>
      <c r="D31" s="248">
        <f>'Natural Gas Filter'!E1396</f>
        <v>0</v>
      </c>
      <c r="E31" s="248">
        <f>'Natural Gas Filter'!F1396</f>
        <v>0</v>
      </c>
      <c r="F31" s="248">
        <f>'Natural Gas Filter'!G1396</f>
        <v>0</v>
      </c>
      <c r="G31" s="248">
        <f>'Natural Gas Filter'!H1396</f>
        <v>0</v>
      </c>
      <c r="H31" s="262">
        <f>'Natural Gas Filter'!I1396</f>
        <v>0</v>
      </c>
      <c r="I31" s="213"/>
      <c r="J31" s="257" t="s">
        <v>685</v>
      </c>
      <c r="K31" s="250">
        <f>'Natural Gas Filter'!J1396</f>
        <v>0</v>
      </c>
      <c r="L31" s="250">
        <f>'Natural Gas Filter'!K1396</f>
        <v>0</v>
      </c>
      <c r="M31" s="250">
        <f>'Natural Gas Filter'!L1396</f>
        <v>0</v>
      </c>
      <c r="N31" s="250">
        <f>'Natural Gas Filter'!M1396</f>
        <v>0</v>
      </c>
      <c r="O31" s="254">
        <f>'Natural Gas Filter'!N1396</f>
        <v>0</v>
      </c>
      <c r="Q31" s="257" t="s">
        <v>685</v>
      </c>
      <c r="R31" s="250">
        <f>'Natural Gas Filter'!O1396</f>
        <v>0</v>
      </c>
      <c r="S31" s="250">
        <f>'Natural Gas Filter'!P1396</f>
        <v>0</v>
      </c>
      <c r="T31" s="250">
        <f>'Natural Gas Filter'!Q1396</f>
        <v>0</v>
      </c>
      <c r="U31" s="250">
        <f>'Natural Gas Filter'!R1396</f>
        <v>0</v>
      </c>
      <c r="V31" s="250">
        <f>'Natural Gas Filter'!S1396</f>
        <v>0</v>
      </c>
      <c r="W31" s="254">
        <f>'Natural Gas Filter'!T1396</f>
        <v>0</v>
      </c>
    </row>
    <row r="32" spans="1:23" s="197" customFormat="1" x14ac:dyDescent="0.25">
      <c r="A32" s="247" t="s">
        <v>319</v>
      </c>
      <c r="B32" s="248">
        <f>'Natural Gas Filter'!C1397</f>
        <v>3.2972725378227027E-8</v>
      </c>
      <c r="C32" s="248">
        <f>'Natural Gas Filter'!D1397</f>
        <v>3.2972725378227027E-8</v>
      </c>
      <c r="D32" s="248">
        <f>'Natural Gas Filter'!E1397</f>
        <v>3.2972725378227027E-8</v>
      </c>
      <c r="E32" s="248">
        <f>'Natural Gas Filter'!F1397</f>
        <v>3.2972725378227027E-8</v>
      </c>
      <c r="F32" s="248">
        <f>'Natural Gas Filter'!G1397</f>
        <v>3.2972725378227027E-8</v>
      </c>
      <c r="G32" s="248">
        <f>'Natural Gas Filter'!H1397</f>
        <v>3.2972725378227027E-8</v>
      </c>
      <c r="H32" s="262">
        <f>'Natural Gas Filter'!I1397</f>
        <v>3.2972725378227027E-8</v>
      </c>
      <c r="I32" s="213"/>
      <c r="J32" s="257" t="s">
        <v>319</v>
      </c>
      <c r="K32" s="250">
        <f>'Natural Gas Filter'!J1397</f>
        <v>3.2972725378227027E-8</v>
      </c>
      <c r="L32" s="250">
        <f>'Natural Gas Filter'!K1397</f>
        <v>3.2972725378227027E-8</v>
      </c>
      <c r="M32" s="250">
        <f>'Natural Gas Filter'!L1397</f>
        <v>3.2972725378227027E-8</v>
      </c>
      <c r="N32" s="250">
        <f>'Natural Gas Filter'!M1397</f>
        <v>3.2972725378227027E-8</v>
      </c>
      <c r="O32" s="254">
        <f>'Natural Gas Filter'!N1397</f>
        <v>3.2972725378227027E-8</v>
      </c>
      <c r="Q32" s="257" t="s">
        <v>319</v>
      </c>
      <c r="R32" s="250">
        <f>'Natural Gas Filter'!O1397</f>
        <v>3.2972725378227027E-8</v>
      </c>
      <c r="S32" s="250">
        <f>'Natural Gas Filter'!P1397</f>
        <v>3.2972725378227027E-8</v>
      </c>
      <c r="T32" s="250">
        <f>'Natural Gas Filter'!Q1397</f>
        <v>3.2972725378227027E-8</v>
      </c>
      <c r="U32" s="250">
        <f>'Natural Gas Filter'!R1397</f>
        <v>3.2972725378227027E-8</v>
      </c>
      <c r="V32" s="250">
        <f>'Natural Gas Filter'!S1397</f>
        <v>3.2972725378227027E-8</v>
      </c>
      <c r="W32" s="254">
        <f>'Natural Gas Filter'!T1397</f>
        <v>3.2972725378227027E-8</v>
      </c>
    </row>
    <row r="33" spans="1:23" s="197" customFormat="1" x14ac:dyDescent="0.25">
      <c r="A33" s="247" t="s">
        <v>321</v>
      </c>
      <c r="B33" s="248">
        <f>'Natural Gas Filter'!C1398</f>
        <v>4.2393504057720465E-11</v>
      </c>
      <c r="C33" s="248">
        <f>'Natural Gas Filter'!D1398</f>
        <v>4.2393504057720465E-11</v>
      </c>
      <c r="D33" s="248">
        <f>'Natural Gas Filter'!E1398</f>
        <v>4.2393504057720465E-11</v>
      </c>
      <c r="E33" s="248">
        <f>'Natural Gas Filter'!F1398</f>
        <v>4.2393504057720465E-11</v>
      </c>
      <c r="F33" s="248">
        <f>'Natural Gas Filter'!G1398</f>
        <v>4.2393504057720465E-11</v>
      </c>
      <c r="G33" s="248">
        <f>'Natural Gas Filter'!H1398</f>
        <v>4.2393504057720465E-11</v>
      </c>
      <c r="H33" s="262">
        <f>'Natural Gas Filter'!I1398</f>
        <v>4.2393504057720465E-11</v>
      </c>
      <c r="I33" s="213"/>
      <c r="J33" s="257" t="s">
        <v>321</v>
      </c>
      <c r="K33" s="250">
        <f>'Natural Gas Filter'!J1398</f>
        <v>4.2393504057720465E-11</v>
      </c>
      <c r="L33" s="250">
        <f>'Natural Gas Filter'!K1398</f>
        <v>4.2393504057720465E-11</v>
      </c>
      <c r="M33" s="250">
        <f>'Natural Gas Filter'!L1398</f>
        <v>4.2393504057720465E-11</v>
      </c>
      <c r="N33" s="250">
        <f>'Natural Gas Filter'!M1398</f>
        <v>4.2393504057720465E-11</v>
      </c>
      <c r="O33" s="254">
        <f>'Natural Gas Filter'!N1398</f>
        <v>4.2393504057720465E-11</v>
      </c>
      <c r="Q33" s="257" t="s">
        <v>321</v>
      </c>
      <c r="R33" s="250">
        <f>'Natural Gas Filter'!O1398</f>
        <v>4.2393504057720465E-11</v>
      </c>
      <c r="S33" s="250">
        <f>'Natural Gas Filter'!P1398</f>
        <v>4.2393504057720465E-11</v>
      </c>
      <c r="T33" s="250">
        <f>'Natural Gas Filter'!Q1398</f>
        <v>4.2393504057720465E-11</v>
      </c>
      <c r="U33" s="250">
        <f>'Natural Gas Filter'!R1398</f>
        <v>4.2393504057720465E-11</v>
      </c>
      <c r="V33" s="250">
        <f>'Natural Gas Filter'!S1398</f>
        <v>4.2393504057720465E-11</v>
      </c>
      <c r="W33" s="254">
        <f>'Natural Gas Filter'!T1398</f>
        <v>4.2393504057720465E-11</v>
      </c>
    </row>
    <row r="34" spans="1:23" s="197" customFormat="1" x14ac:dyDescent="0.25">
      <c r="A34" s="247" t="s">
        <v>323</v>
      </c>
      <c r="B34" s="248">
        <f>'Natural Gas Filter'!C1399</f>
        <v>1.978363522693622E-9</v>
      </c>
      <c r="C34" s="248">
        <f>'Natural Gas Filter'!D1399</f>
        <v>1.978363522693622E-9</v>
      </c>
      <c r="D34" s="248">
        <f>'Natural Gas Filter'!E1399</f>
        <v>1.978363522693622E-9</v>
      </c>
      <c r="E34" s="248">
        <f>'Natural Gas Filter'!F1399</f>
        <v>1.978363522693622E-9</v>
      </c>
      <c r="F34" s="248">
        <f>'Natural Gas Filter'!G1399</f>
        <v>1.978363522693622E-9</v>
      </c>
      <c r="G34" s="248">
        <f>'Natural Gas Filter'!H1399</f>
        <v>1.978363522693622E-9</v>
      </c>
      <c r="H34" s="262">
        <f>'Natural Gas Filter'!I1399</f>
        <v>1.978363522693622E-9</v>
      </c>
      <c r="I34" s="213"/>
      <c r="J34" s="257" t="s">
        <v>323</v>
      </c>
      <c r="K34" s="250">
        <f>'Natural Gas Filter'!J1399</f>
        <v>1.978363522693622E-9</v>
      </c>
      <c r="L34" s="250">
        <f>'Natural Gas Filter'!K1399</f>
        <v>1.978363522693622E-9</v>
      </c>
      <c r="M34" s="250">
        <f>'Natural Gas Filter'!L1399</f>
        <v>1.978363522693622E-9</v>
      </c>
      <c r="N34" s="250">
        <f>'Natural Gas Filter'!M1399</f>
        <v>1.978363522693622E-9</v>
      </c>
      <c r="O34" s="254">
        <f>'Natural Gas Filter'!N1399</f>
        <v>1.978363522693622E-9</v>
      </c>
      <c r="Q34" s="257" t="s">
        <v>323</v>
      </c>
      <c r="R34" s="250">
        <f>'Natural Gas Filter'!O1399</f>
        <v>1.978363522693622E-9</v>
      </c>
      <c r="S34" s="250">
        <f>'Natural Gas Filter'!P1399</f>
        <v>1.978363522693622E-9</v>
      </c>
      <c r="T34" s="250">
        <f>'Natural Gas Filter'!Q1399</f>
        <v>1.978363522693622E-9</v>
      </c>
      <c r="U34" s="250">
        <f>'Natural Gas Filter'!R1399</f>
        <v>1.978363522693622E-9</v>
      </c>
      <c r="V34" s="250">
        <f>'Natural Gas Filter'!S1399</f>
        <v>1.978363522693622E-9</v>
      </c>
      <c r="W34" s="254">
        <f>'Natural Gas Filter'!T1399</f>
        <v>1.978363522693622E-9</v>
      </c>
    </row>
    <row r="35" spans="1:23" s="197" customFormat="1" x14ac:dyDescent="0.25">
      <c r="A35" s="247" t="s">
        <v>325</v>
      </c>
      <c r="B35" s="248">
        <f>'Natural Gas Filter'!C1400</f>
        <v>2.0019154693923555E-8</v>
      </c>
      <c r="C35" s="248">
        <f>'Natural Gas Filter'!D1400</f>
        <v>2.0019154693923555E-8</v>
      </c>
      <c r="D35" s="248">
        <f>'Natural Gas Filter'!E1400</f>
        <v>2.0019154693923555E-8</v>
      </c>
      <c r="E35" s="248">
        <f>'Natural Gas Filter'!F1400</f>
        <v>2.0019154693923555E-8</v>
      </c>
      <c r="F35" s="248">
        <f>'Natural Gas Filter'!G1400</f>
        <v>2.0019154693923555E-8</v>
      </c>
      <c r="G35" s="248">
        <f>'Natural Gas Filter'!H1400</f>
        <v>2.0019154693923555E-8</v>
      </c>
      <c r="H35" s="262">
        <f>'Natural Gas Filter'!I1400</f>
        <v>2.0019154693923555E-8</v>
      </c>
      <c r="I35" s="213"/>
      <c r="J35" s="257" t="s">
        <v>325</v>
      </c>
      <c r="K35" s="250">
        <f>'Natural Gas Filter'!J1400</f>
        <v>2.0019154693923555E-8</v>
      </c>
      <c r="L35" s="250">
        <f>'Natural Gas Filter'!K1400</f>
        <v>2.0019154693923555E-8</v>
      </c>
      <c r="M35" s="250">
        <f>'Natural Gas Filter'!L1400</f>
        <v>2.0019154693923555E-8</v>
      </c>
      <c r="N35" s="250">
        <f>'Natural Gas Filter'!M1400</f>
        <v>2.0019154693923555E-8</v>
      </c>
      <c r="O35" s="254">
        <f>'Natural Gas Filter'!N1400</f>
        <v>2.0019154693923555E-8</v>
      </c>
      <c r="Q35" s="257" t="s">
        <v>325</v>
      </c>
      <c r="R35" s="250">
        <f>'Natural Gas Filter'!O1400</f>
        <v>2.0019154693923555E-8</v>
      </c>
      <c r="S35" s="250">
        <f>'Natural Gas Filter'!P1400</f>
        <v>2.0019154693923555E-8</v>
      </c>
      <c r="T35" s="250">
        <f>'Natural Gas Filter'!Q1400</f>
        <v>2.0019154693923555E-8</v>
      </c>
      <c r="U35" s="250">
        <f>'Natural Gas Filter'!R1400</f>
        <v>2.0019154693923555E-8</v>
      </c>
      <c r="V35" s="250">
        <f>'Natural Gas Filter'!S1400</f>
        <v>2.0019154693923555E-8</v>
      </c>
      <c r="W35" s="254">
        <f>'Natural Gas Filter'!T1400</f>
        <v>2.0019154693923555E-8</v>
      </c>
    </row>
    <row r="36" spans="1:23" s="197" customFormat="1" x14ac:dyDescent="0.25">
      <c r="A36" s="261" t="s">
        <v>550</v>
      </c>
      <c r="B36" s="248">
        <f>'Natural Gas Filter'!C1401</f>
        <v>0</v>
      </c>
      <c r="C36" s="248">
        <f>'Natural Gas Filter'!D1401</f>
        <v>0</v>
      </c>
      <c r="D36" s="248">
        <f>'Natural Gas Filter'!E1401</f>
        <v>0</v>
      </c>
      <c r="E36" s="248">
        <f>'Natural Gas Filter'!F1401</f>
        <v>0</v>
      </c>
      <c r="F36" s="248">
        <f>'Natural Gas Filter'!G1401</f>
        <v>0</v>
      </c>
      <c r="G36" s="248">
        <f>'Natural Gas Filter'!H1401</f>
        <v>0</v>
      </c>
      <c r="H36" s="262">
        <f>'Natural Gas Filter'!I1401</f>
        <v>0</v>
      </c>
      <c r="I36" s="213"/>
      <c r="J36" s="255" t="s">
        <v>550</v>
      </c>
      <c r="K36" s="250">
        <f>'Natural Gas Filter'!J1401</f>
        <v>0</v>
      </c>
      <c r="L36" s="250">
        <f>'Natural Gas Filter'!K1401</f>
        <v>0</v>
      </c>
      <c r="M36" s="250">
        <f>'Natural Gas Filter'!L1401</f>
        <v>0</v>
      </c>
      <c r="N36" s="250">
        <f>'Natural Gas Filter'!M1401</f>
        <v>0</v>
      </c>
      <c r="O36" s="254">
        <f>'Natural Gas Filter'!N1401</f>
        <v>0</v>
      </c>
      <c r="Q36" s="255" t="s">
        <v>550</v>
      </c>
      <c r="R36" s="250">
        <f>'Natural Gas Filter'!O1401</f>
        <v>0</v>
      </c>
      <c r="S36" s="250">
        <f>'Natural Gas Filter'!P1401</f>
        <v>0</v>
      </c>
      <c r="T36" s="250">
        <f>'Natural Gas Filter'!Q1401</f>
        <v>0</v>
      </c>
      <c r="U36" s="250">
        <f>'Natural Gas Filter'!R1401</f>
        <v>0</v>
      </c>
      <c r="V36" s="250">
        <f>'Natural Gas Filter'!S1401</f>
        <v>0</v>
      </c>
      <c r="W36" s="254">
        <f>'Natural Gas Filter'!T1401</f>
        <v>0</v>
      </c>
    </row>
    <row r="37" spans="1:23" s="197" customFormat="1" x14ac:dyDescent="0.25">
      <c r="A37" s="247" t="s">
        <v>728</v>
      </c>
      <c r="B37" s="248">
        <f>'Natural Gas Filter'!C1402</f>
        <v>0</v>
      </c>
      <c r="C37" s="248">
        <f>'Natural Gas Filter'!D1402</f>
        <v>0</v>
      </c>
      <c r="D37" s="248">
        <f>'Natural Gas Filter'!E1402</f>
        <v>0</v>
      </c>
      <c r="E37" s="248">
        <f>'Natural Gas Filter'!F1402</f>
        <v>0</v>
      </c>
      <c r="F37" s="248">
        <f>'Natural Gas Filter'!G1402</f>
        <v>0</v>
      </c>
      <c r="G37" s="248">
        <f>'Natural Gas Filter'!H1402</f>
        <v>0</v>
      </c>
      <c r="H37" s="262">
        <f>'Natural Gas Filter'!I1402</f>
        <v>0</v>
      </c>
      <c r="I37" s="213"/>
      <c r="J37" s="257" t="s">
        <v>728</v>
      </c>
      <c r="K37" s="250">
        <f>'Natural Gas Filter'!J1402</f>
        <v>0</v>
      </c>
      <c r="L37" s="250">
        <f>'Natural Gas Filter'!K1402</f>
        <v>0</v>
      </c>
      <c r="M37" s="250">
        <f>'Natural Gas Filter'!L1402</f>
        <v>0</v>
      </c>
      <c r="N37" s="250">
        <f>'Natural Gas Filter'!M1402</f>
        <v>0</v>
      </c>
      <c r="O37" s="254">
        <f>'Natural Gas Filter'!N1402</f>
        <v>0</v>
      </c>
      <c r="Q37" s="257" t="s">
        <v>728</v>
      </c>
      <c r="R37" s="250">
        <f>'Natural Gas Filter'!O1402</f>
        <v>0</v>
      </c>
      <c r="S37" s="250">
        <f>'Natural Gas Filter'!P1402</f>
        <v>0</v>
      </c>
      <c r="T37" s="250">
        <f>'Natural Gas Filter'!Q1402</f>
        <v>0</v>
      </c>
      <c r="U37" s="250">
        <f>'Natural Gas Filter'!R1402</f>
        <v>0</v>
      </c>
      <c r="V37" s="250">
        <f>'Natural Gas Filter'!S1402</f>
        <v>0</v>
      </c>
      <c r="W37" s="254">
        <f>'Natural Gas Filter'!T1402</f>
        <v>0</v>
      </c>
    </row>
    <row r="38" spans="1:23" s="197" customFormat="1" x14ac:dyDescent="0.25">
      <c r="A38" s="247" t="s">
        <v>682</v>
      </c>
      <c r="B38" s="248">
        <f>'Natural Gas Filter'!C1403</f>
        <v>0</v>
      </c>
      <c r="C38" s="248">
        <f>'Natural Gas Filter'!D1403</f>
        <v>0</v>
      </c>
      <c r="D38" s="248">
        <f>'Natural Gas Filter'!E1403</f>
        <v>0</v>
      </c>
      <c r="E38" s="248">
        <f>'Natural Gas Filter'!F1403</f>
        <v>0</v>
      </c>
      <c r="F38" s="248">
        <f>'Natural Gas Filter'!G1403</f>
        <v>0</v>
      </c>
      <c r="G38" s="248">
        <f>'Natural Gas Filter'!H1403</f>
        <v>0</v>
      </c>
      <c r="H38" s="262">
        <f>'Natural Gas Filter'!I1403</f>
        <v>0</v>
      </c>
      <c r="I38" s="213"/>
      <c r="J38" s="257" t="s">
        <v>682</v>
      </c>
      <c r="K38" s="250">
        <f>'Natural Gas Filter'!J1403</f>
        <v>0</v>
      </c>
      <c r="L38" s="250">
        <f>'Natural Gas Filter'!K1403</f>
        <v>0</v>
      </c>
      <c r="M38" s="250">
        <f>'Natural Gas Filter'!L1403</f>
        <v>0</v>
      </c>
      <c r="N38" s="250">
        <f>'Natural Gas Filter'!M1403</f>
        <v>0</v>
      </c>
      <c r="O38" s="254">
        <f>'Natural Gas Filter'!N1403</f>
        <v>0</v>
      </c>
      <c r="Q38" s="257" t="s">
        <v>682</v>
      </c>
      <c r="R38" s="250">
        <f>'Natural Gas Filter'!O1403</f>
        <v>0</v>
      </c>
      <c r="S38" s="250">
        <f>'Natural Gas Filter'!P1403</f>
        <v>0</v>
      </c>
      <c r="T38" s="250">
        <f>'Natural Gas Filter'!Q1403</f>
        <v>0</v>
      </c>
      <c r="U38" s="250">
        <f>'Natural Gas Filter'!R1403</f>
        <v>0</v>
      </c>
      <c r="V38" s="250">
        <f>'Natural Gas Filter'!S1403</f>
        <v>0</v>
      </c>
      <c r="W38" s="254">
        <f>'Natural Gas Filter'!T1403</f>
        <v>0</v>
      </c>
    </row>
    <row r="39" spans="1:23" s="197" customFormat="1" x14ac:dyDescent="0.25">
      <c r="A39" s="247" t="s">
        <v>327</v>
      </c>
      <c r="B39" s="248">
        <f>'Natural Gas Filter'!C1404</f>
        <v>2.8262336038480305E-11</v>
      </c>
      <c r="C39" s="248">
        <f>'Natural Gas Filter'!D1404</f>
        <v>2.8262336038480305E-11</v>
      </c>
      <c r="D39" s="248">
        <f>'Natural Gas Filter'!E1404</f>
        <v>2.8262336038480305E-11</v>
      </c>
      <c r="E39" s="248">
        <f>'Natural Gas Filter'!F1404</f>
        <v>2.8262336038480305E-11</v>
      </c>
      <c r="F39" s="248">
        <f>'Natural Gas Filter'!G1404</f>
        <v>2.8262336038480305E-11</v>
      </c>
      <c r="G39" s="248">
        <f>'Natural Gas Filter'!H1404</f>
        <v>2.8262336038480305E-11</v>
      </c>
      <c r="H39" s="262">
        <f>'Natural Gas Filter'!I1404</f>
        <v>2.8262336038480305E-11</v>
      </c>
      <c r="I39" s="198"/>
      <c r="J39" s="257" t="s">
        <v>327</v>
      </c>
      <c r="K39" s="250">
        <f>'Natural Gas Filter'!J1404</f>
        <v>2.8262336038480305E-11</v>
      </c>
      <c r="L39" s="250">
        <f>'Natural Gas Filter'!K1404</f>
        <v>2.8262336038480305E-11</v>
      </c>
      <c r="M39" s="250">
        <f>'Natural Gas Filter'!L1404</f>
        <v>2.8262336038480305E-11</v>
      </c>
      <c r="N39" s="250">
        <f>'Natural Gas Filter'!M1404</f>
        <v>2.8262336038480305E-11</v>
      </c>
      <c r="O39" s="254">
        <f>'Natural Gas Filter'!N1404</f>
        <v>2.8262336038480305E-11</v>
      </c>
      <c r="Q39" s="257" t="s">
        <v>327</v>
      </c>
      <c r="R39" s="250">
        <f>'Natural Gas Filter'!O1404</f>
        <v>2.8262336038480305E-11</v>
      </c>
      <c r="S39" s="250">
        <f>'Natural Gas Filter'!P1404</f>
        <v>2.8262336038480305E-11</v>
      </c>
      <c r="T39" s="250">
        <f>'Natural Gas Filter'!Q1404</f>
        <v>2.8262336038480305E-11</v>
      </c>
      <c r="U39" s="250">
        <f>'Natural Gas Filter'!R1404</f>
        <v>2.8262336038480305E-11</v>
      </c>
      <c r="V39" s="250">
        <f>'Natural Gas Filter'!S1404</f>
        <v>2.8262336038480305E-11</v>
      </c>
      <c r="W39" s="254">
        <f>'Natural Gas Filter'!T1404</f>
        <v>2.8262336038480305E-11</v>
      </c>
    </row>
    <row r="40" spans="1:23" s="197" customFormat="1" x14ac:dyDescent="0.25">
      <c r="A40" s="247" t="s">
        <v>329</v>
      </c>
      <c r="B40" s="248">
        <f>'Natural Gas Filter'!C1405</f>
        <v>2.826233603848031E-8</v>
      </c>
      <c r="C40" s="248">
        <f>'Natural Gas Filter'!D1405</f>
        <v>2.826233603848031E-8</v>
      </c>
      <c r="D40" s="248">
        <f>'Natural Gas Filter'!E1405</f>
        <v>2.826233603848031E-8</v>
      </c>
      <c r="E40" s="248">
        <f>'Natural Gas Filter'!F1405</f>
        <v>2.826233603848031E-8</v>
      </c>
      <c r="F40" s="248">
        <f>'Natural Gas Filter'!G1405</f>
        <v>2.826233603848031E-8</v>
      </c>
      <c r="G40" s="248">
        <f>'Natural Gas Filter'!H1405</f>
        <v>2.826233603848031E-8</v>
      </c>
      <c r="H40" s="262">
        <f>'Natural Gas Filter'!I1405</f>
        <v>2.826233603848031E-8</v>
      </c>
      <c r="I40" s="198"/>
      <c r="J40" s="257" t="s">
        <v>329</v>
      </c>
      <c r="K40" s="250">
        <f>'Natural Gas Filter'!J1405</f>
        <v>2.826233603848031E-8</v>
      </c>
      <c r="L40" s="250">
        <f>'Natural Gas Filter'!K1405</f>
        <v>2.826233603848031E-8</v>
      </c>
      <c r="M40" s="250">
        <f>'Natural Gas Filter'!L1405</f>
        <v>2.826233603848031E-8</v>
      </c>
      <c r="N40" s="250">
        <f>'Natural Gas Filter'!M1405</f>
        <v>2.826233603848031E-8</v>
      </c>
      <c r="O40" s="254">
        <f>'Natural Gas Filter'!N1405</f>
        <v>2.826233603848031E-8</v>
      </c>
      <c r="Q40" s="257" t="s">
        <v>329</v>
      </c>
      <c r="R40" s="250">
        <f>'Natural Gas Filter'!O1405</f>
        <v>2.826233603848031E-8</v>
      </c>
      <c r="S40" s="250">
        <f>'Natural Gas Filter'!P1405</f>
        <v>2.826233603848031E-8</v>
      </c>
      <c r="T40" s="250">
        <f>'Natural Gas Filter'!Q1405</f>
        <v>2.826233603848031E-8</v>
      </c>
      <c r="U40" s="250">
        <f>'Natural Gas Filter'!R1405</f>
        <v>2.826233603848031E-8</v>
      </c>
      <c r="V40" s="250">
        <f>'Natural Gas Filter'!S1405</f>
        <v>2.826233603848031E-8</v>
      </c>
      <c r="W40" s="254">
        <f>'Natural Gas Filter'!T1405</f>
        <v>2.826233603848031E-8</v>
      </c>
    </row>
    <row r="41" spans="1:23" s="197" customFormat="1" x14ac:dyDescent="0.25">
      <c r="A41" s="247" t="s">
        <v>680</v>
      </c>
      <c r="B41" s="248">
        <f>'Natural Gas Filter'!C1406</f>
        <v>0</v>
      </c>
      <c r="C41" s="248">
        <f>'Natural Gas Filter'!D1406</f>
        <v>0</v>
      </c>
      <c r="D41" s="248">
        <f>'Natural Gas Filter'!E1406</f>
        <v>0</v>
      </c>
      <c r="E41" s="248">
        <f>'Natural Gas Filter'!F1406</f>
        <v>0</v>
      </c>
      <c r="F41" s="248">
        <f>'Natural Gas Filter'!G1406</f>
        <v>0</v>
      </c>
      <c r="G41" s="248">
        <f>'Natural Gas Filter'!H1406</f>
        <v>0</v>
      </c>
      <c r="H41" s="262">
        <f>'Natural Gas Filter'!I1406</f>
        <v>0</v>
      </c>
      <c r="I41" s="198"/>
      <c r="J41" s="257" t="s">
        <v>680</v>
      </c>
      <c r="K41" s="250">
        <f>'Natural Gas Filter'!J1406</f>
        <v>0</v>
      </c>
      <c r="L41" s="250">
        <f>'Natural Gas Filter'!K1406</f>
        <v>0</v>
      </c>
      <c r="M41" s="250">
        <f>'Natural Gas Filter'!L1406</f>
        <v>0</v>
      </c>
      <c r="N41" s="250">
        <f>'Natural Gas Filter'!M1406</f>
        <v>0</v>
      </c>
      <c r="O41" s="254">
        <f>'Natural Gas Filter'!N1406</f>
        <v>0</v>
      </c>
      <c r="Q41" s="257" t="s">
        <v>680</v>
      </c>
      <c r="R41" s="250">
        <f>'Natural Gas Filter'!O1406</f>
        <v>0</v>
      </c>
      <c r="S41" s="250">
        <f>'Natural Gas Filter'!P1406</f>
        <v>0</v>
      </c>
      <c r="T41" s="250">
        <f>'Natural Gas Filter'!Q1406</f>
        <v>0</v>
      </c>
      <c r="U41" s="250">
        <f>'Natural Gas Filter'!R1406</f>
        <v>0</v>
      </c>
      <c r="V41" s="250">
        <f>'Natural Gas Filter'!S1406</f>
        <v>0</v>
      </c>
      <c r="W41" s="254">
        <f>'Natural Gas Filter'!T1406</f>
        <v>0</v>
      </c>
    </row>
    <row r="42" spans="1:23" s="197" customFormat="1" x14ac:dyDescent="0.25">
      <c r="A42" s="247" t="s">
        <v>678</v>
      </c>
      <c r="B42" s="248">
        <f>'Natural Gas Filter'!C1407</f>
        <v>0</v>
      </c>
      <c r="C42" s="248">
        <f>'Natural Gas Filter'!D1407</f>
        <v>0</v>
      </c>
      <c r="D42" s="248">
        <f>'Natural Gas Filter'!E1407</f>
        <v>0</v>
      </c>
      <c r="E42" s="248">
        <f>'Natural Gas Filter'!F1407</f>
        <v>0</v>
      </c>
      <c r="F42" s="248">
        <f>'Natural Gas Filter'!G1407</f>
        <v>0</v>
      </c>
      <c r="G42" s="248">
        <f>'Natural Gas Filter'!H1407</f>
        <v>0</v>
      </c>
      <c r="H42" s="262">
        <f>'Natural Gas Filter'!I1407</f>
        <v>0</v>
      </c>
      <c r="I42" s="198"/>
      <c r="J42" s="257" t="s">
        <v>678</v>
      </c>
      <c r="K42" s="250">
        <f>'Natural Gas Filter'!J1407</f>
        <v>0</v>
      </c>
      <c r="L42" s="250">
        <f>'Natural Gas Filter'!K1407</f>
        <v>0</v>
      </c>
      <c r="M42" s="250">
        <f>'Natural Gas Filter'!L1407</f>
        <v>0</v>
      </c>
      <c r="N42" s="250">
        <f>'Natural Gas Filter'!M1407</f>
        <v>0</v>
      </c>
      <c r="O42" s="254">
        <f>'Natural Gas Filter'!N1407</f>
        <v>0</v>
      </c>
      <c r="Q42" s="257" t="s">
        <v>678</v>
      </c>
      <c r="R42" s="250">
        <f>'Natural Gas Filter'!O1407</f>
        <v>0</v>
      </c>
      <c r="S42" s="250">
        <f>'Natural Gas Filter'!P1407</f>
        <v>0</v>
      </c>
      <c r="T42" s="250">
        <f>'Natural Gas Filter'!Q1407</f>
        <v>0</v>
      </c>
      <c r="U42" s="250">
        <f>'Natural Gas Filter'!R1407</f>
        <v>0</v>
      </c>
      <c r="V42" s="250">
        <f>'Natural Gas Filter'!S1407</f>
        <v>0</v>
      </c>
      <c r="W42" s="254">
        <f>'Natural Gas Filter'!T1407</f>
        <v>0</v>
      </c>
    </row>
    <row r="43" spans="1:23" s="197" customFormat="1" x14ac:dyDescent="0.25">
      <c r="A43" s="247" t="s">
        <v>676</v>
      </c>
      <c r="B43" s="248">
        <f>'Natural Gas Filter'!C1408</f>
        <v>0</v>
      </c>
      <c r="C43" s="248">
        <f>'Natural Gas Filter'!D1408</f>
        <v>0</v>
      </c>
      <c r="D43" s="248">
        <f>'Natural Gas Filter'!E1408</f>
        <v>0</v>
      </c>
      <c r="E43" s="248">
        <f>'Natural Gas Filter'!F1408</f>
        <v>0</v>
      </c>
      <c r="F43" s="248">
        <f>'Natural Gas Filter'!G1408</f>
        <v>0</v>
      </c>
      <c r="G43" s="248">
        <f>'Natural Gas Filter'!H1408</f>
        <v>0</v>
      </c>
      <c r="H43" s="262">
        <f>'Natural Gas Filter'!I1408</f>
        <v>0</v>
      </c>
      <c r="I43" s="198"/>
      <c r="J43" s="257" t="s">
        <v>676</v>
      </c>
      <c r="K43" s="250">
        <f>'Natural Gas Filter'!J1408</f>
        <v>0</v>
      </c>
      <c r="L43" s="250">
        <f>'Natural Gas Filter'!K1408</f>
        <v>0</v>
      </c>
      <c r="M43" s="250">
        <f>'Natural Gas Filter'!L1408</f>
        <v>0</v>
      </c>
      <c r="N43" s="250">
        <f>'Natural Gas Filter'!M1408</f>
        <v>0</v>
      </c>
      <c r="O43" s="254">
        <f>'Natural Gas Filter'!N1408</f>
        <v>0</v>
      </c>
      <c r="Q43" s="257" t="s">
        <v>676</v>
      </c>
      <c r="R43" s="250">
        <f>'Natural Gas Filter'!O1408</f>
        <v>0</v>
      </c>
      <c r="S43" s="250">
        <f>'Natural Gas Filter'!P1408</f>
        <v>0</v>
      </c>
      <c r="T43" s="250">
        <f>'Natural Gas Filter'!Q1408</f>
        <v>0</v>
      </c>
      <c r="U43" s="250">
        <f>'Natural Gas Filter'!R1408</f>
        <v>0</v>
      </c>
      <c r="V43" s="250">
        <f>'Natural Gas Filter'!S1408</f>
        <v>0</v>
      </c>
      <c r="W43" s="254">
        <f>'Natural Gas Filter'!T1408</f>
        <v>0</v>
      </c>
    </row>
    <row r="44" spans="1:23" s="197" customFormat="1" x14ac:dyDescent="0.25">
      <c r="A44" s="247" t="s">
        <v>331</v>
      </c>
      <c r="B44" s="248">
        <f>'Natural Gas Filter'!C1409</f>
        <v>3.7683114717973746E-10</v>
      </c>
      <c r="C44" s="248">
        <f>'Natural Gas Filter'!D1409</f>
        <v>3.7683114717973746E-10</v>
      </c>
      <c r="D44" s="248">
        <f>'Natural Gas Filter'!E1409</f>
        <v>3.7683114717973746E-10</v>
      </c>
      <c r="E44" s="248">
        <f>'Natural Gas Filter'!F1409</f>
        <v>3.7683114717973746E-10</v>
      </c>
      <c r="F44" s="248">
        <f>'Natural Gas Filter'!G1409</f>
        <v>3.7683114717973746E-10</v>
      </c>
      <c r="G44" s="248">
        <f>'Natural Gas Filter'!H1409</f>
        <v>3.7683114717973746E-10</v>
      </c>
      <c r="H44" s="262">
        <f>'Natural Gas Filter'!I1409</f>
        <v>3.7683114717973746E-10</v>
      </c>
      <c r="I44" s="198"/>
      <c r="J44" s="257" t="s">
        <v>331</v>
      </c>
      <c r="K44" s="250">
        <f>'Natural Gas Filter'!J1409</f>
        <v>3.7683114717973746E-10</v>
      </c>
      <c r="L44" s="250">
        <f>'Natural Gas Filter'!K1409</f>
        <v>3.7683114717973746E-10</v>
      </c>
      <c r="M44" s="250">
        <f>'Natural Gas Filter'!L1409</f>
        <v>3.7683114717973746E-10</v>
      </c>
      <c r="N44" s="250">
        <f>'Natural Gas Filter'!M1409</f>
        <v>3.7683114717973746E-10</v>
      </c>
      <c r="O44" s="254">
        <f>'Natural Gas Filter'!N1409</f>
        <v>3.7683114717973746E-10</v>
      </c>
      <c r="Q44" s="257" t="s">
        <v>331</v>
      </c>
      <c r="R44" s="250">
        <f>'Natural Gas Filter'!O1409</f>
        <v>3.7683114717973746E-10</v>
      </c>
      <c r="S44" s="250">
        <f>'Natural Gas Filter'!P1409</f>
        <v>3.7683114717973746E-10</v>
      </c>
      <c r="T44" s="250">
        <f>'Natural Gas Filter'!Q1409</f>
        <v>3.7683114717973746E-10</v>
      </c>
      <c r="U44" s="250">
        <f>'Natural Gas Filter'!R1409</f>
        <v>3.7683114717973746E-10</v>
      </c>
      <c r="V44" s="250">
        <f>'Natural Gas Filter'!S1409</f>
        <v>3.7683114717973746E-10</v>
      </c>
      <c r="W44" s="254">
        <f>'Natural Gas Filter'!T1409</f>
        <v>3.7683114717973746E-10</v>
      </c>
    </row>
    <row r="45" spans="1:23" s="197" customFormat="1" x14ac:dyDescent="0.25">
      <c r="A45" s="247" t="s">
        <v>334</v>
      </c>
      <c r="B45" s="248">
        <f>'Natural Gas Filter'!C1410</f>
        <v>7.3011034766074144E-5</v>
      </c>
      <c r="C45" s="248">
        <f>'Natural Gas Filter'!D1410</f>
        <v>7.3011034766074144E-5</v>
      </c>
      <c r="D45" s="248">
        <f>'Natural Gas Filter'!E1410</f>
        <v>7.3011034766074144E-5</v>
      </c>
      <c r="E45" s="248">
        <f>'Natural Gas Filter'!F1410</f>
        <v>7.3011034766074144E-5</v>
      </c>
      <c r="F45" s="248">
        <f>'Natural Gas Filter'!G1410</f>
        <v>7.3011034766074144E-5</v>
      </c>
      <c r="G45" s="248">
        <f>'Natural Gas Filter'!H1410</f>
        <v>7.3011034766074144E-5</v>
      </c>
      <c r="H45" s="262">
        <f>'Natural Gas Filter'!I1410</f>
        <v>7.3011034766074144E-5</v>
      </c>
      <c r="I45" s="198"/>
      <c r="J45" s="257" t="s">
        <v>334</v>
      </c>
      <c r="K45" s="250">
        <f>'Natural Gas Filter'!J1410</f>
        <v>7.3011034766074144E-5</v>
      </c>
      <c r="L45" s="250">
        <f>'Natural Gas Filter'!K1410</f>
        <v>7.3011034766074144E-5</v>
      </c>
      <c r="M45" s="250">
        <f>'Natural Gas Filter'!L1410</f>
        <v>7.3011034766074144E-5</v>
      </c>
      <c r="N45" s="250">
        <f>'Natural Gas Filter'!M1410</f>
        <v>7.3011034766074144E-5</v>
      </c>
      <c r="O45" s="254">
        <f>'Natural Gas Filter'!N1410</f>
        <v>7.3011034766074144E-5</v>
      </c>
      <c r="Q45" s="257" t="s">
        <v>334</v>
      </c>
      <c r="R45" s="250">
        <f>'Natural Gas Filter'!O1410</f>
        <v>7.3011034766074144E-5</v>
      </c>
      <c r="S45" s="250">
        <f>'Natural Gas Filter'!P1410</f>
        <v>7.3011034766074144E-5</v>
      </c>
      <c r="T45" s="250">
        <f>'Natural Gas Filter'!Q1410</f>
        <v>7.3011034766074144E-5</v>
      </c>
      <c r="U45" s="250">
        <f>'Natural Gas Filter'!R1410</f>
        <v>7.3011034766074144E-5</v>
      </c>
      <c r="V45" s="250">
        <f>'Natural Gas Filter'!S1410</f>
        <v>7.3011034766074144E-5</v>
      </c>
      <c r="W45" s="254">
        <f>'Natural Gas Filter'!T1410</f>
        <v>7.3011034766074144E-5</v>
      </c>
    </row>
    <row r="46" spans="1:23" s="197" customFormat="1" x14ac:dyDescent="0.25">
      <c r="A46" s="247" t="s">
        <v>673</v>
      </c>
      <c r="B46" s="248">
        <f>'Natural Gas Filter'!C1411</f>
        <v>0</v>
      </c>
      <c r="C46" s="248">
        <f>'Natural Gas Filter'!D1411</f>
        <v>0</v>
      </c>
      <c r="D46" s="248">
        <f>'Natural Gas Filter'!E1411</f>
        <v>0</v>
      </c>
      <c r="E46" s="248">
        <f>'Natural Gas Filter'!F1411</f>
        <v>0</v>
      </c>
      <c r="F46" s="248">
        <f>'Natural Gas Filter'!G1411</f>
        <v>0</v>
      </c>
      <c r="G46" s="248">
        <f>'Natural Gas Filter'!H1411</f>
        <v>0</v>
      </c>
      <c r="H46" s="262">
        <f>'Natural Gas Filter'!I1411</f>
        <v>0</v>
      </c>
      <c r="I46" s="198"/>
      <c r="J46" s="257" t="s">
        <v>673</v>
      </c>
      <c r="K46" s="250">
        <f>'Natural Gas Filter'!J1411</f>
        <v>0</v>
      </c>
      <c r="L46" s="250">
        <f>'Natural Gas Filter'!K1411</f>
        <v>0</v>
      </c>
      <c r="M46" s="250">
        <f>'Natural Gas Filter'!L1411</f>
        <v>0</v>
      </c>
      <c r="N46" s="250">
        <f>'Natural Gas Filter'!M1411</f>
        <v>0</v>
      </c>
      <c r="O46" s="254">
        <f>'Natural Gas Filter'!N1411</f>
        <v>0</v>
      </c>
      <c r="Q46" s="257" t="s">
        <v>673</v>
      </c>
      <c r="R46" s="250">
        <f>'Natural Gas Filter'!O1411</f>
        <v>0</v>
      </c>
      <c r="S46" s="250">
        <f>'Natural Gas Filter'!P1411</f>
        <v>0</v>
      </c>
      <c r="T46" s="250">
        <f>'Natural Gas Filter'!Q1411</f>
        <v>0</v>
      </c>
      <c r="U46" s="250">
        <f>'Natural Gas Filter'!R1411</f>
        <v>0</v>
      </c>
      <c r="V46" s="250">
        <f>'Natural Gas Filter'!S1411</f>
        <v>0</v>
      </c>
      <c r="W46" s="254">
        <f>'Natural Gas Filter'!T1411</f>
        <v>0</v>
      </c>
    </row>
    <row r="47" spans="1:23" x14ac:dyDescent="0.25">
      <c r="A47" s="261" t="s">
        <v>510</v>
      </c>
      <c r="B47" s="248">
        <f>'Natural Gas Filter'!C1412</f>
        <v>0</v>
      </c>
      <c r="C47" s="248">
        <f>'Natural Gas Filter'!D1412</f>
        <v>0</v>
      </c>
      <c r="D47" s="248">
        <f>'Natural Gas Filter'!E1412</f>
        <v>0</v>
      </c>
      <c r="E47" s="248">
        <f>'Natural Gas Filter'!F1412</f>
        <v>0</v>
      </c>
      <c r="F47" s="248">
        <f>'Natural Gas Filter'!G1412</f>
        <v>0</v>
      </c>
      <c r="G47" s="248">
        <f>'Natural Gas Filter'!H1412</f>
        <v>0</v>
      </c>
      <c r="H47" s="262">
        <f>'Natural Gas Filter'!I1412</f>
        <v>0</v>
      </c>
      <c r="I47" s="218"/>
      <c r="J47" s="255" t="s">
        <v>510</v>
      </c>
      <c r="K47" s="250">
        <f>'Natural Gas Filter'!J1412</f>
        <v>0</v>
      </c>
      <c r="L47" s="250">
        <f>'Natural Gas Filter'!K1412</f>
        <v>0</v>
      </c>
      <c r="M47" s="250">
        <f>'Natural Gas Filter'!L1412</f>
        <v>0</v>
      </c>
      <c r="N47" s="250">
        <f>'Natural Gas Filter'!M1412</f>
        <v>0</v>
      </c>
      <c r="O47" s="254">
        <f>'Natural Gas Filter'!N1412</f>
        <v>0</v>
      </c>
      <c r="Q47" s="255" t="s">
        <v>510</v>
      </c>
      <c r="R47" s="250">
        <f>'Natural Gas Filter'!O1412</f>
        <v>0</v>
      </c>
      <c r="S47" s="250">
        <f>'Natural Gas Filter'!P1412</f>
        <v>0</v>
      </c>
      <c r="T47" s="250">
        <f>'Natural Gas Filter'!Q1412</f>
        <v>0</v>
      </c>
      <c r="U47" s="250">
        <f>'Natural Gas Filter'!R1412</f>
        <v>0</v>
      </c>
      <c r="V47" s="250">
        <f>'Natural Gas Filter'!S1412</f>
        <v>0</v>
      </c>
      <c r="W47" s="254">
        <f>'Natural Gas Filter'!T1412</f>
        <v>0</v>
      </c>
    </row>
    <row r="48" spans="1:23" x14ac:dyDescent="0.25">
      <c r="A48" s="247" t="s">
        <v>671</v>
      </c>
      <c r="B48" s="248">
        <f>'Natural Gas Filter'!C1413</f>
        <v>0</v>
      </c>
      <c r="C48" s="248">
        <f>'Natural Gas Filter'!D1413</f>
        <v>0</v>
      </c>
      <c r="D48" s="248">
        <f>'Natural Gas Filter'!E1413</f>
        <v>0</v>
      </c>
      <c r="E48" s="248">
        <f>'Natural Gas Filter'!F1413</f>
        <v>0</v>
      </c>
      <c r="F48" s="248">
        <f>'Natural Gas Filter'!G1413</f>
        <v>0</v>
      </c>
      <c r="G48" s="248">
        <f>'Natural Gas Filter'!H1413</f>
        <v>0</v>
      </c>
      <c r="H48" s="262">
        <f>'Natural Gas Filter'!I1413</f>
        <v>0</v>
      </c>
      <c r="I48" s="218"/>
      <c r="J48" s="257" t="s">
        <v>671</v>
      </c>
      <c r="K48" s="250">
        <f>'Natural Gas Filter'!J1413</f>
        <v>0</v>
      </c>
      <c r="L48" s="250">
        <f>'Natural Gas Filter'!K1413</f>
        <v>0</v>
      </c>
      <c r="M48" s="250">
        <f>'Natural Gas Filter'!L1413</f>
        <v>0</v>
      </c>
      <c r="N48" s="250">
        <f>'Natural Gas Filter'!M1413</f>
        <v>0</v>
      </c>
      <c r="O48" s="254">
        <f>'Natural Gas Filter'!N1413</f>
        <v>0</v>
      </c>
      <c r="Q48" s="257" t="s">
        <v>671</v>
      </c>
      <c r="R48" s="250">
        <f>'Natural Gas Filter'!O1413</f>
        <v>0</v>
      </c>
      <c r="S48" s="250">
        <f>'Natural Gas Filter'!P1413</f>
        <v>0</v>
      </c>
      <c r="T48" s="250">
        <f>'Natural Gas Filter'!Q1413</f>
        <v>0</v>
      </c>
      <c r="U48" s="250">
        <f>'Natural Gas Filter'!R1413</f>
        <v>0</v>
      </c>
      <c r="V48" s="250">
        <f>'Natural Gas Filter'!S1413</f>
        <v>0</v>
      </c>
      <c r="W48" s="254">
        <f>'Natural Gas Filter'!T1413</f>
        <v>0</v>
      </c>
    </row>
    <row r="49" spans="1:23" x14ac:dyDescent="0.25">
      <c r="A49" s="247" t="s">
        <v>668</v>
      </c>
      <c r="B49" s="248">
        <f>'Natural Gas Filter'!C1414</f>
        <v>0</v>
      </c>
      <c r="C49" s="248">
        <f>'Natural Gas Filter'!D1414</f>
        <v>0</v>
      </c>
      <c r="D49" s="248">
        <f>'Natural Gas Filter'!E1414</f>
        <v>0</v>
      </c>
      <c r="E49" s="248">
        <f>'Natural Gas Filter'!F1414</f>
        <v>0</v>
      </c>
      <c r="F49" s="248">
        <f>'Natural Gas Filter'!G1414</f>
        <v>0</v>
      </c>
      <c r="G49" s="248">
        <f>'Natural Gas Filter'!H1414</f>
        <v>0</v>
      </c>
      <c r="H49" s="262">
        <f>'Natural Gas Filter'!I1414</f>
        <v>0</v>
      </c>
      <c r="I49" s="218"/>
      <c r="J49" s="257" t="s">
        <v>668</v>
      </c>
      <c r="K49" s="250">
        <f>'Natural Gas Filter'!J1414</f>
        <v>0</v>
      </c>
      <c r="L49" s="250">
        <f>'Natural Gas Filter'!K1414</f>
        <v>0</v>
      </c>
      <c r="M49" s="250">
        <f>'Natural Gas Filter'!L1414</f>
        <v>0</v>
      </c>
      <c r="N49" s="250">
        <f>'Natural Gas Filter'!M1414</f>
        <v>0</v>
      </c>
      <c r="O49" s="254">
        <f>'Natural Gas Filter'!N1414</f>
        <v>0</v>
      </c>
      <c r="Q49" s="257" t="s">
        <v>668</v>
      </c>
      <c r="R49" s="250">
        <f>'Natural Gas Filter'!O1414</f>
        <v>0</v>
      </c>
      <c r="S49" s="250">
        <f>'Natural Gas Filter'!P1414</f>
        <v>0</v>
      </c>
      <c r="T49" s="250">
        <f>'Natural Gas Filter'!Q1414</f>
        <v>0</v>
      </c>
      <c r="U49" s="250">
        <f>'Natural Gas Filter'!R1414</f>
        <v>0</v>
      </c>
      <c r="V49" s="250">
        <f>'Natural Gas Filter'!S1414</f>
        <v>0</v>
      </c>
      <c r="W49" s="254">
        <f>'Natural Gas Filter'!T1414</f>
        <v>0</v>
      </c>
    </row>
    <row r="50" spans="1:23" s="197" customFormat="1" x14ac:dyDescent="0.25">
      <c r="A50" s="247" t="s">
        <v>336</v>
      </c>
      <c r="B50" s="248">
        <f>'Natural Gas Filter'!C1415</f>
        <v>7.0655840096200789E-11</v>
      </c>
      <c r="C50" s="248">
        <f>'Natural Gas Filter'!D1415</f>
        <v>7.0655840096200789E-11</v>
      </c>
      <c r="D50" s="248">
        <f>'Natural Gas Filter'!E1415</f>
        <v>7.0655840096200789E-11</v>
      </c>
      <c r="E50" s="248">
        <f>'Natural Gas Filter'!F1415</f>
        <v>7.0655840096200789E-11</v>
      </c>
      <c r="F50" s="248">
        <f>'Natural Gas Filter'!G1415</f>
        <v>7.0655840096200789E-11</v>
      </c>
      <c r="G50" s="248">
        <f>'Natural Gas Filter'!H1415</f>
        <v>7.0655840096200789E-11</v>
      </c>
      <c r="H50" s="262">
        <f>'Natural Gas Filter'!I1415</f>
        <v>7.0655840096200789E-11</v>
      </c>
      <c r="I50" s="198"/>
      <c r="J50" s="257" t="s">
        <v>336</v>
      </c>
      <c r="K50" s="250">
        <f>'Natural Gas Filter'!J1415</f>
        <v>7.0655840096200789E-11</v>
      </c>
      <c r="L50" s="250">
        <f>'Natural Gas Filter'!K1415</f>
        <v>7.0655840096200789E-11</v>
      </c>
      <c r="M50" s="250">
        <f>'Natural Gas Filter'!L1415</f>
        <v>7.0655840096200789E-11</v>
      </c>
      <c r="N50" s="250">
        <f>'Natural Gas Filter'!M1415</f>
        <v>7.0655840096200789E-11</v>
      </c>
      <c r="O50" s="254">
        <f>'Natural Gas Filter'!N1415</f>
        <v>7.0655840096200789E-11</v>
      </c>
      <c r="Q50" s="257" t="s">
        <v>336</v>
      </c>
      <c r="R50" s="250">
        <f>'Natural Gas Filter'!O1415</f>
        <v>7.0655840096200789E-11</v>
      </c>
      <c r="S50" s="250">
        <f>'Natural Gas Filter'!P1415</f>
        <v>7.0655840096200789E-11</v>
      </c>
      <c r="T50" s="250">
        <f>'Natural Gas Filter'!Q1415</f>
        <v>7.0655840096200789E-11</v>
      </c>
      <c r="U50" s="250">
        <f>'Natural Gas Filter'!R1415</f>
        <v>7.0655840096200789E-11</v>
      </c>
      <c r="V50" s="250">
        <f>'Natural Gas Filter'!S1415</f>
        <v>7.0655840096200789E-11</v>
      </c>
      <c r="W50" s="254">
        <f>'Natural Gas Filter'!T1415</f>
        <v>7.0655840096200789E-11</v>
      </c>
    </row>
    <row r="51" spans="1:23" s="197" customFormat="1" x14ac:dyDescent="0.25">
      <c r="A51" s="247" t="s">
        <v>338</v>
      </c>
      <c r="B51" s="248">
        <f>'Natural Gas Filter'!C1416</f>
        <v>6.5945450756454072E-11</v>
      </c>
      <c r="C51" s="248">
        <f>'Natural Gas Filter'!D1416</f>
        <v>6.5945450756454072E-11</v>
      </c>
      <c r="D51" s="248">
        <f>'Natural Gas Filter'!E1416</f>
        <v>6.5945450756454072E-11</v>
      </c>
      <c r="E51" s="248">
        <f>'Natural Gas Filter'!F1416</f>
        <v>6.5945450756454072E-11</v>
      </c>
      <c r="F51" s="248">
        <f>'Natural Gas Filter'!G1416</f>
        <v>6.5945450756454072E-11</v>
      </c>
      <c r="G51" s="248">
        <f>'Natural Gas Filter'!H1416</f>
        <v>6.5945450756454072E-11</v>
      </c>
      <c r="H51" s="262">
        <f>'Natural Gas Filter'!I1416</f>
        <v>6.5945450756454072E-11</v>
      </c>
      <c r="I51" s="198"/>
      <c r="J51" s="257" t="s">
        <v>338</v>
      </c>
      <c r="K51" s="250">
        <f>'Natural Gas Filter'!J1416</f>
        <v>6.5945450756454072E-11</v>
      </c>
      <c r="L51" s="250">
        <f>'Natural Gas Filter'!K1416</f>
        <v>6.5945450756454072E-11</v>
      </c>
      <c r="M51" s="250">
        <f>'Natural Gas Filter'!L1416</f>
        <v>6.5945450756454072E-11</v>
      </c>
      <c r="N51" s="250">
        <f>'Natural Gas Filter'!M1416</f>
        <v>6.5945450756454072E-11</v>
      </c>
      <c r="O51" s="254">
        <f>'Natural Gas Filter'!N1416</f>
        <v>6.5945450756454072E-11</v>
      </c>
      <c r="Q51" s="257" t="s">
        <v>338</v>
      </c>
      <c r="R51" s="250">
        <f>'Natural Gas Filter'!O1416</f>
        <v>6.5945450756454072E-11</v>
      </c>
      <c r="S51" s="250">
        <f>'Natural Gas Filter'!P1416</f>
        <v>6.5945450756454072E-11</v>
      </c>
      <c r="T51" s="250">
        <f>'Natural Gas Filter'!Q1416</f>
        <v>6.5945450756454072E-11</v>
      </c>
      <c r="U51" s="250">
        <f>'Natural Gas Filter'!R1416</f>
        <v>6.5945450756454072E-11</v>
      </c>
      <c r="V51" s="250">
        <f>'Natural Gas Filter'!S1416</f>
        <v>6.5945450756454072E-11</v>
      </c>
      <c r="W51" s="254">
        <f>'Natural Gas Filter'!T1416</f>
        <v>6.5945450756454072E-11</v>
      </c>
    </row>
    <row r="52" spans="1:23" s="197" customFormat="1" x14ac:dyDescent="0.25">
      <c r="A52" s="247" t="s">
        <v>340</v>
      </c>
      <c r="B52" s="248">
        <f>'Natural Gas Filter'!C1417</f>
        <v>1.7663960024050194E-6</v>
      </c>
      <c r="C52" s="248">
        <f>'Natural Gas Filter'!D1417</f>
        <v>1.7663960024050194E-6</v>
      </c>
      <c r="D52" s="248">
        <f>'Natural Gas Filter'!E1417</f>
        <v>1.7663960024050194E-6</v>
      </c>
      <c r="E52" s="248">
        <f>'Natural Gas Filter'!F1417</f>
        <v>1.7663960024050194E-6</v>
      </c>
      <c r="F52" s="248">
        <f>'Natural Gas Filter'!G1417</f>
        <v>1.7663960024050194E-6</v>
      </c>
      <c r="G52" s="248">
        <f>'Natural Gas Filter'!H1417</f>
        <v>9.3030189459997695E-10</v>
      </c>
      <c r="H52" s="262">
        <f>'Natural Gas Filter'!I1417</f>
        <v>1.7663960024050194E-6</v>
      </c>
      <c r="I52" s="198"/>
      <c r="J52" s="257" t="s">
        <v>340</v>
      </c>
      <c r="K52" s="250">
        <f>'Natural Gas Filter'!J1417</f>
        <v>1.7663960024050194E-6</v>
      </c>
      <c r="L52" s="250">
        <f>'Natural Gas Filter'!K1417</f>
        <v>1.7663960024050194E-6</v>
      </c>
      <c r="M52" s="250">
        <f>'Natural Gas Filter'!L1417</f>
        <v>1.7663960024050194E-6</v>
      </c>
      <c r="N52" s="250">
        <f>'Natural Gas Filter'!M1417</f>
        <v>4.7508986880685402E-6</v>
      </c>
      <c r="O52" s="254">
        <f>'Natural Gas Filter'!N1417</f>
        <v>1.7663960024050194E-6</v>
      </c>
      <c r="Q52" s="257" t="s">
        <v>340</v>
      </c>
      <c r="R52" s="250">
        <f>'Natural Gas Filter'!O1417</f>
        <v>1.7663960024050194E-6</v>
      </c>
      <c r="S52" s="250">
        <f>'Natural Gas Filter'!P1417</f>
        <v>1.7663960024050194E-6</v>
      </c>
      <c r="T52" s="250">
        <f>'Natural Gas Filter'!Q1417</f>
        <v>1.7663960024050194E-6</v>
      </c>
      <c r="U52" s="250">
        <f>'Natural Gas Filter'!R1417</f>
        <v>1.7663960024050194E-6</v>
      </c>
      <c r="V52" s="250">
        <f>'Natural Gas Filter'!S1417</f>
        <v>1.7663960024050194E-6</v>
      </c>
      <c r="W52" s="254">
        <f>'Natural Gas Filter'!T1417</f>
        <v>1.7663960024050194E-6</v>
      </c>
    </row>
    <row r="53" spans="1:23" s="197" customFormat="1" x14ac:dyDescent="0.25">
      <c r="A53" s="247" t="s">
        <v>342</v>
      </c>
      <c r="B53" s="248">
        <f>'Natural Gas Filter'!C1418</f>
        <v>4.2393504057720465E-11</v>
      </c>
      <c r="C53" s="248">
        <f>'Natural Gas Filter'!D1418</f>
        <v>4.2393504057720465E-11</v>
      </c>
      <c r="D53" s="248">
        <f>'Natural Gas Filter'!E1418</f>
        <v>4.2393504057720465E-11</v>
      </c>
      <c r="E53" s="248">
        <f>'Natural Gas Filter'!F1418</f>
        <v>4.2393504057720465E-11</v>
      </c>
      <c r="F53" s="248">
        <f>'Natural Gas Filter'!G1418</f>
        <v>4.2393504057720465E-11</v>
      </c>
      <c r="G53" s="248">
        <f>'Natural Gas Filter'!H1418</f>
        <v>4.2393504057720465E-11</v>
      </c>
      <c r="H53" s="262">
        <f>'Natural Gas Filter'!I1418</f>
        <v>4.2393504057720465E-11</v>
      </c>
      <c r="I53" s="198"/>
      <c r="J53" s="257" t="s">
        <v>342</v>
      </c>
      <c r="K53" s="250">
        <f>'Natural Gas Filter'!J1418</f>
        <v>4.2393504057720465E-11</v>
      </c>
      <c r="L53" s="250">
        <f>'Natural Gas Filter'!K1418</f>
        <v>4.2393504057720465E-11</v>
      </c>
      <c r="M53" s="250">
        <f>'Natural Gas Filter'!L1418</f>
        <v>4.2393504057720465E-11</v>
      </c>
      <c r="N53" s="250">
        <f>'Natural Gas Filter'!M1418</f>
        <v>4.2393504057720465E-11</v>
      </c>
      <c r="O53" s="254">
        <f>'Natural Gas Filter'!N1418</f>
        <v>4.2393504057720465E-11</v>
      </c>
      <c r="Q53" s="257" t="s">
        <v>342</v>
      </c>
      <c r="R53" s="250">
        <f>'Natural Gas Filter'!O1418</f>
        <v>4.2393504057720465E-11</v>
      </c>
      <c r="S53" s="250">
        <f>'Natural Gas Filter'!P1418</f>
        <v>4.2393504057720465E-11</v>
      </c>
      <c r="T53" s="250">
        <f>'Natural Gas Filter'!Q1418</f>
        <v>4.2393504057720465E-11</v>
      </c>
      <c r="U53" s="250">
        <f>'Natural Gas Filter'!R1418</f>
        <v>4.2393504057720465E-11</v>
      </c>
      <c r="V53" s="250">
        <f>'Natural Gas Filter'!S1418</f>
        <v>4.2393504057720465E-11</v>
      </c>
      <c r="W53" s="254">
        <f>'Natural Gas Filter'!T1418</f>
        <v>4.2393504057720465E-11</v>
      </c>
    </row>
    <row r="54" spans="1:23" s="197" customFormat="1" x14ac:dyDescent="0.25">
      <c r="A54" s="247" t="s">
        <v>726</v>
      </c>
      <c r="B54" s="248">
        <f>'Natural Gas Filter'!C1419</f>
        <v>0</v>
      </c>
      <c r="C54" s="248">
        <f>'Natural Gas Filter'!D1419</f>
        <v>0</v>
      </c>
      <c r="D54" s="248">
        <f>'Natural Gas Filter'!E1419</f>
        <v>0</v>
      </c>
      <c r="E54" s="248">
        <f>'Natural Gas Filter'!F1419</f>
        <v>0</v>
      </c>
      <c r="F54" s="248">
        <f>'Natural Gas Filter'!G1419</f>
        <v>0</v>
      </c>
      <c r="G54" s="248">
        <f>'Natural Gas Filter'!H1419</f>
        <v>0</v>
      </c>
      <c r="H54" s="262">
        <f>'Natural Gas Filter'!I1419</f>
        <v>0</v>
      </c>
      <c r="I54" s="198"/>
      <c r="J54" s="257" t="s">
        <v>726</v>
      </c>
      <c r="K54" s="250">
        <f>'Natural Gas Filter'!J1419</f>
        <v>0</v>
      </c>
      <c r="L54" s="250">
        <f>'Natural Gas Filter'!K1419</f>
        <v>0</v>
      </c>
      <c r="M54" s="250">
        <f>'Natural Gas Filter'!L1419</f>
        <v>0</v>
      </c>
      <c r="N54" s="250">
        <f>'Natural Gas Filter'!M1419</f>
        <v>0</v>
      </c>
      <c r="O54" s="254">
        <f>'Natural Gas Filter'!N1419</f>
        <v>0</v>
      </c>
      <c r="Q54" s="257" t="s">
        <v>726</v>
      </c>
      <c r="R54" s="250">
        <f>'Natural Gas Filter'!O1419</f>
        <v>0</v>
      </c>
      <c r="S54" s="250">
        <f>'Natural Gas Filter'!P1419</f>
        <v>0</v>
      </c>
      <c r="T54" s="250">
        <f>'Natural Gas Filter'!Q1419</f>
        <v>0</v>
      </c>
      <c r="U54" s="250">
        <f>'Natural Gas Filter'!R1419</f>
        <v>0</v>
      </c>
      <c r="V54" s="250">
        <f>'Natural Gas Filter'!S1419</f>
        <v>0</v>
      </c>
      <c r="W54" s="254">
        <f>'Natural Gas Filter'!T1419</f>
        <v>0</v>
      </c>
    </row>
    <row r="55" spans="1:23" s="197" customFormat="1" x14ac:dyDescent="0.25">
      <c r="A55" s="247" t="s">
        <v>666</v>
      </c>
      <c r="B55" s="248">
        <f>'Natural Gas Filter'!C1420</f>
        <v>0</v>
      </c>
      <c r="C55" s="248">
        <f>'Natural Gas Filter'!D1420</f>
        <v>0</v>
      </c>
      <c r="D55" s="248">
        <f>'Natural Gas Filter'!E1420</f>
        <v>0</v>
      </c>
      <c r="E55" s="248">
        <f>'Natural Gas Filter'!F1420</f>
        <v>0</v>
      </c>
      <c r="F55" s="248">
        <f>'Natural Gas Filter'!G1420</f>
        <v>0</v>
      </c>
      <c r="G55" s="248">
        <f>'Natural Gas Filter'!H1420</f>
        <v>0</v>
      </c>
      <c r="H55" s="262">
        <f>'Natural Gas Filter'!I1420</f>
        <v>0</v>
      </c>
      <c r="I55" s="198"/>
      <c r="J55" s="257" t="s">
        <v>666</v>
      </c>
      <c r="K55" s="250">
        <f>'Natural Gas Filter'!J1420</f>
        <v>0</v>
      </c>
      <c r="L55" s="250">
        <f>'Natural Gas Filter'!K1420</f>
        <v>0</v>
      </c>
      <c r="M55" s="250">
        <f>'Natural Gas Filter'!L1420</f>
        <v>0</v>
      </c>
      <c r="N55" s="250">
        <f>'Natural Gas Filter'!M1420</f>
        <v>0</v>
      </c>
      <c r="O55" s="254">
        <f>'Natural Gas Filter'!N1420</f>
        <v>0</v>
      </c>
      <c r="Q55" s="257" t="s">
        <v>666</v>
      </c>
      <c r="R55" s="250">
        <f>'Natural Gas Filter'!O1420</f>
        <v>0</v>
      </c>
      <c r="S55" s="250">
        <f>'Natural Gas Filter'!P1420</f>
        <v>0</v>
      </c>
      <c r="T55" s="250">
        <f>'Natural Gas Filter'!Q1420</f>
        <v>0</v>
      </c>
      <c r="U55" s="250">
        <f>'Natural Gas Filter'!R1420</f>
        <v>0</v>
      </c>
      <c r="V55" s="250">
        <f>'Natural Gas Filter'!S1420</f>
        <v>0</v>
      </c>
      <c r="W55" s="254">
        <f>'Natural Gas Filter'!T1420</f>
        <v>0</v>
      </c>
    </row>
    <row r="56" spans="1:23" s="197" customFormat="1" x14ac:dyDescent="0.25">
      <c r="A56" s="261" t="s">
        <v>518</v>
      </c>
      <c r="B56" s="248">
        <f>'Natural Gas Filter'!C1421</f>
        <v>0</v>
      </c>
      <c r="C56" s="248">
        <f>'Natural Gas Filter'!D1421</f>
        <v>0</v>
      </c>
      <c r="D56" s="248">
        <f>'Natural Gas Filter'!E1421</f>
        <v>0</v>
      </c>
      <c r="E56" s="248">
        <f>'Natural Gas Filter'!F1421</f>
        <v>0</v>
      </c>
      <c r="F56" s="248">
        <f>'Natural Gas Filter'!G1421</f>
        <v>0</v>
      </c>
      <c r="G56" s="248">
        <f>'Natural Gas Filter'!H1421</f>
        <v>0</v>
      </c>
      <c r="H56" s="262">
        <f>'Natural Gas Filter'!I1421</f>
        <v>0</v>
      </c>
      <c r="I56" s="198"/>
      <c r="J56" s="255" t="s">
        <v>518</v>
      </c>
      <c r="K56" s="250">
        <f>'Natural Gas Filter'!J1421</f>
        <v>0</v>
      </c>
      <c r="L56" s="250">
        <f>'Natural Gas Filter'!K1421</f>
        <v>0</v>
      </c>
      <c r="M56" s="250">
        <f>'Natural Gas Filter'!L1421</f>
        <v>0</v>
      </c>
      <c r="N56" s="250">
        <f>'Natural Gas Filter'!M1421</f>
        <v>0</v>
      </c>
      <c r="O56" s="254">
        <f>'Natural Gas Filter'!N1421</f>
        <v>0</v>
      </c>
      <c r="Q56" s="255" t="s">
        <v>518</v>
      </c>
      <c r="R56" s="250">
        <f>'Natural Gas Filter'!O1421</f>
        <v>0</v>
      </c>
      <c r="S56" s="250">
        <f>'Natural Gas Filter'!P1421</f>
        <v>0</v>
      </c>
      <c r="T56" s="250">
        <f>'Natural Gas Filter'!Q1421</f>
        <v>0</v>
      </c>
      <c r="U56" s="250">
        <f>'Natural Gas Filter'!R1421</f>
        <v>0</v>
      </c>
      <c r="V56" s="250">
        <f>'Natural Gas Filter'!S1421</f>
        <v>0</v>
      </c>
      <c r="W56" s="254">
        <f>'Natural Gas Filter'!T1421</f>
        <v>0</v>
      </c>
    </row>
    <row r="57" spans="1:23" s="197" customFormat="1" x14ac:dyDescent="0.25">
      <c r="A57" s="247" t="s">
        <v>344</v>
      </c>
      <c r="B57" s="248">
        <f>'Natural Gas Filter'!C1422</f>
        <v>1.1775973349366798E-8</v>
      </c>
      <c r="C57" s="248">
        <f>'Natural Gas Filter'!D1422</f>
        <v>1.1775973349366798E-8</v>
      </c>
      <c r="D57" s="248">
        <f>'Natural Gas Filter'!E1422</f>
        <v>1.1775973349366798E-8</v>
      </c>
      <c r="E57" s="248">
        <f>'Natural Gas Filter'!F1422</f>
        <v>1.1775973349366798E-8</v>
      </c>
      <c r="F57" s="248">
        <f>'Natural Gas Filter'!G1422</f>
        <v>1.1775973349366798E-8</v>
      </c>
      <c r="G57" s="248">
        <f>'Natural Gas Filter'!H1422</f>
        <v>1.1775973349366798E-8</v>
      </c>
      <c r="H57" s="262">
        <f>'Natural Gas Filter'!I1422</f>
        <v>1.1775973349366798E-8</v>
      </c>
      <c r="I57" s="198"/>
      <c r="J57" s="257" t="s">
        <v>344</v>
      </c>
      <c r="K57" s="250">
        <f>'Natural Gas Filter'!J1422</f>
        <v>1.1775973349366798E-8</v>
      </c>
      <c r="L57" s="250">
        <f>'Natural Gas Filter'!K1422</f>
        <v>1.1775973349366798E-8</v>
      </c>
      <c r="M57" s="250">
        <f>'Natural Gas Filter'!L1422</f>
        <v>1.1775973349366798E-8</v>
      </c>
      <c r="N57" s="250">
        <f>'Natural Gas Filter'!M1422</f>
        <v>1.1775973349366798E-8</v>
      </c>
      <c r="O57" s="254">
        <f>'Natural Gas Filter'!N1422</f>
        <v>1.1775973349366798E-8</v>
      </c>
      <c r="Q57" s="257" t="s">
        <v>344</v>
      </c>
      <c r="R57" s="250">
        <f>'Natural Gas Filter'!O1422</f>
        <v>1.1775973349366798E-8</v>
      </c>
      <c r="S57" s="250">
        <f>'Natural Gas Filter'!P1422</f>
        <v>1.1775973349366798E-8</v>
      </c>
      <c r="T57" s="250">
        <f>'Natural Gas Filter'!Q1422</f>
        <v>1.1775973349366798E-8</v>
      </c>
      <c r="U57" s="250">
        <f>'Natural Gas Filter'!R1422</f>
        <v>1.1775973349366798E-8</v>
      </c>
      <c r="V57" s="250">
        <f>'Natural Gas Filter'!S1422</f>
        <v>1.1775973349366798E-8</v>
      </c>
      <c r="W57" s="254">
        <f>'Natural Gas Filter'!T1422</f>
        <v>1.1775973349366798E-8</v>
      </c>
    </row>
    <row r="58" spans="1:23" s="197" customFormat="1" x14ac:dyDescent="0.25">
      <c r="A58" s="247" t="s">
        <v>346</v>
      </c>
      <c r="B58" s="248">
        <f>'Natural Gas Filter'!C1423</f>
        <v>8.9497397455187669E-9</v>
      </c>
      <c r="C58" s="248">
        <f>'Natural Gas Filter'!D1423</f>
        <v>8.9497397455187669E-9</v>
      </c>
      <c r="D58" s="248">
        <f>'Natural Gas Filter'!E1423</f>
        <v>8.9497397455187669E-9</v>
      </c>
      <c r="E58" s="248">
        <f>'Natural Gas Filter'!F1423</f>
        <v>8.9497397455187669E-9</v>
      </c>
      <c r="F58" s="248">
        <f>'Natural Gas Filter'!G1423</f>
        <v>8.9497397455187669E-9</v>
      </c>
      <c r="G58" s="248">
        <f>'Natural Gas Filter'!H1423</f>
        <v>8.9497397455187669E-9</v>
      </c>
      <c r="H58" s="262">
        <f>'Natural Gas Filter'!I1423</f>
        <v>8.9497397455187669E-9</v>
      </c>
      <c r="I58" s="198"/>
      <c r="J58" s="257" t="s">
        <v>346</v>
      </c>
      <c r="K58" s="250">
        <f>'Natural Gas Filter'!J1423</f>
        <v>8.9497397455187669E-9</v>
      </c>
      <c r="L58" s="250">
        <f>'Natural Gas Filter'!K1423</f>
        <v>8.9497397455187669E-9</v>
      </c>
      <c r="M58" s="250">
        <f>'Natural Gas Filter'!L1423</f>
        <v>8.9497397455187669E-9</v>
      </c>
      <c r="N58" s="250">
        <f>'Natural Gas Filter'!M1423</f>
        <v>8.9497397455187669E-9</v>
      </c>
      <c r="O58" s="254">
        <f>'Natural Gas Filter'!N1423</f>
        <v>8.9497397455187669E-9</v>
      </c>
      <c r="Q58" s="257" t="s">
        <v>346</v>
      </c>
      <c r="R58" s="250">
        <f>'Natural Gas Filter'!O1423</f>
        <v>8.9497397455187669E-9</v>
      </c>
      <c r="S58" s="250">
        <f>'Natural Gas Filter'!P1423</f>
        <v>8.9497397455187669E-9</v>
      </c>
      <c r="T58" s="250">
        <f>'Natural Gas Filter'!Q1423</f>
        <v>8.9497397455187669E-9</v>
      </c>
      <c r="U58" s="250">
        <f>'Natural Gas Filter'!R1423</f>
        <v>8.9497397455187669E-9</v>
      </c>
      <c r="V58" s="250">
        <f>'Natural Gas Filter'!S1423</f>
        <v>8.9497397455187669E-9</v>
      </c>
      <c r="W58" s="254">
        <f>'Natural Gas Filter'!T1423</f>
        <v>8.9497397455187669E-9</v>
      </c>
    </row>
    <row r="59" spans="1:23" s="197" customFormat="1" x14ac:dyDescent="0.25">
      <c r="A59" s="247" t="s">
        <v>348</v>
      </c>
      <c r="B59" s="248">
        <f>'Natural Gas Filter'!C1424</f>
        <v>6.1235061416707326E-9</v>
      </c>
      <c r="C59" s="248">
        <f>'Natural Gas Filter'!D1424</f>
        <v>6.1235061416707326E-9</v>
      </c>
      <c r="D59" s="248">
        <f>'Natural Gas Filter'!E1424</f>
        <v>5.3510022899522725E-11</v>
      </c>
      <c r="E59" s="248">
        <f>'Natural Gas Filter'!F1424</f>
        <v>5.3510022899522725E-11</v>
      </c>
      <c r="F59" s="248">
        <f>'Natural Gas Filter'!G1424</f>
        <v>5.3510022899522725E-11</v>
      </c>
      <c r="G59" s="248">
        <f>'Natural Gas Filter'!H1424</f>
        <v>6.1235061416707326E-9</v>
      </c>
      <c r="H59" s="262">
        <f>'Natural Gas Filter'!I1424</f>
        <v>6.1235061416707326E-9</v>
      </c>
      <c r="I59" s="198"/>
      <c r="J59" s="257" t="s">
        <v>348</v>
      </c>
      <c r="K59" s="250">
        <f>'Natural Gas Filter'!J1424</f>
        <v>6.1235061416707326E-9</v>
      </c>
      <c r="L59" s="250">
        <f>'Natural Gas Filter'!K1424</f>
        <v>6.1235061416707326E-9</v>
      </c>
      <c r="M59" s="250">
        <f>'Natural Gas Filter'!L1424</f>
        <v>6.1235061416707326E-9</v>
      </c>
      <c r="N59" s="250">
        <f>'Natural Gas Filter'!M1424</f>
        <v>6.1235061416707326E-9</v>
      </c>
      <c r="O59" s="254">
        <f>'Natural Gas Filter'!N1424</f>
        <v>6.1235061416707326E-9</v>
      </c>
      <c r="Q59" s="257" t="s">
        <v>348</v>
      </c>
      <c r="R59" s="250">
        <f>'Natural Gas Filter'!O1424</f>
        <v>6.1235061416707326E-9</v>
      </c>
      <c r="S59" s="250">
        <f>'Natural Gas Filter'!P1424</f>
        <v>5.4799491981278373E-8</v>
      </c>
      <c r="T59" s="250">
        <f>'Natural Gas Filter'!Q1424</f>
        <v>6.1235061416707326E-9</v>
      </c>
      <c r="U59" s="250">
        <f>'Natural Gas Filter'!R1424</f>
        <v>6.1235061416707326E-9</v>
      </c>
      <c r="V59" s="250">
        <f>'Natural Gas Filter'!S1424</f>
        <v>6.1235061416707326E-9</v>
      </c>
      <c r="W59" s="254">
        <f>'Natural Gas Filter'!T1424</f>
        <v>6.1235061416707326E-9</v>
      </c>
    </row>
    <row r="60" spans="1:23" s="197" customFormat="1" x14ac:dyDescent="0.25">
      <c r="A60" s="247" t="s">
        <v>350</v>
      </c>
      <c r="B60" s="248">
        <f>'Natural Gas Filter'!C1425</f>
        <v>5.4169477407087261E-5</v>
      </c>
      <c r="C60" s="248">
        <f>'Natural Gas Filter'!D1425</f>
        <v>5.4169477407087261E-5</v>
      </c>
      <c r="D60" s="248">
        <f>'Natural Gas Filter'!E1425</f>
        <v>5.4169477407087261E-5</v>
      </c>
      <c r="E60" s="248">
        <f>'Natural Gas Filter'!F1425</f>
        <v>5.4169477407087261E-5</v>
      </c>
      <c r="F60" s="248">
        <f>'Natural Gas Filter'!G1425</f>
        <v>5.4169477407087261E-5</v>
      </c>
      <c r="G60" s="248">
        <f>'Natural Gas Filter'!H1425</f>
        <v>5.4169477407087261E-5</v>
      </c>
      <c r="H60" s="262">
        <f>'Natural Gas Filter'!I1425</f>
        <v>5.4169477407087261E-5</v>
      </c>
      <c r="I60" s="198"/>
      <c r="J60" s="257" t="s">
        <v>350</v>
      </c>
      <c r="K60" s="250">
        <f>'Natural Gas Filter'!J1425</f>
        <v>5.4169477407087261E-5</v>
      </c>
      <c r="L60" s="250">
        <f>'Natural Gas Filter'!K1425</f>
        <v>5.4169477407087261E-5</v>
      </c>
      <c r="M60" s="250">
        <f>'Natural Gas Filter'!L1425</f>
        <v>5.4169477407087261E-5</v>
      </c>
      <c r="N60" s="250">
        <f>'Natural Gas Filter'!M1425</f>
        <v>5.4169477407087261E-5</v>
      </c>
      <c r="O60" s="254">
        <f>'Natural Gas Filter'!N1425</f>
        <v>5.4169477407087261E-5</v>
      </c>
      <c r="Q60" s="257" t="s">
        <v>350</v>
      </c>
      <c r="R60" s="250">
        <f>'Natural Gas Filter'!O1425</f>
        <v>5.4169477407087261E-5</v>
      </c>
      <c r="S60" s="250">
        <f>'Natural Gas Filter'!P1425</f>
        <v>5.4169477407087261E-5</v>
      </c>
      <c r="T60" s="250">
        <f>'Natural Gas Filter'!Q1425</f>
        <v>5.4169477407087261E-5</v>
      </c>
      <c r="U60" s="250">
        <f>'Natural Gas Filter'!R1425</f>
        <v>5.4169477407087261E-5</v>
      </c>
      <c r="V60" s="250">
        <f>'Natural Gas Filter'!S1425</f>
        <v>5.4169477407087261E-5</v>
      </c>
      <c r="W60" s="254">
        <f>'Natural Gas Filter'!T1425</f>
        <v>5.4169477407087261E-5</v>
      </c>
    </row>
    <row r="61" spans="1:23" s="197" customFormat="1" x14ac:dyDescent="0.25">
      <c r="A61" s="247" t="s">
        <v>663</v>
      </c>
      <c r="B61" s="248">
        <f>'Natural Gas Filter'!C1426</f>
        <v>0</v>
      </c>
      <c r="C61" s="248">
        <f>'Natural Gas Filter'!D1426</f>
        <v>0</v>
      </c>
      <c r="D61" s="248">
        <f>'Natural Gas Filter'!E1426</f>
        <v>0</v>
      </c>
      <c r="E61" s="248">
        <f>'Natural Gas Filter'!F1426</f>
        <v>0</v>
      </c>
      <c r="F61" s="248">
        <f>'Natural Gas Filter'!G1426</f>
        <v>0</v>
      </c>
      <c r="G61" s="248">
        <f>'Natural Gas Filter'!H1426</f>
        <v>0</v>
      </c>
      <c r="H61" s="262">
        <f>'Natural Gas Filter'!I1426</f>
        <v>0</v>
      </c>
      <c r="I61" s="198"/>
      <c r="J61" s="257" t="s">
        <v>663</v>
      </c>
      <c r="K61" s="250">
        <f>'Natural Gas Filter'!J1426</f>
        <v>0</v>
      </c>
      <c r="L61" s="250">
        <f>'Natural Gas Filter'!K1426</f>
        <v>0</v>
      </c>
      <c r="M61" s="250">
        <f>'Natural Gas Filter'!L1426</f>
        <v>0</v>
      </c>
      <c r="N61" s="250">
        <f>'Natural Gas Filter'!M1426</f>
        <v>0</v>
      </c>
      <c r="O61" s="254">
        <f>'Natural Gas Filter'!N1426</f>
        <v>0</v>
      </c>
      <c r="Q61" s="257" t="s">
        <v>663</v>
      </c>
      <c r="R61" s="250">
        <f>'Natural Gas Filter'!O1426</f>
        <v>0</v>
      </c>
      <c r="S61" s="250">
        <f>'Natural Gas Filter'!P1426</f>
        <v>0</v>
      </c>
      <c r="T61" s="250">
        <f>'Natural Gas Filter'!Q1426</f>
        <v>0</v>
      </c>
      <c r="U61" s="250">
        <f>'Natural Gas Filter'!R1426</f>
        <v>0</v>
      </c>
      <c r="V61" s="250">
        <f>'Natural Gas Filter'!S1426</f>
        <v>0</v>
      </c>
      <c r="W61" s="254">
        <f>'Natural Gas Filter'!T1426</f>
        <v>0</v>
      </c>
    </row>
    <row r="62" spans="1:23" s="197" customFormat="1" x14ac:dyDescent="0.25">
      <c r="A62" s="247" t="s">
        <v>352</v>
      </c>
      <c r="B62" s="248">
        <f>'Natural Gas Filter'!C1427</f>
        <v>5.6524672076960631E-10</v>
      </c>
      <c r="C62" s="248">
        <f>'Natural Gas Filter'!D1427</f>
        <v>5.6524672076960631E-10</v>
      </c>
      <c r="D62" s="248">
        <f>'Natural Gas Filter'!E1427</f>
        <v>5.6524672076960631E-10</v>
      </c>
      <c r="E62" s="248">
        <f>'Natural Gas Filter'!F1427</f>
        <v>5.6524672076960631E-10</v>
      </c>
      <c r="F62" s="248">
        <f>'Natural Gas Filter'!G1427</f>
        <v>5.6524672076960631E-10</v>
      </c>
      <c r="G62" s="248">
        <f>'Natural Gas Filter'!H1427</f>
        <v>5.6524672076960631E-10</v>
      </c>
      <c r="H62" s="262">
        <f>'Natural Gas Filter'!I1427</f>
        <v>5.6524672076960631E-10</v>
      </c>
      <c r="I62" s="198"/>
      <c r="J62" s="257" t="s">
        <v>352</v>
      </c>
      <c r="K62" s="250">
        <f>'Natural Gas Filter'!J1427</f>
        <v>5.6524672076960631E-10</v>
      </c>
      <c r="L62" s="250">
        <f>'Natural Gas Filter'!K1427</f>
        <v>5.6524672076960631E-10</v>
      </c>
      <c r="M62" s="250">
        <f>'Natural Gas Filter'!L1427</f>
        <v>5.6524672076960631E-10</v>
      </c>
      <c r="N62" s="250">
        <f>'Natural Gas Filter'!M1427</f>
        <v>5.6524672076960631E-10</v>
      </c>
      <c r="O62" s="254">
        <f>'Natural Gas Filter'!N1427</f>
        <v>5.6524672076960631E-10</v>
      </c>
      <c r="Q62" s="257" t="s">
        <v>352</v>
      </c>
      <c r="R62" s="250">
        <f>'Natural Gas Filter'!O1427</f>
        <v>5.6524672076960631E-10</v>
      </c>
      <c r="S62" s="250">
        <f>'Natural Gas Filter'!P1427</f>
        <v>5.6524672076960631E-10</v>
      </c>
      <c r="T62" s="250">
        <f>'Natural Gas Filter'!Q1427</f>
        <v>5.6524672076960631E-10</v>
      </c>
      <c r="U62" s="250">
        <f>'Natural Gas Filter'!R1427</f>
        <v>5.6524672076960631E-10</v>
      </c>
      <c r="V62" s="250">
        <f>'Natural Gas Filter'!S1427</f>
        <v>5.6524672076960631E-10</v>
      </c>
      <c r="W62" s="254">
        <f>'Natural Gas Filter'!T1427</f>
        <v>5.6524672076960631E-10</v>
      </c>
    </row>
    <row r="63" spans="1:23" s="197" customFormat="1" x14ac:dyDescent="0.25">
      <c r="A63" s="247" t="s">
        <v>354</v>
      </c>
      <c r="B63" s="248">
        <f>'Natural Gas Filter'!C1428</f>
        <v>4.2393504057720465E-11</v>
      </c>
      <c r="C63" s="248">
        <f>'Natural Gas Filter'!D1428</f>
        <v>4.2393504057720465E-11</v>
      </c>
      <c r="D63" s="248">
        <f>'Natural Gas Filter'!E1428</f>
        <v>4.2393504057720465E-11</v>
      </c>
      <c r="E63" s="248">
        <f>'Natural Gas Filter'!F1428</f>
        <v>4.2393504057720465E-11</v>
      </c>
      <c r="F63" s="248">
        <f>'Natural Gas Filter'!G1428</f>
        <v>4.2393504057720465E-11</v>
      </c>
      <c r="G63" s="248">
        <f>'Natural Gas Filter'!H1428</f>
        <v>4.2393504057720465E-11</v>
      </c>
      <c r="H63" s="262">
        <f>'Natural Gas Filter'!I1428</f>
        <v>4.2393504057720465E-11</v>
      </c>
      <c r="I63" s="198"/>
      <c r="J63" s="257" t="s">
        <v>354</v>
      </c>
      <c r="K63" s="250">
        <f>'Natural Gas Filter'!J1428</f>
        <v>4.2393504057720465E-11</v>
      </c>
      <c r="L63" s="250">
        <f>'Natural Gas Filter'!K1428</f>
        <v>4.2393504057720465E-11</v>
      </c>
      <c r="M63" s="250">
        <f>'Natural Gas Filter'!L1428</f>
        <v>4.2393504057720465E-11</v>
      </c>
      <c r="N63" s="250">
        <f>'Natural Gas Filter'!M1428</f>
        <v>4.2393504057720465E-11</v>
      </c>
      <c r="O63" s="254">
        <f>'Natural Gas Filter'!N1428</f>
        <v>4.2393504057720465E-11</v>
      </c>
      <c r="Q63" s="257" t="s">
        <v>354</v>
      </c>
      <c r="R63" s="250">
        <f>'Natural Gas Filter'!O1428</f>
        <v>4.2393504057720465E-11</v>
      </c>
      <c r="S63" s="250">
        <f>'Natural Gas Filter'!P1428</f>
        <v>4.2393504057720465E-11</v>
      </c>
      <c r="T63" s="250">
        <f>'Natural Gas Filter'!Q1428</f>
        <v>4.2393504057720465E-11</v>
      </c>
      <c r="U63" s="250">
        <f>'Natural Gas Filter'!R1428</f>
        <v>4.2393504057720465E-11</v>
      </c>
      <c r="V63" s="250">
        <f>'Natural Gas Filter'!S1428</f>
        <v>4.2393504057720465E-11</v>
      </c>
      <c r="W63" s="254">
        <f>'Natural Gas Filter'!T1428</f>
        <v>4.2393504057720465E-11</v>
      </c>
    </row>
    <row r="64" spans="1:23" s="197" customFormat="1" x14ac:dyDescent="0.25">
      <c r="A64" s="247" t="s">
        <v>661</v>
      </c>
      <c r="B64" s="248">
        <f>'Natural Gas Filter'!C1429</f>
        <v>0</v>
      </c>
      <c r="C64" s="248">
        <f>'Natural Gas Filter'!D1429</f>
        <v>0</v>
      </c>
      <c r="D64" s="248">
        <f>'Natural Gas Filter'!E1429</f>
        <v>0</v>
      </c>
      <c r="E64" s="248">
        <f>'Natural Gas Filter'!F1429</f>
        <v>0</v>
      </c>
      <c r="F64" s="248">
        <f>'Natural Gas Filter'!G1429</f>
        <v>0</v>
      </c>
      <c r="G64" s="248">
        <f>'Natural Gas Filter'!H1429</f>
        <v>0</v>
      </c>
      <c r="H64" s="262">
        <f>'Natural Gas Filter'!I1429</f>
        <v>0</v>
      </c>
      <c r="I64" s="198"/>
      <c r="J64" s="257" t="s">
        <v>661</v>
      </c>
      <c r="K64" s="250">
        <f>'Natural Gas Filter'!J1429</f>
        <v>0</v>
      </c>
      <c r="L64" s="250">
        <f>'Natural Gas Filter'!K1429</f>
        <v>0</v>
      </c>
      <c r="M64" s="250">
        <f>'Natural Gas Filter'!L1429</f>
        <v>0</v>
      </c>
      <c r="N64" s="250">
        <f>'Natural Gas Filter'!M1429</f>
        <v>0</v>
      </c>
      <c r="O64" s="254">
        <f>'Natural Gas Filter'!N1429</f>
        <v>0</v>
      </c>
      <c r="Q64" s="257" t="s">
        <v>661</v>
      </c>
      <c r="R64" s="250">
        <f>'Natural Gas Filter'!O1429</f>
        <v>0</v>
      </c>
      <c r="S64" s="250">
        <f>'Natural Gas Filter'!P1429</f>
        <v>0</v>
      </c>
      <c r="T64" s="250">
        <f>'Natural Gas Filter'!Q1429</f>
        <v>0</v>
      </c>
      <c r="U64" s="250">
        <f>'Natural Gas Filter'!R1429</f>
        <v>0</v>
      </c>
      <c r="V64" s="250">
        <f>'Natural Gas Filter'!S1429</f>
        <v>0</v>
      </c>
      <c r="W64" s="254">
        <f>'Natural Gas Filter'!T1429</f>
        <v>0</v>
      </c>
    </row>
    <row r="65" spans="1:23" s="197" customFormat="1" x14ac:dyDescent="0.25">
      <c r="A65" s="247" t="s">
        <v>356</v>
      </c>
      <c r="B65" s="248">
        <f>'Natural Gas Filter'!C1430</f>
        <v>2.5907141368606958E-8</v>
      </c>
      <c r="C65" s="248">
        <f>'Natural Gas Filter'!D1430</f>
        <v>2.5907141368606958E-8</v>
      </c>
      <c r="D65" s="248">
        <f>'Natural Gas Filter'!E1430</f>
        <v>2.5907141368606958E-8</v>
      </c>
      <c r="E65" s="248">
        <f>'Natural Gas Filter'!F1430</f>
        <v>2.5907141368606958E-8</v>
      </c>
      <c r="F65" s="248">
        <f>'Natural Gas Filter'!G1430</f>
        <v>2.5907141368606958E-8</v>
      </c>
      <c r="G65" s="248">
        <f>'Natural Gas Filter'!H1430</f>
        <v>2.5907141368606958E-8</v>
      </c>
      <c r="H65" s="262">
        <f>'Natural Gas Filter'!I1430</f>
        <v>2.5907141368606958E-8</v>
      </c>
      <c r="I65" s="198"/>
      <c r="J65" s="257" t="s">
        <v>356</v>
      </c>
      <c r="K65" s="250">
        <f>'Natural Gas Filter'!J1430</f>
        <v>2.5907141368606958E-8</v>
      </c>
      <c r="L65" s="250">
        <f>'Natural Gas Filter'!K1430</f>
        <v>2.5907141368606958E-8</v>
      </c>
      <c r="M65" s="250">
        <f>'Natural Gas Filter'!L1430</f>
        <v>2.5907141368606958E-8</v>
      </c>
      <c r="N65" s="250">
        <f>'Natural Gas Filter'!M1430</f>
        <v>2.5907141368606958E-8</v>
      </c>
      <c r="O65" s="254">
        <f>'Natural Gas Filter'!N1430</f>
        <v>2.5907141368606958E-8</v>
      </c>
      <c r="Q65" s="257" t="s">
        <v>356</v>
      </c>
      <c r="R65" s="250">
        <f>'Natural Gas Filter'!O1430</f>
        <v>2.5907141368606958E-8</v>
      </c>
      <c r="S65" s="250">
        <f>'Natural Gas Filter'!P1430</f>
        <v>2.5907141368606958E-8</v>
      </c>
      <c r="T65" s="250">
        <f>'Natural Gas Filter'!Q1430</f>
        <v>2.5907141368606958E-8</v>
      </c>
      <c r="U65" s="250">
        <f>'Natural Gas Filter'!R1430</f>
        <v>2.5907141368606958E-8</v>
      </c>
      <c r="V65" s="250">
        <f>'Natural Gas Filter'!S1430</f>
        <v>2.5907141368606958E-8</v>
      </c>
      <c r="W65" s="254">
        <f>'Natural Gas Filter'!T1430</f>
        <v>2.5907141368606958E-8</v>
      </c>
    </row>
    <row r="66" spans="1:23" s="197" customFormat="1" x14ac:dyDescent="0.25">
      <c r="A66" s="247" t="s">
        <v>358</v>
      </c>
      <c r="B66" s="248">
        <f>'Natural Gas Filter'!C1431</f>
        <v>4.2393504057720468E-5</v>
      </c>
      <c r="C66" s="248">
        <f>'Natural Gas Filter'!D1431</f>
        <v>4.2393504057720468E-5</v>
      </c>
      <c r="D66" s="248">
        <f>'Natural Gas Filter'!E1431</f>
        <v>4.2393504057720468E-5</v>
      </c>
      <c r="E66" s="248">
        <f>'Natural Gas Filter'!F1431</f>
        <v>4.2393504057720468E-5</v>
      </c>
      <c r="F66" s="248">
        <f>'Natural Gas Filter'!G1431</f>
        <v>4.2393504057720468E-5</v>
      </c>
      <c r="G66" s="248">
        <f>'Natural Gas Filter'!H1431</f>
        <v>4.2393504057720468E-5</v>
      </c>
      <c r="H66" s="262">
        <f>'Natural Gas Filter'!I1431</f>
        <v>4.2393504057720468E-5</v>
      </c>
      <c r="I66" s="198"/>
      <c r="J66" s="257" t="s">
        <v>358</v>
      </c>
      <c r="K66" s="250">
        <f>'Natural Gas Filter'!J1431</f>
        <v>4.2393504057720468E-5</v>
      </c>
      <c r="L66" s="250">
        <f>'Natural Gas Filter'!K1431</f>
        <v>4.2393504057720468E-5</v>
      </c>
      <c r="M66" s="250">
        <f>'Natural Gas Filter'!L1431</f>
        <v>4.2393504057720468E-5</v>
      </c>
      <c r="N66" s="250">
        <f>'Natural Gas Filter'!M1431</f>
        <v>4.2393504057720468E-5</v>
      </c>
      <c r="O66" s="254">
        <f>'Natural Gas Filter'!N1431</f>
        <v>4.2393504057720468E-5</v>
      </c>
      <c r="Q66" s="257" t="s">
        <v>358</v>
      </c>
      <c r="R66" s="250">
        <f>'Natural Gas Filter'!O1431</f>
        <v>4.2393504057720468E-5</v>
      </c>
      <c r="S66" s="250">
        <f>'Natural Gas Filter'!P1431</f>
        <v>4.2393504057720468E-5</v>
      </c>
      <c r="T66" s="250">
        <f>'Natural Gas Filter'!Q1431</f>
        <v>4.2393504057720468E-5</v>
      </c>
      <c r="U66" s="250">
        <f>'Natural Gas Filter'!R1431</f>
        <v>4.2393504057720468E-5</v>
      </c>
      <c r="V66" s="250">
        <f>'Natural Gas Filter'!S1431</f>
        <v>4.2393504057720468E-5</v>
      </c>
      <c r="W66" s="254">
        <f>'Natural Gas Filter'!T1431</f>
        <v>4.2393504057720468E-5</v>
      </c>
    </row>
    <row r="67" spans="1:23" s="197" customFormat="1" x14ac:dyDescent="0.25">
      <c r="A67" s="247" t="s">
        <v>659</v>
      </c>
      <c r="B67" s="248">
        <f>'Natural Gas Filter'!C1432</f>
        <v>0</v>
      </c>
      <c r="C67" s="248">
        <f>'Natural Gas Filter'!D1432</f>
        <v>0</v>
      </c>
      <c r="D67" s="248">
        <f>'Natural Gas Filter'!E1432</f>
        <v>0</v>
      </c>
      <c r="E67" s="248">
        <f>'Natural Gas Filter'!F1432</f>
        <v>0</v>
      </c>
      <c r="F67" s="248">
        <f>'Natural Gas Filter'!G1432</f>
        <v>0</v>
      </c>
      <c r="G67" s="248">
        <f>'Natural Gas Filter'!H1432</f>
        <v>0</v>
      </c>
      <c r="H67" s="262">
        <f>'Natural Gas Filter'!I1432</f>
        <v>0</v>
      </c>
      <c r="I67" s="198"/>
      <c r="J67" s="257" t="s">
        <v>659</v>
      </c>
      <c r="K67" s="250">
        <f>'Natural Gas Filter'!J1432</f>
        <v>0</v>
      </c>
      <c r="L67" s="250">
        <f>'Natural Gas Filter'!K1432</f>
        <v>0</v>
      </c>
      <c r="M67" s="250">
        <f>'Natural Gas Filter'!L1432</f>
        <v>0</v>
      </c>
      <c r="N67" s="250">
        <f>'Natural Gas Filter'!M1432</f>
        <v>0</v>
      </c>
      <c r="O67" s="254">
        <f>'Natural Gas Filter'!N1432</f>
        <v>0</v>
      </c>
      <c r="Q67" s="257" t="s">
        <v>659</v>
      </c>
      <c r="R67" s="250">
        <f>'Natural Gas Filter'!O1432</f>
        <v>0</v>
      </c>
      <c r="S67" s="250">
        <f>'Natural Gas Filter'!P1432</f>
        <v>0</v>
      </c>
      <c r="T67" s="250">
        <f>'Natural Gas Filter'!Q1432</f>
        <v>0</v>
      </c>
      <c r="U67" s="250">
        <f>'Natural Gas Filter'!R1432</f>
        <v>0</v>
      </c>
      <c r="V67" s="250">
        <f>'Natural Gas Filter'!S1432</f>
        <v>0</v>
      </c>
      <c r="W67" s="254">
        <f>'Natural Gas Filter'!T1432</f>
        <v>0</v>
      </c>
    </row>
    <row r="68" spans="1:23" s="197" customFormat="1" x14ac:dyDescent="0.25">
      <c r="A68" s="247" t="s">
        <v>657</v>
      </c>
      <c r="B68" s="248">
        <f>'Natural Gas Filter'!C1433</f>
        <v>0</v>
      </c>
      <c r="C68" s="248">
        <f>'Natural Gas Filter'!D1433</f>
        <v>0</v>
      </c>
      <c r="D68" s="248">
        <f>'Natural Gas Filter'!E1433</f>
        <v>0</v>
      </c>
      <c r="E68" s="248">
        <f>'Natural Gas Filter'!F1433</f>
        <v>0</v>
      </c>
      <c r="F68" s="248">
        <f>'Natural Gas Filter'!G1433</f>
        <v>0</v>
      </c>
      <c r="G68" s="248">
        <f>'Natural Gas Filter'!H1433</f>
        <v>0</v>
      </c>
      <c r="H68" s="262">
        <f>'Natural Gas Filter'!I1433</f>
        <v>0</v>
      </c>
      <c r="I68" s="198"/>
      <c r="J68" s="257" t="s">
        <v>657</v>
      </c>
      <c r="K68" s="250">
        <f>'Natural Gas Filter'!J1433</f>
        <v>0</v>
      </c>
      <c r="L68" s="250">
        <f>'Natural Gas Filter'!K1433</f>
        <v>0</v>
      </c>
      <c r="M68" s="250">
        <f>'Natural Gas Filter'!L1433</f>
        <v>0</v>
      </c>
      <c r="N68" s="250">
        <f>'Natural Gas Filter'!M1433</f>
        <v>0</v>
      </c>
      <c r="O68" s="254">
        <f>'Natural Gas Filter'!N1433</f>
        <v>0</v>
      </c>
      <c r="Q68" s="257" t="s">
        <v>657</v>
      </c>
      <c r="R68" s="250">
        <f>'Natural Gas Filter'!O1433</f>
        <v>0</v>
      </c>
      <c r="S68" s="250">
        <f>'Natural Gas Filter'!P1433</f>
        <v>0</v>
      </c>
      <c r="T68" s="250">
        <f>'Natural Gas Filter'!Q1433</f>
        <v>0</v>
      </c>
      <c r="U68" s="250">
        <f>'Natural Gas Filter'!R1433</f>
        <v>0</v>
      </c>
      <c r="V68" s="250">
        <f>'Natural Gas Filter'!S1433</f>
        <v>0</v>
      </c>
      <c r="W68" s="254">
        <f>'Natural Gas Filter'!T1433</f>
        <v>0</v>
      </c>
    </row>
    <row r="69" spans="1:23" s="197" customFormat="1" x14ac:dyDescent="0.25">
      <c r="A69" s="247" t="s">
        <v>360</v>
      </c>
      <c r="B69" s="248">
        <f>'Natural Gas Filter'!C1434</f>
        <v>6.1235061416707351E-5</v>
      </c>
      <c r="C69" s="248">
        <f>'Natural Gas Filter'!D1434</f>
        <v>6.1235061416707351E-5</v>
      </c>
      <c r="D69" s="248">
        <f>'Natural Gas Filter'!E1434</f>
        <v>6.1235061416707351E-5</v>
      </c>
      <c r="E69" s="248">
        <f>'Natural Gas Filter'!F1434</f>
        <v>6.1235061416707351E-5</v>
      </c>
      <c r="F69" s="248">
        <f>'Natural Gas Filter'!G1434</f>
        <v>6.1235061416707351E-5</v>
      </c>
      <c r="G69" s="248">
        <f>'Natural Gas Filter'!H1434</f>
        <v>6.1235061416707351E-5</v>
      </c>
      <c r="H69" s="262">
        <f>'Natural Gas Filter'!I1434</f>
        <v>6.1235061416707351E-5</v>
      </c>
      <c r="I69" s="198"/>
      <c r="J69" s="257" t="s">
        <v>360</v>
      </c>
      <c r="K69" s="250">
        <f>'Natural Gas Filter'!J1434</f>
        <v>6.1235061416707351E-5</v>
      </c>
      <c r="L69" s="250">
        <f>'Natural Gas Filter'!K1434</f>
        <v>6.1235061416707351E-5</v>
      </c>
      <c r="M69" s="250">
        <f>'Natural Gas Filter'!L1434</f>
        <v>6.1235061416707351E-5</v>
      </c>
      <c r="N69" s="250">
        <f>'Natural Gas Filter'!M1434</f>
        <v>6.1235061416707351E-5</v>
      </c>
      <c r="O69" s="254">
        <f>'Natural Gas Filter'!N1434</f>
        <v>6.1235061416707351E-5</v>
      </c>
      <c r="Q69" s="257" t="s">
        <v>360</v>
      </c>
      <c r="R69" s="250">
        <f>'Natural Gas Filter'!O1434</f>
        <v>6.1235061416707351E-5</v>
      </c>
      <c r="S69" s="250">
        <f>'Natural Gas Filter'!P1434</f>
        <v>6.1235061416707351E-5</v>
      </c>
      <c r="T69" s="250">
        <f>'Natural Gas Filter'!Q1434</f>
        <v>6.1235061416707351E-5</v>
      </c>
      <c r="U69" s="250">
        <f>'Natural Gas Filter'!R1434</f>
        <v>6.1235061416707351E-5</v>
      </c>
      <c r="V69" s="250">
        <f>'Natural Gas Filter'!S1434</f>
        <v>6.1235061416707351E-5</v>
      </c>
      <c r="W69" s="254">
        <f>'Natural Gas Filter'!T1434</f>
        <v>6.1235061416707351E-5</v>
      </c>
    </row>
    <row r="70" spans="1:23" s="197" customFormat="1" x14ac:dyDescent="0.25">
      <c r="A70" s="247" t="s">
        <v>362</v>
      </c>
      <c r="B70" s="248">
        <f>'Natural Gas Filter'!C1435</f>
        <v>1.4366687486227491E-8</v>
      </c>
      <c r="C70" s="248">
        <f>'Natural Gas Filter'!D1435</f>
        <v>1.4366687486227491E-8</v>
      </c>
      <c r="D70" s="248">
        <f>'Natural Gas Filter'!E1435</f>
        <v>1.4366687486227491E-8</v>
      </c>
      <c r="E70" s="248">
        <f>'Natural Gas Filter'!F1435</f>
        <v>1.4366687486227491E-8</v>
      </c>
      <c r="F70" s="248">
        <f>'Natural Gas Filter'!G1435</f>
        <v>1.4366687486227491E-8</v>
      </c>
      <c r="G70" s="248">
        <f>'Natural Gas Filter'!H1435</f>
        <v>1.4366687486227491E-8</v>
      </c>
      <c r="H70" s="262">
        <f>'Natural Gas Filter'!I1435</f>
        <v>1.4366687486227491E-8</v>
      </c>
      <c r="I70" s="198"/>
      <c r="J70" s="257" t="s">
        <v>362</v>
      </c>
      <c r="K70" s="250">
        <f>'Natural Gas Filter'!J1435</f>
        <v>1.4366687486227491E-8</v>
      </c>
      <c r="L70" s="250">
        <f>'Natural Gas Filter'!K1435</f>
        <v>1.4366687486227491E-8</v>
      </c>
      <c r="M70" s="250">
        <f>'Natural Gas Filter'!L1435</f>
        <v>1.4366687486227491E-8</v>
      </c>
      <c r="N70" s="250">
        <f>'Natural Gas Filter'!M1435</f>
        <v>1.4366687486227491E-8</v>
      </c>
      <c r="O70" s="254">
        <f>'Natural Gas Filter'!N1435</f>
        <v>1.4366687486227491E-8</v>
      </c>
      <c r="Q70" s="257" t="s">
        <v>362</v>
      </c>
      <c r="R70" s="250">
        <f>'Natural Gas Filter'!O1435</f>
        <v>1.4366687486227491E-8</v>
      </c>
      <c r="S70" s="250">
        <f>'Natural Gas Filter'!P1435</f>
        <v>1.4366687486227491E-8</v>
      </c>
      <c r="T70" s="250">
        <f>'Natural Gas Filter'!Q1435</f>
        <v>1.4366687486227491E-8</v>
      </c>
      <c r="U70" s="250">
        <f>'Natural Gas Filter'!R1435</f>
        <v>1.4366687486227491E-8</v>
      </c>
      <c r="V70" s="250">
        <f>'Natural Gas Filter'!S1435</f>
        <v>1.4366687486227491E-8</v>
      </c>
      <c r="W70" s="254">
        <f>'Natural Gas Filter'!T1435</f>
        <v>1.4366687486227491E-8</v>
      </c>
    </row>
    <row r="71" spans="1:23" s="197" customFormat="1" x14ac:dyDescent="0.25">
      <c r="A71" s="247" t="s">
        <v>364</v>
      </c>
      <c r="B71" s="248">
        <f>'Natural Gas Filter'!C1436</f>
        <v>4.9459088067340543E-8</v>
      </c>
      <c r="C71" s="248">
        <f>'Natural Gas Filter'!D1436</f>
        <v>4.9459088067340543E-8</v>
      </c>
      <c r="D71" s="248">
        <f>'Natural Gas Filter'!E1436</f>
        <v>4.9459088067340543E-8</v>
      </c>
      <c r="E71" s="248">
        <f>'Natural Gas Filter'!F1436</f>
        <v>4.9459088067340543E-8</v>
      </c>
      <c r="F71" s="248">
        <f>'Natural Gas Filter'!G1436</f>
        <v>4.9459088067340543E-8</v>
      </c>
      <c r="G71" s="248">
        <f>'Natural Gas Filter'!H1436</f>
        <v>4.9459088067340543E-8</v>
      </c>
      <c r="H71" s="262">
        <f>'Natural Gas Filter'!I1436</f>
        <v>4.9459088067340543E-8</v>
      </c>
      <c r="I71" s="198"/>
      <c r="J71" s="257" t="s">
        <v>364</v>
      </c>
      <c r="K71" s="250">
        <f>'Natural Gas Filter'!J1436</f>
        <v>4.9459088067340543E-8</v>
      </c>
      <c r="L71" s="250">
        <f>'Natural Gas Filter'!K1436</f>
        <v>4.9459088067340543E-8</v>
      </c>
      <c r="M71" s="250">
        <f>'Natural Gas Filter'!L1436</f>
        <v>4.9459088067340543E-8</v>
      </c>
      <c r="N71" s="250">
        <f>'Natural Gas Filter'!M1436</f>
        <v>4.9459088067340543E-8</v>
      </c>
      <c r="O71" s="254">
        <f>'Natural Gas Filter'!N1436</f>
        <v>4.9459088067340543E-8</v>
      </c>
      <c r="Q71" s="257" t="s">
        <v>364</v>
      </c>
      <c r="R71" s="250">
        <f>'Natural Gas Filter'!O1436</f>
        <v>4.9459088067340543E-8</v>
      </c>
      <c r="S71" s="250">
        <f>'Natural Gas Filter'!P1436</f>
        <v>4.9459088067340543E-8</v>
      </c>
      <c r="T71" s="250">
        <f>'Natural Gas Filter'!Q1436</f>
        <v>4.9459088067340543E-8</v>
      </c>
      <c r="U71" s="250">
        <f>'Natural Gas Filter'!R1436</f>
        <v>4.9459088067340543E-8</v>
      </c>
      <c r="V71" s="250">
        <f>'Natural Gas Filter'!S1436</f>
        <v>4.9459088067340543E-8</v>
      </c>
      <c r="W71" s="254">
        <f>'Natural Gas Filter'!T1436</f>
        <v>4.9459088067340543E-8</v>
      </c>
    </row>
    <row r="72" spans="1:23" s="197" customFormat="1" x14ac:dyDescent="0.25">
      <c r="A72" s="247" t="s">
        <v>269</v>
      </c>
      <c r="B72" s="248">
        <f>'Natural Gas Filter'!C1437</f>
        <v>6.5945450756454077E-3</v>
      </c>
      <c r="C72" s="248">
        <f>'Natural Gas Filter'!D1437</f>
        <v>4.4748698727593824E-3</v>
      </c>
      <c r="D72" s="248">
        <f>'Natural Gas Filter'!E1437</f>
        <v>4.4748698727593824E-3</v>
      </c>
      <c r="E72" s="248">
        <f>'Natural Gas Filter'!F1437</f>
        <v>6.7123048091390753E-4</v>
      </c>
      <c r="F72" s="248">
        <f>'Natural Gas Filter'!G1437</f>
        <v>3.4009011032971308E-3</v>
      </c>
      <c r="G72" s="248">
        <f>'Natural Gas Filter'!H1437</f>
        <v>2.3551946698733592E-3</v>
      </c>
      <c r="H72" s="262">
        <f>'Natural Gas Filter'!I1437</f>
        <v>4.4748698727593824E-3</v>
      </c>
      <c r="I72" s="198"/>
      <c r="J72" s="257" t="s">
        <v>269</v>
      </c>
      <c r="K72" s="250">
        <f>'Natural Gas Filter'!J1437</f>
        <v>2.3551946698733592E-3</v>
      </c>
      <c r="L72" s="250">
        <f>'Natural Gas Filter'!K1437</f>
        <v>3.5327920048100399E-4</v>
      </c>
      <c r="M72" s="250">
        <f>'Natural Gas Filter'!L1437</f>
        <v>1.7899479491037531E-3</v>
      </c>
      <c r="N72" s="250">
        <f>'Natural Gas Filter'!M1437</f>
        <v>7.5366229435947505E-4</v>
      </c>
      <c r="O72" s="254">
        <f>'Natural Gas Filter'!N1437</f>
        <v>7.5366229435947505E-4</v>
      </c>
      <c r="Q72" s="257" t="s">
        <v>269</v>
      </c>
      <c r="R72" s="250">
        <f>'Natural Gas Filter'!O1437</f>
        <v>4.0038309387847113E-3</v>
      </c>
      <c r="S72" s="250">
        <f>'Natural Gas Filter'!P1437</f>
        <v>4.0038309387847113E-3</v>
      </c>
      <c r="T72" s="250">
        <f>'Natural Gas Filter'!Q1437</f>
        <v>6.0057464081770672E-4</v>
      </c>
      <c r="U72" s="250">
        <f>'Natural Gas Filter'!R1437</f>
        <v>3.4833329167426983E-3</v>
      </c>
      <c r="V72" s="250">
        <f>'Natural Gas Filter'!S1437</f>
        <v>1.7899479491037531E-3</v>
      </c>
      <c r="W72" s="254">
        <f>'Natural Gas Filter'!T1437</f>
        <v>4.0038309387847113E-3</v>
      </c>
    </row>
    <row r="73" spans="1:23" s="197" customFormat="1" x14ac:dyDescent="0.25">
      <c r="A73" s="247" t="s">
        <v>366</v>
      </c>
      <c r="B73" s="248">
        <f>'Natural Gas Filter'!C1438</f>
        <v>5.1814282737213906E-5</v>
      </c>
      <c r="C73" s="248">
        <f>'Natural Gas Filter'!D1438</f>
        <v>5.1814282737213906E-5</v>
      </c>
      <c r="D73" s="248">
        <f>'Natural Gas Filter'!E1438</f>
        <v>5.1814282737213906E-5</v>
      </c>
      <c r="E73" s="248">
        <f>'Natural Gas Filter'!F1438</f>
        <v>5.1814282737213906E-5</v>
      </c>
      <c r="F73" s="248">
        <f>'Natural Gas Filter'!G1438</f>
        <v>5.1814282737213906E-5</v>
      </c>
      <c r="G73" s="248">
        <f>'Natural Gas Filter'!H1438</f>
        <v>5.1814282737213906E-5</v>
      </c>
      <c r="H73" s="262">
        <f>'Natural Gas Filter'!I1438</f>
        <v>5.1814282737213906E-5</v>
      </c>
      <c r="I73" s="198"/>
      <c r="J73" s="257" t="s">
        <v>366</v>
      </c>
      <c r="K73" s="250">
        <f>'Natural Gas Filter'!J1438</f>
        <v>5.1814282737213906E-5</v>
      </c>
      <c r="L73" s="250">
        <f>'Natural Gas Filter'!K1438</f>
        <v>5.1814282737213906E-5</v>
      </c>
      <c r="M73" s="250">
        <f>'Natural Gas Filter'!L1438</f>
        <v>5.1814282737213906E-5</v>
      </c>
      <c r="N73" s="250">
        <f>'Natural Gas Filter'!M1438</f>
        <v>5.1814282737213906E-5</v>
      </c>
      <c r="O73" s="254">
        <f>'Natural Gas Filter'!N1438</f>
        <v>1.5073245887189502E-5</v>
      </c>
      <c r="Q73" s="257" t="s">
        <v>366</v>
      </c>
      <c r="R73" s="250">
        <f>'Natural Gas Filter'!O1438</f>
        <v>5.1814282737213906E-5</v>
      </c>
      <c r="S73" s="250">
        <f>'Natural Gas Filter'!P1438</f>
        <v>5.1814282737213906E-5</v>
      </c>
      <c r="T73" s="250">
        <f>'Natural Gas Filter'!Q1438</f>
        <v>5.1814282737213906E-5</v>
      </c>
      <c r="U73" s="250">
        <f>'Natural Gas Filter'!R1438</f>
        <v>5.1814282737213906E-5</v>
      </c>
      <c r="V73" s="250">
        <f>'Natural Gas Filter'!S1438</f>
        <v>5.1814282737213906E-5</v>
      </c>
      <c r="W73" s="254">
        <f>'Natural Gas Filter'!T1438</f>
        <v>1.5073245887189502E-5</v>
      </c>
    </row>
    <row r="74" spans="1:23" s="197" customFormat="1" x14ac:dyDescent="0.25">
      <c r="A74" s="247" t="s">
        <v>653</v>
      </c>
      <c r="B74" s="248">
        <f>'Natural Gas Filter'!C1439</f>
        <v>0</v>
      </c>
      <c r="C74" s="248">
        <f>'Natural Gas Filter'!D1439</f>
        <v>0</v>
      </c>
      <c r="D74" s="248">
        <f>'Natural Gas Filter'!E1439</f>
        <v>0</v>
      </c>
      <c r="E74" s="248">
        <f>'Natural Gas Filter'!F1439</f>
        <v>0</v>
      </c>
      <c r="F74" s="248">
        <f>'Natural Gas Filter'!G1439</f>
        <v>0</v>
      </c>
      <c r="G74" s="248">
        <f>'Natural Gas Filter'!H1439</f>
        <v>0</v>
      </c>
      <c r="H74" s="262">
        <f>'Natural Gas Filter'!I1439</f>
        <v>0</v>
      </c>
      <c r="I74" s="198"/>
      <c r="J74" s="257" t="s">
        <v>653</v>
      </c>
      <c r="K74" s="250">
        <f>'Natural Gas Filter'!J1439</f>
        <v>0</v>
      </c>
      <c r="L74" s="250">
        <f>'Natural Gas Filter'!K1439</f>
        <v>0</v>
      </c>
      <c r="M74" s="250">
        <f>'Natural Gas Filter'!L1439</f>
        <v>0</v>
      </c>
      <c r="N74" s="250">
        <f>'Natural Gas Filter'!M1439</f>
        <v>0</v>
      </c>
      <c r="O74" s="254">
        <f>'Natural Gas Filter'!N1439</f>
        <v>0</v>
      </c>
      <c r="Q74" s="257" t="s">
        <v>653</v>
      </c>
      <c r="R74" s="250">
        <f>'Natural Gas Filter'!O1439</f>
        <v>0</v>
      </c>
      <c r="S74" s="250">
        <f>'Natural Gas Filter'!P1439</f>
        <v>0</v>
      </c>
      <c r="T74" s="250">
        <f>'Natural Gas Filter'!Q1439</f>
        <v>0</v>
      </c>
      <c r="U74" s="250">
        <f>'Natural Gas Filter'!R1439</f>
        <v>0</v>
      </c>
      <c r="V74" s="250">
        <f>'Natural Gas Filter'!S1439</f>
        <v>0</v>
      </c>
      <c r="W74" s="254">
        <f>'Natural Gas Filter'!T1439</f>
        <v>0</v>
      </c>
    </row>
    <row r="75" spans="1:23" s="197" customFormat="1" x14ac:dyDescent="0.25">
      <c r="A75" s="247" t="s">
        <v>724</v>
      </c>
      <c r="B75" s="248">
        <f>'Natural Gas Filter'!C1440</f>
        <v>0</v>
      </c>
      <c r="C75" s="248">
        <f>'Natural Gas Filter'!D1440</f>
        <v>0</v>
      </c>
      <c r="D75" s="248">
        <f>'Natural Gas Filter'!E1440</f>
        <v>0</v>
      </c>
      <c r="E75" s="248">
        <f>'Natural Gas Filter'!F1440</f>
        <v>0</v>
      </c>
      <c r="F75" s="248">
        <f>'Natural Gas Filter'!G1440</f>
        <v>0</v>
      </c>
      <c r="G75" s="248">
        <f>'Natural Gas Filter'!H1440</f>
        <v>0</v>
      </c>
      <c r="H75" s="262">
        <f>'Natural Gas Filter'!I1440</f>
        <v>0</v>
      </c>
      <c r="I75" s="198"/>
      <c r="J75" s="257" t="s">
        <v>724</v>
      </c>
      <c r="K75" s="250">
        <f>'Natural Gas Filter'!J1440</f>
        <v>0</v>
      </c>
      <c r="L75" s="250">
        <f>'Natural Gas Filter'!K1440</f>
        <v>0</v>
      </c>
      <c r="M75" s="250">
        <f>'Natural Gas Filter'!L1440</f>
        <v>0</v>
      </c>
      <c r="N75" s="250">
        <f>'Natural Gas Filter'!M1440</f>
        <v>0</v>
      </c>
      <c r="O75" s="254">
        <f>'Natural Gas Filter'!N1440</f>
        <v>0</v>
      </c>
      <c r="Q75" s="257" t="s">
        <v>724</v>
      </c>
      <c r="R75" s="250">
        <f>'Natural Gas Filter'!O1440</f>
        <v>0</v>
      </c>
      <c r="S75" s="250">
        <f>'Natural Gas Filter'!P1440</f>
        <v>0</v>
      </c>
      <c r="T75" s="250">
        <f>'Natural Gas Filter'!Q1440</f>
        <v>0</v>
      </c>
      <c r="U75" s="250">
        <f>'Natural Gas Filter'!R1440</f>
        <v>0</v>
      </c>
      <c r="V75" s="250">
        <f>'Natural Gas Filter'!S1440</f>
        <v>0</v>
      </c>
      <c r="W75" s="254">
        <f>'Natural Gas Filter'!T1440</f>
        <v>0</v>
      </c>
    </row>
    <row r="76" spans="1:23" s="197" customFormat="1" x14ac:dyDescent="0.25">
      <c r="A76" s="247" t="s">
        <v>369</v>
      </c>
      <c r="B76" s="248">
        <f>'Natural Gas Filter'!C1441</f>
        <v>4.0038309387847115E-10</v>
      </c>
      <c r="C76" s="248">
        <f>'Natural Gas Filter'!D1441</f>
        <v>4.0038309387847115E-10</v>
      </c>
      <c r="D76" s="248">
        <f>'Natural Gas Filter'!E1441</f>
        <v>4.0038309387847115E-10</v>
      </c>
      <c r="E76" s="248">
        <f>'Natural Gas Filter'!F1441</f>
        <v>4.0038309387847115E-10</v>
      </c>
      <c r="F76" s="248">
        <f>'Natural Gas Filter'!G1441</f>
        <v>4.0038309387847115E-10</v>
      </c>
      <c r="G76" s="248">
        <f>'Natural Gas Filter'!H1441</f>
        <v>4.0038309387847115E-10</v>
      </c>
      <c r="H76" s="262">
        <f>'Natural Gas Filter'!I1441</f>
        <v>4.0038309387847115E-10</v>
      </c>
      <c r="I76" s="198"/>
      <c r="J76" s="257" t="s">
        <v>369</v>
      </c>
      <c r="K76" s="250">
        <f>'Natural Gas Filter'!J1441</f>
        <v>4.0038309387847115E-10</v>
      </c>
      <c r="L76" s="250">
        <f>'Natural Gas Filter'!K1441</f>
        <v>4.0038309387847115E-10</v>
      </c>
      <c r="M76" s="250">
        <f>'Natural Gas Filter'!L1441</f>
        <v>4.0038309387847115E-10</v>
      </c>
      <c r="N76" s="250">
        <f>'Natural Gas Filter'!M1441</f>
        <v>4.0038309387847115E-10</v>
      </c>
      <c r="O76" s="254">
        <f>'Natural Gas Filter'!N1441</f>
        <v>4.0038309387847115E-10</v>
      </c>
      <c r="Q76" s="257" t="s">
        <v>369</v>
      </c>
      <c r="R76" s="250">
        <f>'Natural Gas Filter'!O1441</f>
        <v>4.0038309387847115E-10</v>
      </c>
      <c r="S76" s="250">
        <f>'Natural Gas Filter'!P1441</f>
        <v>4.0038309387847115E-10</v>
      </c>
      <c r="T76" s="250">
        <f>'Natural Gas Filter'!Q1441</f>
        <v>4.0038309387847115E-10</v>
      </c>
      <c r="U76" s="250">
        <f>'Natural Gas Filter'!R1441</f>
        <v>4.0038309387847115E-10</v>
      </c>
      <c r="V76" s="250">
        <f>'Natural Gas Filter'!S1441</f>
        <v>4.0038309387847115E-10</v>
      </c>
      <c r="W76" s="254">
        <f>'Natural Gas Filter'!T1441</f>
        <v>4.0038309387847115E-10</v>
      </c>
    </row>
    <row r="77" spans="1:23" s="197" customFormat="1" x14ac:dyDescent="0.25">
      <c r="A77" s="247" t="s">
        <v>651</v>
      </c>
      <c r="B77" s="248">
        <f>'Natural Gas Filter'!C1442</f>
        <v>0</v>
      </c>
      <c r="C77" s="248">
        <f>'Natural Gas Filter'!D1442</f>
        <v>0</v>
      </c>
      <c r="D77" s="248">
        <f>'Natural Gas Filter'!E1442</f>
        <v>0</v>
      </c>
      <c r="E77" s="248">
        <f>'Natural Gas Filter'!F1442</f>
        <v>0</v>
      </c>
      <c r="F77" s="248">
        <f>'Natural Gas Filter'!G1442</f>
        <v>0</v>
      </c>
      <c r="G77" s="248">
        <f>'Natural Gas Filter'!H1442</f>
        <v>0</v>
      </c>
      <c r="H77" s="262">
        <f>'Natural Gas Filter'!I1442</f>
        <v>0</v>
      </c>
      <c r="I77" s="198"/>
      <c r="J77" s="257" t="s">
        <v>651</v>
      </c>
      <c r="K77" s="250">
        <f>'Natural Gas Filter'!J1442</f>
        <v>0</v>
      </c>
      <c r="L77" s="250">
        <f>'Natural Gas Filter'!K1442</f>
        <v>0</v>
      </c>
      <c r="M77" s="250">
        <f>'Natural Gas Filter'!L1442</f>
        <v>0</v>
      </c>
      <c r="N77" s="250">
        <f>'Natural Gas Filter'!M1442</f>
        <v>0</v>
      </c>
      <c r="O77" s="254">
        <f>'Natural Gas Filter'!N1442</f>
        <v>0</v>
      </c>
      <c r="Q77" s="257" t="s">
        <v>651</v>
      </c>
      <c r="R77" s="250">
        <f>'Natural Gas Filter'!O1442</f>
        <v>0</v>
      </c>
      <c r="S77" s="250">
        <f>'Natural Gas Filter'!P1442</f>
        <v>0</v>
      </c>
      <c r="T77" s="250">
        <f>'Natural Gas Filter'!Q1442</f>
        <v>0</v>
      </c>
      <c r="U77" s="250">
        <f>'Natural Gas Filter'!R1442</f>
        <v>0</v>
      </c>
      <c r="V77" s="250">
        <f>'Natural Gas Filter'!S1442</f>
        <v>0</v>
      </c>
      <c r="W77" s="254">
        <f>'Natural Gas Filter'!T1442</f>
        <v>0</v>
      </c>
    </row>
    <row r="78" spans="1:23" s="197" customFormat="1" x14ac:dyDescent="0.25">
      <c r="A78" s="261" t="s">
        <v>594</v>
      </c>
      <c r="B78" s="248">
        <f>'Natural Gas Filter'!C1443</f>
        <v>0</v>
      </c>
      <c r="C78" s="248">
        <f>'Natural Gas Filter'!D1443</f>
        <v>0</v>
      </c>
      <c r="D78" s="248">
        <f>'Natural Gas Filter'!E1443</f>
        <v>0</v>
      </c>
      <c r="E78" s="248">
        <f>'Natural Gas Filter'!F1443</f>
        <v>0</v>
      </c>
      <c r="F78" s="248">
        <f>'Natural Gas Filter'!G1443</f>
        <v>0</v>
      </c>
      <c r="G78" s="248">
        <f>'Natural Gas Filter'!H1443</f>
        <v>0</v>
      </c>
      <c r="H78" s="262">
        <f>'Natural Gas Filter'!I1443</f>
        <v>0</v>
      </c>
      <c r="I78" s="198"/>
      <c r="J78" s="255" t="s">
        <v>594</v>
      </c>
      <c r="K78" s="250">
        <f>'Natural Gas Filter'!J1443</f>
        <v>0</v>
      </c>
      <c r="L78" s="250">
        <f>'Natural Gas Filter'!K1443</f>
        <v>0</v>
      </c>
      <c r="M78" s="250">
        <f>'Natural Gas Filter'!L1443</f>
        <v>0</v>
      </c>
      <c r="N78" s="250">
        <f>'Natural Gas Filter'!M1443</f>
        <v>0</v>
      </c>
      <c r="O78" s="254">
        <f>'Natural Gas Filter'!N1443</f>
        <v>0</v>
      </c>
      <c r="Q78" s="255" t="s">
        <v>594</v>
      </c>
      <c r="R78" s="250">
        <f>'Natural Gas Filter'!O1443</f>
        <v>0</v>
      </c>
      <c r="S78" s="250">
        <f>'Natural Gas Filter'!P1443</f>
        <v>0</v>
      </c>
      <c r="T78" s="250">
        <f>'Natural Gas Filter'!Q1443</f>
        <v>0</v>
      </c>
      <c r="U78" s="250">
        <f>'Natural Gas Filter'!R1443</f>
        <v>0</v>
      </c>
      <c r="V78" s="250">
        <f>'Natural Gas Filter'!S1443</f>
        <v>0</v>
      </c>
      <c r="W78" s="254">
        <f>'Natural Gas Filter'!T1443</f>
        <v>0</v>
      </c>
    </row>
    <row r="79" spans="1:23" s="197" customFormat="1" x14ac:dyDescent="0.25">
      <c r="A79" s="261" t="s">
        <v>839</v>
      </c>
      <c r="B79" s="248">
        <f>B103-B104</f>
        <v>0</v>
      </c>
      <c r="C79" s="248">
        <f t="shared" ref="C79:H79" si="0">C103-C104</f>
        <v>0</v>
      </c>
      <c r="D79" s="248">
        <f t="shared" si="0"/>
        <v>0</v>
      </c>
      <c r="E79" s="248">
        <f t="shared" si="0"/>
        <v>0</v>
      </c>
      <c r="F79" s="248">
        <f t="shared" si="0"/>
        <v>0</v>
      </c>
      <c r="G79" s="248">
        <f t="shared" si="0"/>
        <v>0</v>
      </c>
      <c r="H79" s="262">
        <f t="shared" si="0"/>
        <v>0</v>
      </c>
      <c r="I79" s="198"/>
      <c r="J79" s="261" t="s">
        <v>839</v>
      </c>
      <c r="K79" s="248">
        <f>K103-K104</f>
        <v>0</v>
      </c>
      <c r="L79" s="248">
        <f t="shared" ref="L79:O79" si="1">L103-L104</f>
        <v>0</v>
      </c>
      <c r="M79" s="248">
        <f t="shared" si="1"/>
        <v>0</v>
      </c>
      <c r="N79" s="248">
        <f t="shared" si="1"/>
        <v>0</v>
      </c>
      <c r="O79" s="262">
        <f t="shared" si="1"/>
        <v>0</v>
      </c>
      <c r="Q79" s="261" t="s">
        <v>839</v>
      </c>
      <c r="R79" s="248">
        <f>R103-R104</f>
        <v>0</v>
      </c>
      <c r="S79" s="248">
        <f t="shared" ref="S79:W79" si="2">S103-S104</f>
        <v>0</v>
      </c>
      <c r="T79" s="248">
        <f t="shared" si="2"/>
        <v>0</v>
      </c>
      <c r="U79" s="248">
        <f t="shared" si="2"/>
        <v>0</v>
      </c>
      <c r="V79" s="248">
        <f t="shared" si="2"/>
        <v>0</v>
      </c>
      <c r="W79" s="262">
        <f t="shared" si="2"/>
        <v>0</v>
      </c>
    </row>
    <row r="80" spans="1:23" s="197" customFormat="1" x14ac:dyDescent="0.25">
      <c r="A80" s="261" t="s">
        <v>840</v>
      </c>
      <c r="B80" s="248">
        <f>B104-B105</f>
        <v>0</v>
      </c>
      <c r="C80" s="248">
        <f t="shared" ref="C80:H80" si="3">C104-C105</f>
        <v>0</v>
      </c>
      <c r="D80" s="248">
        <f t="shared" si="3"/>
        <v>0</v>
      </c>
      <c r="E80" s="248">
        <f t="shared" si="3"/>
        <v>0</v>
      </c>
      <c r="F80" s="248">
        <f t="shared" si="3"/>
        <v>0</v>
      </c>
      <c r="G80" s="248">
        <f t="shared" si="3"/>
        <v>0</v>
      </c>
      <c r="H80" s="262">
        <f t="shared" si="3"/>
        <v>0</v>
      </c>
      <c r="I80" s="198"/>
      <c r="J80" s="261" t="s">
        <v>840</v>
      </c>
      <c r="K80" s="248">
        <f>K104-K105</f>
        <v>0</v>
      </c>
      <c r="L80" s="248">
        <f t="shared" ref="L80:O80" si="4">L104-L105</f>
        <v>0</v>
      </c>
      <c r="M80" s="248">
        <f t="shared" si="4"/>
        <v>0</v>
      </c>
      <c r="N80" s="248">
        <f t="shared" si="4"/>
        <v>0</v>
      </c>
      <c r="O80" s="262">
        <f t="shared" si="4"/>
        <v>0</v>
      </c>
      <c r="Q80" s="261" t="s">
        <v>840</v>
      </c>
      <c r="R80" s="248">
        <f>R104-R105</f>
        <v>0</v>
      </c>
      <c r="S80" s="248">
        <f>S104-S105</f>
        <v>0</v>
      </c>
      <c r="T80" s="248">
        <f>T104-T105</f>
        <v>0</v>
      </c>
      <c r="U80" s="248">
        <f>U104-U105</f>
        <v>0</v>
      </c>
      <c r="V80" s="248">
        <f>V104-V105</f>
        <v>0</v>
      </c>
      <c r="W80" s="262">
        <f>W104-W105</f>
        <v>0</v>
      </c>
    </row>
    <row r="81" spans="1:23" s="197" customFormat="1" x14ac:dyDescent="0.25">
      <c r="A81" s="261" t="s">
        <v>841</v>
      </c>
      <c r="B81" s="248">
        <f>B105</f>
        <v>4.474879411372481E-5</v>
      </c>
      <c r="C81" s="248">
        <f t="shared" ref="C81:H81" si="5">C105</f>
        <v>4.474879411372481E-5</v>
      </c>
      <c r="D81" s="248">
        <f t="shared" si="5"/>
        <v>4.474879411372481E-5</v>
      </c>
      <c r="E81" s="248">
        <f t="shared" si="5"/>
        <v>4.474879411372481E-5</v>
      </c>
      <c r="F81" s="248">
        <f t="shared" si="5"/>
        <v>4.474879411372481E-5</v>
      </c>
      <c r="G81" s="248">
        <f t="shared" si="5"/>
        <v>4.474879411372481E-5</v>
      </c>
      <c r="H81" s="262">
        <f t="shared" si="5"/>
        <v>4.474879411372481E-5</v>
      </c>
      <c r="I81" s="198"/>
      <c r="J81" s="261" t="s">
        <v>841</v>
      </c>
      <c r="K81" s="248">
        <f>K105</f>
        <v>4.474879411372481E-5</v>
      </c>
      <c r="L81" s="248">
        <f t="shared" ref="L81:O81" si="6">L105</f>
        <v>4.474879411372481E-5</v>
      </c>
      <c r="M81" s="248">
        <f t="shared" si="6"/>
        <v>4.474879411372481E-5</v>
      </c>
      <c r="N81" s="248">
        <f t="shared" si="6"/>
        <v>4.474879411372481E-5</v>
      </c>
      <c r="O81" s="262">
        <f t="shared" si="6"/>
        <v>4.474879411372481E-5</v>
      </c>
      <c r="Q81" s="261" t="s">
        <v>841</v>
      </c>
      <c r="R81" s="248">
        <f t="shared" ref="R81:W81" si="7">R105</f>
        <v>4.474879411372481E-5</v>
      </c>
      <c r="S81" s="248">
        <f t="shared" si="7"/>
        <v>4.474879411372481E-5</v>
      </c>
      <c r="T81" s="248">
        <f t="shared" si="7"/>
        <v>4.474879411372481E-5</v>
      </c>
      <c r="U81" s="248">
        <f t="shared" si="7"/>
        <v>4.474879411372481E-5</v>
      </c>
      <c r="V81" s="248">
        <f t="shared" si="7"/>
        <v>4.474879411372481E-5</v>
      </c>
      <c r="W81" s="262">
        <f t="shared" si="7"/>
        <v>4.474879411372481E-5</v>
      </c>
    </row>
    <row r="82" spans="1:23" s="197" customFormat="1" x14ac:dyDescent="0.25">
      <c r="A82" s="263" t="s">
        <v>521</v>
      </c>
      <c r="B82" s="248">
        <f>'Natural Gas Filter'!C1451</f>
        <v>0</v>
      </c>
      <c r="C82" s="248">
        <f>'Natural Gas Filter'!D1451</f>
        <v>0</v>
      </c>
      <c r="D82" s="248">
        <f>'Natural Gas Filter'!E1451</f>
        <v>0</v>
      </c>
      <c r="E82" s="248">
        <f>'Natural Gas Filter'!F1451</f>
        <v>0</v>
      </c>
      <c r="F82" s="248">
        <f>'Natural Gas Filter'!G1451</f>
        <v>0</v>
      </c>
      <c r="G82" s="248">
        <f>'Natural Gas Filter'!H1451</f>
        <v>0</v>
      </c>
      <c r="H82" s="262">
        <f>'Natural Gas Filter'!I1451</f>
        <v>0</v>
      </c>
      <c r="I82" s="198"/>
      <c r="J82" s="256" t="s">
        <v>521</v>
      </c>
      <c r="K82" s="250">
        <f>'Natural Gas Filter'!J1451</f>
        <v>0</v>
      </c>
      <c r="L82" s="250">
        <f>'Natural Gas Filter'!K1451</f>
        <v>0</v>
      </c>
      <c r="M82" s="250">
        <f>'Natural Gas Filter'!L1451</f>
        <v>0</v>
      </c>
      <c r="N82" s="250">
        <f>'Natural Gas Filter'!M1451</f>
        <v>0</v>
      </c>
      <c r="O82" s="254">
        <f>'Natural Gas Filter'!N1451</f>
        <v>0</v>
      </c>
      <c r="Q82" s="256" t="s">
        <v>521</v>
      </c>
      <c r="R82" s="250">
        <f>'Natural Gas Filter'!O1451</f>
        <v>0</v>
      </c>
      <c r="S82" s="250">
        <f>'Natural Gas Filter'!P1451</f>
        <v>0</v>
      </c>
      <c r="T82" s="250">
        <f>'Natural Gas Filter'!Q1451</f>
        <v>0</v>
      </c>
      <c r="U82" s="250">
        <f>'Natural Gas Filter'!R1451</f>
        <v>0</v>
      </c>
      <c r="V82" s="250">
        <f>'Natural Gas Filter'!S1451</f>
        <v>0</v>
      </c>
      <c r="W82" s="254">
        <f>'Natural Gas Filter'!T1451</f>
        <v>0</v>
      </c>
    </row>
    <row r="83" spans="1:23" s="197" customFormat="1" x14ac:dyDescent="0.25">
      <c r="A83" s="263" t="s">
        <v>523</v>
      </c>
      <c r="B83" s="248">
        <f>'Natural Gas Filter'!C1452</f>
        <v>0</v>
      </c>
      <c r="C83" s="248">
        <f>'Natural Gas Filter'!D1452</f>
        <v>0</v>
      </c>
      <c r="D83" s="248">
        <f>'Natural Gas Filter'!E1452</f>
        <v>0</v>
      </c>
      <c r="E83" s="248">
        <f>'Natural Gas Filter'!F1452</f>
        <v>0</v>
      </c>
      <c r="F83" s="248">
        <f>'Natural Gas Filter'!G1452</f>
        <v>0</v>
      </c>
      <c r="G83" s="248">
        <f>'Natural Gas Filter'!H1452</f>
        <v>0</v>
      </c>
      <c r="H83" s="262">
        <f>'Natural Gas Filter'!I1452</f>
        <v>0</v>
      </c>
      <c r="I83" s="198"/>
      <c r="J83" s="256" t="s">
        <v>523</v>
      </c>
      <c r="K83" s="250">
        <f>'Natural Gas Filter'!J1452</f>
        <v>0</v>
      </c>
      <c r="L83" s="250">
        <f>'Natural Gas Filter'!K1452</f>
        <v>0</v>
      </c>
      <c r="M83" s="250">
        <f>'Natural Gas Filter'!L1452</f>
        <v>0</v>
      </c>
      <c r="N83" s="250">
        <f>'Natural Gas Filter'!M1452</f>
        <v>0</v>
      </c>
      <c r="O83" s="254">
        <f>'Natural Gas Filter'!N1452</f>
        <v>0</v>
      </c>
      <c r="Q83" s="256" t="s">
        <v>523</v>
      </c>
      <c r="R83" s="250">
        <f>'Natural Gas Filter'!O1452</f>
        <v>0</v>
      </c>
      <c r="S83" s="250">
        <f>'Natural Gas Filter'!P1452</f>
        <v>0</v>
      </c>
      <c r="T83" s="250">
        <f>'Natural Gas Filter'!Q1452</f>
        <v>0</v>
      </c>
      <c r="U83" s="250">
        <f>'Natural Gas Filter'!R1452</f>
        <v>0</v>
      </c>
      <c r="V83" s="250">
        <f>'Natural Gas Filter'!S1452</f>
        <v>0</v>
      </c>
      <c r="W83" s="254">
        <f>'Natural Gas Filter'!T1452</f>
        <v>0</v>
      </c>
    </row>
    <row r="84" spans="1:23" s="197" customFormat="1" x14ac:dyDescent="0.25">
      <c r="A84" s="247" t="s">
        <v>374</v>
      </c>
      <c r="B84" s="248">
        <f>'Natural Gas Filter'!C1453</f>
        <v>3.7683114717973752E-5</v>
      </c>
      <c r="C84" s="248">
        <f>'Natural Gas Filter'!D1453</f>
        <v>3.7683114717973752E-5</v>
      </c>
      <c r="D84" s="248">
        <f>'Natural Gas Filter'!E1453</f>
        <v>3.7683114717973752E-5</v>
      </c>
      <c r="E84" s="248">
        <f>'Natural Gas Filter'!F1453</f>
        <v>3.7683114717973752E-5</v>
      </c>
      <c r="F84" s="248">
        <f>'Natural Gas Filter'!G1453</f>
        <v>3.7683114717973752E-5</v>
      </c>
      <c r="G84" s="248">
        <f>'Natural Gas Filter'!H1453</f>
        <v>3.7683114717973752E-5</v>
      </c>
      <c r="H84" s="262">
        <f>'Natural Gas Filter'!I1453</f>
        <v>3.7683114717973752E-5</v>
      </c>
      <c r="I84" s="198"/>
      <c r="J84" s="257" t="s">
        <v>374</v>
      </c>
      <c r="K84" s="250">
        <f>'Natural Gas Filter'!J1453</f>
        <v>3.7683114717973752E-5</v>
      </c>
      <c r="L84" s="250">
        <f>'Natural Gas Filter'!K1453</f>
        <v>3.7683114717973752E-5</v>
      </c>
      <c r="M84" s="250">
        <f>'Natural Gas Filter'!L1453</f>
        <v>3.7683114717973752E-5</v>
      </c>
      <c r="N84" s="250">
        <f>'Natural Gas Filter'!M1453</f>
        <v>3.7683114717973752E-5</v>
      </c>
      <c r="O84" s="254">
        <f>'Natural Gas Filter'!N1453</f>
        <v>3.7683114717973752E-5</v>
      </c>
      <c r="Q84" s="257" t="s">
        <v>374</v>
      </c>
      <c r="R84" s="250">
        <f>'Natural Gas Filter'!O1453</f>
        <v>3.7683114717973752E-5</v>
      </c>
      <c r="S84" s="250">
        <f>'Natural Gas Filter'!P1453</f>
        <v>3.7683114717973752E-5</v>
      </c>
      <c r="T84" s="250">
        <f>'Natural Gas Filter'!Q1453</f>
        <v>3.7683114717973752E-5</v>
      </c>
      <c r="U84" s="250">
        <f>'Natural Gas Filter'!R1453</f>
        <v>3.7683114717973752E-5</v>
      </c>
      <c r="V84" s="250">
        <f>'Natural Gas Filter'!S1453</f>
        <v>3.7683114717973752E-5</v>
      </c>
      <c r="W84" s="254">
        <f>'Natural Gas Filter'!T1453</f>
        <v>3.7683114717973752E-5</v>
      </c>
    </row>
    <row r="85" spans="1:23" s="197" customFormat="1" x14ac:dyDescent="0.25">
      <c r="A85" s="247" t="s">
        <v>648</v>
      </c>
      <c r="B85" s="248">
        <f>'Natural Gas Filter'!C1454</f>
        <v>0</v>
      </c>
      <c r="C85" s="248">
        <f>'Natural Gas Filter'!D1454</f>
        <v>0</v>
      </c>
      <c r="D85" s="248">
        <f>'Natural Gas Filter'!E1454</f>
        <v>0</v>
      </c>
      <c r="E85" s="248">
        <f>'Natural Gas Filter'!F1454</f>
        <v>0</v>
      </c>
      <c r="F85" s="248">
        <f>'Natural Gas Filter'!G1454</f>
        <v>0</v>
      </c>
      <c r="G85" s="248">
        <f>'Natural Gas Filter'!H1454</f>
        <v>0</v>
      </c>
      <c r="H85" s="262">
        <f>'Natural Gas Filter'!I1454</f>
        <v>0</v>
      </c>
      <c r="I85" s="198"/>
      <c r="J85" s="257" t="s">
        <v>648</v>
      </c>
      <c r="K85" s="250">
        <f>'Natural Gas Filter'!J1454</f>
        <v>0</v>
      </c>
      <c r="L85" s="250">
        <f>'Natural Gas Filter'!K1454</f>
        <v>0</v>
      </c>
      <c r="M85" s="250">
        <f>'Natural Gas Filter'!L1454</f>
        <v>0</v>
      </c>
      <c r="N85" s="250">
        <f>'Natural Gas Filter'!M1454</f>
        <v>0</v>
      </c>
      <c r="O85" s="254">
        <f>'Natural Gas Filter'!N1454</f>
        <v>0</v>
      </c>
      <c r="Q85" s="257" t="s">
        <v>648</v>
      </c>
      <c r="R85" s="250">
        <f>'Natural Gas Filter'!O1454</f>
        <v>0</v>
      </c>
      <c r="S85" s="250">
        <f>'Natural Gas Filter'!P1454</f>
        <v>0</v>
      </c>
      <c r="T85" s="250">
        <f>'Natural Gas Filter'!Q1454</f>
        <v>0</v>
      </c>
      <c r="U85" s="250">
        <f>'Natural Gas Filter'!R1454</f>
        <v>0</v>
      </c>
      <c r="V85" s="250">
        <f>'Natural Gas Filter'!S1454</f>
        <v>0</v>
      </c>
      <c r="W85" s="254">
        <f>'Natural Gas Filter'!T1454</f>
        <v>0</v>
      </c>
    </row>
    <row r="86" spans="1:23" s="197" customFormat="1" x14ac:dyDescent="0.25">
      <c r="A86" s="261" t="s">
        <v>376</v>
      </c>
      <c r="B86" s="248">
        <f>'Natural Gas Filter'!C1455</f>
        <v>1.1775973349366799E-10</v>
      </c>
      <c r="C86" s="248">
        <f>'Natural Gas Filter'!D1455</f>
        <v>1.1775973349366799E-10</v>
      </c>
      <c r="D86" s="248">
        <f>'Natural Gas Filter'!E1455</f>
        <v>1.1775973349366799E-10</v>
      </c>
      <c r="E86" s="248">
        <f>'Natural Gas Filter'!F1455</f>
        <v>1.1775973349366799E-10</v>
      </c>
      <c r="F86" s="248">
        <f>'Natural Gas Filter'!G1455</f>
        <v>1.1775973349366799E-10</v>
      </c>
      <c r="G86" s="248">
        <f>'Natural Gas Filter'!H1455</f>
        <v>1.1775973349366799E-10</v>
      </c>
      <c r="H86" s="262">
        <f>'Natural Gas Filter'!I1455</f>
        <v>1.1775973349366799E-10</v>
      </c>
      <c r="I86" s="198"/>
      <c r="J86" s="255" t="s">
        <v>376</v>
      </c>
      <c r="K86" s="250">
        <f>'Natural Gas Filter'!J1455</f>
        <v>1.1775973349366799E-10</v>
      </c>
      <c r="L86" s="250">
        <f>'Natural Gas Filter'!K1455</f>
        <v>1.1775973349366799E-10</v>
      </c>
      <c r="M86" s="250">
        <f>'Natural Gas Filter'!L1455</f>
        <v>1.1775973349366799E-10</v>
      </c>
      <c r="N86" s="250">
        <f>'Natural Gas Filter'!M1455</f>
        <v>1.1775973349366799E-10</v>
      </c>
      <c r="O86" s="254">
        <f>'Natural Gas Filter'!N1455</f>
        <v>1.1775973349366799E-10</v>
      </c>
      <c r="Q86" s="255" t="s">
        <v>376</v>
      </c>
      <c r="R86" s="250">
        <f>'Natural Gas Filter'!O1455</f>
        <v>1.1775973349366799E-10</v>
      </c>
      <c r="S86" s="250">
        <f>'Natural Gas Filter'!P1455</f>
        <v>1.1775973349366799E-10</v>
      </c>
      <c r="T86" s="250">
        <f>'Natural Gas Filter'!Q1455</f>
        <v>1.1775973349366799E-10</v>
      </c>
      <c r="U86" s="250">
        <f>'Natural Gas Filter'!R1455</f>
        <v>1.1775973349366799E-10</v>
      </c>
      <c r="V86" s="250">
        <f>'Natural Gas Filter'!S1455</f>
        <v>1.1775973349366799E-10</v>
      </c>
      <c r="W86" s="254">
        <f>'Natural Gas Filter'!T1455</f>
        <v>1.1775973349366799E-10</v>
      </c>
    </row>
    <row r="87" spans="1:23" s="197" customFormat="1" x14ac:dyDescent="0.25">
      <c r="A87" s="261" t="s">
        <v>378</v>
      </c>
      <c r="B87" s="248">
        <f>'Natural Gas Filter'!C1456</f>
        <v>5.6524672076960631E-10</v>
      </c>
      <c r="C87" s="248">
        <f>'Natural Gas Filter'!D1456</f>
        <v>5.6524672076960631E-10</v>
      </c>
      <c r="D87" s="248">
        <f>'Natural Gas Filter'!E1456</f>
        <v>5.6524672076960631E-10</v>
      </c>
      <c r="E87" s="248">
        <f>'Natural Gas Filter'!F1456</f>
        <v>5.6524672076960631E-10</v>
      </c>
      <c r="F87" s="248">
        <f>'Natural Gas Filter'!G1456</f>
        <v>5.6524672076960631E-10</v>
      </c>
      <c r="G87" s="248">
        <f>'Natural Gas Filter'!H1456</f>
        <v>5.6524672076960631E-10</v>
      </c>
      <c r="H87" s="262">
        <f>'Natural Gas Filter'!I1456</f>
        <v>5.6524672076960631E-10</v>
      </c>
      <c r="I87" s="198"/>
      <c r="J87" s="255" t="s">
        <v>378</v>
      </c>
      <c r="K87" s="250">
        <f>'Natural Gas Filter'!J1456</f>
        <v>5.6524672076960631E-10</v>
      </c>
      <c r="L87" s="250">
        <f>'Natural Gas Filter'!K1456</f>
        <v>5.6524672076960631E-10</v>
      </c>
      <c r="M87" s="250">
        <f>'Natural Gas Filter'!L1456</f>
        <v>5.6524672076960631E-10</v>
      </c>
      <c r="N87" s="250">
        <f>'Natural Gas Filter'!M1456</f>
        <v>5.6524672076960631E-10</v>
      </c>
      <c r="O87" s="254">
        <f>'Natural Gas Filter'!N1456</f>
        <v>5.6524672076960631E-10</v>
      </c>
      <c r="Q87" s="255" t="s">
        <v>378</v>
      </c>
      <c r="R87" s="250">
        <f>'Natural Gas Filter'!O1456</f>
        <v>5.6524672076960631E-10</v>
      </c>
      <c r="S87" s="250">
        <f>'Natural Gas Filter'!P1456</f>
        <v>5.6524672076960631E-10</v>
      </c>
      <c r="T87" s="250">
        <f>'Natural Gas Filter'!Q1456</f>
        <v>5.6524672076960631E-10</v>
      </c>
      <c r="U87" s="250">
        <f>'Natural Gas Filter'!R1456</f>
        <v>5.6524672076960631E-10</v>
      </c>
      <c r="V87" s="250">
        <f>'Natural Gas Filter'!S1456</f>
        <v>5.6524672076960631E-10</v>
      </c>
      <c r="W87" s="254">
        <f>'Natural Gas Filter'!T1456</f>
        <v>5.6524672076960631E-10</v>
      </c>
    </row>
    <row r="88" spans="1:23" s="197" customFormat="1" x14ac:dyDescent="0.25">
      <c r="A88" s="247" t="s">
        <v>645</v>
      </c>
      <c r="B88" s="248">
        <f>'Natural Gas Filter'!C1457</f>
        <v>0</v>
      </c>
      <c r="C88" s="248">
        <f>'Natural Gas Filter'!D1457</f>
        <v>0</v>
      </c>
      <c r="D88" s="248">
        <f>'Natural Gas Filter'!E1457</f>
        <v>0</v>
      </c>
      <c r="E88" s="248">
        <f>'Natural Gas Filter'!F1457</f>
        <v>0</v>
      </c>
      <c r="F88" s="248">
        <f>'Natural Gas Filter'!G1457</f>
        <v>0</v>
      </c>
      <c r="G88" s="248">
        <f>'Natural Gas Filter'!H1457</f>
        <v>0</v>
      </c>
      <c r="H88" s="262">
        <f>'Natural Gas Filter'!I1457</f>
        <v>0</v>
      </c>
      <c r="I88" s="198"/>
      <c r="J88" s="257" t="s">
        <v>645</v>
      </c>
      <c r="K88" s="250">
        <f>'Natural Gas Filter'!J1457</f>
        <v>0</v>
      </c>
      <c r="L88" s="250">
        <f>'Natural Gas Filter'!K1457</f>
        <v>0</v>
      </c>
      <c r="M88" s="250">
        <f>'Natural Gas Filter'!L1457</f>
        <v>0</v>
      </c>
      <c r="N88" s="250">
        <f>'Natural Gas Filter'!M1457</f>
        <v>0</v>
      </c>
      <c r="O88" s="254">
        <f>'Natural Gas Filter'!N1457</f>
        <v>0</v>
      </c>
      <c r="Q88" s="257" t="s">
        <v>645</v>
      </c>
      <c r="R88" s="250">
        <f>'Natural Gas Filter'!O1457</f>
        <v>0</v>
      </c>
      <c r="S88" s="250">
        <f>'Natural Gas Filter'!P1457</f>
        <v>0</v>
      </c>
      <c r="T88" s="250">
        <f>'Natural Gas Filter'!Q1457</f>
        <v>0</v>
      </c>
      <c r="U88" s="250">
        <f>'Natural Gas Filter'!R1457</f>
        <v>0</v>
      </c>
      <c r="V88" s="250">
        <f>'Natural Gas Filter'!S1457</f>
        <v>0</v>
      </c>
      <c r="W88" s="254">
        <f>'Natural Gas Filter'!T1457</f>
        <v>0</v>
      </c>
    </row>
    <row r="89" spans="1:23" s="197" customFormat="1" x14ac:dyDescent="0.25">
      <c r="A89" s="261" t="s">
        <v>277</v>
      </c>
      <c r="B89" s="248">
        <f>'Natural Gas Filter'!C1458</f>
        <v>1.4131168019240155E-5</v>
      </c>
      <c r="C89" s="248">
        <f>'Natural Gas Filter'!D1458</f>
        <v>1.4131168019240155E-5</v>
      </c>
      <c r="D89" s="248">
        <f>'Natural Gas Filter'!E1458</f>
        <v>1.4131168019240155E-5</v>
      </c>
      <c r="E89" s="248">
        <f>'Natural Gas Filter'!F1458</f>
        <v>1.4131168019240155E-5</v>
      </c>
      <c r="F89" s="248">
        <f>'Natural Gas Filter'!G1458</f>
        <v>1.4131168019240155E-5</v>
      </c>
      <c r="G89" s="248">
        <f>'Natural Gas Filter'!H1458</f>
        <v>1.4131168019240155E-5</v>
      </c>
      <c r="H89" s="262">
        <f>'Natural Gas Filter'!I1458</f>
        <v>1.4131168019240155E-5</v>
      </c>
      <c r="I89" s="198"/>
      <c r="J89" s="255" t="s">
        <v>277</v>
      </c>
      <c r="K89" s="250">
        <f>'Natural Gas Filter'!J1458</f>
        <v>1.4131168019240155E-5</v>
      </c>
      <c r="L89" s="250">
        <f>'Natural Gas Filter'!K1458</f>
        <v>1.4131168019240155E-5</v>
      </c>
      <c r="M89" s="250">
        <f>'Natural Gas Filter'!L1458</f>
        <v>1.4131168019240155E-5</v>
      </c>
      <c r="N89" s="250">
        <f>'Natural Gas Filter'!M1458</f>
        <v>1.4131168019240155E-5</v>
      </c>
      <c r="O89" s="254">
        <f>'Natural Gas Filter'!N1458</f>
        <v>1.4131168019240155E-5</v>
      </c>
      <c r="Q89" s="255" t="s">
        <v>277</v>
      </c>
      <c r="R89" s="250">
        <f>'Natural Gas Filter'!O1458</f>
        <v>1.4131168019240155E-5</v>
      </c>
      <c r="S89" s="250">
        <f>'Natural Gas Filter'!P1458</f>
        <v>1.4131168019240155E-5</v>
      </c>
      <c r="T89" s="250">
        <f>'Natural Gas Filter'!Q1458</f>
        <v>1.4131168019240155E-5</v>
      </c>
      <c r="U89" s="250">
        <f>'Natural Gas Filter'!R1458</f>
        <v>1.4131168019240155E-5</v>
      </c>
      <c r="V89" s="250">
        <f>'Natural Gas Filter'!S1458</f>
        <v>1.4131168019240155E-5</v>
      </c>
      <c r="W89" s="254">
        <f>'Natural Gas Filter'!T1458</f>
        <v>1.4131168019240155E-5</v>
      </c>
    </row>
    <row r="90" spans="1:23" s="197" customFormat="1" x14ac:dyDescent="0.25">
      <c r="A90" s="261" t="s">
        <v>412</v>
      </c>
      <c r="B90" s="248">
        <f>'Natural Gas Filter'!C1459</f>
        <v>0</v>
      </c>
      <c r="C90" s="248">
        <f>'Natural Gas Filter'!D1459</f>
        <v>0</v>
      </c>
      <c r="D90" s="248">
        <f>'Natural Gas Filter'!E1459</f>
        <v>0</v>
      </c>
      <c r="E90" s="248">
        <f>'Natural Gas Filter'!F1459</f>
        <v>0</v>
      </c>
      <c r="F90" s="248">
        <f>'Natural Gas Filter'!G1459</f>
        <v>0</v>
      </c>
      <c r="G90" s="248">
        <f>'Natural Gas Filter'!H1459</f>
        <v>0</v>
      </c>
      <c r="H90" s="262">
        <f>'Natural Gas Filter'!I1459</f>
        <v>0</v>
      </c>
      <c r="I90" s="198"/>
      <c r="J90" s="255" t="s">
        <v>412</v>
      </c>
      <c r="K90" s="250">
        <f>'Natural Gas Filter'!J1459</f>
        <v>0</v>
      </c>
      <c r="L90" s="250">
        <f>'Natural Gas Filter'!K1459</f>
        <v>0</v>
      </c>
      <c r="M90" s="250">
        <f>'Natural Gas Filter'!L1459</f>
        <v>0</v>
      </c>
      <c r="N90" s="250">
        <f>'Natural Gas Filter'!M1459</f>
        <v>0</v>
      </c>
      <c r="O90" s="254">
        <f>'Natural Gas Filter'!N1459</f>
        <v>0</v>
      </c>
      <c r="Q90" s="255" t="s">
        <v>412</v>
      </c>
      <c r="R90" s="250">
        <f>'Natural Gas Filter'!O1459</f>
        <v>0</v>
      </c>
      <c r="S90" s="250">
        <f>'Natural Gas Filter'!P1459</f>
        <v>0</v>
      </c>
      <c r="T90" s="250">
        <f>'Natural Gas Filter'!Q1459</f>
        <v>0</v>
      </c>
      <c r="U90" s="250">
        <f>'Natural Gas Filter'!R1459</f>
        <v>0</v>
      </c>
      <c r="V90" s="250">
        <f>'Natural Gas Filter'!S1459</f>
        <v>0</v>
      </c>
      <c r="W90" s="254">
        <f>'Natural Gas Filter'!T1459</f>
        <v>0</v>
      </c>
    </row>
    <row r="91" spans="1:23" s="197" customFormat="1" x14ac:dyDescent="0.25">
      <c r="A91" s="247" t="s">
        <v>642</v>
      </c>
      <c r="B91" s="248">
        <f>'Natural Gas Filter'!C1460</f>
        <v>0</v>
      </c>
      <c r="C91" s="248">
        <f>'Natural Gas Filter'!D1460</f>
        <v>0</v>
      </c>
      <c r="D91" s="248">
        <f>'Natural Gas Filter'!E1460</f>
        <v>0</v>
      </c>
      <c r="E91" s="248">
        <f>'Natural Gas Filter'!F1460</f>
        <v>0</v>
      </c>
      <c r="F91" s="248">
        <f>'Natural Gas Filter'!G1460</f>
        <v>0</v>
      </c>
      <c r="G91" s="248">
        <f>'Natural Gas Filter'!H1460</f>
        <v>0</v>
      </c>
      <c r="H91" s="262">
        <f>'Natural Gas Filter'!I1460</f>
        <v>0</v>
      </c>
      <c r="I91" s="198"/>
      <c r="J91" s="257" t="s">
        <v>642</v>
      </c>
      <c r="K91" s="250">
        <f>'Natural Gas Filter'!J1460</f>
        <v>0</v>
      </c>
      <c r="L91" s="250">
        <f>'Natural Gas Filter'!K1460</f>
        <v>0</v>
      </c>
      <c r="M91" s="250">
        <f>'Natural Gas Filter'!L1460</f>
        <v>0</v>
      </c>
      <c r="N91" s="250">
        <f>'Natural Gas Filter'!M1460</f>
        <v>0</v>
      </c>
      <c r="O91" s="254">
        <f>'Natural Gas Filter'!N1460</f>
        <v>0</v>
      </c>
      <c r="Q91" s="257" t="s">
        <v>642</v>
      </c>
      <c r="R91" s="250">
        <f>'Natural Gas Filter'!O1460</f>
        <v>0</v>
      </c>
      <c r="S91" s="250">
        <f>'Natural Gas Filter'!P1460</f>
        <v>0</v>
      </c>
      <c r="T91" s="250">
        <f>'Natural Gas Filter'!Q1460</f>
        <v>0</v>
      </c>
      <c r="U91" s="250">
        <f>'Natural Gas Filter'!R1460</f>
        <v>0</v>
      </c>
      <c r="V91" s="250">
        <f>'Natural Gas Filter'!S1460</f>
        <v>0</v>
      </c>
      <c r="W91" s="254">
        <f>'Natural Gas Filter'!T1460</f>
        <v>0</v>
      </c>
    </row>
    <row r="92" spans="1:23" s="197" customFormat="1" x14ac:dyDescent="0.25">
      <c r="A92" s="261" t="s">
        <v>382</v>
      </c>
      <c r="B92" s="248">
        <f>'Natural Gas Filter'!C1461</f>
        <v>8.0076618775694218E-8</v>
      </c>
      <c r="C92" s="248">
        <f>'Natural Gas Filter'!D1461</f>
        <v>8.0076618775694218E-8</v>
      </c>
      <c r="D92" s="248">
        <f>'Natural Gas Filter'!E1461</f>
        <v>8.0076618775694218E-8</v>
      </c>
      <c r="E92" s="248">
        <f>'Natural Gas Filter'!F1461</f>
        <v>8.0076618775694218E-8</v>
      </c>
      <c r="F92" s="248">
        <f>'Natural Gas Filter'!G1461</f>
        <v>8.0076618775694218E-8</v>
      </c>
      <c r="G92" s="248">
        <f>'Natural Gas Filter'!H1461</f>
        <v>8.0076618775694218E-8</v>
      </c>
      <c r="H92" s="262">
        <f>'Natural Gas Filter'!I1461</f>
        <v>8.0076618775694218E-8</v>
      </c>
      <c r="I92" s="198"/>
      <c r="J92" s="255" t="s">
        <v>382</v>
      </c>
      <c r="K92" s="250">
        <f>'Natural Gas Filter'!J1461</f>
        <v>8.0076618775694218E-8</v>
      </c>
      <c r="L92" s="250">
        <f>'Natural Gas Filter'!K1461</f>
        <v>8.0076618775694218E-8</v>
      </c>
      <c r="M92" s="250">
        <f>'Natural Gas Filter'!L1461</f>
        <v>8.0076618775694218E-8</v>
      </c>
      <c r="N92" s="250">
        <f>'Natural Gas Filter'!M1461</f>
        <v>8.0076618775694218E-8</v>
      </c>
      <c r="O92" s="254">
        <f>'Natural Gas Filter'!N1461</f>
        <v>8.0076618775694218E-8</v>
      </c>
      <c r="Q92" s="255" t="s">
        <v>382</v>
      </c>
      <c r="R92" s="250">
        <f>'Natural Gas Filter'!O1461</f>
        <v>8.0076618775694218E-8</v>
      </c>
      <c r="S92" s="250">
        <f>'Natural Gas Filter'!P1461</f>
        <v>8.0076618775694218E-8</v>
      </c>
      <c r="T92" s="250">
        <f>'Natural Gas Filter'!Q1461</f>
        <v>8.0076618775694218E-8</v>
      </c>
      <c r="U92" s="250">
        <f>'Natural Gas Filter'!R1461</f>
        <v>8.0076618775694218E-8</v>
      </c>
      <c r="V92" s="250">
        <f>'Natural Gas Filter'!S1461</f>
        <v>8.0076618775694218E-8</v>
      </c>
      <c r="W92" s="254">
        <f>'Natural Gas Filter'!T1461</f>
        <v>8.0076618775694218E-8</v>
      </c>
    </row>
    <row r="93" spans="1:23" s="197" customFormat="1" x14ac:dyDescent="0.25">
      <c r="A93" s="261" t="s">
        <v>279</v>
      </c>
      <c r="B93" s="248">
        <f>'Natural Gas Filter'!C1462</f>
        <v>2.5907141368606954E-4</v>
      </c>
      <c r="C93" s="248">
        <f>'Natural Gas Filter'!D1462</f>
        <v>2.5907141368606954E-4</v>
      </c>
      <c r="D93" s="248">
        <f>'Natural Gas Filter'!E1462</f>
        <v>2.5907141368606954E-4</v>
      </c>
      <c r="E93" s="248">
        <f>'Natural Gas Filter'!F1462</f>
        <v>2.5907141368606954E-4</v>
      </c>
      <c r="F93" s="248">
        <f>'Natural Gas Filter'!G1462</f>
        <v>2.5907141368606954E-4</v>
      </c>
      <c r="G93" s="248">
        <f>'Natural Gas Filter'!H1462</f>
        <v>2.5907141368606954E-4</v>
      </c>
      <c r="H93" s="262">
        <f>'Natural Gas Filter'!I1462</f>
        <v>2.5907141368606954E-4</v>
      </c>
      <c r="I93" s="198"/>
      <c r="J93" s="255" t="s">
        <v>279</v>
      </c>
      <c r="K93" s="250">
        <f>'Natural Gas Filter'!J1462</f>
        <v>2.5907141368606954E-4</v>
      </c>
      <c r="L93" s="250">
        <f>'Natural Gas Filter'!K1462</f>
        <v>2.5907141368606954E-4</v>
      </c>
      <c r="M93" s="250">
        <f>'Natural Gas Filter'!L1462</f>
        <v>2.5907141368606954E-4</v>
      </c>
      <c r="N93" s="250">
        <f>'Natural Gas Filter'!M1462</f>
        <v>2.5907141368606954E-4</v>
      </c>
      <c r="O93" s="254">
        <f>'Natural Gas Filter'!N1462</f>
        <v>2.5907141368606954E-4</v>
      </c>
      <c r="Q93" s="255" t="s">
        <v>279</v>
      </c>
      <c r="R93" s="250">
        <f>'Natural Gas Filter'!O1462</f>
        <v>2.5907141368606954E-4</v>
      </c>
      <c r="S93" s="250">
        <f>'Natural Gas Filter'!P1462</f>
        <v>2.5907141368606954E-4</v>
      </c>
      <c r="T93" s="250">
        <f>'Natural Gas Filter'!Q1462</f>
        <v>2.5907141368606954E-4</v>
      </c>
      <c r="U93" s="250">
        <f>'Natural Gas Filter'!R1462</f>
        <v>2.5907141368606954E-4</v>
      </c>
      <c r="V93" s="250">
        <f>'Natural Gas Filter'!S1462</f>
        <v>2.5907141368606954E-4</v>
      </c>
      <c r="W93" s="254">
        <f>'Natural Gas Filter'!T1462</f>
        <v>2.5907141368606954E-4</v>
      </c>
    </row>
    <row r="94" spans="1:23" s="197" customFormat="1" x14ac:dyDescent="0.25">
      <c r="A94" s="247" t="s">
        <v>639</v>
      </c>
      <c r="B94" s="248">
        <f>'Natural Gas Filter'!C1463</f>
        <v>0</v>
      </c>
      <c r="C94" s="248">
        <f>'Natural Gas Filter'!D1463</f>
        <v>0</v>
      </c>
      <c r="D94" s="248">
        <f>'Natural Gas Filter'!E1463</f>
        <v>0</v>
      </c>
      <c r="E94" s="248">
        <f>'Natural Gas Filter'!F1463</f>
        <v>0</v>
      </c>
      <c r="F94" s="248">
        <f>'Natural Gas Filter'!G1463</f>
        <v>0</v>
      </c>
      <c r="G94" s="248">
        <f>'Natural Gas Filter'!H1463</f>
        <v>0</v>
      </c>
      <c r="H94" s="262">
        <f>'Natural Gas Filter'!I1463</f>
        <v>0</v>
      </c>
      <c r="I94" s="198"/>
      <c r="J94" s="257" t="s">
        <v>639</v>
      </c>
      <c r="K94" s="250">
        <f>'Natural Gas Filter'!J1463</f>
        <v>0</v>
      </c>
      <c r="L94" s="250">
        <f>'Natural Gas Filter'!K1463</f>
        <v>0</v>
      </c>
      <c r="M94" s="250">
        <f>'Natural Gas Filter'!L1463</f>
        <v>0</v>
      </c>
      <c r="N94" s="250">
        <f>'Natural Gas Filter'!M1463</f>
        <v>0</v>
      </c>
      <c r="O94" s="254">
        <f>'Natural Gas Filter'!N1463</f>
        <v>0</v>
      </c>
      <c r="Q94" s="257" t="s">
        <v>639</v>
      </c>
      <c r="R94" s="250">
        <f>'Natural Gas Filter'!O1463</f>
        <v>0</v>
      </c>
      <c r="S94" s="250">
        <f>'Natural Gas Filter'!P1463</f>
        <v>0</v>
      </c>
      <c r="T94" s="250">
        <f>'Natural Gas Filter'!Q1463</f>
        <v>0</v>
      </c>
      <c r="U94" s="250">
        <f>'Natural Gas Filter'!R1463</f>
        <v>0</v>
      </c>
      <c r="V94" s="250">
        <f>'Natural Gas Filter'!S1463</f>
        <v>0</v>
      </c>
      <c r="W94" s="254">
        <f>'Natural Gas Filter'!T1463</f>
        <v>0</v>
      </c>
    </row>
    <row r="95" spans="1:23" s="197" customFormat="1" x14ac:dyDescent="0.25">
      <c r="A95" s="247" t="s">
        <v>636</v>
      </c>
      <c r="B95" s="248">
        <f>'Natural Gas Filter'!C1464</f>
        <v>0</v>
      </c>
      <c r="C95" s="248">
        <f>'Natural Gas Filter'!D1464</f>
        <v>0</v>
      </c>
      <c r="D95" s="248">
        <f>'Natural Gas Filter'!E1464</f>
        <v>0</v>
      </c>
      <c r="E95" s="248">
        <f>'Natural Gas Filter'!F1464</f>
        <v>0</v>
      </c>
      <c r="F95" s="248">
        <f>'Natural Gas Filter'!G1464</f>
        <v>0</v>
      </c>
      <c r="G95" s="248">
        <f>'Natural Gas Filter'!H1464</f>
        <v>0</v>
      </c>
      <c r="H95" s="262">
        <f>'Natural Gas Filter'!I1464</f>
        <v>0</v>
      </c>
      <c r="I95" s="198"/>
      <c r="J95" s="257" t="s">
        <v>636</v>
      </c>
      <c r="K95" s="250">
        <f>'Natural Gas Filter'!J1464</f>
        <v>0</v>
      </c>
      <c r="L95" s="250">
        <f>'Natural Gas Filter'!K1464</f>
        <v>0</v>
      </c>
      <c r="M95" s="250">
        <f>'Natural Gas Filter'!L1464</f>
        <v>0</v>
      </c>
      <c r="N95" s="250">
        <f>'Natural Gas Filter'!M1464</f>
        <v>0</v>
      </c>
      <c r="O95" s="254">
        <f>'Natural Gas Filter'!N1464</f>
        <v>0</v>
      </c>
      <c r="Q95" s="257" t="s">
        <v>636</v>
      </c>
      <c r="R95" s="250">
        <f>'Natural Gas Filter'!O1464</f>
        <v>0</v>
      </c>
      <c r="S95" s="250">
        <f>'Natural Gas Filter'!P1464</f>
        <v>0</v>
      </c>
      <c r="T95" s="250">
        <f>'Natural Gas Filter'!Q1464</f>
        <v>0</v>
      </c>
      <c r="U95" s="250">
        <f>'Natural Gas Filter'!R1464</f>
        <v>0</v>
      </c>
      <c r="V95" s="250">
        <f>'Natural Gas Filter'!S1464</f>
        <v>0</v>
      </c>
      <c r="W95" s="254">
        <f>'Natural Gas Filter'!T1464</f>
        <v>0</v>
      </c>
    </row>
    <row r="96" spans="1:23" s="197" customFormat="1" x14ac:dyDescent="0.25">
      <c r="A96" s="247" t="s">
        <v>634</v>
      </c>
      <c r="B96" s="248">
        <f>'Natural Gas Filter'!C1465</f>
        <v>0</v>
      </c>
      <c r="C96" s="248">
        <f>'Natural Gas Filter'!D1465</f>
        <v>0</v>
      </c>
      <c r="D96" s="248">
        <f>'Natural Gas Filter'!E1465</f>
        <v>0</v>
      </c>
      <c r="E96" s="248">
        <f>'Natural Gas Filter'!F1465</f>
        <v>0</v>
      </c>
      <c r="F96" s="248">
        <f>'Natural Gas Filter'!G1465</f>
        <v>0</v>
      </c>
      <c r="G96" s="248">
        <f>'Natural Gas Filter'!H1465</f>
        <v>0</v>
      </c>
      <c r="H96" s="262">
        <f>'Natural Gas Filter'!I1465</f>
        <v>0</v>
      </c>
      <c r="I96" s="198"/>
      <c r="J96" s="257" t="s">
        <v>634</v>
      </c>
      <c r="K96" s="250">
        <f>'Natural Gas Filter'!J1465</f>
        <v>0</v>
      </c>
      <c r="L96" s="250">
        <f>'Natural Gas Filter'!K1465</f>
        <v>0</v>
      </c>
      <c r="M96" s="250">
        <f>'Natural Gas Filter'!L1465</f>
        <v>0</v>
      </c>
      <c r="N96" s="250">
        <f>'Natural Gas Filter'!M1465</f>
        <v>0</v>
      </c>
      <c r="O96" s="254">
        <f>'Natural Gas Filter'!N1465</f>
        <v>0</v>
      </c>
      <c r="Q96" s="257" t="s">
        <v>634</v>
      </c>
      <c r="R96" s="250">
        <f>'Natural Gas Filter'!O1465</f>
        <v>0</v>
      </c>
      <c r="S96" s="250">
        <f>'Natural Gas Filter'!P1465</f>
        <v>0</v>
      </c>
      <c r="T96" s="250">
        <f>'Natural Gas Filter'!Q1465</f>
        <v>0</v>
      </c>
      <c r="U96" s="250">
        <f>'Natural Gas Filter'!R1465</f>
        <v>0</v>
      </c>
      <c r="V96" s="250">
        <f>'Natural Gas Filter'!S1465</f>
        <v>0</v>
      </c>
      <c r="W96" s="254">
        <f>'Natural Gas Filter'!T1465</f>
        <v>0</v>
      </c>
    </row>
    <row r="97" spans="1:25" s="197" customFormat="1" x14ac:dyDescent="0.25">
      <c r="A97" s="247" t="s">
        <v>632</v>
      </c>
      <c r="B97" s="248">
        <f>'Natural Gas Filter'!C1466</f>
        <v>0</v>
      </c>
      <c r="C97" s="248">
        <f>'Natural Gas Filter'!D1466</f>
        <v>0</v>
      </c>
      <c r="D97" s="248">
        <f>'Natural Gas Filter'!E1466</f>
        <v>0</v>
      </c>
      <c r="E97" s="248">
        <f>'Natural Gas Filter'!F1466</f>
        <v>0</v>
      </c>
      <c r="F97" s="248">
        <f>'Natural Gas Filter'!G1466</f>
        <v>0</v>
      </c>
      <c r="G97" s="248">
        <f>'Natural Gas Filter'!H1466</f>
        <v>0</v>
      </c>
      <c r="H97" s="262">
        <f>'Natural Gas Filter'!I1466</f>
        <v>0</v>
      </c>
      <c r="I97" s="198"/>
      <c r="J97" s="257" t="s">
        <v>632</v>
      </c>
      <c r="K97" s="250">
        <f>'Natural Gas Filter'!J1466</f>
        <v>0</v>
      </c>
      <c r="L97" s="250">
        <f>'Natural Gas Filter'!K1466</f>
        <v>0</v>
      </c>
      <c r="M97" s="250">
        <f>'Natural Gas Filter'!L1466</f>
        <v>0</v>
      </c>
      <c r="N97" s="250">
        <f>'Natural Gas Filter'!M1466</f>
        <v>0</v>
      </c>
      <c r="O97" s="254">
        <f>'Natural Gas Filter'!N1466</f>
        <v>0</v>
      </c>
      <c r="Q97" s="257" t="s">
        <v>632</v>
      </c>
      <c r="R97" s="250">
        <f>'Natural Gas Filter'!O1466</f>
        <v>0</v>
      </c>
      <c r="S97" s="250">
        <f>'Natural Gas Filter'!P1466</f>
        <v>0</v>
      </c>
      <c r="T97" s="250">
        <f>'Natural Gas Filter'!Q1466</f>
        <v>0</v>
      </c>
      <c r="U97" s="250">
        <f>'Natural Gas Filter'!R1466</f>
        <v>0</v>
      </c>
      <c r="V97" s="250">
        <f>'Natural Gas Filter'!S1466</f>
        <v>0</v>
      </c>
      <c r="W97" s="254">
        <f>'Natural Gas Filter'!T1466</f>
        <v>0</v>
      </c>
    </row>
    <row r="98" spans="1:25" s="197" customFormat="1" x14ac:dyDescent="0.25">
      <c r="A98" s="247" t="s">
        <v>630</v>
      </c>
      <c r="B98" s="248">
        <f>'Natural Gas Filter'!C1467</f>
        <v>0</v>
      </c>
      <c r="C98" s="248">
        <f>'Natural Gas Filter'!D1467</f>
        <v>0</v>
      </c>
      <c r="D98" s="248">
        <f>'Natural Gas Filter'!E1467</f>
        <v>0</v>
      </c>
      <c r="E98" s="248">
        <f>'Natural Gas Filter'!F1467</f>
        <v>0</v>
      </c>
      <c r="F98" s="248">
        <f>'Natural Gas Filter'!G1467</f>
        <v>0</v>
      </c>
      <c r="G98" s="248">
        <f>'Natural Gas Filter'!H1467</f>
        <v>0</v>
      </c>
      <c r="H98" s="262">
        <f>'Natural Gas Filter'!I1467</f>
        <v>0</v>
      </c>
      <c r="I98" s="198"/>
      <c r="J98" s="257" t="s">
        <v>630</v>
      </c>
      <c r="K98" s="250">
        <f>'Natural Gas Filter'!J1467</f>
        <v>0</v>
      </c>
      <c r="L98" s="250">
        <f>'Natural Gas Filter'!K1467</f>
        <v>0</v>
      </c>
      <c r="M98" s="250">
        <f>'Natural Gas Filter'!L1467</f>
        <v>0</v>
      </c>
      <c r="N98" s="250">
        <f>'Natural Gas Filter'!M1467</f>
        <v>0</v>
      </c>
      <c r="O98" s="254">
        <f>'Natural Gas Filter'!N1467</f>
        <v>0</v>
      </c>
      <c r="Q98" s="257" t="s">
        <v>630</v>
      </c>
      <c r="R98" s="250">
        <f>'Natural Gas Filter'!O1467</f>
        <v>0</v>
      </c>
      <c r="S98" s="250">
        <f>'Natural Gas Filter'!P1467</f>
        <v>0</v>
      </c>
      <c r="T98" s="250">
        <f>'Natural Gas Filter'!Q1467</f>
        <v>0</v>
      </c>
      <c r="U98" s="250">
        <f>'Natural Gas Filter'!R1467</f>
        <v>0</v>
      </c>
      <c r="V98" s="250">
        <f>'Natural Gas Filter'!S1467</f>
        <v>0</v>
      </c>
      <c r="W98" s="254">
        <f>'Natural Gas Filter'!T1467</f>
        <v>0</v>
      </c>
    </row>
    <row r="99" spans="1:25" s="197" customFormat="1" x14ac:dyDescent="0.25">
      <c r="A99" s="261" t="s">
        <v>384</v>
      </c>
      <c r="B99" s="248">
        <f>'Natural Gas Filter'!C1468</f>
        <v>5.4169477407087274E-8</v>
      </c>
      <c r="C99" s="248">
        <f>'Natural Gas Filter'!D1468</f>
        <v>5.4169477407087274E-8</v>
      </c>
      <c r="D99" s="248">
        <f>'Natural Gas Filter'!E1468</f>
        <v>5.4169477407087274E-8</v>
      </c>
      <c r="E99" s="248">
        <f>'Natural Gas Filter'!F1468</f>
        <v>5.4169477407087274E-8</v>
      </c>
      <c r="F99" s="248">
        <f>'Natural Gas Filter'!G1468</f>
        <v>5.4169477407087274E-8</v>
      </c>
      <c r="G99" s="248">
        <f>'Natural Gas Filter'!H1468</f>
        <v>5.4169477407087274E-8</v>
      </c>
      <c r="H99" s="262">
        <f>'Natural Gas Filter'!I1468</f>
        <v>5.4169477407087274E-8</v>
      </c>
      <c r="I99" s="198"/>
      <c r="J99" s="255" t="s">
        <v>384</v>
      </c>
      <c r="K99" s="250">
        <f>'Natural Gas Filter'!J1468</f>
        <v>5.4169477407087274E-8</v>
      </c>
      <c r="L99" s="250">
        <f>'Natural Gas Filter'!K1468</f>
        <v>5.4169477407087274E-8</v>
      </c>
      <c r="M99" s="250">
        <f>'Natural Gas Filter'!L1468</f>
        <v>5.4169477407087274E-8</v>
      </c>
      <c r="N99" s="250">
        <f>'Natural Gas Filter'!M1468</f>
        <v>5.4169477407087274E-8</v>
      </c>
      <c r="O99" s="254">
        <f>'Natural Gas Filter'!N1468</f>
        <v>5.4169477407087274E-8</v>
      </c>
      <c r="Q99" s="255" t="s">
        <v>384</v>
      </c>
      <c r="R99" s="250">
        <f>'Natural Gas Filter'!O1468</f>
        <v>5.4169477407087274E-8</v>
      </c>
      <c r="S99" s="250">
        <f>'Natural Gas Filter'!P1468</f>
        <v>5.4169477407087274E-8</v>
      </c>
      <c r="T99" s="250">
        <f>'Natural Gas Filter'!Q1468</f>
        <v>5.4169477407087274E-8</v>
      </c>
      <c r="U99" s="250">
        <f>'Natural Gas Filter'!R1468</f>
        <v>5.4169477407087274E-8</v>
      </c>
      <c r="V99" s="250">
        <f>'Natural Gas Filter'!S1468</f>
        <v>5.4169477407087274E-8</v>
      </c>
      <c r="W99" s="254">
        <f>'Natural Gas Filter'!T1468</f>
        <v>5.4169477407087274E-8</v>
      </c>
    </row>
    <row r="100" spans="1:25" s="197" customFormat="1" x14ac:dyDescent="0.25">
      <c r="A100" s="247" t="s">
        <v>628</v>
      </c>
      <c r="B100" s="248">
        <f>'Natural Gas Filter'!C1469</f>
        <v>0</v>
      </c>
      <c r="C100" s="248">
        <f>'Natural Gas Filter'!D1469</f>
        <v>0</v>
      </c>
      <c r="D100" s="248">
        <f>'Natural Gas Filter'!E1469</f>
        <v>0</v>
      </c>
      <c r="E100" s="248">
        <f>'Natural Gas Filter'!F1469</f>
        <v>0</v>
      </c>
      <c r="F100" s="248">
        <f>'Natural Gas Filter'!G1469</f>
        <v>0</v>
      </c>
      <c r="G100" s="248">
        <f>'Natural Gas Filter'!H1469</f>
        <v>0</v>
      </c>
      <c r="H100" s="262">
        <f>'Natural Gas Filter'!I1469</f>
        <v>0</v>
      </c>
      <c r="I100" s="198"/>
      <c r="J100" s="257" t="s">
        <v>628</v>
      </c>
      <c r="K100" s="250">
        <f>'Natural Gas Filter'!J1469</f>
        <v>0</v>
      </c>
      <c r="L100" s="250">
        <f>'Natural Gas Filter'!K1469</f>
        <v>0</v>
      </c>
      <c r="M100" s="250">
        <f>'Natural Gas Filter'!L1469</f>
        <v>0</v>
      </c>
      <c r="N100" s="250">
        <f>'Natural Gas Filter'!M1469</f>
        <v>0</v>
      </c>
      <c r="O100" s="254">
        <f>'Natural Gas Filter'!N1469</f>
        <v>0</v>
      </c>
      <c r="Q100" s="257" t="s">
        <v>628</v>
      </c>
      <c r="R100" s="250">
        <f>'Natural Gas Filter'!O1469</f>
        <v>0</v>
      </c>
      <c r="S100" s="250">
        <f>'Natural Gas Filter'!P1469</f>
        <v>0</v>
      </c>
      <c r="T100" s="250">
        <f>'Natural Gas Filter'!Q1469</f>
        <v>0</v>
      </c>
      <c r="U100" s="250">
        <f>'Natural Gas Filter'!R1469</f>
        <v>0</v>
      </c>
      <c r="V100" s="250">
        <f>'Natural Gas Filter'!S1469</f>
        <v>0</v>
      </c>
      <c r="W100" s="254">
        <f>'Natural Gas Filter'!T1469</f>
        <v>0</v>
      </c>
    </row>
    <row r="101" spans="1:25" s="197" customFormat="1" x14ac:dyDescent="0.25">
      <c r="A101" s="261" t="s">
        <v>386</v>
      </c>
      <c r="B101" s="248">
        <f>'Natural Gas Filter'!C1470</f>
        <v>1.2953570684303477E-4</v>
      </c>
      <c r="C101" s="248">
        <f>'Natural Gas Filter'!D1470</f>
        <v>1.2953570684303477E-4</v>
      </c>
      <c r="D101" s="248">
        <f>'Natural Gas Filter'!E1470</f>
        <v>1.2953570684303477E-4</v>
      </c>
      <c r="E101" s="248">
        <f>'Natural Gas Filter'!F1470</f>
        <v>1.2953570684303477E-4</v>
      </c>
      <c r="F101" s="248">
        <f>'Natural Gas Filter'!G1470</f>
        <v>1.2953570684303477E-4</v>
      </c>
      <c r="G101" s="248">
        <f>'Natural Gas Filter'!H1470</f>
        <v>1.2953570684303477E-4</v>
      </c>
      <c r="H101" s="262">
        <f>'Natural Gas Filter'!I1470</f>
        <v>1.2953570684303477E-4</v>
      </c>
      <c r="I101" s="213"/>
      <c r="J101" s="255" t="s">
        <v>386</v>
      </c>
      <c r="K101" s="250">
        <f>'Natural Gas Filter'!J1470</f>
        <v>1.2953570684303477E-4</v>
      </c>
      <c r="L101" s="250">
        <f>'Natural Gas Filter'!K1470</f>
        <v>1.2953570684303477E-4</v>
      </c>
      <c r="M101" s="250">
        <f>'Natural Gas Filter'!L1470</f>
        <v>1.2953570684303477E-4</v>
      </c>
      <c r="N101" s="250">
        <f>'Natural Gas Filter'!M1470</f>
        <v>1.2953570684303477E-4</v>
      </c>
      <c r="O101" s="254">
        <f>'Natural Gas Filter'!N1470</f>
        <v>1.2953570684303477E-4</v>
      </c>
      <c r="Q101" s="255" t="s">
        <v>386</v>
      </c>
      <c r="R101" s="250">
        <f>'Natural Gas Filter'!O1470</f>
        <v>1.2953570684303477E-4</v>
      </c>
      <c r="S101" s="250">
        <f>'Natural Gas Filter'!P1470</f>
        <v>1.2953570684303477E-4</v>
      </c>
      <c r="T101" s="250">
        <f>'Natural Gas Filter'!Q1470</f>
        <v>1.2953570684303477E-4</v>
      </c>
      <c r="U101" s="250">
        <f>'Natural Gas Filter'!R1470</f>
        <v>1.2953570684303477E-4</v>
      </c>
      <c r="V101" s="250">
        <f>'Natural Gas Filter'!S1470</f>
        <v>1.2953570684303477E-4</v>
      </c>
      <c r="W101" s="254">
        <f>'Natural Gas Filter'!T1470</f>
        <v>1.2953570684303477E-4</v>
      </c>
    </row>
    <row r="102" spans="1:25" s="197" customFormat="1" ht="15.75" thickBot="1" x14ac:dyDescent="0.3">
      <c r="A102" s="264" t="s">
        <v>388</v>
      </c>
      <c r="B102" s="265">
        <f>'Natural Gas Filter'!C1471</f>
        <v>6.8300645426327433E-7</v>
      </c>
      <c r="C102" s="265">
        <f>'Natural Gas Filter'!D1471</f>
        <v>6.8300645426327433E-7</v>
      </c>
      <c r="D102" s="265">
        <f>'Natural Gas Filter'!E1471</f>
        <v>6.8300645426327433E-7</v>
      </c>
      <c r="E102" s="265">
        <f>'Natural Gas Filter'!F1471</f>
        <v>6.8300645426327433E-7</v>
      </c>
      <c r="F102" s="265">
        <f>'Natural Gas Filter'!G1471</f>
        <v>6.8300645426327433E-7</v>
      </c>
      <c r="G102" s="265">
        <f>'Natural Gas Filter'!H1471</f>
        <v>6.8300645426327433E-7</v>
      </c>
      <c r="H102" s="260">
        <f>'Natural Gas Filter'!I1471</f>
        <v>6.8300645426327433E-7</v>
      </c>
      <c r="I102" s="218"/>
      <c r="J102" s="258" t="s">
        <v>388</v>
      </c>
      <c r="K102" s="259">
        <f>'Natural Gas Filter'!J1471</f>
        <v>6.8300645426327433E-7</v>
      </c>
      <c r="L102" s="259">
        <f>'Natural Gas Filter'!K1471</f>
        <v>6.8300645426327433E-7</v>
      </c>
      <c r="M102" s="259">
        <f>'Natural Gas Filter'!L1471</f>
        <v>6.8300645426327433E-7</v>
      </c>
      <c r="N102" s="259">
        <f>'Natural Gas Filter'!M1471</f>
        <v>6.8300645426327433E-7</v>
      </c>
      <c r="O102" s="260">
        <f>'Natural Gas Filter'!N1471</f>
        <v>6.8300645426327433E-7</v>
      </c>
      <c r="Q102" s="258" t="s">
        <v>388</v>
      </c>
      <c r="R102" s="259">
        <f>'Natural Gas Filter'!O1471</f>
        <v>6.8300645426327433E-7</v>
      </c>
      <c r="S102" s="259">
        <f>'Natural Gas Filter'!P1471</f>
        <v>6.8300645426327433E-7</v>
      </c>
      <c r="T102" s="259">
        <f>'Natural Gas Filter'!Q1471</f>
        <v>6.8300645426327433E-7</v>
      </c>
      <c r="U102" s="259">
        <f>'Natural Gas Filter'!R1471</f>
        <v>6.8300645426327433E-7</v>
      </c>
      <c r="V102" s="259">
        <f>'Natural Gas Filter'!S1471</f>
        <v>6.8300645426327433E-7</v>
      </c>
      <c r="W102" s="260">
        <f>'Natural Gas Filter'!T1471</f>
        <v>6.8300645426327433E-7</v>
      </c>
    </row>
    <row r="103" spans="1:25" s="197" customFormat="1" x14ac:dyDescent="0.25">
      <c r="A103" s="303" t="s">
        <v>274</v>
      </c>
      <c r="B103" s="304">
        <v>4.474879411372481E-5</v>
      </c>
      <c r="C103" s="304">
        <v>4.474879411372481E-5</v>
      </c>
      <c r="D103" s="304">
        <v>4.474879411372481E-5</v>
      </c>
      <c r="E103" s="304">
        <v>4.474879411372481E-5</v>
      </c>
      <c r="F103" s="304">
        <v>4.474879411372481E-5</v>
      </c>
      <c r="G103" s="304">
        <v>4.474879411372481E-5</v>
      </c>
      <c r="H103" s="305">
        <v>4.474879411372481E-5</v>
      </c>
      <c r="I103" s="218"/>
      <c r="J103" s="294" t="s">
        <v>274</v>
      </c>
      <c r="K103" s="295">
        <v>4.474879411372481E-5</v>
      </c>
      <c r="L103" s="295">
        <v>4.474879411372481E-5</v>
      </c>
      <c r="M103" s="295">
        <v>4.474879411372481E-5</v>
      </c>
      <c r="N103" s="295">
        <v>4.474879411372481E-5</v>
      </c>
      <c r="O103" s="296">
        <v>4.474879411372481E-5</v>
      </c>
      <c r="Q103" s="294" t="s">
        <v>274</v>
      </c>
      <c r="R103" s="295">
        <v>4.474879411372481E-5</v>
      </c>
      <c r="S103" s="295">
        <v>4.474879411372481E-5</v>
      </c>
      <c r="T103" s="295">
        <v>4.474879411372481E-5</v>
      </c>
      <c r="U103" s="295">
        <v>4.474879411372481E-5</v>
      </c>
      <c r="V103" s="295">
        <v>4.474879411372481E-5</v>
      </c>
      <c r="W103" s="296">
        <v>4.474879411372481E-5</v>
      </c>
    </row>
    <row r="104" spans="1:25" s="197" customFormat="1" x14ac:dyDescent="0.25">
      <c r="A104" s="306" t="s">
        <v>401</v>
      </c>
      <c r="B104" s="307">
        <v>4.474879411372481E-5</v>
      </c>
      <c r="C104" s="307">
        <v>4.474879411372481E-5</v>
      </c>
      <c r="D104" s="307">
        <v>4.474879411372481E-5</v>
      </c>
      <c r="E104" s="307">
        <v>4.474879411372481E-5</v>
      </c>
      <c r="F104" s="307">
        <v>4.474879411372481E-5</v>
      </c>
      <c r="G104" s="307">
        <v>4.474879411372481E-5</v>
      </c>
      <c r="H104" s="308">
        <v>4.474879411372481E-5</v>
      </c>
      <c r="I104" s="218"/>
      <c r="J104" s="297" t="s">
        <v>401</v>
      </c>
      <c r="K104" s="298">
        <v>4.474879411372481E-5</v>
      </c>
      <c r="L104" s="298">
        <v>4.474879411372481E-5</v>
      </c>
      <c r="M104" s="298">
        <v>4.474879411372481E-5</v>
      </c>
      <c r="N104" s="298">
        <v>4.474879411372481E-5</v>
      </c>
      <c r="O104" s="299">
        <v>4.474879411372481E-5</v>
      </c>
      <c r="Q104" s="297" t="s">
        <v>401</v>
      </c>
      <c r="R104" s="298">
        <v>4.474879411372481E-5</v>
      </c>
      <c r="S104" s="298">
        <v>4.474879411372481E-5</v>
      </c>
      <c r="T104" s="298">
        <v>4.474879411372481E-5</v>
      </c>
      <c r="U104" s="298">
        <v>4.474879411372481E-5</v>
      </c>
      <c r="V104" s="298">
        <v>4.474879411372481E-5</v>
      </c>
      <c r="W104" s="299">
        <v>4.474879411372481E-5</v>
      </c>
    </row>
    <row r="105" spans="1:25" s="197" customFormat="1" ht="15.75" thickBot="1" x14ac:dyDescent="0.3">
      <c r="A105" s="309" t="s">
        <v>403</v>
      </c>
      <c r="B105" s="310">
        <v>4.474879411372481E-5</v>
      </c>
      <c r="C105" s="310">
        <v>4.474879411372481E-5</v>
      </c>
      <c r="D105" s="310">
        <v>4.474879411372481E-5</v>
      </c>
      <c r="E105" s="310">
        <v>4.474879411372481E-5</v>
      </c>
      <c r="F105" s="310">
        <v>4.474879411372481E-5</v>
      </c>
      <c r="G105" s="310">
        <v>4.474879411372481E-5</v>
      </c>
      <c r="H105" s="302">
        <v>4.474879411372481E-5</v>
      </c>
      <c r="I105" s="218"/>
      <c r="J105" s="300" t="s">
        <v>403</v>
      </c>
      <c r="K105" s="301">
        <v>4.474879411372481E-5</v>
      </c>
      <c r="L105" s="301">
        <v>4.474879411372481E-5</v>
      </c>
      <c r="M105" s="301">
        <v>4.474879411372481E-5</v>
      </c>
      <c r="N105" s="301">
        <v>4.474879411372481E-5</v>
      </c>
      <c r="O105" s="302">
        <v>4.474879411372481E-5</v>
      </c>
      <c r="Q105" s="300" t="s">
        <v>403</v>
      </c>
      <c r="R105" s="301">
        <v>4.474879411372481E-5</v>
      </c>
      <c r="S105" s="301">
        <v>4.474879411372481E-5</v>
      </c>
      <c r="T105" s="301">
        <v>4.474879411372481E-5</v>
      </c>
      <c r="U105" s="301">
        <v>4.474879411372481E-5</v>
      </c>
      <c r="V105" s="301">
        <v>4.474879411372481E-5</v>
      </c>
      <c r="W105" s="302">
        <v>4.474879411372481E-5</v>
      </c>
    </row>
    <row r="106" spans="1:25" s="187" customFormat="1" x14ac:dyDescent="0.25">
      <c r="B106" s="188"/>
      <c r="F106" s="218"/>
      <c r="G106" s="218"/>
      <c r="K106" s="197"/>
    </row>
    <row r="107" spans="1:25" s="187" customFormat="1" ht="15.75" thickBot="1" x14ac:dyDescent="0.3">
      <c r="B107" s="188"/>
      <c r="F107" s="213"/>
      <c r="G107" s="218"/>
      <c r="L107" s="197"/>
    </row>
    <row r="108" spans="1:25" s="187" customFormat="1" ht="15" customHeight="1" x14ac:dyDescent="0.25">
      <c r="A108" s="543" t="s">
        <v>466</v>
      </c>
      <c r="B108" s="544"/>
      <c r="C108" s="544"/>
      <c r="D108" s="544"/>
      <c r="E108" s="544"/>
      <c r="F108" s="544"/>
      <c r="G108" s="545"/>
      <c r="H108" s="213"/>
      <c r="I108" s="213"/>
      <c r="J108" s="546" t="s">
        <v>467</v>
      </c>
      <c r="K108" s="547"/>
      <c r="L108" s="547"/>
      <c r="M108" s="547"/>
      <c r="N108" s="547"/>
      <c r="O108" s="548"/>
      <c r="P108" s="225"/>
      <c r="Q108" s="549" t="s">
        <v>468</v>
      </c>
      <c r="R108" s="550"/>
      <c r="S108" s="550"/>
      <c r="T108" s="551"/>
      <c r="U108" s="192"/>
      <c r="V108" s="552" t="s">
        <v>469</v>
      </c>
      <c r="W108" s="553"/>
      <c r="X108" s="553"/>
      <c r="Y108" s="554"/>
    </row>
    <row r="109" spans="1:25" s="187" customFormat="1" ht="15" customHeight="1" x14ac:dyDescent="0.25">
      <c r="A109" s="251" t="s">
        <v>461</v>
      </c>
      <c r="B109" s="191" t="s">
        <v>833</v>
      </c>
      <c r="C109" s="191" t="s">
        <v>834</v>
      </c>
      <c r="D109" s="191" t="s">
        <v>831</v>
      </c>
      <c r="E109" s="191" t="s">
        <v>832</v>
      </c>
      <c r="F109" s="191" t="s">
        <v>459</v>
      </c>
      <c r="G109" s="252" t="s">
        <v>460</v>
      </c>
      <c r="H109" s="213"/>
      <c r="I109" s="213"/>
      <c r="J109" s="251" t="s">
        <v>461</v>
      </c>
      <c r="K109" s="191" t="s">
        <v>462</v>
      </c>
      <c r="L109" s="191" t="s">
        <v>831</v>
      </c>
      <c r="M109" s="191" t="s">
        <v>832</v>
      </c>
      <c r="N109" s="191" t="s">
        <v>459</v>
      </c>
      <c r="O109" s="252" t="s">
        <v>460</v>
      </c>
      <c r="P109" s="223"/>
      <c r="Q109" s="270" t="s">
        <v>461</v>
      </c>
      <c r="R109" s="191" t="s">
        <v>462</v>
      </c>
      <c r="S109" s="191" t="s">
        <v>831</v>
      </c>
      <c r="T109" s="252" t="s">
        <v>832</v>
      </c>
      <c r="V109" s="251" t="s">
        <v>461</v>
      </c>
      <c r="W109" s="191" t="s">
        <v>462</v>
      </c>
      <c r="X109" s="191" t="s">
        <v>831</v>
      </c>
      <c r="Y109" s="252" t="s">
        <v>832</v>
      </c>
    </row>
    <row r="110" spans="1:25" s="197" customFormat="1" x14ac:dyDescent="0.25">
      <c r="A110" s="247" t="s">
        <v>282</v>
      </c>
      <c r="B110" s="250">
        <f>'Natural Gas Filter'!U1372</f>
        <v>4.2393504057720465E-11</v>
      </c>
      <c r="C110" s="250">
        <f>'Natural Gas Filter'!V1372</f>
        <v>4.2393504057720465E-11</v>
      </c>
      <c r="D110" s="250">
        <f>'Natural Gas Filter'!W1372</f>
        <v>4.2393504057720465E-11</v>
      </c>
      <c r="E110" s="250">
        <f>'Natural Gas Filter'!X1372</f>
        <v>4.2393504057720465E-11</v>
      </c>
      <c r="F110" s="250">
        <f>'Natural Gas Filter'!Y1372</f>
        <v>4.2393504057720465E-11</v>
      </c>
      <c r="G110" s="254">
        <f>'Natural Gas Filter'!Z1372</f>
        <v>4.2393504057720465E-11</v>
      </c>
      <c r="H110" s="213"/>
      <c r="I110" s="213"/>
      <c r="J110" s="247" t="s">
        <v>282</v>
      </c>
      <c r="K110" s="250">
        <f>'Natural Gas Filter'!AA1372</f>
        <v>4.2393504057720465E-11</v>
      </c>
      <c r="L110" s="250">
        <f>'Natural Gas Filter'!AB1372</f>
        <v>4.2393504057720465E-11</v>
      </c>
      <c r="M110" s="250">
        <f>'Natural Gas Filter'!AC1372</f>
        <v>4.2393504057720465E-11</v>
      </c>
      <c r="N110" s="250">
        <f>'Natural Gas Filter'!AD1372</f>
        <v>4.2393504057720465E-11</v>
      </c>
      <c r="O110" s="254">
        <f>'Natural Gas Filter'!AE1372</f>
        <v>4.2393504057720465E-11</v>
      </c>
      <c r="P110" s="196"/>
      <c r="Q110" s="247" t="s">
        <v>282</v>
      </c>
      <c r="R110" s="266">
        <f>'Natural Gas Filter'!AF1372</f>
        <v>4.2393504057720465E-11</v>
      </c>
      <c r="S110" s="266">
        <f>'Natural Gas Filter'!AG1372</f>
        <v>4.2393504057720465E-11</v>
      </c>
      <c r="T110" s="267">
        <f>'Natural Gas Filter'!AH1372</f>
        <v>4.2393504057720465E-11</v>
      </c>
      <c r="V110" s="247" t="s">
        <v>282</v>
      </c>
      <c r="W110" s="266">
        <f>'Natural Gas Filter'!AI1372</f>
        <v>4.2393504057720465E-11</v>
      </c>
      <c r="X110" s="266">
        <f>'Natural Gas Filter'!AJ1372</f>
        <v>4.2393504057720465E-11</v>
      </c>
      <c r="Y110" s="267">
        <f>'Natural Gas Filter'!AK1372</f>
        <v>4.2393504057720465E-11</v>
      </c>
    </row>
    <row r="111" spans="1:25" s="197" customFormat="1" x14ac:dyDescent="0.25">
      <c r="A111" s="247" t="s">
        <v>288</v>
      </c>
      <c r="B111" s="250">
        <f>'Natural Gas Filter'!U1373</f>
        <v>4.2393504057720465E-11</v>
      </c>
      <c r="C111" s="250">
        <f>'Natural Gas Filter'!V1373</f>
        <v>4.2393504057720465E-11</v>
      </c>
      <c r="D111" s="250">
        <f>'Natural Gas Filter'!W1373</f>
        <v>4.2393504057720465E-11</v>
      </c>
      <c r="E111" s="250">
        <f>'Natural Gas Filter'!X1373</f>
        <v>4.2393504057720465E-11</v>
      </c>
      <c r="F111" s="250">
        <f>'Natural Gas Filter'!Y1373</f>
        <v>4.2393504057720465E-11</v>
      </c>
      <c r="G111" s="254">
        <f>'Natural Gas Filter'!Z1373</f>
        <v>4.2393504057720465E-11</v>
      </c>
      <c r="H111" s="213"/>
      <c r="I111" s="213"/>
      <c r="J111" s="247" t="s">
        <v>288</v>
      </c>
      <c r="K111" s="250">
        <f>'Natural Gas Filter'!AA1373</f>
        <v>4.2393504057720465E-11</v>
      </c>
      <c r="L111" s="250">
        <f>'Natural Gas Filter'!AB1373</f>
        <v>4.2393504057720465E-11</v>
      </c>
      <c r="M111" s="250">
        <f>'Natural Gas Filter'!AC1373</f>
        <v>4.2393504057720465E-11</v>
      </c>
      <c r="N111" s="250">
        <f>'Natural Gas Filter'!AD1373</f>
        <v>4.2393504057720465E-11</v>
      </c>
      <c r="O111" s="254">
        <f>'Natural Gas Filter'!AE1373</f>
        <v>4.2393504057720465E-11</v>
      </c>
      <c r="P111" s="196"/>
      <c r="Q111" s="247" t="s">
        <v>288</v>
      </c>
      <c r="R111" s="266">
        <f>'Natural Gas Filter'!AF1373</f>
        <v>4.2393504057720465E-11</v>
      </c>
      <c r="S111" s="266">
        <f>'Natural Gas Filter'!AG1373</f>
        <v>4.2393504057720465E-11</v>
      </c>
      <c r="T111" s="267">
        <f>'Natural Gas Filter'!AH1373</f>
        <v>4.2393504057720465E-11</v>
      </c>
      <c r="V111" s="247" t="s">
        <v>288</v>
      </c>
      <c r="W111" s="266">
        <f>'Natural Gas Filter'!AI1373</f>
        <v>4.2393504057720465E-11</v>
      </c>
      <c r="X111" s="266">
        <f>'Natural Gas Filter'!AJ1373</f>
        <v>4.2393504057720465E-11</v>
      </c>
      <c r="Y111" s="267">
        <f>'Natural Gas Filter'!AK1373</f>
        <v>4.2393504057720465E-11</v>
      </c>
    </row>
    <row r="112" spans="1:25" s="197" customFormat="1" x14ac:dyDescent="0.25">
      <c r="A112" s="247" t="s">
        <v>492</v>
      </c>
      <c r="B112" s="250">
        <f>'Natural Gas Filter'!U1374</f>
        <v>0</v>
      </c>
      <c r="C112" s="250">
        <f>'Natural Gas Filter'!V1374</f>
        <v>0</v>
      </c>
      <c r="D112" s="250">
        <f>'Natural Gas Filter'!W1374</f>
        <v>0</v>
      </c>
      <c r="E112" s="250">
        <f>'Natural Gas Filter'!X1374</f>
        <v>0</v>
      </c>
      <c r="F112" s="250">
        <f>'Natural Gas Filter'!Y1374</f>
        <v>0</v>
      </c>
      <c r="G112" s="254">
        <f>'Natural Gas Filter'!Z1374</f>
        <v>0</v>
      </c>
      <c r="H112" s="213"/>
      <c r="I112" s="213"/>
      <c r="J112" s="247" t="s">
        <v>492</v>
      </c>
      <c r="K112" s="250">
        <f>'Natural Gas Filter'!AA1374</f>
        <v>0</v>
      </c>
      <c r="L112" s="250">
        <f>'Natural Gas Filter'!AB1374</f>
        <v>0</v>
      </c>
      <c r="M112" s="250">
        <f>'Natural Gas Filter'!AC1374</f>
        <v>0</v>
      </c>
      <c r="N112" s="250">
        <f>'Natural Gas Filter'!AD1374</f>
        <v>0</v>
      </c>
      <c r="O112" s="254">
        <f>'Natural Gas Filter'!AE1374</f>
        <v>0</v>
      </c>
      <c r="P112" s="196"/>
      <c r="Q112" s="247" t="s">
        <v>492</v>
      </c>
      <c r="R112" s="266">
        <f>'Natural Gas Filter'!AF1374</f>
        <v>0</v>
      </c>
      <c r="S112" s="266">
        <f>'Natural Gas Filter'!AG1374</f>
        <v>0</v>
      </c>
      <c r="T112" s="267">
        <f>'Natural Gas Filter'!AH1374</f>
        <v>0</v>
      </c>
      <c r="V112" s="247" t="s">
        <v>492</v>
      </c>
      <c r="W112" s="266">
        <f>'Natural Gas Filter'!AI1374</f>
        <v>0</v>
      </c>
      <c r="X112" s="266">
        <f>'Natural Gas Filter'!AJ1374</f>
        <v>0</v>
      </c>
      <c r="Y112" s="267">
        <f>'Natural Gas Filter'!AK1374</f>
        <v>0</v>
      </c>
    </row>
    <row r="113" spans="1:25" s="197" customFormat="1" x14ac:dyDescent="0.25">
      <c r="A113" s="247" t="s">
        <v>498</v>
      </c>
      <c r="B113" s="250">
        <f>'Natural Gas Filter'!U1375</f>
        <v>0</v>
      </c>
      <c r="C113" s="250">
        <f>'Natural Gas Filter'!V1375</f>
        <v>0</v>
      </c>
      <c r="D113" s="250">
        <f>'Natural Gas Filter'!W1375</f>
        <v>0</v>
      </c>
      <c r="E113" s="250">
        <f>'Natural Gas Filter'!X1375</f>
        <v>0</v>
      </c>
      <c r="F113" s="250">
        <f>'Natural Gas Filter'!Y1375</f>
        <v>0</v>
      </c>
      <c r="G113" s="254">
        <f>'Natural Gas Filter'!Z1375</f>
        <v>0</v>
      </c>
      <c r="H113" s="213"/>
      <c r="I113" s="213"/>
      <c r="J113" s="247" t="s">
        <v>498</v>
      </c>
      <c r="K113" s="250">
        <f>'Natural Gas Filter'!AA1375</f>
        <v>0</v>
      </c>
      <c r="L113" s="250">
        <f>'Natural Gas Filter'!AB1375</f>
        <v>0</v>
      </c>
      <c r="M113" s="250">
        <f>'Natural Gas Filter'!AC1375</f>
        <v>0</v>
      </c>
      <c r="N113" s="250">
        <f>'Natural Gas Filter'!AD1375</f>
        <v>0</v>
      </c>
      <c r="O113" s="254">
        <f>'Natural Gas Filter'!AE1375</f>
        <v>0</v>
      </c>
      <c r="P113" s="196"/>
      <c r="Q113" s="247" t="s">
        <v>498</v>
      </c>
      <c r="R113" s="266">
        <f>'Natural Gas Filter'!AF1375</f>
        <v>0</v>
      </c>
      <c r="S113" s="266">
        <f>'Natural Gas Filter'!AG1375</f>
        <v>0</v>
      </c>
      <c r="T113" s="267">
        <f>'Natural Gas Filter'!AH1375</f>
        <v>0</v>
      </c>
      <c r="V113" s="247" t="s">
        <v>498</v>
      </c>
      <c r="W113" s="266">
        <f>'Natural Gas Filter'!AI1375</f>
        <v>0</v>
      </c>
      <c r="X113" s="266">
        <f>'Natural Gas Filter'!AJ1375</f>
        <v>0</v>
      </c>
      <c r="Y113" s="267">
        <f>'Natural Gas Filter'!AK1375</f>
        <v>0</v>
      </c>
    </row>
    <row r="114" spans="1:25" s="197" customFormat="1" x14ac:dyDescent="0.25">
      <c r="A114" s="247" t="s">
        <v>567</v>
      </c>
      <c r="B114" s="250">
        <f>'Natural Gas Filter'!U1376</f>
        <v>7.5366229435947505E-5</v>
      </c>
      <c r="C114" s="250">
        <f>'Natural Gas Filter'!V1376</f>
        <v>7.5366229435947505E-5</v>
      </c>
      <c r="D114" s="250">
        <f>'Natural Gas Filter'!W1376</f>
        <v>7.5366229435947505E-5</v>
      </c>
      <c r="E114" s="250">
        <f>'Natural Gas Filter'!X1376</f>
        <v>4.2393504057720475E-4</v>
      </c>
      <c r="F114" s="250">
        <f>'Natural Gas Filter'!Y1376</f>
        <v>2.1432271495847567E-4</v>
      </c>
      <c r="G114" s="254">
        <f>'Natural Gas Filter'!Z1376</f>
        <v>7.5366229435947505E-5</v>
      </c>
      <c r="H114" s="213"/>
      <c r="I114" s="213"/>
      <c r="J114" s="247" t="s">
        <v>567</v>
      </c>
      <c r="K114" s="250">
        <f>'Natural Gas Filter'!AA1376</f>
        <v>7.5366229435947505E-5</v>
      </c>
      <c r="L114" s="250">
        <f>'Natural Gas Filter'!AB1376</f>
        <v>2.1432271495847567E-4</v>
      </c>
      <c r="M114" s="250">
        <f>'Natural Gas Filter'!AC1376</f>
        <v>4.2393504057720475E-4</v>
      </c>
      <c r="N114" s="250">
        <f>'Natural Gas Filter'!AD1376</f>
        <v>7.5366229435947505E-5</v>
      </c>
      <c r="O114" s="254">
        <f>'Natural Gas Filter'!AE1376</f>
        <v>7.5366229435947505E-5</v>
      </c>
      <c r="P114" s="196"/>
      <c r="Q114" s="247" t="s">
        <v>567</v>
      </c>
      <c r="R114" s="266">
        <f>'Natural Gas Filter'!AF1376</f>
        <v>7.5366229435947505E-5</v>
      </c>
      <c r="S114" s="266">
        <f>'Natural Gas Filter'!AG1376</f>
        <v>2.1432271495847567E-4</v>
      </c>
      <c r="T114" s="267">
        <f>'Natural Gas Filter'!AH1376</f>
        <v>4.2393504057720475E-4</v>
      </c>
      <c r="V114" s="247" t="s">
        <v>567</v>
      </c>
      <c r="W114" s="266">
        <f>'Natural Gas Filter'!AI1376</f>
        <v>7.5366229435947505E-5</v>
      </c>
      <c r="X114" s="266">
        <f>'Natural Gas Filter'!AJ1376</f>
        <v>2.1432271495847567E-4</v>
      </c>
      <c r="Y114" s="267">
        <f>'Natural Gas Filter'!AK1376</f>
        <v>4.2393504057720475E-4</v>
      </c>
    </row>
    <row r="115" spans="1:25" s="197" customFormat="1" x14ac:dyDescent="0.25">
      <c r="A115" s="247" t="s">
        <v>290</v>
      </c>
      <c r="B115" s="250">
        <f>'Natural Gas Filter'!U1377</f>
        <v>5.6524672076960611E-11</v>
      </c>
      <c r="C115" s="250">
        <f>'Natural Gas Filter'!V1377</f>
        <v>5.6524672076960611E-11</v>
      </c>
      <c r="D115" s="250">
        <f>'Natural Gas Filter'!W1377</f>
        <v>5.6524672076960611E-11</v>
      </c>
      <c r="E115" s="250">
        <f>'Natural Gas Filter'!X1377</f>
        <v>5.6524672076960611E-11</v>
      </c>
      <c r="F115" s="250">
        <f>'Natural Gas Filter'!Y1377</f>
        <v>5.6524672076960611E-11</v>
      </c>
      <c r="G115" s="254">
        <f>'Natural Gas Filter'!Z1377</f>
        <v>5.6524672076960611E-11</v>
      </c>
      <c r="H115" s="213"/>
      <c r="I115" s="213"/>
      <c r="J115" s="247" t="s">
        <v>290</v>
      </c>
      <c r="K115" s="250">
        <f>'Natural Gas Filter'!AA1377</f>
        <v>5.6524672076960611E-11</v>
      </c>
      <c r="L115" s="250">
        <f>'Natural Gas Filter'!AB1377</f>
        <v>5.6524672076960611E-11</v>
      </c>
      <c r="M115" s="250">
        <f>'Natural Gas Filter'!AC1377</f>
        <v>5.6524672076960611E-11</v>
      </c>
      <c r="N115" s="250">
        <f>'Natural Gas Filter'!AD1377</f>
        <v>5.6524672076960611E-11</v>
      </c>
      <c r="O115" s="254">
        <f>'Natural Gas Filter'!AE1377</f>
        <v>5.6524672076960611E-11</v>
      </c>
      <c r="P115" s="196"/>
      <c r="Q115" s="247" t="s">
        <v>290</v>
      </c>
      <c r="R115" s="266">
        <f>'Natural Gas Filter'!AF1377</f>
        <v>5.6524672076960611E-11</v>
      </c>
      <c r="S115" s="266">
        <f>'Natural Gas Filter'!AG1377</f>
        <v>5.6524672076960611E-11</v>
      </c>
      <c r="T115" s="267">
        <f>'Natural Gas Filter'!AH1377</f>
        <v>5.6524672076960611E-11</v>
      </c>
      <c r="V115" s="247" t="s">
        <v>290</v>
      </c>
      <c r="W115" s="266">
        <f>'Natural Gas Filter'!AI1377</f>
        <v>5.6524672076960611E-11</v>
      </c>
      <c r="X115" s="266">
        <f>'Natural Gas Filter'!AJ1377</f>
        <v>5.6524672076960611E-11</v>
      </c>
      <c r="Y115" s="267">
        <f>'Natural Gas Filter'!AK1377</f>
        <v>5.6524672076960611E-11</v>
      </c>
    </row>
    <row r="116" spans="1:25" s="197" customFormat="1" x14ac:dyDescent="0.25">
      <c r="A116" s="247" t="s">
        <v>293</v>
      </c>
      <c r="B116" s="250">
        <f>'Natural Gas Filter'!U1378</f>
        <v>4.7103893397467188E-9</v>
      </c>
      <c r="C116" s="250">
        <f>'Natural Gas Filter'!V1378</f>
        <v>4.7103893397467188E-9</v>
      </c>
      <c r="D116" s="250">
        <f>'Natural Gas Filter'!W1378</f>
        <v>4.7103893397467188E-9</v>
      </c>
      <c r="E116" s="250">
        <f>'Natural Gas Filter'!X1378</f>
        <v>4.7103893397467188E-9</v>
      </c>
      <c r="F116" s="250">
        <f>'Natural Gas Filter'!Y1378</f>
        <v>4.7103893397467188E-9</v>
      </c>
      <c r="G116" s="254">
        <f>'Natural Gas Filter'!Z1378</f>
        <v>4.7103893397467188E-9</v>
      </c>
      <c r="H116" s="213"/>
      <c r="I116" s="213"/>
      <c r="J116" s="247" t="s">
        <v>293</v>
      </c>
      <c r="K116" s="250">
        <f>'Natural Gas Filter'!AA1378</f>
        <v>4.7103893397467188E-9</v>
      </c>
      <c r="L116" s="250">
        <f>'Natural Gas Filter'!AB1378</f>
        <v>4.7103893397467188E-9</v>
      </c>
      <c r="M116" s="250">
        <f>'Natural Gas Filter'!AC1378</f>
        <v>4.7103893397467188E-9</v>
      </c>
      <c r="N116" s="250">
        <f>'Natural Gas Filter'!AD1378</f>
        <v>4.7103893397467188E-9</v>
      </c>
      <c r="O116" s="254">
        <f>'Natural Gas Filter'!AE1378</f>
        <v>4.7103893397467188E-9</v>
      </c>
      <c r="P116" s="196"/>
      <c r="Q116" s="247" t="s">
        <v>293</v>
      </c>
      <c r="R116" s="266">
        <f>'Natural Gas Filter'!AF1378</f>
        <v>4.7103893397467188E-9</v>
      </c>
      <c r="S116" s="266">
        <f>'Natural Gas Filter'!AG1378</f>
        <v>4.7103893397467188E-9</v>
      </c>
      <c r="T116" s="267">
        <f>'Natural Gas Filter'!AH1378</f>
        <v>4.7103893397467188E-9</v>
      </c>
      <c r="V116" s="247" t="s">
        <v>293</v>
      </c>
      <c r="W116" s="266">
        <f>'Natural Gas Filter'!AI1378</f>
        <v>4.7103893397467188E-9</v>
      </c>
      <c r="X116" s="266">
        <f>'Natural Gas Filter'!AJ1378</f>
        <v>4.7103893397467188E-9</v>
      </c>
      <c r="Y116" s="267">
        <f>'Natural Gas Filter'!AK1378</f>
        <v>4.7103893397467188E-9</v>
      </c>
    </row>
    <row r="117" spans="1:25" s="197" customFormat="1" x14ac:dyDescent="0.25">
      <c r="A117" s="247" t="s">
        <v>296</v>
      </c>
      <c r="B117" s="250">
        <f>'Natural Gas Filter'!U1379</f>
        <v>1.0362856547442783E-7</v>
      </c>
      <c r="C117" s="250">
        <f>'Natural Gas Filter'!V1379</f>
        <v>1.0362856547442783E-7</v>
      </c>
      <c r="D117" s="250">
        <f>'Natural Gas Filter'!W1379</f>
        <v>1.0362856547442783E-7</v>
      </c>
      <c r="E117" s="250">
        <f>'Natural Gas Filter'!X1379</f>
        <v>1.0362856547442783E-7</v>
      </c>
      <c r="F117" s="250">
        <f>'Natural Gas Filter'!Y1379</f>
        <v>1.0362856547442783E-7</v>
      </c>
      <c r="G117" s="254">
        <f>'Natural Gas Filter'!Z1379</f>
        <v>1.0362856547442783E-7</v>
      </c>
      <c r="H117" s="213"/>
      <c r="I117" s="213"/>
      <c r="J117" s="247" t="s">
        <v>296</v>
      </c>
      <c r="K117" s="250">
        <f>'Natural Gas Filter'!AA1379</f>
        <v>1.0362856547442783E-7</v>
      </c>
      <c r="L117" s="250">
        <f>'Natural Gas Filter'!AB1379</f>
        <v>1.0362856547442783E-7</v>
      </c>
      <c r="M117" s="250">
        <f>'Natural Gas Filter'!AC1379</f>
        <v>1.0362856547442783E-7</v>
      </c>
      <c r="N117" s="250">
        <f>'Natural Gas Filter'!AD1379</f>
        <v>1.0362856547442783E-7</v>
      </c>
      <c r="O117" s="254">
        <f>'Natural Gas Filter'!AE1379</f>
        <v>1.0362856547442783E-7</v>
      </c>
      <c r="P117" s="196"/>
      <c r="Q117" s="247" t="s">
        <v>296</v>
      </c>
      <c r="R117" s="266">
        <f>'Natural Gas Filter'!AF1379</f>
        <v>1.0362856547442783E-7</v>
      </c>
      <c r="S117" s="266">
        <f>'Natural Gas Filter'!AG1379</f>
        <v>1.0362856547442783E-7</v>
      </c>
      <c r="T117" s="267">
        <f>'Natural Gas Filter'!AH1379</f>
        <v>1.0362856547442783E-7</v>
      </c>
      <c r="V117" s="247" t="s">
        <v>296</v>
      </c>
      <c r="W117" s="266">
        <f>'Natural Gas Filter'!AI1379</f>
        <v>1.0362856547442783E-7</v>
      </c>
      <c r="X117" s="266">
        <f>'Natural Gas Filter'!AJ1379</f>
        <v>1.0362856547442783E-7</v>
      </c>
      <c r="Y117" s="267">
        <f>'Natural Gas Filter'!AK1379</f>
        <v>1.0362856547442783E-7</v>
      </c>
    </row>
    <row r="118" spans="1:25" s="197" customFormat="1" x14ac:dyDescent="0.25">
      <c r="A118" s="247" t="s">
        <v>298</v>
      </c>
      <c r="B118" s="250">
        <f>'Natural Gas Filter'!U1380</f>
        <v>4.9459088067340543E-8</v>
      </c>
      <c r="C118" s="250">
        <f>'Natural Gas Filter'!V1380</f>
        <v>4.9459088067340543E-8</v>
      </c>
      <c r="D118" s="250">
        <f>'Natural Gas Filter'!W1380</f>
        <v>4.9459088067340543E-8</v>
      </c>
      <c r="E118" s="250">
        <f>'Natural Gas Filter'!X1380</f>
        <v>4.9459088067340543E-8</v>
      </c>
      <c r="F118" s="250">
        <f>'Natural Gas Filter'!Y1380</f>
        <v>4.9459088067340543E-8</v>
      </c>
      <c r="G118" s="254">
        <f>'Natural Gas Filter'!Z1380</f>
        <v>4.9459088067340543E-8</v>
      </c>
      <c r="H118" s="213"/>
      <c r="I118" s="213"/>
      <c r="J118" s="247" t="s">
        <v>298</v>
      </c>
      <c r="K118" s="250">
        <f>'Natural Gas Filter'!AA1380</f>
        <v>4.9459088067340543E-8</v>
      </c>
      <c r="L118" s="250">
        <f>'Natural Gas Filter'!AB1380</f>
        <v>4.9459088067340543E-8</v>
      </c>
      <c r="M118" s="250">
        <f>'Natural Gas Filter'!AC1380</f>
        <v>4.9459088067340543E-8</v>
      </c>
      <c r="N118" s="250">
        <f>'Natural Gas Filter'!AD1380</f>
        <v>4.9459088067340543E-8</v>
      </c>
      <c r="O118" s="254">
        <f>'Natural Gas Filter'!AE1380</f>
        <v>4.9459088067340543E-8</v>
      </c>
      <c r="P118" s="196"/>
      <c r="Q118" s="247" t="s">
        <v>298</v>
      </c>
      <c r="R118" s="266">
        <f>'Natural Gas Filter'!AF1380</f>
        <v>4.9459088067340543E-8</v>
      </c>
      <c r="S118" s="266">
        <f>'Natural Gas Filter'!AG1380</f>
        <v>4.9459088067340543E-8</v>
      </c>
      <c r="T118" s="267">
        <f>'Natural Gas Filter'!AH1380</f>
        <v>4.9459088067340543E-8</v>
      </c>
      <c r="V118" s="247" t="s">
        <v>298</v>
      </c>
      <c r="W118" s="266">
        <f>'Natural Gas Filter'!AI1380</f>
        <v>4.9459088067340543E-8</v>
      </c>
      <c r="X118" s="266">
        <f>'Natural Gas Filter'!AJ1380</f>
        <v>4.9459088067340543E-8</v>
      </c>
      <c r="Y118" s="267">
        <f>'Natural Gas Filter'!AK1380</f>
        <v>4.9459088067340543E-8</v>
      </c>
    </row>
    <row r="119" spans="1:25" s="197" customFormat="1" x14ac:dyDescent="0.25">
      <c r="A119" s="247" t="s">
        <v>300</v>
      </c>
      <c r="B119" s="250">
        <f>'Natural Gas Filter'!U1381</f>
        <v>4.2393504057720465E-11</v>
      </c>
      <c r="C119" s="250">
        <f>'Natural Gas Filter'!V1381</f>
        <v>4.2393504057720465E-11</v>
      </c>
      <c r="D119" s="250">
        <f>'Natural Gas Filter'!W1381</f>
        <v>4.2393504057720465E-11</v>
      </c>
      <c r="E119" s="250">
        <f>'Natural Gas Filter'!X1381</f>
        <v>4.2393504057720465E-11</v>
      </c>
      <c r="F119" s="250">
        <f>'Natural Gas Filter'!Y1381</f>
        <v>4.2393504057720465E-11</v>
      </c>
      <c r="G119" s="254">
        <f>'Natural Gas Filter'!Z1381</f>
        <v>4.2393504057720465E-11</v>
      </c>
      <c r="H119" s="198"/>
      <c r="I119" s="213"/>
      <c r="J119" s="247" t="s">
        <v>300</v>
      </c>
      <c r="K119" s="250">
        <f>'Natural Gas Filter'!AA1381</f>
        <v>4.2393504057720465E-11</v>
      </c>
      <c r="L119" s="250">
        <f>'Natural Gas Filter'!AB1381</f>
        <v>4.2393504057720465E-11</v>
      </c>
      <c r="M119" s="250">
        <f>'Natural Gas Filter'!AC1381</f>
        <v>4.2393504057720465E-11</v>
      </c>
      <c r="N119" s="250">
        <f>'Natural Gas Filter'!AD1381</f>
        <v>4.2393504057720465E-11</v>
      </c>
      <c r="O119" s="254">
        <f>'Natural Gas Filter'!AE1381</f>
        <v>4.2393504057720465E-11</v>
      </c>
      <c r="P119" s="196"/>
      <c r="Q119" s="247" t="s">
        <v>300</v>
      </c>
      <c r="R119" s="266">
        <f>'Natural Gas Filter'!AF1381</f>
        <v>4.2393504057720465E-11</v>
      </c>
      <c r="S119" s="266">
        <f>'Natural Gas Filter'!AG1381</f>
        <v>4.2393504057720465E-11</v>
      </c>
      <c r="T119" s="267">
        <f>'Natural Gas Filter'!AH1381</f>
        <v>4.2393504057720465E-11</v>
      </c>
      <c r="U119" s="208"/>
      <c r="V119" s="247" t="s">
        <v>300</v>
      </c>
      <c r="W119" s="266">
        <f>'Natural Gas Filter'!AI1381</f>
        <v>4.2393504057720465E-11</v>
      </c>
      <c r="X119" s="266">
        <f>'Natural Gas Filter'!AJ1381</f>
        <v>4.2393504057720465E-11</v>
      </c>
      <c r="Y119" s="267">
        <f>'Natural Gas Filter'!AK1381</f>
        <v>4.2393504057720465E-11</v>
      </c>
    </row>
    <row r="120" spans="1:25" s="197" customFormat="1" x14ac:dyDescent="0.25">
      <c r="A120" s="247" t="s">
        <v>302</v>
      </c>
      <c r="B120" s="250">
        <f>'Natural Gas Filter'!U1382</f>
        <v>2.8262336038480305E-11</v>
      </c>
      <c r="C120" s="250">
        <f>'Natural Gas Filter'!V1382</f>
        <v>2.8262336038480305E-11</v>
      </c>
      <c r="D120" s="250">
        <f>'Natural Gas Filter'!W1382</f>
        <v>2.8262336038480305E-11</v>
      </c>
      <c r="E120" s="250">
        <f>'Natural Gas Filter'!X1382</f>
        <v>2.8262336038480305E-11</v>
      </c>
      <c r="F120" s="250">
        <f>'Natural Gas Filter'!Y1382</f>
        <v>2.8262336038480305E-11</v>
      </c>
      <c r="G120" s="254">
        <f>'Natural Gas Filter'!Z1382</f>
        <v>2.8262336038480305E-11</v>
      </c>
      <c r="H120" s="198"/>
      <c r="I120" s="198"/>
      <c r="J120" s="247" t="s">
        <v>302</v>
      </c>
      <c r="K120" s="250">
        <f>'Natural Gas Filter'!AA1382</f>
        <v>2.8262336038480305E-11</v>
      </c>
      <c r="L120" s="250">
        <f>'Natural Gas Filter'!AB1382</f>
        <v>2.8262336038480305E-11</v>
      </c>
      <c r="M120" s="250">
        <f>'Natural Gas Filter'!AC1382</f>
        <v>2.8262336038480305E-11</v>
      </c>
      <c r="N120" s="250">
        <f>'Natural Gas Filter'!AD1382</f>
        <v>2.8262336038480305E-11</v>
      </c>
      <c r="O120" s="254">
        <f>'Natural Gas Filter'!AE1382</f>
        <v>2.8262336038480305E-11</v>
      </c>
      <c r="P120" s="196"/>
      <c r="Q120" s="247" t="s">
        <v>302</v>
      </c>
      <c r="R120" s="266">
        <f>'Natural Gas Filter'!AF1382</f>
        <v>2.8262336038480305E-11</v>
      </c>
      <c r="S120" s="266">
        <f>'Natural Gas Filter'!AG1382</f>
        <v>2.8262336038480305E-11</v>
      </c>
      <c r="T120" s="267">
        <f>'Natural Gas Filter'!AH1382</f>
        <v>2.8262336038480305E-11</v>
      </c>
      <c r="U120" s="208"/>
      <c r="V120" s="247" t="s">
        <v>302</v>
      </c>
      <c r="W120" s="266">
        <f>'Natural Gas Filter'!AI1382</f>
        <v>2.8262336038480305E-11</v>
      </c>
      <c r="X120" s="266">
        <f>'Natural Gas Filter'!AJ1382</f>
        <v>2.8262336038480305E-11</v>
      </c>
      <c r="Y120" s="267">
        <f>'Natural Gas Filter'!AK1382</f>
        <v>2.8262336038480305E-11</v>
      </c>
    </row>
    <row r="121" spans="1:25" s="197" customFormat="1" x14ac:dyDescent="0.25">
      <c r="A121" s="247" t="s">
        <v>305</v>
      </c>
      <c r="B121" s="250">
        <f>'Natural Gas Filter'!U1383</f>
        <v>4.2393504057720465E-11</v>
      </c>
      <c r="C121" s="250">
        <f>'Natural Gas Filter'!V1383</f>
        <v>4.2393504057720465E-11</v>
      </c>
      <c r="D121" s="250">
        <f>'Natural Gas Filter'!W1383</f>
        <v>4.2393504057720465E-11</v>
      </c>
      <c r="E121" s="250">
        <f>'Natural Gas Filter'!X1383</f>
        <v>4.2393504057720465E-11</v>
      </c>
      <c r="F121" s="250">
        <f>'Natural Gas Filter'!Y1383</f>
        <v>4.2393504057720465E-11</v>
      </c>
      <c r="G121" s="254">
        <f>'Natural Gas Filter'!Z1383</f>
        <v>4.2393504057720465E-11</v>
      </c>
      <c r="H121" s="198"/>
      <c r="I121" s="213"/>
      <c r="J121" s="247" t="s">
        <v>305</v>
      </c>
      <c r="K121" s="250">
        <f>'Natural Gas Filter'!AA1383</f>
        <v>4.2393504057720465E-11</v>
      </c>
      <c r="L121" s="250">
        <f>'Natural Gas Filter'!AB1383</f>
        <v>4.2393504057720465E-11</v>
      </c>
      <c r="M121" s="250">
        <f>'Natural Gas Filter'!AC1383</f>
        <v>4.2393504057720465E-11</v>
      </c>
      <c r="N121" s="250">
        <f>'Natural Gas Filter'!AD1383</f>
        <v>4.2393504057720465E-11</v>
      </c>
      <c r="O121" s="254">
        <f>'Natural Gas Filter'!AE1383</f>
        <v>4.2393504057720465E-11</v>
      </c>
      <c r="P121" s="196"/>
      <c r="Q121" s="247" t="s">
        <v>305</v>
      </c>
      <c r="R121" s="266">
        <f>'Natural Gas Filter'!AF1383</f>
        <v>4.2393504057720465E-11</v>
      </c>
      <c r="S121" s="266">
        <f>'Natural Gas Filter'!AG1383</f>
        <v>4.2393504057720465E-11</v>
      </c>
      <c r="T121" s="267">
        <f>'Natural Gas Filter'!AH1383</f>
        <v>4.2393504057720465E-11</v>
      </c>
      <c r="U121" s="208"/>
      <c r="V121" s="247" t="s">
        <v>305</v>
      </c>
      <c r="W121" s="266">
        <f>'Natural Gas Filter'!AI1383</f>
        <v>4.2393504057720465E-11</v>
      </c>
      <c r="X121" s="266">
        <f>'Natural Gas Filter'!AJ1383</f>
        <v>4.2393504057720465E-11</v>
      </c>
      <c r="Y121" s="267">
        <f>'Natural Gas Filter'!AK1383</f>
        <v>4.2393504057720465E-11</v>
      </c>
    </row>
    <row r="122" spans="1:25" s="197" customFormat="1" x14ac:dyDescent="0.25">
      <c r="A122" s="247" t="s">
        <v>696</v>
      </c>
      <c r="B122" s="250">
        <f>'Natural Gas Filter'!U1384</f>
        <v>0</v>
      </c>
      <c r="C122" s="250">
        <f>'Natural Gas Filter'!V1384</f>
        <v>0</v>
      </c>
      <c r="D122" s="250">
        <f>'Natural Gas Filter'!W1384</f>
        <v>0</v>
      </c>
      <c r="E122" s="250">
        <f>'Natural Gas Filter'!X1384</f>
        <v>0</v>
      </c>
      <c r="F122" s="250">
        <f>'Natural Gas Filter'!Y1384</f>
        <v>0</v>
      </c>
      <c r="G122" s="254">
        <f>'Natural Gas Filter'!Z1384</f>
        <v>0</v>
      </c>
      <c r="H122" s="198"/>
      <c r="I122" s="213"/>
      <c r="J122" s="247" t="s">
        <v>696</v>
      </c>
      <c r="K122" s="250">
        <f>'Natural Gas Filter'!AA1384</f>
        <v>0</v>
      </c>
      <c r="L122" s="250">
        <f>'Natural Gas Filter'!AB1384</f>
        <v>0</v>
      </c>
      <c r="M122" s="250">
        <f>'Natural Gas Filter'!AC1384</f>
        <v>0</v>
      </c>
      <c r="N122" s="250">
        <f>'Natural Gas Filter'!AD1384</f>
        <v>0</v>
      </c>
      <c r="O122" s="254">
        <f>'Natural Gas Filter'!AE1384</f>
        <v>0</v>
      </c>
      <c r="P122" s="196"/>
      <c r="Q122" s="247" t="s">
        <v>696</v>
      </c>
      <c r="R122" s="266">
        <f>'Natural Gas Filter'!AF1384</f>
        <v>0</v>
      </c>
      <c r="S122" s="266">
        <f>'Natural Gas Filter'!AG1384</f>
        <v>0</v>
      </c>
      <c r="T122" s="267">
        <f>'Natural Gas Filter'!AH1384</f>
        <v>0</v>
      </c>
      <c r="U122" s="208"/>
      <c r="V122" s="247" t="s">
        <v>696</v>
      </c>
      <c r="W122" s="266">
        <f>'Natural Gas Filter'!AI1384</f>
        <v>0</v>
      </c>
      <c r="X122" s="266">
        <f>'Natural Gas Filter'!AJ1384</f>
        <v>0</v>
      </c>
      <c r="Y122" s="267">
        <f>'Natural Gas Filter'!AK1384</f>
        <v>0</v>
      </c>
    </row>
    <row r="123" spans="1:25" s="197" customFormat="1" x14ac:dyDescent="0.25">
      <c r="A123" s="247" t="s">
        <v>307</v>
      </c>
      <c r="B123" s="250">
        <f>'Natural Gas Filter'!U1385</f>
        <v>2.8262336038480305E-11</v>
      </c>
      <c r="C123" s="250">
        <f>'Natural Gas Filter'!V1385</f>
        <v>2.8262336038480305E-11</v>
      </c>
      <c r="D123" s="250">
        <f>'Natural Gas Filter'!W1385</f>
        <v>2.8262336038480305E-11</v>
      </c>
      <c r="E123" s="250">
        <f>'Natural Gas Filter'!X1385</f>
        <v>2.8262336038480305E-11</v>
      </c>
      <c r="F123" s="250">
        <f>'Natural Gas Filter'!Y1385</f>
        <v>2.8262336038480305E-11</v>
      </c>
      <c r="G123" s="254">
        <f>'Natural Gas Filter'!Z1385</f>
        <v>2.8262336038480305E-11</v>
      </c>
      <c r="H123" s="198"/>
      <c r="I123" s="213"/>
      <c r="J123" s="247" t="s">
        <v>307</v>
      </c>
      <c r="K123" s="250">
        <f>'Natural Gas Filter'!AA1385</f>
        <v>2.8262336038480305E-11</v>
      </c>
      <c r="L123" s="250">
        <f>'Natural Gas Filter'!AB1385</f>
        <v>2.8262336038480305E-11</v>
      </c>
      <c r="M123" s="250">
        <f>'Natural Gas Filter'!AC1385</f>
        <v>2.8262336038480305E-11</v>
      </c>
      <c r="N123" s="250">
        <f>'Natural Gas Filter'!AD1385</f>
        <v>2.8262336038480305E-11</v>
      </c>
      <c r="O123" s="254">
        <f>'Natural Gas Filter'!AE1385</f>
        <v>2.8262336038480305E-11</v>
      </c>
      <c r="P123" s="196"/>
      <c r="Q123" s="247" t="s">
        <v>307</v>
      </c>
      <c r="R123" s="266">
        <f>'Natural Gas Filter'!AF1385</f>
        <v>2.8262336038480305E-11</v>
      </c>
      <c r="S123" s="266">
        <f>'Natural Gas Filter'!AG1385</f>
        <v>2.8262336038480305E-11</v>
      </c>
      <c r="T123" s="267">
        <f>'Natural Gas Filter'!AH1385</f>
        <v>2.8262336038480305E-11</v>
      </c>
      <c r="U123" s="208"/>
      <c r="V123" s="247" t="s">
        <v>307</v>
      </c>
      <c r="W123" s="266">
        <f>'Natural Gas Filter'!AI1385</f>
        <v>2.8262336038480305E-11</v>
      </c>
      <c r="X123" s="266">
        <f>'Natural Gas Filter'!AJ1385</f>
        <v>2.8262336038480305E-11</v>
      </c>
      <c r="Y123" s="267">
        <f>'Natural Gas Filter'!AK1385</f>
        <v>2.8262336038480305E-11</v>
      </c>
    </row>
    <row r="124" spans="1:25" s="197" customFormat="1" x14ac:dyDescent="0.25">
      <c r="A124" s="247" t="s">
        <v>309</v>
      </c>
      <c r="B124" s="250">
        <f>'Natural Gas Filter'!U1386</f>
        <v>4.2393504057720465E-11</v>
      </c>
      <c r="C124" s="250">
        <f>'Natural Gas Filter'!V1386</f>
        <v>4.2393504057720465E-11</v>
      </c>
      <c r="D124" s="250">
        <f>'Natural Gas Filter'!W1386</f>
        <v>4.2393504057720465E-11</v>
      </c>
      <c r="E124" s="250">
        <f>'Natural Gas Filter'!X1386</f>
        <v>4.2393504057720465E-11</v>
      </c>
      <c r="F124" s="250">
        <f>'Natural Gas Filter'!Y1386</f>
        <v>4.2393504057720465E-11</v>
      </c>
      <c r="G124" s="254">
        <f>'Natural Gas Filter'!Z1386</f>
        <v>4.2393504057720465E-11</v>
      </c>
      <c r="H124" s="198"/>
      <c r="I124" s="213"/>
      <c r="J124" s="247" t="s">
        <v>309</v>
      </c>
      <c r="K124" s="250">
        <f>'Natural Gas Filter'!AA1386</f>
        <v>4.2393504057720465E-11</v>
      </c>
      <c r="L124" s="250">
        <f>'Natural Gas Filter'!AB1386</f>
        <v>4.2393504057720465E-11</v>
      </c>
      <c r="M124" s="250">
        <f>'Natural Gas Filter'!AC1386</f>
        <v>4.2393504057720465E-11</v>
      </c>
      <c r="N124" s="250">
        <f>'Natural Gas Filter'!AD1386</f>
        <v>4.2393504057720465E-11</v>
      </c>
      <c r="O124" s="254">
        <f>'Natural Gas Filter'!AE1386</f>
        <v>4.2393504057720465E-11</v>
      </c>
      <c r="P124" s="196"/>
      <c r="Q124" s="247" t="s">
        <v>309</v>
      </c>
      <c r="R124" s="266">
        <f>'Natural Gas Filter'!AF1386</f>
        <v>4.2393504057720465E-11</v>
      </c>
      <c r="S124" s="266">
        <f>'Natural Gas Filter'!AG1386</f>
        <v>4.2393504057720465E-11</v>
      </c>
      <c r="T124" s="267">
        <f>'Natural Gas Filter'!AH1386</f>
        <v>4.2393504057720465E-11</v>
      </c>
      <c r="U124" s="208"/>
      <c r="V124" s="247" t="s">
        <v>309</v>
      </c>
      <c r="W124" s="266">
        <f>'Natural Gas Filter'!AI1386</f>
        <v>4.2393504057720465E-11</v>
      </c>
      <c r="X124" s="266">
        <f>'Natural Gas Filter'!AJ1386</f>
        <v>4.2393504057720465E-11</v>
      </c>
      <c r="Y124" s="267">
        <f>'Natural Gas Filter'!AK1386</f>
        <v>4.2393504057720465E-11</v>
      </c>
    </row>
    <row r="125" spans="1:25" s="197" customFormat="1" x14ac:dyDescent="0.25">
      <c r="A125" s="247" t="s">
        <v>311</v>
      </c>
      <c r="B125" s="250">
        <f>'Natural Gas Filter'!U1387</f>
        <v>2.8262336038480316E-10</v>
      </c>
      <c r="C125" s="250">
        <f>'Natural Gas Filter'!V1387</f>
        <v>2.8262336038480316E-10</v>
      </c>
      <c r="D125" s="250">
        <f>'Natural Gas Filter'!W1387</f>
        <v>2.8262336038480316E-10</v>
      </c>
      <c r="E125" s="250">
        <f>'Natural Gas Filter'!X1387</f>
        <v>2.8262336038480316E-10</v>
      </c>
      <c r="F125" s="250">
        <f>'Natural Gas Filter'!Y1387</f>
        <v>2.8262336038480316E-10</v>
      </c>
      <c r="G125" s="254">
        <f>'Natural Gas Filter'!Z1387</f>
        <v>2.8262336038480316E-10</v>
      </c>
      <c r="H125" s="198"/>
      <c r="I125" s="213"/>
      <c r="J125" s="247" t="s">
        <v>311</v>
      </c>
      <c r="K125" s="250">
        <f>'Natural Gas Filter'!AA1387</f>
        <v>2.8262336038480316E-10</v>
      </c>
      <c r="L125" s="250">
        <f>'Natural Gas Filter'!AB1387</f>
        <v>2.8262336038480316E-10</v>
      </c>
      <c r="M125" s="250">
        <f>'Natural Gas Filter'!AC1387</f>
        <v>2.8262336038480316E-10</v>
      </c>
      <c r="N125" s="250">
        <f>'Natural Gas Filter'!AD1387</f>
        <v>2.8262336038480316E-10</v>
      </c>
      <c r="O125" s="254">
        <f>'Natural Gas Filter'!AE1387</f>
        <v>2.8262336038480316E-10</v>
      </c>
      <c r="P125" s="196"/>
      <c r="Q125" s="247" t="s">
        <v>311</v>
      </c>
      <c r="R125" s="266">
        <f>'Natural Gas Filter'!AF1387</f>
        <v>2.8262336038480316E-10</v>
      </c>
      <c r="S125" s="266">
        <f>'Natural Gas Filter'!AG1387</f>
        <v>2.8262336038480316E-10</v>
      </c>
      <c r="T125" s="267">
        <f>'Natural Gas Filter'!AH1387</f>
        <v>2.8262336038480316E-10</v>
      </c>
      <c r="U125" s="208"/>
      <c r="V125" s="247" t="s">
        <v>311</v>
      </c>
      <c r="W125" s="266">
        <f>'Natural Gas Filter'!AI1387</f>
        <v>2.8262336038480316E-10</v>
      </c>
      <c r="X125" s="266">
        <f>'Natural Gas Filter'!AJ1387</f>
        <v>2.8262336038480316E-10</v>
      </c>
      <c r="Y125" s="267">
        <f>'Natural Gas Filter'!AK1387</f>
        <v>2.8262336038480316E-10</v>
      </c>
    </row>
    <row r="126" spans="1:25" s="197" customFormat="1" x14ac:dyDescent="0.25">
      <c r="A126" s="247" t="s">
        <v>694</v>
      </c>
      <c r="B126" s="250">
        <f>'Natural Gas Filter'!U1388</f>
        <v>0</v>
      </c>
      <c r="C126" s="250">
        <f>'Natural Gas Filter'!V1388</f>
        <v>0</v>
      </c>
      <c r="D126" s="250">
        <f>'Natural Gas Filter'!W1388</f>
        <v>0</v>
      </c>
      <c r="E126" s="250">
        <f>'Natural Gas Filter'!X1388</f>
        <v>0</v>
      </c>
      <c r="F126" s="250">
        <f>'Natural Gas Filter'!Y1388</f>
        <v>0</v>
      </c>
      <c r="G126" s="254">
        <f>'Natural Gas Filter'!Z1388</f>
        <v>0</v>
      </c>
      <c r="H126" s="198"/>
      <c r="I126" s="213"/>
      <c r="J126" s="247" t="s">
        <v>694</v>
      </c>
      <c r="K126" s="250">
        <f>'Natural Gas Filter'!AA1388</f>
        <v>0</v>
      </c>
      <c r="L126" s="250">
        <f>'Natural Gas Filter'!AB1388</f>
        <v>0</v>
      </c>
      <c r="M126" s="250">
        <f>'Natural Gas Filter'!AC1388</f>
        <v>0</v>
      </c>
      <c r="N126" s="250">
        <f>'Natural Gas Filter'!AD1388</f>
        <v>0</v>
      </c>
      <c r="O126" s="254">
        <f>'Natural Gas Filter'!AE1388</f>
        <v>0</v>
      </c>
      <c r="P126" s="196"/>
      <c r="Q126" s="247" t="s">
        <v>694</v>
      </c>
      <c r="R126" s="266">
        <f>'Natural Gas Filter'!AF1388</f>
        <v>0</v>
      </c>
      <c r="S126" s="266">
        <f>'Natural Gas Filter'!AG1388</f>
        <v>0</v>
      </c>
      <c r="T126" s="267">
        <f>'Natural Gas Filter'!AH1388</f>
        <v>0</v>
      </c>
      <c r="U126" s="208"/>
      <c r="V126" s="247" t="s">
        <v>694</v>
      </c>
      <c r="W126" s="266">
        <f>'Natural Gas Filter'!AI1388</f>
        <v>0</v>
      </c>
      <c r="X126" s="266">
        <f>'Natural Gas Filter'!AJ1388</f>
        <v>0</v>
      </c>
      <c r="Y126" s="267">
        <f>'Natural Gas Filter'!AK1388</f>
        <v>0</v>
      </c>
    </row>
    <row r="127" spans="1:25" s="197" customFormat="1" x14ac:dyDescent="0.25">
      <c r="A127" s="247" t="s">
        <v>502</v>
      </c>
      <c r="B127" s="250">
        <f>'Natural Gas Filter'!U1389</f>
        <v>0</v>
      </c>
      <c r="C127" s="250">
        <f>'Natural Gas Filter'!V1389</f>
        <v>0</v>
      </c>
      <c r="D127" s="250">
        <f>'Natural Gas Filter'!W1389</f>
        <v>0</v>
      </c>
      <c r="E127" s="250">
        <f>'Natural Gas Filter'!X1389</f>
        <v>0</v>
      </c>
      <c r="F127" s="250">
        <f>'Natural Gas Filter'!Y1389</f>
        <v>0</v>
      </c>
      <c r="G127" s="254">
        <f>'Natural Gas Filter'!Z1389</f>
        <v>0</v>
      </c>
      <c r="I127" s="198"/>
      <c r="J127" s="247" t="s">
        <v>502</v>
      </c>
      <c r="K127" s="250">
        <f>'Natural Gas Filter'!AA1389</f>
        <v>0</v>
      </c>
      <c r="L127" s="250">
        <f>'Natural Gas Filter'!AB1389</f>
        <v>0</v>
      </c>
      <c r="M127" s="250">
        <f>'Natural Gas Filter'!AC1389</f>
        <v>0</v>
      </c>
      <c r="N127" s="250">
        <f>'Natural Gas Filter'!AD1389</f>
        <v>0</v>
      </c>
      <c r="O127" s="254">
        <f>'Natural Gas Filter'!AE1389</f>
        <v>0</v>
      </c>
      <c r="P127" s="196"/>
      <c r="Q127" s="247" t="s">
        <v>502</v>
      </c>
      <c r="R127" s="266">
        <f>'Natural Gas Filter'!AF1389</f>
        <v>0</v>
      </c>
      <c r="S127" s="266">
        <f>'Natural Gas Filter'!AG1389</f>
        <v>0</v>
      </c>
      <c r="T127" s="267">
        <f>'Natural Gas Filter'!AH1389</f>
        <v>0</v>
      </c>
      <c r="U127" s="208"/>
      <c r="V127" s="247" t="s">
        <v>502</v>
      </c>
      <c r="W127" s="266">
        <f>'Natural Gas Filter'!AI1389</f>
        <v>0</v>
      </c>
      <c r="X127" s="266">
        <f>'Natural Gas Filter'!AJ1389</f>
        <v>0</v>
      </c>
      <c r="Y127" s="267">
        <f>'Natural Gas Filter'!AK1389</f>
        <v>0</v>
      </c>
    </row>
    <row r="128" spans="1:25" s="197" customFormat="1" x14ac:dyDescent="0.25">
      <c r="A128" s="247" t="s">
        <v>314</v>
      </c>
      <c r="B128" s="250">
        <f>'Natural Gas Filter'!U1390</f>
        <v>4.9459088067340545E-5</v>
      </c>
      <c r="C128" s="250">
        <f>'Natural Gas Filter'!V1390</f>
        <v>4.9459088067340545E-5</v>
      </c>
      <c r="D128" s="250">
        <f>'Natural Gas Filter'!W1390</f>
        <v>4.9459088067340545E-5</v>
      </c>
      <c r="E128" s="250">
        <f>'Natural Gas Filter'!X1390</f>
        <v>4.9459088067340545E-5</v>
      </c>
      <c r="F128" s="250">
        <f>'Natural Gas Filter'!Y1390</f>
        <v>4.9459088067340545E-5</v>
      </c>
      <c r="G128" s="254">
        <f>'Natural Gas Filter'!Z1390</f>
        <v>4.9459088067340545E-5</v>
      </c>
      <c r="I128" s="198"/>
      <c r="J128" s="247" t="s">
        <v>314</v>
      </c>
      <c r="K128" s="250">
        <f>'Natural Gas Filter'!AA1390</f>
        <v>4.9459088067340545E-5</v>
      </c>
      <c r="L128" s="250">
        <f>'Natural Gas Filter'!AB1390</f>
        <v>4.9459088067340545E-5</v>
      </c>
      <c r="M128" s="250">
        <f>'Natural Gas Filter'!AC1390</f>
        <v>4.9459088067340545E-5</v>
      </c>
      <c r="N128" s="250">
        <f>'Natural Gas Filter'!AD1390</f>
        <v>4.9459088067340545E-5</v>
      </c>
      <c r="O128" s="254">
        <f>'Natural Gas Filter'!AE1390</f>
        <v>4.9459088067340545E-5</v>
      </c>
      <c r="P128" s="196"/>
      <c r="Q128" s="247" t="s">
        <v>314</v>
      </c>
      <c r="R128" s="266">
        <f>'Natural Gas Filter'!AF1390</f>
        <v>4.9459088067340545E-5</v>
      </c>
      <c r="S128" s="266">
        <f>'Natural Gas Filter'!AG1390</f>
        <v>4.9459088067340545E-5</v>
      </c>
      <c r="T128" s="267">
        <f>'Natural Gas Filter'!AH1390</f>
        <v>4.9459088067340545E-5</v>
      </c>
      <c r="U128" s="208"/>
      <c r="V128" s="247" t="s">
        <v>314</v>
      </c>
      <c r="W128" s="266">
        <f>'Natural Gas Filter'!AI1390</f>
        <v>4.9459088067340545E-5</v>
      </c>
      <c r="X128" s="266">
        <f>'Natural Gas Filter'!AJ1390</f>
        <v>4.9459088067340545E-5</v>
      </c>
      <c r="Y128" s="267">
        <f>'Natural Gas Filter'!AK1390</f>
        <v>4.9459088067340545E-5</v>
      </c>
    </row>
    <row r="129" spans="1:25" s="199" customFormat="1" x14ac:dyDescent="0.25">
      <c r="A129" s="247" t="s">
        <v>316</v>
      </c>
      <c r="B129" s="250">
        <f>'Natural Gas Filter'!U1391</f>
        <v>2.5907141368606958E-8</v>
      </c>
      <c r="C129" s="250">
        <f>'Natural Gas Filter'!V1391</f>
        <v>2.5907141368606958E-8</v>
      </c>
      <c r="D129" s="250">
        <f>'Natural Gas Filter'!W1391</f>
        <v>2.5907141368606958E-8</v>
      </c>
      <c r="E129" s="250">
        <f>'Natural Gas Filter'!X1391</f>
        <v>2.5907141368606958E-8</v>
      </c>
      <c r="F129" s="250">
        <f>'Natural Gas Filter'!Y1391</f>
        <v>2.5907141368606958E-8</v>
      </c>
      <c r="G129" s="254">
        <f>'Natural Gas Filter'!Z1391</f>
        <v>2.5907141368606958E-8</v>
      </c>
      <c r="I129" s="198"/>
      <c r="J129" s="247" t="s">
        <v>316</v>
      </c>
      <c r="K129" s="250">
        <f>'Natural Gas Filter'!AA1391</f>
        <v>2.5907141368606958E-8</v>
      </c>
      <c r="L129" s="250">
        <f>'Natural Gas Filter'!AB1391</f>
        <v>2.5907141368606958E-8</v>
      </c>
      <c r="M129" s="250">
        <f>'Natural Gas Filter'!AC1391</f>
        <v>2.5907141368606958E-8</v>
      </c>
      <c r="N129" s="250">
        <f>'Natural Gas Filter'!AD1391</f>
        <v>2.5907141368606958E-8</v>
      </c>
      <c r="O129" s="254">
        <f>'Natural Gas Filter'!AE1391</f>
        <v>2.5907141368606958E-8</v>
      </c>
      <c r="P129" s="224"/>
      <c r="Q129" s="247" t="s">
        <v>316</v>
      </c>
      <c r="R129" s="266">
        <f>'Natural Gas Filter'!AF1391</f>
        <v>2.5907141368606958E-8</v>
      </c>
      <c r="S129" s="266">
        <f>'Natural Gas Filter'!AG1391</f>
        <v>2.5907141368606958E-8</v>
      </c>
      <c r="T129" s="267">
        <f>'Natural Gas Filter'!AH1391</f>
        <v>2.5907141368606958E-8</v>
      </c>
      <c r="U129" s="208"/>
      <c r="V129" s="247" t="s">
        <v>316</v>
      </c>
      <c r="W129" s="266">
        <f>'Natural Gas Filter'!AI1391</f>
        <v>2.5907141368606958E-8</v>
      </c>
      <c r="X129" s="266">
        <f>'Natural Gas Filter'!AJ1391</f>
        <v>2.5907141368606958E-8</v>
      </c>
      <c r="Y129" s="267">
        <f>'Natural Gas Filter'!AK1391</f>
        <v>2.5907141368606958E-8</v>
      </c>
    </row>
    <row r="130" spans="1:25" s="197" customFormat="1" x14ac:dyDescent="0.25">
      <c r="A130" s="247" t="s">
        <v>257</v>
      </c>
      <c r="B130" s="250">
        <f>'Natural Gas Filter'!U1392</f>
        <v>2.8262336038480314</v>
      </c>
      <c r="C130" s="250">
        <f>'Natural Gas Filter'!V1392</f>
        <v>2.8262336038480314</v>
      </c>
      <c r="D130" s="250">
        <f>'Natural Gas Filter'!W1392</f>
        <v>2.8262336038480314</v>
      </c>
      <c r="E130" s="250">
        <f>'Natural Gas Filter'!X1392</f>
        <v>2.8262336038480314</v>
      </c>
      <c r="F130" s="250">
        <f>'Natural Gas Filter'!Y1392</f>
        <v>2.8262336038480314</v>
      </c>
      <c r="G130" s="254">
        <f>'Natural Gas Filter'!Z1392</f>
        <v>2.8262336038480314</v>
      </c>
      <c r="I130" s="198"/>
      <c r="J130" s="247" t="s">
        <v>257</v>
      </c>
      <c r="K130" s="250">
        <f>'Natural Gas Filter'!AA1392</f>
        <v>2.8262336038480314</v>
      </c>
      <c r="L130" s="250">
        <f>'Natural Gas Filter'!AB1392</f>
        <v>2.8262336038480314</v>
      </c>
      <c r="M130" s="250">
        <f>'Natural Gas Filter'!AC1392</f>
        <v>2.8262336038480314</v>
      </c>
      <c r="N130" s="250">
        <f>'Natural Gas Filter'!AD1392</f>
        <v>2.8262336038480314</v>
      </c>
      <c r="O130" s="254">
        <f>'Natural Gas Filter'!AE1392</f>
        <v>2.8262336038480314</v>
      </c>
      <c r="P130" s="196"/>
      <c r="Q130" s="247" t="s">
        <v>257</v>
      </c>
      <c r="R130" s="266">
        <f>'Natural Gas Filter'!AF1392</f>
        <v>2.8262336038480314</v>
      </c>
      <c r="S130" s="266">
        <f>'Natural Gas Filter'!AG1392</f>
        <v>2.8262336038480314</v>
      </c>
      <c r="T130" s="267">
        <f>'Natural Gas Filter'!AH1392</f>
        <v>2.8262336038480314</v>
      </c>
      <c r="U130" s="208"/>
      <c r="V130" s="247" t="s">
        <v>257</v>
      </c>
      <c r="W130" s="266">
        <f>'Natural Gas Filter'!AI1392</f>
        <v>2.8262336038480314</v>
      </c>
      <c r="X130" s="266">
        <f>'Natural Gas Filter'!AJ1392</f>
        <v>2.8262336038480314</v>
      </c>
      <c r="Y130" s="267">
        <f>'Natural Gas Filter'!AK1392</f>
        <v>2.8262336038480314</v>
      </c>
    </row>
    <row r="131" spans="1:25" s="197" customFormat="1" x14ac:dyDescent="0.25">
      <c r="A131" s="247" t="s">
        <v>266</v>
      </c>
      <c r="B131" s="250">
        <f>'Natural Gas Filter'!U1393</f>
        <v>1.9783635226936222E-3</v>
      </c>
      <c r="C131" s="250">
        <f>'Natural Gas Filter'!V1393</f>
        <v>1.9783635226936222E-3</v>
      </c>
      <c r="D131" s="250">
        <f>'Natural Gas Filter'!W1393</f>
        <v>1.9783635226936222E-3</v>
      </c>
      <c r="E131" s="250">
        <f>'Natural Gas Filter'!X1393</f>
        <v>1.9783635226936222E-3</v>
      </c>
      <c r="F131" s="250">
        <f>'Natural Gas Filter'!Y1393</f>
        <v>1.9783635226936222E-3</v>
      </c>
      <c r="G131" s="254">
        <f>'Natural Gas Filter'!Z1393</f>
        <v>1.9783635226936222E-3</v>
      </c>
      <c r="I131" s="198"/>
      <c r="J131" s="247" t="s">
        <v>266</v>
      </c>
      <c r="K131" s="250">
        <f>'Natural Gas Filter'!AA1393</f>
        <v>1.9783635226936222E-3</v>
      </c>
      <c r="L131" s="250">
        <f>'Natural Gas Filter'!AB1393</f>
        <v>1.9783635226936222E-3</v>
      </c>
      <c r="M131" s="250">
        <f>'Natural Gas Filter'!AC1393</f>
        <v>1.9783635226936222E-3</v>
      </c>
      <c r="N131" s="250">
        <f>'Natural Gas Filter'!AD1393</f>
        <v>1.9783635226936222E-3</v>
      </c>
      <c r="O131" s="254">
        <f>'Natural Gas Filter'!AE1393</f>
        <v>1.9783635226936222E-3</v>
      </c>
      <c r="P131" s="196"/>
      <c r="Q131" s="247" t="s">
        <v>266</v>
      </c>
      <c r="R131" s="266">
        <f>'Natural Gas Filter'!AF1393</f>
        <v>1.9783635226936222E-3</v>
      </c>
      <c r="S131" s="266">
        <f>'Natural Gas Filter'!AG1393</f>
        <v>1.9783635226936222E-3</v>
      </c>
      <c r="T131" s="267">
        <f>'Natural Gas Filter'!AH1393</f>
        <v>1.9783635226936222E-3</v>
      </c>
      <c r="U131" s="208"/>
      <c r="V131" s="247" t="s">
        <v>266</v>
      </c>
      <c r="W131" s="266">
        <f>'Natural Gas Filter'!AI1393</f>
        <v>5.6524672076960626E-4</v>
      </c>
      <c r="X131" s="266">
        <f>'Natural Gas Filter'!AJ1393</f>
        <v>5.6524672076960626E-4</v>
      </c>
      <c r="Y131" s="267">
        <f>'Natural Gas Filter'!AK1393</f>
        <v>5.6524672076960626E-4</v>
      </c>
    </row>
    <row r="132" spans="1:25" s="197" customFormat="1" x14ac:dyDescent="0.25">
      <c r="A132" s="247" t="s">
        <v>691</v>
      </c>
      <c r="B132" s="250">
        <f>'Natural Gas Filter'!U1394</f>
        <v>0</v>
      </c>
      <c r="C132" s="250">
        <f>'Natural Gas Filter'!V1394</f>
        <v>0</v>
      </c>
      <c r="D132" s="250">
        <f>'Natural Gas Filter'!W1394</f>
        <v>0</v>
      </c>
      <c r="E132" s="250">
        <f>'Natural Gas Filter'!X1394</f>
        <v>0</v>
      </c>
      <c r="F132" s="250">
        <f>'Natural Gas Filter'!Y1394</f>
        <v>0</v>
      </c>
      <c r="G132" s="254">
        <f>'Natural Gas Filter'!Z1394</f>
        <v>0</v>
      </c>
      <c r="I132" s="198"/>
      <c r="J132" s="247" t="s">
        <v>691</v>
      </c>
      <c r="K132" s="250">
        <f>'Natural Gas Filter'!AA1394</f>
        <v>0</v>
      </c>
      <c r="L132" s="250">
        <f>'Natural Gas Filter'!AB1394</f>
        <v>0</v>
      </c>
      <c r="M132" s="250">
        <f>'Natural Gas Filter'!AC1394</f>
        <v>0</v>
      </c>
      <c r="N132" s="250">
        <f>'Natural Gas Filter'!AD1394</f>
        <v>0</v>
      </c>
      <c r="O132" s="254">
        <f>'Natural Gas Filter'!AE1394</f>
        <v>0</v>
      </c>
      <c r="P132" s="196"/>
      <c r="Q132" s="247" t="s">
        <v>691</v>
      </c>
      <c r="R132" s="266">
        <f>'Natural Gas Filter'!AF1394</f>
        <v>0</v>
      </c>
      <c r="S132" s="266">
        <f>'Natural Gas Filter'!AG1394</f>
        <v>0</v>
      </c>
      <c r="T132" s="267">
        <f>'Natural Gas Filter'!AH1394</f>
        <v>0</v>
      </c>
      <c r="U132" s="208"/>
      <c r="V132" s="247" t="s">
        <v>691</v>
      </c>
      <c r="W132" s="266">
        <f>'Natural Gas Filter'!AI1394</f>
        <v>0</v>
      </c>
      <c r="X132" s="266">
        <f>'Natural Gas Filter'!AJ1394</f>
        <v>0</v>
      </c>
      <c r="Y132" s="267">
        <f>'Natural Gas Filter'!AK1394</f>
        <v>0</v>
      </c>
    </row>
    <row r="133" spans="1:25" s="197" customFormat="1" x14ac:dyDescent="0.25">
      <c r="A133" s="247" t="s">
        <v>688</v>
      </c>
      <c r="B133" s="250">
        <f>'Natural Gas Filter'!U1395</f>
        <v>0</v>
      </c>
      <c r="C133" s="250">
        <f>'Natural Gas Filter'!V1395</f>
        <v>0</v>
      </c>
      <c r="D133" s="250">
        <f>'Natural Gas Filter'!W1395</f>
        <v>0</v>
      </c>
      <c r="E133" s="250">
        <f>'Natural Gas Filter'!X1395</f>
        <v>0</v>
      </c>
      <c r="F133" s="250">
        <f>'Natural Gas Filter'!Y1395</f>
        <v>0</v>
      </c>
      <c r="G133" s="254">
        <f>'Natural Gas Filter'!Z1395</f>
        <v>0</v>
      </c>
      <c r="I133" s="198"/>
      <c r="J133" s="247" t="s">
        <v>688</v>
      </c>
      <c r="K133" s="250">
        <f>'Natural Gas Filter'!AA1395</f>
        <v>0</v>
      </c>
      <c r="L133" s="250">
        <f>'Natural Gas Filter'!AB1395</f>
        <v>0</v>
      </c>
      <c r="M133" s="250">
        <f>'Natural Gas Filter'!AC1395</f>
        <v>0</v>
      </c>
      <c r="N133" s="250">
        <f>'Natural Gas Filter'!AD1395</f>
        <v>0</v>
      </c>
      <c r="O133" s="254">
        <f>'Natural Gas Filter'!AE1395</f>
        <v>0</v>
      </c>
      <c r="P133" s="196"/>
      <c r="Q133" s="247" t="s">
        <v>688</v>
      </c>
      <c r="R133" s="266">
        <f>'Natural Gas Filter'!AF1395</f>
        <v>0</v>
      </c>
      <c r="S133" s="266">
        <f>'Natural Gas Filter'!AG1395</f>
        <v>0</v>
      </c>
      <c r="T133" s="267">
        <f>'Natural Gas Filter'!AH1395</f>
        <v>0</v>
      </c>
      <c r="U133" s="208"/>
      <c r="V133" s="247" t="s">
        <v>688</v>
      </c>
      <c r="W133" s="266">
        <f>'Natural Gas Filter'!AI1395</f>
        <v>0</v>
      </c>
      <c r="X133" s="266">
        <f>'Natural Gas Filter'!AJ1395</f>
        <v>0</v>
      </c>
      <c r="Y133" s="267">
        <f>'Natural Gas Filter'!AK1395</f>
        <v>0</v>
      </c>
    </row>
    <row r="134" spans="1:25" s="197" customFormat="1" x14ac:dyDescent="0.25">
      <c r="A134" s="247" t="s">
        <v>685</v>
      </c>
      <c r="B134" s="250">
        <f>'Natural Gas Filter'!U1396</f>
        <v>0</v>
      </c>
      <c r="C134" s="250">
        <f>'Natural Gas Filter'!V1396</f>
        <v>0</v>
      </c>
      <c r="D134" s="250">
        <f>'Natural Gas Filter'!W1396</f>
        <v>0</v>
      </c>
      <c r="E134" s="250">
        <f>'Natural Gas Filter'!X1396</f>
        <v>0</v>
      </c>
      <c r="F134" s="250">
        <f>'Natural Gas Filter'!Y1396</f>
        <v>0</v>
      </c>
      <c r="G134" s="254">
        <f>'Natural Gas Filter'!Z1396</f>
        <v>0</v>
      </c>
      <c r="I134" s="198"/>
      <c r="J134" s="247" t="s">
        <v>685</v>
      </c>
      <c r="K134" s="250">
        <f>'Natural Gas Filter'!AA1396</f>
        <v>0</v>
      </c>
      <c r="L134" s="250">
        <f>'Natural Gas Filter'!AB1396</f>
        <v>0</v>
      </c>
      <c r="M134" s="250">
        <f>'Natural Gas Filter'!AC1396</f>
        <v>0</v>
      </c>
      <c r="N134" s="250">
        <f>'Natural Gas Filter'!AD1396</f>
        <v>0</v>
      </c>
      <c r="O134" s="254">
        <f>'Natural Gas Filter'!AE1396</f>
        <v>0</v>
      </c>
      <c r="P134" s="196"/>
      <c r="Q134" s="247" t="s">
        <v>685</v>
      </c>
      <c r="R134" s="266">
        <f>'Natural Gas Filter'!AF1396</f>
        <v>0</v>
      </c>
      <c r="S134" s="266">
        <f>'Natural Gas Filter'!AG1396</f>
        <v>0</v>
      </c>
      <c r="T134" s="267">
        <f>'Natural Gas Filter'!AH1396</f>
        <v>0</v>
      </c>
      <c r="U134" s="208"/>
      <c r="V134" s="247" t="s">
        <v>685</v>
      </c>
      <c r="W134" s="266">
        <f>'Natural Gas Filter'!AI1396</f>
        <v>0</v>
      </c>
      <c r="X134" s="266">
        <f>'Natural Gas Filter'!AJ1396</f>
        <v>0</v>
      </c>
      <c r="Y134" s="267">
        <f>'Natural Gas Filter'!AK1396</f>
        <v>0</v>
      </c>
    </row>
    <row r="135" spans="1:25" s="197" customFormat="1" x14ac:dyDescent="0.25">
      <c r="A135" s="247" t="s">
        <v>319</v>
      </c>
      <c r="B135" s="250">
        <f>'Natural Gas Filter'!U1397</f>
        <v>3.2972725378227027E-8</v>
      </c>
      <c r="C135" s="250">
        <f>'Natural Gas Filter'!V1397</f>
        <v>3.2972725378227027E-8</v>
      </c>
      <c r="D135" s="250">
        <f>'Natural Gas Filter'!W1397</f>
        <v>3.2972725378227027E-8</v>
      </c>
      <c r="E135" s="250">
        <f>'Natural Gas Filter'!X1397</f>
        <v>3.2972725378227027E-8</v>
      </c>
      <c r="F135" s="250">
        <f>'Natural Gas Filter'!Y1397</f>
        <v>3.2972725378227027E-8</v>
      </c>
      <c r="G135" s="254">
        <f>'Natural Gas Filter'!Z1397</f>
        <v>3.2972725378227027E-8</v>
      </c>
      <c r="I135" s="198"/>
      <c r="J135" s="247" t="s">
        <v>319</v>
      </c>
      <c r="K135" s="250">
        <f>'Natural Gas Filter'!AA1397</f>
        <v>3.2972725378227027E-8</v>
      </c>
      <c r="L135" s="250">
        <f>'Natural Gas Filter'!AB1397</f>
        <v>3.2972725378227027E-8</v>
      </c>
      <c r="M135" s="250">
        <f>'Natural Gas Filter'!AC1397</f>
        <v>3.2972725378227027E-8</v>
      </c>
      <c r="N135" s="250">
        <f>'Natural Gas Filter'!AD1397</f>
        <v>3.2972725378227027E-8</v>
      </c>
      <c r="O135" s="254">
        <f>'Natural Gas Filter'!AE1397</f>
        <v>3.2972725378227027E-8</v>
      </c>
      <c r="P135" s="196"/>
      <c r="Q135" s="247" t="s">
        <v>319</v>
      </c>
      <c r="R135" s="266">
        <f>'Natural Gas Filter'!AF1397</f>
        <v>3.2972725378227027E-8</v>
      </c>
      <c r="S135" s="266">
        <f>'Natural Gas Filter'!AG1397</f>
        <v>3.2972725378227027E-8</v>
      </c>
      <c r="T135" s="267">
        <f>'Natural Gas Filter'!AH1397</f>
        <v>3.2972725378227027E-8</v>
      </c>
      <c r="U135" s="208"/>
      <c r="V135" s="247" t="s">
        <v>319</v>
      </c>
      <c r="W135" s="266">
        <f>'Natural Gas Filter'!AI1397</f>
        <v>3.2972725378227027E-8</v>
      </c>
      <c r="X135" s="266">
        <f>'Natural Gas Filter'!AJ1397</f>
        <v>3.2972725378227027E-8</v>
      </c>
      <c r="Y135" s="267">
        <f>'Natural Gas Filter'!AK1397</f>
        <v>3.2972725378227027E-8</v>
      </c>
    </row>
    <row r="136" spans="1:25" s="197" customFormat="1" x14ac:dyDescent="0.25">
      <c r="A136" s="247" t="s">
        <v>321</v>
      </c>
      <c r="B136" s="250">
        <f>'Natural Gas Filter'!U1398</f>
        <v>4.2393504057720465E-11</v>
      </c>
      <c r="C136" s="250">
        <f>'Natural Gas Filter'!V1398</f>
        <v>4.2393504057720465E-11</v>
      </c>
      <c r="D136" s="250">
        <f>'Natural Gas Filter'!W1398</f>
        <v>4.2393504057720465E-11</v>
      </c>
      <c r="E136" s="250">
        <f>'Natural Gas Filter'!X1398</f>
        <v>4.2393504057720465E-11</v>
      </c>
      <c r="F136" s="250">
        <f>'Natural Gas Filter'!Y1398</f>
        <v>4.2393504057720465E-11</v>
      </c>
      <c r="G136" s="254">
        <f>'Natural Gas Filter'!Z1398</f>
        <v>4.2393504057720465E-11</v>
      </c>
      <c r="I136" s="198"/>
      <c r="J136" s="247" t="s">
        <v>321</v>
      </c>
      <c r="K136" s="250">
        <f>'Natural Gas Filter'!AA1398</f>
        <v>4.2393504057720465E-11</v>
      </c>
      <c r="L136" s="250">
        <f>'Natural Gas Filter'!AB1398</f>
        <v>4.2393504057720465E-11</v>
      </c>
      <c r="M136" s="250">
        <f>'Natural Gas Filter'!AC1398</f>
        <v>4.2393504057720465E-11</v>
      </c>
      <c r="N136" s="250">
        <f>'Natural Gas Filter'!AD1398</f>
        <v>4.2393504057720465E-11</v>
      </c>
      <c r="O136" s="254">
        <f>'Natural Gas Filter'!AE1398</f>
        <v>4.2393504057720465E-11</v>
      </c>
      <c r="P136" s="196"/>
      <c r="Q136" s="247" t="s">
        <v>321</v>
      </c>
      <c r="R136" s="266">
        <f>'Natural Gas Filter'!AF1398</f>
        <v>4.2393504057720465E-11</v>
      </c>
      <c r="S136" s="266">
        <f>'Natural Gas Filter'!AG1398</f>
        <v>4.2393504057720465E-11</v>
      </c>
      <c r="T136" s="267">
        <f>'Natural Gas Filter'!AH1398</f>
        <v>4.2393504057720465E-11</v>
      </c>
      <c r="U136" s="208"/>
      <c r="V136" s="247" t="s">
        <v>321</v>
      </c>
      <c r="W136" s="266">
        <f>'Natural Gas Filter'!AI1398</f>
        <v>4.2393504057720465E-11</v>
      </c>
      <c r="X136" s="266">
        <f>'Natural Gas Filter'!AJ1398</f>
        <v>4.2393504057720465E-11</v>
      </c>
      <c r="Y136" s="267">
        <f>'Natural Gas Filter'!AK1398</f>
        <v>4.2393504057720465E-11</v>
      </c>
    </row>
    <row r="137" spans="1:25" s="197" customFormat="1" x14ac:dyDescent="0.25">
      <c r="A137" s="247" t="s">
        <v>323</v>
      </c>
      <c r="B137" s="250">
        <f>'Natural Gas Filter'!U1399</f>
        <v>1.978363522693622E-9</v>
      </c>
      <c r="C137" s="250">
        <f>'Natural Gas Filter'!V1399</f>
        <v>1.978363522693622E-9</v>
      </c>
      <c r="D137" s="250">
        <f>'Natural Gas Filter'!W1399</f>
        <v>1.978363522693622E-9</v>
      </c>
      <c r="E137" s="250">
        <f>'Natural Gas Filter'!X1399</f>
        <v>1.978363522693622E-9</v>
      </c>
      <c r="F137" s="250">
        <f>'Natural Gas Filter'!Y1399</f>
        <v>1.978363522693622E-9</v>
      </c>
      <c r="G137" s="254">
        <f>'Natural Gas Filter'!Z1399</f>
        <v>1.978363522693622E-9</v>
      </c>
      <c r="I137" s="198"/>
      <c r="J137" s="247" t="s">
        <v>323</v>
      </c>
      <c r="K137" s="250">
        <f>'Natural Gas Filter'!AA1399</f>
        <v>1.978363522693622E-9</v>
      </c>
      <c r="L137" s="250">
        <f>'Natural Gas Filter'!AB1399</f>
        <v>1.978363522693622E-9</v>
      </c>
      <c r="M137" s="250">
        <f>'Natural Gas Filter'!AC1399</f>
        <v>1.978363522693622E-9</v>
      </c>
      <c r="N137" s="250">
        <f>'Natural Gas Filter'!AD1399</f>
        <v>1.978363522693622E-9</v>
      </c>
      <c r="O137" s="254">
        <f>'Natural Gas Filter'!AE1399</f>
        <v>1.978363522693622E-9</v>
      </c>
      <c r="P137" s="196"/>
      <c r="Q137" s="247" t="s">
        <v>323</v>
      </c>
      <c r="R137" s="266">
        <f>'Natural Gas Filter'!AF1399</f>
        <v>1.978363522693622E-9</v>
      </c>
      <c r="S137" s="266">
        <f>'Natural Gas Filter'!AG1399</f>
        <v>1.978363522693622E-9</v>
      </c>
      <c r="T137" s="267">
        <f>'Natural Gas Filter'!AH1399</f>
        <v>1.978363522693622E-9</v>
      </c>
      <c r="U137" s="208"/>
      <c r="V137" s="247" t="s">
        <v>323</v>
      </c>
      <c r="W137" s="266">
        <f>'Natural Gas Filter'!AI1399</f>
        <v>1.978363522693622E-9</v>
      </c>
      <c r="X137" s="266">
        <f>'Natural Gas Filter'!AJ1399</f>
        <v>1.978363522693622E-9</v>
      </c>
      <c r="Y137" s="267">
        <f>'Natural Gas Filter'!AK1399</f>
        <v>1.978363522693622E-9</v>
      </c>
    </row>
    <row r="138" spans="1:25" s="197" customFormat="1" x14ac:dyDescent="0.25">
      <c r="A138" s="247" t="s">
        <v>325</v>
      </c>
      <c r="B138" s="250">
        <f>'Natural Gas Filter'!U1400</f>
        <v>2.0019154693923555E-8</v>
      </c>
      <c r="C138" s="250">
        <f>'Natural Gas Filter'!V1400</f>
        <v>2.0019154693923555E-8</v>
      </c>
      <c r="D138" s="250">
        <f>'Natural Gas Filter'!W1400</f>
        <v>2.0019154693923555E-8</v>
      </c>
      <c r="E138" s="250">
        <f>'Natural Gas Filter'!X1400</f>
        <v>2.0019154693923555E-8</v>
      </c>
      <c r="F138" s="250">
        <f>'Natural Gas Filter'!Y1400</f>
        <v>2.0019154693923555E-8</v>
      </c>
      <c r="G138" s="254">
        <f>'Natural Gas Filter'!Z1400</f>
        <v>2.0019154693923555E-8</v>
      </c>
      <c r="I138" s="198"/>
      <c r="J138" s="247" t="s">
        <v>325</v>
      </c>
      <c r="K138" s="250">
        <f>'Natural Gas Filter'!AA1400</f>
        <v>2.0019154693923555E-8</v>
      </c>
      <c r="L138" s="250">
        <f>'Natural Gas Filter'!AB1400</f>
        <v>2.0019154693923555E-8</v>
      </c>
      <c r="M138" s="250">
        <f>'Natural Gas Filter'!AC1400</f>
        <v>2.0019154693923555E-8</v>
      </c>
      <c r="N138" s="250">
        <f>'Natural Gas Filter'!AD1400</f>
        <v>2.0019154693923555E-8</v>
      </c>
      <c r="O138" s="254">
        <f>'Natural Gas Filter'!AE1400</f>
        <v>2.0019154693923555E-8</v>
      </c>
      <c r="P138" s="196"/>
      <c r="Q138" s="247" t="s">
        <v>325</v>
      </c>
      <c r="R138" s="266">
        <f>'Natural Gas Filter'!AF1400</f>
        <v>2.0019154693923555E-8</v>
      </c>
      <c r="S138" s="266">
        <f>'Natural Gas Filter'!AG1400</f>
        <v>2.0019154693923555E-8</v>
      </c>
      <c r="T138" s="267">
        <f>'Natural Gas Filter'!AH1400</f>
        <v>2.0019154693923555E-8</v>
      </c>
      <c r="U138" s="208"/>
      <c r="V138" s="247" t="s">
        <v>325</v>
      </c>
      <c r="W138" s="266">
        <f>'Natural Gas Filter'!AI1400</f>
        <v>2.0019154693923555E-8</v>
      </c>
      <c r="X138" s="266">
        <f>'Natural Gas Filter'!AJ1400</f>
        <v>2.0019154693923555E-8</v>
      </c>
      <c r="Y138" s="267">
        <f>'Natural Gas Filter'!AK1400</f>
        <v>2.0019154693923555E-8</v>
      </c>
    </row>
    <row r="139" spans="1:25" s="197" customFormat="1" x14ac:dyDescent="0.25">
      <c r="A139" s="247" t="s">
        <v>550</v>
      </c>
      <c r="B139" s="250">
        <f>'Natural Gas Filter'!U1401</f>
        <v>0</v>
      </c>
      <c r="C139" s="250">
        <f>'Natural Gas Filter'!V1401</f>
        <v>0</v>
      </c>
      <c r="D139" s="250">
        <f>'Natural Gas Filter'!W1401</f>
        <v>0</v>
      </c>
      <c r="E139" s="250">
        <f>'Natural Gas Filter'!X1401</f>
        <v>0</v>
      </c>
      <c r="F139" s="250">
        <f>'Natural Gas Filter'!Y1401</f>
        <v>0</v>
      </c>
      <c r="G139" s="254">
        <f>'Natural Gas Filter'!Z1401</f>
        <v>0</v>
      </c>
      <c r="I139" s="198"/>
      <c r="J139" s="247" t="s">
        <v>550</v>
      </c>
      <c r="K139" s="250">
        <f>'Natural Gas Filter'!AA1401</f>
        <v>0</v>
      </c>
      <c r="L139" s="250">
        <f>'Natural Gas Filter'!AB1401</f>
        <v>0</v>
      </c>
      <c r="M139" s="250">
        <f>'Natural Gas Filter'!AC1401</f>
        <v>0</v>
      </c>
      <c r="N139" s="250">
        <f>'Natural Gas Filter'!AD1401</f>
        <v>0</v>
      </c>
      <c r="O139" s="254">
        <f>'Natural Gas Filter'!AE1401</f>
        <v>0</v>
      </c>
      <c r="P139" s="196"/>
      <c r="Q139" s="247" t="s">
        <v>550</v>
      </c>
      <c r="R139" s="266">
        <f>'Natural Gas Filter'!AF1401</f>
        <v>0</v>
      </c>
      <c r="S139" s="266">
        <f>'Natural Gas Filter'!AG1401</f>
        <v>0</v>
      </c>
      <c r="T139" s="267">
        <f>'Natural Gas Filter'!AH1401</f>
        <v>0</v>
      </c>
      <c r="U139" s="208"/>
      <c r="V139" s="247" t="s">
        <v>550</v>
      </c>
      <c r="W139" s="266">
        <f>'Natural Gas Filter'!AI1401</f>
        <v>0</v>
      </c>
      <c r="X139" s="266">
        <f>'Natural Gas Filter'!AJ1401</f>
        <v>0</v>
      </c>
      <c r="Y139" s="267">
        <f>'Natural Gas Filter'!AK1401</f>
        <v>0</v>
      </c>
    </row>
    <row r="140" spans="1:25" s="197" customFormat="1" x14ac:dyDescent="0.25">
      <c r="A140" s="247" t="s">
        <v>728</v>
      </c>
      <c r="B140" s="250">
        <f>'Natural Gas Filter'!U1402</f>
        <v>0</v>
      </c>
      <c r="C140" s="250">
        <f>'Natural Gas Filter'!V1402</f>
        <v>0</v>
      </c>
      <c r="D140" s="250">
        <f>'Natural Gas Filter'!W1402</f>
        <v>0</v>
      </c>
      <c r="E140" s="250">
        <f>'Natural Gas Filter'!X1402</f>
        <v>0</v>
      </c>
      <c r="F140" s="250">
        <f>'Natural Gas Filter'!Y1402</f>
        <v>0</v>
      </c>
      <c r="G140" s="254">
        <f>'Natural Gas Filter'!Z1402</f>
        <v>0</v>
      </c>
      <c r="I140" s="198"/>
      <c r="J140" s="247" t="s">
        <v>728</v>
      </c>
      <c r="K140" s="250">
        <f>'Natural Gas Filter'!AA1402</f>
        <v>0</v>
      </c>
      <c r="L140" s="250">
        <f>'Natural Gas Filter'!AB1402</f>
        <v>0</v>
      </c>
      <c r="M140" s="250">
        <f>'Natural Gas Filter'!AC1402</f>
        <v>0</v>
      </c>
      <c r="N140" s="250">
        <f>'Natural Gas Filter'!AD1402</f>
        <v>0</v>
      </c>
      <c r="O140" s="254">
        <f>'Natural Gas Filter'!AE1402</f>
        <v>0</v>
      </c>
      <c r="P140" s="196"/>
      <c r="Q140" s="247" t="s">
        <v>728</v>
      </c>
      <c r="R140" s="266">
        <f>'Natural Gas Filter'!AF1402</f>
        <v>0</v>
      </c>
      <c r="S140" s="266">
        <f>'Natural Gas Filter'!AG1402</f>
        <v>0</v>
      </c>
      <c r="T140" s="267">
        <f>'Natural Gas Filter'!AH1402</f>
        <v>0</v>
      </c>
      <c r="U140" s="208"/>
      <c r="V140" s="247" t="s">
        <v>728</v>
      </c>
      <c r="W140" s="266">
        <f>'Natural Gas Filter'!AI1402</f>
        <v>0</v>
      </c>
      <c r="X140" s="266">
        <f>'Natural Gas Filter'!AJ1402</f>
        <v>0</v>
      </c>
      <c r="Y140" s="267">
        <f>'Natural Gas Filter'!AK1402</f>
        <v>0</v>
      </c>
    </row>
    <row r="141" spans="1:25" s="197" customFormat="1" x14ac:dyDescent="0.25">
      <c r="A141" s="247" t="s">
        <v>682</v>
      </c>
      <c r="B141" s="250">
        <f>'Natural Gas Filter'!U1403</f>
        <v>0</v>
      </c>
      <c r="C141" s="250">
        <f>'Natural Gas Filter'!V1403</f>
        <v>0</v>
      </c>
      <c r="D141" s="250">
        <f>'Natural Gas Filter'!W1403</f>
        <v>0</v>
      </c>
      <c r="E141" s="250">
        <f>'Natural Gas Filter'!X1403</f>
        <v>0</v>
      </c>
      <c r="F141" s="250">
        <f>'Natural Gas Filter'!Y1403</f>
        <v>0</v>
      </c>
      <c r="G141" s="254">
        <f>'Natural Gas Filter'!Z1403</f>
        <v>0</v>
      </c>
      <c r="I141" s="198"/>
      <c r="J141" s="247" t="s">
        <v>682</v>
      </c>
      <c r="K141" s="250">
        <f>'Natural Gas Filter'!AA1403</f>
        <v>0</v>
      </c>
      <c r="L141" s="250">
        <f>'Natural Gas Filter'!AB1403</f>
        <v>0</v>
      </c>
      <c r="M141" s="250">
        <f>'Natural Gas Filter'!AC1403</f>
        <v>0</v>
      </c>
      <c r="N141" s="250">
        <f>'Natural Gas Filter'!AD1403</f>
        <v>0</v>
      </c>
      <c r="O141" s="254">
        <f>'Natural Gas Filter'!AE1403</f>
        <v>0</v>
      </c>
      <c r="P141" s="196"/>
      <c r="Q141" s="247" t="s">
        <v>682</v>
      </c>
      <c r="R141" s="266">
        <f>'Natural Gas Filter'!AF1403</f>
        <v>0</v>
      </c>
      <c r="S141" s="266">
        <f>'Natural Gas Filter'!AG1403</f>
        <v>0</v>
      </c>
      <c r="T141" s="267">
        <f>'Natural Gas Filter'!AH1403</f>
        <v>0</v>
      </c>
      <c r="U141" s="208"/>
      <c r="V141" s="247" t="s">
        <v>682</v>
      </c>
      <c r="W141" s="266">
        <f>'Natural Gas Filter'!AI1403</f>
        <v>0</v>
      </c>
      <c r="X141" s="266">
        <f>'Natural Gas Filter'!AJ1403</f>
        <v>0</v>
      </c>
      <c r="Y141" s="267">
        <f>'Natural Gas Filter'!AK1403</f>
        <v>0</v>
      </c>
    </row>
    <row r="142" spans="1:25" s="197" customFormat="1" x14ac:dyDescent="0.25">
      <c r="A142" s="247" t="s">
        <v>327</v>
      </c>
      <c r="B142" s="250">
        <f>'Natural Gas Filter'!U1404</f>
        <v>2.8262336038480305E-11</v>
      </c>
      <c r="C142" s="250">
        <f>'Natural Gas Filter'!V1404</f>
        <v>2.8262336038480305E-11</v>
      </c>
      <c r="D142" s="250">
        <f>'Natural Gas Filter'!W1404</f>
        <v>2.8262336038480305E-11</v>
      </c>
      <c r="E142" s="250">
        <f>'Natural Gas Filter'!X1404</f>
        <v>2.8262336038480305E-11</v>
      </c>
      <c r="F142" s="250">
        <f>'Natural Gas Filter'!Y1404</f>
        <v>2.8262336038480305E-11</v>
      </c>
      <c r="G142" s="254">
        <f>'Natural Gas Filter'!Z1404</f>
        <v>2.8262336038480305E-11</v>
      </c>
      <c r="I142" s="198"/>
      <c r="J142" s="247" t="s">
        <v>327</v>
      </c>
      <c r="K142" s="250">
        <f>'Natural Gas Filter'!AA1404</f>
        <v>2.8262336038480305E-11</v>
      </c>
      <c r="L142" s="250">
        <f>'Natural Gas Filter'!AB1404</f>
        <v>2.8262336038480305E-11</v>
      </c>
      <c r="M142" s="250">
        <f>'Natural Gas Filter'!AC1404</f>
        <v>2.8262336038480305E-11</v>
      </c>
      <c r="N142" s="250">
        <f>'Natural Gas Filter'!AD1404</f>
        <v>2.8262336038480305E-11</v>
      </c>
      <c r="O142" s="254">
        <f>'Natural Gas Filter'!AE1404</f>
        <v>2.8262336038480305E-11</v>
      </c>
      <c r="P142" s="196"/>
      <c r="Q142" s="247" t="s">
        <v>327</v>
      </c>
      <c r="R142" s="266">
        <f>'Natural Gas Filter'!AF1404</f>
        <v>2.8262336038480305E-11</v>
      </c>
      <c r="S142" s="266">
        <f>'Natural Gas Filter'!AG1404</f>
        <v>2.8262336038480305E-11</v>
      </c>
      <c r="T142" s="267">
        <f>'Natural Gas Filter'!AH1404</f>
        <v>2.8262336038480305E-11</v>
      </c>
      <c r="U142" s="208"/>
      <c r="V142" s="247" t="s">
        <v>327</v>
      </c>
      <c r="W142" s="266">
        <f>'Natural Gas Filter'!AI1404</f>
        <v>2.8262336038480305E-11</v>
      </c>
      <c r="X142" s="266">
        <f>'Natural Gas Filter'!AJ1404</f>
        <v>2.8262336038480305E-11</v>
      </c>
      <c r="Y142" s="267">
        <f>'Natural Gas Filter'!AK1404</f>
        <v>2.8262336038480305E-11</v>
      </c>
    </row>
    <row r="143" spans="1:25" s="197" customFormat="1" x14ac:dyDescent="0.25">
      <c r="A143" s="247" t="s">
        <v>329</v>
      </c>
      <c r="B143" s="250">
        <f>'Natural Gas Filter'!U1405</f>
        <v>2.826233603848031E-8</v>
      </c>
      <c r="C143" s="250">
        <f>'Natural Gas Filter'!V1405</f>
        <v>2.826233603848031E-8</v>
      </c>
      <c r="D143" s="250">
        <f>'Natural Gas Filter'!W1405</f>
        <v>2.826233603848031E-8</v>
      </c>
      <c r="E143" s="250">
        <f>'Natural Gas Filter'!X1405</f>
        <v>2.826233603848031E-8</v>
      </c>
      <c r="F143" s="250">
        <f>'Natural Gas Filter'!Y1405</f>
        <v>2.826233603848031E-8</v>
      </c>
      <c r="G143" s="254">
        <f>'Natural Gas Filter'!Z1405</f>
        <v>2.826233603848031E-8</v>
      </c>
      <c r="I143" s="198"/>
      <c r="J143" s="247" t="s">
        <v>329</v>
      </c>
      <c r="K143" s="250">
        <f>'Natural Gas Filter'!AA1405</f>
        <v>2.826233603848031E-8</v>
      </c>
      <c r="L143" s="250">
        <f>'Natural Gas Filter'!AB1405</f>
        <v>2.826233603848031E-8</v>
      </c>
      <c r="M143" s="250">
        <f>'Natural Gas Filter'!AC1405</f>
        <v>2.826233603848031E-8</v>
      </c>
      <c r="N143" s="250">
        <f>'Natural Gas Filter'!AD1405</f>
        <v>2.826233603848031E-8</v>
      </c>
      <c r="O143" s="254">
        <f>'Natural Gas Filter'!AE1405</f>
        <v>2.826233603848031E-8</v>
      </c>
      <c r="P143" s="196"/>
      <c r="Q143" s="247" t="s">
        <v>329</v>
      </c>
      <c r="R143" s="266">
        <f>'Natural Gas Filter'!AF1405</f>
        <v>2.826233603848031E-8</v>
      </c>
      <c r="S143" s="266">
        <f>'Natural Gas Filter'!AG1405</f>
        <v>2.826233603848031E-8</v>
      </c>
      <c r="T143" s="267">
        <f>'Natural Gas Filter'!AH1405</f>
        <v>2.826233603848031E-8</v>
      </c>
      <c r="U143" s="208"/>
      <c r="V143" s="247" t="s">
        <v>329</v>
      </c>
      <c r="W143" s="266">
        <f>'Natural Gas Filter'!AI1405</f>
        <v>2.826233603848031E-8</v>
      </c>
      <c r="X143" s="266">
        <f>'Natural Gas Filter'!AJ1405</f>
        <v>2.826233603848031E-8</v>
      </c>
      <c r="Y143" s="267">
        <f>'Natural Gas Filter'!AK1405</f>
        <v>2.826233603848031E-8</v>
      </c>
    </row>
    <row r="144" spans="1:25" s="197" customFormat="1" x14ac:dyDescent="0.25">
      <c r="A144" s="247" t="s">
        <v>680</v>
      </c>
      <c r="B144" s="250">
        <f>'Natural Gas Filter'!U1406</f>
        <v>0</v>
      </c>
      <c r="C144" s="250">
        <f>'Natural Gas Filter'!V1406</f>
        <v>0</v>
      </c>
      <c r="D144" s="250">
        <f>'Natural Gas Filter'!W1406</f>
        <v>0</v>
      </c>
      <c r="E144" s="250">
        <f>'Natural Gas Filter'!X1406</f>
        <v>0</v>
      </c>
      <c r="F144" s="250">
        <f>'Natural Gas Filter'!Y1406</f>
        <v>0</v>
      </c>
      <c r="G144" s="254">
        <f>'Natural Gas Filter'!Z1406</f>
        <v>0</v>
      </c>
      <c r="I144" s="198"/>
      <c r="J144" s="247" t="s">
        <v>680</v>
      </c>
      <c r="K144" s="250">
        <f>'Natural Gas Filter'!AA1406</f>
        <v>0</v>
      </c>
      <c r="L144" s="250">
        <f>'Natural Gas Filter'!AB1406</f>
        <v>0</v>
      </c>
      <c r="M144" s="250">
        <f>'Natural Gas Filter'!AC1406</f>
        <v>0</v>
      </c>
      <c r="N144" s="250">
        <f>'Natural Gas Filter'!AD1406</f>
        <v>0</v>
      </c>
      <c r="O144" s="254">
        <f>'Natural Gas Filter'!AE1406</f>
        <v>0</v>
      </c>
      <c r="P144" s="196"/>
      <c r="Q144" s="247" t="s">
        <v>680</v>
      </c>
      <c r="R144" s="266">
        <f>'Natural Gas Filter'!AF1406</f>
        <v>0</v>
      </c>
      <c r="S144" s="266">
        <f>'Natural Gas Filter'!AG1406</f>
        <v>0</v>
      </c>
      <c r="T144" s="267">
        <f>'Natural Gas Filter'!AH1406</f>
        <v>0</v>
      </c>
      <c r="U144" s="208"/>
      <c r="V144" s="247" t="s">
        <v>680</v>
      </c>
      <c r="W144" s="266">
        <f>'Natural Gas Filter'!AI1406</f>
        <v>0</v>
      </c>
      <c r="X144" s="266">
        <f>'Natural Gas Filter'!AJ1406</f>
        <v>0</v>
      </c>
      <c r="Y144" s="267">
        <f>'Natural Gas Filter'!AK1406</f>
        <v>0</v>
      </c>
    </row>
    <row r="145" spans="1:25" s="197" customFormat="1" x14ac:dyDescent="0.25">
      <c r="A145" s="247" t="s">
        <v>678</v>
      </c>
      <c r="B145" s="250">
        <f>'Natural Gas Filter'!U1407</f>
        <v>0</v>
      </c>
      <c r="C145" s="250">
        <f>'Natural Gas Filter'!V1407</f>
        <v>0</v>
      </c>
      <c r="D145" s="250">
        <f>'Natural Gas Filter'!W1407</f>
        <v>0</v>
      </c>
      <c r="E145" s="250">
        <f>'Natural Gas Filter'!X1407</f>
        <v>0</v>
      </c>
      <c r="F145" s="250">
        <f>'Natural Gas Filter'!Y1407</f>
        <v>0</v>
      </c>
      <c r="G145" s="254">
        <f>'Natural Gas Filter'!Z1407</f>
        <v>0</v>
      </c>
      <c r="I145" s="198"/>
      <c r="J145" s="247" t="s">
        <v>678</v>
      </c>
      <c r="K145" s="250">
        <f>'Natural Gas Filter'!AA1407</f>
        <v>0</v>
      </c>
      <c r="L145" s="250">
        <f>'Natural Gas Filter'!AB1407</f>
        <v>0</v>
      </c>
      <c r="M145" s="250">
        <f>'Natural Gas Filter'!AC1407</f>
        <v>0</v>
      </c>
      <c r="N145" s="250">
        <f>'Natural Gas Filter'!AD1407</f>
        <v>0</v>
      </c>
      <c r="O145" s="254">
        <f>'Natural Gas Filter'!AE1407</f>
        <v>0</v>
      </c>
      <c r="P145" s="196"/>
      <c r="Q145" s="247" t="s">
        <v>678</v>
      </c>
      <c r="R145" s="266">
        <f>'Natural Gas Filter'!AF1407</f>
        <v>0</v>
      </c>
      <c r="S145" s="266">
        <f>'Natural Gas Filter'!AG1407</f>
        <v>0</v>
      </c>
      <c r="T145" s="267">
        <f>'Natural Gas Filter'!AH1407</f>
        <v>0</v>
      </c>
      <c r="U145" s="208"/>
      <c r="V145" s="247" t="s">
        <v>678</v>
      </c>
      <c r="W145" s="266">
        <f>'Natural Gas Filter'!AI1407</f>
        <v>0</v>
      </c>
      <c r="X145" s="266">
        <f>'Natural Gas Filter'!AJ1407</f>
        <v>0</v>
      </c>
      <c r="Y145" s="267">
        <f>'Natural Gas Filter'!AK1407</f>
        <v>0</v>
      </c>
    </row>
    <row r="146" spans="1:25" s="197" customFormat="1" x14ac:dyDescent="0.25">
      <c r="A146" s="247" t="s">
        <v>676</v>
      </c>
      <c r="B146" s="250">
        <f>'Natural Gas Filter'!U1408</f>
        <v>0</v>
      </c>
      <c r="C146" s="250">
        <f>'Natural Gas Filter'!V1408</f>
        <v>0</v>
      </c>
      <c r="D146" s="250">
        <f>'Natural Gas Filter'!W1408</f>
        <v>0</v>
      </c>
      <c r="E146" s="250">
        <f>'Natural Gas Filter'!X1408</f>
        <v>0</v>
      </c>
      <c r="F146" s="250">
        <f>'Natural Gas Filter'!Y1408</f>
        <v>0</v>
      </c>
      <c r="G146" s="254">
        <f>'Natural Gas Filter'!Z1408</f>
        <v>0</v>
      </c>
      <c r="I146" s="198"/>
      <c r="J146" s="247" t="s">
        <v>676</v>
      </c>
      <c r="K146" s="250">
        <f>'Natural Gas Filter'!AA1408</f>
        <v>0</v>
      </c>
      <c r="L146" s="250">
        <f>'Natural Gas Filter'!AB1408</f>
        <v>0</v>
      </c>
      <c r="M146" s="250">
        <f>'Natural Gas Filter'!AC1408</f>
        <v>0</v>
      </c>
      <c r="N146" s="250">
        <f>'Natural Gas Filter'!AD1408</f>
        <v>0</v>
      </c>
      <c r="O146" s="254">
        <f>'Natural Gas Filter'!AE1408</f>
        <v>0</v>
      </c>
      <c r="P146" s="196"/>
      <c r="Q146" s="247" t="s">
        <v>676</v>
      </c>
      <c r="R146" s="266">
        <f>'Natural Gas Filter'!AF1408</f>
        <v>0</v>
      </c>
      <c r="S146" s="266">
        <f>'Natural Gas Filter'!AG1408</f>
        <v>0</v>
      </c>
      <c r="T146" s="267">
        <f>'Natural Gas Filter'!AH1408</f>
        <v>0</v>
      </c>
      <c r="U146" s="208"/>
      <c r="V146" s="247" t="s">
        <v>676</v>
      </c>
      <c r="W146" s="266">
        <f>'Natural Gas Filter'!AI1408</f>
        <v>0</v>
      </c>
      <c r="X146" s="266">
        <f>'Natural Gas Filter'!AJ1408</f>
        <v>0</v>
      </c>
      <c r="Y146" s="267">
        <f>'Natural Gas Filter'!AK1408</f>
        <v>0</v>
      </c>
    </row>
    <row r="147" spans="1:25" s="197" customFormat="1" x14ac:dyDescent="0.25">
      <c r="A147" s="247" t="s">
        <v>331</v>
      </c>
      <c r="B147" s="250">
        <f>'Natural Gas Filter'!U1409</f>
        <v>3.7683114717973746E-10</v>
      </c>
      <c r="C147" s="250">
        <f>'Natural Gas Filter'!V1409</f>
        <v>3.7683114717973746E-10</v>
      </c>
      <c r="D147" s="250">
        <f>'Natural Gas Filter'!W1409</f>
        <v>3.7683114717973746E-10</v>
      </c>
      <c r="E147" s="250">
        <f>'Natural Gas Filter'!X1409</f>
        <v>3.7683114717973746E-10</v>
      </c>
      <c r="F147" s="250">
        <f>'Natural Gas Filter'!Y1409</f>
        <v>3.7683114717973746E-10</v>
      </c>
      <c r="G147" s="254">
        <f>'Natural Gas Filter'!Z1409</f>
        <v>3.7683114717973746E-10</v>
      </c>
      <c r="I147" s="198"/>
      <c r="J147" s="247" t="s">
        <v>331</v>
      </c>
      <c r="K147" s="250">
        <f>'Natural Gas Filter'!AA1409</f>
        <v>3.7683114717973746E-10</v>
      </c>
      <c r="L147" s="250">
        <f>'Natural Gas Filter'!AB1409</f>
        <v>3.7683114717973746E-10</v>
      </c>
      <c r="M147" s="250">
        <f>'Natural Gas Filter'!AC1409</f>
        <v>3.7683114717973746E-10</v>
      </c>
      <c r="N147" s="250">
        <f>'Natural Gas Filter'!AD1409</f>
        <v>3.7683114717973746E-10</v>
      </c>
      <c r="O147" s="254">
        <f>'Natural Gas Filter'!AE1409</f>
        <v>3.7683114717973746E-10</v>
      </c>
      <c r="P147" s="196"/>
      <c r="Q147" s="247" t="s">
        <v>331</v>
      </c>
      <c r="R147" s="266">
        <f>'Natural Gas Filter'!AF1409</f>
        <v>3.7683114717973746E-10</v>
      </c>
      <c r="S147" s="266">
        <f>'Natural Gas Filter'!AG1409</f>
        <v>3.7683114717973746E-10</v>
      </c>
      <c r="T147" s="267">
        <f>'Natural Gas Filter'!AH1409</f>
        <v>3.7683114717973746E-10</v>
      </c>
      <c r="U147" s="208"/>
      <c r="V147" s="247" t="s">
        <v>331</v>
      </c>
      <c r="W147" s="266">
        <f>'Natural Gas Filter'!AI1409</f>
        <v>3.7683114717973746E-10</v>
      </c>
      <c r="X147" s="266">
        <f>'Natural Gas Filter'!AJ1409</f>
        <v>3.7683114717973746E-10</v>
      </c>
      <c r="Y147" s="267">
        <f>'Natural Gas Filter'!AK1409</f>
        <v>3.7683114717973746E-10</v>
      </c>
    </row>
    <row r="148" spans="1:25" s="197" customFormat="1" x14ac:dyDescent="0.25">
      <c r="A148" s="247" t="s">
        <v>334</v>
      </c>
      <c r="B148" s="250">
        <f>'Natural Gas Filter'!U1410</f>
        <v>7.3011034766074144E-5</v>
      </c>
      <c r="C148" s="250">
        <f>'Natural Gas Filter'!V1410</f>
        <v>7.3011034766074144E-5</v>
      </c>
      <c r="D148" s="250">
        <f>'Natural Gas Filter'!W1410</f>
        <v>7.3011034766074144E-5</v>
      </c>
      <c r="E148" s="250">
        <f>'Natural Gas Filter'!X1410</f>
        <v>7.3011034766074144E-5</v>
      </c>
      <c r="F148" s="250">
        <f>'Natural Gas Filter'!Y1410</f>
        <v>7.3011034766074144E-5</v>
      </c>
      <c r="G148" s="254">
        <f>'Natural Gas Filter'!Z1410</f>
        <v>7.3011034766074144E-5</v>
      </c>
      <c r="I148" s="198"/>
      <c r="J148" s="247" t="s">
        <v>334</v>
      </c>
      <c r="K148" s="250">
        <f>'Natural Gas Filter'!AA1410</f>
        <v>7.3011034766074144E-5</v>
      </c>
      <c r="L148" s="250">
        <f>'Natural Gas Filter'!AB1410</f>
        <v>7.3011034766074144E-5</v>
      </c>
      <c r="M148" s="250">
        <f>'Natural Gas Filter'!AC1410</f>
        <v>7.3011034766074144E-5</v>
      </c>
      <c r="N148" s="250">
        <f>'Natural Gas Filter'!AD1410</f>
        <v>7.3011034766074144E-5</v>
      </c>
      <c r="O148" s="254">
        <f>'Natural Gas Filter'!AE1410</f>
        <v>7.3011034766074144E-5</v>
      </c>
      <c r="P148" s="196"/>
      <c r="Q148" s="247" t="s">
        <v>334</v>
      </c>
      <c r="R148" s="266">
        <f>'Natural Gas Filter'!AF1410</f>
        <v>7.3011034766074144E-5</v>
      </c>
      <c r="S148" s="266">
        <f>'Natural Gas Filter'!AG1410</f>
        <v>7.3011034766074144E-5</v>
      </c>
      <c r="T148" s="267">
        <f>'Natural Gas Filter'!AH1410</f>
        <v>7.3011034766074144E-5</v>
      </c>
      <c r="U148" s="208"/>
      <c r="V148" s="247" t="s">
        <v>334</v>
      </c>
      <c r="W148" s="266">
        <f>'Natural Gas Filter'!AI1410</f>
        <v>7.3011034766074144E-5</v>
      </c>
      <c r="X148" s="266">
        <f>'Natural Gas Filter'!AJ1410</f>
        <v>7.3011034766074144E-5</v>
      </c>
      <c r="Y148" s="267">
        <f>'Natural Gas Filter'!AK1410</f>
        <v>7.3011034766074144E-5</v>
      </c>
    </row>
    <row r="149" spans="1:25" s="197" customFormat="1" x14ac:dyDescent="0.25">
      <c r="A149" s="247" t="s">
        <v>673</v>
      </c>
      <c r="B149" s="250">
        <f>'Natural Gas Filter'!U1411</f>
        <v>0</v>
      </c>
      <c r="C149" s="250">
        <f>'Natural Gas Filter'!V1411</f>
        <v>0</v>
      </c>
      <c r="D149" s="250">
        <f>'Natural Gas Filter'!W1411</f>
        <v>0</v>
      </c>
      <c r="E149" s="250">
        <f>'Natural Gas Filter'!X1411</f>
        <v>0</v>
      </c>
      <c r="F149" s="250">
        <f>'Natural Gas Filter'!Y1411</f>
        <v>0</v>
      </c>
      <c r="G149" s="254">
        <f>'Natural Gas Filter'!Z1411</f>
        <v>0</v>
      </c>
      <c r="I149" s="198"/>
      <c r="J149" s="247" t="s">
        <v>673</v>
      </c>
      <c r="K149" s="250">
        <f>'Natural Gas Filter'!AA1411</f>
        <v>0</v>
      </c>
      <c r="L149" s="250">
        <f>'Natural Gas Filter'!AB1411</f>
        <v>0</v>
      </c>
      <c r="M149" s="250">
        <f>'Natural Gas Filter'!AC1411</f>
        <v>0</v>
      </c>
      <c r="N149" s="250">
        <f>'Natural Gas Filter'!AD1411</f>
        <v>0</v>
      </c>
      <c r="O149" s="254">
        <f>'Natural Gas Filter'!AE1411</f>
        <v>0</v>
      </c>
      <c r="P149" s="196"/>
      <c r="Q149" s="247" t="s">
        <v>673</v>
      </c>
      <c r="R149" s="266">
        <f>'Natural Gas Filter'!AF1411</f>
        <v>0</v>
      </c>
      <c r="S149" s="266">
        <f>'Natural Gas Filter'!AG1411</f>
        <v>0</v>
      </c>
      <c r="T149" s="267">
        <f>'Natural Gas Filter'!AH1411</f>
        <v>0</v>
      </c>
      <c r="U149" s="208"/>
      <c r="V149" s="247" t="s">
        <v>673</v>
      </c>
      <c r="W149" s="266">
        <f>'Natural Gas Filter'!AI1411</f>
        <v>0</v>
      </c>
      <c r="X149" s="266">
        <f>'Natural Gas Filter'!AJ1411</f>
        <v>0</v>
      </c>
      <c r="Y149" s="267">
        <f>'Natural Gas Filter'!AK1411</f>
        <v>0</v>
      </c>
    </row>
    <row r="150" spans="1:25" s="197" customFormat="1" x14ac:dyDescent="0.25">
      <c r="A150" s="247" t="s">
        <v>510</v>
      </c>
      <c r="B150" s="250">
        <f>'Natural Gas Filter'!U1412</f>
        <v>0</v>
      </c>
      <c r="C150" s="250">
        <f>'Natural Gas Filter'!V1412</f>
        <v>0</v>
      </c>
      <c r="D150" s="250">
        <f>'Natural Gas Filter'!W1412</f>
        <v>0</v>
      </c>
      <c r="E150" s="250">
        <f>'Natural Gas Filter'!X1412</f>
        <v>0</v>
      </c>
      <c r="F150" s="250">
        <f>'Natural Gas Filter'!Y1412</f>
        <v>0</v>
      </c>
      <c r="G150" s="254">
        <f>'Natural Gas Filter'!Z1412</f>
        <v>0</v>
      </c>
      <c r="I150" s="198"/>
      <c r="J150" s="247" t="s">
        <v>510</v>
      </c>
      <c r="K150" s="250">
        <f>'Natural Gas Filter'!AA1412</f>
        <v>0</v>
      </c>
      <c r="L150" s="250">
        <f>'Natural Gas Filter'!AB1412</f>
        <v>0</v>
      </c>
      <c r="M150" s="250">
        <f>'Natural Gas Filter'!AC1412</f>
        <v>0</v>
      </c>
      <c r="N150" s="250">
        <f>'Natural Gas Filter'!AD1412</f>
        <v>0</v>
      </c>
      <c r="O150" s="254">
        <f>'Natural Gas Filter'!AE1412</f>
        <v>0</v>
      </c>
      <c r="P150" s="196"/>
      <c r="Q150" s="247" t="s">
        <v>510</v>
      </c>
      <c r="R150" s="266">
        <f>'Natural Gas Filter'!AF1412</f>
        <v>0</v>
      </c>
      <c r="S150" s="266">
        <f>'Natural Gas Filter'!AG1412</f>
        <v>0</v>
      </c>
      <c r="T150" s="267">
        <f>'Natural Gas Filter'!AH1412</f>
        <v>0</v>
      </c>
      <c r="U150" s="208"/>
      <c r="V150" s="247" t="s">
        <v>510</v>
      </c>
      <c r="W150" s="266">
        <f>'Natural Gas Filter'!AI1412</f>
        <v>0</v>
      </c>
      <c r="X150" s="266">
        <f>'Natural Gas Filter'!AJ1412</f>
        <v>0</v>
      </c>
      <c r="Y150" s="267">
        <f>'Natural Gas Filter'!AK1412</f>
        <v>0</v>
      </c>
    </row>
    <row r="151" spans="1:25" s="197" customFormat="1" x14ac:dyDescent="0.25">
      <c r="A151" s="247" t="s">
        <v>671</v>
      </c>
      <c r="B151" s="250">
        <f>'Natural Gas Filter'!U1413</f>
        <v>0</v>
      </c>
      <c r="C151" s="250">
        <f>'Natural Gas Filter'!V1413</f>
        <v>0</v>
      </c>
      <c r="D151" s="250">
        <f>'Natural Gas Filter'!W1413</f>
        <v>0</v>
      </c>
      <c r="E151" s="250">
        <f>'Natural Gas Filter'!X1413</f>
        <v>0</v>
      </c>
      <c r="F151" s="250">
        <f>'Natural Gas Filter'!Y1413</f>
        <v>0</v>
      </c>
      <c r="G151" s="254">
        <f>'Natural Gas Filter'!Z1413</f>
        <v>0</v>
      </c>
      <c r="I151" s="198"/>
      <c r="J151" s="247" t="s">
        <v>671</v>
      </c>
      <c r="K151" s="250">
        <f>'Natural Gas Filter'!AA1413</f>
        <v>0</v>
      </c>
      <c r="L151" s="250">
        <f>'Natural Gas Filter'!AB1413</f>
        <v>0</v>
      </c>
      <c r="M151" s="250">
        <f>'Natural Gas Filter'!AC1413</f>
        <v>0</v>
      </c>
      <c r="N151" s="250">
        <f>'Natural Gas Filter'!AD1413</f>
        <v>0</v>
      </c>
      <c r="O151" s="254">
        <f>'Natural Gas Filter'!AE1413</f>
        <v>0</v>
      </c>
      <c r="P151" s="196"/>
      <c r="Q151" s="247" t="s">
        <v>671</v>
      </c>
      <c r="R151" s="266">
        <f>'Natural Gas Filter'!AF1413</f>
        <v>0</v>
      </c>
      <c r="S151" s="266">
        <f>'Natural Gas Filter'!AG1413</f>
        <v>0</v>
      </c>
      <c r="T151" s="267">
        <f>'Natural Gas Filter'!AH1413</f>
        <v>0</v>
      </c>
      <c r="U151" s="208"/>
      <c r="V151" s="247" t="s">
        <v>671</v>
      </c>
      <c r="W151" s="266">
        <f>'Natural Gas Filter'!AI1413</f>
        <v>0</v>
      </c>
      <c r="X151" s="266">
        <f>'Natural Gas Filter'!AJ1413</f>
        <v>0</v>
      </c>
      <c r="Y151" s="267">
        <f>'Natural Gas Filter'!AK1413</f>
        <v>0</v>
      </c>
    </row>
    <row r="152" spans="1:25" s="197" customFormat="1" x14ac:dyDescent="0.25">
      <c r="A152" s="247" t="s">
        <v>668</v>
      </c>
      <c r="B152" s="250">
        <f>'Natural Gas Filter'!U1414</f>
        <v>0</v>
      </c>
      <c r="C152" s="250">
        <f>'Natural Gas Filter'!V1414</f>
        <v>0</v>
      </c>
      <c r="D152" s="250">
        <f>'Natural Gas Filter'!W1414</f>
        <v>0</v>
      </c>
      <c r="E152" s="250">
        <f>'Natural Gas Filter'!X1414</f>
        <v>0</v>
      </c>
      <c r="F152" s="250">
        <f>'Natural Gas Filter'!Y1414</f>
        <v>0</v>
      </c>
      <c r="G152" s="254">
        <f>'Natural Gas Filter'!Z1414</f>
        <v>0</v>
      </c>
      <c r="I152" s="198"/>
      <c r="J152" s="247" t="s">
        <v>668</v>
      </c>
      <c r="K152" s="250">
        <f>'Natural Gas Filter'!AA1414</f>
        <v>0</v>
      </c>
      <c r="L152" s="250">
        <f>'Natural Gas Filter'!AB1414</f>
        <v>0</v>
      </c>
      <c r="M152" s="250">
        <f>'Natural Gas Filter'!AC1414</f>
        <v>0</v>
      </c>
      <c r="N152" s="250">
        <f>'Natural Gas Filter'!AD1414</f>
        <v>0</v>
      </c>
      <c r="O152" s="254">
        <f>'Natural Gas Filter'!AE1414</f>
        <v>0</v>
      </c>
      <c r="P152" s="196"/>
      <c r="Q152" s="247" t="s">
        <v>668</v>
      </c>
      <c r="R152" s="266">
        <f>'Natural Gas Filter'!AF1414</f>
        <v>0</v>
      </c>
      <c r="S152" s="266">
        <f>'Natural Gas Filter'!AG1414</f>
        <v>0</v>
      </c>
      <c r="T152" s="267">
        <f>'Natural Gas Filter'!AH1414</f>
        <v>0</v>
      </c>
      <c r="U152" s="208"/>
      <c r="V152" s="247" t="s">
        <v>668</v>
      </c>
      <c r="W152" s="266">
        <f>'Natural Gas Filter'!AI1414</f>
        <v>0</v>
      </c>
      <c r="X152" s="266">
        <f>'Natural Gas Filter'!AJ1414</f>
        <v>0</v>
      </c>
      <c r="Y152" s="267">
        <f>'Natural Gas Filter'!AK1414</f>
        <v>0</v>
      </c>
    </row>
    <row r="153" spans="1:25" s="197" customFormat="1" x14ac:dyDescent="0.25">
      <c r="A153" s="247" t="s">
        <v>336</v>
      </c>
      <c r="B153" s="250">
        <f>'Natural Gas Filter'!U1415</f>
        <v>7.0655840096200789E-11</v>
      </c>
      <c r="C153" s="250">
        <f>'Natural Gas Filter'!V1415</f>
        <v>7.0655840096200789E-11</v>
      </c>
      <c r="D153" s="250">
        <f>'Natural Gas Filter'!W1415</f>
        <v>7.0655840096200789E-11</v>
      </c>
      <c r="E153" s="250">
        <f>'Natural Gas Filter'!X1415</f>
        <v>7.0655840096200789E-11</v>
      </c>
      <c r="F153" s="250">
        <f>'Natural Gas Filter'!Y1415</f>
        <v>7.0655840096200789E-11</v>
      </c>
      <c r="G153" s="254">
        <f>'Natural Gas Filter'!Z1415</f>
        <v>7.0655840096200789E-11</v>
      </c>
      <c r="I153" s="198"/>
      <c r="J153" s="247" t="s">
        <v>336</v>
      </c>
      <c r="K153" s="250">
        <f>'Natural Gas Filter'!AA1415</f>
        <v>7.0655840096200789E-11</v>
      </c>
      <c r="L153" s="250">
        <f>'Natural Gas Filter'!AB1415</f>
        <v>7.0655840096200789E-11</v>
      </c>
      <c r="M153" s="250">
        <f>'Natural Gas Filter'!AC1415</f>
        <v>7.0655840096200789E-11</v>
      </c>
      <c r="N153" s="250">
        <f>'Natural Gas Filter'!AD1415</f>
        <v>7.0655840096200789E-11</v>
      </c>
      <c r="O153" s="254">
        <f>'Natural Gas Filter'!AE1415</f>
        <v>7.0655840096200789E-11</v>
      </c>
      <c r="P153" s="196"/>
      <c r="Q153" s="247" t="s">
        <v>336</v>
      </c>
      <c r="R153" s="266">
        <f>'Natural Gas Filter'!AF1415</f>
        <v>7.0655840096200789E-11</v>
      </c>
      <c r="S153" s="266">
        <f>'Natural Gas Filter'!AG1415</f>
        <v>7.0655840096200789E-11</v>
      </c>
      <c r="T153" s="267">
        <f>'Natural Gas Filter'!AH1415</f>
        <v>7.0655840096200789E-11</v>
      </c>
      <c r="U153" s="208"/>
      <c r="V153" s="247" t="s">
        <v>336</v>
      </c>
      <c r="W153" s="266">
        <f>'Natural Gas Filter'!AI1415</f>
        <v>7.0655840096200789E-11</v>
      </c>
      <c r="X153" s="266">
        <f>'Natural Gas Filter'!AJ1415</f>
        <v>7.0655840096200789E-11</v>
      </c>
      <c r="Y153" s="267">
        <f>'Natural Gas Filter'!AK1415</f>
        <v>7.0655840096200789E-11</v>
      </c>
    </row>
    <row r="154" spans="1:25" s="197" customFormat="1" x14ac:dyDescent="0.25">
      <c r="A154" s="247" t="s">
        <v>338</v>
      </c>
      <c r="B154" s="250">
        <f>'Natural Gas Filter'!U1416</f>
        <v>6.5945450756454072E-11</v>
      </c>
      <c r="C154" s="250">
        <f>'Natural Gas Filter'!V1416</f>
        <v>6.5945450756454072E-11</v>
      </c>
      <c r="D154" s="250">
        <f>'Natural Gas Filter'!W1416</f>
        <v>6.5945450756454072E-11</v>
      </c>
      <c r="E154" s="250">
        <f>'Natural Gas Filter'!X1416</f>
        <v>6.5945450756454072E-11</v>
      </c>
      <c r="F154" s="250">
        <f>'Natural Gas Filter'!Y1416</f>
        <v>6.5945450756454072E-11</v>
      </c>
      <c r="G154" s="254">
        <f>'Natural Gas Filter'!Z1416</f>
        <v>6.5945450756454072E-11</v>
      </c>
      <c r="I154" s="198"/>
      <c r="J154" s="247" t="s">
        <v>338</v>
      </c>
      <c r="K154" s="250">
        <f>'Natural Gas Filter'!AA1416</f>
        <v>6.5945450756454072E-11</v>
      </c>
      <c r="L154" s="250">
        <f>'Natural Gas Filter'!AB1416</f>
        <v>6.5945450756454072E-11</v>
      </c>
      <c r="M154" s="250">
        <f>'Natural Gas Filter'!AC1416</f>
        <v>6.5945450756454072E-11</v>
      </c>
      <c r="N154" s="250">
        <f>'Natural Gas Filter'!AD1416</f>
        <v>6.5945450756454072E-11</v>
      </c>
      <c r="O154" s="254">
        <f>'Natural Gas Filter'!AE1416</f>
        <v>6.5945450756454072E-11</v>
      </c>
      <c r="P154" s="196"/>
      <c r="Q154" s="247" t="s">
        <v>338</v>
      </c>
      <c r="R154" s="266">
        <f>'Natural Gas Filter'!AF1416</f>
        <v>6.5945450756454072E-11</v>
      </c>
      <c r="S154" s="266">
        <f>'Natural Gas Filter'!AG1416</f>
        <v>6.5945450756454072E-11</v>
      </c>
      <c r="T154" s="267">
        <f>'Natural Gas Filter'!AH1416</f>
        <v>6.5945450756454072E-11</v>
      </c>
      <c r="U154" s="208"/>
      <c r="V154" s="247" t="s">
        <v>338</v>
      </c>
      <c r="W154" s="266">
        <f>'Natural Gas Filter'!AI1416</f>
        <v>6.5945450756454072E-11</v>
      </c>
      <c r="X154" s="266">
        <f>'Natural Gas Filter'!AJ1416</f>
        <v>6.5945450756454072E-11</v>
      </c>
      <c r="Y154" s="267">
        <f>'Natural Gas Filter'!AK1416</f>
        <v>6.5945450756454072E-11</v>
      </c>
    </row>
    <row r="155" spans="1:25" s="197" customFormat="1" x14ac:dyDescent="0.25">
      <c r="A155" s="247" t="s">
        <v>340</v>
      </c>
      <c r="B155" s="250">
        <f>'Natural Gas Filter'!U1417</f>
        <v>1.7663960024050194E-6</v>
      </c>
      <c r="C155" s="250">
        <f>'Natural Gas Filter'!V1417</f>
        <v>1.7663960024050194E-6</v>
      </c>
      <c r="D155" s="250">
        <f>'Natural Gas Filter'!W1417</f>
        <v>1.7663960024050194E-6</v>
      </c>
      <c r="E155" s="250">
        <f>'Natural Gas Filter'!X1417</f>
        <v>1.7663960024050194E-6</v>
      </c>
      <c r="F155" s="250">
        <f>'Natural Gas Filter'!Y1417</f>
        <v>1.7663960024050194E-6</v>
      </c>
      <c r="G155" s="254">
        <f>'Natural Gas Filter'!Z1417</f>
        <v>1.7663960024050194E-6</v>
      </c>
      <c r="I155" s="198"/>
      <c r="J155" s="247" t="s">
        <v>340</v>
      </c>
      <c r="K155" s="250">
        <f>'Natural Gas Filter'!AA1417</f>
        <v>1.7663960024050194E-6</v>
      </c>
      <c r="L155" s="250">
        <f>'Natural Gas Filter'!AB1417</f>
        <v>1.7663960024050194E-6</v>
      </c>
      <c r="M155" s="250">
        <f>'Natural Gas Filter'!AC1417</f>
        <v>1.7663960024050194E-6</v>
      </c>
      <c r="N155" s="250">
        <f>'Natural Gas Filter'!AD1417</f>
        <v>1.7663960024050194E-6</v>
      </c>
      <c r="O155" s="254">
        <f>'Natural Gas Filter'!AE1417</f>
        <v>1.7663960024050194E-6</v>
      </c>
      <c r="P155" s="196"/>
      <c r="Q155" s="247" t="s">
        <v>340</v>
      </c>
      <c r="R155" s="266">
        <f>'Natural Gas Filter'!AF1417</f>
        <v>1.7663960024050194E-6</v>
      </c>
      <c r="S155" s="266">
        <f>'Natural Gas Filter'!AG1417</f>
        <v>1.7663960024050194E-6</v>
      </c>
      <c r="T155" s="267">
        <f>'Natural Gas Filter'!AH1417</f>
        <v>1.7663960024050194E-6</v>
      </c>
      <c r="U155" s="208"/>
      <c r="V155" s="247" t="s">
        <v>340</v>
      </c>
      <c r="W155" s="266">
        <f>'Natural Gas Filter'!AI1417</f>
        <v>1.7663960024050194E-6</v>
      </c>
      <c r="X155" s="266">
        <f>'Natural Gas Filter'!AJ1417</f>
        <v>1.7663960024050194E-6</v>
      </c>
      <c r="Y155" s="267">
        <f>'Natural Gas Filter'!AK1417</f>
        <v>1.7663960024050194E-6</v>
      </c>
    </row>
    <row r="156" spans="1:25" s="199" customFormat="1" x14ac:dyDescent="0.25">
      <c r="A156" s="247" t="s">
        <v>342</v>
      </c>
      <c r="B156" s="250">
        <f>'Natural Gas Filter'!U1418</f>
        <v>4.2393504057720465E-11</v>
      </c>
      <c r="C156" s="250">
        <f>'Natural Gas Filter'!V1418</f>
        <v>4.2393504057720465E-11</v>
      </c>
      <c r="D156" s="250">
        <f>'Natural Gas Filter'!W1418</f>
        <v>4.2393504057720465E-11</v>
      </c>
      <c r="E156" s="250">
        <f>'Natural Gas Filter'!X1418</f>
        <v>4.2393504057720465E-11</v>
      </c>
      <c r="F156" s="250">
        <f>'Natural Gas Filter'!Y1418</f>
        <v>4.2393504057720465E-11</v>
      </c>
      <c r="G156" s="254">
        <f>'Natural Gas Filter'!Z1418</f>
        <v>4.2393504057720465E-11</v>
      </c>
      <c r="I156" s="198"/>
      <c r="J156" s="247" t="s">
        <v>342</v>
      </c>
      <c r="K156" s="250">
        <f>'Natural Gas Filter'!AA1418</f>
        <v>4.2393504057720465E-11</v>
      </c>
      <c r="L156" s="250">
        <f>'Natural Gas Filter'!AB1418</f>
        <v>4.2393504057720465E-11</v>
      </c>
      <c r="M156" s="250">
        <f>'Natural Gas Filter'!AC1418</f>
        <v>4.2393504057720465E-11</v>
      </c>
      <c r="N156" s="250">
        <f>'Natural Gas Filter'!AD1418</f>
        <v>4.2393504057720465E-11</v>
      </c>
      <c r="O156" s="254">
        <f>'Natural Gas Filter'!AE1418</f>
        <v>4.2393504057720465E-11</v>
      </c>
      <c r="P156" s="224"/>
      <c r="Q156" s="247" t="s">
        <v>342</v>
      </c>
      <c r="R156" s="266">
        <f>'Natural Gas Filter'!AF1418</f>
        <v>4.2393504057720465E-11</v>
      </c>
      <c r="S156" s="266">
        <f>'Natural Gas Filter'!AG1418</f>
        <v>4.2393504057720465E-11</v>
      </c>
      <c r="T156" s="267">
        <f>'Natural Gas Filter'!AH1418</f>
        <v>4.2393504057720465E-11</v>
      </c>
      <c r="U156" s="208"/>
      <c r="V156" s="247" t="s">
        <v>342</v>
      </c>
      <c r="W156" s="266">
        <f>'Natural Gas Filter'!AI1418</f>
        <v>4.2393504057720465E-11</v>
      </c>
      <c r="X156" s="266">
        <f>'Natural Gas Filter'!AJ1418</f>
        <v>4.2393504057720465E-11</v>
      </c>
      <c r="Y156" s="267">
        <f>'Natural Gas Filter'!AK1418</f>
        <v>4.2393504057720465E-11</v>
      </c>
    </row>
    <row r="157" spans="1:25" s="199" customFormat="1" x14ac:dyDescent="0.25">
      <c r="A157" s="247" t="s">
        <v>726</v>
      </c>
      <c r="B157" s="250">
        <f>'Natural Gas Filter'!U1419</f>
        <v>0</v>
      </c>
      <c r="C157" s="250">
        <f>'Natural Gas Filter'!V1419</f>
        <v>0</v>
      </c>
      <c r="D157" s="250">
        <f>'Natural Gas Filter'!W1419</f>
        <v>0</v>
      </c>
      <c r="E157" s="250">
        <f>'Natural Gas Filter'!X1419</f>
        <v>0</v>
      </c>
      <c r="F157" s="250">
        <f>'Natural Gas Filter'!Y1419</f>
        <v>0</v>
      </c>
      <c r="G157" s="254">
        <f>'Natural Gas Filter'!Z1419</f>
        <v>0</v>
      </c>
      <c r="I157" s="198"/>
      <c r="J157" s="247" t="s">
        <v>726</v>
      </c>
      <c r="K157" s="250">
        <f>'Natural Gas Filter'!AA1419</f>
        <v>0</v>
      </c>
      <c r="L157" s="250">
        <f>'Natural Gas Filter'!AB1419</f>
        <v>0</v>
      </c>
      <c r="M157" s="250">
        <f>'Natural Gas Filter'!AC1419</f>
        <v>0</v>
      </c>
      <c r="N157" s="250">
        <f>'Natural Gas Filter'!AD1419</f>
        <v>0</v>
      </c>
      <c r="O157" s="254">
        <f>'Natural Gas Filter'!AE1419</f>
        <v>0</v>
      </c>
      <c r="P157" s="224"/>
      <c r="Q157" s="247" t="s">
        <v>726</v>
      </c>
      <c r="R157" s="266">
        <f>'Natural Gas Filter'!AF1419</f>
        <v>0</v>
      </c>
      <c r="S157" s="266">
        <f>'Natural Gas Filter'!AG1419</f>
        <v>0</v>
      </c>
      <c r="T157" s="267">
        <f>'Natural Gas Filter'!AH1419</f>
        <v>0</v>
      </c>
      <c r="U157" s="208"/>
      <c r="V157" s="247" t="s">
        <v>726</v>
      </c>
      <c r="W157" s="266">
        <f>'Natural Gas Filter'!AI1419</f>
        <v>0</v>
      </c>
      <c r="X157" s="266">
        <f>'Natural Gas Filter'!AJ1419</f>
        <v>0</v>
      </c>
      <c r="Y157" s="267">
        <f>'Natural Gas Filter'!AK1419</f>
        <v>0</v>
      </c>
    </row>
    <row r="158" spans="1:25" s="197" customFormat="1" x14ac:dyDescent="0.25">
      <c r="A158" s="247" t="s">
        <v>666</v>
      </c>
      <c r="B158" s="250">
        <f>'Natural Gas Filter'!U1420</f>
        <v>0</v>
      </c>
      <c r="C158" s="250">
        <f>'Natural Gas Filter'!V1420</f>
        <v>0</v>
      </c>
      <c r="D158" s="250">
        <f>'Natural Gas Filter'!W1420</f>
        <v>0</v>
      </c>
      <c r="E158" s="250">
        <f>'Natural Gas Filter'!X1420</f>
        <v>0</v>
      </c>
      <c r="F158" s="250">
        <f>'Natural Gas Filter'!Y1420</f>
        <v>0</v>
      </c>
      <c r="G158" s="254">
        <f>'Natural Gas Filter'!Z1420</f>
        <v>0</v>
      </c>
      <c r="I158" s="198"/>
      <c r="J158" s="247" t="s">
        <v>666</v>
      </c>
      <c r="K158" s="250">
        <f>'Natural Gas Filter'!AA1420</f>
        <v>0</v>
      </c>
      <c r="L158" s="250">
        <f>'Natural Gas Filter'!AB1420</f>
        <v>0</v>
      </c>
      <c r="M158" s="250">
        <f>'Natural Gas Filter'!AC1420</f>
        <v>0</v>
      </c>
      <c r="N158" s="250">
        <f>'Natural Gas Filter'!AD1420</f>
        <v>0</v>
      </c>
      <c r="O158" s="254">
        <f>'Natural Gas Filter'!AE1420</f>
        <v>0</v>
      </c>
      <c r="P158" s="196"/>
      <c r="Q158" s="247" t="s">
        <v>666</v>
      </c>
      <c r="R158" s="266">
        <f>'Natural Gas Filter'!AF1420</f>
        <v>0</v>
      </c>
      <c r="S158" s="266">
        <f>'Natural Gas Filter'!AG1420</f>
        <v>0</v>
      </c>
      <c r="T158" s="267">
        <f>'Natural Gas Filter'!AH1420</f>
        <v>0</v>
      </c>
      <c r="U158" s="208"/>
      <c r="V158" s="247" t="s">
        <v>666</v>
      </c>
      <c r="W158" s="266">
        <f>'Natural Gas Filter'!AI1420</f>
        <v>0</v>
      </c>
      <c r="X158" s="266">
        <f>'Natural Gas Filter'!AJ1420</f>
        <v>0</v>
      </c>
      <c r="Y158" s="267">
        <f>'Natural Gas Filter'!AK1420</f>
        <v>0</v>
      </c>
    </row>
    <row r="159" spans="1:25" s="197" customFormat="1" x14ac:dyDescent="0.25">
      <c r="A159" s="247" t="s">
        <v>518</v>
      </c>
      <c r="B159" s="250">
        <f>'Natural Gas Filter'!U1421</f>
        <v>0</v>
      </c>
      <c r="C159" s="250">
        <f>'Natural Gas Filter'!V1421</f>
        <v>0</v>
      </c>
      <c r="D159" s="250">
        <f>'Natural Gas Filter'!W1421</f>
        <v>0</v>
      </c>
      <c r="E159" s="250">
        <f>'Natural Gas Filter'!X1421</f>
        <v>0</v>
      </c>
      <c r="F159" s="250">
        <f>'Natural Gas Filter'!Y1421</f>
        <v>0</v>
      </c>
      <c r="G159" s="254">
        <f>'Natural Gas Filter'!Z1421</f>
        <v>0</v>
      </c>
      <c r="I159" s="198"/>
      <c r="J159" s="247" t="s">
        <v>518</v>
      </c>
      <c r="K159" s="250">
        <f>'Natural Gas Filter'!AA1421</f>
        <v>0</v>
      </c>
      <c r="L159" s="250">
        <f>'Natural Gas Filter'!AB1421</f>
        <v>0</v>
      </c>
      <c r="M159" s="250">
        <f>'Natural Gas Filter'!AC1421</f>
        <v>0</v>
      </c>
      <c r="N159" s="250">
        <f>'Natural Gas Filter'!AD1421</f>
        <v>0</v>
      </c>
      <c r="O159" s="254">
        <f>'Natural Gas Filter'!AE1421</f>
        <v>0</v>
      </c>
      <c r="P159" s="196"/>
      <c r="Q159" s="247" t="s">
        <v>518</v>
      </c>
      <c r="R159" s="266">
        <f>'Natural Gas Filter'!AF1421</f>
        <v>0</v>
      </c>
      <c r="S159" s="266">
        <f>'Natural Gas Filter'!AG1421</f>
        <v>0</v>
      </c>
      <c r="T159" s="267">
        <f>'Natural Gas Filter'!AH1421</f>
        <v>0</v>
      </c>
      <c r="U159" s="208"/>
      <c r="V159" s="247" t="s">
        <v>518</v>
      </c>
      <c r="W159" s="266">
        <f>'Natural Gas Filter'!AI1421</f>
        <v>0</v>
      </c>
      <c r="X159" s="266">
        <f>'Natural Gas Filter'!AJ1421</f>
        <v>0</v>
      </c>
      <c r="Y159" s="267">
        <f>'Natural Gas Filter'!AK1421</f>
        <v>0</v>
      </c>
    </row>
    <row r="160" spans="1:25" s="197" customFormat="1" x14ac:dyDescent="0.25">
      <c r="A160" s="247" t="s">
        <v>344</v>
      </c>
      <c r="B160" s="250">
        <f>'Natural Gas Filter'!U1422</f>
        <v>1.1775973349366798E-8</v>
      </c>
      <c r="C160" s="250">
        <f>'Natural Gas Filter'!V1422</f>
        <v>1.1775973349366798E-8</v>
      </c>
      <c r="D160" s="250">
        <f>'Natural Gas Filter'!W1422</f>
        <v>1.1775973349366798E-8</v>
      </c>
      <c r="E160" s="250">
        <f>'Natural Gas Filter'!X1422</f>
        <v>1.1775973349366798E-8</v>
      </c>
      <c r="F160" s="250">
        <f>'Natural Gas Filter'!Y1422</f>
        <v>1.1775973349366798E-8</v>
      </c>
      <c r="G160" s="254">
        <f>'Natural Gas Filter'!Z1422</f>
        <v>1.1775973349366798E-8</v>
      </c>
      <c r="I160" s="198"/>
      <c r="J160" s="247" t="s">
        <v>344</v>
      </c>
      <c r="K160" s="250">
        <f>'Natural Gas Filter'!AA1422</f>
        <v>1.1775973349366798E-8</v>
      </c>
      <c r="L160" s="250">
        <f>'Natural Gas Filter'!AB1422</f>
        <v>1.1775973349366798E-8</v>
      </c>
      <c r="M160" s="250">
        <f>'Natural Gas Filter'!AC1422</f>
        <v>1.1775973349366798E-8</v>
      </c>
      <c r="N160" s="250">
        <f>'Natural Gas Filter'!AD1422</f>
        <v>1.1775973349366798E-8</v>
      </c>
      <c r="O160" s="254">
        <f>'Natural Gas Filter'!AE1422</f>
        <v>1.1775973349366798E-8</v>
      </c>
      <c r="P160" s="196"/>
      <c r="Q160" s="247" t="s">
        <v>344</v>
      </c>
      <c r="R160" s="266">
        <f>'Natural Gas Filter'!AF1422</f>
        <v>1.1775973349366798E-8</v>
      </c>
      <c r="S160" s="266">
        <f>'Natural Gas Filter'!AG1422</f>
        <v>1.1775973349366798E-8</v>
      </c>
      <c r="T160" s="267">
        <f>'Natural Gas Filter'!AH1422</f>
        <v>1.1775973349366798E-8</v>
      </c>
      <c r="U160" s="208"/>
      <c r="V160" s="247" t="s">
        <v>344</v>
      </c>
      <c r="W160" s="266">
        <f>'Natural Gas Filter'!AI1422</f>
        <v>1.1775973349366798E-8</v>
      </c>
      <c r="X160" s="266">
        <f>'Natural Gas Filter'!AJ1422</f>
        <v>1.1775973349366798E-8</v>
      </c>
      <c r="Y160" s="267">
        <f>'Natural Gas Filter'!AK1422</f>
        <v>1.1775973349366798E-8</v>
      </c>
    </row>
    <row r="161" spans="1:25" s="197" customFormat="1" x14ac:dyDescent="0.25">
      <c r="A161" s="247" t="s">
        <v>346</v>
      </c>
      <c r="B161" s="250">
        <f>'Natural Gas Filter'!U1423</f>
        <v>8.9497397455187669E-9</v>
      </c>
      <c r="C161" s="250">
        <f>'Natural Gas Filter'!V1423</f>
        <v>8.9497397455187669E-9</v>
      </c>
      <c r="D161" s="250">
        <f>'Natural Gas Filter'!W1423</f>
        <v>8.9497397455187669E-9</v>
      </c>
      <c r="E161" s="250">
        <f>'Natural Gas Filter'!X1423</f>
        <v>8.9497397455187669E-9</v>
      </c>
      <c r="F161" s="250">
        <f>'Natural Gas Filter'!Y1423</f>
        <v>8.9497397455187669E-9</v>
      </c>
      <c r="G161" s="254">
        <f>'Natural Gas Filter'!Z1423</f>
        <v>8.9497397455187669E-9</v>
      </c>
      <c r="I161" s="198"/>
      <c r="J161" s="247" t="s">
        <v>346</v>
      </c>
      <c r="K161" s="250">
        <f>'Natural Gas Filter'!AA1423</f>
        <v>8.9497397455187669E-9</v>
      </c>
      <c r="L161" s="250">
        <f>'Natural Gas Filter'!AB1423</f>
        <v>8.9497397455187669E-9</v>
      </c>
      <c r="M161" s="250">
        <f>'Natural Gas Filter'!AC1423</f>
        <v>8.9497397455187669E-9</v>
      </c>
      <c r="N161" s="250">
        <f>'Natural Gas Filter'!AD1423</f>
        <v>8.9497397455187669E-9</v>
      </c>
      <c r="O161" s="254">
        <f>'Natural Gas Filter'!AE1423</f>
        <v>8.9497397455187669E-9</v>
      </c>
      <c r="P161" s="196"/>
      <c r="Q161" s="247" t="s">
        <v>346</v>
      </c>
      <c r="R161" s="266">
        <f>'Natural Gas Filter'!AF1423</f>
        <v>8.9497397455187669E-9</v>
      </c>
      <c r="S161" s="266">
        <f>'Natural Gas Filter'!AG1423</f>
        <v>8.9497397455187669E-9</v>
      </c>
      <c r="T161" s="267">
        <f>'Natural Gas Filter'!AH1423</f>
        <v>8.9497397455187669E-9</v>
      </c>
      <c r="U161" s="208"/>
      <c r="V161" s="247" t="s">
        <v>346</v>
      </c>
      <c r="W161" s="266">
        <f>'Natural Gas Filter'!AI1423</f>
        <v>8.9497397455187669E-9</v>
      </c>
      <c r="X161" s="266">
        <f>'Natural Gas Filter'!AJ1423</f>
        <v>8.9497397455187669E-9</v>
      </c>
      <c r="Y161" s="267">
        <f>'Natural Gas Filter'!AK1423</f>
        <v>8.9497397455187669E-9</v>
      </c>
    </row>
    <row r="162" spans="1:25" s="197" customFormat="1" x14ac:dyDescent="0.25">
      <c r="A162" s="247" t="s">
        <v>348</v>
      </c>
      <c r="B162" s="250">
        <f>'Natural Gas Filter'!U1424</f>
        <v>6.1235061416707326E-9</v>
      </c>
      <c r="C162" s="250">
        <f>'Natural Gas Filter'!V1424</f>
        <v>6.1235061416707326E-9</v>
      </c>
      <c r="D162" s="250">
        <f>'Natural Gas Filter'!W1424</f>
        <v>6.1235061416707326E-9</v>
      </c>
      <c r="E162" s="250">
        <f>'Natural Gas Filter'!X1424</f>
        <v>6.1235061416707326E-9</v>
      </c>
      <c r="F162" s="250">
        <f>'Natural Gas Filter'!Y1424</f>
        <v>6.1235061416707326E-9</v>
      </c>
      <c r="G162" s="254">
        <f>'Natural Gas Filter'!Z1424</f>
        <v>6.1235061416707326E-9</v>
      </c>
      <c r="I162" s="198"/>
      <c r="J162" s="247" t="s">
        <v>348</v>
      </c>
      <c r="K162" s="250">
        <f>'Natural Gas Filter'!AA1424</f>
        <v>6.1235061416707326E-9</v>
      </c>
      <c r="L162" s="250">
        <f>'Natural Gas Filter'!AB1424</f>
        <v>6.1235061416707326E-9</v>
      </c>
      <c r="M162" s="250">
        <f>'Natural Gas Filter'!AC1424</f>
        <v>6.1235061416707326E-9</v>
      </c>
      <c r="N162" s="250">
        <f>'Natural Gas Filter'!AD1424</f>
        <v>6.1235061416707326E-9</v>
      </c>
      <c r="O162" s="254">
        <f>'Natural Gas Filter'!AE1424</f>
        <v>6.1235061416707326E-9</v>
      </c>
      <c r="P162" s="196"/>
      <c r="Q162" s="247" t="s">
        <v>348</v>
      </c>
      <c r="R162" s="266">
        <f>'Natural Gas Filter'!AF1424</f>
        <v>6.1235061416707326E-9</v>
      </c>
      <c r="S162" s="266">
        <f>'Natural Gas Filter'!AG1424</f>
        <v>6.1235061416707326E-9</v>
      </c>
      <c r="T162" s="267">
        <f>'Natural Gas Filter'!AH1424</f>
        <v>6.1235061416707326E-9</v>
      </c>
      <c r="U162" s="208"/>
      <c r="V162" s="247" t="s">
        <v>348</v>
      </c>
      <c r="W162" s="266">
        <f>'Natural Gas Filter'!AI1424</f>
        <v>6.1235061416707326E-9</v>
      </c>
      <c r="X162" s="266">
        <f>'Natural Gas Filter'!AJ1424</f>
        <v>6.1235061416707326E-9</v>
      </c>
      <c r="Y162" s="267">
        <f>'Natural Gas Filter'!AK1424</f>
        <v>6.1235061416707326E-9</v>
      </c>
    </row>
    <row r="163" spans="1:25" s="197" customFormat="1" x14ac:dyDescent="0.25">
      <c r="A163" s="247" t="s">
        <v>350</v>
      </c>
      <c r="B163" s="250">
        <f>'Natural Gas Filter'!U1425</f>
        <v>5.4169477407087261E-5</v>
      </c>
      <c r="C163" s="250">
        <f>'Natural Gas Filter'!V1425</f>
        <v>5.4169477407087261E-5</v>
      </c>
      <c r="D163" s="250">
        <f>'Natural Gas Filter'!W1425</f>
        <v>5.4169477407087261E-5</v>
      </c>
      <c r="E163" s="250">
        <f>'Natural Gas Filter'!X1425</f>
        <v>5.4169477407087261E-5</v>
      </c>
      <c r="F163" s="250">
        <f>'Natural Gas Filter'!Y1425</f>
        <v>5.4169477407087261E-5</v>
      </c>
      <c r="G163" s="254">
        <f>'Natural Gas Filter'!Z1425</f>
        <v>5.4169477407087261E-5</v>
      </c>
      <c r="I163" s="198"/>
      <c r="J163" s="247" t="s">
        <v>350</v>
      </c>
      <c r="K163" s="250">
        <f>'Natural Gas Filter'!AA1425</f>
        <v>5.4169477407087261E-5</v>
      </c>
      <c r="L163" s="250">
        <f>'Natural Gas Filter'!AB1425</f>
        <v>5.4169477407087261E-5</v>
      </c>
      <c r="M163" s="250">
        <f>'Natural Gas Filter'!AC1425</f>
        <v>5.4169477407087261E-5</v>
      </c>
      <c r="N163" s="250">
        <f>'Natural Gas Filter'!AD1425</f>
        <v>5.4169477407087261E-5</v>
      </c>
      <c r="O163" s="254">
        <f>'Natural Gas Filter'!AE1425</f>
        <v>5.4169477407087261E-5</v>
      </c>
      <c r="P163" s="196"/>
      <c r="Q163" s="247" t="s">
        <v>350</v>
      </c>
      <c r="R163" s="266">
        <f>'Natural Gas Filter'!AF1425</f>
        <v>5.4169477407087261E-5</v>
      </c>
      <c r="S163" s="266">
        <f>'Natural Gas Filter'!AG1425</f>
        <v>5.4169477407087261E-5</v>
      </c>
      <c r="T163" s="267">
        <f>'Natural Gas Filter'!AH1425</f>
        <v>5.4169477407087261E-5</v>
      </c>
      <c r="U163" s="208"/>
      <c r="V163" s="247" t="s">
        <v>350</v>
      </c>
      <c r="W163" s="266">
        <f>'Natural Gas Filter'!AI1425</f>
        <v>5.4169477407087261E-5</v>
      </c>
      <c r="X163" s="266">
        <f>'Natural Gas Filter'!AJ1425</f>
        <v>5.4169477407087261E-5</v>
      </c>
      <c r="Y163" s="267">
        <f>'Natural Gas Filter'!AK1425</f>
        <v>5.4169477407087261E-5</v>
      </c>
    </row>
    <row r="164" spans="1:25" s="197" customFormat="1" x14ac:dyDescent="0.25">
      <c r="A164" s="247" t="s">
        <v>663</v>
      </c>
      <c r="B164" s="250">
        <f>'Natural Gas Filter'!U1426</f>
        <v>0</v>
      </c>
      <c r="C164" s="250">
        <f>'Natural Gas Filter'!V1426</f>
        <v>0</v>
      </c>
      <c r="D164" s="250">
        <f>'Natural Gas Filter'!W1426</f>
        <v>0</v>
      </c>
      <c r="E164" s="250">
        <f>'Natural Gas Filter'!X1426</f>
        <v>0</v>
      </c>
      <c r="F164" s="250">
        <f>'Natural Gas Filter'!Y1426</f>
        <v>0</v>
      </c>
      <c r="G164" s="254">
        <f>'Natural Gas Filter'!Z1426</f>
        <v>0</v>
      </c>
      <c r="I164" s="198"/>
      <c r="J164" s="247" t="s">
        <v>663</v>
      </c>
      <c r="K164" s="250">
        <f>'Natural Gas Filter'!AA1426</f>
        <v>0</v>
      </c>
      <c r="L164" s="250">
        <f>'Natural Gas Filter'!AB1426</f>
        <v>0</v>
      </c>
      <c r="M164" s="250">
        <f>'Natural Gas Filter'!AC1426</f>
        <v>0</v>
      </c>
      <c r="N164" s="250">
        <f>'Natural Gas Filter'!AD1426</f>
        <v>0</v>
      </c>
      <c r="O164" s="254">
        <f>'Natural Gas Filter'!AE1426</f>
        <v>0</v>
      </c>
      <c r="P164" s="196"/>
      <c r="Q164" s="247" t="s">
        <v>663</v>
      </c>
      <c r="R164" s="266">
        <f>'Natural Gas Filter'!AF1426</f>
        <v>0</v>
      </c>
      <c r="S164" s="266">
        <f>'Natural Gas Filter'!AG1426</f>
        <v>0</v>
      </c>
      <c r="T164" s="267">
        <f>'Natural Gas Filter'!AH1426</f>
        <v>0</v>
      </c>
      <c r="U164" s="208"/>
      <c r="V164" s="247" t="s">
        <v>663</v>
      </c>
      <c r="W164" s="266">
        <f>'Natural Gas Filter'!AI1426</f>
        <v>0</v>
      </c>
      <c r="X164" s="266">
        <f>'Natural Gas Filter'!AJ1426</f>
        <v>0</v>
      </c>
      <c r="Y164" s="267">
        <f>'Natural Gas Filter'!AK1426</f>
        <v>0</v>
      </c>
    </row>
    <row r="165" spans="1:25" s="197" customFormat="1" x14ac:dyDescent="0.25">
      <c r="A165" s="247" t="s">
        <v>352</v>
      </c>
      <c r="B165" s="250">
        <f>'Natural Gas Filter'!U1427</f>
        <v>5.6524672076960631E-10</v>
      </c>
      <c r="C165" s="250">
        <f>'Natural Gas Filter'!V1427</f>
        <v>5.6524672076960631E-10</v>
      </c>
      <c r="D165" s="250">
        <f>'Natural Gas Filter'!W1427</f>
        <v>5.6524672076960631E-10</v>
      </c>
      <c r="E165" s="250">
        <f>'Natural Gas Filter'!X1427</f>
        <v>5.6524672076960631E-10</v>
      </c>
      <c r="F165" s="250">
        <f>'Natural Gas Filter'!Y1427</f>
        <v>5.6524672076960631E-10</v>
      </c>
      <c r="G165" s="254">
        <f>'Natural Gas Filter'!Z1427</f>
        <v>5.6524672076960631E-10</v>
      </c>
      <c r="I165" s="198"/>
      <c r="J165" s="247" t="s">
        <v>352</v>
      </c>
      <c r="K165" s="250">
        <f>'Natural Gas Filter'!AA1427</f>
        <v>5.6524672076960631E-10</v>
      </c>
      <c r="L165" s="250">
        <f>'Natural Gas Filter'!AB1427</f>
        <v>5.6524672076960631E-10</v>
      </c>
      <c r="M165" s="250">
        <f>'Natural Gas Filter'!AC1427</f>
        <v>5.6524672076960631E-10</v>
      </c>
      <c r="N165" s="250">
        <f>'Natural Gas Filter'!AD1427</f>
        <v>5.6524672076960631E-10</v>
      </c>
      <c r="O165" s="254">
        <f>'Natural Gas Filter'!AE1427</f>
        <v>5.6524672076960631E-10</v>
      </c>
      <c r="P165" s="196"/>
      <c r="Q165" s="247" t="s">
        <v>352</v>
      </c>
      <c r="R165" s="266">
        <f>'Natural Gas Filter'!AF1427</f>
        <v>5.6524672076960631E-10</v>
      </c>
      <c r="S165" s="266">
        <f>'Natural Gas Filter'!AG1427</f>
        <v>5.6524672076960631E-10</v>
      </c>
      <c r="T165" s="267">
        <f>'Natural Gas Filter'!AH1427</f>
        <v>5.6524672076960631E-10</v>
      </c>
      <c r="U165" s="208"/>
      <c r="V165" s="247" t="s">
        <v>352</v>
      </c>
      <c r="W165" s="266">
        <f>'Natural Gas Filter'!AI1427</f>
        <v>5.6524672076960631E-10</v>
      </c>
      <c r="X165" s="266">
        <f>'Natural Gas Filter'!AJ1427</f>
        <v>5.6524672076960631E-10</v>
      </c>
      <c r="Y165" s="267">
        <f>'Natural Gas Filter'!AK1427</f>
        <v>5.6524672076960631E-10</v>
      </c>
    </row>
    <row r="166" spans="1:25" s="197" customFormat="1" x14ac:dyDescent="0.25">
      <c r="A166" s="247" t="s">
        <v>354</v>
      </c>
      <c r="B166" s="250">
        <f>'Natural Gas Filter'!U1428</f>
        <v>4.2393504057720465E-11</v>
      </c>
      <c r="C166" s="250">
        <f>'Natural Gas Filter'!V1428</f>
        <v>4.2393504057720465E-11</v>
      </c>
      <c r="D166" s="250">
        <f>'Natural Gas Filter'!W1428</f>
        <v>4.2393504057720465E-11</v>
      </c>
      <c r="E166" s="250">
        <f>'Natural Gas Filter'!X1428</f>
        <v>4.2393504057720465E-11</v>
      </c>
      <c r="F166" s="250">
        <f>'Natural Gas Filter'!Y1428</f>
        <v>4.2393504057720465E-11</v>
      </c>
      <c r="G166" s="254">
        <f>'Natural Gas Filter'!Z1428</f>
        <v>4.2393504057720465E-11</v>
      </c>
      <c r="I166" s="198"/>
      <c r="J166" s="247" t="s">
        <v>354</v>
      </c>
      <c r="K166" s="250">
        <f>'Natural Gas Filter'!AA1428</f>
        <v>4.2393504057720465E-11</v>
      </c>
      <c r="L166" s="250">
        <f>'Natural Gas Filter'!AB1428</f>
        <v>4.2393504057720465E-11</v>
      </c>
      <c r="M166" s="250">
        <f>'Natural Gas Filter'!AC1428</f>
        <v>4.2393504057720465E-11</v>
      </c>
      <c r="N166" s="250">
        <f>'Natural Gas Filter'!AD1428</f>
        <v>4.2393504057720465E-11</v>
      </c>
      <c r="O166" s="254">
        <f>'Natural Gas Filter'!AE1428</f>
        <v>4.2393504057720465E-11</v>
      </c>
      <c r="P166" s="196"/>
      <c r="Q166" s="247" t="s">
        <v>354</v>
      </c>
      <c r="R166" s="266">
        <f>'Natural Gas Filter'!AF1428</f>
        <v>4.2393504057720465E-11</v>
      </c>
      <c r="S166" s="266">
        <f>'Natural Gas Filter'!AG1428</f>
        <v>4.2393504057720465E-11</v>
      </c>
      <c r="T166" s="267">
        <f>'Natural Gas Filter'!AH1428</f>
        <v>4.2393504057720465E-11</v>
      </c>
      <c r="U166" s="208"/>
      <c r="V166" s="247" t="s">
        <v>354</v>
      </c>
      <c r="W166" s="266">
        <f>'Natural Gas Filter'!AI1428</f>
        <v>4.2393504057720465E-11</v>
      </c>
      <c r="X166" s="266">
        <f>'Natural Gas Filter'!AJ1428</f>
        <v>4.2393504057720465E-11</v>
      </c>
      <c r="Y166" s="267">
        <f>'Natural Gas Filter'!AK1428</f>
        <v>4.2393504057720465E-11</v>
      </c>
    </row>
    <row r="167" spans="1:25" s="197" customFormat="1" x14ac:dyDescent="0.25">
      <c r="A167" s="247" t="s">
        <v>661</v>
      </c>
      <c r="B167" s="250">
        <f>'Natural Gas Filter'!U1429</f>
        <v>0</v>
      </c>
      <c r="C167" s="250">
        <f>'Natural Gas Filter'!V1429</f>
        <v>0</v>
      </c>
      <c r="D167" s="250">
        <f>'Natural Gas Filter'!W1429</f>
        <v>0</v>
      </c>
      <c r="E167" s="250">
        <f>'Natural Gas Filter'!X1429</f>
        <v>0</v>
      </c>
      <c r="F167" s="250">
        <f>'Natural Gas Filter'!Y1429</f>
        <v>0</v>
      </c>
      <c r="G167" s="254">
        <f>'Natural Gas Filter'!Z1429</f>
        <v>0</v>
      </c>
      <c r="I167" s="198"/>
      <c r="J167" s="247" t="s">
        <v>661</v>
      </c>
      <c r="K167" s="250">
        <f>'Natural Gas Filter'!AA1429</f>
        <v>0</v>
      </c>
      <c r="L167" s="250">
        <f>'Natural Gas Filter'!AB1429</f>
        <v>0</v>
      </c>
      <c r="M167" s="250">
        <f>'Natural Gas Filter'!AC1429</f>
        <v>0</v>
      </c>
      <c r="N167" s="250">
        <f>'Natural Gas Filter'!AD1429</f>
        <v>0</v>
      </c>
      <c r="O167" s="254">
        <f>'Natural Gas Filter'!AE1429</f>
        <v>0</v>
      </c>
      <c r="P167" s="196"/>
      <c r="Q167" s="247" t="s">
        <v>661</v>
      </c>
      <c r="R167" s="266">
        <f>'Natural Gas Filter'!AF1429</f>
        <v>0</v>
      </c>
      <c r="S167" s="266">
        <f>'Natural Gas Filter'!AG1429</f>
        <v>0</v>
      </c>
      <c r="T167" s="267">
        <f>'Natural Gas Filter'!AH1429</f>
        <v>0</v>
      </c>
      <c r="U167" s="208"/>
      <c r="V167" s="247" t="s">
        <v>661</v>
      </c>
      <c r="W167" s="266">
        <f>'Natural Gas Filter'!AI1429</f>
        <v>0</v>
      </c>
      <c r="X167" s="266">
        <f>'Natural Gas Filter'!AJ1429</f>
        <v>0</v>
      </c>
      <c r="Y167" s="267">
        <f>'Natural Gas Filter'!AK1429</f>
        <v>0</v>
      </c>
    </row>
    <row r="168" spans="1:25" s="197" customFormat="1" x14ac:dyDescent="0.25">
      <c r="A168" s="247" t="s">
        <v>356</v>
      </c>
      <c r="B168" s="250">
        <f>'Natural Gas Filter'!U1430</f>
        <v>2.5907141368606958E-8</v>
      </c>
      <c r="C168" s="250">
        <f>'Natural Gas Filter'!V1430</f>
        <v>2.5907141368606958E-8</v>
      </c>
      <c r="D168" s="250">
        <f>'Natural Gas Filter'!W1430</f>
        <v>2.5907141368606958E-8</v>
      </c>
      <c r="E168" s="250">
        <f>'Natural Gas Filter'!X1430</f>
        <v>2.5907141368606958E-8</v>
      </c>
      <c r="F168" s="250">
        <f>'Natural Gas Filter'!Y1430</f>
        <v>2.5907141368606958E-8</v>
      </c>
      <c r="G168" s="254">
        <f>'Natural Gas Filter'!Z1430</f>
        <v>2.5907141368606958E-8</v>
      </c>
      <c r="I168" s="198"/>
      <c r="J168" s="247" t="s">
        <v>356</v>
      </c>
      <c r="K168" s="250">
        <f>'Natural Gas Filter'!AA1430</f>
        <v>2.5907141368606958E-8</v>
      </c>
      <c r="L168" s="250">
        <f>'Natural Gas Filter'!AB1430</f>
        <v>2.5907141368606958E-8</v>
      </c>
      <c r="M168" s="250">
        <f>'Natural Gas Filter'!AC1430</f>
        <v>2.5907141368606958E-8</v>
      </c>
      <c r="N168" s="250">
        <f>'Natural Gas Filter'!AD1430</f>
        <v>2.5907141368606958E-8</v>
      </c>
      <c r="O168" s="254">
        <f>'Natural Gas Filter'!AE1430</f>
        <v>2.5907141368606958E-8</v>
      </c>
      <c r="P168" s="196"/>
      <c r="Q168" s="247" t="s">
        <v>356</v>
      </c>
      <c r="R168" s="266">
        <f>'Natural Gas Filter'!AF1430</f>
        <v>2.5907141368606958E-8</v>
      </c>
      <c r="S168" s="266">
        <f>'Natural Gas Filter'!AG1430</f>
        <v>2.5907141368606958E-8</v>
      </c>
      <c r="T168" s="267">
        <f>'Natural Gas Filter'!AH1430</f>
        <v>2.5907141368606958E-8</v>
      </c>
      <c r="U168" s="208"/>
      <c r="V168" s="247" t="s">
        <v>356</v>
      </c>
      <c r="W168" s="266">
        <f>'Natural Gas Filter'!AI1430</f>
        <v>2.5907141368606958E-8</v>
      </c>
      <c r="X168" s="266">
        <f>'Natural Gas Filter'!AJ1430</f>
        <v>2.5907141368606958E-8</v>
      </c>
      <c r="Y168" s="267">
        <f>'Natural Gas Filter'!AK1430</f>
        <v>2.5907141368606958E-8</v>
      </c>
    </row>
    <row r="169" spans="1:25" s="197" customFormat="1" x14ac:dyDescent="0.25">
      <c r="A169" s="247" t="s">
        <v>358</v>
      </c>
      <c r="B169" s="250">
        <f>'Natural Gas Filter'!U1431</f>
        <v>4.2393504057720468E-5</v>
      </c>
      <c r="C169" s="250">
        <f>'Natural Gas Filter'!V1431</f>
        <v>4.2393504057720468E-5</v>
      </c>
      <c r="D169" s="250">
        <f>'Natural Gas Filter'!W1431</f>
        <v>4.2393504057720468E-5</v>
      </c>
      <c r="E169" s="250">
        <f>'Natural Gas Filter'!X1431</f>
        <v>4.2393504057720468E-5</v>
      </c>
      <c r="F169" s="250">
        <f>'Natural Gas Filter'!Y1431</f>
        <v>4.2393504057720468E-5</v>
      </c>
      <c r="G169" s="254">
        <f>'Natural Gas Filter'!Z1431</f>
        <v>4.2393504057720468E-5</v>
      </c>
      <c r="I169" s="198"/>
      <c r="J169" s="247" t="s">
        <v>358</v>
      </c>
      <c r="K169" s="250">
        <f>'Natural Gas Filter'!AA1431</f>
        <v>4.2393504057720468E-5</v>
      </c>
      <c r="L169" s="250">
        <f>'Natural Gas Filter'!AB1431</f>
        <v>4.2393504057720468E-5</v>
      </c>
      <c r="M169" s="250">
        <f>'Natural Gas Filter'!AC1431</f>
        <v>4.2393504057720468E-5</v>
      </c>
      <c r="N169" s="250">
        <f>'Natural Gas Filter'!AD1431</f>
        <v>4.2393504057720468E-5</v>
      </c>
      <c r="O169" s="254">
        <f>'Natural Gas Filter'!AE1431</f>
        <v>4.2393504057720468E-5</v>
      </c>
      <c r="P169" s="196"/>
      <c r="Q169" s="247" t="s">
        <v>358</v>
      </c>
      <c r="R169" s="266">
        <f>'Natural Gas Filter'!AF1431</f>
        <v>4.2393504057720468E-5</v>
      </c>
      <c r="S169" s="266">
        <f>'Natural Gas Filter'!AG1431</f>
        <v>4.2393504057720468E-5</v>
      </c>
      <c r="T169" s="267">
        <f>'Natural Gas Filter'!AH1431</f>
        <v>4.2393504057720468E-5</v>
      </c>
      <c r="U169" s="208"/>
      <c r="V169" s="247" t="s">
        <v>358</v>
      </c>
      <c r="W169" s="266">
        <f>'Natural Gas Filter'!AI1431</f>
        <v>4.2393504057720468E-5</v>
      </c>
      <c r="X169" s="266">
        <f>'Natural Gas Filter'!AJ1431</f>
        <v>4.2393504057720468E-5</v>
      </c>
      <c r="Y169" s="267">
        <f>'Natural Gas Filter'!AK1431</f>
        <v>4.2393504057720468E-5</v>
      </c>
    </row>
    <row r="170" spans="1:25" s="197" customFormat="1" x14ac:dyDescent="0.25">
      <c r="A170" s="247" t="s">
        <v>659</v>
      </c>
      <c r="B170" s="250">
        <f>'Natural Gas Filter'!U1432</f>
        <v>0</v>
      </c>
      <c r="C170" s="250">
        <f>'Natural Gas Filter'!V1432</f>
        <v>0</v>
      </c>
      <c r="D170" s="250">
        <f>'Natural Gas Filter'!W1432</f>
        <v>0</v>
      </c>
      <c r="E170" s="250">
        <f>'Natural Gas Filter'!X1432</f>
        <v>0</v>
      </c>
      <c r="F170" s="250">
        <f>'Natural Gas Filter'!Y1432</f>
        <v>0</v>
      </c>
      <c r="G170" s="254">
        <f>'Natural Gas Filter'!Z1432</f>
        <v>0</v>
      </c>
      <c r="I170" s="213"/>
      <c r="J170" s="247" t="s">
        <v>659</v>
      </c>
      <c r="K170" s="250">
        <f>'Natural Gas Filter'!AA1432</f>
        <v>0</v>
      </c>
      <c r="L170" s="250">
        <f>'Natural Gas Filter'!AB1432</f>
        <v>0</v>
      </c>
      <c r="M170" s="250">
        <f>'Natural Gas Filter'!AC1432</f>
        <v>0</v>
      </c>
      <c r="N170" s="250">
        <f>'Natural Gas Filter'!AD1432</f>
        <v>0</v>
      </c>
      <c r="O170" s="254">
        <f>'Natural Gas Filter'!AE1432</f>
        <v>0</v>
      </c>
      <c r="P170" s="196"/>
      <c r="Q170" s="247" t="s">
        <v>659</v>
      </c>
      <c r="R170" s="266">
        <f>'Natural Gas Filter'!AF1432</f>
        <v>0</v>
      </c>
      <c r="S170" s="266">
        <f>'Natural Gas Filter'!AG1432</f>
        <v>0</v>
      </c>
      <c r="T170" s="267">
        <f>'Natural Gas Filter'!AH1432</f>
        <v>0</v>
      </c>
      <c r="U170" s="208"/>
      <c r="V170" s="247" t="s">
        <v>659</v>
      </c>
      <c r="W170" s="266">
        <f>'Natural Gas Filter'!AI1432</f>
        <v>0</v>
      </c>
      <c r="X170" s="266">
        <f>'Natural Gas Filter'!AJ1432</f>
        <v>0</v>
      </c>
      <c r="Y170" s="267">
        <f>'Natural Gas Filter'!AK1432</f>
        <v>0</v>
      </c>
    </row>
    <row r="171" spans="1:25" s="197" customFormat="1" x14ac:dyDescent="0.25">
      <c r="A171" s="247" t="s">
        <v>657</v>
      </c>
      <c r="B171" s="250">
        <f>'Natural Gas Filter'!U1433</f>
        <v>0</v>
      </c>
      <c r="C171" s="250">
        <f>'Natural Gas Filter'!V1433</f>
        <v>0</v>
      </c>
      <c r="D171" s="250">
        <f>'Natural Gas Filter'!W1433</f>
        <v>0</v>
      </c>
      <c r="E171" s="250">
        <f>'Natural Gas Filter'!X1433</f>
        <v>0</v>
      </c>
      <c r="F171" s="250">
        <f>'Natural Gas Filter'!Y1433</f>
        <v>0</v>
      </c>
      <c r="G171" s="254">
        <f>'Natural Gas Filter'!Z1433</f>
        <v>0</v>
      </c>
      <c r="I171" s="218"/>
      <c r="J171" s="247" t="s">
        <v>657</v>
      </c>
      <c r="K171" s="250">
        <f>'Natural Gas Filter'!AA1433</f>
        <v>0</v>
      </c>
      <c r="L171" s="250">
        <f>'Natural Gas Filter'!AB1433</f>
        <v>0</v>
      </c>
      <c r="M171" s="250">
        <f>'Natural Gas Filter'!AC1433</f>
        <v>0</v>
      </c>
      <c r="N171" s="250">
        <f>'Natural Gas Filter'!AD1433</f>
        <v>0</v>
      </c>
      <c r="O171" s="254">
        <f>'Natural Gas Filter'!AE1433</f>
        <v>0</v>
      </c>
      <c r="P171" s="196"/>
      <c r="Q171" s="247" t="s">
        <v>657</v>
      </c>
      <c r="R171" s="266">
        <f>'Natural Gas Filter'!AF1433</f>
        <v>0</v>
      </c>
      <c r="S171" s="266">
        <f>'Natural Gas Filter'!AG1433</f>
        <v>0</v>
      </c>
      <c r="T171" s="267">
        <f>'Natural Gas Filter'!AH1433</f>
        <v>0</v>
      </c>
      <c r="U171" s="208"/>
      <c r="V171" s="247" t="s">
        <v>657</v>
      </c>
      <c r="W171" s="266">
        <f>'Natural Gas Filter'!AI1433</f>
        <v>0</v>
      </c>
      <c r="X171" s="266">
        <f>'Natural Gas Filter'!AJ1433</f>
        <v>0</v>
      </c>
      <c r="Y171" s="267">
        <f>'Natural Gas Filter'!AK1433</f>
        <v>0</v>
      </c>
    </row>
    <row r="172" spans="1:25" s="197" customFormat="1" x14ac:dyDescent="0.25">
      <c r="A172" s="247" t="s">
        <v>360</v>
      </c>
      <c r="B172" s="250">
        <f>'Natural Gas Filter'!U1434</f>
        <v>6.1235061416707351E-5</v>
      </c>
      <c r="C172" s="250">
        <f>'Natural Gas Filter'!V1434</f>
        <v>6.1235061416707351E-5</v>
      </c>
      <c r="D172" s="250">
        <f>'Natural Gas Filter'!W1434</f>
        <v>6.1235061416707351E-5</v>
      </c>
      <c r="E172" s="250">
        <f>'Natural Gas Filter'!X1434</f>
        <v>6.1235061416707351E-5</v>
      </c>
      <c r="F172" s="250">
        <f>'Natural Gas Filter'!Y1434</f>
        <v>6.1235061416707351E-5</v>
      </c>
      <c r="G172" s="254">
        <f>'Natural Gas Filter'!Z1434</f>
        <v>6.1235061416707351E-5</v>
      </c>
      <c r="I172" s="218"/>
      <c r="J172" s="247" t="s">
        <v>360</v>
      </c>
      <c r="K172" s="250">
        <f>'Natural Gas Filter'!AA1434</f>
        <v>6.1235061416707351E-5</v>
      </c>
      <c r="L172" s="250">
        <f>'Natural Gas Filter'!AB1434</f>
        <v>6.1235061416707351E-5</v>
      </c>
      <c r="M172" s="250">
        <f>'Natural Gas Filter'!AC1434</f>
        <v>6.1235061416707351E-5</v>
      </c>
      <c r="N172" s="250">
        <f>'Natural Gas Filter'!AD1434</f>
        <v>6.1235061416707351E-5</v>
      </c>
      <c r="O172" s="254">
        <f>'Natural Gas Filter'!AE1434</f>
        <v>6.1235061416707351E-5</v>
      </c>
      <c r="P172" s="196"/>
      <c r="Q172" s="247" t="s">
        <v>360</v>
      </c>
      <c r="R172" s="266">
        <f>'Natural Gas Filter'!AF1434</f>
        <v>6.1235061416707351E-5</v>
      </c>
      <c r="S172" s="266">
        <f>'Natural Gas Filter'!AG1434</f>
        <v>6.1235061416707351E-5</v>
      </c>
      <c r="T172" s="267">
        <f>'Natural Gas Filter'!AH1434</f>
        <v>6.1235061416707351E-5</v>
      </c>
      <c r="U172" s="208"/>
      <c r="V172" s="247" t="s">
        <v>360</v>
      </c>
      <c r="W172" s="266">
        <f>'Natural Gas Filter'!AI1434</f>
        <v>6.1235061416707351E-5</v>
      </c>
      <c r="X172" s="266">
        <f>'Natural Gas Filter'!AJ1434</f>
        <v>6.1235061416707351E-5</v>
      </c>
      <c r="Y172" s="267">
        <f>'Natural Gas Filter'!AK1434</f>
        <v>6.1235061416707351E-5</v>
      </c>
    </row>
    <row r="173" spans="1:25" s="197" customFormat="1" x14ac:dyDescent="0.25">
      <c r="A173" s="247" t="s">
        <v>362</v>
      </c>
      <c r="B173" s="250">
        <f>'Natural Gas Filter'!U1435</f>
        <v>1.4366687486227491E-8</v>
      </c>
      <c r="C173" s="250">
        <f>'Natural Gas Filter'!V1435</f>
        <v>1.4366687486227491E-8</v>
      </c>
      <c r="D173" s="250">
        <f>'Natural Gas Filter'!W1435</f>
        <v>1.4366687486227491E-8</v>
      </c>
      <c r="E173" s="250">
        <f>'Natural Gas Filter'!X1435</f>
        <v>1.4366687486227491E-8</v>
      </c>
      <c r="F173" s="250">
        <f>'Natural Gas Filter'!Y1435</f>
        <v>1.4366687486227491E-8</v>
      </c>
      <c r="G173" s="254">
        <f>'Natural Gas Filter'!Z1435</f>
        <v>1.4366687486227491E-8</v>
      </c>
      <c r="I173" s="213"/>
      <c r="J173" s="247" t="s">
        <v>362</v>
      </c>
      <c r="K173" s="250">
        <f>'Natural Gas Filter'!AA1435</f>
        <v>1.4366687486227491E-8</v>
      </c>
      <c r="L173" s="250">
        <f>'Natural Gas Filter'!AB1435</f>
        <v>1.4366687486227491E-8</v>
      </c>
      <c r="M173" s="250">
        <f>'Natural Gas Filter'!AC1435</f>
        <v>1.4366687486227491E-8</v>
      </c>
      <c r="N173" s="250">
        <f>'Natural Gas Filter'!AD1435</f>
        <v>1.4366687486227491E-8</v>
      </c>
      <c r="O173" s="254">
        <f>'Natural Gas Filter'!AE1435</f>
        <v>1.4366687486227491E-8</v>
      </c>
      <c r="P173" s="196"/>
      <c r="Q173" s="247" t="s">
        <v>362</v>
      </c>
      <c r="R173" s="266">
        <f>'Natural Gas Filter'!AF1435</f>
        <v>1.4366687486227491E-8</v>
      </c>
      <c r="S173" s="266">
        <f>'Natural Gas Filter'!AG1435</f>
        <v>1.4366687486227491E-8</v>
      </c>
      <c r="T173" s="267">
        <f>'Natural Gas Filter'!AH1435</f>
        <v>1.4366687486227491E-8</v>
      </c>
      <c r="U173" s="208"/>
      <c r="V173" s="247" t="s">
        <v>362</v>
      </c>
      <c r="W173" s="266">
        <f>'Natural Gas Filter'!AI1435</f>
        <v>1.4366687486227491E-8</v>
      </c>
      <c r="X173" s="266">
        <f>'Natural Gas Filter'!AJ1435</f>
        <v>1.4366687486227491E-8</v>
      </c>
      <c r="Y173" s="267">
        <f>'Natural Gas Filter'!AK1435</f>
        <v>1.4366687486227491E-8</v>
      </c>
    </row>
    <row r="174" spans="1:25" s="197" customFormat="1" x14ac:dyDescent="0.25">
      <c r="A174" s="247" t="s">
        <v>364</v>
      </c>
      <c r="B174" s="250">
        <f>'Natural Gas Filter'!U1436</f>
        <v>4.9459088067340543E-8</v>
      </c>
      <c r="C174" s="250">
        <f>'Natural Gas Filter'!V1436</f>
        <v>4.9459088067340543E-8</v>
      </c>
      <c r="D174" s="250">
        <f>'Natural Gas Filter'!W1436</f>
        <v>4.9459088067340543E-8</v>
      </c>
      <c r="E174" s="250">
        <f>'Natural Gas Filter'!X1436</f>
        <v>4.9459088067340543E-8</v>
      </c>
      <c r="F174" s="250">
        <f>'Natural Gas Filter'!Y1436</f>
        <v>4.9459088067340543E-8</v>
      </c>
      <c r="G174" s="254">
        <f>'Natural Gas Filter'!Z1436</f>
        <v>4.9459088067340543E-8</v>
      </c>
      <c r="I174" s="213"/>
      <c r="J174" s="247" t="s">
        <v>364</v>
      </c>
      <c r="K174" s="250">
        <f>'Natural Gas Filter'!AA1436</f>
        <v>4.9459088067340543E-8</v>
      </c>
      <c r="L174" s="250">
        <f>'Natural Gas Filter'!AB1436</f>
        <v>4.9459088067340543E-8</v>
      </c>
      <c r="M174" s="250">
        <f>'Natural Gas Filter'!AC1436</f>
        <v>4.9459088067340543E-8</v>
      </c>
      <c r="N174" s="250">
        <f>'Natural Gas Filter'!AD1436</f>
        <v>4.9459088067340543E-8</v>
      </c>
      <c r="O174" s="254">
        <f>'Natural Gas Filter'!AE1436</f>
        <v>4.9459088067340543E-8</v>
      </c>
      <c r="P174" s="196"/>
      <c r="Q174" s="247" t="s">
        <v>364</v>
      </c>
      <c r="R174" s="266">
        <f>'Natural Gas Filter'!AF1436</f>
        <v>4.9459088067340543E-8</v>
      </c>
      <c r="S174" s="266">
        <f>'Natural Gas Filter'!AG1436</f>
        <v>4.9459088067340543E-8</v>
      </c>
      <c r="T174" s="267">
        <f>'Natural Gas Filter'!AH1436</f>
        <v>4.9459088067340543E-8</v>
      </c>
      <c r="U174" s="208"/>
      <c r="V174" s="247" t="s">
        <v>364</v>
      </c>
      <c r="W174" s="266">
        <f>'Natural Gas Filter'!AI1436</f>
        <v>4.9459088067340543E-8</v>
      </c>
      <c r="X174" s="266">
        <f>'Natural Gas Filter'!AJ1436</f>
        <v>4.9459088067340543E-8</v>
      </c>
      <c r="Y174" s="267">
        <f>'Natural Gas Filter'!AK1436</f>
        <v>4.9459088067340543E-8</v>
      </c>
    </row>
    <row r="175" spans="1:25" s="197" customFormat="1" x14ac:dyDescent="0.25">
      <c r="A175" s="247" t="s">
        <v>269</v>
      </c>
      <c r="B175" s="250">
        <f>'Natural Gas Filter'!U1437</f>
        <v>6.5945450756454077E-3</v>
      </c>
      <c r="C175" s="250">
        <f>'Natural Gas Filter'!V1437</f>
        <v>4.4748698727593824E-3</v>
      </c>
      <c r="D175" s="250">
        <f>'Natural Gas Filter'!W1437</f>
        <v>6.7123048091390753E-4</v>
      </c>
      <c r="E175" s="250">
        <f>'Natural Gas Filter'!X1437</f>
        <v>3.4009011032971308E-3</v>
      </c>
      <c r="F175" s="250">
        <f>'Natural Gas Filter'!Y1437</f>
        <v>2.3551946698733592E-3</v>
      </c>
      <c r="G175" s="254">
        <f>'Natural Gas Filter'!Z1437</f>
        <v>3.2972725378227039E-3</v>
      </c>
      <c r="I175" s="213"/>
      <c r="J175" s="247" t="s">
        <v>269</v>
      </c>
      <c r="K175" s="250">
        <f>'Natural Gas Filter'!AA1437</f>
        <v>2.3551946698733592E-3</v>
      </c>
      <c r="L175" s="250">
        <f>'Natural Gas Filter'!AB1437</f>
        <v>3.5327920048100399E-4</v>
      </c>
      <c r="M175" s="250">
        <f>'Natural Gas Filter'!AC1437</f>
        <v>1.7899479491037531E-3</v>
      </c>
      <c r="N175" s="250">
        <f>'Natural Gas Filter'!AD1437</f>
        <v>7.5366229435947505E-4</v>
      </c>
      <c r="O175" s="254">
        <f>'Natural Gas Filter'!AE1437</f>
        <v>7.5366229435947505E-4</v>
      </c>
      <c r="P175" s="196"/>
      <c r="Q175" s="247" t="s">
        <v>269</v>
      </c>
      <c r="R175" s="266">
        <f>'Natural Gas Filter'!AF1437</f>
        <v>2.3551946698733592E-3</v>
      </c>
      <c r="S175" s="266">
        <f>'Natural Gas Filter'!AG1437</f>
        <v>2.3551946698733592E-3</v>
      </c>
      <c r="T175" s="267">
        <f>'Natural Gas Filter'!AH1437</f>
        <v>2.3551946698733592E-3</v>
      </c>
      <c r="U175" s="208"/>
      <c r="V175" s="247" t="s">
        <v>269</v>
      </c>
      <c r="W175" s="266">
        <f>'Natural Gas Filter'!AI1437</f>
        <v>4.0038309387847113E-3</v>
      </c>
      <c r="X175" s="266">
        <f>'Natural Gas Filter'!AJ1437</f>
        <v>6.0057464081770672E-4</v>
      </c>
      <c r="Y175" s="267">
        <f>'Natural Gas Filter'!AK1437</f>
        <v>3.04291151347638E-3</v>
      </c>
    </row>
    <row r="176" spans="1:25" s="197" customFormat="1" x14ac:dyDescent="0.25">
      <c r="A176" s="247" t="s">
        <v>366</v>
      </c>
      <c r="B176" s="250">
        <f>'Natural Gas Filter'!U1438</f>
        <v>5.1814282737213906E-5</v>
      </c>
      <c r="C176" s="250">
        <f>'Natural Gas Filter'!V1438</f>
        <v>5.1814282737213906E-5</v>
      </c>
      <c r="D176" s="250">
        <f>'Natural Gas Filter'!W1438</f>
        <v>5.1814282737213906E-5</v>
      </c>
      <c r="E176" s="250">
        <f>'Natural Gas Filter'!X1438</f>
        <v>5.1814282737213906E-5</v>
      </c>
      <c r="F176" s="250">
        <f>'Natural Gas Filter'!Y1438</f>
        <v>5.1814282737213906E-5</v>
      </c>
      <c r="G176" s="254">
        <f>'Natural Gas Filter'!Z1438</f>
        <v>1.5073245887189502E-5</v>
      </c>
      <c r="I176" s="213"/>
      <c r="J176" s="247" t="s">
        <v>366</v>
      </c>
      <c r="K176" s="250">
        <f>'Natural Gas Filter'!AA1438</f>
        <v>5.1814282737213906E-5</v>
      </c>
      <c r="L176" s="250">
        <f>'Natural Gas Filter'!AB1438</f>
        <v>5.1814282737213906E-5</v>
      </c>
      <c r="M176" s="250">
        <f>'Natural Gas Filter'!AC1438</f>
        <v>5.1814282737213906E-5</v>
      </c>
      <c r="N176" s="250">
        <f>'Natural Gas Filter'!AD1438</f>
        <v>5.1814282737213906E-5</v>
      </c>
      <c r="O176" s="254">
        <f>'Natural Gas Filter'!AE1438</f>
        <v>1.5073245887189502E-5</v>
      </c>
      <c r="P176" s="196"/>
      <c r="Q176" s="247" t="s">
        <v>366</v>
      </c>
      <c r="R176" s="266">
        <f>'Natural Gas Filter'!AF1438</f>
        <v>0</v>
      </c>
      <c r="S176" s="266">
        <f>'Natural Gas Filter'!AG1438</f>
        <v>0</v>
      </c>
      <c r="T176" s="267">
        <f>'Natural Gas Filter'!AH1438</f>
        <v>0</v>
      </c>
      <c r="U176" s="208"/>
      <c r="V176" s="247" t="s">
        <v>366</v>
      </c>
      <c r="W176" s="266">
        <f>'Natural Gas Filter'!AI1438</f>
        <v>0</v>
      </c>
      <c r="X176" s="266">
        <f>'Natural Gas Filter'!AJ1438</f>
        <v>0</v>
      </c>
      <c r="Y176" s="267">
        <f>'Natural Gas Filter'!AK1438</f>
        <v>0</v>
      </c>
    </row>
    <row r="177" spans="1:25" s="197" customFormat="1" x14ac:dyDescent="0.25">
      <c r="A177" s="247" t="s">
        <v>653</v>
      </c>
      <c r="B177" s="250">
        <f>'Natural Gas Filter'!U1439</f>
        <v>0</v>
      </c>
      <c r="C177" s="250">
        <f>'Natural Gas Filter'!V1439</f>
        <v>0</v>
      </c>
      <c r="D177" s="250">
        <f>'Natural Gas Filter'!W1439</f>
        <v>0</v>
      </c>
      <c r="E177" s="250">
        <f>'Natural Gas Filter'!X1439</f>
        <v>0</v>
      </c>
      <c r="F177" s="250">
        <f>'Natural Gas Filter'!Y1439</f>
        <v>0</v>
      </c>
      <c r="G177" s="254">
        <f>'Natural Gas Filter'!Z1439</f>
        <v>0</v>
      </c>
      <c r="I177" s="213"/>
      <c r="J177" s="247" t="s">
        <v>653</v>
      </c>
      <c r="K177" s="250">
        <f>'Natural Gas Filter'!AA1439</f>
        <v>0</v>
      </c>
      <c r="L177" s="250">
        <f>'Natural Gas Filter'!AB1439</f>
        <v>0</v>
      </c>
      <c r="M177" s="250">
        <f>'Natural Gas Filter'!AC1439</f>
        <v>0</v>
      </c>
      <c r="N177" s="250">
        <f>'Natural Gas Filter'!AD1439</f>
        <v>0</v>
      </c>
      <c r="O177" s="254">
        <f>'Natural Gas Filter'!AE1439</f>
        <v>0</v>
      </c>
      <c r="P177" s="196"/>
      <c r="Q177" s="247" t="s">
        <v>653</v>
      </c>
      <c r="R177" s="266">
        <f>'Natural Gas Filter'!AF1439</f>
        <v>0</v>
      </c>
      <c r="S177" s="266">
        <f>'Natural Gas Filter'!AG1439</f>
        <v>0</v>
      </c>
      <c r="T177" s="267">
        <f>'Natural Gas Filter'!AH1439</f>
        <v>0</v>
      </c>
      <c r="V177" s="247" t="s">
        <v>653</v>
      </c>
      <c r="W177" s="266">
        <f>'Natural Gas Filter'!AI1439</f>
        <v>0</v>
      </c>
      <c r="X177" s="266">
        <f>'Natural Gas Filter'!AJ1439</f>
        <v>0</v>
      </c>
      <c r="Y177" s="267">
        <f>'Natural Gas Filter'!AK1439</f>
        <v>0</v>
      </c>
    </row>
    <row r="178" spans="1:25" s="197" customFormat="1" x14ac:dyDescent="0.25">
      <c r="A178" s="247" t="s">
        <v>724</v>
      </c>
      <c r="B178" s="250">
        <f>'Natural Gas Filter'!U1440</f>
        <v>0</v>
      </c>
      <c r="C178" s="250">
        <f>'Natural Gas Filter'!V1440</f>
        <v>0</v>
      </c>
      <c r="D178" s="250">
        <f>'Natural Gas Filter'!W1440</f>
        <v>0</v>
      </c>
      <c r="E178" s="250">
        <f>'Natural Gas Filter'!X1440</f>
        <v>0</v>
      </c>
      <c r="F178" s="250">
        <f>'Natural Gas Filter'!Y1440</f>
        <v>0</v>
      </c>
      <c r="G178" s="254">
        <f>'Natural Gas Filter'!Z1440</f>
        <v>0</v>
      </c>
      <c r="I178" s="213"/>
      <c r="J178" s="247" t="s">
        <v>724</v>
      </c>
      <c r="K178" s="250">
        <f>'Natural Gas Filter'!AA1440</f>
        <v>0</v>
      </c>
      <c r="L178" s="250">
        <f>'Natural Gas Filter'!AB1440</f>
        <v>0</v>
      </c>
      <c r="M178" s="250">
        <f>'Natural Gas Filter'!AC1440</f>
        <v>0</v>
      </c>
      <c r="N178" s="250">
        <f>'Natural Gas Filter'!AD1440</f>
        <v>0</v>
      </c>
      <c r="O178" s="254">
        <f>'Natural Gas Filter'!AE1440</f>
        <v>0</v>
      </c>
      <c r="P178" s="196"/>
      <c r="Q178" s="247" t="s">
        <v>724</v>
      </c>
      <c r="R178" s="266">
        <f>'Natural Gas Filter'!AF1440</f>
        <v>0</v>
      </c>
      <c r="S178" s="266">
        <f>'Natural Gas Filter'!AG1440</f>
        <v>0</v>
      </c>
      <c r="T178" s="267">
        <f>'Natural Gas Filter'!AH1440</f>
        <v>0</v>
      </c>
      <c r="V178" s="247" t="s">
        <v>724</v>
      </c>
      <c r="W178" s="266">
        <f>'Natural Gas Filter'!AI1440</f>
        <v>0</v>
      </c>
      <c r="X178" s="266">
        <f>'Natural Gas Filter'!AJ1440</f>
        <v>0</v>
      </c>
      <c r="Y178" s="267">
        <f>'Natural Gas Filter'!AK1440</f>
        <v>0</v>
      </c>
    </row>
    <row r="179" spans="1:25" s="197" customFormat="1" x14ac:dyDescent="0.25">
      <c r="A179" s="247" t="s">
        <v>369</v>
      </c>
      <c r="B179" s="250">
        <f>'Natural Gas Filter'!U1441</f>
        <v>4.0038309387847115E-10</v>
      </c>
      <c r="C179" s="250">
        <f>'Natural Gas Filter'!V1441</f>
        <v>4.0038309387847115E-10</v>
      </c>
      <c r="D179" s="250">
        <f>'Natural Gas Filter'!W1441</f>
        <v>4.0038309387847115E-10</v>
      </c>
      <c r="E179" s="250">
        <f>'Natural Gas Filter'!X1441</f>
        <v>4.0038309387847115E-10</v>
      </c>
      <c r="F179" s="250">
        <f>'Natural Gas Filter'!Y1441</f>
        <v>4.0038309387847115E-10</v>
      </c>
      <c r="G179" s="254">
        <f>'Natural Gas Filter'!Z1441</f>
        <v>4.0038309387847115E-10</v>
      </c>
      <c r="I179" s="213"/>
      <c r="J179" s="247" t="s">
        <v>369</v>
      </c>
      <c r="K179" s="250">
        <f>'Natural Gas Filter'!AA1441</f>
        <v>4.0038309387847115E-10</v>
      </c>
      <c r="L179" s="250">
        <f>'Natural Gas Filter'!AB1441</f>
        <v>4.0038309387847115E-10</v>
      </c>
      <c r="M179" s="250">
        <f>'Natural Gas Filter'!AC1441</f>
        <v>4.0038309387847115E-10</v>
      </c>
      <c r="N179" s="250">
        <f>'Natural Gas Filter'!AD1441</f>
        <v>4.0038309387847115E-10</v>
      </c>
      <c r="O179" s="254">
        <f>'Natural Gas Filter'!AE1441</f>
        <v>4.0038309387847115E-10</v>
      </c>
      <c r="P179" s="196"/>
      <c r="Q179" s="247" t="s">
        <v>369</v>
      </c>
      <c r="R179" s="266">
        <f>'Natural Gas Filter'!AF1441</f>
        <v>4.0038309387847115E-10</v>
      </c>
      <c r="S179" s="266">
        <f>'Natural Gas Filter'!AG1441</f>
        <v>4.0038309387847115E-10</v>
      </c>
      <c r="T179" s="267">
        <f>'Natural Gas Filter'!AH1441</f>
        <v>4.0038309387847115E-10</v>
      </c>
      <c r="V179" s="247" t="s">
        <v>369</v>
      </c>
      <c r="W179" s="266">
        <f>'Natural Gas Filter'!AI1441</f>
        <v>4.0038309387847115E-10</v>
      </c>
      <c r="X179" s="266">
        <f>'Natural Gas Filter'!AJ1441</f>
        <v>4.0038309387847115E-10</v>
      </c>
      <c r="Y179" s="267">
        <f>'Natural Gas Filter'!AK1441</f>
        <v>4.0038309387847115E-10</v>
      </c>
    </row>
    <row r="180" spans="1:25" s="197" customFormat="1" x14ac:dyDescent="0.25">
      <c r="A180" s="247" t="s">
        <v>651</v>
      </c>
      <c r="B180" s="250">
        <f>'Natural Gas Filter'!U1442</f>
        <v>0</v>
      </c>
      <c r="C180" s="250">
        <f>'Natural Gas Filter'!V1442</f>
        <v>0</v>
      </c>
      <c r="D180" s="250">
        <f>'Natural Gas Filter'!W1442</f>
        <v>0</v>
      </c>
      <c r="E180" s="250">
        <f>'Natural Gas Filter'!X1442</f>
        <v>0</v>
      </c>
      <c r="F180" s="250">
        <f>'Natural Gas Filter'!Y1442</f>
        <v>0</v>
      </c>
      <c r="G180" s="254">
        <f>'Natural Gas Filter'!Z1442</f>
        <v>0</v>
      </c>
      <c r="I180" s="213"/>
      <c r="J180" s="247" t="s">
        <v>651</v>
      </c>
      <c r="K180" s="250">
        <f>'Natural Gas Filter'!AA1442</f>
        <v>0</v>
      </c>
      <c r="L180" s="250">
        <f>'Natural Gas Filter'!AB1442</f>
        <v>0</v>
      </c>
      <c r="M180" s="250">
        <f>'Natural Gas Filter'!AC1442</f>
        <v>0</v>
      </c>
      <c r="N180" s="250">
        <f>'Natural Gas Filter'!AD1442</f>
        <v>0</v>
      </c>
      <c r="O180" s="254">
        <f>'Natural Gas Filter'!AE1442</f>
        <v>0</v>
      </c>
      <c r="P180" s="196"/>
      <c r="Q180" s="247" t="s">
        <v>651</v>
      </c>
      <c r="R180" s="266">
        <f>'Natural Gas Filter'!AF1442</f>
        <v>0</v>
      </c>
      <c r="S180" s="266">
        <f>'Natural Gas Filter'!AG1442</f>
        <v>0</v>
      </c>
      <c r="T180" s="267">
        <f>'Natural Gas Filter'!AH1442</f>
        <v>0</v>
      </c>
      <c r="V180" s="247" t="s">
        <v>651</v>
      </c>
      <c r="W180" s="266">
        <f>'Natural Gas Filter'!AI1442</f>
        <v>0</v>
      </c>
      <c r="X180" s="266">
        <f>'Natural Gas Filter'!AJ1442</f>
        <v>0</v>
      </c>
      <c r="Y180" s="267">
        <f>'Natural Gas Filter'!AK1442</f>
        <v>0</v>
      </c>
    </row>
    <row r="181" spans="1:25" s="197" customFormat="1" x14ac:dyDescent="0.25">
      <c r="A181" s="261" t="s">
        <v>594</v>
      </c>
      <c r="B181" s="250">
        <f>'Natural Gas Filter'!U1443</f>
        <v>0</v>
      </c>
      <c r="C181" s="250">
        <f>'Natural Gas Filter'!V1443</f>
        <v>0</v>
      </c>
      <c r="D181" s="250">
        <f>'Natural Gas Filter'!W1443</f>
        <v>0</v>
      </c>
      <c r="E181" s="250">
        <f>'Natural Gas Filter'!X1443</f>
        <v>0</v>
      </c>
      <c r="F181" s="250">
        <f>'Natural Gas Filter'!Y1443</f>
        <v>0</v>
      </c>
      <c r="G181" s="254">
        <f>'Natural Gas Filter'!Z1443</f>
        <v>0</v>
      </c>
      <c r="I181" s="213"/>
      <c r="J181" s="261" t="s">
        <v>594</v>
      </c>
      <c r="K181" s="250">
        <f>'Natural Gas Filter'!AA1443</f>
        <v>0</v>
      </c>
      <c r="L181" s="250">
        <f>'Natural Gas Filter'!AB1443</f>
        <v>0</v>
      </c>
      <c r="M181" s="250">
        <f>'Natural Gas Filter'!AC1443</f>
        <v>0</v>
      </c>
      <c r="N181" s="250">
        <f>'Natural Gas Filter'!AD1443</f>
        <v>0</v>
      </c>
      <c r="O181" s="254">
        <f>'Natural Gas Filter'!AE1443</f>
        <v>0</v>
      </c>
      <c r="P181" s="196"/>
      <c r="Q181" s="261" t="s">
        <v>594</v>
      </c>
      <c r="R181" s="266">
        <f>'Natural Gas Filter'!AF1443</f>
        <v>0</v>
      </c>
      <c r="S181" s="266">
        <f>'Natural Gas Filter'!AG1443</f>
        <v>0</v>
      </c>
      <c r="T181" s="267">
        <f>'Natural Gas Filter'!AH1443</f>
        <v>0</v>
      </c>
      <c r="V181" s="261" t="s">
        <v>594</v>
      </c>
      <c r="W181" s="266">
        <f>'Natural Gas Filter'!AI1443</f>
        <v>0</v>
      </c>
      <c r="X181" s="266">
        <f>'Natural Gas Filter'!AJ1443</f>
        <v>0</v>
      </c>
      <c r="Y181" s="267">
        <f>'Natural Gas Filter'!AK1443</f>
        <v>0</v>
      </c>
    </row>
    <row r="182" spans="1:25" s="197" customFormat="1" x14ac:dyDescent="0.25">
      <c r="A182" s="261" t="s">
        <v>839</v>
      </c>
      <c r="B182" s="248">
        <f>B206-B207</f>
        <v>0</v>
      </c>
      <c r="C182" s="248">
        <f t="shared" ref="C182:G182" si="8">C206-C207</f>
        <v>0</v>
      </c>
      <c r="D182" s="248">
        <f t="shared" si="8"/>
        <v>0</v>
      </c>
      <c r="E182" s="248">
        <f t="shared" si="8"/>
        <v>0</v>
      </c>
      <c r="F182" s="248">
        <f t="shared" si="8"/>
        <v>0</v>
      </c>
      <c r="G182" s="262">
        <f t="shared" si="8"/>
        <v>0</v>
      </c>
      <c r="I182" s="213"/>
      <c r="J182" s="261" t="s">
        <v>839</v>
      </c>
      <c r="K182" s="248">
        <f>K206-K207</f>
        <v>0</v>
      </c>
      <c r="L182" s="248">
        <f t="shared" ref="L182:O182" si="9">L206-L207</f>
        <v>0</v>
      </c>
      <c r="M182" s="248">
        <f t="shared" si="9"/>
        <v>0</v>
      </c>
      <c r="N182" s="248">
        <f t="shared" si="9"/>
        <v>0</v>
      </c>
      <c r="O182" s="262">
        <f t="shared" si="9"/>
        <v>0</v>
      </c>
      <c r="P182" s="196"/>
      <c r="Q182" s="261" t="s">
        <v>839</v>
      </c>
      <c r="R182" s="248">
        <f>R206-R207</f>
        <v>0</v>
      </c>
      <c r="S182" s="248">
        <f t="shared" ref="S182:T182" si="10">S206-S207</f>
        <v>0</v>
      </c>
      <c r="T182" s="262">
        <f t="shared" si="10"/>
        <v>0</v>
      </c>
      <c r="V182" s="261" t="s">
        <v>839</v>
      </c>
      <c r="W182" s="248">
        <f>W206-W207</f>
        <v>0</v>
      </c>
      <c r="X182" s="248">
        <f t="shared" ref="X182:Y182" si="11">X206-X207</f>
        <v>0</v>
      </c>
      <c r="Y182" s="262">
        <f t="shared" si="11"/>
        <v>0</v>
      </c>
    </row>
    <row r="183" spans="1:25" s="197" customFormat="1" x14ac:dyDescent="0.25">
      <c r="A183" s="261" t="s">
        <v>840</v>
      </c>
      <c r="B183" s="248">
        <f>B207-B208</f>
        <v>0</v>
      </c>
      <c r="C183" s="248">
        <f t="shared" ref="C183:G183" si="12">C207-C208</f>
        <v>0</v>
      </c>
      <c r="D183" s="248">
        <f t="shared" si="12"/>
        <v>0</v>
      </c>
      <c r="E183" s="248">
        <f t="shared" si="12"/>
        <v>0</v>
      </c>
      <c r="F183" s="248">
        <f t="shared" si="12"/>
        <v>0</v>
      </c>
      <c r="G183" s="262">
        <f t="shared" si="12"/>
        <v>0</v>
      </c>
      <c r="I183" s="213"/>
      <c r="J183" s="261" t="s">
        <v>840</v>
      </c>
      <c r="K183" s="248">
        <f>K207-K208</f>
        <v>0</v>
      </c>
      <c r="L183" s="248">
        <f t="shared" ref="L183:O183" si="13">L207-L208</f>
        <v>0</v>
      </c>
      <c r="M183" s="248">
        <f t="shared" si="13"/>
        <v>0</v>
      </c>
      <c r="N183" s="248">
        <f t="shared" si="13"/>
        <v>0</v>
      </c>
      <c r="O183" s="262">
        <f t="shared" si="13"/>
        <v>0</v>
      </c>
      <c r="P183" s="196"/>
      <c r="Q183" s="261" t="s">
        <v>840</v>
      </c>
      <c r="R183" s="248">
        <f>R207-R208</f>
        <v>0</v>
      </c>
      <c r="S183" s="248">
        <f t="shared" ref="S183:T183" si="14">S207-S208</f>
        <v>0</v>
      </c>
      <c r="T183" s="262">
        <f t="shared" si="14"/>
        <v>0</v>
      </c>
      <c r="V183" s="261" t="s">
        <v>840</v>
      </c>
      <c r="W183" s="248">
        <f>W207-W208</f>
        <v>0</v>
      </c>
      <c r="X183" s="248">
        <f t="shared" ref="X183:Y183" si="15">X207-X208</f>
        <v>0</v>
      </c>
      <c r="Y183" s="262">
        <f t="shared" si="15"/>
        <v>0</v>
      </c>
    </row>
    <row r="184" spans="1:25" s="197" customFormat="1" x14ac:dyDescent="0.25">
      <c r="A184" s="261" t="s">
        <v>841</v>
      </c>
      <c r="B184" s="248">
        <f>B208</f>
        <v>4.474879411372481E-5</v>
      </c>
      <c r="C184" s="248">
        <f t="shared" ref="C184:G184" si="16">C208</f>
        <v>4.474879411372481E-5</v>
      </c>
      <c r="D184" s="248">
        <f t="shared" si="16"/>
        <v>4.474879411372481E-5</v>
      </c>
      <c r="E184" s="248">
        <f t="shared" si="16"/>
        <v>4.474879411372481E-5</v>
      </c>
      <c r="F184" s="248">
        <f t="shared" si="16"/>
        <v>4.474879411372481E-5</v>
      </c>
      <c r="G184" s="262">
        <f t="shared" si="16"/>
        <v>4.474879411372481E-5</v>
      </c>
      <c r="I184" s="213"/>
      <c r="J184" s="261" t="s">
        <v>841</v>
      </c>
      <c r="K184" s="248">
        <f>K208</f>
        <v>4.474879411372481E-5</v>
      </c>
      <c r="L184" s="248">
        <f t="shared" ref="L184:O184" si="17">L208</f>
        <v>4.474879411372481E-5</v>
      </c>
      <c r="M184" s="248">
        <f t="shared" si="17"/>
        <v>4.474879411372481E-5</v>
      </c>
      <c r="N184" s="248">
        <f t="shared" si="17"/>
        <v>4.474879411372481E-5</v>
      </c>
      <c r="O184" s="262">
        <f t="shared" si="17"/>
        <v>4.474879411372481E-5</v>
      </c>
      <c r="P184" s="196"/>
      <c r="Q184" s="261" t="s">
        <v>841</v>
      </c>
      <c r="R184" s="248">
        <f>R208</f>
        <v>4.474879411372481E-5</v>
      </c>
      <c r="S184" s="248">
        <f t="shared" ref="S184:T184" si="18">S208</f>
        <v>4.474879411372481E-5</v>
      </c>
      <c r="T184" s="262">
        <f t="shared" si="18"/>
        <v>4.474879411372481E-5</v>
      </c>
      <c r="V184" s="261" t="s">
        <v>841</v>
      </c>
      <c r="W184" s="248">
        <f>W208</f>
        <v>4.474879411372481E-5</v>
      </c>
      <c r="X184" s="248">
        <f t="shared" ref="X184:Y184" si="19">X208</f>
        <v>4.474879411372481E-5</v>
      </c>
      <c r="Y184" s="262">
        <f t="shared" si="19"/>
        <v>4.474879411372481E-5</v>
      </c>
    </row>
    <row r="185" spans="1:25" s="197" customFormat="1" x14ac:dyDescent="0.25">
      <c r="A185" s="263" t="s">
        <v>521</v>
      </c>
      <c r="B185" s="250">
        <f>'Natural Gas Filter'!U1451</f>
        <v>0</v>
      </c>
      <c r="C185" s="250">
        <f>'Natural Gas Filter'!V1451</f>
        <v>0</v>
      </c>
      <c r="D185" s="250">
        <f>'Natural Gas Filter'!W1451</f>
        <v>0</v>
      </c>
      <c r="E185" s="250">
        <f>'Natural Gas Filter'!X1451</f>
        <v>0</v>
      </c>
      <c r="F185" s="250">
        <f>'Natural Gas Filter'!Y1451</f>
        <v>0</v>
      </c>
      <c r="G185" s="254">
        <f>'Natural Gas Filter'!Z1451</f>
        <v>0</v>
      </c>
      <c r="I185" s="213"/>
      <c r="J185" s="263" t="s">
        <v>521</v>
      </c>
      <c r="K185" s="250">
        <f>'Natural Gas Filter'!AA1451</f>
        <v>0</v>
      </c>
      <c r="L185" s="250">
        <f>'Natural Gas Filter'!AB1451</f>
        <v>0</v>
      </c>
      <c r="M185" s="250">
        <f>'Natural Gas Filter'!AC1451</f>
        <v>0</v>
      </c>
      <c r="N185" s="250">
        <f>'Natural Gas Filter'!AD1451</f>
        <v>0</v>
      </c>
      <c r="O185" s="254">
        <f>'Natural Gas Filter'!AE1451</f>
        <v>0</v>
      </c>
      <c r="P185" s="196"/>
      <c r="Q185" s="263" t="s">
        <v>521</v>
      </c>
      <c r="R185" s="266">
        <f>'Natural Gas Filter'!AF1451</f>
        <v>0</v>
      </c>
      <c r="S185" s="266">
        <f>'Natural Gas Filter'!AG1451</f>
        <v>0</v>
      </c>
      <c r="T185" s="267">
        <f>'Natural Gas Filter'!AH1451</f>
        <v>0</v>
      </c>
      <c r="V185" s="263" t="s">
        <v>521</v>
      </c>
      <c r="W185" s="266">
        <f>'Natural Gas Filter'!AI1451</f>
        <v>0</v>
      </c>
      <c r="X185" s="266">
        <f>'Natural Gas Filter'!AJ1451</f>
        <v>0</v>
      </c>
      <c r="Y185" s="267">
        <f>'Natural Gas Filter'!AK1451</f>
        <v>0</v>
      </c>
    </row>
    <row r="186" spans="1:25" s="197" customFormat="1" x14ac:dyDescent="0.25">
      <c r="A186" s="263" t="s">
        <v>523</v>
      </c>
      <c r="B186" s="250">
        <f>'Natural Gas Filter'!U1452</f>
        <v>0</v>
      </c>
      <c r="C186" s="250">
        <f>'Natural Gas Filter'!V1452</f>
        <v>0</v>
      </c>
      <c r="D186" s="250">
        <f>'Natural Gas Filter'!W1452</f>
        <v>0</v>
      </c>
      <c r="E186" s="250">
        <f>'Natural Gas Filter'!X1452</f>
        <v>0</v>
      </c>
      <c r="F186" s="250">
        <f>'Natural Gas Filter'!Y1452</f>
        <v>0</v>
      </c>
      <c r="G186" s="254">
        <f>'Natural Gas Filter'!Z1452</f>
        <v>0</v>
      </c>
      <c r="I186" s="213"/>
      <c r="J186" s="263" t="s">
        <v>523</v>
      </c>
      <c r="K186" s="250">
        <f>'Natural Gas Filter'!AA1452</f>
        <v>0</v>
      </c>
      <c r="L186" s="250">
        <f>'Natural Gas Filter'!AB1452</f>
        <v>0</v>
      </c>
      <c r="M186" s="250">
        <f>'Natural Gas Filter'!AC1452</f>
        <v>0</v>
      </c>
      <c r="N186" s="250">
        <f>'Natural Gas Filter'!AD1452</f>
        <v>0</v>
      </c>
      <c r="O186" s="254">
        <f>'Natural Gas Filter'!AE1452</f>
        <v>0</v>
      </c>
      <c r="P186" s="196"/>
      <c r="Q186" s="263" t="s">
        <v>523</v>
      </c>
      <c r="R186" s="266">
        <f>'Natural Gas Filter'!AF1452</f>
        <v>0</v>
      </c>
      <c r="S186" s="266">
        <f>'Natural Gas Filter'!AG1452</f>
        <v>0</v>
      </c>
      <c r="T186" s="267">
        <f>'Natural Gas Filter'!AH1452</f>
        <v>0</v>
      </c>
      <c r="V186" s="263" t="s">
        <v>523</v>
      </c>
      <c r="W186" s="266">
        <f>'Natural Gas Filter'!AI1452</f>
        <v>0</v>
      </c>
      <c r="X186" s="266">
        <f>'Natural Gas Filter'!AJ1452</f>
        <v>0</v>
      </c>
      <c r="Y186" s="267">
        <f>'Natural Gas Filter'!AK1452</f>
        <v>0</v>
      </c>
    </row>
    <row r="187" spans="1:25" s="197" customFormat="1" x14ac:dyDescent="0.25">
      <c r="A187" s="247" t="s">
        <v>374</v>
      </c>
      <c r="B187" s="250">
        <f>'Natural Gas Filter'!U1453</f>
        <v>3.7683114717973752E-5</v>
      </c>
      <c r="C187" s="250">
        <f>'Natural Gas Filter'!V1453</f>
        <v>3.7683114717973752E-5</v>
      </c>
      <c r="D187" s="250">
        <f>'Natural Gas Filter'!W1453</f>
        <v>3.7683114717973752E-5</v>
      </c>
      <c r="E187" s="250">
        <f>'Natural Gas Filter'!X1453</f>
        <v>3.7683114717973752E-5</v>
      </c>
      <c r="F187" s="250">
        <f>'Natural Gas Filter'!Y1453</f>
        <v>3.7683114717973752E-5</v>
      </c>
      <c r="G187" s="254">
        <f>'Natural Gas Filter'!Z1453</f>
        <v>3.7683114717973752E-5</v>
      </c>
      <c r="I187" s="213"/>
      <c r="J187" s="247" t="s">
        <v>374</v>
      </c>
      <c r="K187" s="250">
        <f>'Natural Gas Filter'!AA1453</f>
        <v>3.7683114717973752E-5</v>
      </c>
      <c r="L187" s="250">
        <f>'Natural Gas Filter'!AB1453</f>
        <v>3.7683114717973752E-5</v>
      </c>
      <c r="M187" s="250">
        <f>'Natural Gas Filter'!AC1453</f>
        <v>3.7683114717973752E-5</v>
      </c>
      <c r="N187" s="250">
        <f>'Natural Gas Filter'!AD1453</f>
        <v>3.7683114717973752E-5</v>
      </c>
      <c r="O187" s="254">
        <f>'Natural Gas Filter'!AE1453</f>
        <v>3.7683114717973752E-5</v>
      </c>
      <c r="P187" s="196"/>
      <c r="Q187" s="247" t="s">
        <v>374</v>
      </c>
      <c r="R187" s="266">
        <f>'Natural Gas Filter'!AF1453</f>
        <v>3.7683114717973752E-5</v>
      </c>
      <c r="S187" s="266">
        <f>'Natural Gas Filter'!AG1453</f>
        <v>3.7683114717973752E-5</v>
      </c>
      <c r="T187" s="267">
        <f>'Natural Gas Filter'!AH1453</f>
        <v>3.7683114717973752E-5</v>
      </c>
      <c r="V187" s="247" t="s">
        <v>374</v>
      </c>
      <c r="W187" s="266">
        <f>'Natural Gas Filter'!AI1453</f>
        <v>3.7683114717973752E-5</v>
      </c>
      <c r="X187" s="266">
        <f>'Natural Gas Filter'!AJ1453</f>
        <v>3.7683114717973752E-5</v>
      </c>
      <c r="Y187" s="267">
        <f>'Natural Gas Filter'!AK1453</f>
        <v>3.7683114717973752E-5</v>
      </c>
    </row>
    <row r="188" spans="1:25" s="197" customFormat="1" x14ac:dyDescent="0.25">
      <c r="A188" s="247" t="s">
        <v>648</v>
      </c>
      <c r="B188" s="250">
        <f>'Natural Gas Filter'!U1454</f>
        <v>0</v>
      </c>
      <c r="C188" s="250">
        <f>'Natural Gas Filter'!V1454</f>
        <v>0</v>
      </c>
      <c r="D188" s="250">
        <f>'Natural Gas Filter'!W1454</f>
        <v>0</v>
      </c>
      <c r="E188" s="250">
        <f>'Natural Gas Filter'!X1454</f>
        <v>0</v>
      </c>
      <c r="F188" s="250">
        <f>'Natural Gas Filter'!Y1454</f>
        <v>0</v>
      </c>
      <c r="G188" s="254">
        <f>'Natural Gas Filter'!Z1454</f>
        <v>0</v>
      </c>
      <c r="I188" s="213"/>
      <c r="J188" s="247" t="s">
        <v>648</v>
      </c>
      <c r="K188" s="250">
        <f>'Natural Gas Filter'!AA1454</f>
        <v>0</v>
      </c>
      <c r="L188" s="250">
        <f>'Natural Gas Filter'!AB1454</f>
        <v>0</v>
      </c>
      <c r="M188" s="250">
        <f>'Natural Gas Filter'!AC1454</f>
        <v>0</v>
      </c>
      <c r="N188" s="250">
        <f>'Natural Gas Filter'!AD1454</f>
        <v>0</v>
      </c>
      <c r="O188" s="254">
        <f>'Natural Gas Filter'!AE1454</f>
        <v>0</v>
      </c>
      <c r="P188" s="196"/>
      <c r="Q188" s="247" t="s">
        <v>648</v>
      </c>
      <c r="R188" s="266">
        <f>'Natural Gas Filter'!AF1454</f>
        <v>0</v>
      </c>
      <c r="S188" s="266">
        <f>'Natural Gas Filter'!AG1454</f>
        <v>0</v>
      </c>
      <c r="T188" s="267">
        <f>'Natural Gas Filter'!AH1454</f>
        <v>0</v>
      </c>
      <c r="V188" s="247" t="s">
        <v>648</v>
      </c>
      <c r="W188" s="266">
        <f>'Natural Gas Filter'!AI1454</f>
        <v>0</v>
      </c>
      <c r="X188" s="266">
        <f>'Natural Gas Filter'!AJ1454</f>
        <v>0</v>
      </c>
      <c r="Y188" s="267">
        <f>'Natural Gas Filter'!AK1454</f>
        <v>0</v>
      </c>
    </row>
    <row r="189" spans="1:25" s="197" customFormat="1" x14ac:dyDescent="0.25">
      <c r="A189" s="261" t="s">
        <v>376</v>
      </c>
      <c r="B189" s="250">
        <f>'Natural Gas Filter'!U1455</f>
        <v>1.1775973349366799E-10</v>
      </c>
      <c r="C189" s="250">
        <f>'Natural Gas Filter'!V1455</f>
        <v>1.1775973349366799E-10</v>
      </c>
      <c r="D189" s="250">
        <f>'Natural Gas Filter'!W1455</f>
        <v>1.1775973349366799E-10</v>
      </c>
      <c r="E189" s="250">
        <f>'Natural Gas Filter'!X1455</f>
        <v>1.1775973349366799E-10</v>
      </c>
      <c r="F189" s="250">
        <f>'Natural Gas Filter'!Y1455</f>
        <v>1.1775973349366799E-10</v>
      </c>
      <c r="G189" s="254">
        <f>'Natural Gas Filter'!Z1455</f>
        <v>1.1775973349366799E-10</v>
      </c>
      <c r="I189" s="213"/>
      <c r="J189" s="261" t="s">
        <v>376</v>
      </c>
      <c r="K189" s="250">
        <f>'Natural Gas Filter'!AA1455</f>
        <v>1.1775973349366799E-10</v>
      </c>
      <c r="L189" s="250">
        <f>'Natural Gas Filter'!AB1455</f>
        <v>1.1775973349366799E-10</v>
      </c>
      <c r="M189" s="250">
        <f>'Natural Gas Filter'!AC1455</f>
        <v>1.1775973349366799E-10</v>
      </c>
      <c r="N189" s="250">
        <f>'Natural Gas Filter'!AD1455</f>
        <v>1.1775973349366799E-10</v>
      </c>
      <c r="O189" s="254">
        <f>'Natural Gas Filter'!AE1455</f>
        <v>1.1775973349366799E-10</v>
      </c>
      <c r="P189" s="196"/>
      <c r="Q189" s="261" t="s">
        <v>376</v>
      </c>
      <c r="R189" s="266">
        <f>'Natural Gas Filter'!AF1455</f>
        <v>1.1775973349366799E-10</v>
      </c>
      <c r="S189" s="266">
        <f>'Natural Gas Filter'!AG1455</f>
        <v>1.1775973349366799E-10</v>
      </c>
      <c r="T189" s="267">
        <f>'Natural Gas Filter'!AH1455</f>
        <v>1.1775973349366799E-10</v>
      </c>
      <c r="V189" s="261" t="s">
        <v>376</v>
      </c>
      <c r="W189" s="266">
        <f>'Natural Gas Filter'!AI1455</f>
        <v>1.1775973349366799E-10</v>
      </c>
      <c r="X189" s="266">
        <f>'Natural Gas Filter'!AJ1455</f>
        <v>1.1775973349366799E-10</v>
      </c>
      <c r="Y189" s="267">
        <f>'Natural Gas Filter'!AK1455</f>
        <v>1.1775973349366799E-10</v>
      </c>
    </row>
    <row r="190" spans="1:25" s="197" customFormat="1" x14ac:dyDescent="0.25">
      <c r="A190" s="261" t="s">
        <v>378</v>
      </c>
      <c r="B190" s="250">
        <f>'Natural Gas Filter'!U1456</f>
        <v>5.6524672076960631E-10</v>
      </c>
      <c r="C190" s="250">
        <f>'Natural Gas Filter'!V1456</f>
        <v>5.6524672076960631E-10</v>
      </c>
      <c r="D190" s="250">
        <f>'Natural Gas Filter'!W1456</f>
        <v>5.6524672076960631E-10</v>
      </c>
      <c r="E190" s="250">
        <f>'Natural Gas Filter'!X1456</f>
        <v>5.6524672076960631E-10</v>
      </c>
      <c r="F190" s="250">
        <f>'Natural Gas Filter'!Y1456</f>
        <v>5.6524672076960631E-10</v>
      </c>
      <c r="G190" s="254">
        <f>'Natural Gas Filter'!Z1456</f>
        <v>5.6524672076960631E-10</v>
      </c>
      <c r="I190" s="213"/>
      <c r="J190" s="261" t="s">
        <v>378</v>
      </c>
      <c r="K190" s="250">
        <f>'Natural Gas Filter'!AA1456</f>
        <v>5.6524672076960631E-10</v>
      </c>
      <c r="L190" s="250">
        <f>'Natural Gas Filter'!AB1456</f>
        <v>5.6524672076960631E-10</v>
      </c>
      <c r="M190" s="250">
        <f>'Natural Gas Filter'!AC1456</f>
        <v>5.6524672076960631E-10</v>
      </c>
      <c r="N190" s="250">
        <f>'Natural Gas Filter'!AD1456</f>
        <v>5.6524672076960631E-10</v>
      </c>
      <c r="O190" s="254">
        <f>'Natural Gas Filter'!AE1456</f>
        <v>5.6524672076960631E-10</v>
      </c>
      <c r="P190" s="196"/>
      <c r="Q190" s="261" t="s">
        <v>378</v>
      </c>
      <c r="R190" s="266">
        <f>'Natural Gas Filter'!AF1456</f>
        <v>5.6524672076960631E-10</v>
      </c>
      <c r="S190" s="266">
        <f>'Natural Gas Filter'!AG1456</f>
        <v>5.6524672076960631E-10</v>
      </c>
      <c r="T190" s="267">
        <f>'Natural Gas Filter'!AH1456</f>
        <v>5.6524672076960631E-10</v>
      </c>
      <c r="V190" s="261" t="s">
        <v>378</v>
      </c>
      <c r="W190" s="266">
        <f>'Natural Gas Filter'!AI1456</f>
        <v>5.6524672076960631E-10</v>
      </c>
      <c r="X190" s="266">
        <f>'Natural Gas Filter'!AJ1456</f>
        <v>5.6524672076960631E-10</v>
      </c>
      <c r="Y190" s="267">
        <f>'Natural Gas Filter'!AK1456</f>
        <v>5.6524672076960631E-10</v>
      </c>
    </row>
    <row r="191" spans="1:25" s="197" customFormat="1" x14ac:dyDescent="0.25">
      <c r="A191" s="247" t="s">
        <v>645</v>
      </c>
      <c r="B191" s="250">
        <f>'Natural Gas Filter'!U1457</f>
        <v>0</v>
      </c>
      <c r="C191" s="250">
        <f>'Natural Gas Filter'!V1457</f>
        <v>0</v>
      </c>
      <c r="D191" s="250">
        <f>'Natural Gas Filter'!W1457</f>
        <v>0</v>
      </c>
      <c r="E191" s="250">
        <f>'Natural Gas Filter'!X1457</f>
        <v>0</v>
      </c>
      <c r="F191" s="250">
        <f>'Natural Gas Filter'!Y1457</f>
        <v>0</v>
      </c>
      <c r="G191" s="254">
        <f>'Natural Gas Filter'!Z1457</f>
        <v>0</v>
      </c>
      <c r="I191" s="213"/>
      <c r="J191" s="247" t="s">
        <v>645</v>
      </c>
      <c r="K191" s="250">
        <f>'Natural Gas Filter'!AA1457</f>
        <v>0</v>
      </c>
      <c r="L191" s="250">
        <f>'Natural Gas Filter'!AB1457</f>
        <v>0</v>
      </c>
      <c r="M191" s="250">
        <f>'Natural Gas Filter'!AC1457</f>
        <v>0</v>
      </c>
      <c r="N191" s="250">
        <f>'Natural Gas Filter'!AD1457</f>
        <v>0</v>
      </c>
      <c r="O191" s="254">
        <f>'Natural Gas Filter'!AE1457</f>
        <v>0</v>
      </c>
      <c r="P191" s="196"/>
      <c r="Q191" s="247" t="s">
        <v>645</v>
      </c>
      <c r="R191" s="266">
        <f>'Natural Gas Filter'!AF1457</f>
        <v>0</v>
      </c>
      <c r="S191" s="266">
        <f>'Natural Gas Filter'!AG1457</f>
        <v>0</v>
      </c>
      <c r="T191" s="267">
        <f>'Natural Gas Filter'!AH1457</f>
        <v>0</v>
      </c>
      <c r="V191" s="247" t="s">
        <v>645</v>
      </c>
      <c r="W191" s="266">
        <f>'Natural Gas Filter'!AI1457</f>
        <v>0</v>
      </c>
      <c r="X191" s="266">
        <f>'Natural Gas Filter'!AJ1457</f>
        <v>0</v>
      </c>
      <c r="Y191" s="267">
        <f>'Natural Gas Filter'!AK1457</f>
        <v>0</v>
      </c>
    </row>
    <row r="192" spans="1:25" s="197" customFormat="1" x14ac:dyDescent="0.25">
      <c r="A192" s="261" t="s">
        <v>277</v>
      </c>
      <c r="B192" s="250">
        <f>'Natural Gas Filter'!U1458</f>
        <v>1.4131168019240155E-5</v>
      </c>
      <c r="C192" s="250">
        <f>'Natural Gas Filter'!V1458</f>
        <v>1.4131168019240155E-5</v>
      </c>
      <c r="D192" s="250">
        <f>'Natural Gas Filter'!W1458</f>
        <v>1.4131168019240155E-5</v>
      </c>
      <c r="E192" s="250">
        <f>'Natural Gas Filter'!X1458</f>
        <v>1.4131168019240155E-5</v>
      </c>
      <c r="F192" s="250">
        <f>'Natural Gas Filter'!Y1458</f>
        <v>1.4131168019240155E-5</v>
      </c>
      <c r="G192" s="254">
        <f>'Natural Gas Filter'!Z1458</f>
        <v>1.4131168019240155E-5</v>
      </c>
      <c r="I192" s="213"/>
      <c r="J192" s="261" t="s">
        <v>277</v>
      </c>
      <c r="K192" s="250">
        <f>'Natural Gas Filter'!AA1458</f>
        <v>1.4131168019240155E-5</v>
      </c>
      <c r="L192" s="250">
        <f>'Natural Gas Filter'!AB1458</f>
        <v>1.4131168019240155E-5</v>
      </c>
      <c r="M192" s="250">
        <f>'Natural Gas Filter'!AC1458</f>
        <v>1.4131168019240155E-5</v>
      </c>
      <c r="N192" s="250">
        <f>'Natural Gas Filter'!AD1458</f>
        <v>1.4131168019240155E-5</v>
      </c>
      <c r="O192" s="254">
        <f>'Natural Gas Filter'!AE1458</f>
        <v>1.4131168019240155E-5</v>
      </c>
      <c r="P192" s="196"/>
      <c r="Q192" s="261" t="s">
        <v>277</v>
      </c>
      <c r="R192" s="266">
        <f>'Natural Gas Filter'!AF1458</f>
        <v>1.4131168019240155E-5</v>
      </c>
      <c r="S192" s="266">
        <f>'Natural Gas Filter'!AG1458</f>
        <v>1.4131168019240155E-5</v>
      </c>
      <c r="T192" s="267">
        <f>'Natural Gas Filter'!AH1458</f>
        <v>1.4131168019240155E-5</v>
      </c>
      <c r="V192" s="261" t="s">
        <v>277</v>
      </c>
      <c r="W192" s="266">
        <f>'Natural Gas Filter'!AI1458</f>
        <v>1.4131168019240155E-5</v>
      </c>
      <c r="X192" s="266">
        <f>'Natural Gas Filter'!AJ1458</f>
        <v>1.4131168019240155E-5</v>
      </c>
      <c r="Y192" s="267">
        <f>'Natural Gas Filter'!AK1458</f>
        <v>1.4131168019240155E-5</v>
      </c>
    </row>
    <row r="193" spans="1:25" s="197" customFormat="1" x14ac:dyDescent="0.25">
      <c r="A193" s="261" t="s">
        <v>412</v>
      </c>
      <c r="B193" s="250">
        <f>'Natural Gas Filter'!U1459</f>
        <v>0</v>
      </c>
      <c r="C193" s="250">
        <f>'Natural Gas Filter'!V1459</f>
        <v>0</v>
      </c>
      <c r="D193" s="250">
        <f>'Natural Gas Filter'!W1459</f>
        <v>0</v>
      </c>
      <c r="E193" s="250">
        <f>'Natural Gas Filter'!X1459</f>
        <v>0</v>
      </c>
      <c r="F193" s="250">
        <f>'Natural Gas Filter'!Y1459</f>
        <v>0</v>
      </c>
      <c r="G193" s="254">
        <f>'Natural Gas Filter'!Z1459</f>
        <v>0</v>
      </c>
      <c r="I193" s="213"/>
      <c r="J193" s="261" t="s">
        <v>412</v>
      </c>
      <c r="K193" s="250">
        <f>'Natural Gas Filter'!AA1459</f>
        <v>0</v>
      </c>
      <c r="L193" s="250">
        <f>'Natural Gas Filter'!AB1459</f>
        <v>0</v>
      </c>
      <c r="M193" s="250">
        <f>'Natural Gas Filter'!AC1459</f>
        <v>0</v>
      </c>
      <c r="N193" s="250">
        <f>'Natural Gas Filter'!AD1459</f>
        <v>0</v>
      </c>
      <c r="O193" s="254">
        <f>'Natural Gas Filter'!AE1459</f>
        <v>0</v>
      </c>
      <c r="P193" s="196"/>
      <c r="Q193" s="261" t="s">
        <v>412</v>
      </c>
      <c r="R193" s="266">
        <f>'Natural Gas Filter'!AF1459</f>
        <v>1.4131168019240155E-5</v>
      </c>
      <c r="S193" s="266">
        <f>'Natural Gas Filter'!AG1459</f>
        <v>1.4131168019240155E-5</v>
      </c>
      <c r="T193" s="267">
        <f>'Natural Gas Filter'!AH1459</f>
        <v>1.4131168019240155E-5</v>
      </c>
      <c r="V193" s="261" t="s">
        <v>412</v>
      </c>
      <c r="W193" s="266">
        <f>'Natural Gas Filter'!AI1459</f>
        <v>0</v>
      </c>
      <c r="X193" s="266">
        <f>'Natural Gas Filter'!AJ1459</f>
        <v>0</v>
      </c>
      <c r="Y193" s="267">
        <f>'Natural Gas Filter'!AK1459</f>
        <v>0</v>
      </c>
    </row>
    <row r="194" spans="1:25" s="197" customFormat="1" x14ac:dyDescent="0.25">
      <c r="A194" s="247" t="s">
        <v>642</v>
      </c>
      <c r="B194" s="250">
        <f>'Natural Gas Filter'!U1460</f>
        <v>0</v>
      </c>
      <c r="C194" s="250">
        <f>'Natural Gas Filter'!V1460</f>
        <v>0</v>
      </c>
      <c r="D194" s="250">
        <f>'Natural Gas Filter'!W1460</f>
        <v>0</v>
      </c>
      <c r="E194" s="250">
        <f>'Natural Gas Filter'!X1460</f>
        <v>0</v>
      </c>
      <c r="F194" s="250">
        <f>'Natural Gas Filter'!Y1460</f>
        <v>0</v>
      </c>
      <c r="G194" s="254">
        <f>'Natural Gas Filter'!Z1460</f>
        <v>0</v>
      </c>
      <c r="I194" s="213"/>
      <c r="J194" s="247" t="s">
        <v>642</v>
      </c>
      <c r="K194" s="250">
        <f>'Natural Gas Filter'!AA1460</f>
        <v>0</v>
      </c>
      <c r="L194" s="250">
        <f>'Natural Gas Filter'!AB1460</f>
        <v>0</v>
      </c>
      <c r="M194" s="250">
        <f>'Natural Gas Filter'!AC1460</f>
        <v>0</v>
      </c>
      <c r="N194" s="250">
        <f>'Natural Gas Filter'!AD1460</f>
        <v>0</v>
      </c>
      <c r="O194" s="254">
        <f>'Natural Gas Filter'!AE1460</f>
        <v>0</v>
      </c>
      <c r="P194" s="196"/>
      <c r="Q194" s="247" t="s">
        <v>642</v>
      </c>
      <c r="R194" s="266">
        <f>'Natural Gas Filter'!AF1460</f>
        <v>0</v>
      </c>
      <c r="S194" s="266">
        <f>'Natural Gas Filter'!AG1460</f>
        <v>0</v>
      </c>
      <c r="T194" s="267">
        <f>'Natural Gas Filter'!AH1460</f>
        <v>0</v>
      </c>
      <c r="V194" s="247" t="s">
        <v>642</v>
      </c>
      <c r="W194" s="266">
        <f>'Natural Gas Filter'!AI1460</f>
        <v>0</v>
      </c>
      <c r="X194" s="266">
        <f>'Natural Gas Filter'!AJ1460</f>
        <v>0</v>
      </c>
      <c r="Y194" s="267">
        <f>'Natural Gas Filter'!AK1460</f>
        <v>0</v>
      </c>
    </row>
    <row r="195" spans="1:25" s="197" customFormat="1" x14ac:dyDescent="0.25">
      <c r="A195" s="261" t="s">
        <v>382</v>
      </c>
      <c r="B195" s="250">
        <f>'Natural Gas Filter'!U1461</f>
        <v>8.0076618775694218E-8</v>
      </c>
      <c r="C195" s="250">
        <f>'Natural Gas Filter'!V1461</f>
        <v>8.0076618775694218E-8</v>
      </c>
      <c r="D195" s="250">
        <f>'Natural Gas Filter'!W1461</f>
        <v>8.0076618775694218E-8</v>
      </c>
      <c r="E195" s="250">
        <f>'Natural Gas Filter'!X1461</f>
        <v>8.0076618775694218E-8</v>
      </c>
      <c r="F195" s="250">
        <f>'Natural Gas Filter'!Y1461</f>
        <v>8.0076618775694218E-8</v>
      </c>
      <c r="G195" s="254">
        <f>'Natural Gas Filter'!Z1461</f>
        <v>8.0076618775694218E-8</v>
      </c>
      <c r="I195" s="213"/>
      <c r="J195" s="261" t="s">
        <v>382</v>
      </c>
      <c r="K195" s="250">
        <f>'Natural Gas Filter'!AA1461</f>
        <v>8.0076618775694218E-8</v>
      </c>
      <c r="L195" s="250">
        <f>'Natural Gas Filter'!AB1461</f>
        <v>8.0076618775694218E-8</v>
      </c>
      <c r="M195" s="250">
        <f>'Natural Gas Filter'!AC1461</f>
        <v>8.0076618775694218E-8</v>
      </c>
      <c r="N195" s="250">
        <f>'Natural Gas Filter'!AD1461</f>
        <v>8.0076618775694218E-8</v>
      </c>
      <c r="O195" s="254">
        <f>'Natural Gas Filter'!AE1461</f>
        <v>8.0076618775694218E-8</v>
      </c>
      <c r="P195" s="196"/>
      <c r="Q195" s="261" t="s">
        <v>382</v>
      </c>
      <c r="R195" s="266">
        <f>'Natural Gas Filter'!AF1461</f>
        <v>8.0076618775694218E-8</v>
      </c>
      <c r="S195" s="266">
        <f>'Natural Gas Filter'!AG1461</f>
        <v>8.0076618775694218E-8</v>
      </c>
      <c r="T195" s="267">
        <f>'Natural Gas Filter'!AH1461</f>
        <v>8.0076618775694218E-8</v>
      </c>
      <c r="V195" s="261" t="s">
        <v>382</v>
      </c>
      <c r="W195" s="266">
        <f>'Natural Gas Filter'!AI1461</f>
        <v>8.0076618775694218E-8</v>
      </c>
      <c r="X195" s="266">
        <f>'Natural Gas Filter'!AJ1461</f>
        <v>8.0076618775694218E-8</v>
      </c>
      <c r="Y195" s="267">
        <f>'Natural Gas Filter'!AK1461</f>
        <v>8.0076618775694218E-8</v>
      </c>
    </row>
    <row r="196" spans="1:25" s="197" customFormat="1" x14ac:dyDescent="0.25">
      <c r="A196" s="261" t="s">
        <v>279</v>
      </c>
      <c r="B196" s="250">
        <f>'Natural Gas Filter'!U1462</f>
        <v>2.5907141368606954E-4</v>
      </c>
      <c r="C196" s="250">
        <f>'Natural Gas Filter'!V1462</f>
        <v>2.5907141368606954E-4</v>
      </c>
      <c r="D196" s="250">
        <f>'Natural Gas Filter'!W1462</f>
        <v>2.5907141368606954E-4</v>
      </c>
      <c r="E196" s="250">
        <f>'Natural Gas Filter'!X1462</f>
        <v>2.5907141368606954E-4</v>
      </c>
      <c r="F196" s="250">
        <f>'Natural Gas Filter'!Y1462</f>
        <v>2.5907141368606954E-4</v>
      </c>
      <c r="G196" s="254">
        <f>'Natural Gas Filter'!Z1462</f>
        <v>2.5907141368606954E-4</v>
      </c>
      <c r="I196" s="213"/>
      <c r="J196" s="261" t="s">
        <v>279</v>
      </c>
      <c r="K196" s="250">
        <f>'Natural Gas Filter'!AA1462</f>
        <v>2.5907141368606954E-4</v>
      </c>
      <c r="L196" s="250">
        <f>'Natural Gas Filter'!AB1462</f>
        <v>2.5907141368606954E-4</v>
      </c>
      <c r="M196" s="250">
        <f>'Natural Gas Filter'!AC1462</f>
        <v>2.5907141368606954E-4</v>
      </c>
      <c r="N196" s="250">
        <f>'Natural Gas Filter'!AD1462</f>
        <v>2.5907141368606954E-4</v>
      </c>
      <c r="O196" s="254">
        <f>'Natural Gas Filter'!AE1462</f>
        <v>2.5907141368606954E-4</v>
      </c>
      <c r="P196" s="196"/>
      <c r="Q196" s="261" t="s">
        <v>279</v>
      </c>
      <c r="R196" s="266">
        <f>'Natural Gas Filter'!AF1462</f>
        <v>2.5907141368606954E-4</v>
      </c>
      <c r="S196" s="266">
        <f>'Natural Gas Filter'!AG1462</f>
        <v>2.5907141368606954E-4</v>
      </c>
      <c r="T196" s="267">
        <f>'Natural Gas Filter'!AH1462</f>
        <v>2.5907141368606954E-4</v>
      </c>
      <c r="V196" s="261" t="s">
        <v>279</v>
      </c>
      <c r="W196" s="266">
        <f>'Natural Gas Filter'!AI1462</f>
        <v>0</v>
      </c>
      <c r="X196" s="266">
        <f>'Natural Gas Filter'!AJ1462</f>
        <v>0</v>
      </c>
      <c r="Y196" s="267">
        <f>'Natural Gas Filter'!AK1462</f>
        <v>0</v>
      </c>
    </row>
    <row r="197" spans="1:25" s="197" customFormat="1" x14ac:dyDescent="0.25">
      <c r="A197" s="247" t="s">
        <v>639</v>
      </c>
      <c r="B197" s="250">
        <f>'Natural Gas Filter'!U1463</f>
        <v>0</v>
      </c>
      <c r="C197" s="250">
        <f>'Natural Gas Filter'!V1463</f>
        <v>0</v>
      </c>
      <c r="D197" s="250">
        <f>'Natural Gas Filter'!W1463</f>
        <v>0</v>
      </c>
      <c r="E197" s="250">
        <f>'Natural Gas Filter'!X1463</f>
        <v>0</v>
      </c>
      <c r="F197" s="250">
        <f>'Natural Gas Filter'!Y1463</f>
        <v>0</v>
      </c>
      <c r="G197" s="254">
        <f>'Natural Gas Filter'!Z1463</f>
        <v>0</v>
      </c>
      <c r="I197" s="213"/>
      <c r="J197" s="247" t="s">
        <v>639</v>
      </c>
      <c r="K197" s="250">
        <f>'Natural Gas Filter'!AA1463</f>
        <v>0</v>
      </c>
      <c r="L197" s="250">
        <f>'Natural Gas Filter'!AB1463</f>
        <v>0</v>
      </c>
      <c r="M197" s="250">
        <f>'Natural Gas Filter'!AC1463</f>
        <v>0</v>
      </c>
      <c r="N197" s="250">
        <f>'Natural Gas Filter'!AD1463</f>
        <v>0</v>
      </c>
      <c r="O197" s="254">
        <f>'Natural Gas Filter'!AE1463</f>
        <v>0</v>
      </c>
      <c r="P197" s="196"/>
      <c r="Q197" s="247" t="s">
        <v>639</v>
      </c>
      <c r="R197" s="266">
        <f>'Natural Gas Filter'!AF1463</f>
        <v>0</v>
      </c>
      <c r="S197" s="266">
        <f>'Natural Gas Filter'!AG1463</f>
        <v>0</v>
      </c>
      <c r="T197" s="267">
        <f>'Natural Gas Filter'!AH1463</f>
        <v>0</v>
      </c>
      <c r="V197" s="247" t="s">
        <v>639</v>
      </c>
      <c r="W197" s="266">
        <f>'Natural Gas Filter'!AI1463</f>
        <v>0</v>
      </c>
      <c r="X197" s="266">
        <f>'Natural Gas Filter'!AJ1463</f>
        <v>0</v>
      </c>
      <c r="Y197" s="267">
        <f>'Natural Gas Filter'!AK1463</f>
        <v>0</v>
      </c>
    </row>
    <row r="198" spans="1:25" s="197" customFormat="1" x14ac:dyDescent="0.25">
      <c r="A198" s="247" t="s">
        <v>636</v>
      </c>
      <c r="B198" s="250">
        <f>'Natural Gas Filter'!U1464</f>
        <v>0</v>
      </c>
      <c r="C198" s="250">
        <f>'Natural Gas Filter'!V1464</f>
        <v>0</v>
      </c>
      <c r="D198" s="250">
        <f>'Natural Gas Filter'!W1464</f>
        <v>0</v>
      </c>
      <c r="E198" s="250">
        <f>'Natural Gas Filter'!X1464</f>
        <v>0</v>
      </c>
      <c r="F198" s="250">
        <f>'Natural Gas Filter'!Y1464</f>
        <v>0</v>
      </c>
      <c r="G198" s="254">
        <f>'Natural Gas Filter'!Z1464</f>
        <v>0</v>
      </c>
      <c r="I198" s="213"/>
      <c r="J198" s="247" t="s">
        <v>636</v>
      </c>
      <c r="K198" s="250">
        <f>'Natural Gas Filter'!AA1464</f>
        <v>0</v>
      </c>
      <c r="L198" s="250">
        <f>'Natural Gas Filter'!AB1464</f>
        <v>0</v>
      </c>
      <c r="M198" s="250">
        <f>'Natural Gas Filter'!AC1464</f>
        <v>0</v>
      </c>
      <c r="N198" s="250">
        <f>'Natural Gas Filter'!AD1464</f>
        <v>0</v>
      </c>
      <c r="O198" s="254">
        <f>'Natural Gas Filter'!AE1464</f>
        <v>0</v>
      </c>
      <c r="P198" s="196"/>
      <c r="Q198" s="247" t="s">
        <v>636</v>
      </c>
      <c r="R198" s="266">
        <f>'Natural Gas Filter'!AF1464</f>
        <v>0</v>
      </c>
      <c r="S198" s="266">
        <f>'Natural Gas Filter'!AG1464</f>
        <v>0</v>
      </c>
      <c r="T198" s="267">
        <f>'Natural Gas Filter'!AH1464</f>
        <v>0</v>
      </c>
      <c r="V198" s="247" t="s">
        <v>636</v>
      </c>
      <c r="W198" s="266">
        <f>'Natural Gas Filter'!AI1464</f>
        <v>0</v>
      </c>
      <c r="X198" s="266">
        <f>'Natural Gas Filter'!AJ1464</f>
        <v>0</v>
      </c>
      <c r="Y198" s="267">
        <f>'Natural Gas Filter'!AK1464</f>
        <v>0</v>
      </c>
    </row>
    <row r="199" spans="1:25" s="197" customFormat="1" x14ac:dyDescent="0.25">
      <c r="A199" s="247" t="s">
        <v>634</v>
      </c>
      <c r="B199" s="250">
        <f>'Natural Gas Filter'!U1465</f>
        <v>0</v>
      </c>
      <c r="C199" s="250">
        <f>'Natural Gas Filter'!V1465</f>
        <v>0</v>
      </c>
      <c r="D199" s="250">
        <f>'Natural Gas Filter'!W1465</f>
        <v>0</v>
      </c>
      <c r="E199" s="250">
        <f>'Natural Gas Filter'!X1465</f>
        <v>0</v>
      </c>
      <c r="F199" s="250">
        <f>'Natural Gas Filter'!Y1465</f>
        <v>0</v>
      </c>
      <c r="G199" s="254">
        <f>'Natural Gas Filter'!Z1465</f>
        <v>0</v>
      </c>
      <c r="I199" s="213"/>
      <c r="J199" s="247" t="s">
        <v>634</v>
      </c>
      <c r="K199" s="250">
        <f>'Natural Gas Filter'!AA1465</f>
        <v>0</v>
      </c>
      <c r="L199" s="250">
        <f>'Natural Gas Filter'!AB1465</f>
        <v>0</v>
      </c>
      <c r="M199" s="250">
        <f>'Natural Gas Filter'!AC1465</f>
        <v>0</v>
      </c>
      <c r="N199" s="250">
        <f>'Natural Gas Filter'!AD1465</f>
        <v>0</v>
      </c>
      <c r="O199" s="254">
        <f>'Natural Gas Filter'!AE1465</f>
        <v>0</v>
      </c>
      <c r="P199" s="196"/>
      <c r="Q199" s="247" t="s">
        <v>634</v>
      </c>
      <c r="R199" s="266">
        <f>'Natural Gas Filter'!AF1465</f>
        <v>0</v>
      </c>
      <c r="S199" s="266">
        <f>'Natural Gas Filter'!AG1465</f>
        <v>0</v>
      </c>
      <c r="T199" s="267">
        <f>'Natural Gas Filter'!AH1465</f>
        <v>0</v>
      </c>
      <c r="V199" s="247" t="s">
        <v>634</v>
      </c>
      <c r="W199" s="266">
        <f>'Natural Gas Filter'!AI1465</f>
        <v>0</v>
      </c>
      <c r="X199" s="266">
        <f>'Natural Gas Filter'!AJ1465</f>
        <v>0</v>
      </c>
      <c r="Y199" s="267">
        <f>'Natural Gas Filter'!AK1465</f>
        <v>0</v>
      </c>
    </row>
    <row r="200" spans="1:25" s="197" customFormat="1" x14ac:dyDescent="0.25">
      <c r="A200" s="247" t="s">
        <v>632</v>
      </c>
      <c r="B200" s="250">
        <f>'Natural Gas Filter'!U1466</f>
        <v>0</v>
      </c>
      <c r="C200" s="250">
        <f>'Natural Gas Filter'!V1466</f>
        <v>0</v>
      </c>
      <c r="D200" s="250">
        <f>'Natural Gas Filter'!W1466</f>
        <v>0</v>
      </c>
      <c r="E200" s="250">
        <f>'Natural Gas Filter'!X1466</f>
        <v>0</v>
      </c>
      <c r="F200" s="250">
        <f>'Natural Gas Filter'!Y1466</f>
        <v>0</v>
      </c>
      <c r="G200" s="254">
        <f>'Natural Gas Filter'!Z1466</f>
        <v>0</v>
      </c>
      <c r="I200" s="213"/>
      <c r="J200" s="247" t="s">
        <v>632</v>
      </c>
      <c r="K200" s="250">
        <f>'Natural Gas Filter'!AA1466</f>
        <v>0</v>
      </c>
      <c r="L200" s="250">
        <f>'Natural Gas Filter'!AB1466</f>
        <v>0</v>
      </c>
      <c r="M200" s="250">
        <f>'Natural Gas Filter'!AC1466</f>
        <v>0</v>
      </c>
      <c r="N200" s="250">
        <f>'Natural Gas Filter'!AD1466</f>
        <v>0</v>
      </c>
      <c r="O200" s="254">
        <f>'Natural Gas Filter'!AE1466</f>
        <v>0</v>
      </c>
      <c r="P200" s="196"/>
      <c r="Q200" s="247" t="s">
        <v>632</v>
      </c>
      <c r="R200" s="266">
        <f>'Natural Gas Filter'!AF1466</f>
        <v>0</v>
      </c>
      <c r="S200" s="266">
        <f>'Natural Gas Filter'!AG1466</f>
        <v>0</v>
      </c>
      <c r="T200" s="267">
        <f>'Natural Gas Filter'!AH1466</f>
        <v>0</v>
      </c>
      <c r="V200" s="247" t="s">
        <v>632</v>
      </c>
      <c r="W200" s="266">
        <f>'Natural Gas Filter'!AI1466</f>
        <v>0</v>
      </c>
      <c r="X200" s="266">
        <f>'Natural Gas Filter'!AJ1466</f>
        <v>0</v>
      </c>
      <c r="Y200" s="267">
        <f>'Natural Gas Filter'!AK1466</f>
        <v>0</v>
      </c>
    </row>
    <row r="201" spans="1:25" s="197" customFormat="1" x14ac:dyDescent="0.25">
      <c r="A201" s="247" t="s">
        <v>630</v>
      </c>
      <c r="B201" s="250">
        <f>'Natural Gas Filter'!U1467</f>
        <v>0</v>
      </c>
      <c r="C201" s="250">
        <f>'Natural Gas Filter'!V1467</f>
        <v>0</v>
      </c>
      <c r="D201" s="250">
        <f>'Natural Gas Filter'!W1467</f>
        <v>0</v>
      </c>
      <c r="E201" s="250">
        <f>'Natural Gas Filter'!X1467</f>
        <v>0</v>
      </c>
      <c r="F201" s="250">
        <f>'Natural Gas Filter'!Y1467</f>
        <v>0</v>
      </c>
      <c r="G201" s="254">
        <f>'Natural Gas Filter'!Z1467</f>
        <v>0</v>
      </c>
      <c r="I201" s="213"/>
      <c r="J201" s="247" t="s">
        <v>630</v>
      </c>
      <c r="K201" s="250">
        <f>'Natural Gas Filter'!AA1467</f>
        <v>0</v>
      </c>
      <c r="L201" s="250">
        <f>'Natural Gas Filter'!AB1467</f>
        <v>0</v>
      </c>
      <c r="M201" s="250">
        <f>'Natural Gas Filter'!AC1467</f>
        <v>0</v>
      </c>
      <c r="N201" s="250">
        <f>'Natural Gas Filter'!AD1467</f>
        <v>0</v>
      </c>
      <c r="O201" s="254">
        <f>'Natural Gas Filter'!AE1467</f>
        <v>0</v>
      </c>
      <c r="P201" s="196"/>
      <c r="Q201" s="247" t="s">
        <v>630</v>
      </c>
      <c r="R201" s="266">
        <f>'Natural Gas Filter'!AF1467</f>
        <v>0</v>
      </c>
      <c r="S201" s="266">
        <f>'Natural Gas Filter'!AG1467</f>
        <v>0</v>
      </c>
      <c r="T201" s="267">
        <f>'Natural Gas Filter'!AH1467</f>
        <v>0</v>
      </c>
      <c r="V201" s="247" t="s">
        <v>630</v>
      </c>
      <c r="W201" s="266">
        <f>'Natural Gas Filter'!AI1467</f>
        <v>0</v>
      </c>
      <c r="X201" s="266">
        <f>'Natural Gas Filter'!AJ1467</f>
        <v>0</v>
      </c>
      <c r="Y201" s="267">
        <f>'Natural Gas Filter'!AK1467</f>
        <v>0</v>
      </c>
    </row>
    <row r="202" spans="1:25" s="197" customFormat="1" x14ac:dyDescent="0.25">
      <c r="A202" s="261" t="s">
        <v>384</v>
      </c>
      <c r="B202" s="250">
        <f>'Natural Gas Filter'!U1468</f>
        <v>5.4169477407087274E-8</v>
      </c>
      <c r="C202" s="250">
        <f>'Natural Gas Filter'!V1468</f>
        <v>5.4169477407087274E-8</v>
      </c>
      <c r="D202" s="250">
        <f>'Natural Gas Filter'!W1468</f>
        <v>5.4169477407087274E-8</v>
      </c>
      <c r="E202" s="250">
        <f>'Natural Gas Filter'!X1468</f>
        <v>5.4169477407087274E-8</v>
      </c>
      <c r="F202" s="250">
        <f>'Natural Gas Filter'!Y1468</f>
        <v>5.4169477407087274E-8</v>
      </c>
      <c r="G202" s="254">
        <f>'Natural Gas Filter'!Z1468</f>
        <v>5.4169477407087274E-8</v>
      </c>
      <c r="I202" s="213"/>
      <c r="J202" s="261" t="s">
        <v>384</v>
      </c>
      <c r="K202" s="250">
        <f>'Natural Gas Filter'!AA1468</f>
        <v>5.4169477407087274E-8</v>
      </c>
      <c r="L202" s="250">
        <f>'Natural Gas Filter'!AB1468</f>
        <v>5.4169477407087274E-8</v>
      </c>
      <c r="M202" s="250">
        <f>'Natural Gas Filter'!AC1468</f>
        <v>5.4169477407087274E-8</v>
      </c>
      <c r="N202" s="250">
        <f>'Natural Gas Filter'!AD1468</f>
        <v>5.4169477407087274E-8</v>
      </c>
      <c r="O202" s="254">
        <f>'Natural Gas Filter'!AE1468</f>
        <v>5.4169477407087274E-8</v>
      </c>
      <c r="P202" s="196"/>
      <c r="Q202" s="261" t="s">
        <v>384</v>
      </c>
      <c r="R202" s="266">
        <f>'Natural Gas Filter'!AF1468</f>
        <v>5.4169477407087274E-8</v>
      </c>
      <c r="S202" s="266">
        <f>'Natural Gas Filter'!AG1468</f>
        <v>5.4169477407087274E-8</v>
      </c>
      <c r="T202" s="267">
        <f>'Natural Gas Filter'!AH1468</f>
        <v>5.4169477407087274E-8</v>
      </c>
      <c r="V202" s="261" t="s">
        <v>384</v>
      </c>
      <c r="W202" s="266">
        <f>'Natural Gas Filter'!AI1468</f>
        <v>5.4169477407087274E-8</v>
      </c>
      <c r="X202" s="266">
        <f>'Natural Gas Filter'!AJ1468</f>
        <v>5.4169477407087274E-8</v>
      </c>
      <c r="Y202" s="267">
        <f>'Natural Gas Filter'!AK1468</f>
        <v>5.4169477407087274E-8</v>
      </c>
    </row>
    <row r="203" spans="1:25" s="197" customFormat="1" x14ac:dyDescent="0.25">
      <c r="A203" s="247" t="s">
        <v>628</v>
      </c>
      <c r="B203" s="250">
        <f>'Natural Gas Filter'!U1469</f>
        <v>0</v>
      </c>
      <c r="C203" s="250">
        <f>'Natural Gas Filter'!V1469</f>
        <v>0</v>
      </c>
      <c r="D203" s="250">
        <f>'Natural Gas Filter'!W1469</f>
        <v>0</v>
      </c>
      <c r="E203" s="250">
        <f>'Natural Gas Filter'!X1469</f>
        <v>0</v>
      </c>
      <c r="F203" s="250">
        <f>'Natural Gas Filter'!Y1469</f>
        <v>0</v>
      </c>
      <c r="G203" s="254">
        <f>'Natural Gas Filter'!Z1469</f>
        <v>0</v>
      </c>
      <c r="I203" s="213"/>
      <c r="J203" s="247" t="s">
        <v>628</v>
      </c>
      <c r="K203" s="250">
        <f>'Natural Gas Filter'!AA1469</f>
        <v>0</v>
      </c>
      <c r="L203" s="250">
        <f>'Natural Gas Filter'!AB1469</f>
        <v>0</v>
      </c>
      <c r="M203" s="250">
        <f>'Natural Gas Filter'!AC1469</f>
        <v>0</v>
      </c>
      <c r="N203" s="250">
        <f>'Natural Gas Filter'!AD1469</f>
        <v>0</v>
      </c>
      <c r="O203" s="254">
        <f>'Natural Gas Filter'!AE1469</f>
        <v>0</v>
      </c>
      <c r="P203" s="196"/>
      <c r="Q203" s="247" t="s">
        <v>628</v>
      </c>
      <c r="R203" s="266">
        <f>'Natural Gas Filter'!AF1469</f>
        <v>0</v>
      </c>
      <c r="S203" s="266">
        <f>'Natural Gas Filter'!AG1469</f>
        <v>0</v>
      </c>
      <c r="T203" s="267">
        <f>'Natural Gas Filter'!AH1469</f>
        <v>0</v>
      </c>
      <c r="V203" s="247" t="s">
        <v>628</v>
      </c>
      <c r="W203" s="266">
        <f>'Natural Gas Filter'!AI1469</f>
        <v>0</v>
      </c>
      <c r="X203" s="266">
        <f>'Natural Gas Filter'!AJ1469</f>
        <v>0</v>
      </c>
      <c r="Y203" s="267">
        <f>'Natural Gas Filter'!AK1469</f>
        <v>0</v>
      </c>
    </row>
    <row r="204" spans="1:25" s="197" customFormat="1" x14ac:dyDescent="0.25">
      <c r="A204" s="261" t="s">
        <v>386</v>
      </c>
      <c r="B204" s="250">
        <f>'Natural Gas Filter'!U1470</f>
        <v>1.2953570684303477E-4</v>
      </c>
      <c r="C204" s="250">
        <f>'Natural Gas Filter'!V1470</f>
        <v>1.2953570684303477E-4</v>
      </c>
      <c r="D204" s="250">
        <f>'Natural Gas Filter'!W1470</f>
        <v>1.2953570684303477E-4</v>
      </c>
      <c r="E204" s="250">
        <f>'Natural Gas Filter'!X1470</f>
        <v>1.2953570684303477E-4</v>
      </c>
      <c r="F204" s="250">
        <f>'Natural Gas Filter'!Y1470</f>
        <v>1.2953570684303477E-4</v>
      </c>
      <c r="G204" s="254">
        <f>'Natural Gas Filter'!Z1470</f>
        <v>1.2953570684303477E-4</v>
      </c>
      <c r="I204" s="213"/>
      <c r="J204" s="261" t="s">
        <v>386</v>
      </c>
      <c r="K204" s="250">
        <f>'Natural Gas Filter'!AA1470</f>
        <v>1.2953570684303477E-4</v>
      </c>
      <c r="L204" s="250">
        <f>'Natural Gas Filter'!AB1470</f>
        <v>1.2953570684303477E-4</v>
      </c>
      <c r="M204" s="250">
        <f>'Natural Gas Filter'!AC1470</f>
        <v>1.2953570684303477E-4</v>
      </c>
      <c r="N204" s="250">
        <f>'Natural Gas Filter'!AD1470</f>
        <v>1.2953570684303477E-4</v>
      </c>
      <c r="O204" s="254">
        <f>'Natural Gas Filter'!AE1470</f>
        <v>1.2953570684303477E-4</v>
      </c>
      <c r="P204" s="196"/>
      <c r="Q204" s="261" t="s">
        <v>386</v>
      </c>
      <c r="R204" s="266">
        <f>'Natural Gas Filter'!AF1470</f>
        <v>1.2953570684303477E-4</v>
      </c>
      <c r="S204" s="266">
        <f>'Natural Gas Filter'!AG1470</f>
        <v>1.2953570684303477E-4</v>
      </c>
      <c r="T204" s="267">
        <f>'Natural Gas Filter'!AH1470</f>
        <v>1.2953570684303477E-4</v>
      </c>
      <c r="V204" s="261" t="s">
        <v>386</v>
      </c>
      <c r="W204" s="266">
        <f>'Natural Gas Filter'!AI1470</f>
        <v>1.2953570684303477E-4</v>
      </c>
      <c r="X204" s="266">
        <f>'Natural Gas Filter'!AJ1470</f>
        <v>1.2953570684303477E-4</v>
      </c>
      <c r="Y204" s="267">
        <f>'Natural Gas Filter'!AK1470</f>
        <v>1.2953570684303477E-4</v>
      </c>
    </row>
    <row r="205" spans="1:25" s="197" customFormat="1" ht="15.75" thickBot="1" x14ac:dyDescent="0.3">
      <c r="A205" s="264" t="s">
        <v>388</v>
      </c>
      <c r="B205" s="259">
        <f>'Natural Gas Filter'!U1471</f>
        <v>6.8300645426327433E-7</v>
      </c>
      <c r="C205" s="259">
        <f>'Natural Gas Filter'!V1471</f>
        <v>6.8300645426327433E-7</v>
      </c>
      <c r="D205" s="259">
        <f>'Natural Gas Filter'!W1471</f>
        <v>6.8300645426327433E-7</v>
      </c>
      <c r="E205" s="259">
        <f>'Natural Gas Filter'!X1471</f>
        <v>6.8300645426327433E-7</v>
      </c>
      <c r="F205" s="259">
        <f>'Natural Gas Filter'!Y1471</f>
        <v>6.8300645426327433E-7</v>
      </c>
      <c r="G205" s="260">
        <f>'Natural Gas Filter'!Z1471</f>
        <v>6.8300645426327433E-7</v>
      </c>
      <c r="I205" s="213"/>
      <c r="J205" s="264" t="s">
        <v>388</v>
      </c>
      <c r="K205" s="259">
        <f>'Natural Gas Filter'!AA1471</f>
        <v>6.8300645426327433E-7</v>
      </c>
      <c r="L205" s="259">
        <f>'Natural Gas Filter'!AB1471</f>
        <v>6.8300645426327433E-7</v>
      </c>
      <c r="M205" s="259">
        <f>'Natural Gas Filter'!AC1471</f>
        <v>6.8300645426327433E-7</v>
      </c>
      <c r="N205" s="259">
        <f>'Natural Gas Filter'!AD1471</f>
        <v>6.8300645426327433E-7</v>
      </c>
      <c r="O205" s="260">
        <f>'Natural Gas Filter'!AE1471</f>
        <v>6.8300645426327433E-7</v>
      </c>
      <c r="P205" s="196"/>
      <c r="Q205" s="264" t="s">
        <v>388</v>
      </c>
      <c r="R205" s="268">
        <f>'Natural Gas Filter'!AF1471</f>
        <v>6.8300645426327433E-7</v>
      </c>
      <c r="S205" s="268">
        <f>'Natural Gas Filter'!AG1471</f>
        <v>6.8300645426327433E-7</v>
      </c>
      <c r="T205" s="269">
        <f>'Natural Gas Filter'!AH1471</f>
        <v>6.8300645426327433E-7</v>
      </c>
      <c r="V205" s="264" t="s">
        <v>388</v>
      </c>
      <c r="W205" s="268">
        <f>'Natural Gas Filter'!AI1471</f>
        <v>6.8300645426327433E-7</v>
      </c>
      <c r="X205" s="268">
        <f>'Natural Gas Filter'!AJ1471</f>
        <v>6.8300645426327433E-7</v>
      </c>
      <c r="Y205" s="269">
        <f>'Natural Gas Filter'!AK1471</f>
        <v>6.8300645426327433E-7</v>
      </c>
    </row>
    <row r="206" spans="1:25" s="197" customFormat="1" x14ac:dyDescent="0.25">
      <c r="A206" s="303" t="s">
        <v>274</v>
      </c>
      <c r="B206" s="295">
        <v>4.474879411372481E-5</v>
      </c>
      <c r="C206" s="295">
        <v>4.474879411372481E-5</v>
      </c>
      <c r="D206" s="295">
        <v>4.474879411372481E-5</v>
      </c>
      <c r="E206" s="295">
        <v>4.474879411372481E-5</v>
      </c>
      <c r="F206" s="295">
        <v>4.474879411372481E-5</v>
      </c>
      <c r="G206" s="296">
        <v>4.474879411372481E-5</v>
      </c>
      <c r="I206" s="213"/>
      <c r="J206" s="303" t="s">
        <v>274</v>
      </c>
      <c r="K206" s="295">
        <v>4.474879411372481E-5</v>
      </c>
      <c r="L206" s="295">
        <v>4.474879411372481E-5</v>
      </c>
      <c r="M206" s="295">
        <v>4.474879411372481E-5</v>
      </c>
      <c r="N206" s="295">
        <v>4.474879411372481E-5</v>
      </c>
      <c r="O206" s="296">
        <v>4.474879411372481E-5</v>
      </c>
      <c r="P206" s="196"/>
      <c r="Q206" s="303" t="s">
        <v>274</v>
      </c>
      <c r="R206" s="311">
        <v>4.474879411372481E-5</v>
      </c>
      <c r="S206" s="311">
        <v>4.474879411372481E-5</v>
      </c>
      <c r="T206" s="312">
        <v>4.474879411372481E-5</v>
      </c>
      <c r="V206" s="303" t="s">
        <v>274</v>
      </c>
      <c r="W206" s="311">
        <v>4.474879411372481E-5</v>
      </c>
      <c r="X206" s="311">
        <v>4.474879411372481E-5</v>
      </c>
      <c r="Y206" s="312">
        <v>4.474879411372481E-5</v>
      </c>
    </row>
    <row r="207" spans="1:25" s="197" customFormat="1" x14ac:dyDescent="0.25">
      <c r="A207" s="306" t="s">
        <v>401</v>
      </c>
      <c r="B207" s="298">
        <v>4.474879411372481E-5</v>
      </c>
      <c r="C207" s="298">
        <v>4.474879411372481E-5</v>
      </c>
      <c r="D207" s="298">
        <v>4.474879411372481E-5</v>
      </c>
      <c r="E207" s="298">
        <v>4.474879411372481E-5</v>
      </c>
      <c r="F207" s="298">
        <v>4.474879411372481E-5</v>
      </c>
      <c r="G207" s="299">
        <v>4.474879411372481E-5</v>
      </c>
      <c r="I207" s="213"/>
      <c r="J207" s="306" t="s">
        <v>401</v>
      </c>
      <c r="K207" s="298">
        <v>4.474879411372481E-5</v>
      </c>
      <c r="L207" s="298">
        <v>4.474879411372481E-5</v>
      </c>
      <c r="M207" s="298">
        <v>4.474879411372481E-5</v>
      </c>
      <c r="N207" s="298">
        <v>4.474879411372481E-5</v>
      </c>
      <c r="O207" s="299">
        <v>4.474879411372481E-5</v>
      </c>
      <c r="P207" s="196"/>
      <c r="Q207" s="306" t="s">
        <v>401</v>
      </c>
      <c r="R207" s="313">
        <v>4.474879411372481E-5</v>
      </c>
      <c r="S207" s="313">
        <v>4.474879411372481E-5</v>
      </c>
      <c r="T207" s="314">
        <v>4.474879411372481E-5</v>
      </c>
      <c r="V207" s="306" t="s">
        <v>401</v>
      </c>
      <c r="W207" s="313">
        <v>4.474879411372481E-5</v>
      </c>
      <c r="X207" s="313">
        <v>4.474879411372481E-5</v>
      </c>
      <c r="Y207" s="314">
        <v>4.474879411372481E-5</v>
      </c>
    </row>
    <row r="208" spans="1:25" s="197" customFormat="1" ht="15.75" thickBot="1" x14ac:dyDescent="0.3">
      <c r="A208" s="309" t="s">
        <v>403</v>
      </c>
      <c r="B208" s="301">
        <v>4.474879411372481E-5</v>
      </c>
      <c r="C208" s="301">
        <v>4.474879411372481E-5</v>
      </c>
      <c r="D208" s="301">
        <v>4.474879411372481E-5</v>
      </c>
      <c r="E208" s="301">
        <v>4.474879411372481E-5</v>
      </c>
      <c r="F208" s="301">
        <v>4.474879411372481E-5</v>
      </c>
      <c r="G208" s="302">
        <v>4.474879411372481E-5</v>
      </c>
      <c r="I208" s="213"/>
      <c r="J208" s="309" t="s">
        <v>403</v>
      </c>
      <c r="K208" s="301">
        <v>4.474879411372481E-5</v>
      </c>
      <c r="L208" s="301">
        <v>4.474879411372481E-5</v>
      </c>
      <c r="M208" s="301">
        <v>4.474879411372481E-5</v>
      </c>
      <c r="N208" s="301">
        <v>4.474879411372481E-5</v>
      </c>
      <c r="O208" s="302">
        <v>4.474879411372481E-5</v>
      </c>
      <c r="P208" s="196"/>
      <c r="Q208" s="309" t="s">
        <v>403</v>
      </c>
      <c r="R208" s="315">
        <v>4.474879411372481E-5</v>
      </c>
      <c r="S208" s="315">
        <v>4.474879411372481E-5</v>
      </c>
      <c r="T208" s="316">
        <v>4.474879411372481E-5</v>
      </c>
      <c r="V208" s="309" t="s">
        <v>403</v>
      </c>
      <c r="W208" s="315">
        <v>4.474879411372481E-5</v>
      </c>
      <c r="X208" s="315">
        <v>4.474879411372481E-5</v>
      </c>
      <c r="Y208" s="316">
        <v>4.474879411372481E-5</v>
      </c>
    </row>
    <row r="209" spans="1:22" s="187" customFormat="1" x14ac:dyDescent="0.25">
      <c r="G209" s="218"/>
      <c r="L209" s="197"/>
    </row>
    <row r="210" spans="1:22" s="187" customFormat="1" ht="15.75" thickBot="1" x14ac:dyDescent="0.3">
      <c r="G210" s="218"/>
      <c r="L210" s="197"/>
    </row>
    <row r="211" spans="1:22" s="187" customFormat="1" ht="15" customHeight="1" thickBot="1" x14ac:dyDescent="0.3">
      <c r="A211" s="555" t="s">
        <v>470</v>
      </c>
      <c r="B211" s="556"/>
      <c r="C211" s="556"/>
      <c r="D211" s="556"/>
      <c r="E211" s="556"/>
      <c r="F211" s="556"/>
      <c r="G211" s="557"/>
      <c r="I211" s="213"/>
      <c r="J211" s="561" t="s">
        <v>471</v>
      </c>
      <c r="K211" s="562"/>
      <c r="L211" s="562"/>
      <c r="M211" s="562"/>
      <c r="N211" s="562"/>
      <c r="O211" s="563"/>
      <c r="P211" s="225"/>
      <c r="Q211" s="558" t="s">
        <v>472</v>
      </c>
      <c r="R211" s="559"/>
      <c r="S211" s="559"/>
      <c r="T211" s="559"/>
      <c r="U211" s="559"/>
      <c r="V211" s="560"/>
    </row>
    <row r="212" spans="1:22" s="187" customFormat="1" x14ac:dyDescent="0.25">
      <c r="A212" s="291" t="s">
        <v>461</v>
      </c>
      <c r="B212" s="292" t="s">
        <v>833</v>
      </c>
      <c r="C212" s="292" t="s">
        <v>834</v>
      </c>
      <c r="D212" s="292" t="s">
        <v>831</v>
      </c>
      <c r="E212" s="292" t="s">
        <v>832</v>
      </c>
      <c r="F212" s="292" t="s">
        <v>459</v>
      </c>
      <c r="G212" s="293" t="s">
        <v>460</v>
      </c>
      <c r="I212" s="213"/>
      <c r="J212" s="251" t="s">
        <v>461</v>
      </c>
      <c r="K212" s="191" t="s">
        <v>462</v>
      </c>
      <c r="L212" s="191" t="s">
        <v>831</v>
      </c>
      <c r="M212" s="191" t="s">
        <v>832</v>
      </c>
      <c r="N212" s="191" t="s">
        <v>459</v>
      </c>
      <c r="O212" s="252" t="s">
        <v>460</v>
      </c>
      <c r="P212" s="223"/>
      <c r="Q212" s="251" t="s">
        <v>461</v>
      </c>
      <c r="R212" s="191" t="s">
        <v>462</v>
      </c>
      <c r="S212" s="191" t="s">
        <v>831</v>
      </c>
      <c r="T212" s="191" t="s">
        <v>832</v>
      </c>
      <c r="U212" s="191" t="s">
        <v>459</v>
      </c>
      <c r="V212" s="252" t="s">
        <v>460</v>
      </c>
    </row>
    <row r="213" spans="1:22" s="197" customFormat="1" x14ac:dyDescent="0.25">
      <c r="A213" s="247" t="s">
        <v>282</v>
      </c>
      <c r="B213" s="250">
        <f>'Natural Gas Filter'!AL1372</f>
        <v>4.2393504057720465E-11</v>
      </c>
      <c r="C213" s="250">
        <f>'Natural Gas Filter'!AM1372</f>
        <v>4.2393504057720465E-11</v>
      </c>
      <c r="D213" s="250">
        <f>'Natural Gas Filter'!AN1372</f>
        <v>4.2393504057720465E-11</v>
      </c>
      <c r="E213" s="250">
        <f>'Natural Gas Filter'!AO1372</f>
        <v>4.2393504057720465E-11</v>
      </c>
      <c r="F213" s="250">
        <f>'Natural Gas Filter'!AP1372</f>
        <v>4.2393504057720465E-11</v>
      </c>
      <c r="G213" s="254">
        <f>'Natural Gas Filter'!AQ1372</f>
        <v>4.2393504057720465E-11</v>
      </c>
      <c r="I213" s="213"/>
      <c r="J213" s="247" t="s">
        <v>282</v>
      </c>
      <c r="K213" s="250">
        <f>'Natural Gas Filter'!AR1372</f>
        <v>4.2393504057720465E-11</v>
      </c>
      <c r="L213" s="250">
        <f>'Natural Gas Filter'!AS1372</f>
        <v>4.2393504057720465E-11</v>
      </c>
      <c r="M213" s="250">
        <f>'Natural Gas Filter'!AT1372</f>
        <v>4.2393504057720465E-11</v>
      </c>
      <c r="N213" s="250">
        <f>'Natural Gas Filter'!AU1372</f>
        <v>4.2393504057720465E-11</v>
      </c>
      <c r="O213" s="254">
        <f>'Natural Gas Filter'!AV1372</f>
        <v>4.2393504057720465E-11</v>
      </c>
      <c r="P213" s="196"/>
      <c r="Q213" s="247" t="s">
        <v>282</v>
      </c>
      <c r="R213" s="250">
        <f>'Natural Gas Filter'!AW1372</f>
        <v>4.2393504057720465E-11</v>
      </c>
      <c r="S213" s="250">
        <f>'Natural Gas Filter'!AX1372</f>
        <v>4.2393504057720465E-11</v>
      </c>
      <c r="T213" s="250">
        <f>'Natural Gas Filter'!AY1372</f>
        <v>4.2393504057720465E-11</v>
      </c>
      <c r="U213" s="250">
        <f>'Natural Gas Filter'!AZ1372</f>
        <v>4.2393504057720465E-11</v>
      </c>
      <c r="V213" s="254">
        <f>'Natural Gas Filter'!BA1372</f>
        <v>4.2393504057720465E-11</v>
      </c>
    </row>
    <row r="214" spans="1:22" s="197" customFormat="1" x14ac:dyDescent="0.25">
      <c r="A214" s="247" t="s">
        <v>288</v>
      </c>
      <c r="B214" s="250">
        <f>'Natural Gas Filter'!AL1373</f>
        <v>4.2393504057720465E-11</v>
      </c>
      <c r="C214" s="250">
        <f>'Natural Gas Filter'!AM1373</f>
        <v>4.2393504057720465E-11</v>
      </c>
      <c r="D214" s="250">
        <f>'Natural Gas Filter'!AN1373</f>
        <v>4.2393504057720465E-11</v>
      </c>
      <c r="E214" s="250">
        <f>'Natural Gas Filter'!AO1373</f>
        <v>4.2393504057720465E-11</v>
      </c>
      <c r="F214" s="250">
        <f>'Natural Gas Filter'!AP1373</f>
        <v>4.2393504057720465E-11</v>
      </c>
      <c r="G214" s="254">
        <f>'Natural Gas Filter'!AQ1373</f>
        <v>4.2393504057720465E-11</v>
      </c>
      <c r="I214" s="213"/>
      <c r="J214" s="247" t="s">
        <v>288</v>
      </c>
      <c r="K214" s="250">
        <f>'Natural Gas Filter'!AR1373</f>
        <v>4.2393504057720465E-11</v>
      </c>
      <c r="L214" s="250">
        <f>'Natural Gas Filter'!AS1373</f>
        <v>4.2393504057720465E-11</v>
      </c>
      <c r="M214" s="250">
        <f>'Natural Gas Filter'!AT1373</f>
        <v>4.2393504057720465E-11</v>
      </c>
      <c r="N214" s="250">
        <f>'Natural Gas Filter'!AU1373</f>
        <v>4.2393504057720465E-11</v>
      </c>
      <c r="O214" s="254">
        <f>'Natural Gas Filter'!AV1373</f>
        <v>4.2393504057720465E-11</v>
      </c>
      <c r="P214" s="196"/>
      <c r="Q214" s="247" t="s">
        <v>288</v>
      </c>
      <c r="R214" s="250">
        <f>'Natural Gas Filter'!AW1373</f>
        <v>4.2393504057720465E-11</v>
      </c>
      <c r="S214" s="250">
        <f>'Natural Gas Filter'!AX1373</f>
        <v>4.2393504057720465E-11</v>
      </c>
      <c r="T214" s="250">
        <f>'Natural Gas Filter'!AY1373</f>
        <v>4.2393504057720465E-11</v>
      </c>
      <c r="U214" s="250">
        <f>'Natural Gas Filter'!AZ1373</f>
        <v>4.2393504057720465E-11</v>
      </c>
      <c r="V214" s="254">
        <f>'Natural Gas Filter'!BA1373</f>
        <v>4.2393504057720465E-11</v>
      </c>
    </row>
    <row r="215" spans="1:22" s="197" customFormat="1" x14ac:dyDescent="0.25">
      <c r="A215" s="247" t="s">
        <v>492</v>
      </c>
      <c r="B215" s="250">
        <f>'Natural Gas Filter'!AL1374</f>
        <v>0</v>
      </c>
      <c r="C215" s="250">
        <f>'Natural Gas Filter'!AM1374</f>
        <v>0</v>
      </c>
      <c r="D215" s="250">
        <f>'Natural Gas Filter'!AN1374</f>
        <v>0</v>
      </c>
      <c r="E215" s="250">
        <f>'Natural Gas Filter'!AO1374</f>
        <v>0</v>
      </c>
      <c r="F215" s="250">
        <f>'Natural Gas Filter'!AP1374</f>
        <v>0</v>
      </c>
      <c r="G215" s="254">
        <f>'Natural Gas Filter'!AQ1374</f>
        <v>0</v>
      </c>
      <c r="I215" s="213"/>
      <c r="J215" s="247" t="s">
        <v>492</v>
      </c>
      <c r="K215" s="250">
        <f>'Natural Gas Filter'!AR1374</f>
        <v>0</v>
      </c>
      <c r="L215" s="250">
        <f>'Natural Gas Filter'!AS1374</f>
        <v>0</v>
      </c>
      <c r="M215" s="250">
        <f>'Natural Gas Filter'!AT1374</f>
        <v>0</v>
      </c>
      <c r="N215" s="250">
        <f>'Natural Gas Filter'!AU1374</f>
        <v>0</v>
      </c>
      <c r="O215" s="254">
        <f>'Natural Gas Filter'!AV1374</f>
        <v>0</v>
      </c>
      <c r="P215" s="196"/>
      <c r="Q215" s="247" t="s">
        <v>492</v>
      </c>
      <c r="R215" s="250">
        <f>'Natural Gas Filter'!AW1374</f>
        <v>0</v>
      </c>
      <c r="S215" s="250">
        <f>'Natural Gas Filter'!AX1374</f>
        <v>0</v>
      </c>
      <c r="T215" s="250">
        <f>'Natural Gas Filter'!AY1374</f>
        <v>0</v>
      </c>
      <c r="U215" s="250">
        <f>'Natural Gas Filter'!AZ1374</f>
        <v>0</v>
      </c>
      <c r="V215" s="254">
        <f>'Natural Gas Filter'!BA1374</f>
        <v>0</v>
      </c>
    </row>
    <row r="216" spans="1:22" s="197" customFormat="1" x14ac:dyDescent="0.25">
      <c r="A216" s="247" t="s">
        <v>498</v>
      </c>
      <c r="B216" s="250">
        <f>'Natural Gas Filter'!AL1375</f>
        <v>0</v>
      </c>
      <c r="C216" s="250">
        <f>'Natural Gas Filter'!AM1375</f>
        <v>0</v>
      </c>
      <c r="D216" s="250">
        <f>'Natural Gas Filter'!AN1375</f>
        <v>0</v>
      </c>
      <c r="E216" s="250">
        <f>'Natural Gas Filter'!AO1375</f>
        <v>0</v>
      </c>
      <c r="F216" s="250">
        <f>'Natural Gas Filter'!AP1375</f>
        <v>0</v>
      </c>
      <c r="G216" s="254">
        <f>'Natural Gas Filter'!AQ1375</f>
        <v>0</v>
      </c>
      <c r="I216" s="213"/>
      <c r="J216" s="247" t="s">
        <v>498</v>
      </c>
      <c r="K216" s="250">
        <f>'Natural Gas Filter'!AR1375</f>
        <v>0</v>
      </c>
      <c r="L216" s="250">
        <f>'Natural Gas Filter'!AS1375</f>
        <v>0</v>
      </c>
      <c r="M216" s="250">
        <f>'Natural Gas Filter'!AT1375</f>
        <v>0</v>
      </c>
      <c r="N216" s="250">
        <f>'Natural Gas Filter'!AU1375</f>
        <v>0</v>
      </c>
      <c r="O216" s="254">
        <f>'Natural Gas Filter'!AV1375</f>
        <v>0</v>
      </c>
      <c r="P216" s="196"/>
      <c r="Q216" s="247" t="s">
        <v>498</v>
      </c>
      <c r="R216" s="250">
        <f>'Natural Gas Filter'!AW1375</f>
        <v>0</v>
      </c>
      <c r="S216" s="250">
        <f>'Natural Gas Filter'!AX1375</f>
        <v>0</v>
      </c>
      <c r="T216" s="250">
        <f>'Natural Gas Filter'!AY1375</f>
        <v>0</v>
      </c>
      <c r="U216" s="250">
        <f>'Natural Gas Filter'!AZ1375</f>
        <v>0</v>
      </c>
      <c r="V216" s="254">
        <f>'Natural Gas Filter'!BA1375</f>
        <v>0</v>
      </c>
    </row>
    <row r="217" spans="1:22" s="197" customFormat="1" x14ac:dyDescent="0.25">
      <c r="A217" s="247" t="s">
        <v>567</v>
      </c>
      <c r="B217" s="250">
        <f>'Natural Gas Filter'!AL1376</f>
        <v>1.154045388237946E-5</v>
      </c>
      <c r="C217" s="250">
        <f>'Natural Gas Filter'!AM1376</f>
        <v>1.154045388237946E-5</v>
      </c>
      <c r="D217" s="250">
        <f>'Natural Gas Filter'!AN1376</f>
        <v>2.1432271495847567E-4</v>
      </c>
      <c r="E217" s="250">
        <f>'Natural Gas Filter'!AO1376</f>
        <v>4.2393504057720475E-4</v>
      </c>
      <c r="F217" s="250">
        <f>'Natural Gas Filter'!AP1376</f>
        <v>1.154045388237946E-5</v>
      </c>
      <c r="G217" s="254">
        <f>'Natural Gas Filter'!AQ1376</f>
        <v>1.154045388237946E-5</v>
      </c>
      <c r="I217" s="213"/>
      <c r="J217" s="247" t="s">
        <v>567</v>
      </c>
      <c r="K217" s="250">
        <f>'Natural Gas Filter'!AR1376</f>
        <v>1.154045388237946E-5</v>
      </c>
      <c r="L217" s="250">
        <f>'Natural Gas Filter'!AS1376</f>
        <v>2.1432271495847567E-4</v>
      </c>
      <c r="M217" s="250">
        <f>'Natural Gas Filter'!AT1376</f>
        <v>4.2393504057720475E-4</v>
      </c>
      <c r="N217" s="250">
        <f>'Natural Gas Filter'!AU1376</f>
        <v>1.154045388237946E-5</v>
      </c>
      <c r="O217" s="254">
        <f>'Natural Gas Filter'!AV1376</f>
        <v>1.154045388237946E-5</v>
      </c>
      <c r="P217" s="196"/>
      <c r="Q217" s="247" t="s">
        <v>567</v>
      </c>
      <c r="R217" s="250">
        <f>'Natural Gas Filter'!AW1376</f>
        <v>1.154045388237946E-5</v>
      </c>
      <c r="S217" s="250">
        <f>'Natural Gas Filter'!AX1376</f>
        <v>2.1432271495847567E-4</v>
      </c>
      <c r="T217" s="250">
        <f>'Natural Gas Filter'!AY1376</f>
        <v>4.2393504057720475E-4</v>
      </c>
      <c r="U217" s="250">
        <f>'Natural Gas Filter'!AZ1376</f>
        <v>1.154045388237946E-5</v>
      </c>
      <c r="V217" s="254">
        <f>'Natural Gas Filter'!BA1376</f>
        <v>1.154045388237946E-5</v>
      </c>
    </row>
    <row r="218" spans="1:22" s="197" customFormat="1" x14ac:dyDescent="0.25">
      <c r="A218" s="247" t="s">
        <v>290</v>
      </c>
      <c r="B218" s="250">
        <f>'Natural Gas Filter'!AL1377</f>
        <v>5.6524672076960611E-11</v>
      </c>
      <c r="C218" s="250">
        <f>'Natural Gas Filter'!AM1377</f>
        <v>5.6524672076960611E-11</v>
      </c>
      <c r="D218" s="250">
        <f>'Natural Gas Filter'!AN1377</f>
        <v>5.6524672076960611E-11</v>
      </c>
      <c r="E218" s="250">
        <f>'Natural Gas Filter'!AO1377</f>
        <v>5.6524672076960611E-11</v>
      </c>
      <c r="F218" s="250">
        <f>'Natural Gas Filter'!AP1377</f>
        <v>5.6524672076960611E-11</v>
      </c>
      <c r="G218" s="254">
        <f>'Natural Gas Filter'!AQ1377</f>
        <v>5.6524672076960611E-11</v>
      </c>
      <c r="I218" s="213"/>
      <c r="J218" s="247" t="s">
        <v>290</v>
      </c>
      <c r="K218" s="250">
        <f>'Natural Gas Filter'!AR1377</f>
        <v>5.6524672076960611E-11</v>
      </c>
      <c r="L218" s="250">
        <f>'Natural Gas Filter'!AS1377</f>
        <v>5.6524672076960611E-11</v>
      </c>
      <c r="M218" s="250">
        <f>'Natural Gas Filter'!AT1377</f>
        <v>5.6524672076960611E-11</v>
      </c>
      <c r="N218" s="250">
        <f>'Natural Gas Filter'!AU1377</f>
        <v>5.6524672076960611E-11</v>
      </c>
      <c r="O218" s="254">
        <f>'Natural Gas Filter'!AV1377</f>
        <v>5.6524672076960611E-11</v>
      </c>
      <c r="P218" s="196"/>
      <c r="Q218" s="247" t="s">
        <v>290</v>
      </c>
      <c r="R218" s="250">
        <f>'Natural Gas Filter'!AW1377</f>
        <v>5.6524672076960611E-11</v>
      </c>
      <c r="S218" s="250">
        <f>'Natural Gas Filter'!AX1377</f>
        <v>5.6524672076960611E-11</v>
      </c>
      <c r="T218" s="250">
        <f>'Natural Gas Filter'!AY1377</f>
        <v>5.6524672076960611E-11</v>
      </c>
      <c r="U218" s="250">
        <f>'Natural Gas Filter'!AZ1377</f>
        <v>5.6524672076960611E-11</v>
      </c>
      <c r="V218" s="254">
        <f>'Natural Gas Filter'!BA1377</f>
        <v>5.6524672076960611E-11</v>
      </c>
    </row>
    <row r="219" spans="1:22" s="197" customFormat="1" x14ac:dyDescent="0.25">
      <c r="A219" s="247" t="s">
        <v>293</v>
      </c>
      <c r="B219" s="250">
        <f>'Natural Gas Filter'!AL1378</f>
        <v>4.7103893397467188E-9</v>
      </c>
      <c r="C219" s="250">
        <f>'Natural Gas Filter'!AM1378</f>
        <v>4.7103893397467188E-9</v>
      </c>
      <c r="D219" s="250">
        <f>'Natural Gas Filter'!AN1378</f>
        <v>4.7103893397467188E-9</v>
      </c>
      <c r="E219" s="250">
        <f>'Natural Gas Filter'!AO1378</f>
        <v>4.7103893397467188E-9</v>
      </c>
      <c r="F219" s="250">
        <f>'Natural Gas Filter'!AP1378</f>
        <v>4.7103893397467188E-9</v>
      </c>
      <c r="G219" s="254">
        <f>'Natural Gas Filter'!AQ1378</f>
        <v>4.7103893397467188E-9</v>
      </c>
      <c r="I219" s="213"/>
      <c r="J219" s="247" t="s">
        <v>293</v>
      </c>
      <c r="K219" s="250">
        <f>'Natural Gas Filter'!AR1378</f>
        <v>4.7103893397467188E-9</v>
      </c>
      <c r="L219" s="250">
        <f>'Natural Gas Filter'!AS1378</f>
        <v>4.7103893397467188E-9</v>
      </c>
      <c r="M219" s="250">
        <f>'Natural Gas Filter'!AT1378</f>
        <v>4.7103893397467188E-9</v>
      </c>
      <c r="N219" s="250">
        <f>'Natural Gas Filter'!AU1378</f>
        <v>4.7103893397467188E-9</v>
      </c>
      <c r="O219" s="254">
        <f>'Natural Gas Filter'!AV1378</f>
        <v>4.7103893397467188E-9</v>
      </c>
      <c r="P219" s="196"/>
      <c r="Q219" s="247" t="s">
        <v>293</v>
      </c>
      <c r="R219" s="250">
        <f>'Natural Gas Filter'!AW1378</f>
        <v>4.7103893397467188E-9</v>
      </c>
      <c r="S219" s="250">
        <f>'Natural Gas Filter'!AX1378</f>
        <v>4.7103893397467188E-9</v>
      </c>
      <c r="T219" s="250">
        <f>'Natural Gas Filter'!AY1378</f>
        <v>4.7103893397467188E-9</v>
      </c>
      <c r="U219" s="250">
        <f>'Natural Gas Filter'!AZ1378</f>
        <v>4.7103893397467188E-9</v>
      </c>
      <c r="V219" s="254">
        <f>'Natural Gas Filter'!BA1378</f>
        <v>4.7103893397467188E-9</v>
      </c>
    </row>
    <row r="220" spans="1:22" s="197" customFormat="1" x14ac:dyDescent="0.25">
      <c r="A220" s="247" t="s">
        <v>296</v>
      </c>
      <c r="B220" s="250">
        <f>'Natural Gas Filter'!AL1379</f>
        <v>1.0362856547442783E-7</v>
      </c>
      <c r="C220" s="250">
        <f>'Natural Gas Filter'!AM1379</f>
        <v>1.0362856547442783E-7</v>
      </c>
      <c r="D220" s="250">
        <f>'Natural Gas Filter'!AN1379</f>
        <v>1.0362856547442783E-7</v>
      </c>
      <c r="E220" s="250">
        <f>'Natural Gas Filter'!AO1379</f>
        <v>1.0362856547442783E-7</v>
      </c>
      <c r="F220" s="250">
        <f>'Natural Gas Filter'!AP1379</f>
        <v>1.0362856547442783E-7</v>
      </c>
      <c r="G220" s="254">
        <f>'Natural Gas Filter'!AQ1379</f>
        <v>1.0362856547442783E-7</v>
      </c>
      <c r="I220" s="213"/>
      <c r="J220" s="247" t="s">
        <v>296</v>
      </c>
      <c r="K220" s="250">
        <f>'Natural Gas Filter'!AR1379</f>
        <v>1.0362856547442783E-7</v>
      </c>
      <c r="L220" s="250">
        <f>'Natural Gas Filter'!AS1379</f>
        <v>1.0362856547442783E-7</v>
      </c>
      <c r="M220" s="250">
        <f>'Natural Gas Filter'!AT1379</f>
        <v>1.0362856547442783E-7</v>
      </c>
      <c r="N220" s="250">
        <f>'Natural Gas Filter'!AU1379</f>
        <v>1.0362856547442783E-7</v>
      </c>
      <c r="O220" s="254">
        <f>'Natural Gas Filter'!AV1379</f>
        <v>1.0362856547442783E-7</v>
      </c>
      <c r="P220" s="196"/>
      <c r="Q220" s="247" t="s">
        <v>296</v>
      </c>
      <c r="R220" s="250">
        <f>'Natural Gas Filter'!AW1379</f>
        <v>1.0362856547442783E-7</v>
      </c>
      <c r="S220" s="250">
        <f>'Natural Gas Filter'!AX1379</f>
        <v>1.0362856547442783E-7</v>
      </c>
      <c r="T220" s="250">
        <f>'Natural Gas Filter'!AY1379</f>
        <v>1.0362856547442783E-7</v>
      </c>
      <c r="U220" s="250">
        <f>'Natural Gas Filter'!AZ1379</f>
        <v>1.0362856547442783E-7</v>
      </c>
      <c r="V220" s="254">
        <f>'Natural Gas Filter'!BA1379</f>
        <v>1.0362856547442783E-7</v>
      </c>
    </row>
    <row r="221" spans="1:22" s="197" customFormat="1" x14ac:dyDescent="0.25">
      <c r="A221" s="247" t="s">
        <v>298</v>
      </c>
      <c r="B221" s="250">
        <f>'Natural Gas Filter'!AL1380</f>
        <v>4.9459088067340543E-8</v>
      </c>
      <c r="C221" s="250">
        <f>'Natural Gas Filter'!AM1380</f>
        <v>4.9459088067340543E-8</v>
      </c>
      <c r="D221" s="250">
        <f>'Natural Gas Filter'!AN1380</f>
        <v>4.9459088067340543E-8</v>
      </c>
      <c r="E221" s="250">
        <f>'Natural Gas Filter'!AO1380</f>
        <v>4.9459088067340543E-8</v>
      </c>
      <c r="F221" s="250">
        <f>'Natural Gas Filter'!AP1380</f>
        <v>4.9459088067340543E-8</v>
      </c>
      <c r="G221" s="254">
        <f>'Natural Gas Filter'!AQ1380</f>
        <v>4.9459088067340543E-8</v>
      </c>
      <c r="I221" s="213"/>
      <c r="J221" s="247" t="s">
        <v>298</v>
      </c>
      <c r="K221" s="250">
        <f>'Natural Gas Filter'!AR1380</f>
        <v>4.9459088067340543E-8</v>
      </c>
      <c r="L221" s="250">
        <f>'Natural Gas Filter'!AS1380</f>
        <v>4.9459088067340543E-8</v>
      </c>
      <c r="M221" s="250">
        <f>'Natural Gas Filter'!AT1380</f>
        <v>4.9459088067340543E-8</v>
      </c>
      <c r="N221" s="250">
        <f>'Natural Gas Filter'!AU1380</f>
        <v>4.9459088067340543E-8</v>
      </c>
      <c r="O221" s="254">
        <f>'Natural Gas Filter'!AV1380</f>
        <v>4.9459088067340543E-8</v>
      </c>
      <c r="P221" s="196"/>
      <c r="Q221" s="247" t="s">
        <v>298</v>
      </c>
      <c r="R221" s="250">
        <f>'Natural Gas Filter'!AW1380</f>
        <v>4.9459088067340543E-8</v>
      </c>
      <c r="S221" s="250">
        <f>'Natural Gas Filter'!AX1380</f>
        <v>4.9459088067340543E-8</v>
      </c>
      <c r="T221" s="250">
        <f>'Natural Gas Filter'!AY1380</f>
        <v>4.9459088067340543E-8</v>
      </c>
      <c r="U221" s="250">
        <f>'Natural Gas Filter'!AZ1380</f>
        <v>4.9459088067340543E-8</v>
      </c>
      <c r="V221" s="254">
        <f>'Natural Gas Filter'!BA1380</f>
        <v>4.9459088067340543E-8</v>
      </c>
    </row>
    <row r="222" spans="1:22" s="197" customFormat="1" x14ac:dyDescent="0.25">
      <c r="A222" s="247" t="s">
        <v>300</v>
      </c>
      <c r="B222" s="250">
        <f>'Natural Gas Filter'!AL1381</f>
        <v>4.2393504057720465E-11</v>
      </c>
      <c r="C222" s="250">
        <f>'Natural Gas Filter'!AM1381</f>
        <v>4.2393504057720465E-11</v>
      </c>
      <c r="D222" s="250">
        <f>'Natural Gas Filter'!AN1381</f>
        <v>4.2393504057720465E-11</v>
      </c>
      <c r="E222" s="250">
        <f>'Natural Gas Filter'!AO1381</f>
        <v>4.2393504057720465E-11</v>
      </c>
      <c r="F222" s="250">
        <f>'Natural Gas Filter'!AP1381</f>
        <v>4.2393504057720465E-11</v>
      </c>
      <c r="G222" s="254">
        <f>'Natural Gas Filter'!AQ1381</f>
        <v>4.2393504057720465E-11</v>
      </c>
      <c r="I222" s="213"/>
      <c r="J222" s="247" t="s">
        <v>300</v>
      </c>
      <c r="K222" s="250">
        <f>'Natural Gas Filter'!AR1381</f>
        <v>4.2393504057720465E-11</v>
      </c>
      <c r="L222" s="250">
        <f>'Natural Gas Filter'!AS1381</f>
        <v>4.2393504057720465E-11</v>
      </c>
      <c r="M222" s="250">
        <f>'Natural Gas Filter'!AT1381</f>
        <v>4.2393504057720465E-11</v>
      </c>
      <c r="N222" s="250">
        <f>'Natural Gas Filter'!AU1381</f>
        <v>4.2393504057720465E-11</v>
      </c>
      <c r="O222" s="254">
        <f>'Natural Gas Filter'!AV1381</f>
        <v>4.2393504057720465E-11</v>
      </c>
      <c r="P222" s="196"/>
      <c r="Q222" s="247" t="s">
        <v>300</v>
      </c>
      <c r="R222" s="250">
        <f>'Natural Gas Filter'!AW1381</f>
        <v>4.2393504057720465E-11</v>
      </c>
      <c r="S222" s="250">
        <f>'Natural Gas Filter'!AX1381</f>
        <v>4.2393504057720465E-11</v>
      </c>
      <c r="T222" s="250">
        <f>'Natural Gas Filter'!AY1381</f>
        <v>4.2393504057720465E-11</v>
      </c>
      <c r="U222" s="250">
        <f>'Natural Gas Filter'!AZ1381</f>
        <v>4.2393504057720465E-11</v>
      </c>
      <c r="V222" s="254">
        <f>'Natural Gas Filter'!BA1381</f>
        <v>4.2393504057720465E-11</v>
      </c>
    </row>
    <row r="223" spans="1:22" s="197" customFormat="1" x14ac:dyDescent="0.25">
      <c r="A223" s="247" t="s">
        <v>302</v>
      </c>
      <c r="B223" s="250">
        <f>'Natural Gas Filter'!AL1382</f>
        <v>2.8262336038480305E-11</v>
      </c>
      <c r="C223" s="250">
        <f>'Natural Gas Filter'!AM1382</f>
        <v>2.8262336038480305E-11</v>
      </c>
      <c r="D223" s="250">
        <f>'Natural Gas Filter'!AN1382</f>
        <v>2.8262336038480305E-11</v>
      </c>
      <c r="E223" s="250">
        <f>'Natural Gas Filter'!AO1382</f>
        <v>2.8262336038480305E-11</v>
      </c>
      <c r="F223" s="250">
        <f>'Natural Gas Filter'!AP1382</f>
        <v>2.8262336038480305E-11</v>
      </c>
      <c r="G223" s="254">
        <f>'Natural Gas Filter'!AQ1382</f>
        <v>2.8262336038480305E-11</v>
      </c>
      <c r="I223" s="198"/>
      <c r="J223" s="247" t="s">
        <v>302</v>
      </c>
      <c r="K223" s="250">
        <f>'Natural Gas Filter'!AR1382</f>
        <v>2.8262336038480305E-11</v>
      </c>
      <c r="L223" s="250">
        <f>'Natural Gas Filter'!AS1382</f>
        <v>2.8262336038480305E-11</v>
      </c>
      <c r="M223" s="250">
        <f>'Natural Gas Filter'!AT1382</f>
        <v>2.8262336038480305E-11</v>
      </c>
      <c r="N223" s="250">
        <f>'Natural Gas Filter'!AU1382</f>
        <v>2.8262336038480305E-11</v>
      </c>
      <c r="O223" s="254">
        <f>'Natural Gas Filter'!AV1382</f>
        <v>2.8262336038480305E-11</v>
      </c>
      <c r="P223" s="196"/>
      <c r="Q223" s="247" t="s">
        <v>302</v>
      </c>
      <c r="R223" s="250">
        <f>'Natural Gas Filter'!AW1382</f>
        <v>2.8262336038480305E-11</v>
      </c>
      <c r="S223" s="250">
        <f>'Natural Gas Filter'!AX1382</f>
        <v>2.8262336038480305E-11</v>
      </c>
      <c r="T223" s="250">
        <f>'Natural Gas Filter'!AY1382</f>
        <v>2.8262336038480305E-11</v>
      </c>
      <c r="U223" s="250">
        <f>'Natural Gas Filter'!AZ1382</f>
        <v>2.8262336038480305E-11</v>
      </c>
      <c r="V223" s="254">
        <f>'Natural Gas Filter'!BA1382</f>
        <v>2.8262336038480305E-11</v>
      </c>
    </row>
    <row r="224" spans="1:22" s="197" customFormat="1" x14ac:dyDescent="0.25">
      <c r="A224" s="247" t="s">
        <v>305</v>
      </c>
      <c r="B224" s="250">
        <f>'Natural Gas Filter'!AL1383</f>
        <v>4.2393504057720465E-11</v>
      </c>
      <c r="C224" s="250">
        <f>'Natural Gas Filter'!AM1383</f>
        <v>4.2393504057720465E-11</v>
      </c>
      <c r="D224" s="250">
        <f>'Natural Gas Filter'!AN1383</f>
        <v>4.2393504057720465E-11</v>
      </c>
      <c r="E224" s="250">
        <f>'Natural Gas Filter'!AO1383</f>
        <v>4.2393504057720465E-11</v>
      </c>
      <c r="F224" s="250">
        <f>'Natural Gas Filter'!AP1383</f>
        <v>4.2393504057720465E-11</v>
      </c>
      <c r="G224" s="254">
        <f>'Natural Gas Filter'!AQ1383</f>
        <v>4.2393504057720465E-11</v>
      </c>
      <c r="I224" s="213"/>
      <c r="J224" s="247" t="s">
        <v>305</v>
      </c>
      <c r="K224" s="250">
        <f>'Natural Gas Filter'!AR1383</f>
        <v>4.2393504057720465E-11</v>
      </c>
      <c r="L224" s="250">
        <f>'Natural Gas Filter'!AS1383</f>
        <v>4.2393504057720465E-11</v>
      </c>
      <c r="M224" s="250">
        <f>'Natural Gas Filter'!AT1383</f>
        <v>4.2393504057720465E-11</v>
      </c>
      <c r="N224" s="250">
        <f>'Natural Gas Filter'!AU1383</f>
        <v>4.2393504057720465E-11</v>
      </c>
      <c r="O224" s="254">
        <f>'Natural Gas Filter'!AV1383</f>
        <v>4.2393504057720465E-11</v>
      </c>
      <c r="P224" s="196"/>
      <c r="Q224" s="247" t="s">
        <v>305</v>
      </c>
      <c r="R224" s="250">
        <f>'Natural Gas Filter'!AW1383</f>
        <v>4.2393504057720465E-11</v>
      </c>
      <c r="S224" s="250">
        <f>'Natural Gas Filter'!AX1383</f>
        <v>4.2393504057720465E-11</v>
      </c>
      <c r="T224" s="250">
        <f>'Natural Gas Filter'!AY1383</f>
        <v>4.2393504057720465E-11</v>
      </c>
      <c r="U224" s="250">
        <f>'Natural Gas Filter'!AZ1383</f>
        <v>4.2393504057720465E-11</v>
      </c>
      <c r="V224" s="254">
        <f>'Natural Gas Filter'!BA1383</f>
        <v>4.2393504057720465E-11</v>
      </c>
    </row>
    <row r="225" spans="1:22" s="197" customFormat="1" x14ac:dyDescent="0.25">
      <c r="A225" s="247" t="s">
        <v>696</v>
      </c>
      <c r="B225" s="250">
        <f>'Natural Gas Filter'!AL1384</f>
        <v>0</v>
      </c>
      <c r="C225" s="250">
        <f>'Natural Gas Filter'!AM1384</f>
        <v>0</v>
      </c>
      <c r="D225" s="250">
        <f>'Natural Gas Filter'!AN1384</f>
        <v>0</v>
      </c>
      <c r="E225" s="250">
        <f>'Natural Gas Filter'!AO1384</f>
        <v>0</v>
      </c>
      <c r="F225" s="250">
        <f>'Natural Gas Filter'!AP1384</f>
        <v>0</v>
      </c>
      <c r="G225" s="254">
        <f>'Natural Gas Filter'!AQ1384</f>
        <v>0</v>
      </c>
      <c r="I225" s="213"/>
      <c r="J225" s="247" t="s">
        <v>696</v>
      </c>
      <c r="K225" s="250">
        <f>'Natural Gas Filter'!AR1384</f>
        <v>0</v>
      </c>
      <c r="L225" s="250">
        <f>'Natural Gas Filter'!AS1384</f>
        <v>0</v>
      </c>
      <c r="M225" s="250">
        <f>'Natural Gas Filter'!AT1384</f>
        <v>0</v>
      </c>
      <c r="N225" s="250">
        <f>'Natural Gas Filter'!AU1384</f>
        <v>0</v>
      </c>
      <c r="O225" s="254">
        <f>'Natural Gas Filter'!AV1384</f>
        <v>0</v>
      </c>
      <c r="P225" s="196"/>
      <c r="Q225" s="247" t="s">
        <v>696</v>
      </c>
      <c r="R225" s="250">
        <f>'Natural Gas Filter'!AW1384</f>
        <v>0</v>
      </c>
      <c r="S225" s="250">
        <f>'Natural Gas Filter'!AX1384</f>
        <v>0</v>
      </c>
      <c r="T225" s="250">
        <f>'Natural Gas Filter'!AY1384</f>
        <v>0</v>
      </c>
      <c r="U225" s="250">
        <f>'Natural Gas Filter'!AZ1384</f>
        <v>0</v>
      </c>
      <c r="V225" s="254">
        <f>'Natural Gas Filter'!BA1384</f>
        <v>0</v>
      </c>
    </row>
    <row r="226" spans="1:22" s="197" customFormat="1" x14ac:dyDescent="0.25">
      <c r="A226" s="247" t="s">
        <v>307</v>
      </c>
      <c r="B226" s="250">
        <f>'Natural Gas Filter'!AL1385</f>
        <v>2.8262336038480305E-11</v>
      </c>
      <c r="C226" s="250">
        <f>'Natural Gas Filter'!AM1385</f>
        <v>2.8262336038480305E-11</v>
      </c>
      <c r="D226" s="250">
        <f>'Natural Gas Filter'!AN1385</f>
        <v>2.8262336038480305E-11</v>
      </c>
      <c r="E226" s="250">
        <f>'Natural Gas Filter'!AO1385</f>
        <v>2.8262336038480305E-11</v>
      </c>
      <c r="F226" s="250">
        <f>'Natural Gas Filter'!AP1385</f>
        <v>2.8262336038480305E-11</v>
      </c>
      <c r="G226" s="254">
        <f>'Natural Gas Filter'!AQ1385</f>
        <v>2.8262336038480305E-11</v>
      </c>
      <c r="I226" s="213"/>
      <c r="J226" s="247" t="s">
        <v>307</v>
      </c>
      <c r="K226" s="250">
        <f>'Natural Gas Filter'!AR1385</f>
        <v>2.8262336038480305E-11</v>
      </c>
      <c r="L226" s="250">
        <f>'Natural Gas Filter'!AS1385</f>
        <v>2.8262336038480305E-11</v>
      </c>
      <c r="M226" s="250">
        <f>'Natural Gas Filter'!AT1385</f>
        <v>2.8262336038480305E-11</v>
      </c>
      <c r="N226" s="250">
        <f>'Natural Gas Filter'!AU1385</f>
        <v>2.8262336038480305E-11</v>
      </c>
      <c r="O226" s="254">
        <f>'Natural Gas Filter'!AV1385</f>
        <v>2.8262336038480305E-11</v>
      </c>
      <c r="P226" s="196"/>
      <c r="Q226" s="247" t="s">
        <v>307</v>
      </c>
      <c r="R226" s="250">
        <f>'Natural Gas Filter'!AW1385</f>
        <v>2.8262336038480305E-11</v>
      </c>
      <c r="S226" s="250">
        <f>'Natural Gas Filter'!AX1385</f>
        <v>2.8262336038480305E-11</v>
      </c>
      <c r="T226" s="250">
        <f>'Natural Gas Filter'!AY1385</f>
        <v>2.8262336038480305E-11</v>
      </c>
      <c r="U226" s="250">
        <f>'Natural Gas Filter'!AZ1385</f>
        <v>2.8262336038480305E-11</v>
      </c>
      <c r="V226" s="254">
        <f>'Natural Gas Filter'!BA1385</f>
        <v>2.8262336038480305E-11</v>
      </c>
    </row>
    <row r="227" spans="1:22" s="197" customFormat="1" x14ac:dyDescent="0.25">
      <c r="A227" s="247" t="s">
        <v>309</v>
      </c>
      <c r="B227" s="250">
        <f>'Natural Gas Filter'!AL1386</f>
        <v>4.2393504057720465E-11</v>
      </c>
      <c r="C227" s="250">
        <f>'Natural Gas Filter'!AM1386</f>
        <v>4.2393504057720465E-11</v>
      </c>
      <c r="D227" s="250">
        <f>'Natural Gas Filter'!AN1386</f>
        <v>4.2393504057720465E-11</v>
      </c>
      <c r="E227" s="250">
        <f>'Natural Gas Filter'!AO1386</f>
        <v>4.2393504057720465E-11</v>
      </c>
      <c r="F227" s="250">
        <f>'Natural Gas Filter'!AP1386</f>
        <v>4.2393504057720465E-11</v>
      </c>
      <c r="G227" s="254">
        <f>'Natural Gas Filter'!AQ1386</f>
        <v>4.2393504057720465E-11</v>
      </c>
      <c r="I227" s="213"/>
      <c r="J227" s="247" t="s">
        <v>309</v>
      </c>
      <c r="K227" s="250">
        <f>'Natural Gas Filter'!AR1386</f>
        <v>4.2393504057720465E-11</v>
      </c>
      <c r="L227" s="250">
        <f>'Natural Gas Filter'!AS1386</f>
        <v>4.2393504057720465E-11</v>
      </c>
      <c r="M227" s="250">
        <f>'Natural Gas Filter'!AT1386</f>
        <v>4.2393504057720465E-11</v>
      </c>
      <c r="N227" s="250">
        <f>'Natural Gas Filter'!AU1386</f>
        <v>4.2393504057720465E-11</v>
      </c>
      <c r="O227" s="254">
        <f>'Natural Gas Filter'!AV1386</f>
        <v>4.2393504057720465E-11</v>
      </c>
      <c r="P227" s="196"/>
      <c r="Q227" s="247" t="s">
        <v>309</v>
      </c>
      <c r="R227" s="250">
        <f>'Natural Gas Filter'!AW1386</f>
        <v>4.2393504057720465E-11</v>
      </c>
      <c r="S227" s="250">
        <f>'Natural Gas Filter'!AX1386</f>
        <v>4.2393504057720465E-11</v>
      </c>
      <c r="T227" s="250">
        <f>'Natural Gas Filter'!AY1386</f>
        <v>4.2393504057720465E-11</v>
      </c>
      <c r="U227" s="250">
        <f>'Natural Gas Filter'!AZ1386</f>
        <v>4.2393504057720465E-11</v>
      </c>
      <c r="V227" s="254">
        <f>'Natural Gas Filter'!BA1386</f>
        <v>4.2393504057720465E-11</v>
      </c>
    </row>
    <row r="228" spans="1:22" s="197" customFormat="1" x14ac:dyDescent="0.25">
      <c r="A228" s="247" t="s">
        <v>311</v>
      </c>
      <c r="B228" s="250">
        <f>'Natural Gas Filter'!AL1387</f>
        <v>2.8262336038480316E-10</v>
      </c>
      <c r="C228" s="250">
        <f>'Natural Gas Filter'!AM1387</f>
        <v>2.8262336038480316E-10</v>
      </c>
      <c r="D228" s="250">
        <f>'Natural Gas Filter'!AN1387</f>
        <v>2.8262336038480316E-10</v>
      </c>
      <c r="E228" s="250">
        <f>'Natural Gas Filter'!AO1387</f>
        <v>2.8262336038480316E-10</v>
      </c>
      <c r="F228" s="250">
        <f>'Natural Gas Filter'!AP1387</f>
        <v>2.8262336038480316E-10</v>
      </c>
      <c r="G228" s="254">
        <f>'Natural Gas Filter'!AQ1387</f>
        <v>2.8262336038480316E-10</v>
      </c>
      <c r="I228" s="213"/>
      <c r="J228" s="247" t="s">
        <v>311</v>
      </c>
      <c r="K228" s="250">
        <f>'Natural Gas Filter'!AR1387</f>
        <v>2.8262336038480316E-10</v>
      </c>
      <c r="L228" s="250">
        <f>'Natural Gas Filter'!AS1387</f>
        <v>2.8262336038480316E-10</v>
      </c>
      <c r="M228" s="250">
        <f>'Natural Gas Filter'!AT1387</f>
        <v>2.8262336038480316E-10</v>
      </c>
      <c r="N228" s="250">
        <f>'Natural Gas Filter'!AU1387</f>
        <v>2.8262336038480316E-10</v>
      </c>
      <c r="O228" s="254">
        <f>'Natural Gas Filter'!AV1387</f>
        <v>2.8262336038480316E-10</v>
      </c>
      <c r="P228" s="196"/>
      <c r="Q228" s="247" t="s">
        <v>311</v>
      </c>
      <c r="R228" s="250">
        <f>'Natural Gas Filter'!AW1387</f>
        <v>2.8262336038480316E-10</v>
      </c>
      <c r="S228" s="250">
        <f>'Natural Gas Filter'!AX1387</f>
        <v>2.8262336038480316E-10</v>
      </c>
      <c r="T228" s="250">
        <f>'Natural Gas Filter'!AY1387</f>
        <v>2.8262336038480316E-10</v>
      </c>
      <c r="U228" s="250">
        <f>'Natural Gas Filter'!AZ1387</f>
        <v>2.8262336038480316E-10</v>
      </c>
      <c r="V228" s="254">
        <f>'Natural Gas Filter'!BA1387</f>
        <v>2.8262336038480316E-10</v>
      </c>
    </row>
    <row r="229" spans="1:22" s="197" customFormat="1" x14ac:dyDescent="0.25">
      <c r="A229" s="247" t="s">
        <v>694</v>
      </c>
      <c r="B229" s="250">
        <f>'Natural Gas Filter'!AL1388</f>
        <v>0</v>
      </c>
      <c r="C229" s="250">
        <f>'Natural Gas Filter'!AM1388</f>
        <v>0</v>
      </c>
      <c r="D229" s="250">
        <f>'Natural Gas Filter'!AN1388</f>
        <v>0</v>
      </c>
      <c r="E229" s="250">
        <f>'Natural Gas Filter'!AO1388</f>
        <v>0</v>
      </c>
      <c r="F229" s="250">
        <f>'Natural Gas Filter'!AP1388</f>
        <v>0</v>
      </c>
      <c r="G229" s="254">
        <f>'Natural Gas Filter'!AQ1388</f>
        <v>0</v>
      </c>
      <c r="I229" s="213"/>
      <c r="J229" s="247" t="s">
        <v>694</v>
      </c>
      <c r="K229" s="250">
        <f>'Natural Gas Filter'!AR1388</f>
        <v>0</v>
      </c>
      <c r="L229" s="250">
        <f>'Natural Gas Filter'!AS1388</f>
        <v>0</v>
      </c>
      <c r="M229" s="250">
        <f>'Natural Gas Filter'!AT1388</f>
        <v>0</v>
      </c>
      <c r="N229" s="250">
        <f>'Natural Gas Filter'!AU1388</f>
        <v>0</v>
      </c>
      <c r="O229" s="254">
        <f>'Natural Gas Filter'!AV1388</f>
        <v>0</v>
      </c>
      <c r="P229" s="196"/>
      <c r="Q229" s="247" t="s">
        <v>694</v>
      </c>
      <c r="R229" s="250">
        <f>'Natural Gas Filter'!AW1388</f>
        <v>0</v>
      </c>
      <c r="S229" s="250">
        <f>'Natural Gas Filter'!AX1388</f>
        <v>0</v>
      </c>
      <c r="T229" s="250">
        <f>'Natural Gas Filter'!AY1388</f>
        <v>0</v>
      </c>
      <c r="U229" s="250">
        <f>'Natural Gas Filter'!AZ1388</f>
        <v>0</v>
      </c>
      <c r="V229" s="254">
        <f>'Natural Gas Filter'!BA1388</f>
        <v>0</v>
      </c>
    </row>
    <row r="230" spans="1:22" s="197" customFormat="1" x14ac:dyDescent="0.25">
      <c r="A230" s="247" t="s">
        <v>502</v>
      </c>
      <c r="B230" s="250">
        <f>'Natural Gas Filter'!AL1389</f>
        <v>0</v>
      </c>
      <c r="C230" s="250">
        <f>'Natural Gas Filter'!AM1389</f>
        <v>0</v>
      </c>
      <c r="D230" s="250">
        <f>'Natural Gas Filter'!AN1389</f>
        <v>0</v>
      </c>
      <c r="E230" s="250">
        <f>'Natural Gas Filter'!AO1389</f>
        <v>0</v>
      </c>
      <c r="F230" s="250">
        <f>'Natural Gas Filter'!AP1389</f>
        <v>0</v>
      </c>
      <c r="G230" s="254">
        <f>'Natural Gas Filter'!AQ1389</f>
        <v>0</v>
      </c>
      <c r="I230" s="198"/>
      <c r="J230" s="247" t="s">
        <v>502</v>
      </c>
      <c r="K230" s="250">
        <f>'Natural Gas Filter'!AR1389</f>
        <v>0</v>
      </c>
      <c r="L230" s="250">
        <f>'Natural Gas Filter'!AS1389</f>
        <v>0</v>
      </c>
      <c r="M230" s="250">
        <f>'Natural Gas Filter'!AT1389</f>
        <v>0</v>
      </c>
      <c r="N230" s="250">
        <f>'Natural Gas Filter'!AU1389</f>
        <v>0</v>
      </c>
      <c r="O230" s="254">
        <f>'Natural Gas Filter'!AV1389</f>
        <v>0</v>
      </c>
      <c r="P230" s="196"/>
      <c r="Q230" s="247" t="s">
        <v>502</v>
      </c>
      <c r="R230" s="250">
        <f>'Natural Gas Filter'!AW1389</f>
        <v>0</v>
      </c>
      <c r="S230" s="250">
        <f>'Natural Gas Filter'!AX1389</f>
        <v>0</v>
      </c>
      <c r="T230" s="250">
        <f>'Natural Gas Filter'!AY1389</f>
        <v>0</v>
      </c>
      <c r="U230" s="250">
        <f>'Natural Gas Filter'!AZ1389</f>
        <v>0</v>
      </c>
      <c r="V230" s="254">
        <f>'Natural Gas Filter'!BA1389</f>
        <v>0</v>
      </c>
    </row>
    <row r="231" spans="1:22" s="197" customFormat="1" x14ac:dyDescent="0.25">
      <c r="A231" s="247" t="s">
        <v>314</v>
      </c>
      <c r="B231" s="250">
        <f>'Natural Gas Filter'!AL1390</f>
        <v>4.9459088067340545E-5</v>
      </c>
      <c r="C231" s="250">
        <f>'Natural Gas Filter'!AM1390</f>
        <v>4.9459088067340545E-5</v>
      </c>
      <c r="D231" s="250">
        <f>'Natural Gas Filter'!AN1390</f>
        <v>4.9459088067340545E-5</v>
      </c>
      <c r="E231" s="250">
        <f>'Natural Gas Filter'!AO1390</f>
        <v>4.9459088067340545E-5</v>
      </c>
      <c r="F231" s="250">
        <f>'Natural Gas Filter'!AP1390</f>
        <v>4.9459088067340545E-5</v>
      </c>
      <c r="G231" s="254">
        <f>'Natural Gas Filter'!AQ1390</f>
        <v>4.9459088067340545E-5</v>
      </c>
      <c r="I231" s="198"/>
      <c r="J231" s="247" t="s">
        <v>314</v>
      </c>
      <c r="K231" s="250">
        <f>'Natural Gas Filter'!AR1390</f>
        <v>4.9459088067340545E-5</v>
      </c>
      <c r="L231" s="250">
        <f>'Natural Gas Filter'!AS1390</f>
        <v>4.9459088067340545E-5</v>
      </c>
      <c r="M231" s="250">
        <f>'Natural Gas Filter'!AT1390</f>
        <v>4.9459088067340545E-5</v>
      </c>
      <c r="N231" s="250">
        <f>'Natural Gas Filter'!AU1390</f>
        <v>4.9459088067340545E-5</v>
      </c>
      <c r="O231" s="254">
        <f>'Natural Gas Filter'!AV1390</f>
        <v>4.9459088067340545E-5</v>
      </c>
      <c r="P231" s="196"/>
      <c r="Q231" s="247" t="s">
        <v>314</v>
      </c>
      <c r="R231" s="250">
        <f>'Natural Gas Filter'!AW1390</f>
        <v>4.9459088067340545E-5</v>
      </c>
      <c r="S231" s="250">
        <f>'Natural Gas Filter'!AX1390</f>
        <v>4.9459088067340545E-5</v>
      </c>
      <c r="T231" s="250">
        <f>'Natural Gas Filter'!AY1390</f>
        <v>4.9459088067340545E-5</v>
      </c>
      <c r="U231" s="250">
        <f>'Natural Gas Filter'!AZ1390</f>
        <v>4.9459088067340545E-5</v>
      </c>
      <c r="V231" s="254">
        <f>'Natural Gas Filter'!BA1390</f>
        <v>4.9459088067340545E-5</v>
      </c>
    </row>
    <row r="232" spans="1:22" s="197" customFormat="1" x14ac:dyDescent="0.25">
      <c r="A232" s="247" t="s">
        <v>316</v>
      </c>
      <c r="B232" s="250">
        <f>'Natural Gas Filter'!AL1391</f>
        <v>2.5907141368606958E-8</v>
      </c>
      <c r="C232" s="250">
        <f>'Natural Gas Filter'!AM1391</f>
        <v>2.5907141368606958E-8</v>
      </c>
      <c r="D232" s="250">
        <f>'Natural Gas Filter'!AN1391</f>
        <v>2.5907141368606958E-8</v>
      </c>
      <c r="E232" s="250">
        <f>'Natural Gas Filter'!AO1391</f>
        <v>2.5907141368606958E-8</v>
      </c>
      <c r="F232" s="250">
        <f>'Natural Gas Filter'!AP1391</f>
        <v>2.5907141368606958E-8</v>
      </c>
      <c r="G232" s="254">
        <f>'Natural Gas Filter'!AQ1391</f>
        <v>2.5907141368606958E-8</v>
      </c>
      <c r="I232" s="198"/>
      <c r="J232" s="247" t="s">
        <v>316</v>
      </c>
      <c r="K232" s="250">
        <f>'Natural Gas Filter'!AR1391</f>
        <v>2.5907141368606958E-8</v>
      </c>
      <c r="L232" s="250">
        <f>'Natural Gas Filter'!AS1391</f>
        <v>2.5907141368606958E-8</v>
      </c>
      <c r="M232" s="250">
        <f>'Natural Gas Filter'!AT1391</f>
        <v>2.5907141368606958E-8</v>
      </c>
      <c r="N232" s="250">
        <f>'Natural Gas Filter'!AU1391</f>
        <v>2.5907141368606958E-8</v>
      </c>
      <c r="O232" s="254">
        <f>'Natural Gas Filter'!AV1391</f>
        <v>2.5907141368606958E-8</v>
      </c>
      <c r="P232" s="224"/>
      <c r="Q232" s="247" t="s">
        <v>316</v>
      </c>
      <c r="R232" s="250">
        <f>'Natural Gas Filter'!AW1391</f>
        <v>2.5907141368606958E-8</v>
      </c>
      <c r="S232" s="250">
        <f>'Natural Gas Filter'!AX1391</f>
        <v>2.5907141368606958E-8</v>
      </c>
      <c r="T232" s="250">
        <f>'Natural Gas Filter'!AY1391</f>
        <v>2.5907141368606958E-8</v>
      </c>
      <c r="U232" s="250">
        <f>'Natural Gas Filter'!AZ1391</f>
        <v>2.5907141368606958E-8</v>
      </c>
      <c r="V232" s="254">
        <f>'Natural Gas Filter'!BA1391</f>
        <v>2.5907141368606958E-8</v>
      </c>
    </row>
    <row r="233" spans="1:22" s="197" customFormat="1" x14ac:dyDescent="0.25">
      <c r="A233" s="247" t="s">
        <v>257</v>
      </c>
      <c r="B233" s="250">
        <f>'Natural Gas Filter'!AL1392</f>
        <v>2.8262336038480314</v>
      </c>
      <c r="C233" s="250">
        <f>'Natural Gas Filter'!AM1392</f>
        <v>2.8262336038480314</v>
      </c>
      <c r="D233" s="250">
        <f>'Natural Gas Filter'!AN1392</f>
        <v>2.8262336038480314</v>
      </c>
      <c r="E233" s="250">
        <f>'Natural Gas Filter'!AO1392</f>
        <v>2.8262336038480314</v>
      </c>
      <c r="F233" s="250">
        <f>'Natural Gas Filter'!AP1392</f>
        <v>2.8262336038480314</v>
      </c>
      <c r="G233" s="254">
        <f>'Natural Gas Filter'!AQ1392</f>
        <v>2.8262336038480314</v>
      </c>
      <c r="I233" s="198"/>
      <c r="J233" s="247" t="s">
        <v>257</v>
      </c>
      <c r="K233" s="250">
        <f>'Natural Gas Filter'!AR1392</f>
        <v>2.8262336038480314</v>
      </c>
      <c r="L233" s="250">
        <f>'Natural Gas Filter'!AS1392</f>
        <v>2.8262336038480314</v>
      </c>
      <c r="M233" s="250">
        <f>'Natural Gas Filter'!AT1392</f>
        <v>2.8262336038480314</v>
      </c>
      <c r="N233" s="250">
        <f>'Natural Gas Filter'!AU1392</f>
        <v>2.8262336038480314</v>
      </c>
      <c r="O233" s="254">
        <f>'Natural Gas Filter'!AV1392</f>
        <v>2.8262336038480314</v>
      </c>
      <c r="P233" s="196"/>
      <c r="Q233" s="247" t="s">
        <v>257</v>
      </c>
      <c r="R233" s="250">
        <f>'Natural Gas Filter'!AW1392</f>
        <v>2.8262336038480314</v>
      </c>
      <c r="S233" s="250">
        <f>'Natural Gas Filter'!AX1392</f>
        <v>2.8262336038480314</v>
      </c>
      <c r="T233" s="250">
        <f>'Natural Gas Filter'!AY1392</f>
        <v>2.8262336038480314</v>
      </c>
      <c r="U233" s="250">
        <f>'Natural Gas Filter'!AZ1392</f>
        <v>2.8262336038480314</v>
      </c>
      <c r="V233" s="254">
        <f>'Natural Gas Filter'!BA1392</f>
        <v>2.8262336038480314</v>
      </c>
    </row>
    <row r="234" spans="1:22" s="197" customFormat="1" x14ac:dyDescent="0.25">
      <c r="A234" s="247" t="s">
        <v>266</v>
      </c>
      <c r="B234" s="250">
        <f>'Natural Gas Filter'!AL1393</f>
        <v>1.9783635226936222E-3</v>
      </c>
      <c r="C234" s="250">
        <f>'Natural Gas Filter'!AM1393</f>
        <v>1.9783635226936222E-3</v>
      </c>
      <c r="D234" s="250">
        <f>'Natural Gas Filter'!AN1393</f>
        <v>1.9783635226936222E-3</v>
      </c>
      <c r="E234" s="250">
        <f>'Natural Gas Filter'!AO1393</f>
        <v>1.9783635226936222E-3</v>
      </c>
      <c r="F234" s="250">
        <f>'Natural Gas Filter'!AP1393</f>
        <v>1.9783635226936222E-3</v>
      </c>
      <c r="G234" s="254">
        <f>'Natural Gas Filter'!AQ1393</f>
        <v>1.9783635226936222E-3</v>
      </c>
      <c r="I234" s="198"/>
      <c r="J234" s="247" t="s">
        <v>266</v>
      </c>
      <c r="K234" s="250">
        <f>'Natural Gas Filter'!AR1393</f>
        <v>1.9783635226936222E-3</v>
      </c>
      <c r="L234" s="250">
        <f>'Natural Gas Filter'!AS1393</f>
        <v>1.9783635226936222E-3</v>
      </c>
      <c r="M234" s="250">
        <f>'Natural Gas Filter'!AT1393</f>
        <v>1.9783635226936222E-3</v>
      </c>
      <c r="N234" s="250">
        <f>'Natural Gas Filter'!AU1393</f>
        <v>1.9783635226936222E-3</v>
      </c>
      <c r="O234" s="254">
        <f>'Natural Gas Filter'!AV1393</f>
        <v>1.9783635226936222E-3</v>
      </c>
      <c r="P234" s="196"/>
      <c r="Q234" s="247" t="s">
        <v>266</v>
      </c>
      <c r="R234" s="250">
        <f>'Natural Gas Filter'!AW1393</f>
        <v>1.9783635226936222E-3</v>
      </c>
      <c r="S234" s="250">
        <f>'Natural Gas Filter'!AX1393</f>
        <v>1.9783635226936222E-3</v>
      </c>
      <c r="T234" s="250">
        <f>'Natural Gas Filter'!AY1393</f>
        <v>1.9783635226936222E-3</v>
      </c>
      <c r="U234" s="250">
        <f>'Natural Gas Filter'!AZ1393</f>
        <v>1.9783635226936222E-3</v>
      </c>
      <c r="V234" s="254">
        <f>'Natural Gas Filter'!BA1393</f>
        <v>1.9783635226936222E-3</v>
      </c>
    </row>
    <row r="235" spans="1:22" s="197" customFormat="1" x14ac:dyDescent="0.25">
      <c r="A235" s="247" t="s">
        <v>691</v>
      </c>
      <c r="B235" s="250">
        <f>'Natural Gas Filter'!AL1394</f>
        <v>0</v>
      </c>
      <c r="C235" s="250">
        <f>'Natural Gas Filter'!AM1394</f>
        <v>0</v>
      </c>
      <c r="D235" s="250">
        <f>'Natural Gas Filter'!AN1394</f>
        <v>0</v>
      </c>
      <c r="E235" s="250">
        <f>'Natural Gas Filter'!AO1394</f>
        <v>0</v>
      </c>
      <c r="F235" s="250">
        <f>'Natural Gas Filter'!AP1394</f>
        <v>0</v>
      </c>
      <c r="G235" s="254">
        <f>'Natural Gas Filter'!AQ1394</f>
        <v>0</v>
      </c>
      <c r="I235" s="198"/>
      <c r="J235" s="247" t="s">
        <v>691</v>
      </c>
      <c r="K235" s="250">
        <f>'Natural Gas Filter'!AR1394</f>
        <v>0</v>
      </c>
      <c r="L235" s="250">
        <f>'Natural Gas Filter'!AS1394</f>
        <v>0</v>
      </c>
      <c r="M235" s="250">
        <f>'Natural Gas Filter'!AT1394</f>
        <v>0</v>
      </c>
      <c r="N235" s="250">
        <f>'Natural Gas Filter'!AU1394</f>
        <v>0</v>
      </c>
      <c r="O235" s="254">
        <f>'Natural Gas Filter'!AV1394</f>
        <v>0</v>
      </c>
      <c r="P235" s="196"/>
      <c r="Q235" s="247" t="s">
        <v>691</v>
      </c>
      <c r="R235" s="250">
        <f>'Natural Gas Filter'!AW1394</f>
        <v>0</v>
      </c>
      <c r="S235" s="250">
        <f>'Natural Gas Filter'!AX1394</f>
        <v>0</v>
      </c>
      <c r="T235" s="250">
        <f>'Natural Gas Filter'!AY1394</f>
        <v>0</v>
      </c>
      <c r="U235" s="250">
        <f>'Natural Gas Filter'!AZ1394</f>
        <v>0</v>
      </c>
      <c r="V235" s="254">
        <f>'Natural Gas Filter'!BA1394</f>
        <v>0</v>
      </c>
    </row>
    <row r="236" spans="1:22" s="197" customFormat="1" x14ac:dyDescent="0.25">
      <c r="A236" s="247" t="s">
        <v>688</v>
      </c>
      <c r="B236" s="250">
        <f>'Natural Gas Filter'!AL1395</f>
        <v>0</v>
      </c>
      <c r="C236" s="250">
        <f>'Natural Gas Filter'!AM1395</f>
        <v>0</v>
      </c>
      <c r="D236" s="250">
        <f>'Natural Gas Filter'!AN1395</f>
        <v>0</v>
      </c>
      <c r="E236" s="250">
        <f>'Natural Gas Filter'!AO1395</f>
        <v>0</v>
      </c>
      <c r="F236" s="250">
        <f>'Natural Gas Filter'!AP1395</f>
        <v>0</v>
      </c>
      <c r="G236" s="254">
        <f>'Natural Gas Filter'!AQ1395</f>
        <v>0</v>
      </c>
      <c r="I236" s="198"/>
      <c r="J236" s="247" t="s">
        <v>688</v>
      </c>
      <c r="K236" s="250">
        <f>'Natural Gas Filter'!AR1395</f>
        <v>0</v>
      </c>
      <c r="L236" s="250">
        <f>'Natural Gas Filter'!AS1395</f>
        <v>0</v>
      </c>
      <c r="M236" s="250">
        <f>'Natural Gas Filter'!AT1395</f>
        <v>0</v>
      </c>
      <c r="N236" s="250">
        <f>'Natural Gas Filter'!AU1395</f>
        <v>0</v>
      </c>
      <c r="O236" s="254">
        <f>'Natural Gas Filter'!AV1395</f>
        <v>0</v>
      </c>
      <c r="P236" s="196"/>
      <c r="Q236" s="247" t="s">
        <v>688</v>
      </c>
      <c r="R236" s="250">
        <f>'Natural Gas Filter'!AW1395</f>
        <v>0</v>
      </c>
      <c r="S236" s="250">
        <f>'Natural Gas Filter'!AX1395</f>
        <v>0</v>
      </c>
      <c r="T236" s="250">
        <f>'Natural Gas Filter'!AY1395</f>
        <v>0</v>
      </c>
      <c r="U236" s="250">
        <f>'Natural Gas Filter'!AZ1395</f>
        <v>0</v>
      </c>
      <c r="V236" s="254">
        <f>'Natural Gas Filter'!BA1395</f>
        <v>0</v>
      </c>
    </row>
    <row r="237" spans="1:22" s="197" customFormat="1" x14ac:dyDescent="0.25">
      <c r="A237" s="247" t="s">
        <v>685</v>
      </c>
      <c r="B237" s="250">
        <f>'Natural Gas Filter'!AL1396</f>
        <v>0</v>
      </c>
      <c r="C237" s="250">
        <f>'Natural Gas Filter'!AM1396</f>
        <v>0</v>
      </c>
      <c r="D237" s="250">
        <f>'Natural Gas Filter'!AN1396</f>
        <v>0</v>
      </c>
      <c r="E237" s="250">
        <f>'Natural Gas Filter'!AO1396</f>
        <v>0</v>
      </c>
      <c r="F237" s="250">
        <f>'Natural Gas Filter'!AP1396</f>
        <v>0</v>
      </c>
      <c r="G237" s="254">
        <f>'Natural Gas Filter'!AQ1396</f>
        <v>0</v>
      </c>
      <c r="I237" s="198"/>
      <c r="J237" s="247" t="s">
        <v>685</v>
      </c>
      <c r="K237" s="250">
        <f>'Natural Gas Filter'!AR1396</f>
        <v>0</v>
      </c>
      <c r="L237" s="250">
        <f>'Natural Gas Filter'!AS1396</f>
        <v>0</v>
      </c>
      <c r="M237" s="250">
        <f>'Natural Gas Filter'!AT1396</f>
        <v>0</v>
      </c>
      <c r="N237" s="250">
        <f>'Natural Gas Filter'!AU1396</f>
        <v>0</v>
      </c>
      <c r="O237" s="254">
        <f>'Natural Gas Filter'!AV1396</f>
        <v>0</v>
      </c>
      <c r="P237" s="196"/>
      <c r="Q237" s="247" t="s">
        <v>685</v>
      </c>
      <c r="R237" s="250">
        <f>'Natural Gas Filter'!AW1396</f>
        <v>0</v>
      </c>
      <c r="S237" s="250">
        <f>'Natural Gas Filter'!AX1396</f>
        <v>0</v>
      </c>
      <c r="T237" s="250">
        <f>'Natural Gas Filter'!AY1396</f>
        <v>0</v>
      </c>
      <c r="U237" s="250">
        <f>'Natural Gas Filter'!AZ1396</f>
        <v>0</v>
      </c>
      <c r="V237" s="254">
        <f>'Natural Gas Filter'!BA1396</f>
        <v>0</v>
      </c>
    </row>
    <row r="238" spans="1:22" s="197" customFormat="1" x14ac:dyDescent="0.25">
      <c r="A238" s="247" t="s">
        <v>319</v>
      </c>
      <c r="B238" s="250">
        <f>'Natural Gas Filter'!AL1397</f>
        <v>3.2972725378227027E-8</v>
      </c>
      <c r="C238" s="250">
        <f>'Natural Gas Filter'!AM1397</f>
        <v>3.2972725378227027E-8</v>
      </c>
      <c r="D238" s="250">
        <f>'Natural Gas Filter'!AN1397</f>
        <v>3.2972725378227027E-8</v>
      </c>
      <c r="E238" s="250">
        <f>'Natural Gas Filter'!AO1397</f>
        <v>3.2972725378227027E-8</v>
      </c>
      <c r="F238" s="250">
        <f>'Natural Gas Filter'!AP1397</f>
        <v>3.2972725378227027E-8</v>
      </c>
      <c r="G238" s="254">
        <f>'Natural Gas Filter'!AQ1397</f>
        <v>3.2972725378227027E-8</v>
      </c>
      <c r="I238" s="198"/>
      <c r="J238" s="247" t="s">
        <v>319</v>
      </c>
      <c r="K238" s="250">
        <f>'Natural Gas Filter'!AR1397</f>
        <v>3.2972725378227027E-8</v>
      </c>
      <c r="L238" s="250">
        <f>'Natural Gas Filter'!AS1397</f>
        <v>3.2972725378227027E-8</v>
      </c>
      <c r="M238" s="250">
        <f>'Natural Gas Filter'!AT1397</f>
        <v>3.2972725378227027E-8</v>
      </c>
      <c r="N238" s="250">
        <f>'Natural Gas Filter'!AU1397</f>
        <v>3.2972725378227027E-8</v>
      </c>
      <c r="O238" s="254">
        <f>'Natural Gas Filter'!AV1397</f>
        <v>3.2972725378227027E-8</v>
      </c>
      <c r="P238" s="196"/>
      <c r="Q238" s="247" t="s">
        <v>319</v>
      </c>
      <c r="R238" s="250">
        <f>'Natural Gas Filter'!AW1397</f>
        <v>3.2972725378227027E-8</v>
      </c>
      <c r="S238" s="250">
        <f>'Natural Gas Filter'!AX1397</f>
        <v>3.2972725378227027E-8</v>
      </c>
      <c r="T238" s="250">
        <f>'Natural Gas Filter'!AY1397</f>
        <v>3.2972725378227027E-8</v>
      </c>
      <c r="U238" s="250">
        <f>'Natural Gas Filter'!AZ1397</f>
        <v>3.2972725378227027E-8</v>
      </c>
      <c r="V238" s="254">
        <f>'Natural Gas Filter'!BA1397</f>
        <v>3.2972725378227027E-8</v>
      </c>
    </row>
    <row r="239" spans="1:22" s="197" customFormat="1" x14ac:dyDescent="0.25">
      <c r="A239" s="247" t="s">
        <v>321</v>
      </c>
      <c r="B239" s="250">
        <f>'Natural Gas Filter'!AL1398</f>
        <v>4.2393504057720465E-11</v>
      </c>
      <c r="C239" s="250">
        <f>'Natural Gas Filter'!AM1398</f>
        <v>4.2393504057720465E-11</v>
      </c>
      <c r="D239" s="250">
        <f>'Natural Gas Filter'!AN1398</f>
        <v>4.2393504057720465E-11</v>
      </c>
      <c r="E239" s="250">
        <f>'Natural Gas Filter'!AO1398</f>
        <v>4.2393504057720465E-11</v>
      </c>
      <c r="F239" s="250">
        <f>'Natural Gas Filter'!AP1398</f>
        <v>4.2393504057720465E-11</v>
      </c>
      <c r="G239" s="254">
        <f>'Natural Gas Filter'!AQ1398</f>
        <v>4.2393504057720465E-11</v>
      </c>
      <c r="I239" s="198"/>
      <c r="J239" s="247" t="s">
        <v>321</v>
      </c>
      <c r="K239" s="250">
        <f>'Natural Gas Filter'!AR1398</f>
        <v>4.2393504057720465E-11</v>
      </c>
      <c r="L239" s="250">
        <f>'Natural Gas Filter'!AS1398</f>
        <v>4.2393504057720465E-11</v>
      </c>
      <c r="M239" s="250">
        <f>'Natural Gas Filter'!AT1398</f>
        <v>4.2393504057720465E-11</v>
      </c>
      <c r="N239" s="250">
        <f>'Natural Gas Filter'!AU1398</f>
        <v>4.2393504057720465E-11</v>
      </c>
      <c r="O239" s="254">
        <f>'Natural Gas Filter'!AV1398</f>
        <v>4.2393504057720465E-11</v>
      </c>
      <c r="P239" s="196"/>
      <c r="Q239" s="247" t="s">
        <v>321</v>
      </c>
      <c r="R239" s="250">
        <f>'Natural Gas Filter'!AW1398</f>
        <v>4.2393504057720465E-11</v>
      </c>
      <c r="S239" s="250">
        <f>'Natural Gas Filter'!AX1398</f>
        <v>4.2393504057720465E-11</v>
      </c>
      <c r="T239" s="250">
        <f>'Natural Gas Filter'!AY1398</f>
        <v>4.2393504057720465E-11</v>
      </c>
      <c r="U239" s="250">
        <f>'Natural Gas Filter'!AZ1398</f>
        <v>4.2393504057720465E-11</v>
      </c>
      <c r="V239" s="254">
        <f>'Natural Gas Filter'!BA1398</f>
        <v>4.2393504057720465E-11</v>
      </c>
    </row>
    <row r="240" spans="1:22" s="197" customFormat="1" x14ac:dyDescent="0.25">
      <c r="A240" s="247" t="s">
        <v>323</v>
      </c>
      <c r="B240" s="250">
        <f>'Natural Gas Filter'!AL1399</f>
        <v>1.978363522693622E-9</v>
      </c>
      <c r="C240" s="250">
        <f>'Natural Gas Filter'!AM1399</f>
        <v>1.978363522693622E-9</v>
      </c>
      <c r="D240" s="250">
        <f>'Natural Gas Filter'!AN1399</f>
        <v>1.978363522693622E-9</v>
      </c>
      <c r="E240" s="250">
        <f>'Natural Gas Filter'!AO1399</f>
        <v>1.978363522693622E-9</v>
      </c>
      <c r="F240" s="250">
        <f>'Natural Gas Filter'!AP1399</f>
        <v>1.978363522693622E-9</v>
      </c>
      <c r="G240" s="254">
        <f>'Natural Gas Filter'!AQ1399</f>
        <v>1.978363522693622E-9</v>
      </c>
      <c r="I240" s="198"/>
      <c r="J240" s="247" t="s">
        <v>323</v>
      </c>
      <c r="K240" s="250">
        <f>'Natural Gas Filter'!AR1399</f>
        <v>1.978363522693622E-9</v>
      </c>
      <c r="L240" s="250">
        <f>'Natural Gas Filter'!AS1399</f>
        <v>1.978363522693622E-9</v>
      </c>
      <c r="M240" s="250">
        <f>'Natural Gas Filter'!AT1399</f>
        <v>1.978363522693622E-9</v>
      </c>
      <c r="N240" s="250">
        <f>'Natural Gas Filter'!AU1399</f>
        <v>1.978363522693622E-9</v>
      </c>
      <c r="O240" s="254">
        <f>'Natural Gas Filter'!AV1399</f>
        <v>1.978363522693622E-9</v>
      </c>
      <c r="P240" s="196"/>
      <c r="Q240" s="247" t="s">
        <v>323</v>
      </c>
      <c r="R240" s="250">
        <f>'Natural Gas Filter'!AW1399</f>
        <v>1.978363522693622E-9</v>
      </c>
      <c r="S240" s="250">
        <f>'Natural Gas Filter'!AX1399</f>
        <v>1.978363522693622E-9</v>
      </c>
      <c r="T240" s="250">
        <f>'Natural Gas Filter'!AY1399</f>
        <v>1.978363522693622E-9</v>
      </c>
      <c r="U240" s="250">
        <f>'Natural Gas Filter'!AZ1399</f>
        <v>1.978363522693622E-9</v>
      </c>
      <c r="V240" s="254">
        <f>'Natural Gas Filter'!BA1399</f>
        <v>1.978363522693622E-9</v>
      </c>
    </row>
    <row r="241" spans="1:22" s="197" customFormat="1" x14ac:dyDescent="0.25">
      <c r="A241" s="247" t="s">
        <v>325</v>
      </c>
      <c r="B241" s="250">
        <f>'Natural Gas Filter'!AL1400</f>
        <v>2.0019154693923555E-8</v>
      </c>
      <c r="C241" s="250">
        <f>'Natural Gas Filter'!AM1400</f>
        <v>2.0019154693923555E-8</v>
      </c>
      <c r="D241" s="250">
        <f>'Natural Gas Filter'!AN1400</f>
        <v>2.0019154693923555E-8</v>
      </c>
      <c r="E241" s="250">
        <f>'Natural Gas Filter'!AO1400</f>
        <v>2.0019154693923555E-8</v>
      </c>
      <c r="F241" s="250">
        <f>'Natural Gas Filter'!AP1400</f>
        <v>2.0019154693923555E-8</v>
      </c>
      <c r="G241" s="254">
        <f>'Natural Gas Filter'!AQ1400</f>
        <v>2.0019154693923555E-8</v>
      </c>
      <c r="I241" s="198"/>
      <c r="J241" s="247" t="s">
        <v>325</v>
      </c>
      <c r="K241" s="250">
        <f>'Natural Gas Filter'!AR1400</f>
        <v>2.0019154693923555E-8</v>
      </c>
      <c r="L241" s="250">
        <f>'Natural Gas Filter'!AS1400</f>
        <v>2.0019154693923555E-8</v>
      </c>
      <c r="M241" s="250">
        <f>'Natural Gas Filter'!AT1400</f>
        <v>2.0019154693923555E-8</v>
      </c>
      <c r="N241" s="250">
        <f>'Natural Gas Filter'!AU1400</f>
        <v>2.0019154693923555E-8</v>
      </c>
      <c r="O241" s="254">
        <f>'Natural Gas Filter'!AV1400</f>
        <v>2.0019154693923555E-8</v>
      </c>
      <c r="P241" s="196"/>
      <c r="Q241" s="247" t="s">
        <v>325</v>
      </c>
      <c r="R241" s="250">
        <f>'Natural Gas Filter'!AW1400</f>
        <v>2.0019154693923555E-8</v>
      </c>
      <c r="S241" s="250">
        <f>'Natural Gas Filter'!AX1400</f>
        <v>2.0019154693923555E-8</v>
      </c>
      <c r="T241" s="250">
        <f>'Natural Gas Filter'!AY1400</f>
        <v>2.0019154693923555E-8</v>
      </c>
      <c r="U241" s="250">
        <f>'Natural Gas Filter'!AZ1400</f>
        <v>2.0019154693923555E-8</v>
      </c>
      <c r="V241" s="254">
        <f>'Natural Gas Filter'!BA1400</f>
        <v>2.0019154693923555E-8</v>
      </c>
    </row>
    <row r="242" spans="1:22" s="197" customFormat="1" x14ac:dyDescent="0.25">
      <c r="A242" s="247" t="s">
        <v>550</v>
      </c>
      <c r="B242" s="250">
        <f>'Natural Gas Filter'!AL1401</f>
        <v>0</v>
      </c>
      <c r="C242" s="250">
        <f>'Natural Gas Filter'!AM1401</f>
        <v>0</v>
      </c>
      <c r="D242" s="250">
        <f>'Natural Gas Filter'!AN1401</f>
        <v>0</v>
      </c>
      <c r="E242" s="250">
        <f>'Natural Gas Filter'!AO1401</f>
        <v>0</v>
      </c>
      <c r="F242" s="250">
        <f>'Natural Gas Filter'!AP1401</f>
        <v>0</v>
      </c>
      <c r="G242" s="254">
        <f>'Natural Gas Filter'!AQ1401</f>
        <v>0</v>
      </c>
      <c r="I242" s="198"/>
      <c r="J242" s="247" t="s">
        <v>550</v>
      </c>
      <c r="K242" s="250">
        <f>'Natural Gas Filter'!AR1401</f>
        <v>0</v>
      </c>
      <c r="L242" s="250">
        <f>'Natural Gas Filter'!AS1401</f>
        <v>0</v>
      </c>
      <c r="M242" s="250">
        <f>'Natural Gas Filter'!AT1401</f>
        <v>0</v>
      </c>
      <c r="N242" s="250">
        <f>'Natural Gas Filter'!AU1401</f>
        <v>0</v>
      </c>
      <c r="O242" s="254">
        <f>'Natural Gas Filter'!AV1401</f>
        <v>0</v>
      </c>
      <c r="P242" s="196"/>
      <c r="Q242" s="247" t="s">
        <v>550</v>
      </c>
      <c r="R242" s="250">
        <f>'Natural Gas Filter'!AW1401</f>
        <v>0</v>
      </c>
      <c r="S242" s="250">
        <f>'Natural Gas Filter'!AX1401</f>
        <v>0</v>
      </c>
      <c r="T242" s="250">
        <f>'Natural Gas Filter'!AY1401</f>
        <v>0</v>
      </c>
      <c r="U242" s="250">
        <f>'Natural Gas Filter'!AZ1401</f>
        <v>0</v>
      </c>
      <c r="V242" s="254">
        <f>'Natural Gas Filter'!BA1401</f>
        <v>0</v>
      </c>
    </row>
    <row r="243" spans="1:22" s="197" customFormat="1" x14ac:dyDescent="0.25">
      <c r="A243" s="247" t="s">
        <v>728</v>
      </c>
      <c r="B243" s="250">
        <f>'Natural Gas Filter'!AL1402</f>
        <v>0</v>
      </c>
      <c r="C243" s="250">
        <f>'Natural Gas Filter'!AM1402</f>
        <v>0</v>
      </c>
      <c r="D243" s="250">
        <f>'Natural Gas Filter'!AN1402</f>
        <v>0</v>
      </c>
      <c r="E243" s="250">
        <f>'Natural Gas Filter'!AO1402</f>
        <v>0</v>
      </c>
      <c r="F243" s="250">
        <f>'Natural Gas Filter'!AP1402</f>
        <v>0</v>
      </c>
      <c r="G243" s="254">
        <f>'Natural Gas Filter'!AQ1402</f>
        <v>0</v>
      </c>
      <c r="I243" s="198"/>
      <c r="J243" s="247" t="s">
        <v>728</v>
      </c>
      <c r="K243" s="250">
        <f>'Natural Gas Filter'!AR1402</f>
        <v>0</v>
      </c>
      <c r="L243" s="250">
        <f>'Natural Gas Filter'!AS1402</f>
        <v>0</v>
      </c>
      <c r="M243" s="250">
        <f>'Natural Gas Filter'!AT1402</f>
        <v>0</v>
      </c>
      <c r="N243" s="250">
        <f>'Natural Gas Filter'!AU1402</f>
        <v>0</v>
      </c>
      <c r="O243" s="254">
        <f>'Natural Gas Filter'!AV1402</f>
        <v>0</v>
      </c>
      <c r="P243" s="196"/>
      <c r="Q243" s="247" t="s">
        <v>728</v>
      </c>
      <c r="R243" s="250">
        <f>'Natural Gas Filter'!AW1402</f>
        <v>0</v>
      </c>
      <c r="S243" s="250">
        <f>'Natural Gas Filter'!AX1402</f>
        <v>0</v>
      </c>
      <c r="T243" s="250">
        <f>'Natural Gas Filter'!AY1402</f>
        <v>0</v>
      </c>
      <c r="U243" s="250">
        <f>'Natural Gas Filter'!AZ1402</f>
        <v>0</v>
      </c>
      <c r="V243" s="254">
        <f>'Natural Gas Filter'!BA1402</f>
        <v>0</v>
      </c>
    </row>
    <row r="244" spans="1:22" s="197" customFormat="1" x14ac:dyDescent="0.25">
      <c r="A244" s="247" t="s">
        <v>682</v>
      </c>
      <c r="B244" s="250">
        <f>'Natural Gas Filter'!AL1403</f>
        <v>0</v>
      </c>
      <c r="C244" s="250">
        <f>'Natural Gas Filter'!AM1403</f>
        <v>0</v>
      </c>
      <c r="D244" s="250">
        <f>'Natural Gas Filter'!AN1403</f>
        <v>0</v>
      </c>
      <c r="E244" s="250">
        <f>'Natural Gas Filter'!AO1403</f>
        <v>0</v>
      </c>
      <c r="F244" s="250">
        <f>'Natural Gas Filter'!AP1403</f>
        <v>0</v>
      </c>
      <c r="G244" s="254">
        <f>'Natural Gas Filter'!AQ1403</f>
        <v>0</v>
      </c>
      <c r="I244" s="198"/>
      <c r="J244" s="247" t="s">
        <v>682</v>
      </c>
      <c r="K244" s="250">
        <f>'Natural Gas Filter'!AR1403</f>
        <v>0</v>
      </c>
      <c r="L244" s="250">
        <f>'Natural Gas Filter'!AS1403</f>
        <v>0</v>
      </c>
      <c r="M244" s="250">
        <f>'Natural Gas Filter'!AT1403</f>
        <v>0</v>
      </c>
      <c r="N244" s="250">
        <f>'Natural Gas Filter'!AU1403</f>
        <v>0</v>
      </c>
      <c r="O244" s="254">
        <f>'Natural Gas Filter'!AV1403</f>
        <v>0</v>
      </c>
      <c r="P244" s="196"/>
      <c r="Q244" s="247" t="s">
        <v>682</v>
      </c>
      <c r="R244" s="250">
        <f>'Natural Gas Filter'!AW1403</f>
        <v>0</v>
      </c>
      <c r="S244" s="250">
        <f>'Natural Gas Filter'!AX1403</f>
        <v>0</v>
      </c>
      <c r="T244" s="250">
        <f>'Natural Gas Filter'!AY1403</f>
        <v>0</v>
      </c>
      <c r="U244" s="250">
        <f>'Natural Gas Filter'!AZ1403</f>
        <v>0</v>
      </c>
      <c r="V244" s="254">
        <f>'Natural Gas Filter'!BA1403</f>
        <v>0</v>
      </c>
    </row>
    <row r="245" spans="1:22" s="197" customFormat="1" x14ac:dyDescent="0.25">
      <c r="A245" s="247" t="s">
        <v>327</v>
      </c>
      <c r="B245" s="250">
        <f>'Natural Gas Filter'!AL1404</f>
        <v>2.8262336038480305E-11</v>
      </c>
      <c r="C245" s="250">
        <f>'Natural Gas Filter'!AM1404</f>
        <v>2.8262336038480305E-11</v>
      </c>
      <c r="D245" s="250">
        <f>'Natural Gas Filter'!AN1404</f>
        <v>2.8262336038480305E-11</v>
      </c>
      <c r="E245" s="250">
        <f>'Natural Gas Filter'!AO1404</f>
        <v>2.8262336038480305E-11</v>
      </c>
      <c r="F245" s="250">
        <f>'Natural Gas Filter'!AP1404</f>
        <v>2.8262336038480305E-11</v>
      </c>
      <c r="G245" s="254">
        <f>'Natural Gas Filter'!AQ1404</f>
        <v>2.8262336038480305E-11</v>
      </c>
      <c r="I245" s="198"/>
      <c r="J245" s="247" t="s">
        <v>327</v>
      </c>
      <c r="K245" s="250">
        <f>'Natural Gas Filter'!AR1404</f>
        <v>2.8262336038480305E-11</v>
      </c>
      <c r="L245" s="250">
        <f>'Natural Gas Filter'!AS1404</f>
        <v>2.8262336038480305E-11</v>
      </c>
      <c r="M245" s="250">
        <f>'Natural Gas Filter'!AT1404</f>
        <v>2.8262336038480305E-11</v>
      </c>
      <c r="N245" s="250">
        <f>'Natural Gas Filter'!AU1404</f>
        <v>2.8262336038480305E-11</v>
      </c>
      <c r="O245" s="254">
        <f>'Natural Gas Filter'!AV1404</f>
        <v>2.8262336038480305E-11</v>
      </c>
      <c r="P245" s="196"/>
      <c r="Q245" s="247" t="s">
        <v>327</v>
      </c>
      <c r="R245" s="250">
        <f>'Natural Gas Filter'!AW1404</f>
        <v>2.8262336038480305E-11</v>
      </c>
      <c r="S245" s="250">
        <f>'Natural Gas Filter'!AX1404</f>
        <v>2.8262336038480305E-11</v>
      </c>
      <c r="T245" s="250">
        <f>'Natural Gas Filter'!AY1404</f>
        <v>2.8262336038480305E-11</v>
      </c>
      <c r="U245" s="250">
        <f>'Natural Gas Filter'!AZ1404</f>
        <v>2.8262336038480305E-11</v>
      </c>
      <c r="V245" s="254">
        <f>'Natural Gas Filter'!BA1404</f>
        <v>2.8262336038480305E-11</v>
      </c>
    </row>
    <row r="246" spans="1:22" s="197" customFormat="1" x14ac:dyDescent="0.25">
      <c r="A246" s="247" t="s">
        <v>329</v>
      </c>
      <c r="B246" s="250">
        <f>'Natural Gas Filter'!AL1405</f>
        <v>2.826233603848031E-8</v>
      </c>
      <c r="C246" s="250">
        <f>'Natural Gas Filter'!AM1405</f>
        <v>2.826233603848031E-8</v>
      </c>
      <c r="D246" s="250">
        <f>'Natural Gas Filter'!AN1405</f>
        <v>2.826233603848031E-8</v>
      </c>
      <c r="E246" s="250">
        <f>'Natural Gas Filter'!AO1405</f>
        <v>2.826233603848031E-8</v>
      </c>
      <c r="F246" s="250">
        <f>'Natural Gas Filter'!AP1405</f>
        <v>2.826233603848031E-8</v>
      </c>
      <c r="G246" s="254">
        <f>'Natural Gas Filter'!AQ1405</f>
        <v>2.826233603848031E-8</v>
      </c>
      <c r="I246" s="198"/>
      <c r="J246" s="247" t="s">
        <v>329</v>
      </c>
      <c r="K246" s="250">
        <f>'Natural Gas Filter'!AR1405</f>
        <v>2.826233603848031E-8</v>
      </c>
      <c r="L246" s="250">
        <f>'Natural Gas Filter'!AS1405</f>
        <v>2.826233603848031E-8</v>
      </c>
      <c r="M246" s="250">
        <f>'Natural Gas Filter'!AT1405</f>
        <v>2.826233603848031E-8</v>
      </c>
      <c r="N246" s="250">
        <f>'Natural Gas Filter'!AU1405</f>
        <v>2.826233603848031E-8</v>
      </c>
      <c r="O246" s="254">
        <f>'Natural Gas Filter'!AV1405</f>
        <v>2.826233603848031E-8</v>
      </c>
      <c r="P246" s="196"/>
      <c r="Q246" s="247" t="s">
        <v>329</v>
      </c>
      <c r="R246" s="250">
        <f>'Natural Gas Filter'!AW1405</f>
        <v>2.826233603848031E-8</v>
      </c>
      <c r="S246" s="250">
        <f>'Natural Gas Filter'!AX1405</f>
        <v>2.826233603848031E-8</v>
      </c>
      <c r="T246" s="250">
        <f>'Natural Gas Filter'!AY1405</f>
        <v>2.826233603848031E-8</v>
      </c>
      <c r="U246" s="250">
        <f>'Natural Gas Filter'!AZ1405</f>
        <v>2.826233603848031E-8</v>
      </c>
      <c r="V246" s="254">
        <f>'Natural Gas Filter'!BA1405</f>
        <v>2.826233603848031E-8</v>
      </c>
    </row>
    <row r="247" spans="1:22" s="197" customFormat="1" x14ac:dyDescent="0.25">
      <c r="A247" s="247" t="s">
        <v>680</v>
      </c>
      <c r="B247" s="250">
        <f>'Natural Gas Filter'!AL1406</f>
        <v>0</v>
      </c>
      <c r="C247" s="250">
        <f>'Natural Gas Filter'!AM1406</f>
        <v>0</v>
      </c>
      <c r="D247" s="250">
        <f>'Natural Gas Filter'!AN1406</f>
        <v>0</v>
      </c>
      <c r="E247" s="250">
        <f>'Natural Gas Filter'!AO1406</f>
        <v>0</v>
      </c>
      <c r="F247" s="250">
        <f>'Natural Gas Filter'!AP1406</f>
        <v>0</v>
      </c>
      <c r="G247" s="254">
        <f>'Natural Gas Filter'!AQ1406</f>
        <v>0</v>
      </c>
      <c r="I247" s="198"/>
      <c r="J247" s="247" t="s">
        <v>680</v>
      </c>
      <c r="K247" s="250">
        <f>'Natural Gas Filter'!AR1406</f>
        <v>0</v>
      </c>
      <c r="L247" s="250">
        <f>'Natural Gas Filter'!AS1406</f>
        <v>0</v>
      </c>
      <c r="M247" s="250">
        <f>'Natural Gas Filter'!AT1406</f>
        <v>0</v>
      </c>
      <c r="N247" s="250">
        <f>'Natural Gas Filter'!AU1406</f>
        <v>0</v>
      </c>
      <c r="O247" s="254">
        <f>'Natural Gas Filter'!AV1406</f>
        <v>0</v>
      </c>
      <c r="P247" s="196"/>
      <c r="Q247" s="247" t="s">
        <v>680</v>
      </c>
      <c r="R247" s="250">
        <f>'Natural Gas Filter'!AW1406</f>
        <v>0</v>
      </c>
      <c r="S247" s="250">
        <f>'Natural Gas Filter'!AX1406</f>
        <v>0</v>
      </c>
      <c r="T247" s="250">
        <f>'Natural Gas Filter'!AY1406</f>
        <v>0</v>
      </c>
      <c r="U247" s="250">
        <f>'Natural Gas Filter'!AZ1406</f>
        <v>0</v>
      </c>
      <c r="V247" s="254">
        <f>'Natural Gas Filter'!BA1406</f>
        <v>0</v>
      </c>
    </row>
    <row r="248" spans="1:22" s="197" customFormat="1" x14ac:dyDescent="0.25">
      <c r="A248" s="247" t="s">
        <v>678</v>
      </c>
      <c r="B248" s="250">
        <f>'Natural Gas Filter'!AL1407</f>
        <v>0</v>
      </c>
      <c r="C248" s="250">
        <f>'Natural Gas Filter'!AM1407</f>
        <v>0</v>
      </c>
      <c r="D248" s="250">
        <f>'Natural Gas Filter'!AN1407</f>
        <v>0</v>
      </c>
      <c r="E248" s="250">
        <f>'Natural Gas Filter'!AO1407</f>
        <v>0</v>
      </c>
      <c r="F248" s="250">
        <f>'Natural Gas Filter'!AP1407</f>
        <v>0</v>
      </c>
      <c r="G248" s="254">
        <f>'Natural Gas Filter'!AQ1407</f>
        <v>0</v>
      </c>
      <c r="I248" s="198"/>
      <c r="J248" s="247" t="s">
        <v>678</v>
      </c>
      <c r="K248" s="250">
        <f>'Natural Gas Filter'!AR1407</f>
        <v>0</v>
      </c>
      <c r="L248" s="250">
        <f>'Natural Gas Filter'!AS1407</f>
        <v>0</v>
      </c>
      <c r="M248" s="250">
        <f>'Natural Gas Filter'!AT1407</f>
        <v>0</v>
      </c>
      <c r="N248" s="250">
        <f>'Natural Gas Filter'!AU1407</f>
        <v>0</v>
      </c>
      <c r="O248" s="254">
        <f>'Natural Gas Filter'!AV1407</f>
        <v>0</v>
      </c>
      <c r="P248" s="196"/>
      <c r="Q248" s="247" t="s">
        <v>678</v>
      </c>
      <c r="R248" s="250">
        <f>'Natural Gas Filter'!AW1407</f>
        <v>0</v>
      </c>
      <c r="S248" s="250">
        <f>'Natural Gas Filter'!AX1407</f>
        <v>0</v>
      </c>
      <c r="T248" s="250">
        <f>'Natural Gas Filter'!AY1407</f>
        <v>0</v>
      </c>
      <c r="U248" s="250">
        <f>'Natural Gas Filter'!AZ1407</f>
        <v>0</v>
      </c>
      <c r="V248" s="254">
        <f>'Natural Gas Filter'!BA1407</f>
        <v>0</v>
      </c>
    </row>
    <row r="249" spans="1:22" s="197" customFormat="1" x14ac:dyDescent="0.25">
      <c r="A249" s="247" t="s">
        <v>676</v>
      </c>
      <c r="B249" s="250">
        <f>'Natural Gas Filter'!AL1408</f>
        <v>0</v>
      </c>
      <c r="C249" s="250">
        <f>'Natural Gas Filter'!AM1408</f>
        <v>0</v>
      </c>
      <c r="D249" s="250">
        <f>'Natural Gas Filter'!AN1408</f>
        <v>0</v>
      </c>
      <c r="E249" s="250">
        <f>'Natural Gas Filter'!AO1408</f>
        <v>0</v>
      </c>
      <c r="F249" s="250">
        <f>'Natural Gas Filter'!AP1408</f>
        <v>0</v>
      </c>
      <c r="G249" s="254">
        <f>'Natural Gas Filter'!AQ1408</f>
        <v>0</v>
      </c>
      <c r="I249" s="198"/>
      <c r="J249" s="247" t="s">
        <v>676</v>
      </c>
      <c r="K249" s="250">
        <f>'Natural Gas Filter'!AR1408</f>
        <v>0</v>
      </c>
      <c r="L249" s="250">
        <f>'Natural Gas Filter'!AS1408</f>
        <v>0</v>
      </c>
      <c r="M249" s="250">
        <f>'Natural Gas Filter'!AT1408</f>
        <v>0</v>
      </c>
      <c r="N249" s="250">
        <f>'Natural Gas Filter'!AU1408</f>
        <v>0</v>
      </c>
      <c r="O249" s="254">
        <f>'Natural Gas Filter'!AV1408</f>
        <v>0</v>
      </c>
      <c r="P249" s="196"/>
      <c r="Q249" s="247" t="s">
        <v>676</v>
      </c>
      <c r="R249" s="250">
        <f>'Natural Gas Filter'!AW1408</f>
        <v>0</v>
      </c>
      <c r="S249" s="250">
        <f>'Natural Gas Filter'!AX1408</f>
        <v>0</v>
      </c>
      <c r="T249" s="250">
        <f>'Natural Gas Filter'!AY1408</f>
        <v>0</v>
      </c>
      <c r="U249" s="250">
        <f>'Natural Gas Filter'!AZ1408</f>
        <v>0</v>
      </c>
      <c r="V249" s="254">
        <f>'Natural Gas Filter'!BA1408</f>
        <v>0</v>
      </c>
    </row>
    <row r="250" spans="1:22" s="197" customFormat="1" x14ac:dyDescent="0.25">
      <c r="A250" s="247" t="s">
        <v>331</v>
      </c>
      <c r="B250" s="250">
        <f>'Natural Gas Filter'!AL1409</f>
        <v>3.7683114717973746E-10</v>
      </c>
      <c r="C250" s="250">
        <f>'Natural Gas Filter'!AM1409</f>
        <v>3.7683114717973746E-10</v>
      </c>
      <c r="D250" s="250">
        <f>'Natural Gas Filter'!AN1409</f>
        <v>3.7683114717973746E-10</v>
      </c>
      <c r="E250" s="250">
        <f>'Natural Gas Filter'!AO1409</f>
        <v>3.7683114717973746E-10</v>
      </c>
      <c r="F250" s="250">
        <f>'Natural Gas Filter'!AP1409</f>
        <v>3.7683114717973746E-10</v>
      </c>
      <c r="G250" s="254">
        <f>'Natural Gas Filter'!AQ1409</f>
        <v>3.7683114717973746E-10</v>
      </c>
      <c r="I250" s="198"/>
      <c r="J250" s="247" t="s">
        <v>331</v>
      </c>
      <c r="K250" s="250">
        <f>'Natural Gas Filter'!AR1409</f>
        <v>3.7683114717973746E-10</v>
      </c>
      <c r="L250" s="250">
        <f>'Natural Gas Filter'!AS1409</f>
        <v>3.7683114717973746E-10</v>
      </c>
      <c r="M250" s="250">
        <f>'Natural Gas Filter'!AT1409</f>
        <v>3.7683114717973746E-10</v>
      </c>
      <c r="N250" s="250">
        <f>'Natural Gas Filter'!AU1409</f>
        <v>3.7683114717973746E-10</v>
      </c>
      <c r="O250" s="254">
        <f>'Natural Gas Filter'!AV1409</f>
        <v>3.7683114717973746E-10</v>
      </c>
      <c r="P250" s="196"/>
      <c r="Q250" s="247" t="s">
        <v>331</v>
      </c>
      <c r="R250" s="250">
        <f>'Natural Gas Filter'!AW1409</f>
        <v>3.7683114717973746E-10</v>
      </c>
      <c r="S250" s="250">
        <f>'Natural Gas Filter'!AX1409</f>
        <v>3.7683114717973746E-10</v>
      </c>
      <c r="T250" s="250">
        <f>'Natural Gas Filter'!AY1409</f>
        <v>3.7683114717973746E-10</v>
      </c>
      <c r="U250" s="250">
        <f>'Natural Gas Filter'!AZ1409</f>
        <v>3.7683114717973746E-10</v>
      </c>
      <c r="V250" s="254">
        <f>'Natural Gas Filter'!BA1409</f>
        <v>3.7683114717973746E-10</v>
      </c>
    </row>
    <row r="251" spans="1:22" s="197" customFormat="1" x14ac:dyDescent="0.25">
      <c r="A251" s="247" t="s">
        <v>334</v>
      </c>
      <c r="B251" s="250">
        <f>'Natural Gas Filter'!AL1410</f>
        <v>7.3011034766074144E-5</v>
      </c>
      <c r="C251" s="250">
        <f>'Natural Gas Filter'!AM1410</f>
        <v>7.3011034766074144E-5</v>
      </c>
      <c r="D251" s="250">
        <f>'Natural Gas Filter'!AN1410</f>
        <v>7.3011034766074144E-5</v>
      </c>
      <c r="E251" s="250">
        <f>'Natural Gas Filter'!AO1410</f>
        <v>7.3011034766074144E-5</v>
      </c>
      <c r="F251" s="250">
        <f>'Natural Gas Filter'!AP1410</f>
        <v>7.3011034766074144E-5</v>
      </c>
      <c r="G251" s="254">
        <f>'Natural Gas Filter'!AQ1410</f>
        <v>7.3011034766074144E-5</v>
      </c>
      <c r="I251" s="198"/>
      <c r="J251" s="247" t="s">
        <v>334</v>
      </c>
      <c r="K251" s="250">
        <f>'Natural Gas Filter'!AR1410</f>
        <v>7.3011034766074144E-5</v>
      </c>
      <c r="L251" s="250">
        <f>'Natural Gas Filter'!AS1410</f>
        <v>7.3011034766074144E-5</v>
      </c>
      <c r="M251" s="250">
        <f>'Natural Gas Filter'!AT1410</f>
        <v>7.3011034766074144E-5</v>
      </c>
      <c r="N251" s="250">
        <f>'Natural Gas Filter'!AU1410</f>
        <v>7.3011034766074144E-5</v>
      </c>
      <c r="O251" s="254">
        <f>'Natural Gas Filter'!AV1410</f>
        <v>7.3011034766074144E-5</v>
      </c>
      <c r="P251" s="196"/>
      <c r="Q251" s="247" t="s">
        <v>334</v>
      </c>
      <c r="R251" s="250">
        <f>'Natural Gas Filter'!AW1410</f>
        <v>7.3011034766074144E-5</v>
      </c>
      <c r="S251" s="250">
        <f>'Natural Gas Filter'!AX1410</f>
        <v>7.3011034766074144E-5</v>
      </c>
      <c r="T251" s="250">
        <f>'Natural Gas Filter'!AY1410</f>
        <v>7.3011034766074144E-5</v>
      </c>
      <c r="U251" s="250">
        <f>'Natural Gas Filter'!AZ1410</f>
        <v>7.3011034766074144E-5</v>
      </c>
      <c r="V251" s="254">
        <f>'Natural Gas Filter'!BA1410</f>
        <v>7.3011034766074144E-5</v>
      </c>
    </row>
    <row r="252" spans="1:22" s="197" customFormat="1" x14ac:dyDescent="0.25">
      <c r="A252" s="247" t="s">
        <v>673</v>
      </c>
      <c r="B252" s="250">
        <f>'Natural Gas Filter'!AL1411</f>
        <v>0</v>
      </c>
      <c r="C252" s="250">
        <f>'Natural Gas Filter'!AM1411</f>
        <v>0</v>
      </c>
      <c r="D252" s="250">
        <f>'Natural Gas Filter'!AN1411</f>
        <v>0</v>
      </c>
      <c r="E252" s="250">
        <f>'Natural Gas Filter'!AO1411</f>
        <v>0</v>
      </c>
      <c r="F252" s="250">
        <f>'Natural Gas Filter'!AP1411</f>
        <v>0</v>
      </c>
      <c r="G252" s="254">
        <f>'Natural Gas Filter'!AQ1411</f>
        <v>0</v>
      </c>
      <c r="I252" s="198"/>
      <c r="J252" s="247" t="s">
        <v>673</v>
      </c>
      <c r="K252" s="250">
        <f>'Natural Gas Filter'!AR1411</f>
        <v>0</v>
      </c>
      <c r="L252" s="250">
        <f>'Natural Gas Filter'!AS1411</f>
        <v>0</v>
      </c>
      <c r="M252" s="250">
        <f>'Natural Gas Filter'!AT1411</f>
        <v>0</v>
      </c>
      <c r="N252" s="250">
        <f>'Natural Gas Filter'!AU1411</f>
        <v>0</v>
      </c>
      <c r="O252" s="254">
        <f>'Natural Gas Filter'!AV1411</f>
        <v>0</v>
      </c>
      <c r="P252" s="196"/>
      <c r="Q252" s="247" t="s">
        <v>673</v>
      </c>
      <c r="R252" s="250">
        <f>'Natural Gas Filter'!AW1411</f>
        <v>0</v>
      </c>
      <c r="S252" s="250">
        <f>'Natural Gas Filter'!AX1411</f>
        <v>0</v>
      </c>
      <c r="T252" s="250">
        <f>'Natural Gas Filter'!AY1411</f>
        <v>0</v>
      </c>
      <c r="U252" s="250">
        <f>'Natural Gas Filter'!AZ1411</f>
        <v>0</v>
      </c>
      <c r="V252" s="254">
        <f>'Natural Gas Filter'!BA1411</f>
        <v>0</v>
      </c>
    </row>
    <row r="253" spans="1:22" s="197" customFormat="1" x14ac:dyDescent="0.25">
      <c r="A253" s="247" t="s">
        <v>510</v>
      </c>
      <c r="B253" s="250">
        <f>'Natural Gas Filter'!AL1412</f>
        <v>0</v>
      </c>
      <c r="C253" s="250">
        <f>'Natural Gas Filter'!AM1412</f>
        <v>0</v>
      </c>
      <c r="D253" s="250">
        <f>'Natural Gas Filter'!AN1412</f>
        <v>0</v>
      </c>
      <c r="E253" s="250">
        <f>'Natural Gas Filter'!AO1412</f>
        <v>0</v>
      </c>
      <c r="F253" s="250">
        <f>'Natural Gas Filter'!AP1412</f>
        <v>0</v>
      </c>
      <c r="G253" s="254">
        <f>'Natural Gas Filter'!AQ1412</f>
        <v>0</v>
      </c>
      <c r="I253" s="198"/>
      <c r="J253" s="247" t="s">
        <v>510</v>
      </c>
      <c r="K253" s="250">
        <f>'Natural Gas Filter'!AR1412</f>
        <v>0</v>
      </c>
      <c r="L253" s="250">
        <f>'Natural Gas Filter'!AS1412</f>
        <v>0</v>
      </c>
      <c r="M253" s="250">
        <f>'Natural Gas Filter'!AT1412</f>
        <v>0</v>
      </c>
      <c r="N253" s="250">
        <f>'Natural Gas Filter'!AU1412</f>
        <v>0</v>
      </c>
      <c r="O253" s="254">
        <f>'Natural Gas Filter'!AV1412</f>
        <v>0</v>
      </c>
      <c r="P253" s="196"/>
      <c r="Q253" s="247" t="s">
        <v>510</v>
      </c>
      <c r="R253" s="250">
        <f>'Natural Gas Filter'!AW1412</f>
        <v>0</v>
      </c>
      <c r="S253" s="250">
        <f>'Natural Gas Filter'!AX1412</f>
        <v>0</v>
      </c>
      <c r="T253" s="250">
        <f>'Natural Gas Filter'!AY1412</f>
        <v>0</v>
      </c>
      <c r="U253" s="250">
        <f>'Natural Gas Filter'!AZ1412</f>
        <v>0</v>
      </c>
      <c r="V253" s="254">
        <f>'Natural Gas Filter'!BA1412</f>
        <v>0</v>
      </c>
    </row>
    <row r="254" spans="1:22" s="197" customFormat="1" x14ac:dyDescent="0.25">
      <c r="A254" s="247" t="s">
        <v>671</v>
      </c>
      <c r="B254" s="250">
        <f>'Natural Gas Filter'!AL1413</f>
        <v>0</v>
      </c>
      <c r="C254" s="250">
        <f>'Natural Gas Filter'!AM1413</f>
        <v>0</v>
      </c>
      <c r="D254" s="250">
        <f>'Natural Gas Filter'!AN1413</f>
        <v>0</v>
      </c>
      <c r="E254" s="250">
        <f>'Natural Gas Filter'!AO1413</f>
        <v>0</v>
      </c>
      <c r="F254" s="250">
        <f>'Natural Gas Filter'!AP1413</f>
        <v>0</v>
      </c>
      <c r="G254" s="254">
        <f>'Natural Gas Filter'!AQ1413</f>
        <v>0</v>
      </c>
      <c r="I254" s="198"/>
      <c r="J254" s="247" t="s">
        <v>671</v>
      </c>
      <c r="K254" s="250">
        <f>'Natural Gas Filter'!AR1413</f>
        <v>0</v>
      </c>
      <c r="L254" s="250">
        <f>'Natural Gas Filter'!AS1413</f>
        <v>0</v>
      </c>
      <c r="M254" s="250">
        <f>'Natural Gas Filter'!AT1413</f>
        <v>0</v>
      </c>
      <c r="N254" s="250">
        <f>'Natural Gas Filter'!AU1413</f>
        <v>0</v>
      </c>
      <c r="O254" s="254">
        <f>'Natural Gas Filter'!AV1413</f>
        <v>0</v>
      </c>
      <c r="P254" s="196"/>
      <c r="Q254" s="247" t="s">
        <v>671</v>
      </c>
      <c r="R254" s="250">
        <f>'Natural Gas Filter'!AW1413</f>
        <v>0</v>
      </c>
      <c r="S254" s="250">
        <f>'Natural Gas Filter'!AX1413</f>
        <v>0</v>
      </c>
      <c r="T254" s="250">
        <f>'Natural Gas Filter'!AY1413</f>
        <v>0</v>
      </c>
      <c r="U254" s="250">
        <f>'Natural Gas Filter'!AZ1413</f>
        <v>0</v>
      </c>
      <c r="V254" s="254">
        <f>'Natural Gas Filter'!BA1413</f>
        <v>0</v>
      </c>
    </row>
    <row r="255" spans="1:22" s="197" customFormat="1" x14ac:dyDescent="0.25">
      <c r="A255" s="247" t="s">
        <v>668</v>
      </c>
      <c r="B255" s="250">
        <f>'Natural Gas Filter'!AL1414</f>
        <v>0</v>
      </c>
      <c r="C255" s="250">
        <f>'Natural Gas Filter'!AM1414</f>
        <v>0</v>
      </c>
      <c r="D255" s="250">
        <f>'Natural Gas Filter'!AN1414</f>
        <v>0</v>
      </c>
      <c r="E255" s="250">
        <f>'Natural Gas Filter'!AO1414</f>
        <v>0</v>
      </c>
      <c r="F255" s="250">
        <f>'Natural Gas Filter'!AP1414</f>
        <v>0</v>
      </c>
      <c r="G255" s="254">
        <f>'Natural Gas Filter'!AQ1414</f>
        <v>0</v>
      </c>
      <c r="I255" s="198"/>
      <c r="J255" s="247" t="s">
        <v>668</v>
      </c>
      <c r="K255" s="250">
        <f>'Natural Gas Filter'!AR1414</f>
        <v>0</v>
      </c>
      <c r="L255" s="250">
        <f>'Natural Gas Filter'!AS1414</f>
        <v>0</v>
      </c>
      <c r="M255" s="250">
        <f>'Natural Gas Filter'!AT1414</f>
        <v>0</v>
      </c>
      <c r="N255" s="250">
        <f>'Natural Gas Filter'!AU1414</f>
        <v>0</v>
      </c>
      <c r="O255" s="254">
        <f>'Natural Gas Filter'!AV1414</f>
        <v>0</v>
      </c>
      <c r="P255" s="196"/>
      <c r="Q255" s="247" t="s">
        <v>668</v>
      </c>
      <c r="R255" s="250">
        <f>'Natural Gas Filter'!AW1414</f>
        <v>0</v>
      </c>
      <c r="S255" s="250">
        <f>'Natural Gas Filter'!AX1414</f>
        <v>0</v>
      </c>
      <c r="T255" s="250">
        <f>'Natural Gas Filter'!AY1414</f>
        <v>0</v>
      </c>
      <c r="U255" s="250">
        <f>'Natural Gas Filter'!AZ1414</f>
        <v>0</v>
      </c>
      <c r="V255" s="254">
        <f>'Natural Gas Filter'!BA1414</f>
        <v>0</v>
      </c>
    </row>
    <row r="256" spans="1:22" s="197" customFormat="1" x14ac:dyDescent="0.25">
      <c r="A256" s="247" t="s">
        <v>336</v>
      </c>
      <c r="B256" s="250">
        <f>'Natural Gas Filter'!AL1415</f>
        <v>7.0655840096200789E-11</v>
      </c>
      <c r="C256" s="250">
        <f>'Natural Gas Filter'!AM1415</f>
        <v>7.0655840096200789E-11</v>
      </c>
      <c r="D256" s="250">
        <f>'Natural Gas Filter'!AN1415</f>
        <v>7.0655840096200789E-11</v>
      </c>
      <c r="E256" s="250">
        <f>'Natural Gas Filter'!AO1415</f>
        <v>7.0655840096200789E-11</v>
      </c>
      <c r="F256" s="250">
        <f>'Natural Gas Filter'!AP1415</f>
        <v>7.0655840096200789E-11</v>
      </c>
      <c r="G256" s="254">
        <f>'Natural Gas Filter'!AQ1415</f>
        <v>7.0655840096200789E-11</v>
      </c>
      <c r="I256" s="198"/>
      <c r="J256" s="247" t="s">
        <v>336</v>
      </c>
      <c r="K256" s="250">
        <f>'Natural Gas Filter'!AR1415</f>
        <v>7.0655840096200789E-11</v>
      </c>
      <c r="L256" s="250">
        <f>'Natural Gas Filter'!AS1415</f>
        <v>7.0655840096200789E-11</v>
      </c>
      <c r="M256" s="250">
        <f>'Natural Gas Filter'!AT1415</f>
        <v>7.0655840096200789E-11</v>
      </c>
      <c r="N256" s="250">
        <f>'Natural Gas Filter'!AU1415</f>
        <v>7.0655840096200789E-11</v>
      </c>
      <c r="O256" s="254">
        <f>'Natural Gas Filter'!AV1415</f>
        <v>7.0655840096200789E-11</v>
      </c>
      <c r="P256" s="196"/>
      <c r="Q256" s="247" t="s">
        <v>336</v>
      </c>
      <c r="R256" s="250">
        <f>'Natural Gas Filter'!AW1415</f>
        <v>7.0655840096200789E-11</v>
      </c>
      <c r="S256" s="250">
        <f>'Natural Gas Filter'!AX1415</f>
        <v>7.0655840096200789E-11</v>
      </c>
      <c r="T256" s="250">
        <f>'Natural Gas Filter'!AY1415</f>
        <v>7.0655840096200789E-11</v>
      </c>
      <c r="U256" s="250">
        <f>'Natural Gas Filter'!AZ1415</f>
        <v>7.0655840096200789E-11</v>
      </c>
      <c r="V256" s="254">
        <f>'Natural Gas Filter'!BA1415</f>
        <v>7.0655840096200789E-11</v>
      </c>
    </row>
    <row r="257" spans="1:22" s="197" customFormat="1" x14ac:dyDescent="0.25">
      <c r="A257" s="247" t="s">
        <v>338</v>
      </c>
      <c r="B257" s="250">
        <f>'Natural Gas Filter'!AL1416</f>
        <v>6.5945450756454072E-11</v>
      </c>
      <c r="C257" s="250">
        <f>'Natural Gas Filter'!AM1416</f>
        <v>6.5945450756454072E-11</v>
      </c>
      <c r="D257" s="250">
        <f>'Natural Gas Filter'!AN1416</f>
        <v>6.5945450756454072E-11</v>
      </c>
      <c r="E257" s="250">
        <f>'Natural Gas Filter'!AO1416</f>
        <v>6.5945450756454072E-11</v>
      </c>
      <c r="F257" s="250">
        <f>'Natural Gas Filter'!AP1416</f>
        <v>6.5945450756454072E-11</v>
      </c>
      <c r="G257" s="254">
        <f>'Natural Gas Filter'!AQ1416</f>
        <v>6.5945450756454072E-11</v>
      </c>
      <c r="I257" s="198"/>
      <c r="J257" s="247" t="s">
        <v>338</v>
      </c>
      <c r="K257" s="250">
        <f>'Natural Gas Filter'!AR1416</f>
        <v>6.5945450756454072E-11</v>
      </c>
      <c r="L257" s="250">
        <f>'Natural Gas Filter'!AS1416</f>
        <v>6.5945450756454072E-11</v>
      </c>
      <c r="M257" s="250">
        <f>'Natural Gas Filter'!AT1416</f>
        <v>6.5945450756454072E-11</v>
      </c>
      <c r="N257" s="250">
        <f>'Natural Gas Filter'!AU1416</f>
        <v>6.5945450756454072E-11</v>
      </c>
      <c r="O257" s="254">
        <f>'Natural Gas Filter'!AV1416</f>
        <v>6.5945450756454072E-11</v>
      </c>
      <c r="P257" s="196"/>
      <c r="Q257" s="247" t="s">
        <v>338</v>
      </c>
      <c r="R257" s="250">
        <f>'Natural Gas Filter'!AW1416</f>
        <v>6.5945450756454072E-11</v>
      </c>
      <c r="S257" s="250">
        <f>'Natural Gas Filter'!AX1416</f>
        <v>6.5945450756454072E-11</v>
      </c>
      <c r="T257" s="250">
        <f>'Natural Gas Filter'!AY1416</f>
        <v>6.5945450756454072E-11</v>
      </c>
      <c r="U257" s="250">
        <f>'Natural Gas Filter'!AZ1416</f>
        <v>6.5945450756454072E-11</v>
      </c>
      <c r="V257" s="254">
        <f>'Natural Gas Filter'!BA1416</f>
        <v>6.5945450756454072E-11</v>
      </c>
    </row>
    <row r="258" spans="1:22" s="197" customFormat="1" x14ac:dyDescent="0.25">
      <c r="A258" s="247" t="s">
        <v>340</v>
      </c>
      <c r="B258" s="250">
        <f>'Natural Gas Filter'!AL1417</f>
        <v>1.7663960024050194E-6</v>
      </c>
      <c r="C258" s="250">
        <f>'Natural Gas Filter'!AM1417</f>
        <v>1.7663960024050194E-6</v>
      </c>
      <c r="D258" s="250">
        <f>'Natural Gas Filter'!AN1417</f>
        <v>1.7663960024050194E-6</v>
      </c>
      <c r="E258" s="250">
        <f>'Natural Gas Filter'!AO1417</f>
        <v>1.7663960024050194E-6</v>
      </c>
      <c r="F258" s="250">
        <f>'Natural Gas Filter'!AP1417</f>
        <v>1.7663960024050194E-6</v>
      </c>
      <c r="G258" s="254">
        <f>'Natural Gas Filter'!AQ1417</f>
        <v>1.7663960024050194E-6</v>
      </c>
      <c r="I258" s="198"/>
      <c r="J258" s="247" t="s">
        <v>340</v>
      </c>
      <c r="K258" s="250">
        <f>'Natural Gas Filter'!AR1417</f>
        <v>1.7663960024050194E-6</v>
      </c>
      <c r="L258" s="250">
        <f>'Natural Gas Filter'!AS1417</f>
        <v>1.7663960024050194E-6</v>
      </c>
      <c r="M258" s="250">
        <f>'Natural Gas Filter'!AT1417</f>
        <v>1.7663960024050194E-6</v>
      </c>
      <c r="N258" s="250">
        <f>'Natural Gas Filter'!AU1417</f>
        <v>1.7663960024050194E-6</v>
      </c>
      <c r="O258" s="254">
        <f>'Natural Gas Filter'!AV1417</f>
        <v>1.7663960024050194E-6</v>
      </c>
      <c r="P258" s="196"/>
      <c r="Q258" s="247" t="s">
        <v>340</v>
      </c>
      <c r="R258" s="250">
        <f>'Natural Gas Filter'!AW1417</f>
        <v>1.7663960024050194E-6</v>
      </c>
      <c r="S258" s="250">
        <f>'Natural Gas Filter'!AX1417</f>
        <v>1.7663960024050194E-6</v>
      </c>
      <c r="T258" s="250">
        <f>'Natural Gas Filter'!AY1417</f>
        <v>1.7663960024050194E-6</v>
      </c>
      <c r="U258" s="250">
        <f>'Natural Gas Filter'!AZ1417</f>
        <v>1.7663960024050194E-6</v>
      </c>
      <c r="V258" s="254">
        <f>'Natural Gas Filter'!BA1417</f>
        <v>1.7663960024050194E-6</v>
      </c>
    </row>
    <row r="259" spans="1:22" s="186" customFormat="1" x14ac:dyDescent="0.25">
      <c r="A259" s="247" t="s">
        <v>342</v>
      </c>
      <c r="B259" s="250">
        <f>'Natural Gas Filter'!AL1418</f>
        <v>4.2393504057720465E-11</v>
      </c>
      <c r="C259" s="250">
        <f>'Natural Gas Filter'!AM1418</f>
        <v>4.2393504057720465E-11</v>
      </c>
      <c r="D259" s="250">
        <f>'Natural Gas Filter'!AN1418</f>
        <v>4.2393504057720465E-11</v>
      </c>
      <c r="E259" s="250">
        <f>'Natural Gas Filter'!AO1418</f>
        <v>4.2393504057720465E-11</v>
      </c>
      <c r="F259" s="250">
        <f>'Natural Gas Filter'!AP1418</f>
        <v>4.2393504057720465E-11</v>
      </c>
      <c r="G259" s="254">
        <f>'Natural Gas Filter'!AQ1418</f>
        <v>4.2393504057720465E-11</v>
      </c>
      <c r="I259" s="198"/>
      <c r="J259" s="247" t="s">
        <v>342</v>
      </c>
      <c r="K259" s="250">
        <f>'Natural Gas Filter'!AR1418</f>
        <v>4.2393504057720465E-11</v>
      </c>
      <c r="L259" s="250">
        <f>'Natural Gas Filter'!AS1418</f>
        <v>4.2393504057720465E-11</v>
      </c>
      <c r="M259" s="250">
        <f>'Natural Gas Filter'!AT1418</f>
        <v>4.2393504057720465E-11</v>
      </c>
      <c r="N259" s="250">
        <f>'Natural Gas Filter'!AU1418</f>
        <v>4.2393504057720465E-11</v>
      </c>
      <c r="O259" s="254">
        <f>'Natural Gas Filter'!AV1418</f>
        <v>4.2393504057720465E-11</v>
      </c>
      <c r="P259" s="224"/>
      <c r="Q259" s="247" t="s">
        <v>342</v>
      </c>
      <c r="R259" s="250">
        <f>'Natural Gas Filter'!AW1418</f>
        <v>4.2393504057720465E-11</v>
      </c>
      <c r="S259" s="250">
        <f>'Natural Gas Filter'!AX1418</f>
        <v>4.2393504057720465E-11</v>
      </c>
      <c r="T259" s="250">
        <f>'Natural Gas Filter'!AY1418</f>
        <v>4.2393504057720465E-11</v>
      </c>
      <c r="U259" s="250">
        <f>'Natural Gas Filter'!AZ1418</f>
        <v>4.2393504057720465E-11</v>
      </c>
      <c r="V259" s="254">
        <f>'Natural Gas Filter'!BA1418</f>
        <v>4.2393504057720465E-11</v>
      </c>
    </row>
    <row r="260" spans="1:22" s="186" customFormat="1" x14ac:dyDescent="0.25">
      <c r="A260" s="247" t="s">
        <v>726</v>
      </c>
      <c r="B260" s="250">
        <f>'Natural Gas Filter'!AL1419</f>
        <v>0</v>
      </c>
      <c r="C260" s="250">
        <f>'Natural Gas Filter'!AM1419</f>
        <v>0</v>
      </c>
      <c r="D260" s="250">
        <f>'Natural Gas Filter'!AN1419</f>
        <v>0</v>
      </c>
      <c r="E260" s="250">
        <f>'Natural Gas Filter'!AO1419</f>
        <v>0</v>
      </c>
      <c r="F260" s="250">
        <f>'Natural Gas Filter'!AP1419</f>
        <v>0</v>
      </c>
      <c r="G260" s="254">
        <f>'Natural Gas Filter'!AQ1419</f>
        <v>0</v>
      </c>
      <c r="I260" s="198"/>
      <c r="J260" s="247" t="s">
        <v>726</v>
      </c>
      <c r="K260" s="250">
        <f>'Natural Gas Filter'!AR1419</f>
        <v>0</v>
      </c>
      <c r="L260" s="250">
        <f>'Natural Gas Filter'!AS1419</f>
        <v>0</v>
      </c>
      <c r="M260" s="250">
        <f>'Natural Gas Filter'!AT1419</f>
        <v>0</v>
      </c>
      <c r="N260" s="250">
        <f>'Natural Gas Filter'!AU1419</f>
        <v>0</v>
      </c>
      <c r="O260" s="254">
        <f>'Natural Gas Filter'!AV1419</f>
        <v>0</v>
      </c>
      <c r="P260" s="195"/>
      <c r="Q260" s="247" t="s">
        <v>726</v>
      </c>
      <c r="R260" s="250">
        <f>'Natural Gas Filter'!AW1419</f>
        <v>0</v>
      </c>
      <c r="S260" s="250">
        <f>'Natural Gas Filter'!AX1419</f>
        <v>0</v>
      </c>
      <c r="T260" s="250">
        <f>'Natural Gas Filter'!AY1419</f>
        <v>0</v>
      </c>
      <c r="U260" s="250">
        <f>'Natural Gas Filter'!AZ1419</f>
        <v>0</v>
      </c>
      <c r="V260" s="254">
        <f>'Natural Gas Filter'!BA1419</f>
        <v>0</v>
      </c>
    </row>
    <row r="261" spans="1:22" s="186" customFormat="1" x14ac:dyDescent="0.25">
      <c r="A261" s="247" t="s">
        <v>666</v>
      </c>
      <c r="B261" s="250">
        <f>'Natural Gas Filter'!AL1420</f>
        <v>0</v>
      </c>
      <c r="C261" s="250">
        <f>'Natural Gas Filter'!AM1420</f>
        <v>0</v>
      </c>
      <c r="D261" s="250">
        <f>'Natural Gas Filter'!AN1420</f>
        <v>0</v>
      </c>
      <c r="E261" s="250">
        <f>'Natural Gas Filter'!AO1420</f>
        <v>0</v>
      </c>
      <c r="F261" s="250">
        <f>'Natural Gas Filter'!AP1420</f>
        <v>0</v>
      </c>
      <c r="G261" s="254">
        <f>'Natural Gas Filter'!AQ1420</f>
        <v>0</v>
      </c>
      <c r="I261" s="198"/>
      <c r="J261" s="247" t="s">
        <v>666</v>
      </c>
      <c r="K261" s="250">
        <f>'Natural Gas Filter'!AR1420</f>
        <v>0</v>
      </c>
      <c r="L261" s="250">
        <f>'Natural Gas Filter'!AS1420</f>
        <v>0</v>
      </c>
      <c r="M261" s="250">
        <f>'Natural Gas Filter'!AT1420</f>
        <v>0</v>
      </c>
      <c r="N261" s="250">
        <f>'Natural Gas Filter'!AU1420</f>
        <v>0</v>
      </c>
      <c r="O261" s="254">
        <f>'Natural Gas Filter'!AV1420</f>
        <v>0</v>
      </c>
      <c r="P261" s="195"/>
      <c r="Q261" s="247" t="s">
        <v>666</v>
      </c>
      <c r="R261" s="250">
        <f>'Natural Gas Filter'!AW1420</f>
        <v>0</v>
      </c>
      <c r="S261" s="250">
        <f>'Natural Gas Filter'!AX1420</f>
        <v>0</v>
      </c>
      <c r="T261" s="250">
        <f>'Natural Gas Filter'!AY1420</f>
        <v>0</v>
      </c>
      <c r="U261" s="250">
        <f>'Natural Gas Filter'!AZ1420</f>
        <v>0</v>
      </c>
      <c r="V261" s="254">
        <f>'Natural Gas Filter'!BA1420</f>
        <v>0</v>
      </c>
    </row>
    <row r="262" spans="1:22" s="186" customFormat="1" x14ac:dyDescent="0.25">
      <c r="A262" s="247" t="s">
        <v>518</v>
      </c>
      <c r="B262" s="250">
        <f>'Natural Gas Filter'!AL1421</f>
        <v>0</v>
      </c>
      <c r="C262" s="250">
        <f>'Natural Gas Filter'!AM1421</f>
        <v>0</v>
      </c>
      <c r="D262" s="250">
        <f>'Natural Gas Filter'!AN1421</f>
        <v>0</v>
      </c>
      <c r="E262" s="250">
        <f>'Natural Gas Filter'!AO1421</f>
        <v>0</v>
      </c>
      <c r="F262" s="250">
        <f>'Natural Gas Filter'!AP1421</f>
        <v>0</v>
      </c>
      <c r="G262" s="254">
        <f>'Natural Gas Filter'!AQ1421</f>
        <v>0</v>
      </c>
      <c r="I262" s="198"/>
      <c r="J262" s="247" t="s">
        <v>518</v>
      </c>
      <c r="K262" s="250">
        <f>'Natural Gas Filter'!AR1421</f>
        <v>0</v>
      </c>
      <c r="L262" s="250">
        <f>'Natural Gas Filter'!AS1421</f>
        <v>0</v>
      </c>
      <c r="M262" s="250">
        <f>'Natural Gas Filter'!AT1421</f>
        <v>0</v>
      </c>
      <c r="N262" s="250">
        <f>'Natural Gas Filter'!AU1421</f>
        <v>0</v>
      </c>
      <c r="O262" s="254">
        <f>'Natural Gas Filter'!AV1421</f>
        <v>0</v>
      </c>
      <c r="P262" s="195"/>
      <c r="Q262" s="247" t="s">
        <v>518</v>
      </c>
      <c r="R262" s="250">
        <f>'Natural Gas Filter'!AW1421</f>
        <v>0</v>
      </c>
      <c r="S262" s="250">
        <f>'Natural Gas Filter'!AX1421</f>
        <v>0</v>
      </c>
      <c r="T262" s="250">
        <f>'Natural Gas Filter'!AY1421</f>
        <v>0</v>
      </c>
      <c r="U262" s="250">
        <f>'Natural Gas Filter'!AZ1421</f>
        <v>0</v>
      </c>
      <c r="V262" s="254">
        <f>'Natural Gas Filter'!BA1421</f>
        <v>0</v>
      </c>
    </row>
    <row r="263" spans="1:22" s="186" customFormat="1" x14ac:dyDescent="0.25">
      <c r="A263" s="247" t="s">
        <v>344</v>
      </c>
      <c r="B263" s="250">
        <f>'Natural Gas Filter'!AL1422</f>
        <v>1.1775973349366798E-8</v>
      </c>
      <c r="C263" s="250">
        <f>'Natural Gas Filter'!AM1422</f>
        <v>1.1775973349366798E-8</v>
      </c>
      <c r="D263" s="250">
        <f>'Natural Gas Filter'!AN1422</f>
        <v>1.1775973349366798E-8</v>
      </c>
      <c r="E263" s="250">
        <f>'Natural Gas Filter'!AO1422</f>
        <v>1.1775973349366798E-8</v>
      </c>
      <c r="F263" s="250">
        <f>'Natural Gas Filter'!AP1422</f>
        <v>1.1775973349366798E-8</v>
      </c>
      <c r="G263" s="254">
        <f>'Natural Gas Filter'!AQ1422</f>
        <v>1.1775973349366798E-8</v>
      </c>
      <c r="I263" s="198"/>
      <c r="J263" s="247" t="s">
        <v>344</v>
      </c>
      <c r="K263" s="250">
        <f>'Natural Gas Filter'!AR1422</f>
        <v>1.1775973349366798E-8</v>
      </c>
      <c r="L263" s="250">
        <f>'Natural Gas Filter'!AS1422</f>
        <v>1.1775973349366798E-8</v>
      </c>
      <c r="M263" s="250">
        <f>'Natural Gas Filter'!AT1422</f>
        <v>1.1775973349366798E-8</v>
      </c>
      <c r="N263" s="250">
        <f>'Natural Gas Filter'!AU1422</f>
        <v>1.1775973349366798E-8</v>
      </c>
      <c r="O263" s="254">
        <f>'Natural Gas Filter'!AV1422</f>
        <v>1.1775973349366798E-8</v>
      </c>
      <c r="P263" s="195"/>
      <c r="Q263" s="247" t="s">
        <v>344</v>
      </c>
      <c r="R263" s="250">
        <f>'Natural Gas Filter'!AW1422</f>
        <v>1.1775973349366798E-8</v>
      </c>
      <c r="S263" s="250">
        <f>'Natural Gas Filter'!AX1422</f>
        <v>1.1775973349366798E-8</v>
      </c>
      <c r="T263" s="250">
        <f>'Natural Gas Filter'!AY1422</f>
        <v>1.1775973349366798E-8</v>
      </c>
      <c r="U263" s="250">
        <f>'Natural Gas Filter'!AZ1422</f>
        <v>1.1775973349366798E-8</v>
      </c>
      <c r="V263" s="254">
        <f>'Natural Gas Filter'!BA1422</f>
        <v>1.1775973349366798E-8</v>
      </c>
    </row>
    <row r="264" spans="1:22" s="186" customFormat="1" x14ac:dyDescent="0.25">
      <c r="A264" s="247" t="s">
        <v>346</v>
      </c>
      <c r="B264" s="250">
        <f>'Natural Gas Filter'!AL1423</f>
        <v>8.9497397455187669E-9</v>
      </c>
      <c r="C264" s="250">
        <f>'Natural Gas Filter'!AM1423</f>
        <v>8.9497397455187669E-9</v>
      </c>
      <c r="D264" s="250">
        <f>'Natural Gas Filter'!AN1423</f>
        <v>8.9497397455187669E-9</v>
      </c>
      <c r="E264" s="250">
        <f>'Natural Gas Filter'!AO1423</f>
        <v>8.9497397455187669E-9</v>
      </c>
      <c r="F264" s="250">
        <f>'Natural Gas Filter'!AP1423</f>
        <v>8.9497397455187669E-9</v>
      </c>
      <c r="G264" s="254">
        <f>'Natural Gas Filter'!AQ1423</f>
        <v>8.9497397455187669E-9</v>
      </c>
      <c r="I264" s="198"/>
      <c r="J264" s="247" t="s">
        <v>346</v>
      </c>
      <c r="K264" s="250">
        <f>'Natural Gas Filter'!AR1423</f>
        <v>8.9497397455187669E-9</v>
      </c>
      <c r="L264" s="250">
        <f>'Natural Gas Filter'!AS1423</f>
        <v>8.9497397455187669E-9</v>
      </c>
      <c r="M264" s="250">
        <f>'Natural Gas Filter'!AT1423</f>
        <v>8.9497397455187669E-9</v>
      </c>
      <c r="N264" s="250">
        <f>'Natural Gas Filter'!AU1423</f>
        <v>8.9497397455187669E-9</v>
      </c>
      <c r="O264" s="254">
        <f>'Natural Gas Filter'!AV1423</f>
        <v>8.9497397455187669E-9</v>
      </c>
      <c r="P264" s="195"/>
      <c r="Q264" s="247" t="s">
        <v>346</v>
      </c>
      <c r="R264" s="250">
        <f>'Natural Gas Filter'!AW1423</f>
        <v>8.9497397455187669E-9</v>
      </c>
      <c r="S264" s="250">
        <f>'Natural Gas Filter'!AX1423</f>
        <v>8.9497397455187669E-9</v>
      </c>
      <c r="T264" s="250">
        <f>'Natural Gas Filter'!AY1423</f>
        <v>8.9497397455187669E-9</v>
      </c>
      <c r="U264" s="250">
        <f>'Natural Gas Filter'!AZ1423</f>
        <v>8.9497397455187669E-9</v>
      </c>
      <c r="V264" s="254">
        <f>'Natural Gas Filter'!BA1423</f>
        <v>8.9497397455187669E-9</v>
      </c>
    </row>
    <row r="265" spans="1:22" s="186" customFormat="1" x14ac:dyDescent="0.25">
      <c r="A265" s="247" t="s">
        <v>348</v>
      </c>
      <c r="B265" s="250">
        <f>'Natural Gas Filter'!AL1424</f>
        <v>6.1235061416707326E-9</v>
      </c>
      <c r="C265" s="250">
        <f>'Natural Gas Filter'!AM1424</f>
        <v>6.1235061416707326E-9</v>
      </c>
      <c r="D265" s="250">
        <f>'Natural Gas Filter'!AN1424</f>
        <v>6.1235061416707326E-9</v>
      </c>
      <c r="E265" s="250">
        <f>'Natural Gas Filter'!AO1424</f>
        <v>6.1235061416707326E-9</v>
      </c>
      <c r="F265" s="250">
        <f>'Natural Gas Filter'!AP1424</f>
        <v>6.1235061416707326E-9</v>
      </c>
      <c r="G265" s="254">
        <f>'Natural Gas Filter'!AQ1424</f>
        <v>6.1235061416707326E-9</v>
      </c>
      <c r="I265" s="198"/>
      <c r="J265" s="247" t="s">
        <v>348</v>
      </c>
      <c r="K265" s="250">
        <f>'Natural Gas Filter'!AR1424</f>
        <v>6.1235061416707326E-9</v>
      </c>
      <c r="L265" s="250">
        <f>'Natural Gas Filter'!AS1424</f>
        <v>6.1235061416707326E-9</v>
      </c>
      <c r="M265" s="250">
        <f>'Natural Gas Filter'!AT1424</f>
        <v>6.1235061416707326E-9</v>
      </c>
      <c r="N265" s="250">
        <f>'Natural Gas Filter'!AU1424</f>
        <v>6.1235061416707326E-9</v>
      </c>
      <c r="O265" s="254">
        <f>'Natural Gas Filter'!AV1424</f>
        <v>6.1235061416707326E-9</v>
      </c>
      <c r="P265" s="195"/>
      <c r="Q265" s="247" t="s">
        <v>348</v>
      </c>
      <c r="R265" s="250">
        <f>'Natural Gas Filter'!AW1424</f>
        <v>6.1235061416707326E-9</v>
      </c>
      <c r="S265" s="250">
        <f>'Natural Gas Filter'!AX1424</f>
        <v>6.1235061416707326E-9</v>
      </c>
      <c r="T265" s="250">
        <f>'Natural Gas Filter'!AY1424</f>
        <v>6.1235061416707326E-9</v>
      </c>
      <c r="U265" s="250">
        <f>'Natural Gas Filter'!AZ1424</f>
        <v>6.1235061416707326E-9</v>
      </c>
      <c r="V265" s="254">
        <f>'Natural Gas Filter'!BA1424</f>
        <v>6.1235061416707326E-9</v>
      </c>
    </row>
    <row r="266" spans="1:22" s="186" customFormat="1" x14ac:dyDescent="0.25">
      <c r="A266" s="247" t="s">
        <v>350</v>
      </c>
      <c r="B266" s="250">
        <f>'Natural Gas Filter'!AL1425</f>
        <v>5.4169477407087261E-5</v>
      </c>
      <c r="C266" s="250">
        <f>'Natural Gas Filter'!AM1425</f>
        <v>5.4169477407087261E-5</v>
      </c>
      <c r="D266" s="250">
        <f>'Natural Gas Filter'!AN1425</f>
        <v>5.4169477407087261E-5</v>
      </c>
      <c r="E266" s="250">
        <f>'Natural Gas Filter'!AO1425</f>
        <v>5.4169477407087261E-5</v>
      </c>
      <c r="F266" s="250">
        <f>'Natural Gas Filter'!AP1425</f>
        <v>5.4169477407087261E-5</v>
      </c>
      <c r="G266" s="254">
        <f>'Natural Gas Filter'!AQ1425</f>
        <v>5.4169477407087261E-5</v>
      </c>
      <c r="I266" s="198"/>
      <c r="J266" s="247" t="s">
        <v>350</v>
      </c>
      <c r="K266" s="250">
        <f>'Natural Gas Filter'!AR1425</f>
        <v>5.4169477407087261E-5</v>
      </c>
      <c r="L266" s="250">
        <f>'Natural Gas Filter'!AS1425</f>
        <v>5.4169477407087261E-5</v>
      </c>
      <c r="M266" s="250">
        <f>'Natural Gas Filter'!AT1425</f>
        <v>5.4169477407087261E-5</v>
      </c>
      <c r="N266" s="250">
        <f>'Natural Gas Filter'!AU1425</f>
        <v>5.4169477407087261E-5</v>
      </c>
      <c r="O266" s="254">
        <f>'Natural Gas Filter'!AV1425</f>
        <v>5.4169477407087261E-5</v>
      </c>
      <c r="P266" s="195"/>
      <c r="Q266" s="247" t="s">
        <v>350</v>
      </c>
      <c r="R266" s="250">
        <f>'Natural Gas Filter'!AW1425</f>
        <v>5.4169477407087261E-5</v>
      </c>
      <c r="S266" s="250">
        <f>'Natural Gas Filter'!AX1425</f>
        <v>5.4169477407087261E-5</v>
      </c>
      <c r="T266" s="250">
        <f>'Natural Gas Filter'!AY1425</f>
        <v>5.4169477407087261E-5</v>
      </c>
      <c r="U266" s="250">
        <f>'Natural Gas Filter'!AZ1425</f>
        <v>5.4169477407087261E-5</v>
      </c>
      <c r="V266" s="254">
        <f>'Natural Gas Filter'!BA1425</f>
        <v>5.4169477407087261E-5</v>
      </c>
    </row>
    <row r="267" spans="1:22" s="186" customFormat="1" x14ac:dyDescent="0.25">
      <c r="A267" s="247" t="s">
        <v>663</v>
      </c>
      <c r="B267" s="250">
        <f>'Natural Gas Filter'!AL1426</f>
        <v>0</v>
      </c>
      <c r="C267" s="250">
        <f>'Natural Gas Filter'!AM1426</f>
        <v>0</v>
      </c>
      <c r="D267" s="250">
        <f>'Natural Gas Filter'!AN1426</f>
        <v>0</v>
      </c>
      <c r="E267" s="250">
        <f>'Natural Gas Filter'!AO1426</f>
        <v>0</v>
      </c>
      <c r="F267" s="250">
        <f>'Natural Gas Filter'!AP1426</f>
        <v>0</v>
      </c>
      <c r="G267" s="254">
        <f>'Natural Gas Filter'!AQ1426</f>
        <v>0</v>
      </c>
      <c r="I267" s="198"/>
      <c r="J267" s="247" t="s">
        <v>663</v>
      </c>
      <c r="K267" s="250">
        <f>'Natural Gas Filter'!AR1426</f>
        <v>0</v>
      </c>
      <c r="L267" s="250">
        <f>'Natural Gas Filter'!AS1426</f>
        <v>0</v>
      </c>
      <c r="M267" s="250">
        <f>'Natural Gas Filter'!AT1426</f>
        <v>0</v>
      </c>
      <c r="N267" s="250">
        <f>'Natural Gas Filter'!AU1426</f>
        <v>0</v>
      </c>
      <c r="O267" s="254">
        <f>'Natural Gas Filter'!AV1426</f>
        <v>0</v>
      </c>
      <c r="P267" s="195"/>
      <c r="Q267" s="247" t="s">
        <v>663</v>
      </c>
      <c r="R267" s="250">
        <f>'Natural Gas Filter'!AW1426</f>
        <v>0</v>
      </c>
      <c r="S267" s="250">
        <f>'Natural Gas Filter'!AX1426</f>
        <v>0</v>
      </c>
      <c r="T267" s="250">
        <f>'Natural Gas Filter'!AY1426</f>
        <v>0</v>
      </c>
      <c r="U267" s="250">
        <f>'Natural Gas Filter'!AZ1426</f>
        <v>0</v>
      </c>
      <c r="V267" s="254">
        <f>'Natural Gas Filter'!BA1426</f>
        <v>0</v>
      </c>
    </row>
    <row r="268" spans="1:22" s="186" customFormat="1" x14ac:dyDescent="0.25">
      <c r="A268" s="247" t="s">
        <v>352</v>
      </c>
      <c r="B268" s="250">
        <f>'Natural Gas Filter'!AL1427</f>
        <v>5.6524672076960631E-10</v>
      </c>
      <c r="C268" s="250">
        <f>'Natural Gas Filter'!AM1427</f>
        <v>5.6524672076960631E-10</v>
      </c>
      <c r="D268" s="250">
        <f>'Natural Gas Filter'!AN1427</f>
        <v>5.6524672076960631E-10</v>
      </c>
      <c r="E268" s="250">
        <f>'Natural Gas Filter'!AO1427</f>
        <v>5.6524672076960631E-10</v>
      </c>
      <c r="F268" s="250">
        <f>'Natural Gas Filter'!AP1427</f>
        <v>5.6524672076960631E-10</v>
      </c>
      <c r="G268" s="254">
        <f>'Natural Gas Filter'!AQ1427</f>
        <v>5.6524672076960631E-10</v>
      </c>
      <c r="I268" s="198"/>
      <c r="J268" s="247" t="s">
        <v>352</v>
      </c>
      <c r="K268" s="250">
        <f>'Natural Gas Filter'!AR1427</f>
        <v>5.6524672076960631E-10</v>
      </c>
      <c r="L268" s="250">
        <f>'Natural Gas Filter'!AS1427</f>
        <v>5.6524672076960631E-10</v>
      </c>
      <c r="M268" s="250">
        <f>'Natural Gas Filter'!AT1427</f>
        <v>5.6524672076960631E-10</v>
      </c>
      <c r="N268" s="250">
        <f>'Natural Gas Filter'!AU1427</f>
        <v>5.6524672076960631E-10</v>
      </c>
      <c r="O268" s="254">
        <f>'Natural Gas Filter'!AV1427</f>
        <v>5.6524672076960631E-10</v>
      </c>
      <c r="P268" s="195"/>
      <c r="Q268" s="247" t="s">
        <v>352</v>
      </c>
      <c r="R268" s="250">
        <f>'Natural Gas Filter'!AW1427</f>
        <v>5.6524672076960631E-10</v>
      </c>
      <c r="S268" s="250">
        <f>'Natural Gas Filter'!AX1427</f>
        <v>5.6524672076960631E-10</v>
      </c>
      <c r="T268" s="250">
        <f>'Natural Gas Filter'!AY1427</f>
        <v>5.6524672076960631E-10</v>
      </c>
      <c r="U268" s="250">
        <f>'Natural Gas Filter'!AZ1427</f>
        <v>5.6524672076960631E-10</v>
      </c>
      <c r="V268" s="254">
        <f>'Natural Gas Filter'!BA1427</f>
        <v>5.6524672076960631E-10</v>
      </c>
    </row>
    <row r="269" spans="1:22" s="186" customFormat="1" x14ac:dyDescent="0.25">
      <c r="A269" s="247" t="s">
        <v>354</v>
      </c>
      <c r="B269" s="250">
        <f>'Natural Gas Filter'!AL1428</f>
        <v>4.2393504057720465E-11</v>
      </c>
      <c r="C269" s="250">
        <f>'Natural Gas Filter'!AM1428</f>
        <v>4.2393504057720465E-11</v>
      </c>
      <c r="D269" s="250">
        <f>'Natural Gas Filter'!AN1428</f>
        <v>4.2393504057720465E-11</v>
      </c>
      <c r="E269" s="250">
        <f>'Natural Gas Filter'!AO1428</f>
        <v>4.2393504057720465E-11</v>
      </c>
      <c r="F269" s="250">
        <f>'Natural Gas Filter'!AP1428</f>
        <v>4.2393504057720465E-11</v>
      </c>
      <c r="G269" s="254">
        <f>'Natural Gas Filter'!AQ1428</f>
        <v>4.2393504057720465E-11</v>
      </c>
      <c r="I269" s="198"/>
      <c r="J269" s="247" t="s">
        <v>354</v>
      </c>
      <c r="K269" s="250">
        <f>'Natural Gas Filter'!AR1428</f>
        <v>4.2393504057720465E-11</v>
      </c>
      <c r="L269" s="250">
        <f>'Natural Gas Filter'!AS1428</f>
        <v>4.2393504057720465E-11</v>
      </c>
      <c r="M269" s="250">
        <f>'Natural Gas Filter'!AT1428</f>
        <v>4.2393504057720465E-11</v>
      </c>
      <c r="N269" s="250">
        <f>'Natural Gas Filter'!AU1428</f>
        <v>4.2393504057720465E-11</v>
      </c>
      <c r="O269" s="254">
        <f>'Natural Gas Filter'!AV1428</f>
        <v>4.2393504057720465E-11</v>
      </c>
      <c r="P269" s="195"/>
      <c r="Q269" s="247" t="s">
        <v>354</v>
      </c>
      <c r="R269" s="250">
        <f>'Natural Gas Filter'!AW1428</f>
        <v>4.2393504057720465E-11</v>
      </c>
      <c r="S269" s="250">
        <f>'Natural Gas Filter'!AX1428</f>
        <v>4.2393504057720465E-11</v>
      </c>
      <c r="T269" s="250">
        <f>'Natural Gas Filter'!AY1428</f>
        <v>4.2393504057720465E-11</v>
      </c>
      <c r="U269" s="250">
        <f>'Natural Gas Filter'!AZ1428</f>
        <v>4.2393504057720465E-11</v>
      </c>
      <c r="V269" s="254">
        <f>'Natural Gas Filter'!BA1428</f>
        <v>4.2393504057720465E-11</v>
      </c>
    </row>
    <row r="270" spans="1:22" s="186" customFormat="1" x14ac:dyDescent="0.25">
      <c r="A270" s="247" t="s">
        <v>661</v>
      </c>
      <c r="B270" s="250">
        <f>'Natural Gas Filter'!AL1429</f>
        <v>0</v>
      </c>
      <c r="C270" s="250">
        <f>'Natural Gas Filter'!AM1429</f>
        <v>0</v>
      </c>
      <c r="D270" s="250">
        <f>'Natural Gas Filter'!AN1429</f>
        <v>0</v>
      </c>
      <c r="E270" s="250">
        <f>'Natural Gas Filter'!AO1429</f>
        <v>0</v>
      </c>
      <c r="F270" s="250">
        <f>'Natural Gas Filter'!AP1429</f>
        <v>0</v>
      </c>
      <c r="G270" s="254">
        <f>'Natural Gas Filter'!AQ1429</f>
        <v>0</v>
      </c>
      <c r="I270" s="198"/>
      <c r="J270" s="247" t="s">
        <v>661</v>
      </c>
      <c r="K270" s="250">
        <f>'Natural Gas Filter'!AR1429</f>
        <v>0</v>
      </c>
      <c r="L270" s="250">
        <f>'Natural Gas Filter'!AS1429</f>
        <v>0</v>
      </c>
      <c r="M270" s="250">
        <f>'Natural Gas Filter'!AT1429</f>
        <v>0</v>
      </c>
      <c r="N270" s="250">
        <f>'Natural Gas Filter'!AU1429</f>
        <v>0</v>
      </c>
      <c r="O270" s="254">
        <f>'Natural Gas Filter'!AV1429</f>
        <v>0</v>
      </c>
      <c r="P270" s="195"/>
      <c r="Q270" s="247" t="s">
        <v>661</v>
      </c>
      <c r="R270" s="250">
        <f>'Natural Gas Filter'!AW1429</f>
        <v>0</v>
      </c>
      <c r="S270" s="250">
        <f>'Natural Gas Filter'!AX1429</f>
        <v>0</v>
      </c>
      <c r="T270" s="250">
        <f>'Natural Gas Filter'!AY1429</f>
        <v>0</v>
      </c>
      <c r="U270" s="250">
        <f>'Natural Gas Filter'!AZ1429</f>
        <v>0</v>
      </c>
      <c r="V270" s="254">
        <f>'Natural Gas Filter'!BA1429</f>
        <v>0</v>
      </c>
    </row>
    <row r="271" spans="1:22" s="186" customFormat="1" x14ac:dyDescent="0.25">
      <c r="A271" s="247" t="s">
        <v>356</v>
      </c>
      <c r="B271" s="250">
        <f>'Natural Gas Filter'!AL1430</f>
        <v>2.5907141368606958E-8</v>
      </c>
      <c r="C271" s="250">
        <f>'Natural Gas Filter'!AM1430</f>
        <v>2.5907141368606958E-8</v>
      </c>
      <c r="D271" s="250">
        <f>'Natural Gas Filter'!AN1430</f>
        <v>2.5907141368606958E-8</v>
      </c>
      <c r="E271" s="250">
        <f>'Natural Gas Filter'!AO1430</f>
        <v>2.5907141368606958E-8</v>
      </c>
      <c r="F271" s="250">
        <f>'Natural Gas Filter'!AP1430</f>
        <v>2.5907141368606958E-8</v>
      </c>
      <c r="G271" s="254">
        <f>'Natural Gas Filter'!AQ1430</f>
        <v>2.5907141368606958E-8</v>
      </c>
      <c r="I271" s="198"/>
      <c r="J271" s="247" t="s">
        <v>356</v>
      </c>
      <c r="K271" s="250">
        <f>'Natural Gas Filter'!AR1430</f>
        <v>2.5907141368606958E-8</v>
      </c>
      <c r="L271" s="250">
        <f>'Natural Gas Filter'!AS1430</f>
        <v>2.5907141368606958E-8</v>
      </c>
      <c r="M271" s="250">
        <f>'Natural Gas Filter'!AT1430</f>
        <v>2.5907141368606958E-8</v>
      </c>
      <c r="N271" s="250">
        <f>'Natural Gas Filter'!AU1430</f>
        <v>2.5907141368606958E-8</v>
      </c>
      <c r="O271" s="254">
        <f>'Natural Gas Filter'!AV1430</f>
        <v>2.5907141368606958E-8</v>
      </c>
      <c r="P271" s="195"/>
      <c r="Q271" s="247" t="s">
        <v>356</v>
      </c>
      <c r="R271" s="250">
        <f>'Natural Gas Filter'!AW1430</f>
        <v>2.5907141368606958E-8</v>
      </c>
      <c r="S271" s="250">
        <f>'Natural Gas Filter'!AX1430</f>
        <v>2.5907141368606958E-8</v>
      </c>
      <c r="T271" s="250">
        <f>'Natural Gas Filter'!AY1430</f>
        <v>2.5907141368606958E-8</v>
      </c>
      <c r="U271" s="250">
        <f>'Natural Gas Filter'!AZ1430</f>
        <v>2.5907141368606958E-8</v>
      </c>
      <c r="V271" s="254">
        <f>'Natural Gas Filter'!BA1430</f>
        <v>2.5907141368606958E-8</v>
      </c>
    </row>
    <row r="272" spans="1:22" s="186" customFormat="1" x14ac:dyDescent="0.25">
      <c r="A272" s="247" t="s">
        <v>358</v>
      </c>
      <c r="B272" s="250">
        <f>'Natural Gas Filter'!AL1431</f>
        <v>4.2393504057720468E-5</v>
      </c>
      <c r="C272" s="250">
        <f>'Natural Gas Filter'!AM1431</f>
        <v>4.2393504057720468E-5</v>
      </c>
      <c r="D272" s="250">
        <f>'Natural Gas Filter'!AN1431</f>
        <v>4.2393504057720468E-5</v>
      </c>
      <c r="E272" s="250">
        <f>'Natural Gas Filter'!AO1431</f>
        <v>4.2393504057720468E-5</v>
      </c>
      <c r="F272" s="250">
        <f>'Natural Gas Filter'!AP1431</f>
        <v>4.2393504057720468E-5</v>
      </c>
      <c r="G272" s="254">
        <f>'Natural Gas Filter'!AQ1431</f>
        <v>4.2393504057720468E-5</v>
      </c>
      <c r="I272" s="198"/>
      <c r="J272" s="247" t="s">
        <v>358</v>
      </c>
      <c r="K272" s="250">
        <f>'Natural Gas Filter'!AR1431</f>
        <v>4.2393504057720468E-5</v>
      </c>
      <c r="L272" s="250">
        <f>'Natural Gas Filter'!AS1431</f>
        <v>4.2393504057720468E-5</v>
      </c>
      <c r="M272" s="250">
        <f>'Natural Gas Filter'!AT1431</f>
        <v>4.2393504057720468E-5</v>
      </c>
      <c r="N272" s="250">
        <f>'Natural Gas Filter'!AU1431</f>
        <v>4.2393504057720468E-5</v>
      </c>
      <c r="O272" s="254">
        <f>'Natural Gas Filter'!AV1431</f>
        <v>4.2393504057720468E-5</v>
      </c>
      <c r="P272" s="195"/>
      <c r="Q272" s="247" t="s">
        <v>358</v>
      </c>
      <c r="R272" s="250">
        <f>'Natural Gas Filter'!AW1431</f>
        <v>4.2393504057720468E-5</v>
      </c>
      <c r="S272" s="250">
        <f>'Natural Gas Filter'!AX1431</f>
        <v>4.2393504057720468E-5</v>
      </c>
      <c r="T272" s="250">
        <f>'Natural Gas Filter'!AY1431</f>
        <v>4.2393504057720468E-5</v>
      </c>
      <c r="U272" s="250">
        <f>'Natural Gas Filter'!AZ1431</f>
        <v>4.2393504057720468E-5</v>
      </c>
      <c r="V272" s="254">
        <f>'Natural Gas Filter'!BA1431</f>
        <v>4.2393504057720468E-5</v>
      </c>
    </row>
    <row r="273" spans="1:22" s="186" customFormat="1" x14ac:dyDescent="0.25">
      <c r="A273" s="247" t="s">
        <v>659</v>
      </c>
      <c r="B273" s="250">
        <f>'Natural Gas Filter'!AL1432</f>
        <v>0</v>
      </c>
      <c r="C273" s="250">
        <f>'Natural Gas Filter'!AM1432</f>
        <v>0</v>
      </c>
      <c r="D273" s="250">
        <f>'Natural Gas Filter'!AN1432</f>
        <v>0</v>
      </c>
      <c r="E273" s="250">
        <f>'Natural Gas Filter'!AO1432</f>
        <v>0</v>
      </c>
      <c r="F273" s="250">
        <f>'Natural Gas Filter'!AP1432</f>
        <v>0</v>
      </c>
      <c r="G273" s="254">
        <f>'Natural Gas Filter'!AQ1432</f>
        <v>0</v>
      </c>
      <c r="I273" s="213"/>
      <c r="J273" s="247" t="s">
        <v>659</v>
      </c>
      <c r="K273" s="250">
        <f>'Natural Gas Filter'!AR1432</f>
        <v>0</v>
      </c>
      <c r="L273" s="250">
        <f>'Natural Gas Filter'!AS1432</f>
        <v>0</v>
      </c>
      <c r="M273" s="250">
        <f>'Natural Gas Filter'!AT1432</f>
        <v>0</v>
      </c>
      <c r="N273" s="250">
        <f>'Natural Gas Filter'!AU1432</f>
        <v>0</v>
      </c>
      <c r="O273" s="254">
        <f>'Natural Gas Filter'!AV1432</f>
        <v>0</v>
      </c>
      <c r="P273" s="195"/>
      <c r="Q273" s="247" t="s">
        <v>659</v>
      </c>
      <c r="R273" s="250">
        <f>'Natural Gas Filter'!AW1432</f>
        <v>0</v>
      </c>
      <c r="S273" s="250">
        <f>'Natural Gas Filter'!AX1432</f>
        <v>0</v>
      </c>
      <c r="T273" s="250">
        <f>'Natural Gas Filter'!AY1432</f>
        <v>0</v>
      </c>
      <c r="U273" s="250">
        <f>'Natural Gas Filter'!AZ1432</f>
        <v>0</v>
      </c>
      <c r="V273" s="254">
        <f>'Natural Gas Filter'!BA1432</f>
        <v>0</v>
      </c>
    </row>
    <row r="274" spans="1:22" s="186" customFormat="1" x14ac:dyDescent="0.25">
      <c r="A274" s="247" t="s">
        <v>657</v>
      </c>
      <c r="B274" s="250">
        <f>'Natural Gas Filter'!AL1433</f>
        <v>0</v>
      </c>
      <c r="C274" s="250">
        <f>'Natural Gas Filter'!AM1433</f>
        <v>0</v>
      </c>
      <c r="D274" s="250">
        <f>'Natural Gas Filter'!AN1433</f>
        <v>0</v>
      </c>
      <c r="E274" s="250">
        <f>'Natural Gas Filter'!AO1433</f>
        <v>0</v>
      </c>
      <c r="F274" s="250">
        <f>'Natural Gas Filter'!AP1433</f>
        <v>0</v>
      </c>
      <c r="G274" s="254">
        <f>'Natural Gas Filter'!AQ1433</f>
        <v>0</v>
      </c>
      <c r="I274" s="218"/>
      <c r="J274" s="247" t="s">
        <v>657</v>
      </c>
      <c r="K274" s="250">
        <f>'Natural Gas Filter'!AR1433</f>
        <v>0</v>
      </c>
      <c r="L274" s="250">
        <f>'Natural Gas Filter'!AS1433</f>
        <v>0</v>
      </c>
      <c r="M274" s="250">
        <f>'Natural Gas Filter'!AT1433</f>
        <v>0</v>
      </c>
      <c r="N274" s="250">
        <f>'Natural Gas Filter'!AU1433</f>
        <v>0</v>
      </c>
      <c r="O274" s="254">
        <f>'Natural Gas Filter'!AV1433</f>
        <v>0</v>
      </c>
      <c r="P274" s="195"/>
      <c r="Q274" s="247" t="s">
        <v>657</v>
      </c>
      <c r="R274" s="250">
        <f>'Natural Gas Filter'!AW1433</f>
        <v>0</v>
      </c>
      <c r="S274" s="250">
        <f>'Natural Gas Filter'!AX1433</f>
        <v>0</v>
      </c>
      <c r="T274" s="250">
        <f>'Natural Gas Filter'!AY1433</f>
        <v>0</v>
      </c>
      <c r="U274" s="250">
        <f>'Natural Gas Filter'!AZ1433</f>
        <v>0</v>
      </c>
      <c r="V274" s="254">
        <f>'Natural Gas Filter'!BA1433</f>
        <v>0</v>
      </c>
    </row>
    <row r="275" spans="1:22" s="186" customFormat="1" x14ac:dyDescent="0.25">
      <c r="A275" s="247" t="s">
        <v>360</v>
      </c>
      <c r="B275" s="250">
        <f>'Natural Gas Filter'!AL1434</f>
        <v>6.1235061416707351E-5</v>
      </c>
      <c r="C275" s="250">
        <f>'Natural Gas Filter'!AM1434</f>
        <v>6.1235061416707351E-5</v>
      </c>
      <c r="D275" s="250">
        <f>'Natural Gas Filter'!AN1434</f>
        <v>6.1235061416707351E-5</v>
      </c>
      <c r="E275" s="250">
        <f>'Natural Gas Filter'!AO1434</f>
        <v>6.1235061416707351E-5</v>
      </c>
      <c r="F275" s="250">
        <f>'Natural Gas Filter'!AP1434</f>
        <v>6.1235061416707351E-5</v>
      </c>
      <c r="G275" s="254">
        <f>'Natural Gas Filter'!AQ1434</f>
        <v>6.1235061416707351E-5</v>
      </c>
      <c r="I275" s="218"/>
      <c r="J275" s="247" t="s">
        <v>360</v>
      </c>
      <c r="K275" s="250">
        <f>'Natural Gas Filter'!AR1434</f>
        <v>6.1235061416707351E-5</v>
      </c>
      <c r="L275" s="250">
        <f>'Natural Gas Filter'!AS1434</f>
        <v>6.1235061416707351E-5</v>
      </c>
      <c r="M275" s="250">
        <f>'Natural Gas Filter'!AT1434</f>
        <v>6.1235061416707351E-5</v>
      </c>
      <c r="N275" s="250">
        <f>'Natural Gas Filter'!AU1434</f>
        <v>6.1235061416707351E-5</v>
      </c>
      <c r="O275" s="254">
        <f>'Natural Gas Filter'!AV1434</f>
        <v>6.1235061416707351E-5</v>
      </c>
      <c r="P275" s="195"/>
      <c r="Q275" s="247" t="s">
        <v>360</v>
      </c>
      <c r="R275" s="250">
        <f>'Natural Gas Filter'!AW1434</f>
        <v>6.1235061416707351E-5</v>
      </c>
      <c r="S275" s="250">
        <f>'Natural Gas Filter'!AX1434</f>
        <v>6.1235061416707351E-5</v>
      </c>
      <c r="T275" s="250">
        <f>'Natural Gas Filter'!AY1434</f>
        <v>6.1235061416707351E-5</v>
      </c>
      <c r="U275" s="250">
        <f>'Natural Gas Filter'!AZ1434</f>
        <v>6.1235061416707351E-5</v>
      </c>
      <c r="V275" s="254">
        <f>'Natural Gas Filter'!BA1434</f>
        <v>6.1235061416707351E-5</v>
      </c>
    </row>
    <row r="276" spans="1:22" s="186" customFormat="1" x14ac:dyDescent="0.25">
      <c r="A276" s="247" t="s">
        <v>362</v>
      </c>
      <c r="B276" s="250">
        <f>'Natural Gas Filter'!AL1435</f>
        <v>1.4366687486227491E-8</v>
      </c>
      <c r="C276" s="250">
        <f>'Natural Gas Filter'!AM1435</f>
        <v>1.4366687486227491E-8</v>
      </c>
      <c r="D276" s="250">
        <f>'Natural Gas Filter'!AN1435</f>
        <v>1.4366687486227491E-8</v>
      </c>
      <c r="E276" s="250">
        <f>'Natural Gas Filter'!AO1435</f>
        <v>1.4366687486227491E-8</v>
      </c>
      <c r="F276" s="250">
        <f>'Natural Gas Filter'!AP1435</f>
        <v>1.4366687486227491E-8</v>
      </c>
      <c r="G276" s="254">
        <f>'Natural Gas Filter'!AQ1435</f>
        <v>1.4366687486227491E-8</v>
      </c>
      <c r="I276" s="213"/>
      <c r="J276" s="247" t="s">
        <v>362</v>
      </c>
      <c r="K276" s="250">
        <f>'Natural Gas Filter'!AR1435</f>
        <v>1.4366687486227491E-8</v>
      </c>
      <c r="L276" s="250">
        <f>'Natural Gas Filter'!AS1435</f>
        <v>1.4366687486227491E-8</v>
      </c>
      <c r="M276" s="250">
        <f>'Natural Gas Filter'!AT1435</f>
        <v>1.4366687486227491E-8</v>
      </c>
      <c r="N276" s="250">
        <f>'Natural Gas Filter'!AU1435</f>
        <v>1.4366687486227491E-8</v>
      </c>
      <c r="O276" s="254">
        <f>'Natural Gas Filter'!AV1435</f>
        <v>1.4366687486227491E-8</v>
      </c>
      <c r="P276" s="195"/>
      <c r="Q276" s="247" t="s">
        <v>362</v>
      </c>
      <c r="R276" s="250">
        <f>'Natural Gas Filter'!AW1435</f>
        <v>1.4366687486227491E-8</v>
      </c>
      <c r="S276" s="250">
        <f>'Natural Gas Filter'!AX1435</f>
        <v>1.4366687486227491E-8</v>
      </c>
      <c r="T276" s="250">
        <f>'Natural Gas Filter'!AY1435</f>
        <v>1.4366687486227491E-8</v>
      </c>
      <c r="U276" s="250">
        <f>'Natural Gas Filter'!AZ1435</f>
        <v>1.4366687486227491E-8</v>
      </c>
      <c r="V276" s="254">
        <f>'Natural Gas Filter'!BA1435</f>
        <v>1.4366687486227491E-8</v>
      </c>
    </row>
    <row r="277" spans="1:22" s="186" customFormat="1" x14ac:dyDescent="0.25">
      <c r="A277" s="247" t="s">
        <v>364</v>
      </c>
      <c r="B277" s="250">
        <f>'Natural Gas Filter'!AL1436</f>
        <v>4.9459088067340543E-8</v>
      </c>
      <c r="C277" s="250">
        <f>'Natural Gas Filter'!AM1436</f>
        <v>4.9459088067340543E-8</v>
      </c>
      <c r="D277" s="250">
        <f>'Natural Gas Filter'!AN1436</f>
        <v>4.9459088067340543E-8</v>
      </c>
      <c r="E277" s="250">
        <f>'Natural Gas Filter'!AO1436</f>
        <v>4.9459088067340543E-8</v>
      </c>
      <c r="F277" s="250">
        <f>'Natural Gas Filter'!AP1436</f>
        <v>4.9459088067340543E-8</v>
      </c>
      <c r="G277" s="254">
        <f>'Natural Gas Filter'!AQ1436</f>
        <v>4.9459088067340543E-8</v>
      </c>
      <c r="I277" s="213"/>
      <c r="J277" s="247" t="s">
        <v>364</v>
      </c>
      <c r="K277" s="250">
        <f>'Natural Gas Filter'!AR1436</f>
        <v>4.9459088067340543E-8</v>
      </c>
      <c r="L277" s="250">
        <f>'Natural Gas Filter'!AS1436</f>
        <v>4.9459088067340543E-8</v>
      </c>
      <c r="M277" s="250">
        <f>'Natural Gas Filter'!AT1436</f>
        <v>4.9459088067340543E-8</v>
      </c>
      <c r="N277" s="250">
        <f>'Natural Gas Filter'!AU1436</f>
        <v>4.9459088067340543E-8</v>
      </c>
      <c r="O277" s="254">
        <f>'Natural Gas Filter'!AV1436</f>
        <v>4.9459088067340543E-8</v>
      </c>
      <c r="P277" s="195"/>
      <c r="Q277" s="247" t="s">
        <v>364</v>
      </c>
      <c r="R277" s="250">
        <f>'Natural Gas Filter'!AW1436</f>
        <v>4.9459088067340543E-8</v>
      </c>
      <c r="S277" s="250">
        <f>'Natural Gas Filter'!AX1436</f>
        <v>4.9459088067340543E-8</v>
      </c>
      <c r="T277" s="250">
        <f>'Natural Gas Filter'!AY1436</f>
        <v>4.9459088067340543E-8</v>
      </c>
      <c r="U277" s="250">
        <f>'Natural Gas Filter'!AZ1436</f>
        <v>4.9459088067340543E-8</v>
      </c>
      <c r="V277" s="254">
        <f>'Natural Gas Filter'!BA1436</f>
        <v>4.9459088067340543E-8</v>
      </c>
    </row>
    <row r="278" spans="1:22" s="186" customFormat="1" x14ac:dyDescent="0.25">
      <c r="A278" s="247" t="s">
        <v>269</v>
      </c>
      <c r="B278" s="250">
        <f>'Natural Gas Filter'!AL1437</f>
        <v>6.5945450756454077E-3</v>
      </c>
      <c r="C278" s="250">
        <f>'Natural Gas Filter'!AM1437</f>
        <v>4.4748698727593824E-3</v>
      </c>
      <c r="D278" s="250">
        <f>'Natural Gas Filter'!AN1437</f>
        <v>6.7123048091390753E-4</v>
      </c>
      <c r="E278" s="250">
        <f>'Natural Gas Filter'!AO1437</f>
        <v>3.4009011032971308E-3</v>
      </c>
      <c r="F278" s="250">
        <f>'Natural Gas Filter'!AP1437</f>
        <v>2.3551946698733592E-3</v>
      </c>
      <c r="G278" s="254">
        <f>'Natural Gas Filter'!AQ1437</f>
        <v>3.2972725378227039E-3</v>
      </c>
      <c r="I278" s="213"/>
      <c r="J278" s="247" t="s">
        <v>269</v>
      </c>
      <c r="K278" s="250">
        <f>'Natural Gas Filter'!AR1437</f>
        <v>2.3551946698733592E-3</v>
      </c>
      <c r="L278" s="250">
        <f>'Natural Gas Filter'!AS1437</f>
        <v>3.5327920048100399E-4</v>
      </c>
      <c r="M278" s="250">
        <f>'Natural Gas Filter'!AT1437</f>
        <v>1.7899479491037531E-3</v>
      </c>
      <c r="N278" s="250">
        <f>'Natural Gas Filter'!AU1437</f>
        <v>7.5366229435947505E-4</v>
      </c>
      <c r="O278" s="254">
        <f>'Natural Gas Filter'!AV1437</f>
        <v>7.5366229435947505E-4</v>
      </c>
      <c r="P278" s="195"/>
      <c r="Q278" s="247" t="s">
        <v>269</v>
      </c>
      <c r="R278" s="250">
        <f>'Natural Gas Filter'!AW1437</f>
        <v>2.3551946698733592E-3</v>
      </c>
      <c r="S278" s="250">
        <f>'Natural Gas Filter'!AX1437</f>
        <v>3.5327920048100399E-4</v>
      </c>
      <c r="T278" s="250">
        <f>'Natural Gas Filter'!AY1437</f>
        <v>1.7899479491037531E-3</v>
      </c>
      <c r="U278" s="250">
        <f>'Natural Gas Filter'!AZ1437</f>
        <v>7.5366229435947505E-4</v>
      </c>
      <c r="V278" s="254">
        <f>'Natural Gas Filter'!BA1437</f>
        <v>7.5366229435947505E-4</v>
      </c>
    </row>
    <row r="279" spans="1:22" s="186" customFormat="1" x14ac:dyDescent="0.25">
      <c r="A279" s="247" t="s">
        <v>366</v>
      </c>
      <c r="B279" s="250">
        <f>'Natural Gas Filter'!AL1438</f>
        <v>5.1814282737213906E-5</v>
      </c>
      <c r="C279" s="250">
        <f>'Natural Gas Filter'!AM1438</f>
        <v>5.1814282737213906E-5</v>
      </c>
      <c r="D279" s="250">
        <f>'Natural Gas Filter'!AN1438</f>
        <v>5.1814282737213906E-5</v>
      </c>
      <c r="E279" s="250">
        <f>'Natural Gas Filter'!AO1438</f>
        <v>5.1814282737213906E-5</v>
      </c>
      <c r="F279" s="250">
        <f>'Natural Gas Filter'!AP1438</f>
        <v>5.1814282737213906E-5</v>
      </c>
      <c r="G279" s="254">
        <f>'Natural Gas Filter'!AQ1438</f>
        <v>1.5073245887189502E-5</v>
      </c>
      <c r="I279" s="213"/>
      <c r="J279" s="247" t="s">
        <v>366</v>
      </c>
      <c r="K279" s="250">
        <f>'Natural Gas Filter'!AR1438</f>
        <v>5.1814282737213906E-5</v>
      </c>
      <c r="L279" s="250">
        <f>'Natural Gas Filter'!AS1438</f>
        <v>5.1814282737213906E-5</v>
      </c>
      <c r="M279" s="250">
        <f>'Natural Gas Filter'!AT1438</f>
        <v>5.1814282737213906E-5</v>
      </c>
      <c r="N279" s="250">
        <f>'Natural Gas Filter'!AU1438</f>
        <v>5.1814282737213906E-5</v>
      </c>
      <c r="O279" s="254">
        <f>'Natural Gas Filter'!AV1438</f>
        <v>1.5073245887189502E-5</v>
      </c>
      <c r="P279" s="195"/>
      <c r="Q279" s="247" t="s">
        <v>366</v>
      </c>
      <c r="R279" s="250">
        <f>'Natural Gas Filter'!AW1438</f>
        <v>5.1814282737213906E-5</v>
      </c>
      <c r="S279" s="250">
        <f>'Natural Gas Filter'!AX1438</f>
        <v>5.1814282737213906E-5</v>
      </c>
      <c r="T279" s="250">
        <f>'Natural Gas Filter'!AY1438</f>
        <v>5.1814282737213906E-5</v>
      </c>
      <c r="U279" s="250">
        <f>'Natural Gas Filter'!AZ1438</f>
        <v>5.1814282737213906E-5</v>
      </c>
      <c r="V279" s="254">
        <f>'Natural Gas Filter'!BA1438</f>
        <v>1.5073245887189502E-5</v>
      </c>
    </row>
    <row r="280" spans="1:22" s="186" customFormat="1" x14ac:dyDescent="0.25">
      <c r="A280" s="247" t="s">
        <v>653</v>
      </c>
      <c r="B280" s="250">
        <f>'Natural Gas Filter'!AL1439</f>
        <v>0</v>
      </c>
      <c r="C280" s="250">
        <f>'Natural Gas Filter'!AM1439</f>
        <v>0</v>
      </c>
      <c r="D280" s="250">
        <f>'Natural Gas Filter'!AN1439</f>
        <v>0</v>
      </c>
      <c r="E280" s="250">
        <f>'Natural Gas Filter'!AO1439</f>
        <v>0</v>
      </c>
      <c r="F280" s="250">
        <f>'Natural Gas Filter'!AP1439</f>
        <v>0</v>
      </c>
      <c r="G280" s="254">
        <f>'Natural Gas Filter'!AQ1439</f>
        <v>0</v>
      </c>
      <c r="I280" s="213"/>
      <c r="J280" s="247" t="s">
        <v>653</v>
      </c>
      <c r="K280" s="250">
        <f>'Natural Gas Filter'!AR1439</f>
        <v>0</v>
      </c>
      <c r="L280" s="250">
        <f>'Natural Gas Filter'!AS1439</f>
        <v>0</v>
      </c>
      <c r="M280" s="250">
        <f>'Natural Gas Filter'!AT1439</f>
        <v>0</v>
      </c>
      <c r="N280" s="250">
        <f>'Natural Gas Filter'!AU1439</f>
        <v>0</v>
      </c>
      <c r="O280" s="254">
        <f>'Natural Gas Filter'!AV1439</f>
        <v>0</v>
      </c>
      <c r="P280" s="195"/>
      <c r="Q280" s="247" t="s">
        <v>653</v>
      </c>
      <c r="R280" s="250">
        <f>'Natural Gas Filter'!AW1439</f>
        <v>0</v>
      </c>
      <c r="S280" s="250">
        <f>'Natural Gas Filter'!AX1439</f>
        <v>0</v>
      </c>
      <c r="T280" s="250">
        <f>'Natural Gas Filter'!AY1439</f>
        <v>0</v>
      </c>
      <c r="U280" s="250">
        <f>'Natural Gas Filter'!AZ1439</f>
        <v>0</v>
      </c>
      <c r="V280" s="254">
        <f>'Natural Gas Filter'!BA1439</f>
        <v>0</v>
      </c>
    </row>
    <row r="281" spans="1:22" s="186" customFormat="1" x14ac:dyDescent="0.25">
      <c r="A281" s="247" t="s">
        <v>724</v>
      </c>
      <c r="B281" s="250">
        <f>'Natural Gas Filter'!AL1440</f>
        <v>0</v>
      </c>
      <c r="C281" s="250">
        <f>'Natural Gas Filter'!AM1440</f>
        <v>0</v>
      </c>
      <c r="D281" s="250">
        <f>'Natural Gas Filter'!AN1440</f>
        <v>0</v>
      </c>
      <c r="E281" s="250">
        <f>'Natural Gas Filter'!AO1440</f>
        <v>0</v>
      </c>
      <c r="F281" s="250">
        <f>'Natural Gas Filter'!AP1440</f>
        <v>0</v>
      </c>
      <c r="G281" s="254">
        <f>'Natural Gas Filter'!AQ1440</f>
        <v>0</v>
      </c>
      <c r="I281" s="213"/>
      <c r="J281" s="247" t="s">
        <v>724</v>
      </c>
      <c r="K281" s="250">
        <f>'Natural Gas Filter'!AR1440</f>
        <v>0</v>
      </c>
      <c r="L281" s="250">
        <f>'Natural Gas Filter'!AS1440</f>
        <v>0</v>
      </c>
      <c r="M281" s="250">
        <f>'Natural Gas Filter'!AT1440</f>
        <v>0</v>
      </c>
      <c r="N281" s="250">
        <f>'Natural Gas Filter'!AU1440</f>
        <v>0</v>
      </c>
      <c r="O281" s="254">
        <f>'Natural Gas Filter'!AV1440</f>
        <v>0</v>
      </c>
      <c r="P281" s="195"/>
      <c r="Q281" s="247" t="s">
        <v>724</v>
      </c>
      <c r="R281" s="250">
        <f>'Natural Gas Filter'!AW1440</f>
        <v>0</v>
      </c>
      <c r="S281" s="250">
        <f>'Natural Gas Filter'!AX1440</f>
        <v>0</v>
      </c>
      <c r="T281" s="250">
        <f>'Natural Gas Filter'!AY1440</f>
        <v>0</v>
      </c>
      <c r="U281" s="250">
        <f>'Natural Gas Filter'!AZ1440</f>
        <v>0</v>
      </c>
      <c r="V281" s="254">
        <f>'Natural Gas Filter'!BA1440</f>
        <v>0</v>
      </c>
    </row>
    <row r="282" spans="1:22" s="186" customFormat="1" x14ac:dyDescent="0.25">
      <c r="A282" s="247" t="s">
        <v>369</v>
      </c>
      <c r="B282" s="250">
        <f>'Natural Gas Filter'!AL1441</f>
        <v>4.0038309387847115E-10</v>
      </c>
      <c r="C282" s="250">
        <f>'Natural Gas Filter'!AM1441</f>
        <v>4.0038309387847115E-10</v>
      </c>
      <c r="D282" s="250">
        <f>'Natural Gas Filter'!AN1441</f>
        <v>4.0038309387847115E-10</v>
      </c>
      <c r="E282" s="250">
        <f>'Natural Gas Filter'!AO1441</f>
        <v>4.0038309387847115E-10</v>
      </c>
      <c r="F282" s="250">
        <f>'Natural Gas Filter'!AP1441</f>
        <v>4.0038309387847115E-10</v>
      </c>
      <c r="G282" s="254">
        <f>'Natural Gas Filter'!AQ1441</f>
        <v>4.0038309387847115E-10</v>
      </c>
      <c r="I282" s="213"/>
      <c r="J282" s="247" t="s">
        <v>369</v>
      </c>
      <c r="K282" s="250">
        <f>'Natural Gas Filter'!AR1441</f>
        <v>4.0038309387847115E-10</v>
      </c>
      <c r="L282" s="250">
        <f>'Natural Gas Filter'!AS1441</f>
        <v>4.0038309387847115E-10</v>
      </c>
      <c r="M282" s="250">
        <f>'Natural Gas Filter'!AT1441</f>
        <v>4.0038309387847115E-10</v>
      </c>
      <c r="N282" s="250">
        <f>'Natural Gas Filter'!AU1441</f>
        <v>4.0038309387847115E-10</v>
      </c>
      <c r="O282" s="254">
        <f>'Natural Gas Filter'!AV1441</f>
        <v>4.0038309387847115E-10</v>
      </c>
      <c r="P282" s="195"/>
      <c r="Q282" s="247" t="s">
        <v>369</v>
      </c>
      <c r="R282" s="250">
        <f>'Natural Gas Filter'!AW1441</f>
        <v>4.0038309387847115E-10</v>
      </c>
      <c r="S282" s="250">
        <f>'Natural Gas Filter'!AX1441</f>
        <v>4.0038309387847115E-10</v>
      </c>
      <c r="T282" s="250">
        <f>'Natural Gas Filter'!AY1441</f>
        <v>4.0038309387847115E-10</v>
      </c>
      <c r="U282" s="250">
        <f>'Natural Gas Filter'!AZ1441</f>
        <v>4.0038309387847115E-10</v>
      </c>
      <c r="V282" s="254">
        <f>'Natural Gas Filter'!BA1441</f>
        <v>4.0038309387847115E-10</v>
      </c>
    </row>
    <row r="283" spans="1:22" s="186" customFormat="1" x14ac:dyDescent="0.25">
      <c r="A283" s="247" t="s">
        <v>651</v>
      </c>
      <c r="B283" s="250">
        <f>'Natural Gas Filter'!AL1442</f>
        <v>0</v>
      </c>
      <c r="C283" s="250">
        <f>'Natural Gas Filter'!AM1442</f>
        <v>0</v>
      </c>
      <c r="D283" s="250">
        <f>'Natural Gas Filter'!AN1442</f>
        <v>0</v>
      </c>
      <c r="E283" s="250">
        <f>'Natural Gas Filter'!AO1442</f>
        <v>0</v>
      </c>
      <c r="F283" s="250">
        <f>'Natural Gas Filter'!AP1442</f>
        <v>0</v>
      </c>
      <c r="G283" s="254">
        <f>'Natural Gas Filter'!AQ1442</f>
        <v>0</v>
      </c>
      <c r="I283" s="213"/>
      <c r="J283" s="247" t="s">
        <v>651</v>
      </c>
      <c r="K283" s="250">
        <f>'Natural Gas Filter'!AR1442</f>
        <v>0</v>
      </c>
      <c r="L283" s="250">
        <f>'Natural Gas Filter'!AS1442</f>
        <v>0</v>
      </c>
      <c r="M283" s="250">
        <f>'Natural Gas Filter'!AT1442</f>
        <v>0</v>
      </c>
      <c r="N283" s="250">
        <f>'Natural Gas Filter'!AU1442</f>
        <v>0</v>
      </c>
      <c r="O283" s="254">
        <f>'Natural Gas Filter'!AV1442</f>
        <v>0</v>
      </c>
      <c r="P283" s="195"/>
      <c r="Q283" s="247" t="s">
        <v>651</v>
      </c>
      <c r="R283" s="250">
        <f>'Natural Gas Filter'!AW1442</f>
        <v>0</v>
      </c>
      <c r="S283" s="250">
        <f>'Natural Gas Filter'!AX1442</f>
        <v>0</v>
      </c>
      <c r="T283" s="250">
        <f>'Natural Gas Filter'!AY1442</f>
        <v>0</v>
      </c>
      <c r="U283" s="250">
        <f>'Natural Gas Filter'!AZ1442</f>
        <v>0</v>
      </c>
      <c r="V283" s="254">
        <f>'Natural Gas Filter'!BA1442</f>
        <v>0</v>
      </c>
    </row>
    <row r="284" spans="1:22" s="186" customFormat="1" x14ac:dyDescent="0.25">
      <c r="A284" s="261" t="s">
        <v>594</v>
      </c>
      <c r="B284" s="250">
        <f>'Natural Gas Filter'!AL1443</f>
        <v>0</v>
      </c>
      <c r="C284" s="250">
        <f>'Natural Gas Filter'!AM1443</f>
        <v>0</v>
      </c>
      <c r="D284" s="250">
        <f>'Natural Gas Filter'!AN1443</f>
        <v>0</v>
      </c>
      <c r="E284" s="250">
        <f>'Natural Gas Filter'!AO1443</f>
        <v>0</v>
      </c>
      <c r="F284" s="250">
        <f>'Natural Gas Filter'!AP1443</f>
        <v>0</v>
      </c>
      <c r="G284" s="254">
        <f>'Natural Gas Filter'!AQ1443</f>
        <v>0</v>
      </c>
      <c r="I284" s="213"/>
      <c r="J284" s="261" t="s">
        <v>594</v>
      </c>
      <c r="K284" s="250">
        <f>'Natural Gas Filter'!AR1443</f>
        <v>0</v>
      </c>
      <c r="L284" s="250">
        <f>'Natural Gas Filter'!AS1443</f>
        <v>0</v>
      </c>
      <c r="M284" s="250">
        <f>'Natural Gas Filter'!AT1443</f>
        <v>0</v>
      </c>
      <c r="N284" s="250">
        <f>'Natural Gas Filter'!AU1443</f>
        <v>0</v>
      </c>
      <c r="O284" s="254">
        <f>'Natural Gas Filter'!AV1443</f>
        <v>0</v>
      </c>
      <c r="P284" s="195"/>
      <c r="Q284" s="261" t="s">
        <v>594</v>
      </c>
      <c r="R284" s="250">
        <f>'Natural Gas Filter'!AW1443</f>
        <v>0</v>
      </c>
      <c r="S284" s="250">
        <f>'Natural Gas Filter'!AX1443</f>
        <v>0</v>
      </c>
      <c r="T284" s="250">
        <f>'Natural Gas Filter'!AY1443</f>
        <v>0</v>
      </c>
      <c r="U284" s="250">
        <f>'Natural Gas Filter'!AZ1443</f>
        <v>0</v>
      </c>
      <c r="V284" s="254">
        <f>'Natural Gas Filter'!BA1443</f>
        <v>0</v>
      </c>
    </row>
    <row r="285" spans="1:22" s="186" customFormat="1" x14ac:dyDescent="0.25">
      <c r="A285" s="261" t="s">
        <v>839</v>
      </c>
      <c r="B285" s="248">
        <f>B309-B310</f>
        <v>0</v>
      </c>
      <c r="C285" s="248">
        <f t="shared" ref="C285:G285" si="20">C309-C310</f>
        <v>0</v>
      </c>
      <c r="D285" s="248">
        <f t="shared" si="20"/>
        <v>0</v>
      </c>
      <c r="E285" s="248">
        <f t="shared" si="20"/>
        <v>0</v>
      </c>
      <c r="F285" s="248">
        <f t="shared" si="20"/>
        <v>0</v>
      </c>
      <c r="G285" s="262">
        <f t="shared" si="20"/>
        <v>0</v>
      </c>
      <c r="I285" s="213"/>
      <c r="J285" s="261" t="s">
        <v>839</v>
      </c>
      <c r="K285" s="248">
        <f t="shared" ref="K285:O285" si="21">K309-K310</f>
        <v>0</v>
      </c>
      <c r="L285" s="248">
        <f t="shared" si="21"/>
        <v>0</v>
      </c>
      <c r="M285" s="248">
        <f t="shared" si="21"/>
        <v>0</v>
      </c>
      <c r="N285" s="248">
        <f t="shared" si="21"/>
        <v>0</v>
      </c>
      <c r="O285" s="262">
        <f t="shared" si="21"/>
        <v>0</v>
      </c>
      <c r="P285" s="195"/>
      <c r="Q285" s="261" t="s">
        <v>839</v>
      </c>
      <c r="R285" s="248">
        <f t="shared" ref="R285:U286" si="22">R309-R310</f>
        <v>0</v>
      </c>
      <c r="S285" s="248">
        <f t="shared" si="22"/>
        <v>0</v>
      </c>
      <c r="T285" s="248">
        <f t="shared" si="22"/>
        <v>0</v>
      </c>
      <c r="U285" s="248">
        <f t="shared" si="22"/>
        <v>0</v>
      </c>
      <c r="V285" s="262">
        <f t="shared" ref="V285" si="23">V309-V310</f>
        <v>0</v>
      </c>
    </row>
    <row r="286" spans="1:22" s="186" customFormat="1" x14ac:dyDescent="0.25">
      <c r="A286" s="261" t="s">
        <v>840</v>
      </c>
      <c r="B286" s="248">
        <f>B310-B311</f>
        <v>0</v>
      </c>
      <c r="C286" s="248">
        <f t="shared" ref="C286:G286" si="24">C310-C311</f>
        <v>0</v>
      </c>
      <c r="D286" s="248">
        <f t="shared" si="24"/>
        <v>0</v>
      </c>
      <c r="E286" s="248">
        <f t="shared" si="24"/>
        <v>0</v>
      </c>
      <c r="F286" s="248">
        <f t="shared" si="24"/>
        <v>0</v>
      </c>
      <c r="G286" s="262">
        <f t="shared" si="24"/>
        <v>0</v>
      </c>
      <c r="I286" s="213"/>
      <c r="J286" s="261" t="s">
        <v>840</v>
      </c>
      <c r="K286" s="248">
        <f t="shared" ref="K286:O286" si="25">K310-K311</f>
        <v>0</v>
      </c>
      <c r="L286" s="248">
        <f t="shared" si="25"/>
        <v>0</v>
      </c>
      <c r="M286" s="248">
        <f t="shared" si="25"/>
        <v>0</v>
      </c>
      <c r="N286" s="248">
        <f t="shared" si="25"/>
        <v>0</v>
      </c>
      <c r="O286" s="262">
        <f t="shared" si="25"/>
        <v>0</v>
      </c>
      <c r="P286" s="195"/>
      <c r="Q286" s="261" t="s">
        <v>840</v>
      </c>
      <c r="R286" s="248">
        <f t="shared" si="22"/>
        <v>0</v>
      </c>
      <c r="S286" s="248">
        <f t="shared" si="22"/>
        <v>0</v>
      </c>
      <c r="T286" s="248">
        <f t="shared" si="22"/>
        <v>0</v>
      </c>
      <c r="U286" s="248">
        <f t="shared" si="22"/>
        <v>0</v>
      </c>
      <c r="V286" s="262">
        <f t="shared" ref="V286" si="26">V310-V311</f>
        <v>0</v>
      </c>
    </row>
    <row r="287" spans="1:22" s="186" customFormat="1" x14ac:dyDescent="0.25">
      <c r="A287" s="261" t="s">
        <v>841</v>
      </c>
      <c r="B287" s="248">
        <f>B311</f>
        <v>4.474879411372481E-5</v>
      </c>
      <c r="C287" s="248">
        <f t="shared" ref="C287:G287" si="27">C311</f>
        <v>4.474879411372481E-5</v>
      </c>
      <c r="D287" s="248">
        <f t="shared" si="27"/>
        <v>4.474879411372481E-5</v>
      </c>
      <c r="E287" s="248">
        <f t="shared" si="27"/>
        <v>4.474879411372481E-5</v>
      </c>
      <c r="F287" s="248">
        <f t="shared" si="27"/>
        <v>4.474879411372481E-5</v>
      </c>
      <c r="G287" s="262">
        <f t="shared" si="27"/>
        <v>4.474879411372481E-5</v>
      </c>
      <c r="I287" s="213"/>
      <c r="J287" s="261" t="s">
        <v>841</v>
      </c>
      <c r="K287" s="248">
        <f t="shared" ref="K287:O287" si="28">K311</f>
        <v>4.474879411372481E-5</v>
      </c>
      <c r="L287" s="248">
        <f t="shared" si="28"/>
        <v>4.474879411372481E-5</v>
      </c>
      <c r="M287" s="248">
        <f t="shared" si="28"/>
        <v>4.474879411372481E-5</v>
      </c>
      <c r="N287" s="248">
        <f t="shared" si="28"/>
        <v>4.474879411372481E-5</v>
      </c>
      <c r="O287" s="262">
        <f t="shared" si="28"/>
        <v>4.474879411372481E-5</v>
      </c>
      <c r="P287" s="195"/>
      <c r="Q287" s="261" t="s">
        <v>841</v>
      </c>
      <c r="R287" s="248">
        <f t="shared" ref="R287:U287" si="29">R311</f>
        <v>4.474879411372481E-5</v>
      </c>
      <c r="S287" s="248">
        <f t="shared" si="29"/>
        <v>4.474879411372481E-5</v>
      </c>
      <c r="T287" s="248">
        <f t="shared" si="29"/>
        <v>4.474879411372481E-5</v>
      </c>
      <c r="U287" s="248">
        <f t="shared" si="29"/>
        <v>4.474879411372481E-5</v>
      </c>
      <c r="V287" s="262">
        <f t="shared" ref="V287" si="30">V311</f>
        <v>4.474879411372481E-5</v>
      </c>
    </row>
    <row r="288" spans="1:22" s="186" customFormat="1" x14ac:dyDescent="0.25">
      <c r="A288" s="263" t="s">
        <v>521</v>
      </c>
      <c r="B288" s="250">
        <f>'Natural Gas Filter'!AL1451</f>
        <v>0</v>
      </c>
      <c r="C288" s="250">
        <f>'Natural Gas Filter'!AM1451</f>
        <v>0</v>
      </c>
      <c r="D288" s="250">
        <f>'Natural Gas Filter'!AN1451</f>
        <v>0</v>
      </c>
      <c r="E288" s="250">
        <f>'Natural Gas Filter'!AO1451</f>
        <v>0</v>
      </c>
      <c r="F288" s="250">
        <f>'Natural Gas Filter'!AP1451</f>
        <v>0</v>
      </c>
      <c r="G288" s="254">
        <f>'Natural Gas Filter'!AQ1451</f>
        <v>0</v>
      </c>
      <c r="I288" s="213"/>
      <c r="J288" s="263" t="s">
        <v>521</v>
      </c>
      <c r="K288" s="250">
        <f>'Natural Gas Filter'!AR1451</f>
        <v>0</v>
      </c>
      <c r="L288" s="250">
        <f>'Natural Gas Filter'!AS1451</f>
        <v>0</v>
      </c>
      <c r="M288" s="250">
        <f>'Natural Gas Filter'!AT1451</f>
        <v>0</v>
      </c>
      <c r="N288" s="250">
        <f>'Natural Gas Filter'!AU1451</f>
        <v>0</v>
      </c>
      <c r="O288" s="254">
        <f>'Natural Gas Filter'!AV1451</f>
        <v>0</v>
      </c>
      <c r="P288" s="195"/>
      <c r="Q288" s="263" t="s">
        <v>521</v>
      </c>
      <c r="R288" s="250">
        <f>'Natural Gas Filter'!AW1451</f>
        <v>0</v>
      </c>
      <c r="S288" s="250">
        <f>'Natural Gas Filter'!AX1451</f>
        <v>0</v>
      </c>
      <c r="T288" s="250">
        <f>'Natural Gas Filter'!AY1451</f>
        <v>0</v>
      </c>
      <c r="U288" s="250">
        <f>'Natural Gas Filter'!AZ1451</f>
        <v>0</v>
      </c>
      <c r="V288" s="254">
        <f>'Natural Gas Filter'!BA1451</f>
        <v>0</v>
      </c>
    </row>
    <row r="289" spans="1:22" s="186" customFormat="1" x14ac:dyDescent="0.25">
      <c r="A289" s="263" t="s">
        <v>523</v>
      </c>
      <c r="B289" s="250">
        <f>'Natural Gas Filter'!AL1452</f>
        <v>0</v>
      </c>
      <c r="C289" s="250">
        <f>'Natural Gas Filter'!AM1452</f>
        <v>0</v>
      </c>
      <c r="D289" s="250">
        <f>'Natural Gas Filter'!AN1452</f>
        <v>0</v>
      </c>
      <c r="E289" s="250">
        <f>'Natural Gas Filter'!AO1452</f>
        <v>0</v>
      </c>
      <c r="F289" s="250">
        <f>'Natural Gas Filter'!AP1452</f>
        <v>0</v>
      </c>
      <c r="G289" s="254">
        <f>'Natural Gas Filter'!AQ1452</f>
        <v>0</v>
      </c>
      <c r="I289" s="213"/>
      <c r="J289" s="263" t="s">
        <v>523</v>
      </c>
      <c r="K289" s="250">
        <f>'Natural Gas Filter'!AR1452</f>
        <v>0</v>
      </c>
      <c r="L289" s="250">
        <f>'Natural Gas Filter'!AS1452</f>
        <v>0</v>
      </c>
      <c r="M289" s="250">
        <f>'Natural Gas Filter'!AT1452</f>
        <v>0</v>
      </c>
      <c r="N289" s="250">
        <f>'Natural Gas Filter'!AU1452</f>
        <v>0</v>
      </c>
      <c r="O289" s="254">
        <f>'Natural Gas Filter'!AV1452</f>
        <v>0</v>
      </c>
      <c r="P289" s="195"/>
      <c r="Q289" s="263" t="s">
        <v>523</v>
      </c>
      <c r="R289" s="250">
        <f>'Natural Gas Filter'!AW1452</f>
        <v>0</v>
      </c>
      <c r="S289" s="250">
        <f>'Natural Gas Filter'!AX1452</f>
        <v>0</v>
      </c>
      <c r="T289" s="250">
        <f>'Natural Gas Filter'!AY1452</f>
        <v>0</v>
      </c>
      <c r="U289" s="250">
        <f>'Natural Gas Filter'!AZ1452</f>
        <v>0</v>
      </c>
      <c r="V289" s="254">
        <f>'Natural Gas Filter'!BA1452</f>
        <v>0</v>
      </c>
    </row>
    <row r="290" spans="1:22" s="186" customFormat="1" x14ac:dyDescent="0.25">
      <c r="A290" s="247" t="s">
        <v>374</v>
      </c>
      <c r="B290" s="250">
        <f>'Natural Gas Filter'!AL1453</f>
        <v>3.7683114717973752E-5</v>
      </c>
      <c r="C290" s="250">
        <f>'Natural Gas Filter'!AM1453</f>
        <v>3.7683114717973752E-5</v>
      </c>
      <c r="D290" s="250">
        <f>'Natural Gas Filter'!AN1453</f>
        <v>3.7683114717973752E-5</v>
      </c>
      <c r="E290" s="250">
        <f>'Natural Gas Filter'!AO1453</f>
        <v>3.7683114717973752E-5</v>
      </c>
      <c r="F290" s="250">
        <f>'Natural Gas Filter'!AP1453</f>
        <v>3.7683114717973752E-5</v>
      </c>
      <c r="G290" s="254">
        <f>'Natural Gas Filter'!AQ1453</f>
        <v>3.7683114717973752E-5</v>
      </c>
      <c r="I290" s="213"/>
      <c r="J290" s="247" t="s">
        <v>374</v>
      </c>
      <c r="K290" s="250">
        <f>'Natural Gas Filter'!AR1453</f>
        <v>3.7683114717973752E-5</v>
      </c>
      <c r="L290" s="250">
        <f>'Natural Gas Filter'!AS1453</f>
        <v>3.7683114717973752E-5</v>
      </c>
      <c r="M290" s="250">
        <f>'Natural Gas Filter'!AT1453</f>
        <v>3.7683114717973752E-5</v>
      </c>
      <c r="N290" s="250">
        <f>'Natural Gas Filter'!AU1453</f>
        <v>3.7683114717973752E-5</v>
      </c>
      <c r="O290" s="254">
        <f>'Natural Gas Filter'!AV1453</f>
        <v>3.7683114717973752E-5</v>
      </c>
      <c r="P290" s="195"/>
      <c r="Q290" s="247" t="s">
        <v>374</v>
      </c>
      <c r="R290" s="250">
        <f>'Natural Gas Filter'!AW1453</f>
        <v>3.7683114717973752E-5</v>
      </c>
      <c r="S290" s="250">
        <f>'Natural Gas Filter'!AX1453</f>
        <v>3.7683114717973752E-5</v>
      </c>
      <c r="T290" s="250">
        <f>'Natural Gas Filter'!AY1453</f>
        <v>3.7683114717973752E-5</v>
      </c>
      <c r="U290" s="250">
        <f>'Natural Gas Filter'!AZ1453</f>
        <v>3.7683114717973752E-5</v>
      </c>
      <c r="V290" s="254">
        <f>'Natural Gas Filter'!BA1453</f>
        <v>3.7683114717973752E-5</v>
      </c>
    </row>
    <row r="291" spans="1:22" s="186" customFormat="1" x14ac:dyDescent="0.25">
      <c r="A291" s="247" t="s">
        <v>648</v>
      </c>
      <c r="B291" s="250">
        <f>'Natural Gas Filter'!AL1454</f>
        <v>0</v>
      </c>
      <c r="C291" s="250">
        <f>'Natural Gas Filter'!AM1454</f>
        <v>0</v>
      </c>
      <c r="D291" s="250">
        <f>'Natural Gas Filter'!AN1454</f>
        <v>0</v>
      </c>
      <c r="E291" s="250">
        <f>'Natural Gas Filter'!AO1454</f>
        <v>0</v>
      </c>
      <c r="F291" s="250">
        <f>'Natural Gas Filter'!AP1454</f>
        <v>0</v>
      </c>
      <c r="G291" s="254">
        <f>'Natural Gas Filter'!AQ1454</f>
        <v>0</v>
      </c>
      <c r="I291" s="213"/>
      <c r="J291" s="247" t="s">
        <v>648</v>
      </c>
      <c r="K291" s="250">
        <f>'Natural Gas Filter'!AR1454</f>
        <v>0</v>
      </c>
      <c r="L291" s="250">
        <f>'Natural Gas Filter'!AS1454</f>
        <v>0</v>
      </c>
      <c r="M291" s="250">
        <f>'Natural Gas Filter'!AT1454</f>
        <v>0</v>
      </c>
      <c r="N291" s="250">
        <f>'Natural Gas Filter'!AU1454</f>
        <v>0</v>
      </c>
      <c r="O291" s="254">
        <f>'Natural Gas Filter'!AV1454</f>
        <v>0</v>
      </c>
      <c r="P291" s="195"/>
      <c r="Q291" s="247" t="s">
        <v>648</v>
      </c>
      <c r="R291" s="250">
        <f>'Natural Gas Filter'!AW1454</f>
        <v>0</v>
      </c>
      <c r="S291" s="250">
        <f>'Natural Gas Filter'!AX1454</f>
        <v>0</v>
      </c>
      <c r="T291" s="250">
        <f>'Natural Gas Filter'!AY1454</f>
        <v>0</v>
      </c>
      <c r="U291" s="250">
        <f>'Natural Gas Filter'!AZ1454</f>
        <v>0</v>
      </c>
      <c r="V291" s="254">
        <f>'Natural Gas Filter'!BA1454</f>
        <v>0</v>
      </c>
    </row>
    <row r="292" spans="1:22" s="186" customFormat="1" x14ac:dyDescent="0.25">
      <c r="A292" s="261" t="s">
        <v>376</v>
      </c>
      <c r="B292" s="250">
        <f>'Natural Gas Filter'!AL1455</f>
        <v>1.1775973349366799E-10</v>
      </c>
      <c r="C292" s="250">
        <f>'Natural Gas Filter'!AM1455</f>
        <v>1.1775973349366799E-10</v>
      </c>
      <c r="D292" s="250">
        <f>'Natural Gas Filter'!AN1455</f>
        <v>1.1775973349366799E-10</v>
      </c>
      <c r="E292" s="250">
        <f>'Natural Gas Filter'!AO1455</f>
        <v>1.1775973349366799E-10</v>
      </c>
      <c r="F292" s="250">
        <f>'Natural Gas Filter'!AP1455</f>
        <v>1.1775973349366799E-10</v>
      </c>
      <c r="G292" s="254">
        <f>'Natural Gas Filter'!AQ1455</f>
        <v>1.1775973349366799E-10</v>
      </c>
      <c r="I292" s="213"/>
      <c r="J292" s="261" t="s">
        <v>376</v>
      </c>
      <c r="K292" s="250">
        <f>'Natural Gas Filter'!AR1455</f>
        <v>1.1775973349366799E-10</v>
      </c>
      <c r="L292" s="250">
        <f>'Natural Gas Filter'!AS1455</f>
        <v>1.1775973349366799E-10</v>
      </c>
      <c r="M292" s="250">
        <f>'Natural Gas Filter'!AT1455</f>
        <v>1.1775973349366799E-10</v>
      </c>
      <c r="N292" s="250">
        <f>'Natural Gas Filter'!AU1455</f>
        <v>1.1775973349366799E-10</v>
      </c>
      <c r="O292" s="254">
        <f>'Natural Gas Filter'!AV1455</f>
        <v>1.1775973349366799E-10</v>
      </c>
      <c r="P292" s="195"/>
      <c r="Q292" s="261" t="s">
        <v>376</v>
      </c>
      <c r="R292" s="250">
        <f>'Natural Gas Filter'!AW1455</f>
        <v>1.1775973349366799E-10</v>
      </c>
      <c r="S292" s="250">
        <f>'Natural Gas Filter'!AX1455</f>
        <v>1.1775973349366799E-10</v>
      </c>
      <c r="T292" s="250">
        <f>'Natural Gas Filter'!AY1455</f>
        <v>1.1775973349366799E-10</v>
      </c>
      <c r="U292" s="250">
        <f>'Natural Gas Filter'!AZ1455</f>
        <v>1.1775973349366799E-10</v>
      </c>
      <c r="V292" s="254">
        <f>'Natural Gas Filter'!BA1455</f>
        <v>1.1775973349366799E-10</v>
      </c>
    </row>
    <row r="293" spans="1:22" s="186" customFormat="1" x14ac:dyDescent="0.25">
      <c r="A293" s="261" t="s">
        <v>378</v>
      </c>
      <c r="B293" s="250">
        <f>'Natural Gas Filter'!AL1456</f>
        <v>5.6524672076960631E-10</v>
      </c>
      <c r="C293" s="250">
        <f>'Natural Gas Filter'!AM1456</f>
        <v>5.6524672076960631E-10</v>
      </c>
      <c r="D293" s="250">
        <f>'Natural Gas Filter'!AN1456</f>
        <v>5.6524672076960631E-10</v>
      </c>
      <c r="E293" s="250">
        <f>'Natural Gas Filter'!AO1456</f>
        <v>5.6524672076960631E-10</v>
      </c>
      <c r="F293" s="250">
        <f>'Natural Gas Filter'!AP1456</f>
        <v>5.6524672076960631E-10</v>
      </c>
      <c r="G293" s="254">
        <f>'Natural Gas Filter'!AQ1456</f>
        <v>5.6524672076960631E-10</v>
      </c>
      <c r="I293" s="213"/>
      <c r="J293" s="261" t="s">
        <v>378</v>
      </c>
      <c r="K293" s="250">
        <f>'Natural Gas Filter'!AR1456</f>
        <v>5.6524672076960631E-10</v>
      </c>
      <c r="L293" s="250">
        <f>'Natural Gas Filter'!AS1456</f>
        <v>5.6524672076960631E-10</v>
      </c>
      <c r="M293" s="250">
        <f>'Natural Gas Filter'!AT1456</f>
        <v>5.6524672076960631E-10</v>
      </c>
      <c r="N293" s="250">
        <f>'Natural Gas Filter'!AU1456</f>
        <v>5.6524672076960631E-10</v>
      </c>
      <c r="O293" s="254">
        <f>'Natural Gas Filter'!AV1456</f>
        <v>5.6524672076960631E-10</v>
      </c>
      <c r="P293" s="195"/>
      <c r="Q293" s="261" t="s">
        <v>378</v>
      </c>
      <c r="R293" s="250">
        <f>'Natural Gas Filter'!AW1456</f>
        <v>5.6524672076960631E-10</v>
      </c>
      <c r="S293" s="250">
        <f>'Natural Gas Filter'!AX1456</f>
        <v>5.6524672076960631E-10</v>
      </c>
      <c r="T293" s="250">
        <f>'Natural Gas Filter'!AY1456</f>
        <v>5.6524672076960631E-10</v>
      </c>
      <c r="U293" s="250">
        <f>'Natural Gas Filter'!AZ1456</f>
        <v>5.6524672076960631E-10</v>
      </c>
      <c r="V293" s="254">
        <f>'Natural Gas Filter'!BA1456</f>
        <v>5.6524672076960631E-10</v>
      </c>
    </row>
    <row r="294" spans="1:22" s="186" customFormat="1" x14ac:dyDescent="0.25">
      <c r="A294" s="247" t="s">
        <v>645</v>
      </c>
      <c r="B294" s="250">
        <f>'Natural Gas Filter'!AL1457</f>
        <v>0</v>
      </c>
      <c r="C294" s="250">
        <f>'Natural Gas Filter'!AM1457</f>
        <v>0</v>
      </c>
      <c r="D294" s="250">
        <f>'Natural Gas Filter'!AN1457</f>
        <v>0</v>
      </c>
      <c r="E294" s="250">
        <f>'Natural Gas Filter'!AO1457</f>
        <v>0</v>
      </c>
      <c r="F294" s="250">
        <f>'Natural Gas Filter'!AP1457</f>
        <v>0</v>
      </c>
      <c r="G294" s="254">
        <f>'Natural Gas Filter'!AQ1457</f>
        <v>0</v>
      </c>
      <c r="I294" s="213"/>
      <c r="J294" s="247" t="s">
        <v>645</v>
      </c>
      <c r="K294" s="250">
        <f>'Natural Gas Filter'!AR1457</f>
        <v>0</v>
      </c>
      <c r="L294" s="250">
        <f>'Natural Gas Filter'!AS1457</f>
        <v>0</v>
      </c>
      <c r="M294" s="250">
        <f>'Natural Gas Filter'!AT1457</f>
        <v>0</v>
      </c>
      <c r="N294" s="250">
        <f>'Natural Gas Filter'!AU1457</f>
        <v>0</v>
      </c>
      <c r="O294" s="254">
        <f>'Natural Gas Filter'!AV1457</f>
        <v>0</v>
      </c>
      <c r="P294" s="195"/>
      <c r="Q294" s="247" t="s">
        <v>645</v>
      </c>
      <c r="R294" s="250">
        <f>'Natural Gas Filter'!AW1457</f>
        <v>0</v>
      </c>
      <c r="S294" s="250">
        <f>'Natural Gas Filter'!AX1457</f>
        <v>0</v>
      </c>
      <c r="T294" s="250">
        <f>'Natural Gas Filter'!AY1457</f>
        <v>0</v>
      </c>
      <c r="U294" s="250">
        <f>'Natural Gas Filter'!AZ1457</f>
        <v>0</v>
      </c>
      <c r="V294" s="254">
        <f>'Natural Gas Filter'!BA1457</f>
        <v>0</v>
      </c>
    </row>
    <row r="295" spans="1:22" s="186" customFormat="1" x14ac:dyDescent="0.25">
      <c r="A295" s="261" t="s">
        <v>277</v>
      </c>
      <c r="B295" s="250">
        <f>'Natural Gas Filter'!AL1458</f>
        <v>1.4131168019240155E-5</v>
      </c>
      <c r="C295" s="250">
        <f>'Natural Gas Filter'!AM1458</f>
        <v>1.4131168019240155E-5</v>
      </c>
      <c r="D295" s="250">
        <f>'Natural Gas Filter'!AN1458</f>
        <v>1.4131168019240155E-5</v>
      </c>
      <c r="E295" s="250">
        <f>'Natural Gas Filter'!AO1458</f>
        <v>1.4131168019240155E-5</v>
      </c>
      <c r="F295" s="250">
        <f>'Natural Gas Filter'!AP1458</f>
        <v>1.4131168019240155E-5</v>
      </c>
      <c r="G295" s="254">
        <f>'Natural Gas Filter'!AQ1458</f>
        <v>1.4131168019240155E-5</v>
      </c>
      <c r="I295" s="213"/>
      <c r="J295" s="261" t="s">
        <v>277</v>
      </c>
      <c r="K295" s="250">
        <f>'Natural Gas Filter'!AR1458</f>
        <v>1.4131168019240155E-5</v>
      </c>
      <c r="L295" s="250">
        <f>'Natural Gas Filter'!AS1458</f>
        <v>1.4131168019240155E-5</v>
      </c>
      <c r="M295" s="250">
        <f>'Natural Gas Filter'!AT1458</f>
        <v>1.4131168019240155E-5</v>
      </c>
      <c r="N295" s="250">
        <f>'Natural Gas Filter'!AU1458</f>
        <v>1.4131168019240155E-5</v>
      </c>
      <c r="O295" s="254">
        <f>'Natural Gas Filter'!AV1458</f>
        <v>1.4131168019240155E-5</v>
      </c>
      <c r="P295" s="195"/>
      <c r="Q295" s="261" t="s">
        <v>277</v>
      </c>
      <c r="R295" s="250">
        <f>'Natural Gas Filter'!AW1458</f>
        <v>1.4131168019240155E-5</v>
      </c>
      <c r="S295" s="250">
        <f>'Natural Gas Filter'!AX1458</f>
        <v>1.4131168019240155E-5</v>
      </c>
      <c r="T295" s="250">
        <f>'Natural Gas Filter'!AY1458</f>
        <v>1.4131168019240155E-5</v>
      </c>
      <c r="U295" s="250">
        <f>'Natural Gas Filter'!AZ1458</f>
        <v>1.4131168019240155E-5</v>
      </c>
      <c r="V295" s="254">
        <f>'Natural Gas Filter'!BA1458</f>
        <v>1.4131168019240155E-5</v>
      </c>
    </row>
    <row r="296" spans="1:22" s="186" customFormat="1" x14ac:dyDescent="0.25">
      <c r="A296" s="261" t="s">
        <v>412</v>
      </c>
      <c r="B296" s="250">
        <f>'Natural Gas Filter'!AL1459</f>
        <v>0</v>
      </c>
      <c r="C296" s="250">
        <f>'Natural Gas Filter'!AM1459</f>
        <v>0</v>
      </c>
      <c r="D296" s="250">
        <f>'Natural Gas Filter'!AN1459</f>
        <v>0</v>
      </c>
      <c r="E296" s="250">
        <f>'Natural Gas Filter'!AO1459</f>
        <v>0</v>
      </c>
      <c r="F296" s="250">
        <f>'Natural Gas Filter'!AP1459</f>
        <v>0</v>
      </c>
      <c r="G296" s="254">
        <f>'Natural Gas Filter'!AQ1459</f>
        <v>0</v>
      </c>
      <c r="I296" s="213"/>
      <c r="J296" s="261" t="s">
        <v>412</v>
      </c>
      <c r="K296" s="250">
        <f>'Natural Gas Filter'!AR1459</f>
        <v>0</v>
      </c>
      <c r="L296" s="250">
        <f>'Natural Gas Filter'!AS1459</f>
        <v>0</v>
      </c>
      <c r="M296" s="250">
        <f>'Natural Gas Filter'!AT1459</f>
        <v>0</v>
      </c>
      <c r="N296" s="250">
        <f>'Natural Gas Filter'!AU1459</f>
        <v>0</v>
      </c>
      <c r="O296" s="254">
        <f>'Natural Gas Filter'!AV1459</f>
        <v>0</v>
      </c>
      <c r="P296" s="195"/>
      <c r="Q296" s="261" t="s">
        <v>412</v>
      </c>
      <c r="R296" s="250">
        <f>'Natural Gas Filter'!AW1459</f>
        <v>0</v>
      </c>
      <c r="S296" s="250">
        <f>'Natural Gas Filter'!AX1459</f>
        <v>0</v>
      </c>
      <c r="T296" s="250">
        <f>'Natural Gas Filter'!AY1459</f>
        <v>0</v>
      </c>
      <c r="U296" s="250">
        <f>'Natural Gas Filter'!AZ1459</f>
        <v>0</v>
      </c>
      <c r="V296" s="254">
        <f>'Natural Gas Filter'!BA1459</f>
        <v>0</v>
      </c>
    </row>
    <row r="297" spans="1:22" s="186" customFormat="1" x14ac:dyDescent="0.25">
      <c r="A297" s="247" t="s">
        <v>642</v>
      </c>
      <c r="B297" s="250">
        <f>'Natural Gas Filter'!AL1460</f>
        <v>0</v>
      </c>
      <c r="C297" s="250">
        <f>'Natural Gas Filter'!AM1460</f>
        <v>0</v>
      </c>
      <c r="D297" s="250">
        <f>'Natural Gas Filter'!AN1460</f>
        <v>0</v>
      </c>
      <c r="E297" s="250">
        <f>'Natural Gas Filter'!AO1460</f>
        <v>0</v>
      </c>
      <c r="F297" s="250">
        <f>'Natural Gas Filter'!AP1460</f>
        <v>0</v>
      </c>
      <c r="G297" s="254">
        <f>'Natural Gas Filter'!AQ1460</f>
        <v>0</v>
      </c>
      <c r="I297" s="213"/>
      <c r="J297" s="247" t="s">
        <v>642</v>
      </c>
      <c r="K297" s="250">
        <f>'Natural Gas Filter'!AR1460</f>
        <v>0</v>
      </c>
      <c r="L297" s="250">
        <f>'Natural Gas Filter'!AS1460</f>
        <v>0</v>
      </c>
      <c r="M297" s="250">
        <f>'Natural Gas Filter'!AT1460</f>
        <v>0</v>
      </c>
      <c r="N297" s="250">
        <f>'Natural Gas Filter'!AU1460</f>
        <v>0</v>
      </c>
      <c r="O297" s="254">
        <f>'Natural Gas Filter'!AV1460</f>
        <v>0</v>
      </c>
      <c r="P297" s="195"/>
      <c r="Q297" s="247" t="s">
        <v>642</v>
      </c>
      <c r="R297" s="250">
        <f>'Natural Gas Filter'!AW1460</f>
        <v>0</v>
      </c>
      <c r="S297" s="250">
        <f>'Natural Gas Filter'!AX1460</f>
        <v>0</v>
      </c>
      <c r="T297" s="250">
        <f>'Natural Gas Filter'!AY1460</f>
        <v>0</v>
      </c>
      <c r="U297" s="250">
        <f>'Natural Gas Filter'!AZ1460</f>
        <v>0</v>
      </c>
      <c r="V297" s="254">
        <f>'Natural Gas Filter'!BA1460</f>
        <v>0</v>
      </c>
    </row>
    <row r="298" spans="1:22" s="186" customFormat="1" x14ac:dyDescent="0.25">
      <c r="A298" s="261" t="s">
        <v>382</v>
      </c>
      <c r="B298" s="250">
        <f>'Natural Gas Filter'!AL1461</f>
        <v>8.0076618775694218E-8</v>
      </c>
      <c r="C298" s="250">
        <f>'Natural Gas Filter'!AM1461</f>
        <v>8.0076618775694218E-8</v>
      </c>
      <c r="D298" s="250">
        <f>'Natural Gas Filter'!AN1461</f>
        <v>8.0076618775694218E-8</v>
      </c>
      <c r="E298" s="250">
        <f>'Natural Gas Filter'!AO1461</f>
        <v>8.0076618775694218E-8</v>
      </c>
      <c r="F298" s="250">
        <f>'Natural Gas Filter'!AP1461</f>
        <v>8.0076618775694218E-8</v>
      </c>
      <c r="G298" s="254">
        <f>'Natural Gas Filter'!AQ1461</f>
        <v>8.0076618775694218E-8</v>
      </c>
      <c r="I298" s="213"/>
      <c r="J298" s="261" t="s">
        <v>382</v>
      </c>
      <c r="K298" s="250">
        <f>'Natural Gas Filter'!AR1461</f>
        <v>8.0076618775694218E-8</v>
      </c>
      <c r="L298" s="250">
        <f>'Natural Gas Filter'!AS1461</f>
        <v>8.0076618775694218E-8</v>
      </c>
      <c r="M298" s="250">
        <f>'Natural Gas Filter'!AT1461</f>
        <v>8.0076618775694218E-8</v>
      </c>
      <c r="N298" s="250">
        <f>'Natural Gas Filter'!AU1461</f>
        <v>8.0076618775694218E-8</v>
      </c>
      <c r="O298" s="254">
        <f>'Natural Gas Filter'!AV1461</f>
        <v>8.0076618775694218E-8</v>
      </c>
      <c r="P298" s="195"/>
      <c r="Q298" s="261" t="s">
        <v>382</v>
      </c>
      <c r="R298" s="250">
        <f>'Natural Gas Filter'!AW1461</f>
        <v>8.0076618775694218E-8</v>
      </c>
      <c r="S298" s="250">
        <f>'Natural Gas Filter'!AX1461</f>
        <v>8.0076618775694218E-8</v>
      </c>
      <c r="T298" s="250">
        <f>'Natural Gas Filter'!AY1461</f>
        <v>8.0076618775694218E-8</v>
      </c>
      <c r="U298" s="250">
        <f>'Natural Gas Filter'!AZ1461</f>
        <v>8.0076618775694218E-8</v>
      </c>
      <c r="V298" s="254">
        <f>'Natural Gas Filter'!BA1461</f>
        <v>8.0076618775694218E-8</v>
      </c>
    </row>
    <row r="299" spans="1:22" s="186" customFormat="1" x14ac:dyDescent="0.25">
      <c r="A299" s="261" t="s">
        <v>279</v>
      </c>
      <c r="B299" s="250">
        <f>'Natural Gas Filter'!AL1462</f>
        <v>2.5907141368606954E-4</v>
      </c>
      <c r="C299" s="250">
        <f>'Natural Gas Filter'!AM1462</f>
        <v>2.5907141368606954E-4</v>
      </c>
      <c r="D299" s="250">
        <f>'Natural Gas Filter'!AN1462</f>
        <v>2.5907141368606954E-4</v>
      </c>
      <c r="E299" s="250">
        <f>'Natural Gas Filter'!AO1462</f>
        <v>2.5907141368606954E-4</v>
      </c>
      <c r="F299" s="250">
        <f>'Natural Gas Filter'!AP1462</f>
        <v>2.5907141368606954E-4</v>
      </c>
      <c r="G299" s="254">
        <f>'Natural Gas Filter'!AQ1462</f>
        <v>2.5907141368606954E-4</v>
      </c>
      <c r="I299" s="213"/>
      <c r="J299" s="261" t="s">
        <v>279</v>
      </c>
      <c r="K299" s="250">
        <f>'Natural Gas Filter'!AR1462</f>
        <v>2.5907141368606954E-4</v>
      </c>
      <c r="L299" s="250">
        <f>'Natural Gas Filter'!AS1462</f>
        <v>2.5907141368606954E-4</v>
      </c>
      <c r="M299" s="250">
        <f>'Natural Gas Filter'!AT1462</f>
        <v>2.5907141368606954E-4</v>
      </c>
      <c r="N299" s="250">
        <f>'Natural Gas Filter'!AU1462</f>
        <v>2.5907141368606954E-4</v>
      </c>
      <c r="O299" s="254">
        <f>'Natural Gas Filter'!AV1462</f>
        <v>2.5907141368606954E-4</v>
      </c>
      <c r="P299" s="195"/>
      <c r="Q299" s="261" t="s">
        <v>279</v>
      </c>
      <c r="R299" s="250">
        <f>'Natural Gas Filter'!AW1462</f>
        <v>2.5907141368606954E-4</v>
      </c>
      <c r="S299" s="250">
        <f>'Natural Gas Filter'!AX1462</f>
        <v>2.5907141368606954E-4</v>
      </c>
      <c r="T299" s="250">
        <f>'Natural Gas Filter'!AY1462</f>
        <v>2.5907141368606954E-4</v>
      </c>
      <c r="U299" s="250">
        <f>'Natural Gas Filter'!AZ1462</f>
        <v>2.5907141368606954E-4</v>
      </c>
      <c r="V299" s="254">
        <f>'Natural Gas Filter'!BA1462</f>
        <v>2.5907141368606954E-4</v>
      </c>
    </row>
    <row r="300" spans="1:22" s="186" customFormat="1" x14ac:dyDescent="0.25">
      <c r="A300" s="247" t="s">
        <v>639</v>
      </c>
      <c r="B300" s="250">
        <f>'Natural Gas Filter'!AL1463</f>
        <v>0</v>
      </c>
      <c r="C300" s="250">
        <f>'Natural Gas Filter'!AM1463</f>
        <v>0</v>
      </c>
      <c r="D300" s="250">
        <f>'Natural Gas Filter'!AN1463</f>
        <v>0</v>
      </c>
      <c r="E300" s="250">
        <f>'Natural Gas Filter'!AO1463</f>
        <v>0</v>
      </c>
      <c r="F300" s="250">
        <f>'Natural Gas Filter'!AP1463</f>
        <v>0</v>
      </c>
      <c r="G300" s="254">
        <f>'Natural Gas Filter'!AQ1463</f>
        <v>0</v>
      </c>
      <c r="I300" s="213"/>
      <c r="J300" s="247" t="s">
        <v>639</v>
      </c>
      <c r="K300" s="250">
        <f>'Natural Gas Filter'!AR1463</f>
        <v>0</v>
      </c>
      <c r="L300" s="250">
        <f>'Natural Gas Filter'!AS1463</f>
        <v>0</v>
      </c>
      <c r="M300" s="250">
        <f>'Natural Gas Filter'!AT1463</f>
        <v>0</v>
      </c>
      <c r="N300" s="250">
        <f>'Natural Gas Filter'!AU1463</f>
        <v>0</v>
      </c>
      <c r="O300" s="254">
        <f>'Natural Gas Filter'!AV1463</f>
        <v>0</v>
      </c>
      <c r="P300" s="195"/>
      <c r="Q300" s="247" t="s">
        <v>639</v>
      </c>
      <c r="R300" s="250">
        <f>'Natural Gas Filter'!AW1463</f>
        <v>0</v>
      </c>
      <c r="S300" s="250">
        <f>'Natural Gas Filter'!AX1463</f>
        <v>0</v>
      </c>
      <c r="T300" s="250">
        <f>'Natural Gas Filter'!AY1463</f>
        <v>0</v>
      </c>
      <c r="U300" s="250">
        <f>'Natural Gas Filter'!AZ1463</f>
        <v>0</v>
      </c>
      <c r="V300" s="254">
        <f>'Natural Gas Filter'!BA1463</f>
        <v>0</v>
      </c>
    </row>
    <row r="301" spans="1:22" s="186" customFormat="1" x14ac:dyDescent="0.25">
      <c r="A301" s="247" t="s">
        <v>636</v>
      </c>
      <c r="B301" s="250">
        <f>'Natural Gas Filter'!AL1464</f>
        <v>0</v>
      </c>
      <c r="C301" s="250">
        <f>'Natural Gas Filter'!AM1464</f>
        <v>0</v>
      </c>
      <c r="D301" s="250">
        <f>'Natural Gas Filter'!AN1464</f>
        <v>0</v>
      </c>
      <c r="E301" s="250">
        <f>'Natural Gas Filter'!AO1464</f>
        <v>0</v>
      </c>
      <c r="F301" s="250">
        <f>'Natural Gas Filter'!AP1464</f>
        <v>0</v>
      </c>
      <c r="G301" s="254">
        <f>'Natural Gas Filter'!AQ1464</f>
        <v>0</v>
      </c>
      <c r="I301" s="213"/>
      <c r="J301" s="247" t="s">
        <v>636</v>
      </c>
      <c r="K301" s="250">
        <f>'Natural Gas Filter'!AR1464</f>
        <v>0</v>
      </c>
      <c r="L301" s="250">
        <f>'Natural Gas Filter'!AS1464</f>
        <v>0</v>
      </c>
      <c r="M301" s="250">
        <f>'Natural Gas Filter'!AT1464</f>
        <v>0</v>
      </c>
      <c r="N301" s="250">
        <f>'Natural Gas Filter'!AU1464</f>
        <v>0</v>
      </c>
      <c r="O301" s="254">
        <f>'Natural Gas Filter'!AV1464</f>
        <v>0</v>
      </c>
      <c r="P301" s="195"/>
      <c r="Q301" s="247" t="s">
        <v>636</v>
      </c>
      <c r="R301" s="250">
        <f>'Natural Gas Filter'!AW1464</f>
        <v>0</v>
      </c>
      <c r="S301" s="250">
        <f>'Natural Gas Filter'!AX1464</f>
        <v>0</v>
      </c>
      <c r="T301" s="250">
        <f>'Natural Gas Filter'!AY1464</f>
        <v>0</v>
      </c>
      <c r="U301" s="250">
        <f>'Natural Gas Filter'!AZ1464</f>
        <v>0</v>
      </c>
      <c r="V301" s="254">
        <f>'Natural Gas Filter'!BA1464</f>
        <v>0</v>
      </c>
    </row>
    <row r="302" spans="1:22" s="186" customFormat="1" x14ac:dyDescent="0.25">
      <c r="A302" s="247" t="s">
        <v>634</v>
      </c>
      <c r="B302" s="250">
        <f>'Natural Gas Filter'!AL1465</f>
        <v>0</v>
      </c>
      <c r="C302" s="250">
        <f>'Natural Gas Filter'!AM1465</f>
        <v>0</v>
      </c>
      <c r="D302" s="250">
        <f>'Natural Gas Filter'!AN1465</f>
        <v>0</v>
      </c>
      <c r="E302" s="250">
        <f>'Natural Gas Filter'!AO1465</f>
        <v>0</v>
      </c>
      <c r="F302" s="250">
        <f>'Natural Gas Filter'!AP1465</f>
        <v>0</v>
      </c>
      <c r="G302" s="254">
        <f>'Natural Gas Filter'!AQ1465</f>
        <v>0</v>
      </c>
      <c r="I302" s="213"/>
      <c r="J302" s="247" t="s">
        <v>634</v>
      </c>
      <c r="K302" s="250">
        <f>'Natural Gas Filter'!AR1465</f>
        <v>0</v>
      </c>
      <c r="L302" s="250">
        <f>'Natural Gas Filter'!AS1465</f>
        <v>0</v>
      </c>
      <c r="M302" s="250">
        <f>'Natural Gas Filter'!AT1465</f>
        <v>0</v>
      </c>
      <c r="N302" s="250">
        <f>'Natural Gas Filter'!AU1465</f>
        <v>0</v>
      </c>
      <c r="O302" s="254">
        <f>'Natural Gas Filter'!AV1465</f>
        <v>0</v>
      </c>
      <c r="P302" s="195"/>
      <c r="Q302" s="247" t="s">
        <v>634</v>
      </c>
      <c r="R302" s="250">
        <f>'Natural Gas Filter'!AW1465</f>
        <v>0</v>
      </c>
      <c r="S302" s="250">
        <f>'Natural Gas Filter'!AX1465</f>
        <v>0</v>
      </c>
      <c r="T302" s="250">
        <f>'Natural Gas Filter'!AY1465</f>
        <v>0</v>
      </c>
      <c r="U302" s="250">
        <f>'Natural Gas Filter'!AZ1465</f>
        <v>0</v>
      </c>
      <c r="V302" s="254">
        <f>'Natural Gas Filter'!BA1465</f>
        <v>0</v>
      </c>
    </row>
    <row r="303" spans="1:22" s="186" customFormat="1" x14ac:dyDescent="0.25">
      <c r="A303" s="247" t="s">
        <v>632</v>
      </c>
      <c r="B303" s="250">
        <f>'Natural Gas Filter'!AL1466</f>
        <v>0</v>
      </c>
      <c r="C303" s="250">
        <f>'Natural Gas Filter'!AM1466</f>
        <v>0</v>
      </c>
      <c r="D303" s="250">
        <f>'Natural Gas Filter'!AN1466</f>
        <v>0</v>
      </c>
      <c r="E303" s="250">
        <f>'Natural Gas Filter'!AO1466</f>
        <v>0</v>
      </c>
      <c r="F303" s="250">
        <f>'Natural Gas Filter'!AP1466</f>
        <v>0</v>
      </c>
      <c r="G303" s="254">
        <f>'Natural Gas Filter'!AQ1466</f>
        <v>0</v>
      </c>
      <c r="I303" s="213"/>
      <c r="J303" s="247" t="s">
        <v>632</v>
      </c>
      <c r="K303" s="250">
        <f>'Natural Gas Filter'!AR1466</f>
        <v>0</v>
      </c>
      <c r="L303" s="250">
        <f>'Natural Gas Filter'!AS1466</f>
        <v>0</v>
      </c>
      <c r="M303" s="250">
        <f>'Natural Gas Filter'!AT1466</f>
        <v>0</v>
      </c>
      <c r="N303" s="250">
        <f>'Natural Gas Filter'!AU1466</f>
        <v>0</v>
      </c>
      <c r="O303" s="254">
        <f>'Natural Gas Filter'!AV1466</f>
        <v>0</v>
      </c>
      <c r="P303" s="195"/>
      <c r="Q303" s="247" t="s">
        <v>632</v>
      </c>
      <c r="R303" s="250">
        <f>'Natural Gas Filter'!AW1466</f>
        <v>0</v>
      </c>
      <c r="S303" s="250">
        <f>'Natural Gas Filter'!AX1466</f>
        <v>0</v>
      </c>
      <c r="T303" s="250">
        <f>'Natural Gas Filter'!AY1466</f>
        <v>0</v>
      </c>
      <c r="U303" s="250">
        <f>'Natural Gas Filter'!AZ1466</f>
        <v>0</v>
      </c>
      <c r="V303" s="254">
        <f>'Natural Gas Filter'!BA1466</f>
        <v>0</v>
      </c>
    </row>
    <row r="304" spans="1:22" s="186" customFormat="1" x14ac:dyDescent="0.25">
      <c r="A304" s="247" t="s">
        <v>630</v>
      </c>
      <c r="B304" s="250">
        <f>'Natural Gas Filter'!AL1467</f>
        <v>0</v>
      </c>
      <c r="C304" s="250">
        <f>'Natural Gas Filter'!AM1467</f>
        <v>0</v>
      </c>
      <c r="D304" s="250">
        <f>'Natural Gas Filter'!AN1467</f>
        <v>0</v>
      </c>
      <c r="E304" s="250">
        <f>'Natural Gas Filter'!AO1467</f>
        <v>0</v>
      </c>
      <c r="F304" s="250">
        <f>'Natural Gas Filter'!AP1467</f>
        <v>0</v>
      </c>
      <c r="G304" s="254">
        <f>'Natural Gas Filter'!AQ1467</f>
        <v>0</v>
      </c>
      <c r="I304" s="213"/>
      <c r="J304" s="247" t="s">
        <v>630</v>
      </c>
      <c r="K304" s="250">
        <f>'Natural Gas Filter'!AR1467</f>
        <v>0</v>
      </c>
      <c r="L304" s="250">
        <f>'Natural Gas Filter'!AS1467</f>
        <v>0</v>
      </c>
      <c r="M304" s="250">
        <f>'Natural Gas Filter'!AT1467</f>
        <v>0</v>
      </c>
      <c r="N304" s="250">
        <f>'Natural Gas Filter'!AU1467</f>
        <v>0</v>
      </c>
      <c r="O304" s="254">
        <f>'Natural Gas Filter'!AV1467</f>
        <v>0</v>
      </c>
      <c r="P304" s="195"/>
      <c r="Q304" s="247" t="s">
        <v>630</v>
      </c>
      <c r="R304" s="250">
        <f>'Natural Gas Filter'!AW1467</f>
        <v>0</v>
      </c>
      <c r="S304" s="250">
        <f>'Natural Gas Filter'!AX1467</f>
        <v>0</v>
      </c>
      <c r="T304" s="250">
        <f>'Natural Gas Filter'!AY1467</f>
        <v>0</v>
      </c>
      <c r="U304" s="250">
        <f>'Natural Gas Filter'!AZ1467</f>
        <v>0</v>
      </c>
      <c r="V304" s="254">
        <f>'Natural Gas Filter'!BA1467</f>
        <v>0</v>
      </c>
    </row>
    <row r="305" spans="1:22" s="186" customFormat="1" x14ac:dyDescent="0.25">
      <c r="A305" s="261" t="s">
        <v>384</v>
      </c>
      <c r="B305" s="250">
        <f>'Natural Gas Filter'!AL1468</f>
        <v>5.4169477407087274E-8</v>
      </c>
      <c r="C305" s="250">
        <f>'Natural Gas Filter'!AM1468</f>
        <v>5.4169477407087274E-8</v>
      </c>
      <c r="D305" s="250">
        <f>'Natural Gas Filter'!AN1468</f>
        <v>5.4169477407087274E-8</v>
      </c>
      <c r="E305" s="250">
        <f>'Natural Gas Filter'!AO1468</f>
        <v>5.4169477407087274E-8</v>
      </c>
      <c r="F305" s="250">
        <f>'Natural Gas Filter'!AP1468</f>
        <v>5.4169477407087274E-8</v>
      </c>
      <c r="G305" s="254">
        <f>'Natural Gas Filter'!AQ1468</f>
        <v>5.4169477407087274E-8</v>
      </c>
      <c r="I305" s="213"/>
      <c r="J305" s="261" t="s">
        <v>384</v>
      </c>
      <c r="K305" s="250">
        <f>'Natural Gas Filter'!AR1468</f>
        <v>5.4169477407087274E-8</v>
      </c>
      <c r="L305" s="250">
        <f>'Natural Gas Filter'!AS1468</f>
        <v>5.4169477407087274E-8</v>
      </c>
      <c r="M305" s="250">
        <f>'Natural Gas Filter'!AT1468</f>
        <v>5.4169477407087274E-8</v>
      </c>
      <c r="N305" s="250">
        <f>'Natural Gas Filter'!AU1468</f>
        <v>5.4169477407087274E-8</v>
      </c>
      <c r="O305" s="254">
        <f>'Natural Gas Filter'!AV1468</f>
        <v>5.4169477407087274E-8</v>
      </c>
      <c r="P305" s="195"/>
      <c r="Q305" s="261" t="s">
        <v>384</v>
      </c>
      <c r="R305" s="250">
        <f>'Natural Gas Filter'!AW1468</f>
        <v>5.4169477407087274E-8</v>
      </c>
      <c r="S305" s="250">
        <f>'Natural Gas Filter'!AX1468</f>
        <v>5.4169477407087274E-8</v>
      </c>
      <c r="T305" s="250">
        <f>'Natural Gas Filter'!AY1468</f>
        <v>5.4169477407087274E-8</v>
      </c>
      <c r="U305" s="250">
        <f>'Natural Gas Filter'!AZ1468</f>
        <v>5.4169477407087274E-8</v>
      </c>
      <c r="V305" s="254">
        <f>'Natural Gas Filter'!BA1468</f>
        <v>5.4169477407087274E-8</v>
      </c>
    </row>
    <row r="306" spans="1:22" s="186" customFormat="1" x14ac:dyDescent="0.25">
      <c r="A306" s="247" t="s">
        <v>628</v>
      </c>
      <c r="B306" s="250">
        <f>'Natural Gas Filter'!AL1469</f>
        <v>0</v>
      </c>
      <c r="C306" s="250">
        <f>'Natural Gas Filter'!AM1469</f>
        <v>0</v>
      </c>
      <c r="D306" s="250">
        <f>'Natural Gas Filter'!AN1469</f>
        <v>0</v>
      </c>
      <c r="E306" s="250">
        <f>'Natural Gas Filter'!AO1469</f>
        <v>0</v>
      </c>
      <c r="F306" s="250">
        <f>'Natural Gas Filter'!AP1469</f>
        <v>0</v>
      </c>
      <c r="G306" s="254">
        <f>'Natural Gas Filter'!AQ1469</f>
        <v>0</v>
      </c>
      <c r="I306" s="213"/>
      <c r="J306" s="247" t="s">
        <v>628</v>
      </c>
      <c r="K306" s="250">
        <f>'Natural Gas Filter'!AR1469</f>
        <v>0</v>
      </c>
      <c r="L306" s="250">
        <f>'Natural Gas Filter'!AS1469</f>
        <v>0</v>
      </c>
      <c r="M306" s="250">
        <f>'Natural Gas Filter'!AT1469</f>
        <v>0</v>
      </c>
      <c r="N306" s="250">
        <f>'Natural Gas Filter'!AU1469</f>
        <v>0</v>
      </c>
      <c r="O306" s="254">
        <f>'Natural Gas Filter'!AV1469</f>
        <v>0</v>
      </c>
      <c r="P306" s="195"/>
      <c r="Q306" s="247" t="s">
        <v>628</v>
      </c>
      <c r="R306" s="250">
        <f>'Natural Gas Filter'!AW1469</f>
        <v>0</v>
      </c>
      <c r="S306" s="250">
        <f>'Natural Gas Filter'!AX1469</f>
        <v>0</v>
      </c>
      <c r="T306" s="250">
        <f>'Natural Gas Filter'!AY1469</f>
        <v>0</v>
      </c>
      <c r="U306" s="250">
        <f>'Natural Gas Filter'!AZ1469</f>
        <v>0</v>
      </c>
      <c r="V306" s="254">
        <f>'Natural Gas Filter'!BA1469</f>
        <v>0</v>
      </c>
    </row>
    <row r="307" spans="1:22" s="186" customFormat="1" x14ac:dyDescent="0.25">
      <c r="A307" s="261" t="s">
        <v>386</v>
      </c>
      <c r="B307" s="250">
        <f>'Natural Gas Filter'!AL1470</f>
        <v>1.2953570684303477E-4</v>
      </c>
      <c r="C307" s="250">
        <f>'Natural Gas Filter'!AM1470</f>
        <v>1.2953570684303477E-4</v>
      </c>
      <c r="D307" s="250">
        <f>'Natural Gas Filter'!AN1470</f>
        <v>1.2953570684303477E-4</v>
      </c>
      <c r="E307" s="250">
        <f>'Natural Gas Filter'!AO1470</f>
        <v>1.2953570684303477E-4</v>
      </c>
      <c r="F307" s="250">
        <f>'Natural Gas Filter'!AP1470</f>
        <v>1.2953570684303477E-4</v>
      </c>
      <c r="G307" s="254">
        <f>'Natural Gas Filter'!AQ1470</f>
        <v>1.2953570684303477E-4</v>
      </c>
      <c r="I307" s="213"/>
      <c r="J307" s="261" t="s">
        <v>386</v>
      </c>
      <c r="K307" s="250">
        <f>'Natural Gas Filter'!AR1470</f>
        <v>1.2953570684303477E-4</v>
      </c>
      <c r="L307" s="250">
        <f>'Natural Gas Filter'!AS1470</f>
        <v>1.2953570684303477E-4</v>
      </c>
      <c r="M307" s="250">
        <f>'Natural Gas Filter'!AT1470</f>
        <v>1.2953570684303477E-4</v>
      </c>
      <c r="N307" s="250">
        <f>'Natural Gas Filter'!AU1470</f>
        <v>1.2953570684303477E-4</v>
      </c>
      <c r="O307" s="254">
        <f>'Natural Gas Filter'!AV1470</f>
        <v>1.2953570684303477E-4</v>
      </c>
      <c r="P307" s="195"/>
      <c r="Q307" s="261" t="s">
        <v>386</v>
      </c>
      <c r="R307" s="250">
        <f>'Natural Gas Filter'!AW1470</f>
        <v>1.2953570684303477E-4</v>
      </c>
      <c r="S307" s="250">
        <f>'Natural Gas Filter'!AX1470</f>
        <v>1.2953570684303477E-4</v>
      </c>
      <c r="T307" s="250">
        <f>'Natural Gas Filter'!AY1470</f>
        <v>1.2953570684303477E-4</v>
      </c>
      <c r="U307" s="250">
        <f>'Natural Gas Filter'!AZ1470</f>
        <v>1.2953570684303477E-4</v>
      </c>
      <c r="V307" s="254">
        <f>'Natural Gas Filter'!BA1470</f>
        <v>1.2953570684303477E-4</v>
      </c>
    </row>
    <row r="308" spans="1:22" s="186" customFormat="1" ht="15.75" thickBot="1" x14ac:dyDescent="0.3">
      <c r="A308" s="264" t="s">
        <v>388</v>
      </c>
      <c r="B308" s="259">
        <f>'Natural Gas Filter'!AL1471</f>
        <v>6.8300645426327433E-7</v>
      </c>
      <c r="C308" s="259">
        <f>'Natural Gas Filter'!AM1471</f>
        <v>6.8300645426327433E-7</v>
      </c>
      <c r="D308" s="259">
        <f>'Natural Gas Filter'!AN1471</f>
        <v>6.8300645426327433E-7</v>
      </c>
      <c r="E308" s="259">
        <f>'Natural Gas Filter'!AO1471</f>
        <v>6.8300645426327433E-7</v>
      </c>
      <c r="F308" s="259">
        <f>'Natural Gas Filter'!AP1471</f>
        <v>6.8300645426327433E-7</v>
      </c>
      <c r="G308" s="260">
        <f>'Natural Gas Filter'!AQ1471</f>
        <v>6.8300645426327433E-7</v>
      </c>
      <c r="I308" s="213"/>
      <c r="J308" s="264" t="s">
        <v>388</v>
      </c>
      <c r="K308" s="259">
        <f>'Natural Gas Filter'!AR1471</f>
        <v>6.8300645426327433E-7</v>
      </c>
      <c r="L308" s="259">
        <f>'Natural Gas Filter'!AS1471</f>
        <v>6.8300645426327433E-7</v>
      </c>
      <c r="M308" s="259">
        <f>'Natural Gas Filter'!AT1471</f>
        <v>6.8300645426327433E-7</v>
      </c>
      <c r="N308" s="259">
        <f>'Natural Gas Filter'!AU1471</f>
        <v>6.8300645426327433E-7</v>
      </c>
      <c r="O308" s="260">
        <f>'Natural Gas Filter'!AV1471</f>
        <v>6.8300645426327433E-7</v>
      </c>
      <c r="P308" s="195"/>
      <c r="Q308" s="264" t="s">
        <v>388</v>
      </c>
      <c r="R308" s="259">
        <f>'Natural Gas Filter'!AW1471</f>
        <v>6.8300645426327433E-7</v>
      </c>
      <c r="S308" s="259">
        <f>'Natural Gas Filter'!AX1471</f>
        <v>6.8300645426327433E-7</v>
      </c>
      <c r="T308" s="259">
        <f>'Natural Gas Filter'!AY1471</f>
        <v>6.8300645426327433E-7</v>
      </c>
      <c r="U308" s="259">
        <f>'Natural Gas Filter'!AZ1471</f>
        <v>6.8300645426327433E-7</v>
      </c>
      <c r="V308" s="260">
        <f>'Natural Gas Filter'!BA1471</f>
        <v>6.8300645426327433E-7</v>
      </c>
    </row>
    <row r="309" spans="1:22" s="186" customFormat="1" x14ac:dyDescent="0.25">
      <c r="A309" s="303" t="s">
        <v>274</v>
      </c>
      <c r="B309" s="295">
        <v>4.474879411372481E-5</v>
      </c>
      <c r="C309" s="295">
        <v>4.474879411372481E-5</v>
      </c>
      <c r="D309" s="295">
        <v>4.474879411372481E-5</v>
      </c>
      <c r="E309" s="295">
        <v>4.474879411372481E-5</v>
      </c>
      <c r="F309" s="295">
        <v>4.474879411372481E-5</v>
      </c>
      <c r="G309" s="296">
        <v>4.474879411372481E-5</v>
      </c>
      <c r="I309" s="213"/>
      <c r="J309" s="303" t="s">
        <v>274</v>
      </c>
      <c r="K309" s="295">
        <v>4.474879411372481E-5</v>
      </c>
      <c r="L309" s="295">
        <v>4.474879411372481E-5</v>
      </c>
      <c r="M309" s="295">
        <v>4.474879411372481E-5</v>
      </c>
      <c r="N309" s="295">
        <v>4.474879411372481E-5</v>
      </c>
      <c r="O309" s="296">
        <v>4.474879411372481E-5</v>
      </c>
      <c r="P309" s="195"/>
      <c r="Q309" s="303" t="s">
        <v>274</v>
      </c>
      <c r="R309" s="295">
        <v>4.474879411372481E-5</v>
      </c>
      <c r="S309" s="295">
        <v>4.474879411372481E-5</v>
      </c>
      <c r="T309" s="295">
        <v>4.474879411372481E-5</v>
      </c>
      <c r="U309" s="295">
        <v>4.474879411372481E-5</v>
      </c>
      <c r="V309" s="296">
        <v>4.474879411372481E-5</v>
      </c>
    </row>
    <row r="310" spans="1:22" s="186" customFormat="1" x14ac:dyDescent="0.25">
      <c r="A310" s="306" t="s">
        <v>401</v>
      </c>
      <c r="B310" s="298">
        <v>4.474879411372481E-5</v>
      </c>
      <c r="C310" s="298">
        <v>4.474879411372481E-5</v>
      </c>
      <c r="D310" s="298">
        <v>4.474879411372481E-5</v>
      </c>
      <c r="E310" s="298">
        <v>4.474879411372481E-5</v>
      </c>
      <c r="F310" s="298">
        <v>4.474879411372481E-5</v>
      </c>
      <c r="G310" s="299">
        <v>4.474879411372481E-5</v>
      </c>
      <c r="I310" s="213"/>
      <c r="J310" s="306" t="s">
        <v>401</v>
      </c>
      <c r="K310" s="298">
        <v>4.474879411372481E-5</v>
      </c>
      <c r="L310" s="298">
        <v>4.474879411372481E-5</v>
      </c>
      <c r="M310" s="298">
        <v>4.474879411372481E-5</v>
      </c>
      <c r="N310" s="298">
        <v>4.474879411372481E-5</v>
      </c>
      <c r="O310" s="299">
        <v>4.474879411372481E-5</v>
      </c>
      <c r="P310" s="195"/>
      <c r="Q310" s="306" t="s">
        <v>401</v>
      </c>
      <c r="R310" s="298">
        <v>4.474879411372481E-5</v>
      </c>
      <c r="S310" s="298">
        <v>4.474879411372481E-5</v>
      </c>
      <c r="T310" s="298">
        <v>4.474879411372481E-5</v>
      </c>
      <c r="U310" s="298">
        <v>4.474879411372481E-5</v>
      </c>
      <c r="V310" s="299">
        <v>4.474879411372481E-5</v>
      </c>
    </row>
    <row r="311" spans="1:22" s="186" customFormat="1" ht="15.75" thickBot="1" x14ac:dyDescent="0.3">
      <c r="A311" s="309" t="s">
        <v>403</v>
      </c>
      <c r="B311" s="301">
        <v>4.474879411372481E-5</v>
      </c>
      <c r="C311" s="301">
        <v>4.474879411372481E-5</v>
      </c>
      <c r="D311" s="301">
        <v>4.474879411372481E-5</v>
      </c>
      <c r="E311" s="301">
        <v>4.474879411372481E-5</v>
      </c>
      <c r="F311" s="301">
        <v>4.474879411372481E-5</v>
      </c>
      <c r="G311" s="302">
        <v>4.474879411372481E-5</v>
      </c>
      <c r="I311" s="213"/>
      <c r="J311" s="309" t="s">
        <v>403</v>
      </c>
      <c r="K311" s="301">
        <v>4.474879411372481E-5</v>
      </c>
      <c r="L311" s="301">
        <v>4.474879411372481E-5</v>
      </c>
      <c r="M311" s="301">
        <v>4.474879411372481E-5</v>
      </c>
      <c r="N311" s="301">
        <v>4.474879411372481E-5</v>
      </c>
      <c r="O311" s="302">
        <v>4.474879411372481E-5</v>
      </c>
      <c r="P311" s="195"/>
      <c r="Q311" s="309" t="s">
        <v>403</v>
      </c>
      <c r="R311" s="301">
        <v>4.474879411372481E-5</v>
      </c>
      <c r="S311" s="301">
        <v>4.474879411372481E-5</v>
      </c>
      <c r="T311" s="301">
        <v>4.474879411372481E-5</v>
      </c>
      <c r="U311" s="301">
        <v>4.474879411372481E-5</v>
      </c>
      <c r="V311" s="302">
        <v>4.474879411372481E-5</v>
      </c>
    </row>
    <row r="312" spans="1:22" x14ac:dyDescent="0.25">
      <c r="G312" s="213"/>
    </row>
    <row r="313" spans="1:22" ht="15.75" thickBot="1" x14ac:dyDescent="0.3">
      <c r="G313" s="213"/>
    </row>
    <row r="314" spans="1:22" ht="15" customHeight="1" x14ac:dyDescent="0.25">
      <c r="A314" s="564" t="s">
        <v>601</v>
      </c>
      <c r="B314" s="565"/>
      <c r="C314" s="565"/>
      <c r="D314" s="565"/>
      <c r="E314" s="565"/>
      <c r="F314" s="565"/>
      <c r="G314" s="566"/>
      <c r="H314" s="278"/>
      <c r="I314" s="213"/>
      <c r="J314" s="567" t="s">
        <v>605</v>
      </c>
      <c r="K314" s="568"/>
      <c r="L314" s="568"/>
      <c r="M314" s="569"/>
      <c r="N314" s="281"/>
      <c r="O314" s="281"/>
      <c r="Q314" s="570" t="s">
        <v>612</v>
      </c>
      <c r="R314" s="571"/>
      <c r="S314" s="571"/>
      <c r="T314" s="572"/>
    </row>
    <row r="315" spans="1:22" x14ac:dyDescent="0.25">
      <c r="A315" s="272" t="s">
        <v>461</v>
      </c>
      <c r="B315" s="229" t="s">
        <v>462</v>
      </c>
      <c r="C315" s="229" t="s">
        <v>602</v>
      </c>
      <c r="D315" s="229" t="s">
        <v>603</v>
      </c>
      <c r="E315" s="229" t="s">
        <v>831</v>
      </c>
      <c r="F315" s="229" t="s">
        <v>832</v>
      </c>
      <c r="G315" s="273" t="s">
        <v>604</v>
      </c>
      <c r="H315" s="277"/>
      <c r="I315" s="213"/>
      <c r="J315" s="272" t="s">
        <v>461</v>
      </c>
      <c r="K315" s="227" t="s">
        <v>462</v>
      </c>
      <c r="L315" s="229" t="s">
        <v>831</v>
      </c>
      <c r="M315" s="279" t="s">
        <v>832</v>
      </c>
      <c r="N315" s="280"/>
      <c r="O315" s="280"/>
      <c r="Q315" s="272" t="s">
        <v>461</v>
      </c>
      <c r="R315" s="227" t="s">
        <v>462</v>
      </c>
      <c r="S315" s="229" t="s">
        <v>831</v>
      </c>
      <c r="T315" s="279" t="s">
        <v>832</v>
      </c>
    </row>
    <row r="316" spans="1:22" x14ac:dyDescent="0.25">
      <c r="A316" s="247" t="s">
        <v>282</v>
      </c>
      <c r="B316" s="271">
        <f>'Natural Gas Filter'!BB1372</f>
        <v>4.2393504057720465E-11</v>
      </c>
      <c r="C316" s="271">
        <f>'Natural Gas Filter'!BC1372</f>
        <v>4.2393504057720465E-11</v>
      </c>
      <c r="D316" s="271">
        <f>'Natural Gas Filter'!BD1372</f>
        <v>4.2393504057720465E-11</v>
      </c>
      <c r="E316" s="271">
        <f>'Natural Gas Filter'!BE1372</f>
        <v>4.2393504057720465E-11</v>
      </c>
      <c r="F316" s="271">
        <f>'Natural Gas Filter'!BF1372</f>
        <v>4.2393504057720465E-11</v>
      </c>
      <c r="G316" s="274">
        <f>'Natural Gas Filter'!BG1372</f>
        <v>4.2393504057720465E-11</v>
      </c>
      <c r="H316" s="195"/>
      <c r="I316" s="220"/>
      <c r="J316" s="247" t="s">
        <v>282</v>
      </c>
      <c r="K316" s="266">
        <f>'Natural Gas Filter'!BH1372</f>
        <v>4.2393504057720465E-11</v>
      </c>
      <c r="L316" s="266">
        <f>'Natural Gas Filter'!BI1372</f>
        <v>4.2393504057720465E-11</v>
      </c>
      <c r="M316" s="267">
        <f>'Natural Gas Filter'!BJ1372</f>
        <v>4.2393504057720465E-11</v>
      </c>
      <c r="N316" s="226"/>
      <c r="O316" s="226"/>
      <c r="Q316" s="247" t="s">
        <v>282</v>
      </c>
      <c r="R316" s="266">
        <f>'Natural Gas Filter'!BZ1372</f>
        <v>4.2393504057720465E-11</v>
      </c>
      <c r="S316" s="266">
        <f>'Natural Gas Filter'!CA1372</f>
        <v>4.2393504057720465E-11</v>
      </c>
      <c r="T316" s="267">
        <f>'Natural Gas Filter'!CB1372</f>
        <v>4.2393504057720465E-11</v>
      </c>
    </row>
    <row r="317" spans="1:22" x14ac:dyDescent="0.25">
      <c r="A317" s="247" t="s">
        <v>288</v>
      </c>
      <c r="B317" s="271">
        <f>'Natural Gas Filter'!BB1373</f>
        <v>4.2393504057720465E-11</v>
      </c>
      <c r="C317" s="271">
        <f>'Natural Gas Filter'!BC1373</f>
        <v>4.2393504057720465E-11</v>
      </c>
      <c r="D317" s="271">
        <f>'Natural Gas Filter'!BD1373</f>
        <v>4.2393504057720465E-11</v>
      </c>
      <c r="E317" s="271">
        <f>'Natural Gas Filter'!BE1373</f>
        <v>4.2393504057720465E-11</v>
      </c>
      <c r="F317" s="271">
        <f>'Natural Gas Filter'!BF1373</f>
        <v>4.2393504057720465E-11</v>
      </c>
      <c r="G317" s="274">
        <f>'Natural Gas Filter'!BG1373</f>
        <v>4.2393504057720465E-11</v>
      </c>
      <c r="H317" s="195"/>
      <c r="I317" s="220"/>
      <c r="J317" s="247" t="s">
        <v>288</v>
      </c>
      <c r="K317" s="266">
        <f>'Natural Gas Filter'!BH1373</f>
        <v>4.2393504057720465E-11</v>
      </c>
      <c r="L317" s="266">
        <f>'Natural Gas Filter'!BI1373</f>
        <v>4.2393504057720465E-11</v>
      </c>
      <c r="M317" s="267">
        <f>'Natural Gas Filter'!BJ1373</f>
        <v>4.2393504057720465E-11</v>
      </c>
      <c r="N317" s="226"/>
      <c r="O317" s="226"/>
      <c r="Q317" s="247" t="s">
        <v>288</v>
      </c>
      <c r="R317" s="266">
        <f>'Natural Gas Filter'!BZ1373</f>
        <v>4.2393504057720465E-11</v>
      </c>
      <c r="S317" s="266">
        <f>'Natural Gas Filter'!CA1373</f>
        <v>4.2393504057720465E-11</v>
      </c>
      <c r="T317" s="267">
        <f>'Natural Gas Filter'!CB1373</f>
        <v>4.2393504057720465E-11</v>
      </c>
    </row>
    <row r="318" spans="1:22" x14ac:dyDescent="0.25">
      <c r="A318" s="247" t="s">
        <v>492</v>
      </c>
      <c r="B318" s="271">
        <f>'Natural Gas Filter'!BB1374</f>
        <v>9.6562981464807725E-7</v>
      </c>
      <c r="C318" s="271">
        <f>'Natural Gas Filter'!BC1374</f>
        <v>9.6562981464807725E-7</v>
      </c>
      <c r="D318" s="271">
        <f>'Natural Gas Filter'!BD1374</f>
        <v>9.6562981464807725E-7</v>
      </c>
      <c r="E318" s="271">
        <f>'Natural Gas Filter'!BE1374</f>
        <v>9.6562981464807725E-7</v>
      </c>
      <c r="F318" s="271">
        <f>'Natural Gas Filter'!BF1374</f>
        <v>9.6562981464807725E-7</v>
      </c>
      <c r="G318" s="274">
        <f>'Natural Gas Filter'!BG1374</f>
        <v>9.6562981464807725E-7</v>
      </c>
      <c r="H318" s="195"/>
      <c r="I318" s="220"/>
      <c r="J318" s="247" t="s">
        <v>492</v>
      </c>
      <c r="K318" s="266">
        <f>'Natural Gas Filter'!BH1374</f>
        <v>0</v>
      </c>
      <c r="L318" s="266">
        <f>'Natural Gas Filter'!BI1374</f>
        <v>0</v>
      </c>
      <c r="M318" s="267">
        <f>'Natural Gas Filter'!BJ1374</f>
        <v>0</v>
      </c>
      <c r="N318" s="226"/>
      <c r="O318" s="226"/>
      <c r="Q318" s="247" t="s">
        <v>492</v>
      </c>
      <c r="R318" s="266">
        <f>'Natural Gas Filter'!BZ1374</f>
        <v>0</v>
      </c>
      <c r="S318" s="266">
        <f>'Natural Gas Filter'!CA1374</f>
        <v>0</v>
      </c>
      <c r="T318" s="267">
        <f>'Natural Gas Filter'!CB1374</f>
        <v>0</v>
      </c>
    </row>
    <row r="319" spans="1:22" x14ac:dyDescent="0.25">
      <c r="A319" s="247" t="s">
        <v>498</v>
      </c>
      <c r="B319" s="271">
        <f>'Natural Gas Filter'!BB1375</f>
        <v>1.5450077034369238E-7</v>
      </c>
      <c r="C319" s="271">
        <f>'Natural Gas Filter'!BC1375</f>
        <v>1.5450077034369238E-7</v>
      </c>
      <c r="D319" s="271">
        <f>'Natural Gas Filter'!BD1375</f>
        <v>1.5450077034369238E-7</v>
      </c>
      <c r="E319" s="271">
        <f>'Natural Gas Filter'!BE1375</f>
        <v>1.5450077034369238E-7</v>
      </c>
      <c r="F319" s="271">
        <f>'Natural Gas Filter'!BF1375</f>
        <v>1.5450077034369238E-7</v>
      </c>
      <c r="G319" s="274">
        <f>'Natural Gas Filter'!BG1375</f>
        <v>1.5450077034369238E-7</v>
      </c>
      <c r="H319" s="195"/>
      <c r="I319" s="220"/>
      <c r="J319" s="247" t="s">
        <v>498</v>
      </c>
      <c r="K319" s="266">
        <f>'Natural Gas Filter'!BH1375</f>
        <v>0</v>
      </c>
      <c r="L319" s="266">
        <f>'Natural Gas Filter'!BI1375</f>
        <v>0</v>
      </c>
      <c r="M319" s="267">
        <f>'Natural Gas Filter'!BJ1375</f>
        <v>0</v>
      </c>
      <c r="N319" s="226"/>
      <c r="O319" s="226"/>
      <c r="Q319" s="247" t="s">
        <v>498</v>
      </c>
      <c r="R319" s="266">
        <f>'Natural Gas Filter'!BZ1375</f>
        <v>0</v>
      </c>
      <c r="S319" s="266">
        <f>'Natural Gas Filter'!CA1375</f>
        <v>0</v>
      </c>
      <c r="T319" s="267">
        <f>'Natural Gas Filter'!CB1375</f>
        <v>0</v>
      </c>
    </row>
    <row r="320" spans="1:22" x14ac:dyDescent="0.25">
      <c r="A320" s="247" t="s">
        <v>567</v>
      </c>
      <c r="B320" s="271">
        <f>'Natural Gas Filter'!BB1376</f>
        <v>0</v>
      </c>
      <c r="C320" s="271">
        <f>'Natural Gas Filter'!BC1376</f>
        <v>0</v>
      </c>
      <c r="D320" s="271">
        <f>'Natural Gas Filter'!BD1376</f>
        <v>0</v>
      </c>
      <c r="E320" s="271">
        <f>'Natural Gas Filter'!BE1376</f>
        <v>2.1432271495847567E-4</v>
      </c>
      <c r="F320" s="271">
        <f>'Natural Gas Filter'!BF1376</f>
        <v>4.2393504057720475E-4</v>
      </c>
      <c r="G320" s="274">
        <f>'Natural Gas Filter'!BG1376</f>
        <v>0</v>
      </c>
      <c r="H320" s="195"/>
      <c r="I320" s="220"/>
      <c r="J320" s="247" t="s">
        <v>567</v>
      </c>
      <c r="K320" s="266">
        <f>'Natural Gas Filter'!BH1376</f>
        <v>0</v>
      </c>
      <c r="L320" s="266">
        <f>'Natural Gas Filter'!BI1376</f>
        <v>2.1432271495847567E-4</v>
      </c>
      <c r="M320" s="267">
        <f>'Natural Gas Filter'!BJ1376</f>
        <v>4.2393504057720475E-4</v>
      </c>
      <c r="N320" s="226"/>
      <c r="O320" s="226"/>
      <c r="Q320" s="247" t="s">
        <v>567</v>
      </c>
      <c r="R320" s="266">
        <f>'Natural Gas Filter'!BZ1376</f>
        <v>0</v>
      </c>
      <c r="S320" s="266">
        <f>'Natural Gas Filter'!CA1376</f>
        <v>2.1432271495847567E-4</v>
      </c>
      <c r="T320" s="267">
        <f>'Natural Gas Filter'!CB1376</f>
        <v>4.2393504057720475E-4</v>
      </c>
    </row>
    <row r="321" spans="1:20" x14ac:dyDescent="0.25">
      <c r="A321" s="247" t="s">
        <v>290</v>
      </c>
      <c r="B321" s="271">
        <f>'Natural Gas Filter'!BB1377</f>
        <v>5.6524672076960611E-11</v>
      </c>
      <c r="C321" s="271">
        <f>'Natural Gas Filter'!BC1377</f>
        <v>5.6524672076960611E-11</v>
      </c>
      <c r="D321" s="271">
        <f>'Natural Gas Filter'!BD1377</f>
        <v>5.6524672076960611E-11</v>
      </c>
      <c r="E321" s="271">
        <f>'Natural Gas Filter'!BE1377</f>
        <v>5.6524672076960611E-11</v>
      </c>
      <c r="F321" s="271">
        <f>'Natural Gas Filter'!BF1377</f>
        <v>5.6524672076960611E-11</v>
      </c>
      <c r="G321" s="274">
        <f>'Natural Gas Filter'!BG1377</f>
        <v>5.6524672076960611E-11</v>
      </c>
      <c r="H321" s="195"/>
      <c r="I321" s="220"/>
      <c r="J321" s="247" t="s">
        <v>290</v>
      </c>
      <c r="K321" s="266">
        <f>'Natural Gas Filter'!BH1377</f>
        <v>5.6524672076960611E-11</v>
      </c>
      <c r="L321" s="266">
        <f>'Natural Gas Filter'!BI1377</f>
        <v>5.6524672076960611E-11</v>
      </c>
      <c r="M321" s="267">
        <f>'Natural Gas Filter'!BJ1377</f>
        <v>5.6524672076960611E-11</v>
      </c>
      <c r="N321" s="226"/>
      <c r="O321" s="226"/>
      <c r="Q321" s="247" t="s">
        <v>290</v>
      </c>
      <c r="R321" s="266">
        <f>'Natural Gas Filter'!BZ1377</f>
        <v>5.6524672076960611E-11</v>
      </c>
      <c r="S321" s="266">
        <f>'Natural Gas Filter'!CA1377</f>
        <v>5.6524672076960611E-11</v>
      </c>
      <c r="T321" s="267">
        <f>'Natural Gas Filter'!CB1377</f>
        <v>5.6524672076960611E-11</v>
      </c>
    </row>
    <row r="322" spans="1:20" x14ac:dyDescent="0.25">
      <c r="A322" s="247" t="s">
        <v>293</v>
      </c>
      <c r="B322" s="271">
        <f>'Natural Gas Filter'!BB1378</f>
        <v>4.7103893397467188E-9</v>
      </c>
      <c r="C322" s="271">
        <f>'Natural Gas Filter'!BC1378</f>
        <v>4.7103893397467188E-9</v>
      </c>
      <c r="D322" s="271">
        <f>'Natural Gas Filter'!BD1378</f>
        <v>4.7103893397467188E-9</v>
      </c>
      <c r="E322" s="271">
        <f>'Natural Gas Filter'!BE1378</f>
        <v>4.7103893397467188E-9</v>
      </c>
      <c r="F322" s="271">
        <f>'Natural Gas Filter'!BF1378</f>
        <v>4.7103893397467188E-9</v>
      </c>
      <c r="G322" s="274">
        <f>'Natural Gas Filter'!BG1378</f>
        <v>4.7103893397467188E-9</v>
      </c>
      <c r="H322" s="195"/>
      <c r="I322" s="220"/>
      <c r="J322" s="247" t="s">
        <v>293</v>
      </c>
      <c r="K322" s="266">
        <f>'Natural Gas Filter'!BH1378</f>
        <v>4.7103893397467188E-9</v>
      </c>
      <c r="L322" s="266">
        <f>'Natural Gas Filter'!BI1378</f>
        <v>4.7103893397467188E-9</v>
      </c>
      <c r="M322" s="267">
        <f>'Natural Gas Filter'!BJ1378</f>
        <v>4.7103893397467188E-9</v>
      </c>
      <c r="N322" s="226"/>
      <c r="O322" s="226"/>
      <c r="Q322" s="247" t="s">
        <v>293</v>
      </c>
      <c r="R322" s="266">
        <f>'Natural Gas Filter'!BZ1378</f>
        <v>4.7103893397467188E-9</v>
      </c>
      <c r="S322" s="266">
        <f>'Natural Gas Filter'!CA1378</f>
        <v>4.7103893397467188E-9</v>
      </c>
      <c r="T322" s="267">
        <f>'Natural Gas Filter'!CB1378</f>
        <v>4.7103893397467188E-9</v>
      </c>
    </row>
    <row r="323" spans="1:20" x14ac:dyDescent="0.25">
      <c r="A323" s="247" t="s">
        <v>296</v>
      </c>
      <c r="B323" s="271">
        <f>'Natural Gas Filter'!BB1379</f>
        <v>1.0362856547442783E-7</v>
      </c>
      <c r="C323" s="271">
        <f>'Natural Gas Filter'!BC1379</f>
        <v>1.0362856547442783E-7</v>
      </c>
      <c r="D323" s="271">
        <f>'Natural Gas Filter'!BD1379</f>
        <v>1.0362856547442783E-7</v>
      </c>
      <c r="E323" s="271">
        <f>'Natural Gas Filter'!BE1379</f>
        <v>1.0362856547442783E-7</v>
      </c>
      <c r="F323" s="271">
        <f>'Natural Gas Filter'!BF1379</f>
        <v>1.0362856547442783E-7</v>
      </c>
      <c r="G323" s="274">
        <f>'Natural Gas Filter'!BG1379</f>
        <v>1.0362856547442783E-7</v>
      </c>
      <c r="H323" s="195"/>
      <c r="I323" s="220"/>
      <c r="J323" s="247" t="s">
        <v>296</v>
      </c>
      <c r="K323" s="266">
        <f>'Natural Gas Filter'!BH1379</f>
        <v>1.0362856547442783E-7</v>
      </c>
      <c r="L323" s="266">
        <f>'Natural Gas Filter'!BI1379</f>
        <v>1.0362856547442783E-7</v>
      </c>
      <c r="M323" s="267">
        <f>'Natural Gas Filter'!BJ1379</f>
        <v>1.0362856547442783E-7</v>
      </c>
      <c r="N323" s="226"/>
      <c r="O323" s="226"/>
      <c r="Q323" s="247" t="s">
        <v>296</v>
      </c>
      <c r="R323" s="266">
        <f>'Natural Gas Filter'!BZ1379</f>
        <v>1.0362856547442783E-7</v>
      </c>
      <c r="S323" s="266">
        <f>'Natural Gas Filter'!CA1379</f>
        <v>1.0362856547442783E-7</v>
      </c>
      <c r="T323" s="267">
        <f>'Natural Gas Filter'!CB1379</f>
        <v>1.0362856547442783E-7</v>
      </c>
    </row>
    <row r="324" spans="1:20" x14ac:dyDescent="0.25">
      <c r="A324" s="247" t="s">
        <v>298</v>
      </c>
      <c r="B324" s="271">
        <f>'Natural Gas Filter'!BB1380</f>
        <v>2.8968894439442325E-7</v>
      </c>
      <c r="C324" s="271">
        <f>'Natural Gas Filter'!BC1380</f>
        <v>2.8968894439442325E-7</v>
      </c>
      <c r="D324" s="271">
        <f>'Natural Gas Filter'!BD1380</f>
        <v>2.8968894439442325E-7</v>
      </c>
      <c r="E324" s="271">
        <f>'Natural Gas Filter'!BE1380</f>
        <v>2.1968078283243758E-8</v>
      </c>
      <c r="F324" s="271">
        <f>'Natural Gas Filter'!BF1380</f>
        <v>2.1968078283243758E-8</v>
      </c>
      <c r="G324" s="274">
        <f>'Natural Gas Filter'!BG1380</f>
        <v>2.8968894439442325E-7</v>
      </c>
      <c r="H324" s="195"/>
      <c r="I324" s="220"/>
      <c r="J324" s="247" t="s">
        <v>298</v>
      </c>
      <c r="K324" s="266">
        <f>'Natural Gas Filter'!BH1380</f>
        <v>4.9459088067340543E-8</v>
      </c>
      <c r="L324" s="266">
        <f>'Natural Gas Filter'!BI1380</f>
        <v>4.9459088067340543E-8</v>
      </c>
      <c r="M324" s="267">
        <f>'Natural Gas Filter'!BJ1380</f>
        <v>4.9459088067340543E-8</v>
      </c>
      <c r="N324" s="226"/>
      <c r="O324" s="226"/>
      <c r="Q324" s="247" t="s">
        <v>298</v>
      </c>
      <c r="R324" s="266">
        <f>'Natural Gas Filter'!BZ1380</f>
        <v>4.9459088067340543E-8</v>
      </c>
      <c r="S324" s="266">
        <f>'Natural Gas Filter'!CA1380</f>
        <v>4.9459088067340543E-8</v>
      </c>
      <c r="T324" s="267">
        <f>'Natural Gas Filter'!CB1380</f>
        <v>4.9459088067340543E-8</v>
      </c>
    </row>
    <row r="325" spans="1:20" x14ac:dyDescent="0.25">
      <c r="A325" s="247" t="s">
        <v>300</v>
      </c>
      <c r="B325" s="271">
        <f>'Natural Gas Filter'!BB1381</f>
        <v>4.2393504057720465E-11</v>
      </c>
      <c r="C325" s="271">
        <f>'Natural Gas Filter'!BC1381</f>
        <v>4.2393504057720465E-11</v>
      </c>
      <c r="D325" s="271">
        <f>'Natural Gas Filter'!BD1381</f>
        <v>4.2393504057720465E-11</v>
      </c>
      <c r="E325" s="271">
        <f>'Natural Gas Filter'!BE1381</f>
        <v>4.2393504057720465E-11</v>
      </c>
      <c r="F325" s="271">
        <f>'Natural Gas Filter'!BF1381</f>
        <v>4.2393504057720465E-11</v>
      </c>
      <c r="G325" s="274">
        <f>'Natural Gas Filter'!BG1381</f>
        <v>4.2393504057720465E-11</v>
      </c>
      <c r="H325" s="195"/>
      <c r="I325" s="220"/>
      <c r="J325" s="247" t="s">
        <v>300</v>
      </c>
      <c r="K325" s="266">
        <f>'Natural Gas Filter'!BH1381</f>
        <v>4.2393504057720465E-11</v>
      </c>
      <c r="L325" s="266">
        <f>'Natural Gas Filter'!BI1381</f>
        <v>4.2393504057720465E-11</v>
      </c>
      <c r="M325" s="267">
        <f>'Natural Gas Filter'!BJ1381</f>
        <v>4.2393504057720465E-11</v>
      </c>
      <c r="N325" s="226"/>
      <c r="O325" s="226"/>
      <c r="Q325" s="247" t="s">
        <v>300</v>
      </c>
      <c r="R325" s="266">
        <f>'Natural Gas Filter'!BZ1381</f>
        <v>4.2393504057720465E-11</v>
      </c>
      <c r="S325" s="266">
        <f>'Natural Gas Filter'!CA1381</f>
        <v>4.2393504057720465E-11</v>
      </c>
      <c r="T325" s="267">
        <f>'Natural Gas Filter'!CB1381</f>
        <v>4.2393504057720465E-11</v>
      </c>
    </row>
    <row r="326" spans="1:20" x14ac:dyDescent="0.25">
      <c r="A326" s="247" t="s">
        <v>302</v>
      </c>
      <c r="B326" s="271">
        <f>'Natural Gas Filter'!BB1382</f>
        <v>2.8262336038480305E-11</v>
      </c>
      <c r="C326" s="271">
        <f>'Natural Gas Filter'!BC1382</f>
        <v>2.8262336038480305E-11</v>
      </c>
      <c r="D326" s="271">
        <f>'Natural Gas Filter'!BD1382</f>
        <v>2.8262336038480305E-11</v>
      </c>
      <c r="E326" s="271">
        <f>'Natural Gas Filter'!BE1382</f>
        <v>2.8262336038480305E-11</v>
      </c>
      <c r="F326" s="271">
        <f>'Natural Gas Filter'!BF1382</f>
        <v>2.8262336038480305E-11</v>
      </c>
      <c r="G326" s="274">
        <f>'Natural Gas Filter'!BG1382</f>
        <v>2.8262336038480305E-11</v>
      </c>
      <c r="H326" s="195"/>
      <c r="I326" s="220"/>
      <c r="J326" s="247" t="s">
        <v>302</v>
      </c>
      <c r="K326" s="266">
        <f>'Natural Gas Filter'!BH1382</f>
        <v>2.8262336038480305E-11</v>
      </c>
      <c r="L326" s="266">
        <f>'Natural Gas Filter'!BI1382</f>
        <v>2.8262336038480305E-11</v>
      </c>
      <c r="M326" s="267">
        <f>'Natural Gas Filter'!BJ1382</f>
        <v>2.8262336038480305E-11</v>
      </c>
      <c r="N326" s="226"/>
      <c r="O326" s="226"/>
      <c r="Q326" s="247" t="s">
        <v>302</v>
      </c>
      <c r="R326" s="266">
        <f>'Natural Gas Filter'!BZ1382</f>
        <v>2.8262336038480305E-11</v>
      </c>
      <c r="S326" s="266">
        <f>'Natural Gas Filter'!CA1382</f>
        <v>2.8262336038480305E-11</v>
      </c>
      <c r="T326" s="267">
        <f>'Natural Gas Filter'!CB1382</f>
        <v>2.8262336038480305E-11</v>
      </c>
    </row>
    <row r="327" spans="1:20" x14ac:dyDescent="0.25">
      <c r="A327" s="247" t="s">
        <v>305</v>
      </c>
      <c r="B327" s="271">
        <f>'Natural Gas Filter'!BB1383</f>
        <v>4.2393504057720465E-11</v>
      </c>
      <c r="C327" s="271">
        <f>'Natural Gas Filter'!BC1383</f>
        <v>4.2393504057720465E-11</v>
      </c>
      <c r="D327" s="271">
        <f>'Natural Gas Filter'!BD1383</f>
        <v>4.2393504057720465E-11</v>
      </c>
      <c r="E327" s="271">
        <f>'Natural Gas Filter'!BE1383</f>
        <v>4.2393504057720465E-11</v>
      </c>
      <c r="F327" s="271">
        <f>'Natural Gas Filter'!BF1383</f>
        <v>4.2393504057720465E-11</v>
      </c>
      <c r="G327" s="274">
        <f>'Natural Gas Filter'!BG1383</f>
        <v>4.2393504057720465E-11</v>
      </c>
      <c r="H327" s="195"/>
      <c r="I327" s="220"/>
      <c r="J327" s="247" t="s">
        <v>305</v>
      </c>
      <c r="K327" s="266">
        <f>'Natural Gas Filter'!BH1383</f>
        <v>4.2393504057720465E-11</v>
      </c>
      <c r="L327" s="266">
        <f>'Natural Gas Filter'!BI1383</f>
        <v>4.2393504057720465E-11</v>
      </c>
      <c r="M327" s="267">
        <f>'Natural Gas Filter'!BJ1383</f>
        <v>4.2393504057720465E-11</v>
      </c>
      <c r="N327" s="226"/>
      <c r="O327" s="226"/>
      <c r="Q327" s="247" t="s">
        <v>305</v>
      </c>
      <c r="R327" s="266">
        <f>'Natural Gas Filter'!BZ1383</f>
        <v>4.2393504057720465E-11</v>
      </c>
      <c r="S327" s="266">
        <f>'Natural Gas Filter'!CA1383</f>
        <v>4.2393504057720465E-11</v>
      </c>
      <c r="T327" s="267">
        <f>'Natural Gas Filter'!CB1383</f>
        <v>4.2393504057720465E-11</v>
      </c>
    </row>
    <row r="328" spans="1:20" x14ac:dyDescent="0.25">
      <c r="A328" s="247" t="s">
        <v>696</v>
      </c>
      <c r="B328" s="271">
        <f>'Natural Gas Filter'!BB1384</f>
        <v>0</v>
      </c>
      <c r="C328" s="271">
        <f>'Natural Gas Filter'!BC1384</f>
        <v>0</v>
      </c>
      <c r="D328" s="271">
        <f>'Natural Gas Filter'!BD1384</f>
        <v>0</v>
      </c>
      <c r="E328" s="271">
        <f>'Natural Gas Filter'!BE1384</f>
        <v>0</v>
      </c>
      <c r="F328" s="271">
        <f>'Natural Gas Filter'!BF1384</f>
        <v>0</v>
      </c>
      <c r="G328" s="274">
        <f>'Natural Gas Filter'!BG1384</f>
        <v>0</v>
      </c>
      <c r="H328" s="195"/>
      <c r="I328" s="220"/>
      <c r="J328" s="247" t="s">
        <v>696</v>
      </c>
      <c r="K328" s="266">
        <f>'Natural Gas Filter'!BH1384</f>
        <v>0</v>
      </c>
      <c r="L328" s="266">
        <f>'Natural Gas Filter'!BI1384</f>
        <v>0</v>
      </c>
      <c r="M328" s="267">
        <f>'Natural Gas Filter'!BJ1384</f>
        <v>0</v>
      </c>
      <c r="N328" s="226"/>
      <c r="O328" s="226"/>
      <c r="Q328" s="247" t="s">
        <v>696</v>
      </c>
      <c r="R328" s="266">
        <f>'Natural Gas Filter'!BZ1384</f>
        <v>0</v>
      </c>
      <c r="S328" s="266">
        <f>'Natural Gas Filter'!CA1384</f>
        <v>0</v>
      </c>
      <c r="T328" s="267">
        <f>'Natural Gas Filter'!CB1384</f>
        <v>0</v>
      </c>
    </row>
    <row r="329" spans="1:20" x14ac:dyDescent="0.25">
      <c r="A329" s="247" t="s">
        <v>307</v>
      </c>
      <c r="B329" s="271">
        <f>'Natural Gas Filter'!BB1385</f>
        <v>2.8262336038480305E-11</v>
      </c>
      <c r="C329" s="271">
        <f>'Natural Gas Filter'!BC1385</f>
        <v>2.8262336038480305E-11</v>
      </c>
      <c r="D329" s="271">
        <f>'Natural Gas Filter'!BD1385</f>
        <v>2.8262336038480305E-11</v>
      </c>
      <c r="E329" s="271">
        <f>'Natural Gas Filter'!BE1385</f>
        <v>2.8262336038480305E-11</v>
      </c>
      <c r="F329" s="271">
        <f>'Natural Gas Filter'!BF1385</f>
        <v>2.8262336038480305E-11</v>
      </c>
      <c r="G329" s="274">
        <f>'Natural Gas Filter'!BG1385</f>
        <v>2.8262336038480305E-11</v>
      </c>
      <c r="H329" s="195"/>
      <c r="I329" s="220"/>
      <c r="J329" s="247" t="s">
        <v>307</v>
      </c>
      <c r="K329" s="266">
        <f>'Natural Gas Filter'!BH1385</f>
        <v>2.8262336038480305E-11</v>
      </c>
      <c r="L329" s="266">
        <f>'Natural Gas Filter'!BI1385</f>
        <v>2.8262336038480305E-11</v>
      </c>
      <c r="M329" s="267">
        <f>'Natural Gas Filter'!BJ1385</f>
        <v>2.8262336038480305E-11</v>
      </c>
      <c r="N329" s="226"/>
      <c r="O329" s="226"/>
      <c r="Q329" s="247" t="s">
        <v>307</v>
      </c>
      <c r="R329" s="266">
        <f>'Natural Gas Filter'!BZ1385</f>
        <v>2.8262336038480305E-11</v>
      </c>
      <c r="S329" s="266">
        <f>'Natural Gas Filter'!CA1385</f>
        <v>2.8262336038480305E-11</v>
      </c>
      <c r="T329" s="267">
        <f>'Natural Gas Filter'!CB1385</f>
        <v>2.8262336038480305E-11</v>
      </c>
    </row>
    <row r="330" spans="1:20" x14ac:dyDescent="0.25">
      <c r="A330" s="247" t="s">
        <v>309</v>
      </c>
      <c r="B330" s="271">
        <f>'Natural Gas Filter'!BB1386</f>
        <v>4.2393504057720465E-11</v>
      </c>
      <c r="C330" s="271">
        <f>'Natural Gas Filter'!BC1386</f>
        <v>4.2393504057720465E-11</v>
      </c>
      <c r="D330" s="271">
        <f>'Natural Gas Filter'!BD1386</f>
        <v>4.2393504057720465E-11</v>
      </c>
      <c r="E330" s="271">
        <f>'Natural Gas Filter'!BE1386</f>
        <v>4.2393504057720465E-11</v>
      </c>
      <c r="F330" s="271">
        <f>'Natural Gas Filter'!BF1386</f>
        <v>4.2393504057720465E-11</v>
      </c>
      <c r="G330" s="274">
        <f>'Natural Gas Filter'!BG1386</f>
        <v>4.2393504057720465E-11</v>
      </c>
      <c r="H330" s="195"/>
      <c r="I330" s="220"/>
      <c r="J330" s="247" t="s">
        <v>309</v>
      </c>
      <c r="K330" s="266">
        <f>'Natural Gas Filter'!BH1386</f>
        <v>4.2393504057720465E-11</v>
      </c>
      <c r="L330" s="266">
        <f>'Natural Gas Filter'!BI1386</f>
        <v>4.2393504057720465E-11</v>
      </c>
      <c r="M330" s="267">
        <f>'Natural Gas Filter'!BJ1386</f>
        <v>4.2393504057720465E-11</v>
      </c>
      <c r="N330" s="226"/>
      <c r="O330" s="226"/>
      <c r="Q330" s="247" t="s">
        <v>309</v>
      </c>
      <c r="R330" s="266">
        <f>'Natural Gas Filter'!BZ1386</f>
        <v>4.2393504057720465E-11</v>
      </c>
      <c r="S330" s="266">
        <f>'Natural Gas Filter'!CA1386</f>
        <v>4.2393504057720465E-11</v>
      </c>
      <c r="T330" s="267">
        <f>'Natural Gas Filter'!CB1386</f>
        <v>4.2393504057720465E-11</v>
      </c>
    </row>
    <row r="331" spans="1:20" x14ac:dyDescent="0.25">
      <c r="A331" s="247" t="s">
        <v>311</v>
      </c>
      <c r="B331" s="271">
        <f>'Natural Gas Filter'!BB1387</f>
        <v>2.8262336038480316E-10</v>
      </c>
      <c r="C331" s="271">
        <f>'Natural Gas Filter'!BC1387</f>
        <v>2.8262336038480316E-10</v>
      </c>
      <c r="D331" s="271">
        <f>'Natural Gas Filter'!BD1387</f>
        <v>2.8262336038480316E-10</v>
      </c>
      <c r="E331" s="271">
        <f>'Natural Gas Filter'!BE1387</f>
        <v>2.8262336038480316E-10</v>
      </c>
      <c r="F331" s="271">
        <f>'Natural Gas Filter'!BF1387</f>
        <v>2.8262336038480316E-10</v>
      </c>
      <c r="G331" s="274">
        <f>'Natural Gas Filter'!BG1387</f>
        <v>2.8262336038480316E-10</v>
      </c>
      <c r="H331" s="195"/>
      <c r="I331" s="220"/>
      <c r="J331" s="247" t="s">
        <v>311</v>
      </c>
      <c r="K331" s="266">
        <f>'Natural Gas Filter'!BH1387</f>
        <v>2.8262336038480316E-10</v>
      </c>
      <c r="L331" s="266">
        <f>'Natural Gas Filter'!BI1387</f>
        <v>2.8262336038480316E-10</v>
      </c>
      <c r="M331" s="267">
        <f>'Natural Gas Filter'!BJ1387</f>
        <v>2.8262336038480316E-10</v>
      </c>
      <c r="N331" s="226"/>
      <c r="O331" s="226"/>
      <c r="Q331" s="247" t="s">
        <v>311</v>
      </c>
      <c r="R331" s="266">
        <f>'Natural Gas Filter'!BZ1387</f>
        <v>2.8262336038480316E-10</v>
      </c>
      <c r="S331" s="266">
        <f>'Natural Gas Filter'!CA1387</f>
        <v>2.8262336038480316E-10</v>
      </c>
      <c r="T331" s="267">
        <f>'Natural Gas Filter'!CB1387</f>
        <v>2.8262336038480316E-10</v>
      </c>
    </row>
    <row r="332" spans="1:20" x14ac:dyDescent="0.25">
      <c r="A332" s="247" t="s">
        <v>694</v>
      </c>
      <c r="B332" s="271">
        <f>'Natural Gas Filter'!BB1388</f>
        <v>0</v>
      </c>
      <c r="C332" s="271">
        <f>'Natural Gas Filter'!BC1388</f>
        <v>0</v>
      </c>
      <c r="D332" s="271">
        <f>'Natural Gas Filter'!BD1388</f>
        <v>0</v>
      </c>
      <c r="E332" s="271">
        <f>'Natural Gas Filter'!BE1388</f>
        <v>0</v>
      </c>
      <c r="F332" s="271">
        <f>'Natural Gas Filter'!BF1388</f>
        <v>0</v>
      </c>
      <c r="G332" s="274">
        <f>'Natural Gas Filter'!BG1388</f>
        <v>0</v>
      </c>
      <c r="H332" s="195"/>
      <c r="I332" s="221"/>
      <c r="J332" s="247" t="s">
        <v>694</v>
      </c>
      <c r="K332" s="266">
        <f>'Natural Gas Filter'!BH1388</f>
        <v>0</v>
      </c>
      <c r="L332" s="266">
        <f>'Natural Gas Filter'!BI1388</f>
        <v>0</v>
      </c>
      <c r="M332" s="267">
        <f>'Natural Gas Filter'!BJ1388</f>
        <v>0</v>
      </c>
      <c r="N332" s="226"/>
      <c r="O332" s="226"/>
      <c r="Q332" s="247" t="s">
        <v>694</v>
      </c>
      <c r="R332" s="266">
        <f>'Natural Gas Filter'!BZ1388</f>
        <v>0</v>
      </c>
      <c r="S332" s="266">
        <f>'Natural Gas Filter'!CA1388</f>
        <v>0</v>
      </c>
      <c r="T332" s="267">
        <f>'Natural Gas Filter'!CB1388</f>
        <v>0</v>
      </c>
    </row>
    <row r="333" spans="1:20" x14ac:dyDescent="0.25">
      <c r="A333" s="247" t="s">
        <v>502</v>
      </c>
      <c r="B333" s="271">
        <f>'Natural Gas Filter'!BB1389</f>
        <v>1.0380520507466832E-8</v>
      </c>
      <c r="C333" s="271">
        <f>'Natural Gas Filter'!BC1389</f>
        <v>1.0380520507466832E-8</v>
      </c>
      <c r="D333" s="271">
        <f>'Natural Gas Filter'!BD1389</f>
        <v>1.0380520507466832E-8</v>
      </c>
      <c r="E333" s="271">
        <f>'Natural Gas Filter'!BE1389</f>
        <v>1.0380520507466832E-8</v>
      </c>
      <c r="F333" s="271">
        <f>'Natural Gas Filter'!BF1389</f>
        <v>1.0380520507466832E-8</v>
      </c>
      <c r="G333" s="274">
        <f>'Natural Gas Filter'!BG1389</f>
        <v>1.0380520507466832E-8</v>
      </c>
      <c r="H333" s="195"/>
      <c r="I333" s="220"/>
      <c r="J333" s="247" t="s">
        <v>502</v>
      </c>
      <c r="K333" s="266">
        <f>'Natural Gas Filter'!BH1389</f>
        <v>0</v>
      </c>
      <c r="L333" s="266">
        <f>'Natural Gas Filter'!BI1389</f>
        <v>0</v>
      </c>
      <c r="M333" s="267">
        <f>'Natural Gas Filter'!BJ1389</f>
        <v>0</v>
      </c>
      <c r="N333" s="226"/>
      <c r="O333" s="226"/>
      <c r="Q333" s="247" t="s">
        <v>502</v>
      </c>
      <c r="R333" s="266">
        <f>'Natural Gas Filter'!BZ1389</f>
        <v>0</v>
      </c>
      <c r="S333" s="266">
        <f>'Natural Gas Filter'!CA1389</f>
        <v>0</v>
      </c>
      <c r="T333" s="267">
        <f>'Natural Gas Filter'!CB1389</f>
        <v>0</v>
      </c>
    </row>
    <row r="334" spans="1:20" x14ac:dyDescent="0.25">
      <c r="A334" s="247" t="s">
        <v>314</v>
      </c>
      <c r="B334" s="271">
        <f>'Natural Gas Filter'!BB1390</f>
        <v>4.9459088067340545E-5</v>
      </c>
      <c r="C334" s="271">
        <f>'Natural Gas Filter'!BC1390</f>
        <v>4.9459088067340545E-5</v>
      </c>
      <c r="D334" s="271">
        <f>'Natural Gas Filter'!BD1390</f>
        <v>4.9459088067340545E-5</v>
      </c>
      <c r="E334" s="271">
        <f>'Natural Gas Filter'!BE1390</f>
        <v>4.9459088067340545E-5</v>
      </c>
      <c r="F334" s="271">
        <f>'Natural Gas Filter'!BF1390</f>
        <v>4.9459088067340545E-5</v>
      </c>
      <c r="G334" s="274">
        <f>'Natural Gas Filter'!BG1390</f>
        <v>4.9459088067340545E-5</v>
      </c>
      <c r="H334" s="195"/>
      <c r="I334" s="220"/>
      <c r="J334" s="247" t="s">
        <v>314</v>
      </c>
      <c r="K334" s="266">
        <f>'Natural Gas Filter'!BH1390</f>
        <v>4.9459088067340545E-5</v>
      </c>
      <c r="L334" s="266">
        <f>'Natural Gas Filter'!BI1390</f>
        <v>4.9459088067340545E-5</v>
      </c>
      <c r="M334" s="267">
        <f>'Natural Gas Filter'!BJ1390</f>
        <v>4.9459088067340545E-5</v>
      </c>
      <c r="N334" s="226"/>
      <c r="O334" s="226"/>
      <c r="Q334" s="247" t="s">
        <v>314</v>
      </c>
      <c r="R334" s="266">
        <f>'Natural Gas Filter'!BZ1390</f>
        <v>4.9459088067340545E-5</v>
      </c>
      <c r="S334" s="266">
        <f>'Natural Gas Filter'!CA1390</f>
        <v>4.9459088067340545E-5</v>
      </c>
      <c r="T334" s="267">
        <f>'Natural Gas Filter'!CB1390</f>
        <v>4.9459088067340545E-5</v>
      </c>
    </row>
    <row r="335" spans="1:20" x14ac:dyDescent="0.25">
      <c r="A335" s="247" t="s">
        <v>316</v>
      </c>
      <c r="B335" s="271">
        <f>'Natural Gas Filter'!BB1391</f>
        <v>2.5907141368606958E-8</v>
      </c>
      <c r="C335" s="271">
        <f>'Natural Gas Filter'!BC1391</f>
        <v>2.5907141368606958E-8</v>
      </c>
      <c r="D335" s="271">
        <f>'Natural Gas Filter'!BD1391</f>
        <v>2.5907141368606958E-8</v>
      </c>
      <c r="E335" s="271">
        <f>'Natural Gas Filter'!BE1391</f>
        <v>2.5907141368606958E-8</v>
      </c>
      <c r="F335" s="271">
        <f>'Natural Gas Filter'!BF1391</f>
        <v>2.5907141368606958E-8</v>
      </c>
      <c r="G335" s="274">
        <f>'Natural Gas Filter'!BG1391</f>
        <v>2.5907141368606958E-8</v>
      </c>
      <c r="H335" s="195"/>
      <c r="I335" s="220"/>
      <c r="J335" s="247" t="s">
        <v>316</v>
      </c>
      <c r="K335" s="266">
        <f>'Natural Gas Filter'!BH1391</f>
        <v>2.5907141368606958E-8</v>
      </c>
      <c r="L335" s="266">
        <f>'Natural Gas Filter'!BI1391</f>
        <v>2.5907141368606958E-8</v>
      </c>
      <c r="M335" s="267">
        <f>'Natural Gas Filter'!BJ1391</f>
        <v>2.5907141368606958E-8</v>
      </c>
      <c r="N335" s="226"/>
      <c r="O335" s="226"/>
      <c r="Q335" s="247" t="s">
        <v>316</v>
      </c>
      <c r="R335" s="266">
        <f>'Natural Gas Filter'!BZ1391</f>
        <v>2.5907141368606958E-8</v>
      </c>
      <c r="S335" s="266">
        <f>'Natural Gas Filter'!CA1391</f>
        <v>2.5907141368606958E-8</v>
      </c>
      <c r="T335" s="267">
        <f>'Natural Gas Filter'!CB1391</f>
        <v>2.5907141368606958E-8</v>
      </c>
    </row>
    <row r="336" spans="1:20" x14ac:dyDescent="0.25">
      <c r="A336" s="247" t="s">
        <v>257</v>
      </c>
      <c r="B336" s="271">
        <f>'Natural Gas Filter'!BB1392</f>
        <v>2.6554819902822127</v>
      </c>
      <c r="C336" s="271">
        <f>'Natural Gas Filter'!BC1392</f>
        <v>2.6554819902822127</v>
      </c>
      <c r="D336" s="271">
        <f>'Natural Gas Filter'!BD1392</f>
        <v>2.6554819902822127</v>
      </c>
      <c r="E336" s="271">
        <f>'Natural Gas Filter'!BE1392</f>
        <v>2.6554819902822127</v>
      </c>
      <c r="F336" s="271">
        <f>'Natural Gas Filter'!BF1392</f>
        <v>2.6554819902822127</v>
      </c>
      <c r="G336" s="274">
        <f>'Natural Gas Filter'!BG1392</f>
        <v>2.6554819902822127</v>
      </c>
      <c r="H336" s="195"/>
      <c r="I336" s="220"/>
      <c r="J336" s="247" t="s">
        <v>257</v>
      </c>
      <c r="K336" s="266">
        <f>'Natural Gas Filter'!BH1392</f>
        <v>2.8262336038480314</v>
      </c>
      <c r="L336" s="266">
        <f>'Natural Gas Filter'!BI1392</f>
        <v>2.8262336038480314</v>
      </c>
      <c r="M336" s="267">
        <f>'Natural Gas Filter'!BJ1392</f>
        <v>2.8262336038480314</v>
      </c>
      <c r="N336" s="226"/>
      <c r="O336" s="226"/>
      <c r="Q336" s="247" t="s">
        <v>257</v>
      </c>
      <c r="R336" s="266">
        <f>'Natural Gas Filter'!BZ1392</f>
        <v>2.8262336038480314</v>
      </c>
      <c r="S336" s="266">
        <f>'Natural Gas Filter'!CA1392</f>
        <v>2.8262336038480314</v>
      </c>
      <c r="T336" s="267">
        <f>'Natural Gas Filter'!CB1392</f>
        <v>2.8262336038480314</v>
      </c>
    </row>
    <row r="337" spans="1:20" x14ac:dyDescent="0.25">
      <c r="A337" s="247" t="s">
        <v>266</v>
      </c>
      <c r="B337" s="271">
        <f>'Natural Gas Filter'!BB1393</f>
        <v>1.9795411200285587E-3</v>
      </c>
      <c r="C337" s="271">
        <f>'Natural Gas Filter'!BC1393</f>
        <v>7.2422236098605805E-4</v>
      </c>
      <c r="D337" s="271">
        <f>'Natural Gas Filter'!BD1393</f>
        <v>3.6211118049302903E-4</v>
      </c>
      <c r="E337" s="271">
        <f>'Natural Gas Filter'!BE1393</f>
        <v>1.9795411200285587E-3</v>
      </c>
      <c r="F337" s="271">
        <f>'Natural Gas Filter'!BF1393</f>
        <v>1.9795411200285587E-3</v>
      </c>
      <c r="G337" s="274">
        <f>'Natural Gas Filter'!BG1393</f>
        <v>1.9795411200285587E-3</v>
      </c>
      <c r="H337" s="195"/>
      <c r="I337" s="222"/>
      <c r="J337" s="247" t="s">
        <v>266</v>
      </c>
      <c r="K337" s="266">
        <f>'Natural Gas Filter'!BH1393</f>
        <v>9.3972267327947032E-3</v>
      </c>
      <c r="L337" s="266">
        <f>'Natural Gas Filter'!BI1393</f>
        <v>9.3972267327947032E-3</v>
      </c>
      <c r="M337" s="267">
        <f>'Natural Gas Filter'!BJ1393</f>
        <v>9.3972267327947032E-3</v>
      </c>
      <c r="N337" s="226"/>
      <c r="O337" s="226"/>
      <c r="Q337" s="247" t="s">
        <v>266</v>
      </c>
      <c r="R337" s="266">
        <f>'Natural Gas Filter'!BZ1393</f>
        <v>9.3972267327947032E-3</v>
      </c>
      <c r="S337" s="266">
        <f>'Natural Gas Filter'!CA1393</f>
        <v>9.3972267327947032E-3</v>
      </c>
      <c r="T337" s="267">
        <f>'Natural Gas Filter'!CB1393</f>
        <v>9.3972267327947032E-3</v>
      </c>
    </row>
    <row r="338" spans="1:20" x14ac:dyDescent="0.25">
      <c r="A338" s="247" t="s">
        <v>691</v>
      </c>
      <c r="B338" s="271">
        <f>'Natural Gas Filter'!BB1394</f>
        <v>0</v>
      </c>
      <c r="C338" s="271">
        <f>'Natural Gas Filter'!BC1394</f>
        <v>0</v>
      </c>
      <c r="D338" s="271">
        <f>'Natural Gas Filter'!BD1394</f>
        <v>0</v>
      </c>
      <c r="E338" s="271">
        <f>'Natural Gas Filter'!BE1394</f>
        <v>0</v>
      </c>
      <c r="F338" s="271">
        <f>'Natural Gas Filter'!BF1394</f>
        <v>0</v>
      </c>
      <c r="G338" s="274">
        <f>'Natural Gas Filter'!BG1394</f>
        <v>0</v>
      </c>
      <c r="H338" s="195"/>
      <c r="I338" s="222"/>
      <c r="J338" s="247" t="s">
        <v>691</v>
      </c>
      <c r="K338" s="266">
        <f>'Natural Gas Filter'!BH1394</f>
        <v>0</v>
      </c>
      <c r="L338" s="266">
        <f>'Natural Gas Filter'!BI1394</f>
        <v>0</v>
      </c>
      <c r="M338" s="267">
        <f>'Natural Gas Filter'!BJ1394</f>
        <v>0</v>
      </c>
      <c r="N338" s="226"/>
      <c r="O338" s="226"/>
      <c r="Q338" s="247" t="s">
        <v>691</v>
      </c>
      <c r="R338" s="266">
        <f>'Natural Gas Filter'!BZ1394</f>
        <v>0</v>
      </c>
      <c r="S338" s="266">
        <f>'Natural Gas Filter'!CA1394</f>
        <v>0</v>
      </c>
      <c r="T338" s="267">
        <f>'Natural Gas Filter'!CB1394</f>
        <v>0</v>
      </c>
    </row>
    <row r="339" spans="1:20" x14ac:dyDescent="0.25">
      <c r="A339" s="247" t="s">
        <v>688</v>
      </c>
      <c r="B339" s="271">
        <f>'Natural Gas Filter'!BB1395</f>
        <v>0</v>
      </c>
      <c r="C339" s="271">
        <f>'Natural Gas Filter'!BC1395</f>
        <v>0</v>
      </c>
      <c r="D339" s="271">
        <f>'Natural Gas Filter'!BD1395</f>
        <v>0</v>
      </c>
      <c r="E339" s="271">
        <f>'Natural Gas Filter'!BE1395</f>
        <v>0</v>
      </c>
      <c r="F339" s="271">
        <f>'Natural Gas Filter'!BF1395</f>
        <v>0</v>
      </c>
      <c r="G339" s="274">
        <f>'Natural Gas Filter'!BG1395</f>
        <v>0</v>
      </c>
      <c r="H339" s="195"/>
      <c r="I339" s="222"/>
      <c r="J339" s="247" t="s">
        <v>688</v>
      </c>
      <c r="K339" s="266">
        <f>'Natural Gas Filter'!BH1395</f>
        <v>0</v>
      </c>
      <c r="L339" s="266">
        <f>'Natural Gas Filter'!BI1395</f>
        <v>0</v>
      </c>
      <c r="M339" s="267">
        <f>'Natural Gas Filter'!BJ1395</f>
        <v>0</v>
      </c>
      <c r="N339" s="226"/>
      <c r="O339" s="226"/>
      <c r="Q339" s="247" t="s">
        <v>688</v>
      </c>
      <c r="R339" s="266">
        <f>'Natural Gas Filter'!BZ1395</f>
        <v>0</v>
      </c>
      <c r="S339" s="266">
        <f>'Natural Gas Filter'!CA1395</f>
        <v>0</v>
      </c>
      <c r="T339" s="267">
        <f>'Natural Gas Filter'!CB1395</f>
        <v>0</v>
      </c>
    </row>
    <row r="340" spans="1:20" x14ac:dyDescent="0.25">
      <c r="A340" s="247" t="s">
        <v>685</v>
      </c>
      <c r="B340" s="271">
        <f>'Natural Gas Filter'!BB1396</f>
        <v>0</v>
      </c>
      <c r="C340" s="271">
        <f>'Natural Gas Filter'!BC1396</f>
        <v>0</v>
      </c>
      <c r="D340" s="271">
        <f>'Natural Gas Filter'!BD1396</f>
        <v>0</v>
      </c>
      <c r="E340" s="271">
        <f>'Natural Gas Filter'!BE1396</f>
        <v>0</v>
      </c>
      <c r="F340" s="271">
        <f>'Natural Gas Filter'!BF1396</f>
        <v>0</v>
      </c>
      <c r="G340" s="274">
        <f>'Natural Gas Filter'!BG1396</f>
        <v>0</v>
      </c>
      <c r="H340" s="195"/>
      <c r="I340" s="222"/>
      <c r="J340" s="247" t="s">
        <v>685</v>
      </c>
      <c r="K340" s="266">
        <f>'Natural Gas Filter'!BH1396</f>
        <v>0</v>
      </c>
      <c r="L340" s="266">
        <f>'Natural Gas Filter'!BI1396</f>
        <v>0</v>
      </c>
      <c r="M340" s="267">
        <f>'Natural Gas Filter'!BJ1396</f>
        <v>0</v>
      </c>
      <c r="N340" s="226"/>
      <c r="O340" s="226"/>
      <c r="Q340" s="247" t="s">
        <v>685</v>
      </c>
      <c r="R340" s="266">
        <f>'Natural Gas Filter'!BZ1396</f>
        <v>0</v>
      </c>
      <c r="S340" s="266">
        <f>'Natural Gas Filter'!CA1396</f>
        <v>0</v>
      </c>
      <c r="T340" s="267">
        <f>'Natural Gas Filter'!CB1396</f>
        <v>0</v>
      </c>
    </row>
    <row r="341" spans="1:20" x14ac:dyDescent="0.25">
      <c r="A341" s="247" t="s">
        <v>319</v>
      </c>
      <c r="B341" s="271">
        <f>'Natural Gas Filter'!BB1397</f>
        <v>3.2972725378227027E-8</v>
      </c>
      <c r="C341" s="271">
        <f>'Natural Gas Filter'!BC1397</f>
        <v>3.2972725378227027E-8</v>
      </c>
      <c r="D341" s="271">
        <f>'Natural Gas Filter'!BD1397</f>
        <v>3.2972725378227027E-8</v>
      </c>
      <c r="E341" s="271">
        <f>'Natural Gas Filter'!BE1397</f>
        <v>3.2972725378227027E-8</v>
      </c>
      <c r="F341" s="271">
        <f>'Natural Gas Filter'!BF1397</f>
        <v>3.2972725378227027E-8</v>
      </c>
      <c r="G341" s="274">
        <f>'Natural Gas Filter'!BG1397</f>
        <v>3.2972725378227027E-8</v>
      </c>
      <c r="H341" s="195"/>
      <c r="I341" s="222"/>
      <c r="J341" s="247" t="s">
        <v>319</v>
      </c>
      <c r="K341" s="266">
        <f>'Natural Gas Filter'!BH1397</f>
        <v>3.2972725378227027E-8</v>
      </c>
      <c r="L341" s="266">
        <f>'Natural Gas Filter'!BI1397</f>
        <v>3.2972725378227027E-8</v>
      </c>
      <c r="M341" s="267">
        <f>'Natural Gas Filter'!BJ1397</f>
        <v>3.2972725378227027E-8</v>
      </c>
      <c r="N341" s="226"/>
      <c r="O341" s="226"/>
      <c r="Q341" s="247" t="s">
        <v>319</v>
      </c>
      <c r="R341" s="266">
        <f>'Natural Gas Filter'!BZ1397</f>
        <v>3.2972725378227027E-8</v>
      </c>
      <c r="S341" s="266">
        <f>'Natural Gas Filter'!CA1397</f>
        <v>3.2972725378227027E-8</v>
      </c>
      <c r="T341" s="267">
        <f>'Natural Gas Filter'!CB1397</f>
        <v>3.2972725378227027E-8</v>
      </c>
    </row>
    <row r="342" spans="1:20" x14ac:dyDescent="0.25">
      <c r="A342" s="247" t="s">
        <v>321</v>
      </c>
      <c r="B342" s="271">
        <f>'Natural Gas Filter'!BB1398</f>
        <v>4.2393504057720465E-11</v>
      </c>
      <c r="C342" s="271">
        <f>'Natural Gas Filter'!BC1398</f>
        <v>4.2393504057720465E-11</v>
      </c>
      <c r="D342" s="271">
        <f>'Natural Gas Filter'!BD1398</f>
        <v>4.2393504057720465E-11</v>
      </c>
      <c r="E342" s="271">
        <f>'Natural Gas Filter'!BE1398</f>
        <v>4.2393504057720465E-11</v>
      </c>
      <c r="F342" s="271">
        <f>'Natural Gas Filter'!BF1398</f>
        <v>4.2393504057720465E-11</v>
      </c>
      <c r="G342" s="274">
        <f>'Natural Gas Filter'!BG1398</f>
        <v>4.2393504057720465E-11</v>
      </c>
      <c r="H342" s="195"/>
      <c r="I342" s="222"/>
      <c r="J342" s="247" t="s">
        <v>321</v>
      </c>
      <c r="K342" s="266">
        <f>'Natural Gas Filter'!BH1398</f>
        <v>4.2393504057720465E-11</v>
      </c>
      <c r="L342" s="266">
        <f>'Natural Gas Filter'!BI1398</f>
        <v>4.2393504057720465E-11</v>
      </c>
      <c r="M342" s="267">
        <f>'Natural Gas Filter'!BJ1398</f>
        <v>4.2393504057720465E-11</v>
      </c>
      <c r="N342" s="226"/>
      <c r="O342" s="226"/>
      <c r="Q342" s="247" t="s">
        <v>321</v>
      </c>
      <c r="R342" s="266">
        <f>'Natural Gas Filter'!BZ1398</f>
        <v>4.2393504057720465E-11</v>
      </c>
      <c r="S342" s="266">
        <f>'Natural Gas Filter'!CA1398</f>
        <v>4.2393504057720465E-11</v>
      </c>
      <c r="T342" s="267">
        <f>'Natural Gas Filter'!CB1398</f>
        <v>4.2393504057720465E-11</v>
      </c>
    </row>
    <row r="343" spans="1:20" x14ac:dyDescent="0.25">
      <c r="A343" s="247" t="s">
        <v>323</v>
      </c>
      <c r="B343" s="271">
        <f>'Natural Gas Filter'!BB1399</f>
        <v>1.978363522693622E-9</v>
      </c>
      <c r="C343" s="271">
        <f>'Natural Gas Filter'!BC1399</f>
        <v>1.978363522693622E-9</v>
      </c>
      <c r="D343" s="271">
        <f>'Natural Gas Filter'!BD1399</f>
        <v>1.978363522693622E-9</v>
      </c>
      <c r="E343" s="271">
        <f>'Natural Gas Filter'!BE1399</f>
        <v>1.978363522693622E-9</v>
      </c>
      <c r="F343" s="271">
        <f>'Natural Gas Filter'!BF1399</f>
        <v>1.978363522693622E-9</v>
      </c>
      <c r="G343" s="274">
        <f>'Natural Gas Filter'!BG1399</f>
        <v>1.978363522693622E-9</v>
      </c>
      <c r="H343" s="195"/>
      <c r="I343" s="222"/>
      <c r="J343" s="247" t="s">
        <v>323</v>
      </c>
      <c r="K343" s="266">
        <f>'Natural Gas Filter'!BH1399</f>
        <v>1.978363522693622E-9</v>
      </c>
      <c r="L343" s="266">
        <f>'Natural Gas Filter'!BI1399</f>
        <v>1.978363522693622E-9</v>
      </c>
      <c r="M343" s="267">
        <f>'Natural Gas Filter'!BJ1399</f>
        <v>1.978363522693622E-9</v>
      </c>
      <c r="N343" s="226"/>
      <c r="O343" s="226"/>
      <c r="Q343" s="247" t="s">
        <v>323</v>
      </c>
      <c r="R343" s="266">
        <f>'Natural Gas Filter'!BZ1399</f>
        <v>1.978363522693622E-9</v>
      </c>
      <c r="S343" s="266">
        <f>'Natural Gas Filter'!CA1399</f>
        <v>1.978363522693622E-9</v>
      </c>
      <c r="T343" s="267">
        <f>'Natural Gas Filter'!CB1399</f>
        <v>1.978363522693622E-9</v>
      </c>
    </row>
    <row r="344" spans="1:20" x14ac:dyDescent="0.25">
      <c r="A344" s="247" t="s">
        <v>325</v>
      </c>
      <c r="B344" s="271">
        <f>'Natural Gas Filter'!BB1400</f>
        <v>2.0019154693923555E-8</v>
      </c>
      <c r="C344" s="271">
        <f>'Natural Gas Filter'!BC1400</f>
        <v>2.0019154693923555E-8</v>
      </c>
      <c r="D344" s="271">
        <f>'Natural Gas Filter'!BD1400</f>
        <v>2.0019154693923555E-8</v>
      </c>
      <c r="E344" s="271">
        <f>'Natural Gas Filter'!BE1400</f>
        <v>2.0019154693923555E-8</v>
      </c>
      <c r="F344" s="271">
        <f>'Natural Gas Filter'!BF1400</f>
        <v>2.0019154693923555E-8</v>
      </c>
      <c r="G344" s="274">
        <f>'Natural Gas Filter'!BG1400</f>
        <v>2.0019154693923555E-8</v>
      </c>
      <c r="H344" s="195"/>
      <c r="I344" s="222"/>
      <c r="J344" s="247" t="s">
        <v>325</v>
      </c>
      <c r="K344" s="266">
        <f>'Natural Gas Filter'!BH1400</f>
        <v>2.0019154693923555E-8</v>
      </c>
      <c r="L344" s="266">
        <f>'Natural Gas Filter'!BI1400</f>
        <v>2.0019154693923555E-8</v>
      </c>
      <c r="M344" s="267">
        <f>'Natural Gas Filter'!BJ1400</f>
        <v>2.0019154693923555E-8</v>
      </c>
      <c r="N344" s="226"/>
      <c r="O344" s="226"/>
      <c r="Q344" s="247" t="s">
        <v>325</v>
      </c>
      <c r="R344" s="266">
        <f>'Natural Gas Filter'!BZ1400</f>
        <v>2.0019154693923555E-8</v>
      </c>
      <c r="S344" s="266">
        <f>'Natural Gas Filter'!CA1400</f>
        <v>2.0019154693923555E-8</v>
      </c>
      <c r="T344" s="267">
        <f>'Natural Gas Filter'!CB1400</f>
        <v>2.0019154693923555E-8</v>
      </c>
    </row>
    <row r="345" spans="1:20" x14ac:dyDescent="0.25">
      <c r="A345" s="247" t="s">
        <v>550</v>
      </c>
      <c r="B345" s="271">
        <f>'Natural Gas Filter'!BB1401</f>
        <v>0</v>
      </c>
      <c r="C345" s="271">
        <f>'Natural Gas Filter'!BC1401</f>
        <v>0</v>
      </c>
      <c r="D345" s="271">
        <f>'Natural Gas Filter'!BD1401</f>
        <v>0</v>
      </c>
      <c r="E345" s="271">
        <f>'Natural Gas Filter'!BE1401</f>
        <v>0</v>
      </c>
      <c r="F345" s="271">
        <f>'Natural Gas Filter'!BF1401</f>
        <v>0</v>
      </c>
      <c r="G345" s="274">
        <f>'Natural Gas Filter'!BG1401</f>
        <v>0</v>
      </c>
      <c r="H345" s="195"/>
      <c r="I345" s="222"/>
      <c r="J345" s="247" t="s">
        <v>550</v>
      </c>
      <c r="K345" s="266">
        <f>'Natural Gas Filter'!BH1401</f>
        <v>0</v>
      </c>
      <c r="L345" s="266">
        <f>'Natural Gas Filter'!BI1401</f>
        <v>0</v>
      </c>
      <c r="M345" s="267">
        <f>'Natural Gas Filter'!BJ1401</f>
        <v>0</v>
      </c>
      <c r="N345" s="226"/>
      <c r="O345" s="226"/>
      <c r="Q345" s="247" t="s">
        <v>550</v>
      </c>
      <c r="R345" s="266">
        <f>'Natural Gas Filter'!BZ1401</f>
        <v>0</v>
      </c>
      <c r="S345" s="266">
        <f>'Natural Gas Filter'!CA1401</f>
        <v>0</v>
      </c>
      <c r="T345" s="267">
        <f>'Natural Gas Filter'!CB1401</f>
        <v>0</v>
      </c>
    </row>
    <row r="346" spans="1:20" x14ac:dyDescent="0.25">
      <c r="A346" s="247" t="s">
        <v>728</v>
      </c>
      <c r="B346" s="271">
        <f>'Natural Gas Filter'!BB1402</f>
        <v>0</v>
      </c>
      <c r="C346" s="271">
        <f>'Natural Gas Filter'!BC1402</f>
        <v>0</v>
      </c>
      <c r="D346" s="271">
        <f>'Natural Gas Filter'!BD1402</f>
        <v>0</v>
      </c>
      <c r="E346" s="271">
        <f>'Natural Gas Filter'!BE1402</f>
        <v>0</v>
      </c>
      <c r="F346" s="271">
        <f>'Natural Gas Filter'!BF1402</f>
        <v>0</v>
      </c>
      <c r="G346" s="274">
        <f>'Natural Gas Filter'!BG1402</f>
        <v>0</v>
      </c>
      <c r="H346" s="195"/>
      <c r="I346" s="222"/>
      <c r="J346" s="247" t="s">
        <v>728</v>
      </c>
      <c r="K346" s="266">
        <f>'Natural Gas Filter'!BH1402</f>
        <v>0</v>
      </c>
      <c r="L346" s="266">
        <f>'Natural Gas Filter'!BI1402</f>
        <v>0</v>
      </c>
      <c r="M346" s="267">
        <f>'Natural Gas Filter'!BJ1402</f>
        <v>0</v>
      </c>
      <c r="N346" s="226"/>
      <c r="O346" s="226"/>
      <c r="Q346" s="247" t="s">
        <v>728</v>
      </c>
      <c r="R346" s="266">
        <f>'Natural Gas Filter'!BZ1402</f>
        <v>0</v>
      </c>
      <c r="S346" s="266">
        <f>'Natural Gas Filter'!CA1402</f>
        <v>0</v>
      </c>
      <c r="T346" s="267">
        <f>'Natural Gas Filter'!CB1402</f>
        <v>0</v>
      </c>
    </row>
    <row r="347" spans="1:20" x14ac:dyDescent="0.25">
      <c r="A347" s="247" t="s">
        <v>682</v>
      </c>
      <c r="B347" s="271">
        <f>'Natural Gas Filter'!BB1403</f>
        <v>0</v>
      </c>
      <c r="C347" s="271">
        <f>'Natural Gas Filter'!BC1403</f>
        <v>0</v>
      </c>
      <c r="D347" s="271">
        <f>'Natural Gas Filter'!BD1403</f>
        <v>0</v>
      </c>
      <c r="E347" s="271">
        <f>'Natural Gas Filter'!BE1403</f>
        <v>0</v>
      </c>
      <c r="F347" s="271">
        <f>'Natural Gas Filter'!BF1403</f>
        <v>0</v>
      </c>
      <c r="G347" s="274">
        <f>'Natural Gas Filter'!BG1403</f>
        <v>0</v>
      </c>
      <c r="H347" s="195"/>
      <c r="I347" s="222"/>
      <c r="J347" s="247" t="s">
        <v>682</v>
      </c>
      <c r="K347" s="266">
        <f>'Natural Gas Filter'!BH1403</f>
        <v>0</v>
      </c>
      <c r="L347" s="266">
        <f>'Natural Gas Filter'!BI1403</f>
        <v>0</v>
      </c>
      <c r="M347" s="267">
        <f>'Natural Gas Filter'!BJ1403</f>
        <v>0</v>
      </c>
      <c r="N347" s="226"/>
      <c r="O347" s="226"/>
      <c r="Q347" s="247" t="s">
        <v>682</v>
      </c>
      <c r="R347" s="266">
        <f>'Natural Gas Filter'!BZ1403</f>
        <v>0</v>
      </c>
      <c r="S347" s="266">
        <f>'Natural Gas Filter'!CA1403</f>
        <v>0</v>
      </c>
      <c r="T347" s="267">
        <f>'Natural Gas Filter'!CB1403</f>
        <v>0</v>
      </c>
    </row>
    <row r="348" spans="1:20" x14ac:dyDescent="0.25">
      <c r="A348" s="247" t="s">
        <v>327</v>
      </c>
      <c r="B348" s="271">
        <f>'Natural Gas Filter'!BB1404</f>
        <v>2.8262336038480305E-11</v>
      </c>
      <c r="C348" s="271">
        <f>'Natural Gas Filter'!BC1404</f>
        <v>2.8262336038480305E-11</v>
      </c>
      <c r="D348" s="271">
        <f>'Natural Gas Filter'!BD1404</f>
        <v>2.8262336038480305E-11</v>
      </c>
      <c r="E348" s="271">
        <f>'Natural Gas Filter'!BE1404</f>
        <v>2.8262336038480305E-11</v>
      </c>
      <c r="F348" s="271">
        <f>'Natural Gas Filter'!BF1404</f>
        <v>2.8262336038480305E-11</v>
      </c>
      <c r="G348" s="274">
        <f>'Natural Gas Filter'!BG1404</f>
        <v>2.8262336038480305E-11</v>
      </c>
      <c r="H348" s="195"/>
      <c r="I348" s="222"/>
      <c r="J348" s="247" t="s">
        <v>327</v>
      </c>
      <c r="K348" s="266">
        <f>'Natural Gas Filter'!BH1404</f>
        <v>2.8262336038480305E-11</v>
      </c>
      <c r="L348" s="266">
        <f>'Natural Gas Filter'!BI1404</f>
        <v>2.8262336038480305E-11</v>
      </c>
      <c r="M348" s="267">
        <f>'Natural Gas Filter'!BJ1404</f>
        <v>2.8262336038480305E-11</v>
      </c>
      <c r="N348" s="226"/>
      <c r="O348" s="226"/>
      <c r="Q348" s="247" t="s">
        <v>327</v>
      </c>
      <c r="R348" s="266">
        <f>'Natural Gas Filter'!BZ1404</f>
        <v>2.8262336038480305E-11</v>
      </c>
      <c r="S348" s="266">
        <f>'Natural Gas Filter'!CA1404</f>
        <v>2.8262336038480305E-11</v>
      </c>
      <c r="T348" s="267">
        <f>'Natural Gas Filter'!CB1404</f>
        <v>2.8262336038480305E-11</v>
      </c>
    </row>
    <row r="349" spans="1:20" x14ac:dyDescent="0.25">
      <c r="A349" s="247" t="s">
        <v>329</v>
      </c>
      <c r="B349" s="271">
        <f>'Natural Gas Filter'!BB1405</f>
        <v>2.826233603848031E-8</v>
      </c>
      <c r="C349" s="271">
        <f>'Natural Gas Filter'!BC1405</f>
        <v>2.826233603848031E-8</v>
      </c>
      <c r="D349" s="271">
        <f>'Natural Gas Filter'!BD1405</f>
        <v>2.826233603848031E-8</v>
      </c>
      <c r="E349" s="271">
        <f>'Natural Gas Filter'!BE1405</f>
        <v>2.826233603848031E-8</v>
      </c>
      <c r="F349" s="271">
        <f>'Natural Gas Filter'!BF1405</f>
        <v>2.826233603848031E-8</v>
      </c>
      <c r="G349" s="274">
        <f>'Natural Gas Filter'!BG1405</f>
        <v>2.826233603848031E-8</v>
      </c>
      <c r="H349" s="195"/>
      <c r="I349" s="222"/>
      <c r="J349" s="247" t="s">
        <v>329</v>
      </c>
      <c r="K349" s="266">
        <f>'Natural Gas Filter'!BH1405</f>
        <v>2.826233603848031E-8</v>
      </c>
      <c r="L349" s="266">
        <f>'Natural Gas Filter'!BI1405</f>
        <v>2.826233603848031E-8</v>
      </c>
      <c r="M349" s="267">
        <f>'Natural Gas Filter'!BJ1405</f>
        <v>2.826233603848031E-8</v>
      </c>
      <c r="N349" s="226"/>
      <c r="O349" s="226"/>
      <c r="Q349" s="247" t="s">
        <v>329</v>
      </c>
      <c r="R349" s="266">
        <f>'Natural Gas Filter'!BZ1405</f>
        <v>2.826233603848031E-8</v>
      </c>
      <c r="S349" s="266">
        <f>'Natural Gas Filter'!CA1405</f>
        <v>2.826233603848031E-8</v>
      </c>
      <c r="T349" s="267">
        <f>'Natural Gas Filter'!CB1405</f>
        <v>2.826233603848031E-8</v>
      </c>
    </row>
    <row r="350" spans="1:20" x14ac:dyDescent="0.25">
      <c r="A350" s="247" t="s">
        <v>680</v>
      </c>
      <c r="B350" s="271">
        <f>'Natural Gas Filter'!BB1406</f>
        <v>0</v>
      </c>
      <c r="C350" s="271">
        <f>'Natural Gas Filter'!BC1406</f>
        <v>0</v>
      </c>
      <c r="D350" s="271">
        <f>'Natural Gas Filter'!BD1406</f>
        <v>0</v>
      </c>
      <c r="E350" s="271">
        <f>'Natural Gas Filter'!BE1406</f>
        <v>0</v>
      </c>
      <c r="F350" s="271">
        <f>'Natural Gas Filter'!BF1406</f>
        <v>0</v>
      </c>
      <c r="G350" s="274">
        <f>'Natural Gas Filter'!BG1406</f>
        <v>0</v>
      </c>
      <c r="H350" s="195"/>
      <c r="I350" s="222"/>
      <c r="J350" s="247" t="s">
        <v>680</v>
      </c>
      <c r="K350" s="266">
        <f>'Natural Gas Filter'!BH1406</f>
        <v>0</v>
      </c>
      <c r="L350" s="266">
        <f>'Natural Gas Filter'!BI1406</f>
        <v>0</v>
      </c>
      <c r="M350" s="267">
        <f>'Natural Gas Filter'!BJ1406</f>
        <v>0</v>
      </c>
      <c r="N350" s="226"/>
      <c r="O350" s="226"/>
      <c r="Q350" s="247" t="s">
        <v>680</v>
      </c>
      <c r="R350" s="266">
        <f>'Natural Gas Filter'!BZ1406</f>
        <v>0</v>
      </c>
      <c r="S350" s="266">
        <f>'Natural Gas Filter'!CA1406</f>
        <v>0</v>
      </c>
      <c r="T350" s="267">
        <f>'Natural Gas Filter'!CB1406</f>
        <v>0</v>
      </c>
    </row>
    <row r="351" spans="1:20" x14ac:dyDescent="0.25">
      <c r="A351" s="247" t="s">
        <v>678</v>
      </c>
      <c r="B351" s="271">
        <f>'Natural Gas Filter'!BB1407</f>
        <v>0</v>
      </c>
      <c r="C351" s="271">
        <f>'Natural Gas Filter'!BC1407</f>
        <v>0</v>
      </c>
      <c r="D351" s="271">
        <f>'Natural Gas Filter'!BD1407</f>
        <v>0</v>
      </c>
      <c r="E351" s="271">
        <f>'Natural Gas Filter'!BE1407</f>
        <v>0</v>
      </c>
      <c r="F351" s="271">
        <f>'Natural Gas Filter'!BF1407</f>
        <v>0</v>
      </c>
      <c r="G351" s="274">
        <f>'Natural Gas Filter'!BG1407</f>
        <v>0</v>
      </c>
      <c r="H351" s="195"/>
      <c r="I351" s="222"/>
      <c r="J351" s="247" t="s">
        <v>678</v>
      </c>
      <c r="K351" s="266">
        <f>'Natural Gas Filter'!BH1407</f>
        <v>0</v>
      </c>
      <c r="L351" s="266">
        <f>'Natural Gas Filter'!BI1407</f>
        <v>0</v>
      </c>
      <c r="M351" s="267">
        <f>'Natural Gas Filter'!BJ1407</f>
        <v>0</v>
      </c>
      <c r="N351" s="226"/>
      <c r="O351" s="226"/>
      <c r="Q351" s="247" t="s">
        <v>678</v>
      </c>
      <c r="R351" s="266">
        <f>'Natural Gas Filter'!BZ1407</f>
        <v>0</v>
      </c>
      <c r="S351" s="266">
        <f>'Natural Gas Filter'!CA1407</f>
        <v>0</v>
      </c>
      <c r="T351" s="267">
        <f>'Natural Gas Filter'!CB1407</f>
        <v>0</v>
      </c>
    </row>
    <row r="352" spans="1:20" x14ac:dyDescent="0.25">
      <c r="A352" s="247" t="s">
        <v>676</v>
      </c>
      <c r="B352" s="271">
        <f>'Natural Gas Filter'!BB1408</f>
        <v>0</v>
      </c>
      <c r="C352" s="271">
        <f>'Natural Gas Filter'!BC1408</f>
        <v>0</v>
      </c>
      <c r="D352" s="271">
        <f>'Natural Gas Filter'!BD1408</f>
        <v>0</v>
      </c>
      <c r="E352" s="271">
        <f>'Natural Gas Filter'!BE1408</f>
        <v>0</v>
      </c>
      <c r="F352" s="271">
        <f>'Natural Gas Filter'!BF1408</f>
        <v>0</v>
      </c>
      <c r="G352" s="274">
        <f>'Natural Gas Filter'!BG1408</f>
        <v>0</v>
      </c>
      <c r="H352" s="195"/>
      <c r="I352" s="222"/>
      <c r="J352" s="247" t="s">
        <v>676</v>
      </c>
      <c r="K352" s="266">
        <f>'Natural Gas Filter'!BH1408</f>
        <v>0</v>
      </c>
      <c r="L352" s="266">
        <f>'Natural Gas Filter'!BI1408</f>
        <v>0</v>
      </c>
      <c r="M352" s="267">
        <f>'Natural Gas Filter'!BJ1408</f>
        <v>0</v>
      </c>
      <c r="N352" s="226"/>
      <c r="O352" s="226"/>
      <c r="Q352" s="247" t="s">
        <v>676</v>
      </c>
      <c r="R352" s="266">
        <f>'Natural Gas Filter'!BZ1408</f>
        <v>0</v>
      </c>
      <c r="S352" s="266">
        <f>'Natural Gas Filter'!CA1408</f>
        <v>0</v>
      </c>
      <c r="T352" s="267">
        <f>'Natural Gas Filter'!CB1408</f>
        <v>0</v>
      </c>
    </row>
    <row r="353" spans="1:20" x14ac:dyDescent="0.25">
      <c r="A353" s="247" t="s">
        <v>331</v>
      </c>
      <c r="B353" s="271">
        <f>'Natural Gas Filter'!BB1409</f>
        <v>3.7683114717973746E-10</v>
      </c>
      <c r="C353" s="271">
        <f>'Natural Gas Filter'!BC1409</f>
        <v>3.7683114717973746E-10</v>
      </c>
      <c r="D353" s="271">
        <f>'Natural Gas Filter'!BD1409</f>
        <v>3.7683114717973746E-10</v>
      </c>
      <c r="E353" s="271">
        <f>'Natural Gas Filter'!BE1409</f>
        <v>3.7683114717973746E-10</v>
      </c>
      <c r="F353" s="271">
        <f>'Natural Gas Filter'!BF1409</f>
        <v>3.7683114717973746E-10</v>
      </c>
      <c r="G353" s="274">
        <f>'Natural Gas Filter'!BG1409</f>
        <v>3.7683114717973746E-10</v>
      </c>
      <c r="H353" s="195"/>
      <c r="I353" s="222"/>
      <c r="J353" s="247" t="s">
        <v>331</v>
      </c>
      <c r="K353" s="266">
        <f>'Natural Gas Filter'!BH1409</f>
        <v>3.7683114717973746E-10</v>
      </c>
      <c r="L353" s="266">
        <f>'Natural Gas Filter'!BI1409</f>
        <v>3.7683114717973746E-10</v>
      </c>
      <c r="M353" s="267">
        <f>'Natural Gas Filter'!BJ1409</f>
        <v>3.7683114717973746E-10</v>
      </c>
      <c r="N353" s="226"/>
      <c r="O353" s="226"/>
      <c r="Q353" s="247" t="s">
        <v>331</v>
      </c>
      <c r="R353" s="266">
        <f>'Natural Gas Filter'!BZ1409</f>
        <v>3.7683114717973746E-10</v>
      </c>
      <c r="S353" s="266">
        <f>'Natural Gas Filter'!CA1409</f>
        <v>3.7683114717973746E-10</v>
      </c>
      <c r="T353" s="267">
        <f>'Natural Gas Filter'!CB1409</f>
        <v>3.7683114717973746E-10</v>
      </c>
    </row>
    <row r="354" spans="1:20" x14ac:dyDescent="0.25">
      <c r="A354" s="247" t="s">
        <v>334</v>
      </c>
      <c r="B354" s="271">
        <f>'Natural Gas Filter'!BB1410</f>
        <v>7.3011034766074144E-5</v>
      </c>
      <c r="C354" s="271">
        <f>'Natural Gas Filter'!BC1410</f>
        <v>7.3011034766074144E-5</v>
      </c>
      <c r="D354" s="271">
        <f>'Natural Gas Filter'!BD1410</f>
        <v>7.3011034766074144E-5</v>
      </c>
      <c r="E354" s="271">
        <f>'Natural Gas Filter'!BE1410</f>
        <v>7.3011034766074144E-5</v>
      </c>
      <c r="F354" s="271">
        <f>'Natural Gas Filter'!BF1410</f>
        <v>7.3011034766074144E-5</v>
      </c>
      <c r="G354" s="274">
        <f>'Natural Gas Filter'!BG1410</f>
        <v>7.3011034766074144E-5</v>
      </c>
      <c r="H354" s="195"/>
      <c r="I354" s="222"/>
      <c r="J354" s="247" t="s">
        <v>334</v>
      </c>
      <c r="K354" s="266">
        <f>'Natural Gas Filter'!BH1410</f>
        <v>7.3011034766074144E-5</v>
      </c>
      <c r="L354" s="266">
        <f>'Natural Gas Filter'!BI1410</f>
        <v>7.3011034766074144E-5</v>
      </c>
      <c r="M354" s="267">
        <f>'Natural Gas Filter'!BJ1410</f>
        <v>7.3011034766074144E-5</v>
      </c>
      <c r="N354" s="226"/>
      <c r="O354" s="226"/>
      <c r="Q354" s="247" t="s">
        <v>334</v>
      </c>
      <c r="R354" s="266">
        <f>'Natural Gas Filter'!BZ1410</f>
        <v>7.3011034766074144E-5</v>
      </c>
      <c r="S354" s="266">
        <f>'Natural Gas Filter'!CA1410</f>
        <v>7.3011034766074144E-5</v>
      </c>
      <c r="T354" s="267">
        <f>'Natural Gas Filter'!CB1410</f>
        <v>7.3011034766074144E-5</v>
      </c>
    </row>
    <row r="355" spans="1:20" x14ac:dyDescent="0.25">
      <c r="A355" s="247" t="s">
        <v>673</v>
      </c>
      <c r="B355" s="271">
        <f>'Natural Gas Filter'!BB1411</f>
        <v>0</v>
      </c>
      <c r="C355" s="271">
        <f>'Natural Gas Filter'!BC1411</f>
        <v>0</v>
      </c>
      <c r="D355" s="271">
        <f>'Natural Gas Filter'!BD1411</f>
        <v>0</v>
      </c>
      <c r="E355" s="271">
        <f>'Natural Gas Filter'!BE1411</f>
        <v>0</v>
      </c>
      <c r="F355" s="271">
        <f>'Natural Gas Filter'!BF1411</f>
        <v>0</v>
      </c>
      <c r="G355" s="274">
        <f>'Natural Gas Filter'!BG1411</f>
        <v>0</v>
      </c>
      <c r="H355" s="195"/>
      <c r="I355" s="222"/>
      <c r="J355" s="247" t="s">
        <v>673</v>
      </c>
      <c r="K355" s="266">
        <f>'Natural Gas Filter'!BH1411</f>
        <v>0</v>
      </c>
      <c r="L355" s="266">
        <f>'Natural Gas Filter'!BI1411</f>
        <v>0</v>
      </c>
      <c r="M355" s="267">
        <f>'Natural Gas Filter'!BJ1411</f>
        <v>0</v>
      </c>
      <c r="N355" s="226"/>
      <c r="O355" s="226"/>
      <c r="Q355" s="247" t="s">
        <v>673</v>
      </c>
      <c r="R355" s="266">
        <f>'Natural Gas Filter'!BZ1411</f>
        <v>0</v>
      </c>
      <c r="S355" s="266">
        <f>'Natural Gas Filter'!CA1411</f>
        <v>0</v>
      </c>
      <c r="T355" s="267">
        <f>'Natural Gas Filter'!CB1411</f>
        <v>0</v>
      </c>
    </row>
    <row r="356" spans="1:20" x14ac:dyDescent="0.25">
      <c r="A356" s="247" t="s">
        <v>510</v>
      </c>
      <c r="B356" s="271">
        <f>'Natural Gas Filter'!BB1412</f>
        <v>7.7250385171846182E-7</v>
      </c>
      <c r="C356" s="271">
        <f>'Natural Gas Filter'!BC1412</f>
        <v>7.7250385171846182E-7</v>
      </c>
      <c r="D356" s="271">
        <f>'Natural Gas Filter'!BD1412</f>
        <v>7.7250385171846182E-7</v>
      </c>
      <c r="E356" s="271">
        <f>'Natural Gas Filter'!BE1412</f>
        <v>7.7250385171846182E-7</v>
      </c>
      <c r="F356" s="271">
        <f>'Natural Gas Filter'!BF1412</f>
        <v>7.7250385171846182E-7</v>
      </c>
      <c r="G356" s="274">
        <f>'Natural Gas Filter'!BG1412</f>
        <v>7.7250385171846182E-7</v>
      </c>
      <c r="H356" s="195"/>
      <c r="I356" s="221"/>
      <c r="J356" s="247" t="s">
        <v>510</v>
      </c>
      <c r="K356" s="266">
        <f>'Natural Gas Filter'!BH1412</f>
        <v>0</v>
      </c>
      <c r="L356" s="266">
        <f>'Natural Gas Filter'!BI1412</f>
        <v>0</v>
      </c>
      <c r="M356" s="267">
        <f>'Natural Gas Filter'!BJ1412</f>
        <v>0</v>
      </c>
      <c r="N356" s="226"/>
      <c r="O356" s="226"/>
      <c r="Q356" s="247" t="s">
        <v>510</v>
      </c>
      <c r="R356" s="266">
        <f>'Natural Gas Filter'!BZ1412</f>
        <v>0</v>
      </c>
      <c r="S356" s="266">
        <f>'Natural Gas Filter'!CA1412</f>
        <v>0</v>
      </c>
      <c r="T356" s="267">
        <f>'Natural Gas Filter'!CB1412</f>
        <v>0</v>
      </c>
    </row>
    <row r="357" spans="1:20" x14ac:dyDescent="0.25">
      <c r="A357" s="247" t="s">
        <v>671</v>
      </c>
      <c r="B357" s="271">
        <f>'Natural Gas Filter'!BB1413</f>
        <v>0</v>
      </c>
      <c r="C357" s="271">
        <f>'Natural Gas Filter'!BC1413</f>
        <v>0</v>
      </c>
      <c r="D357" s="271">
        <f>'Natural Gas Filter'!BD1413</f>
        <v>0</v>
      </c>
      <c r="E357" s="271">
        <f>'Natural Gas Filter'!BE1413</f>
        <v>0</v>
      </c>
      <c r="F357" s="271">
        <f>'Natural Gas Filter'!BF1413</f>
        <v>0</v>
      </c>
      <c r="G357" s="274">
        <f>'Natural Gas Filter'!BG1413</f>
        <v>0</v>
      </c>
      <c r="H357" s="195"/>
      <c r="I357" s="222"/>
      <c r="J357" s="247" t="s">
        <v>671</v>
      </c>
      <c r="K357" s="266">
        <f>'Natural Gas Filter'!BH1413</f>
        <v>0</v>
      </c>
      <c r="L357" s="266">
        <f>'Natural Gas Filter'!BI1413</f>
        <v>0</v>
      </c>
      <c r="M357" s="267">
        <f>'Natural Gas Filter'!BJ1413</f>
        <v>0</v>
      </c>
      <c r="N357" s="226"/>
      <c r="O357" s="226"/>
      <c r="Q357" s="247" t="s">
        <v>671</v>
      </c>
      <c r="R357" s="266">
        <f>'Natural Gas Filter'!BZ1413</f>
        <v>0</v>
      </c>
      <c r="S357" s="266">
        <f>'Natural Gas Filter'!CA1413</f>
        <v>0</v>
      </c>
      <c r="T357" s="267">
        <f>'Natural Gas Filter'!CB1413</f>
        <v>0</v>
      </c>
    </row>
    <row r="358" spans="1:20" x14ac:dyDescent="0.25">
      <c r="A358" s="247" t="s">
        <v>668</v>
      </c>
      <c r="B358" s="271">
        <f>'Natural Gas Filter'!BB1414</f>
        <v>0</v>
      </c>
      <c r="C358" s="271">
        <f>'Natural Gas Filter'!BC1414</f>
        <v>0</v>
      </c>
      <c r="D358" s="271">
        <f>'Natural Gas Filter'!BD1414</f>
        <v>0</v>
      </c>
      <c r="E358" s="271">
        <f>'Natural Gas Filter'!BE1414</f>
        <v>0</v>
      </c>
      <c r="F358" s="271">
        <f>'Natural Gas Filter'!BF1414</f>
        <v>0</v>
      </c>
      <c r="G358" s="274">
        <f>'Natural Gas Filter'!BG1414</f>
        <v>0</v>
      </c>
      <c r="H358" s="195"/>
      <c r="I358" s="222"/>
      <c r="J358" s="247" t="s">
        <v>668</v>
      </c>
      <c r="K358" s="266">
        <f>'Natural Gas Filter'!BH1414</f>
        <v>0</v>
      </c>
      <c r="L358" s="266">
        <f>'Natural Gas Filter'!BI1414</f>
        <v>0</v>
      </c>
      <c r="M358" s="267">
        <f>'Natural Gas Filter'!BJ1414</f>
        <v>0</v>
      </c>
      <c r="N358" s="226"/>
      <c r="O358" s="226"/>
      <c r="Q358" s="247" t="s">
        <v>668</v>
      </c>
      <c r="R358" s="266">
        <f>'Natural Gas Filter'!BZ1414</f>
        <v>0</v>
      </c>
      <c r="S358" s="266">
        <f>'Natural Gas Filter'!CA1414</f>
        <v>0</v>
      </c>
      <c r="T358" s="267">
        <f>'Natural Gas Filter'!CB1414</f>
        <v>0</v>
      </c>
    </row>
    <row r="359" spans="1:20" x14ac:dyDescent="0.25">
      <c r="A359" s="247" t="s">
        <v>336</v>
      </c>
      <c r="B359" s="271">
        <f>'Natural Gas Filter'!BB1415</f>
        <v>7.0655840096200789E-11</v>
      </c>
      <c r="C359" s="271">
        <f>'Natural Gas Filter'!BC1415</f>
        <v>7.0655840096200789E-11</v>
      </c>
      <c r="D359" s="271">
        <f>'Natural Gas Filter'!BD1415</f>
        <v>7.0655840096200789E-11</v>
      </c>
      <c r="E359" s="271">
        <f>'Natural Gas Filter'!BE1415</f>
        <v>7.0655840096200789E-11</v>
      </c>
      <c r="F359" s="271">
        <f>'Natural Gas Filter'!BF1415</f>
        <v>7.0655840096200789E-11</v>
      </c>
      <c r="G359" s="274">
        <f>'Natural Gas Filter'!BG1415</f>
        <v>7.0655840096200789E-11</v>
      </c>
      <c r="H359" s="195"/>
      <c r="I359" s="196"/>
      <c r="J359" s="247" t="s">
        <v>336</v>
      </c>
      <c r="K359" s="266">
        <f>'Natural Gas Filter'!BH1415</f>
        <v>7.0655840096200789E-11</v>
      </c>
      <c r="L359" s="266">
        <f>'Natural Gas Filter'!BI1415</f>
        <v>7.0655840096200789E-11</v>
      </c>
      <c r="M359" s="267">
        <f>'Natural Gas Filter'!BJ1415</f>
        <v>7.0655840096200789E-11</v>
      </c>
      <c r="N359" s="226"/>
      <c r="O359" s="226"/>
      <c r="Q359" s="247" t="s">
        <v>336</v>
      </c>
      <c r="R359" s="266">
        <f>'Natural Gas Filter'!BZ1415</f>
        <v>7.0655840096200789E-11</v>
      </c>
      <c r="S359" s="266">
        <f>'Natural Gas Filter'!CA1415</f>
        <v>7.0655840096200789E-11</v>
      </c>
      <c r="T359" s="267">
        <f>'Natural Gas Filter'!CB1415</f>
        <v>7.0655840096200789E-11</v>
      </c>
    </row>
    <row r="360" spans="1:20" x14ac:dyDescent="0.25">
      <c r="A360" s="247" t="s">
        <v>338</v>
      </c>
      <c r="B360" s="271">
        <f>'Natural Gas Filter'!BB1416</f>
        <v>6.5945450756454072E-11</v>
      </c>
      <c r="C360" s="271">
        <f>'Natural Gas Filter'!BC1416</f>
        <v>6.5945450756454072E-11</v>
      </c>
      <c r="D360" s="271">
        <f>'Natural Gas Filter'!BD1416</f>
        <v>6.5945450756454072E-11</v>
      </c>
      <c r="E360" s="271">
        <f>'Natural Gas Filter'!BE1416</f>
        <v>6.5945450756454072E-11</v>
      </c>
      <c r="F360" s="271">
        <f>'Natural Gas Filter'!BF1416</f>
        <v>6.5945450756454072E-11</v>
      </c>
      <c r="G360" s="274">
        <f>'Natural Gas Filter'!BG1416</f>
        <v>6.5945450756454072E-11</v>
      </c>
      <c r="H360" s="195"/>
      <c r="I360" s="221"/>
      <c r="J360" s="247" t="s">
        <v>338</v>
      </c>
      <c r="K360" s="266">
        <f>'Natural Gas Filter'!BH1416</f>
        <v>6.5945450756454072E-11</v>
      </c>
      <c r="L360" s="266">
        <f>'Natural Gas Filter'!BI1416</f>
        <v>6.5945450756454072E-11</v>
      </c>
      <c r="M360" s="267">
        <f>'Natural Gas Filter'!BJ1416</f>
        <v>6.5945450756454072E-11</v>
      </c>
      <c r="N360" s="226"/>
      <c r="O360" s="226"/>
      <c r="Q360" s="247" t="s">
        <v>338</v>
      </c>
      <c r="R360" s="266">
        <f>'Natural Gas Filter'!BZ1416</f>
        <v>6.5945450756454072E-11</v>
      </c>
      <c r="S360" s="266">
        <f>'Natural Gas Filter'!CA1416</f>
        <v>6.5945450756454072E-11</v>
      </c>
      <c r="T360" s="267">
        <f>'Natural Gas Filter'!CB1416</f>
        <v>6.5945450756454072E-11</v>
      </c>
    </row>
    <row r="361" spans="1:20" x14ac:dyDescent="0.25">
      <c r="A361" s="247" t="s">
        <v>340</v>
      </c>
      <c r="B361" s="271">
        <f>'Natural Gas Filter'!BB1417</f>
        <v>1.7139929210003372E-5</v>
      </c>
      <c r="C361" s="271">
        <f>'Natural Gas Filter'!BC1417</f>
        <v>1.7139929210003372E-5</v>
      </c>
      <c r="D361" s="271">
        <f>'Natural Gas Filter'!BD1417</f>
        <v>1.7139929210003372E-5</v>
      </c>
      <c r="E361" s="271">
        <f>'Natural Gas Filter'!BE1417</f>
        <v>4.8281490732403863E-7</v>
      </c>
      <c r="F361" s="271">
        <f>'Natural Gas Filter'!BF1417</f>
        <v>4.8281490732403863E-7</v>
      </c>
      <c r="G361" s="274">
        <f>'Natural Gas Filter'!BG1417</f>
        <v>8.3044164059734659E-6</v>
      </c>
      <c r="H361" s="195"/>
      <c r="I361" s="221"/>
      <c r="J361" s="247" t="s">
        <v>340</v>
      </c>
      <c r="K361" s="266">
        <f>'Natural Gas Filter'!BH1417</f>
        <v>1.7663960024050194E-6</v>
      </c>
      <c r="L361" s="266">
        <f>'Natural Gas Filter'!BI1417</f>
        <v>1.7663960024050194E-6</v>
      </c>
      <c r="M361" s="267">
        <f>'Natural Gas Filter'!BJ1417</f>
        <v>1.7663960024050194E-6</v>
      </c>
      <c r="N361" s="226"/>
      <c r="O361" s="226"/>
      <c r="Q361" s="247" t="s">
        <v>340</v>
      </c>
      <c r="R361" s="266">
        <f>'Natural Gas Filter'!BZ1417</f>
        <v>1.7663960024050194E-6</v>
      </c>
      <c r="S361" s="266">
        <f>'Natural Gas Filter'!CA1417</f>
        <v>1.7663960024050194E-6</v>
      </c>
      <c r="T361" s="267">
        <f>'Natural Gas Filter'!CB1417</f>
        <v>1.7663960024050194E-6</v>
      </c>
    </row>
    <row r="362" spans="1:20" x14ac:dyDescent="0.25">
      <c r="A362" s="247" t="s">
        <v>342</v>
      </c>
      <c r="B362" s="271">
        <f>'Natural Gas Filter'!BB1418</f>
        <v>4.2393504057720465E-11</v>
      </c>
      <c r="C362" s="271">
        <f>'Natural Gas Filter'!BC1418</f>
        <v>4.2393504057720465E-11</v>
      </c>
      <c r="D362" s="271">
        <f>'Natural Gas Filter'!BD1418</f>
        <v>4.2393504057720465E-11</v>
      </c>
      <c r="E362" s="271">
        <f>'Natural Gas Filter'!BE1418</f>
        <v>4.2393504057720465E-11</v>
      </c>
      <c r="F362" s="271">
        <f>'Natural Gas Filter'!BF1418</f>
        <v>4.2393504057720465E-11</v>
      </c>
      <c r="G362" s="274">
        <f>'Natural Gas Filter'!BG1418</f>
        <v>4.2393504057720465E-11</v>
      </c>
      <c r="H362" s="195"/>
      <c r="I362" s="221"/>
      <c r="J362" s="247" t="s">
        <v>342</v>
      </c>
      <c r="K362" s="266">
        <f>'Natural Gas Filter'!BH1418</f>
        <v>4.2393504057720465E-11</v>
      </c>
      <c r="L362" s="266">
        <f>'Natural Gas Filter'!BI1418</f>
        <v>4.2393504057720465E-11</v>
      </c>
      <c r="M362" s="267">
        <f>'Natural Gas Filter'!BJ1418</f>
        <v>4.2393504057720465E-11</v>
      </c>
      <c r="N362" s="226"/>
      <c r="O362" s="226"/>
      <c r="Q362" s="247" t="s">
        <v>342</v>
      </c>
      <c r="R362" s="266">
        <f>'Natural Gas Filter'!BZ1418</f>
        <v>4.2393504057720465E-11</v>
      </c>
      <c r="S362" s="266">
        <f>'Natural Gas Filter'!CA1418</f>
        <v>4.2393504057720465E-11</v>
      </c>
      <c r="T362" s="267">
        <f>'Natural Gas Filter'!CB1418</f>
        <v>4.2393504057720465E-11</v>
      </c>
    </row>
    <row r="363" spans="1:20" x14ac:dyDescent="0.25">
      <c r="A363" s="247" t="s">
        <v>726</v>
      </c>
      <c r="B363" s="271">
        <f>'Natural Gas Filter'!BB1419</f>
        <v>0</v>
      </c>
      <c r="C363" s="271">
        <f>'Natural Gas Filter'!BC1419</f>
        <v>0</v>
      </c>
      <c r="D363" s="271">
        <f>'Natural Gas Filter'!BD1419</f>
        <v>0</v>
      </c>
      <c r="E363" s="271">
        <f>'Natural Gas Filter'!BE1419</f>
        <v>0</v>
      </c>
      <c r="F363" s="271">
        <f>'Natural Gas Filter'!BF1419</f>
        <v>0</v>
      </c>
      <c r="G363" s="274">
        <f>'Natural Gas Filter'!BG1419</f>
        <v>0</v>
      </c>
      <c r="H363" s="195"/>
      <c r="I363" s="221"/>
      <c r="J363" s="247" t="s">
        <v>726</v>
      </c>
      <c r="K363" s="266">
        <f>'Natural Gas Filter'!BH1419</f>
        <v>0</v>
      </c>
      <c r="L363" s="266">
        <f>'Natural Gas Filter'!BI1419</f>
        <v>0</v>
      </c>
      <c r="M363" s="267">
        <f>'Natural Gas Filter'!BJ1419</f>
        <v>0</v>
      </c>
      <c r="N363" s="226"/>
      <c r="O363" s="226"/>
      <c r="Q363" s="247" t="s">
        <v>726</v>
      </c>
      <c r="R363" s="266">
        <f>'Natural Gas Filter'!BZ1419</f>
        <v>0</v>
      </c>
      <c r="S363" s="266">
        <f>'Natural Gas Filter'!CA1419</f>
        <v>0</v>
      </c>
      <c r="T363" s="267">
        <f>'Natural Gas Filter'!CB1419</f>
        <v>0</v>
      </c>
    </row>
    <row r="364" spans="1:20" x14ac:dyDescent="0.25">
      <c r="A364" s="247" t="s">
        <v>666</v>
      </c>
      <c r="B364" s="271">
        <f>'Natural Gas Filter'!BB1420</f>
        <v>0</v>
      </c>
      <c r="C364" s="271">
        <f>'Natural Gas Filter'!BC1420</f>
        <v>0</v>
      </c>
      <c r="D364" s="271">
        <f>'Natural Gas Filter'!BD1420</f>
        <v>0</v>
      </c>
      <c r="E364" s="271">
        <f>'Natural Gas Filter'!BE1420</f>
        <v>0</v>
      </c>
      <c r="F364" s="271">
        <f>'Natural Gas Filter'!BF1420</f>
        <v>0</v>
      </c>
      <c r="G364" s="274">
        <f>'Natural Gas Filter'!BG1420</f>
        <v>0</v>
      </c>
      <c r="H364" s="195"/>
      <c r="I364" s="222"/>
      <c r="J364" s="247" t="s">
        <v>666</v>
      </c>
      <c r="K364" s="266">
        <f>'Natural Gas Filter'!BH1420</f>
        <v>0</v>
      </c>
      <c r="L364" s="266">
        <f>'Natural Gas Filter'!BI1420</f>
        <v>0</v>
      </c>
      <c r="M364" s="267">
        <f>'Natural Gas Filter'!BJ1420</f>
        <v>0</v>
      </c>
      <c r="N364" s="226"/>
      <c r="O364" s="226"/>
      <c r="Q364" s="247" t="s">
        <v>666</v>
      </c>
      <c r="R364" s="266">
        <f>'Natural Gas Filter'!BZ1420</f>
        <v>0</v>
      </c>
      <c r="S364" s="266">
        <f>'Natural Gas Filter'!CA1420</f>
        <v>0</v>
      </c>
      <c r="T364" s="267">
        <f>'Natural Gas Filter'!CB1420</f>
        <v>0</v>
      </c>
    </row>
    <row r="365" spans="1:20" x14ac:dyDescent="0.25">
      <c r="A365" s="247" t="s">
        <v>518</v>
      </c>
      <c r="B365" s="271">
        <f>'Natural Gas Filter'!BB1421</f>
        <v>1.5450077034369236E-6</v>
      </c>
      <c r="C365" s="271">
        <f>'Natural Gas Filter'!BC1421</f>
        <v>1.5450077034369236E-6</v>
      </c>
      <c r="D365" s="271">
        <f>'Natural Gas Filter'!BD1421</f>
        <v>1.5450077034369236E-6</v>
      </c>
      <c r="E365" s="271">
        <f>'Natural Gas Filter'!BE1421</f>
        <v>1.5450077034369236E-6</v>
      </c>
      <c r="F365" s="271">
        <f>'Natural Gas Filter'!BF1421</f>
        <v>1.5450077034369236E-6</v>
      </c>
      <c r="G365" s="274">
        <f>'Natural Gas Filter'!BG1421</f>
        <v>1.5450077034369236E-6</v>
      </c>
      <c r="H365" s="195"/>
      <c r="I365" s="222"/>
      <c r="J365" s="247" t="s">
        <v>518</v>
      </c>
      <c r="K365" s="266">
        <f>'Natural Gas Filter'!BH1421</f>
        <v>0</v>
      </c>
      <c r="L365" s="266">
        <f>'Natural Gas Filter'!BI1421</f>
        <v>0</v>
      </c>
      <c r="M365" s="267">
        <f>'Natural Gas Filter'!BJ1421</f>
        <v>0</v>
      </c>
      <c r="N365" s="226"/>
      <c r="O365" s="226"/>
      <c r="Q365" s="247" t="s">
        <v>518</v>
      </c>
      <c r="R365" s="266">
        <f>'Natural Gas Filter'!BZ1421</f>
        <v>0</v>
      </c>
      <c r="S365" s="266">
        <f>'Natural Gas Filter'!CA1421</f>
        <v>0</v>
      </c>
      <c r="T365" s="267">
        <f>'Natural Gas Filter'!CB1421</f>
        <v>0</v>
      </c>
    </row>
    <row r="366" spans="1:20" x14ac:dyDescent="0.25">
      <c r="A366" s="247" t="s">
        <v>344</v>
      </c>
      <c r="B366" s="271">
        <f>'Natural Gas Filter'!BB1422</f>
        <v>1.1775973349366798E-8</v>
      </c>
      <c r="C366" s="271">
        <f>'Natural Gas Filter'!BC1422</f>
        <v>1.1775973349366798E-8</v>
      </c>
      <c r="D366" s="271">
        <f>'Natural Gas Filter'!BD1422</f>
        <v>1.1775973349366798E-8</v>
      </c>
      <c r="E366" s="271">
        <f>'Natural Gas Filter'!BE1422</f>
        <v>1.1775973349366798E-8</v>
      </c>
      <c r="F366" s="271">
        <f>'Natural Gas Filter'!BF1422</f>
        <v>1.1775973349366798E-8</v>
      </c>
      <c r="G366" s="274">
        <f>'Natural Gas Filter'!BG1422</f>
        <v>1.1775973349366798E-8</v>
      </c>
      <c r="H366" s="195"/>
      <c r="I366" s="222"/>
      <c r="J366" s="247" t="s">
        <v>344</v>
      </c>
      <c r="K366" s="266">
        <f>'Natural Gas Filter'!BH1422</f>
        <v>1.1775973349366798E-8</v>
      </c>
      <c r="L366" s="266">
        <f>'Natural Gas Filter'!BI1422</f>
        <v>1.1775973349366798E-8</v>
      </c>
      <c r="M366" s="267">
        <f>'Natural Gas Filter'!BJ1422</f>
        <v>1.1775973349366798E-8</v>
      </c>
      <c r="N366" s="226"/>
      <c r="O366" s="226"/>
      <c r="Q366" s="247" t="s">
        <v>344</v>
      </c>
      <c r="R366" s="266">
        <f>'Natural Gas Filter'!BZ1422</f>
        <v>1.1775973349366798E-8</v>
      </c>
      <c r="S366" s="266">
        <f>'Natural Gas Filter'!CA1422</f>
        <v>1.1775973349366798E-8</v>
      </c>
      <c r="T366" s="267">
        <f>'Natural Gas Filter'!CB1422</f>
        <v>1.1775973349366798E-8</v>
      </c>
    </row>
    <row r="367" spans="1:20" x14ac:dyDescent="0.25">
      <c r="A367" s="247" t="s">
        <v>346</v>
      </c>
      <c r="B367" s="271">
        <f>'Natural Gas Filter'!BB1423</f>
        <v>8.9497397455187669E-9</v>
      </c>
      <c r="C367" s="271">
        <f>'Natural Gas Filter'!BC1423</f>
        <v>8.9497397455187669E-9</v>
      </c>
      <c r="D367" s="271">
        <f>'Natural Gas Filter'!BD1423</f>
        <v>8.9497397455187669E-9</v>
      </c>
      <c r="E367" s="271">
        <f>'Natural Gas Filter'!BE1423</f>
        <v>8.9497397455187669E-9</v>
      </c>
      <c r="F367" s="271">
        <f>'Natural Gas Filter'!BF1423</f>
        <v>8.9497397455187669E-9</v>
      </c>
      <c r="G367" s="274">
        <f>'Natural Gas Filter'!BG1423</f>
        <v>8.9497397455187669E-9</v>
      </c>
      <c r="H367" s="195"/>
      <c r="I367" s="221"/>
      <c r="J367" s="247" t="s">
        <v>346</v>
      </c>
      <c r="K367" s="266">
        <f>'Natural Gas Filter'!BH1423</f>
        <v>8.9497397455187669E-9</v>
      </c>
      <c r="L367" s="266">
        <f>'Natural Gas Filter'!BI1423</f>
        <v>8.9497397455187669E-9</v>
      </c>
      <c r="M367" s="267">
        <f>'Natural Gas Filter'!BJ1423</f>
        <v>8.9497397455187669E-9</v>
      </c>
      <c r="N367" s="226"/>
      <c r="O367" s="226"/>
      <c r="Q367" s="247" t="s">
        <v>346</v>
      </c>
      <c r="R367" s="266">
        <f>'Natural Gas Filter'!BZ1423</f>
        <v>8.9497397455187669E-9</v>
      </c>
      <c r="S367" s="266">
        <f>'Natural Gas Filter'!CA1423</f>
        <v>8.9497397455187669E-9</v>
      </c>
      <c r="T367" s="267">
        <f>'Natural Gas Filter'!CB1423</f>
        <v>8.9497397455187669E-9</v>
      </c>
    </row>
    <row r="368" spans="1:20" x14ac:dyDescent="0.25">
      <c r="A368" s="247" t="s">
        <v>348</v>
      </c>
      <c r="B368" s="271">
        <f>'Natural Gas Filter'!BB1424</f>
        <v>6.1235061416707326E-9</v>
      </c>
      <c r="C368" s="271">
        <f>'Natural Gas Filter'!BC1424</f>
        <v>6.1235061416707326E-9</v>
      </c>
      <c r="D368" s="271">
        <f>'Natural Gas Filter'!BD1424</f>
        <v>6.1235061416707326E-9</v>
      </c>
      <c r="E368" s="271">
        <f>'Natural Gas Filter'!BE1424</f>
        <v>6.1235061416707326E-9</v>
      </c>
      <c r="F368" s="271">
        <f>'Natural Gas Filter'!BF1424</f>
        <v>6.1235061416707326E-9</v>
      </c>
      <c r="G368" s="274">
        <f>'Natural Gas Filter'!BG1424</f>
        <v>6.1235061416707326E-9</v>
      </c>
      <c r="H368" s="195"/>
      <c r="I368" s="222"/>
      <c r="J368" s="247" t="s">
        <v>348</v>
      </c>
      <c r="K368" s="266">
        <f>'Natural Gas Filter'!BH1424</f>
        <v>6.1235061416707326E-9</v>
      </c>
      <c r="L368" s="266">
        <f>'Natural Gas Filter'!BI1424</f>
        <v>6.1235061416707326E-9</v>
      </c>
      <c r="M368" s="267">
        <f>'Natural Gas Filter'!BJ1424</f>
        <v>6.1235061416707326E-9</v>
      </c>
      <c r="N368" s="226"/>
      <c r="O368" s="226"/>
      <c r="Q368" s="247" t="s">
        <v>348</v>
      </c>
      <c r="R368" s="266">
        <f>'Natural Gas Filter'!BZ1424</f>
        <v>6.1235061416707326E-9</v>
      </c>
      <c r="S368" s="266">
        <f>'Natural Gas Filter'!CA1424</f>
        <v>6.1235061416707326E-9</v>
      </c>
      <c r="T368" s="267">
        <f>'Natural Gas Filter'!CB1424</f>
        <v>6.1235061416707326E-9</v>
      </c>
    </row>
    <row r="369" spans="1:20" x14ac:dyDescent="0.25">
      <c r="A369" s="247" t="s">
        <v>350</v>
      </c>
      <c r="B369" s="271">
        <f>'Natural Gas Filter'!BB1425</f>
        <v>2.0761041014933664E-4</v>
      </c>
      <c r="C369" s="271">
        <f>'Natural Gas Filter'!BC1425</f>
        <v>2.0761041014933664E-4</v>
      </c>
      <c r="D369" s="271">
        <f>'Natural Gas Filter'!BD1425</f>
        <v>2.0761041014933664E-4</v>
      </c>
      <c r="E369" s="271">
        <f>'Natural Gas Filter'!BE1425</f>
        <v>2.0761041014933664E-4</v>
      </c>
      <c r="F369" s="271">
        <f>'Natural Gas Filter'!BF1425</f>
        <v>2.0761041014933664E-4</v>
      </c>
      <c r="G369" s="274">
        <f>'Natural Gas Filter'!BG1425</f>
        <v>2.0761041014933664E-4</v>
      </c>
      <c r="H369" s="195"/>
      <c r="I369" s="222"/>
      <c r="J369" s="247" t="s">
        <v>350</v>
      </c>
      <c r="K369" s="266">
        <f>'Natural Gas Filter'!BH1425</f>
        <v>5.4169477407087261E-5</v>
      </c>
      <c r="L369" s="266">
        <f>'Natural Gas Filter'!BI1425</f>
        <v>5.4169477407087261E-5</v>
      </c>
      <c r="M369" s="267">
        <f>'Natural Gas Filter'!BJ1425</f>
        <v>5.4169477407087261E-5</v>
      </c>
      <c r="N369" s="226"/>
      <c r="O369" s="226"/>
      <c r="Q369" s="247" t="s">
        <v>350</v>
      </c>
      <c r="R369" s="266">
        <f>'Natural Gas Filter'!BZ1425</f>
        <v>5.4169477407087261E-5</v>
      </c>
      <c r="S369" s="266">
        <f>'Natural Gas Filter'!CA1425</f>
        <v>5.4169477407087261E-5</v>
      </c>
      <c r="T369" s="267">
        <f>'Natural Gas Filter'!CB1425</f>
        <v>5.4169477407087261E-5</v>
      </c>
    </row>
    <row r="370" spans="1:20" x14ac:dyDescent="0.25">
      <c r="A370" s="247" t="s">
        <v>663</v>
      </c>
      <c r="B370" s="271">
        <f>'Natural Gas Filter'!BB1426</f>
        <v>0</v>
      </c>
      <c r="C370" s="271">
        <f>'Natural Gas Filter'!BC1426</f>
        <v>0</v>
      </c>
      <c r="D370" s="271">
        <f>'Natural Gas Filter'!BD1426</f>
        <v>0</v>
      </c>
      <c r="E370" s="271">
        <f>'Natural Gas Filter'!BE1426</f>
        <v>0</v>
      </c>
      <c r="F370" s="271">
        <f>'Natural Gas Filter'!BF1426</f>
        <v>0</v>
      </c>
      <c r="G370" s="274">
        <f>'Natural Gas Filter'!BG1426</f>
        <v>0</v>
      </c>
      <c r="H370" s="195"/>
      <c r="I370" s="222"/>
      <c r="J370" s="247" t="s">
        <v>663</v>
      </c>
      <c r="K370" s="266">
        <f>'Natural Gas Filter'!BH1426</f>
        <v>0</v>
      </c>
      <c r="L370" s="266">
        <f>'Natural Gas Filter'!BI1426</f>
        <v>0</v>
      </c>
      <c r="M370" s="267">
        <f>'Natural Gas Filter'!BJ1426</f>
        <v>0</v>
      </c>
      <c r="N370" s="226"/>
      <c r="O370" s="226"/>
      <c r="Q370" s="247" t="s">
        <v>663</v>
      </c>
      <c r="R370" s="266">
        <f>'Natural Gas Filter'!BZ1426</f>
        <v>0</v>
      </c>
      <c r="S370" s="266">
        <f>'Natural Gas Filter'!CA1426</f>
        <v>0</v>
      </c>
      <c r="T370" s="267">
        <f>'Natural Gas Filter'!CB1426</f>
        <v>0</v>
      </c>
    </row>
    <row r="371" spans="1:20" x14ac:dyDescent="0.25">
      <c r="A371" s="247" t="s">
        <v>352</v>
      </c>
      <c r="B371" s="271">
        <f>'Natural Gas Filter'!BB1427</f>
        <v>5.6524672076960631E-10</v>
      </c>
      <c r="C371" s="271">
        <f>'Natural Gas Filter'!BC1427</f>
        <v>5.6524672076960631E-10</v>
      </c>
      <c r="D371" s="271">
        <f>'Natural Gas Filter'!BD1427</f>
        <v>5.6524672076960631E-10</v>
      </c>
      <c r="E371" s="271">
        <f>'Natural Gas Filter'!BE1427</f>
        <v>5.6524672076960631E-10</v>
      </c>
      <c r="F371" s="271">
        <f>'Natural Gas Filter'!BF1427</f>
        <v>5.6524672076960631E-10</v>
      </c>
      <c r="G371" s="274">
        <f>'Natural Gas Filter'!BG1427</f>
        <v>5.6524672076960631E-10</v>
      </c>
      <c r="H371" s="195"/>
      <c r="I371" s="222"/>
      <c r="J371" s="247" t="s">
        <v>352</v>
      </c>
      <c r="K371" s="266">
        <f>'Natural Gas Filter'!BH1427</f>
        <v>5.6524672076960631E-10</v>
      </c>
      <c r="L371" s="266">
        <f>'Natural Gas Filter'!BI1427</f>
        <v>5.6524672076960631E-10</v>
      </c>
      <c r="M371" s="267">
        <f>'Natural Gas Filter'!BJ1427</f>
        <v>5.6524672076960631E-10</v>
      </c>
      <c r="N371" s="226"/>
      <c r="O371" s="226"/>
      <c r="Q371" s="247" t="s">
        <v>352</v>
      </c>
      <c r="R371" s="266">
        <f>'Natural Gas Filter'!BZ1427</f>
        <v>5.6524672076960631E-10</v>
      </c>
      <c r="S371" s="266">
        <f>'Natural Gas Filter'!CA1427</f>
        <v>5.6524672076960631E-10</v>
      </c>
      <c r="T371" s="267">
        <f>'Natural Gas Filter'!CB1427</f>
        <v>5.6524672076960631E-10</v>
      </c>
    </row>
    <row r="372" spans="1:20" x14ac:dyDescent="0.25">
      <c r="A372" s="247" t="s">
        <v>354</v>
      </c>
      <c r="B372" s="271">
        <f>'Natural Gas Filter'!BB1428</f>
        <v>4.2393504057720465E-11</v>
      </c>
      <c r="C372" s="271">
        <f>'Natural Gas Filter'!BC1428</f>
        <v>4.2393504057720465E-11</v>
      </c>
      <c r="D372" s="271">
        <f>'Natural Gas Filter'!BD1428</f>
        <v>4.2393504057720465E-11</v>
      </c>
      <c r="E372" s="271">
        <f>'Natural Gas Filter'!BE1428</f>
        <v>4.2393504057720465E-11</v>
      </c>
      <c r="F372" s="271">
        <f>'Natural Gas Filter'!BF1428</f>
        <v>4.2393504057720465E-11</v>
      </c>
      <c r="G372" s="274">
        <f>'Natural Gas Filter'!BG1428</f>
        <v>4.2393504057720465E-11</v>
      </c>
      <c r="H372" s="195"/>
      <c r="I372" s="221"/>
      <c r="J372" s="247" t="s">
        <v>354</v>
      </c>
      <c r="K372" s="266">
        <f>'Natural Gas Filter'!BH1428</f>
        <v>4.2393504057720465E-11</v>
      </c>
      <c r="L372" s="266">
        <f>'Natural Gas Filter'!BI1428</f>
        <v>4.2393504057720465E-11</v>
      </c>
      <c r="M372" s="267">
        <f>'Natural Gas Filter'!BJ1428</f>
        <v>4.2393504057720465E-11</v>
      </c>
      <c r="N372" s="226"/>
      <c r="O372" s="226"/>
      <c r="Q372" s="247" t="s">
        <v>354</v>
      </c>
      <c r="R372" s="266">
        <f>'Natural Gas Filter'!BZ1428</f>
        <v>4.2393504057720465E-11</v>
      </c>
      <c r="S372" s="266">
        <f>'Natural Gas Filter'!CA1428</f>
        <v>4.2393504057720465E-11</v>
      </c>
      <c r="T372" s="267">
        <f>'Natural Gas Filter'!CB1428</f>
        <v>4.2393504057720465E-11</v>
      </c>
    </row>
    <row r="373" spans="1:20" x14ac:dyDescent="0.25">
      <c r="A373" s="247" t="s">
        <v>661</v>
      </c>
      <c r="B373" s="271">
        <f>'Natural Gas Filter'!BB1429</f>
        <v>0</v>
      </c>
      <c r="C373" s="271">
        <f>'Natural Gas Filter'!BC1429</f>
        <v>0</v>
      </c>
      <c r="D373" s="271">
        <f>'Natural Gas Filter'!BD1429</f>
        <v>0</v>
      </c>
      <c r="E373" s="271">
        <f>'Natural Gas Filter'!BE1429</f>
        <v>0</v>
      </c>
      <c r="F373" s="271">
        <f>'Natural Gas Filter'!BF1429</f>
        <v>0</v>
      </c>
      <c r="G373" s="274">
        <f>'Natural Gas Filter'!BG1429</f>
        <v>0</v>
      </c>
      <c r="H373" s="195"/>
      <c r="I373" s="220"/>
      <c r="J373" s="247" t="s">
        <v>661</v>
      </c>
      <c r="K373" s="266">
        <f>'Natural Gas Filter'!BH1429</f>
        <v>0</v>
      </c>
      <c r="L373" s="266">
        <f>'Natural Gas Filter'!BI1429</f>
        <v>0</v>
      </c>
      <c r="M373" s="267">
        <f>'Natural Gas Filter'!BJ1429</f>
        <v>0</v>
      </c>
      <c r="N373" s="226"/>
      <c r="O373" s="226"/>
      <c r="Q373" s="247" t="s">
        <v>661</v>
      </c>
      <c r="R373" s="266">
        <f>'Natural Gas Filter'!BZ1429</f>
        <v>0</v>
      </c>
      <c r="S373" s="266">
        <f>'Natural Gas Filter'!CA1429</f>
        <v>0</v>
      </c>
      <c r="T373" s="267">
        <f>'Natural Gas Filter'!CB1429</f>
        <v>0</v>
      </c>
    </row>
    <row r="374" spans="1:20" x14ac:dyDescent="0.25">
      <c r="A374" s="247" t="s">
        <v>356</v>
      </c>
      <c r="B374" s="271">
        <f>'Natural Gas Filter'!BB1430</f>
        <v>2.5907141368606958E-8</v>
      </c>
      <c r="C374" s="271">
        <f>'Natural Gas Filter'!BC1430</f>
        <v>2.5907141368606958E-8</v>
      </c>
      <c r="D374" s="271">
        <f>'Natural Gas Filter'!BD1430</f>
        <v>2.5907141368606958E-8</v>
      </c>
      <c r="E374" s="271">
        <f>'Natural Gas Filter'!BE1430</f>
        <v>2.5907141368606958E-8</v>
      </c>
      <c r="F374" s="271">
        <f>'Natural Gas Filter'!BF1430</f>
        <v>2.5907141368606958E-8</v>
      </c>
      <c r="G374" s="274">
        <f>'Natural Gas Filter'!BG1430</f>
        <v>2.5907141368606958E-8</v>
      </c>
      <c r="H374" s="195"/>
      <c r="I374" s="218"/>
      <c r="J374" s="247" t="s">
        <v>356</v>
      </c>
      <c r="K374" s="266">
        <f>'Natural Gas Filter'!BH1430</f>
        <v>2.5907141368606958E-8</v>
      </c>
      <c r="L374" s="266">
        <f>'Natural Gas Filter'!BI1430</f>
        <v>2.5907141368606958E-8</v>
      </c>
      <c r="M374" s="267">
        <f>'Natural Gas Filter'!BJ1430</f>
        <v>2.5907141368606958E-8</v>
      </c>
      <c r="N374" s="226"/>
      <c r="O374" s="226"/>
      <c r="Q374" s="247" t="s">
        <v>356</v>
      </c>
      <c r="R374" s="266">
        <f>'Natural Gas Filter'!BZ1430</f>
        <v>2.5907141368606958E-8</v>
      </c>
      <c r="S374" s="266">
        <f>'Natural Gas Filter'!CA1430</f>
        <v>2.5907141368606958E-8</v>
      </c>
      <c r="T374" s="267">
        <f>'Natural Gas Filter'!CB1430</f>
        <v>2.5907141368606958E-8</v>
      </c>
    </row>
    <row r="375" spans="1:20" x14ac:dyDescent="0.25">
      <c r="A375" s="247" t="s">
        <v>358</v>
      </c>
      <c r="B375" s="271">
        <f>'Natural Gas Filter'!BB1431</f>
        <v>4.2393504057720468E-5</v>
      </c>
      <c r="C375" s="271">
        <f>'Natural Gas Filter'!BC1431</f>
        <v>4.2393504057720468E-5</v>
      </c>
      <c r="D375" s="271">
        <f>'Natural Gas Filter'!BD1431</f>
        <v>4.2393504057720468E-5</v>
      </c>
      <c r="E375" s="271">
        <f>'Natural Gas Filter'!BE1431</f>
        <v>4.2393504057720468E-5</v>
      </c>
      <c r="F375" s="271">
        <f>'Natural Gas Filter'!BF1431</f>
        <v>4.2393504057720468E-5</v>
      </c>
      <c r="G375" s="274">
        <f>'Natural Gas Filter'!BG1431</f>
        <v>4.2393504057720468E-5</v>
      </c>
      <c r="H375" s="195"/>
      <c r="I375" s="218"/>
      <c r="J375" s="247" t="s">
        <v>358</v>
      </c>
      <c r="K375" s="266">
        <f>'Natural Gas Filter'!BH1431</f>
        <v>4.2393504057720468E-5</v>
      </c>
      <c r="L375" s="266">
        <f>'Natural Gas Filter'!BI1431</f>
        <v>4.2393504057720468E-5</v>
      </c>
      <c r="M375" s="267">
        <f>'Natural Gas Filter'!BJ1431</f>
        <v>4.2393504057720468E-5</v>
      </c>
      <c r="N375" s="226"/>
      <c r="O375" s="226"/>
      <c r="Q375" s="247" t="s">
        <v>358</v>
      </c>
      <c r="R375" s="266">
        <f>'Natural Gas Filter'!BZ1431</f>
        <v>4.2393504057720468E-5</v>
      </c>
      <c r="S375" s="266">
        <f>'Natural Gas Filter'!CA1431</f>
        <v>4.2393504057720468E-5</v>
      </c>
      <c r="T375" s="267">
        <f>'Natural Gas Filter'!CB1431</f>
        <v>4.2393504057720468E-5</v>
      </c>
    </row>
    <row r="376" spans="1:20" x14ac:dyDescent="0.25">
      <c r="A376" s="247" t="s">
        <v>659</v>
      </c>
      <c r="B376" s="271">
        <f>'Natural Gas Filter'!BB1432</f>
        <v>0</v>
      </c>
      <c r="C376" s="271">
        <f>'Natural Gas Filter'!BC1432</f>
        <v>0</v>
      </c>
      <c r="D376" s="271">
        <f>'Natural Gas Filter'!BD1432</f>
        <v>0</v>
      </c>
      <c r="E376" s="271">
        <f>'Natural Gas Filter'!BE1432</f>
        <v>0</v>
      </c>
      <c r="F376" s="271">
        <f>'Natural Gas Filter'!BF1432</f>
        <v>0</v>
      </c>
      <c r="G376" s="274">
        <f>'Natural Gas Filter'!BG1432</f>
        <v>0</v>
      </c>
      <c r="H376" s="195"/>
      <c r="I376" s="218"/>
      <c r="J376" s="247" t="s">
        <v>659</v>
      </c>
      <c r="K376" s="266">
        <f>'Natural Gas Filter'!BH1432</f>
        <v>0</v>
      </c>
      <c r="L376" s="266">
        <f>'Natural Gas Filter'!BI1432</f>
        <v>0</v>
      </c>
      <c r="M376" s="267">
        <f>'Natural Gas Filter'!BJ1432</f>
        <v>0</v>
      </c>
      <c r="N376" s="226"/>
      <c r="O376" s="226"/>
      <c r="Q376" s="247" t="s">
        <v>659</v>
      </c>
      <c r="R376" s="266">
        <f>'Natural Gas Filter'!BZ1432</f>
        <v>0</v>
      </c>
      <c r="S376" s="266">
        <f>'Natural Gas Filter'!CA1432</f>
        <v>0</v>
      </c>
      <c r="T376" s="267">
        <f>'Natural Gas Filter'!CB1432</f>
        <v>0</v>
      </c>
    </row>
    <row r="377" spans="1:20" x14ac:dyDescent="0.25">
      <c r="A377" s="247" t="s">
        <v>657</v>
      </c>
      <c r="B377" s="271">
        <f>'Natural Gas Filter'!BB1433</f>
        <v>0</v>
      </c>
      <c r="C377" s="271">
        <f>'Natural Gas Filter'!BC1433</f>
        <v>0</v>
      </c>
      <c r="D377" s="271">
        <f>'Natural Gas Filter'!BD1433</f>
        <v>0</v>
      </c>
      <c r="E377" s="271">
        <f>'Natural Gas Filter'!BE1433</f>
        <v>0</v>
      </c>
      <c r="F377" s="271">
        <f>'Natural Gas Filter'!BF1433</f>
        <v>0</v>
      </c>
      <c r="G377" s="274">
        <f>'Natural Gas Filter'!BG1433</f>
        <v>0</v>
      </c>
      <c r="H377" s="195"/>
      <c r="I377" s="218"/>
      <c r="J377" s="247" t="s">
        <v>657</v>
      </c>
      <c r="K377" s="266">
        <f>'Natural Gas Filter'!BH1433</f>
        <v>0</v>
      </c>
      <c r="L377" s="266">
        <f>'Natural Gas Filter'!BI1433</f>
        <v>0</v>
      </c>
      <c r="M377" s="267">
        <f>'Natural Gas Filter'!BJ1433</f>
        <v>0</v>
      </c>
      <c r="N377" s="226"/>
      <c r="O377" s="226"/>
      <c r="Q377" s="247" t="s">
        <v>657</v>
      </c>
      <c r="R377" s="266">
        <f>'Natural Gas Filter'!BZ1433</f>
        <v>0</v>
      </c>
      <c r="S377" s="266">
        <f>'Natural Gas Filter'!CA1433</f>
        <v>0</v>
      </c>
      <c r="T377" s="267">
        <f>'Natural Gas Filter'!CB1433</f>
        <v>0</v>
      </c>
    </row>
    <row r="378" spans="1:20" x14ac:dyDescent="0.25">
      <c r="A378" s="247" t="s">
        <v>360</v>
      </c>
      <c r="B378" s="271">
        <f>'Natural Gas Filter'!BB1434</f>
        <v>6.1235061416707351E-5</v>
      </c>
      <c r="C378" s="271">
        <f>'Natural Gas Filter'!BC1434</f>
        <v>6.1235061416707351E-5</v>
      </c>
      <c r="D378" s="271">
        <f>'Natural Gas Filter'!BD1434</f>
        <v>6.1235061416707351E-5</v>
      </c>
      <c r="E378" s="271">
        <f>'Natural Gas Filter'!BE1434</f>
        <v>6.1235061416707351E-5</v>
      </c>
      <c r="F378" s="271">
        <f>'Natural Gas Filter'!BF1434</f>
        <v>6.1235061416707351E-5</v>
      </c>
      <c r="G378" s="274">
        <f>'Natural Gas Filter'!BG1434</f>
        <v>6.1235061416707351E-5</v>
      </c>
      <c r="H378" s="195"/>
      <c r="I378" s="218"/>
      <c r="J378" s="247" t="s">
        <v>360</v>
      </c>
      <c r="K378" s="266">
        <f>'Natural Gas Filter'!BH1434</f>
        <v>6.1235061416707351E-5</v>
      </c>
      <c r="L378" s="266">
        <f>'Natural Gas Filter'!BI1434</f>
        <v>6.1235061416707351E-5</v>
      </c>
      <c r="M378" s="267">
        <f>'Natural Gas Filter'!BJ1434</f>
        <v>6.1235061416707351E-5</v>
      </c>
      <c r="N378" s="226"/>
      <c r="O378" s="226"/>
      <c r="Q378" s="247" t="s">
        <v>360</v>
      </c>
      <c r="R378" s="266">
        <f>'Natural Gas Filter'!BZ1434</f>
        <v>6.1235061416707351E-5</v>
      </c>
      <c r="S378" s="266">
        <f>'Natural Gas Filter'!CA1434</f>
        <v>6.1235061416707351E-5</v>
      </c>
      <c r="T378" s="267">
        <f>'Natural Gas Filter'!CB1434</f>
        <v>6.1235061416707351E-5</v>
      </c>
    </row>
    <row r="379" spans="1:20" x14ac:dyDescent="0.25">
      <c r="A379" s="247" t="s">
        <v>362</v>
      </c>
      <c r="B379" s="271">
        <f>'Natural Gas Filter'!BB1435</f>
        <v>3.1382968976062515E-8</v>
      </c>
      <c r="C379" s="271">
        <f>'Natural Gas Filter'!BC1435</f>
        <v>3.1382968976062515E-8</v>
      </c>
      <c r="D379" s="271">
        <f>'Natural Gas Filter'!BD1435</f>
        <v>3.1382968976062515E-8</v>
      </c>
      <c r="E379" s="271">
        <f>'Natural Gas Filter'!BE1435</f>
        <v>3.1382968976062515E-8</v>
      </c>
      <c r="F379" s="271">
        <f>'Natural Gas Filter'!BF1435</f>
        <v>3.1382968976062515E-8</v>
      </c>
      <c r="G379" s="274">
        <f>'Natural Gas Filter'!BG1435</f>
        <v>3.1382968976062515E-8</v>
      </c>
      <c r="H379" s="195"/>
      <c r="I379" s="218"/>
      <c r="J379" s="247" t="s">
        <v>362</v>
      </c>
      <c r="K379" s="266">
        <f>'Natural Gas Filter'!BH1435</f>
        <v>1.4366687486227491E-8</v>
      </c>
      <c r="L379" s="266">
        <f>'Natural Gas Filter'!BI1435</f>
        <v>1.4366687486227491E-8</v>
      </c>
      <c r="M379" s="267">
        <f>'Natural Gas Filter'!BJ1435</f>
        <v>1.4366687486227491E-8</v>
      </c>
      <c r="N379" s="226"/>
      <c r="O379" s="226"/>
      <c r="Q379" s="247" t="s">
        <v>362</v>
      </c>
      <c r="R379" s="266">
        <f>'Natural Gas Filter'!BZ1435</f>
        <v>1.4366687486227491E-8</v>
      </c>
      <c r="S379" s="266">
        <f>'Natural Gas Filter'!CA1435</f>
        <v>1.4366687486227491E-8</v>
      </c>
      <c r="T379" s="267">
        <f>'Natural Gas Filter'!CB1435</f>
        <v>1.4366687486227491E-8</v>
      </c>
    </row>
    <row r="380" spans="1:20" x14ac:dyDescent="0.25">
      <c r="A380" s="247" t="s">
        <v>364</v>
      </c>
      <c r="B380" s="271">
        <f>'Natural Gas Filter'!BB1436</f>
        <v>4.9459088067340543E-8</v>
      </c>
      <c r="C380" s="271">
        <f>'Natural Gas Filter'!BC1436</f>
        <v>4.9459088067340543E-8</v>
      </c>
      <c r="D380" s="271">
        <f>'Natural Gas Filter'!BD1436</f>
        <v>4.9459088067340543E-8</v>
      </c>
      <c r="E380" s="271">
        <f>'Natural Gas Filter'!BE1436</f>
        <v>4.9459088067340543E-8</v>
      </c>
      <c r="F380" s="271">
        <f>'Natural Gas Filter'!BF1436</f>
        <v>4.9459088067340543E-8</v>
      </c>
      <c r="G380" s="274">
        <f>'Natural Gas Filter'!BG1436</f>
        <v>4.9459088067340543E-8</v>
      </c>
      <c r="H380" s="195"/>
      <c r="I380" s="218"/>
      <c r="J380" s="247" t="s">
        <v>364</v>
      </c>
      <c r="K380" s="266">
        <f>'Natural Gas Filter'!BH1436</f>
        <v>4.9459088067340543E-8</v>
      </c>
      <c r="L380" s="266">
        <f>'Natural Gas Filter'!BI1436</f>
        <v>4.9459088067340543E-8</v>
      </c>
      <c r="M380" s="267">
        <f>'Natural Gas Filter'!BJ1436</f>
        <v>4.9459088067340543E-8</v>
      </c>
      <c r="N380" s="226"/>
      <c r="O380" s="226"/>
      <c r="Q380" s="247" t="s">
        <v>364</v>
      </c>
      <c r="R380" s="266">
        <f>'Natural Gas Filter'!BZ1436</f>
        <v>4.9459088067340543E-8</v>
      </c>
      <c r="S380" s="266">
        <f>'Natural Gas Filter'!CA1436</f>
        <v>4.9459088067340543E-8</v>
      </c>
      <c r="T380" s="267">
        <f>'Natural Gas Filter'!CB1436</f>
        <v>4.9459088067340543E-8</v>
      </c>
    </row>
    <row r="381" spans="1:20" x14ac:dyDescent="0.25">
      <c r="A381" s="247" t="s">
        <v>269</v>
      </c>
      <c r="B381" s="271">
        <f>'Natural Gas Filter'!BB1437</f>
        <v>7.725038517184619E-3</v>
      </c>
      <c r="C381" s="271">
        <f>'Natural Gas Filter'!BC1437</f>
        <v>3.1382968976062511E-3</v>
      </c>
      <c r="D381" s="271">
        <f>'Natural Gas Filter'!BD1437</f>
        <v>2.389933791253991E-3</v>
      </c>
      <c r="E381" s="271">
        <f>'Natural Gas Filter'!BE1437</f>
        <v>1.1587557775776932E-3</v>
      </c>
      <c r="F381" s="271">
        <f>'Natural Gas Filter'!BF1437</f>
        <v>5.8710292730603103E-3</v>
      </c>
      <c r="G381" s="274">
        <f>'Natural Gas Filter'!BG1437</f>
        <v>0</v>
      </c>
      <c r="H381" s="195"/>
      <c r="I381" s="218"/>
      <c r="J381" s="247" t="s">
        <v>269</v>
      </c>
      <c r="K381" s="266">
        <f>'Natural Gas Filter'!BH1437</f>
        <v>6.6887528624403406E-2</v>
      </c>
      <c r="L381" s="266">
        <f>'Natural Gas Filter'!BI1437</f>
        <v>1.0033129293660513E-2</v>
      </c>
      <c r="M381" s="267">
        <f>'Natural Gas Filter'!BJ1437</f>
        <v>5.0834521754546592E-2</v>
      </c>
      <c r="N381" s="226"/>
      <c r="O381" s="226"/>
      <c r="Q381" s="247" t="s">
        <v>269</v>
      </c>
      <c r="R381" s="266">
        <f>'Natural Gas Filter'!BZ1437</f>
        <v>6.6887528624403406E-2</v>
      </c>
      <c r="S381" s="266">
        <f>'Natural Gas Filter'!CA1437</f>
        <v>1.0033129293660513E-2</v>
      </c>
      <c r="T381" s="267">
        <f>'Natural Gas Filter'!CB1437</f>
        <v>5.0834521754546592E-2</v>
      </c>
    </row>
    <row r="382" spans="1:20" x14ac:dyDescent="0.25">
      <c r="A382" s="247" t="s">
        <v>366</v>
      </c>
      <c r="B382" s="271">
        <f>'Natural Gas Filter'!BB1438</f>
        <v>7.2422236098605814E-5</v>
      </c>
      <c r="C382" s="271">
        <f>'Natural Gas Filter'!BC1438</f>
        <v>7.2422236098605814E-5</v>
      </c>
      <c r="D382" s="271">
        <f>'Natural Gas Filter'!BD1438</f>
        <v>7.2422236098605814E-5</v>
      </c>
      <c r="E382" s="271">
        <f>'Natural Gas Filter'!BE1438</f>
        <v>7.2422236098605814E-5</v>
      </c>
      <c r="F382" s="271">
        <f>'Natural Gas Filter'!BF1438</f>
        <v>7.2422236098605814E-5</v>
      </c>
      <c r="G382" s="274">
        <f>'Natural Gas Filter'!BG1438</f>
        <v>7.2422236098605814E-5</v>
      </c>
      <c r="H382" s="195"/>
      <c r="I382" s="218"/>
      <c r="J382" s="247" t="s">
        <v>366</v>
      </c>
      <c r="K382" s="266">
        <f>'Natural Gas Filter'!BH1438</f>
        <v>0</v>
      </c>
      <c r="L382" s="266">
        <f>'Natural Gas Filter'!BI1438</f>
        <v>0</v>
      </c>
      <c r="M382" s="267">
        <f>'Natural Gas Filter'!BJ1438</f>
        <v>0</v>
      </c>
      <c r="N382" s="226"/>
      <c r="O382" s="226"/>
      <c r="Q382" s="247" t="s">
        <v>366</v>
      </c>
      <c r="R382" s="266">
        <f>'Natural Gas Filter'!BZ1438</f>
        <v>0</v>
      </c>
      <c r="S382" s="266">
        <f>'Natural Gas Filter'!CA1438</f>
        <v>0</v>
      </c>
      <c r="T382" s="267">
        <f>'Natural Gas Filter'!CB1438</f>
        <v>0</v>
      </c>
    </row>
    <row r="383" spans="1:20" x14ac:dyDescent="0.25">
      <c r="A383" s="247" t="s">
        <v>653</v>
      </c>
      <c r="B383" s="271">
        <f>'Natural Gas Filter'!BB1439</f>
        <v>0</v>
      </c>
      <c r="C383" s="271">
        <f>'Natural Gas Filter'!BC1439</f>
        <v>0</v>
      </c>
      <c r="D383" s="271">
        <f>'Natural Gas Filter'!BD1439</f>
        <v>0</v>
      </c>
      <c r="E383" s="271">
        <f>'Natural Gas Filter'!BE1439</f>
        <v>0</v>
      </c>
      <c r="F383" s="271">
        <f>'Natural Gas Filter'!BF1439</f>
        <v>0</v>
      </c>
      <c r="G383" s="274">
        <f>'Natural Gas Filter'!BG1439</f>
        <v>0</v>
      </c>
      <c r="H383" s="195"/>
      <c r="I383" s="218"/>
      <c r="J383" s="247" t="s">
        <v>653</v>
      </c>
      <c r="K383" s="266">
        <f>'Natural Gas Filter'!BH1439</f>
        <v>0</v>
      </c>
      <c r="L383" s="266">
        <f>'Natural Gas Filter'!BI1439</f>
        <v>0</v>
      </c>
      <c r="M383" s="267">
        <f>'Natural Gas Filter'!BJ1439</f>
        <v>0</v>
      </c>
      <c r="N383" s="226"/>
      <c r="O383" s="226"/>
      <c r="Q383" s="247" t="s">
        <v>653</v>
      </c>
      <c r="R383" s="266">
        <f>'Natural Gas Filter'!BZ1439</f>
        <v>0</v>
      </c>
      <c r="S383" s="266">
        <f>'Natural Gas Filter'!CA1439</f>
        <v>0</v>
      </c>
      <c r="T383" s="267">
        <f>'Natural Gas Filter'!CB1439</f>
        <v>0</v>
      </c>
    </row>
    <row r="384" spans="1:20" x14ac:dyDescent="0.25">
      <c r="A384" s="247" t="s">
        <v>724</v>
      </c>
      <c r="B384" s="271">
        <f>'Natural Gas Filter'!BB1440</f>
        <v>0</v>
      </c>
      <c r="C384" s="271">
        <f>'Natural Gas Filter'!BC1440</f>
        <v>0</v>
      </c>
      <c r="D384" s="271">
        <f>'Natural Gas Filter'!BD1440</f>
        <v>0</v>
      </c>
      <c r="E384" s="271">
        <f>'Natural Gas Filter'!BE1440</f>
        <v>0</v>
      </c>
      <c r="F384" s="271">
        <f>'Natural Gas Filter'!BF1440</f>
        <v>0</v>
      </c>
      <c r="G384" s="274">
        <f>'Natural Gas Filter'!BG1440</f>
        <v>0</v>
      </c>
      <c r="H384" s="195"/>
      <c r="I384" s="218"/>
      <c r="J384" s="247" t="s">
        <v>724</v>
      </c>
      <c r="K384" s="266">
        <f>'Natural Gas Filter'!BH1440</f>
        <v>0</v>
      </c>
      <c r="L384" s="266">
        <f>'Natural Gas Filter'!BI1440</f>
        <v>0</v>
      </c>
      <c r="M384" s="267">
        <f>'Natural Gas Filter'!BJ1440</f>
        <v>0</v>
      </c>
      <c r="N384" s="226"/>
      <c r="O384" s="226"/>
      <c r="Q384" s="247" t="s">
        <v>724</v>
      </c>
      <c r="R384" s="266">
        <f>'Natural Gas Filter'!BZ1440</f>
        <v>0</v>
      </c>
      <c r="S384" s="266">
        <f>'Natural Gas Filter'!CA1440</f>
        <v>0</v>
      </c>
      <c r="T384" s="267">
        <f>'Natural Gas Filter'!CB1440</f>
        <v>0</v>
      </c>
    </row>
    <row r="385" spans="1:20" x14ac:dyDescent="0.25">
      <c r="A385" s="247" t="s">
        <v>369</v>
      </c>
      <c r="B385" s="271">
        <f>'Natural Gas Filter'!BB1441</f>
        <v>4.0038309387847115E-10</v>
      </c>
      <c r="C385" s="271">
        <f>'Natural Gas Filter'!BC1441</f>
        <v>4.0038309387847115E-10</v>
      </c>
      <c r="D385" s="271">
        <f>'Natural Gas Filter'!BD1441</f>
        <v>4.0038309387847115E-10</v>
      </c>
      <c r="E385" s="271">
        <f>'Natural Gas Filter'!BE1441</f>
        <v>4.0038309387847115E-10</v>
      </c>
      <c r="F385" s="271">
        <f>'Natural Gas Filter'!BF1441</f>
        <v>4.0038309387847115E-10</v>
      </c>
      <c r="G385" s="274">
        <f>'Natural Gas Filter'!BG1441</f>
        <v>4.0038309387847115E-10</v>
      </c>
      <c r="H385" s="195"/>
      <c r="I385" s="218"/>
      <c r="J385" s="247" t="s">
        <v>369</v>
      </c>
      <c r="K385" s="266">
        <f>'Natural Gas Filter'!BH1441</f>
        <v>4.0038309387847115E-10</v>
      </c>
      <c r="L385" s="266">
        <f>'Natural Gas Filter'!BI1441</f>
        <v>4.0038309387847115E-10</v>
      </c>
      <c r="M385" s="267">
        <f>'Natural Gas Filter'!BJ1441</f>
        <v>4.0038309387847115E-10</v>
      </c>
      <c r="N385" s="226"/>
      <c r="O385" s="226"/>
      <c r="Q385" s="247" t="s">
        <v>369</v>
      </c>
      <c r="R385" s="266">
        <f>'Natural Gas Filter'!BZ1441</f>
        <v>4.0038309387847115E-10</v>
      </c>
      <c r="S385" s="266">
        <f>'Natural Gas Filter'!CA1441</f>
        <v>4.0038309387847115E-10</v>
      </c>
      <c r="T385" s="267">
        <f>'Natural Gas Filter'!CB1441</f>
        <v>4.0038309387847115E-10</v>
      </c>
    </row>
    <row r="386" spans="1:20" x14ac:dyDescent="0.25">
      <c r="A386" s="247" t="s">
        <v>651</v>
      </c>
      <c r="B386" s="271">
        <f>'Natural Gas Filter'!BB1442</f>
        <v>0</v>
      </c>
      <c r="C386" s="271">
        <f>'Natural Gas Filter'!BC1442</f>
        <v>0</v>
      </c>
      <c r="D386" s="271">
        <f>'Natural Gas Filter'!BD1442</f>
        <v>0</v>
      </c>
      <c r="E386" s="271">
        <f>'Natural Gas Filter'!BE1442</f>
        <v>0</v>
      </c>
      <c r="F386" s="271">
        <f>'Natural Gas Filter'!BF1442</f>
        <v>0</v>
      </c>
      <c r="G386" s="274">
        <f>'Natural Gas Filter'!BG1442</f>
        <v>0</v>
      </c>
      <c r="H386" s="195"/>
      <c r="I386" s="218"/>
      <c r="J386" s="247" t="s">
        <v>651</v>
      </c>
      <c r="K386" s="266">
        <f>'Natural Gas Filter'!BH1442</f>
        <v>0</v>
      </c>
      <c r="L386" s="266">
        <f>'Natural Gas Filter'!BI1442</f>
        <v>0</v>
      </c>
      <c r="M386" s="267">
        <f>'Natural Gas Filter'!BJ1442</f>
        <v>0</v>
      </c>
      <c r="N386" s="226"/>
      <c r="O386" s="226"/>
      <c r="Q386" s="247" t="s">
        <v>651</v>
      </c>
      <c r="R386" s="266">
        <f>'Natural Gas Filter'!BZ1442</f>
        <v>0</v>
      </c>
      <c r="S386" s="266">
        <f>'Natural Gas Filter'!CA1442</f>
        <v>0</v>
      </c>
      <c r="T386" s="267">
        <f>'Natural Gas Filter'!CB1442</f>
        <v>0</v>
      </c>
    </row>
    <row r="387" spans="1:20" x14ac:dyDescent="0.25">
      <c r="A387" s="261" t="s">
        <v>594</v>
      </c>
      <c r="B387" s="271">
        <f>'Natural Gas Filter'!BB1443</f>
        <v>0</v>
      </c>
      <c r="C387" s="271">
        <f>'Natural Gas Filter'!BC1443</f>
        <v>0</v>
      </c>
      <c r="D387" s="271">
        <f>'Natural Gas Filter'!BD1443</f>
        <v>0</v>
      </c>
      <c r="E387" s="271">
        <f>'Natural Gas Filter'!BE1443</f>
        <v>0</v>
      </c>
      <c r="F387" s="271">
        <f>'Natural Gas Filter'!BF1443</f>
        <v>0</v>
      </c>
      <c r="G387" s="274">
        <f>'Natural Gas Filter'!BG1443</f>
        <v>0</v>
      </c>
      <c r="H387" s="195"/>
      <c r="I387" s="218"/>
      <c r="J387" s="261" t="s">
        <v>594</v>
      </c>
      <c r="K387" s="266">
        <f>'Natural Gas Filter'!BH1443</f>
        <v>0</v>
      </c>
      <c r="L387" s="266">
        <f>'Natural Gas Filter'!BI1443</f>
        <v>0</v>
      </c>
      <c r="M387" s="267">
        <f>'Natural Gas Filter'!BJ1443</f>
        <v>0</v>
      </c>
      <c r="N387" s="226"/>
      <c r="O387" s="226"/>
      <c r="Q387" s="261" t="s">
        <v>594</v>
      </c>
      <c r="R387" s="266">
        <f>'Natural Gas Filter'!BZ1443</f>
        <v>0</v>
      </c>
      <c r="S387" s="266">
        <f>'Natural Gas Filter'!CA1443</f>
        <v>0</v>
      </c>
      <c r="T387" s="267">
        <f>'Natural Gas Filter'!CB1443</f>
        <v>0</v>
      </c>
    </row>
    <row r="388" spans="1:20" x14ac:dyDescent="0.25">
      <c r="A388" s="261" t="s">
        <v>839</v>
      </c>
      <c r="B388" s="271">
        <f>B412-B413</f>
        <v>4.474879411372481E-5</v>
      </c>
      <c r="C388" s="271">
        <f t="shared" ref="C388:F388" si="31">C412-C413</f>
        <v>0</v>
      </c>
      <c r="D388" s="271">
        <f t="shared" si="31"/>
        <v>4.474879411372481E-5</v>
      </c>
      <c r="E388" s="271">
        <f t="shared" si="31"/>
        <v>4.474879411372481E-5</v>
      </c>
      <c r="F388" s="271">
        <f t="shared" si="31"/>
        <v>4.474879411372481E-5</v>
      </c>
      <c r="G388" s="271">
        <f>G412-G413</f>
        <v>4.474879411372481E-5</v>
      </c>
      <c r="H388" s="195"/>
      <c r="I388" s="218"/>
      <c r="J388" s="261" t="s">
        <v>839</v>
      </c>
      <c r="K388" s="271">
        <f>K412-K413</f>
        <v>0</v>
      </c>
      <c r="L388" s="271">
        <f t="shared" ref="L388:M388" si="32">L412-L413</f>
        <v>0</v>
      </c>
      <c r="M388" s="271">
        <f t="shared" si="32"/>
        <v>0</v>
      </c>
      <c r="N388" s="226"/>
      <c r="O388" s="226"/>
      <c r="Q388" s="261" t="s">
        <v>839</v>
      </c>
      <c r="R388" s="271">
        <f t="shared" ref="R388:T388" si="33">R412-R413</f>
        <v>0</v>
      </c>
      <c r="S388" s="271">
        <f t="shared" si="33"/>
        <v>0</v>
      </c>
      <c r="T388" s="271">
        <f t="shared" si="33"/>
        <v>0</v>
      </c>
    </row>
    <row r="389" spans="1:20" x14ac:dyDescent="0.25">
      <c r="A389" s="261" t="s">
        <v>840</v>
      </c>
      <c r="B389" s="271">
        <f>B413-B414</f>
        <v>0</v>
      </c>
      <c r="C389" s="271">
        <f t="shared" ref="C389:F389" si="34">C413-C414</f>
        <v>0</v>
      </c>
      <c r="D389" s="271">
        <f t="shared" si="34"/>
        <v>0</v>
      </c>
      <c r="E389" s="271">
        <f t="shared" si="34"/>
        <v>0</v>
      </c>
      <c r="F389" s="271">
        <f t="shared" si="34"/>
        <v>0</v>
      </c>
      <c r="G389" s="271">
        <f>G413-G414</f>
        <v>0</v>
      </c>
      <c r="H389" s="195"/>
      <c r="I389" s="218"/>
      <c r="J389" s="261" t="s">
        <v>840</v>
      </c>
      <c r="K389" s="271">
        <f>K413-K414</f>
        <v>0</v>
      </c>
      <c r="L389" s="271">
        <f t="shared" ref="L389:M389" si="35">L413-L414</f>
        <v>0</v>
      </c>
      <c r="M389" s="271">
        <f t="shared" si="35"/>
        <v>0</v>
      </c>
      <c r="N389" s="226"/>
      <c r="O389" s="226"/>
      <c r="Q389" s="261" t="s">
        <v>840</v>
      </c>
      <c r="R389" s="271">
        <f t="shared" ref="R389:T389" si="36">R413-R414</f>
        <v>0</v>
      </c>
      <c r="S389" s="271">
        <f t="shared" si="36"/>
        <v>0</v>
      </c>
      <c r="T389" s="271">
        <f t="shared" si="36"/>
        <v>0</v>
      </c>
    </row>
    <row r="390" spans="1:20" x14ac:dyDescent="0.25">
      <c r="A390" s="261" t="s">
        <v>841</v>
      </c>
      <c r="B390" s="271">
        <f>B414</f>
        <v>0</v>
      </c>
      <c r="C390" s="271">
        <f t="shared" ref="C390:F390" si="37">C414</f>
        <v>4.3657360110951043E-11</v>
      </c>
      <c r="D390" s="271">
        <f t="shared" si="37"/>
        <v>0</v>
      </c>
      <c r="E390" s="271">
        <f t="shared" si="37"/>
        <v>0</v>
      </c>
      <c r="F390" s="271">
        <f t="shared" si="37"/>
        <v>0</v>
      </c>
      <c r="G390" s="271">
        <f>G414</f>
        <v>0</v>
      </c>
      <c r="H390" s="195"/>
      <c r="I390" s="218"/>
      <c r="J390" s="261" t="s">
        <v>841</v>
      </c>
      <c r="K390" s="271">
        <f>K414</f>
        <v>2.3551996901960431E-4</v>
      </c>
      <c r="L390" s="271">
        <f t="shared" ref="L390:M390" si="38">L414</f>
        <v>2.3551996901960431E-4</v>
      </c>
      <c r="M390" s="271">
        <f t="shared" si="38"/>
        <v>2.3551996901960431E-4</v>
      </c>
      <c r="N390" s="226"/>
      <c r="O390" s="226"/>
      <c r="Q390" s="261" t="s">
        <v>841</v>
      </c>
      <c r="R390" s="271">
        <f t="shared" ref="R390:T390" si="39">R414</f>
        <v>2.3551996901960431E-4</v>
      </c>
      <c r="S390" s="271">
        <f t="shared" si="39"/>
        <v>2.3551996901960431E-4</v>
      </c>
      <c r="T390" s="271">
        <f t="shared" si="39"/>
        <v>2.3551996901960431E-4</v>
      </c>
    </row>
    <row r="391" spans="1:20" x14ac:dyDescent="0.25">
      <c r="A391" s="263" t="s">
        <v>521</v>
      </c>
      <c r="B391" s="271">
        <f>'Natural Gas Filter'!BB1451</f>
        <v>5.3109639805644255E-8</v>
      </c>
      <c r="C391" s="271">
        <f>'Natural Gas Filter'!BC1451</f>
        <v>5.3109639805644255E-8</v>
      </c>
      <c r="D391" s="271">
        <f>'Natural Gas Filter'!BD1451</f>
        <v>5.3109639805644255E-8</v>
      </c>
      <c r="E391" s="271">
        <f>'Natural Gas Filter'!BE1451</f>
        <v>5.3109639805644255E-8</v>
      </c>
      <c r="F391" s="271">
        <f>'Natural Gas Filter'!BF1451</f>
        <v>5.3109639805644255E-8</v>
      </c>
      <c r="G391" s="274">
        <f>'Natural Gas Filter'!BG1451</f>
        <v>5.3109639805644255E-8</v>
      </c>
      <c r="H391" s="195"/>
      <c r="I391" s="218"/>
      <c r="J391" s="263" t="s">
        <v>521</v>
      </c>
      <c r="K391" s="266">
        <f>'Natural Gas Filter'!BH1451</f>
        <v>0</v>
      </c>
      <c r="L391" s="266">
        <f>'Natural Gas Filter'!BI1451</f>
        <v>0</v>
      </c>
      <c r="M391" s="267">
        <f>'Natural Gas Filter'!BJ1451</f>
        <v>0</v>
      </c>
      <c r="N391" s="226"/>
      <c r="O391" s="226"/>
      <c r="Q391" s="263" t="s">
        <v>521</v>
      </c>
      <c r="R391" s="266">
        <f>'Natural Gas Filter'!BZ1451</f>
        <v>0</v>
      </c>
      <c r="S391" s="266">
        <f>'Natural Gas Filter'!CA1451</f>
        <v>0</v>
      </c>
      <c r="T391" s="267">
        <f>'Natural Gas Filter'!CB1451</f>
        <v>0</v>
      </c>
    </row>
    <row r="392" spans="1:20" x14ac:dyDescent="0.25">
      <c r="A392" s="263" t="s">
        <v>523</v>
      </c>
      <c r="B392" s="271">
        <f>'Natural Gas Filter'!BB1452</f>
        <v>7.0008161561985616E-7</v>
      </c>
      <c r="C392" s="271">
        <f>'Natural Gas Filter'!BC1452</f>
        <v>7.0008161561985616E-7</v>
      </c>
      <c r="D392" s="271">
        <f>'Natural Gas Filter'!BD1452</f>
        <v>7.0008161561985616E-7</v>
      </c>
      <c r="E392" s="271">
        <f>'Natural Gas Filter'!BE1452</f>
        <v>7.0008161561985616E-7</v>
      </c>
      <c r="F392" s="271">
        <f>'Natural Gas Filter'!BF1452</f>
        <v>7.0008161561985616E-7</v>
      </c>
      <c r="G392" s="274">
        <f>'Natural Gas Filter'!BG1452</f>
        <v>7.0008161561985616E-7</v>
      </c>
      <c r="H392" s="195"/>
      <c r="I392" s="218"/>
      <c r="J392" s="263" t="s">
        <v>523</v>
      </c>
      <c r="K392" s="266">
        <f>'Natural Gas Filter'!BH1452</f>
        <v>0</v>
      </c>
      <c r="L392" s="266">
        <f>'Natural Gas Filter'!BI1452</f>
        <v>0</v>
      </c>
      <c r="M392" s="267">
        <f>'Natural Gas Filter'!BJ1452</f>
        <v>0</v>
      </c>
      <c r="N392" s="226"/>
      <c r="O392" s="226"/>
      <c r="Q392" s="263" t="s">
        <v>523</v>
      </c>
      <c r="R392" s="266">
        <f>'Natural Gas Filter'!BZ1452</f>
        <v>0</v>
      </c>
      <c r="S392" s="266">
        <f>'Natural Gas Filter'!CA1452</f>
        <v>0</v>
      </c>
      <c r="T392" s="267">
        <f>'Natural Gas Filter'!CB1452</f>
        <v>0</v>
      </c>
    </row>
    <row r="393" spans="1:20" x14ac:dyDescent="0.25">
      <c r="A393" s="247" t="s">
        <v>374</v>
      </c>
      <c r="B393" s="271">
        <f>'Natural Gas Filter'!BB1453</f>
        <v>3.7683114717973752E-5</v>
      </c>
      <c r="C393" s="271">
        <f>'Natural Gas Filter'!BC1453</f>
        <v>3.7683114717973752E-5</v>
      </c>
      <c r="D393" s="271">
        <f>'Natural Gas Filter'!BD1453</f>
        <v>3.7683114717973752E-5</v>
      </c>
      <c r="E393" s="271">
        <f>'Natural Gas Filter'!BE1453</f>
        <v>3.7683114717973752E-5</v>
      </c>
      <c r="F393" s="271">
        <f>'Natural Gas Filter'!BF1453</f>
        <v>3.7683114717973752E-5</v>
      </c>
      <c r="G393" s="274">
        <f>'Natural Gas Filter'!BG1453</f>
        <v>3.7683114717973752E-5</v>
      </c>
      <c r="H393" s="195"/>
      <c r="I393" s="218"/>
      <c r="J393" s="247" t="s">
        <v>374</v>
      </c>
      <c r="K393" s="266">
        <f>'Natural Gas Filter'!BH1453</f>
        <v>3.7683114717973752E-5</v>
      </c>
      <c r="L393" s="266">
        <f>'Natural Gas Filter'!BI1453</f>
        <v>3.7683114717973752E-5</v>
      </c>
      <c r="M393" s="267">
        <f>'Natural Gas Filter'!BJ1453</f>
        <v>3.7683114717973752E-5</v>
      </c>
      <c r="N393" s="226"/>
      <c r="O393" s="226"/>
      <c r="Q393" s="247" t="s">
        <v>374</v>
      </c>
      <c r="R393" s="266">
        <f>'Natural Gas Filter'!BZ1453</f>
        <v>3.7683114717973752E-5</v>
      </c>
      <c r="S393" s="266">
        <f>'Natural Gas Filter'!CA1453</f>
        <v>3.7683114717973752E-5</v>
      </c>
      <c r="T393" s="267">
        <f>'Natural Gas Filter'!CB1453</f>
        <v>3.7683114717973752E-5</v>
      </c>
    </row>
    <row r="394" spans="1:20" x14ac:dyDescent="0.25">
      <c r="A394" s="247" t="s">
        <v>648</v>
      </c>
      <c r="B394" s="271">
        <f>'Natural Gas Filter'!BB1454</f>
        <v>0</v>
      </c>
      <c r="C394" s="271">
        <f>'Natural Gas Filter'!BC1454</f>
        <v>0</v>
      </c>
      <c r="D394" s="271">
        <f>'Natural Gas Filter'!BD1454</f>
        <v>0</v>
      </c>
      <c r="E394" s="271">
        <f>'Natural Gas Filter'!BE1454</f>
        <v>0</v>
      </c>
      <c r="F394" s="271">
        <f>'Natural Gas Filter'!BF1454</f>
        <v>0</v>
      </c>
      <c r="G394" s="274">
        <f>'Natural Gas Filter'!BG1454</f>
        <v>0</v>
      </c>
      <c r="H394" s="195"/>
      <c r="I394" s="218"/>
      <c r="J394" s="247" t="s">
        <v>648</v>
      </c>
      <c r="K394" s="266">
        <f>'Natural Gas Filter'!BH1454</f>
        <v>0</v>
      </c>
      <c r="L394" s="266">
        <f>'Natural Gas Filter'!BI1454</f>
        <v>0</v>
      </c>
      <c r="M394" s="267">
        <f>'Natural Gas Filter'!BJ1454</f>
        <v>0</v>
      </c>
      <c r="N394" s="226"/>
      <c r="O394" s="226"/>
      <c r="Q394" s="247" t="s">
        <v>648</v>
      </c>
      <c r="R394" s="266">
        <f>'Natural Gas Filter'!BZ1454</f>
        <v>0</v>
      </c>
      <c r="S394" s="266">
        <f>'Natural Gas Filter'!CA1454</f>
        <v>0</v>
      </c>
      <c r="T394" s="267">
        <f>'Natural Gas Filter'!CB1454</f>
        <v>0</v>
      </c>
    </row>
    <row r="395" spans="1:20" x14ac:dyDescent="0.25">
      <c r="A395" s="261" t="s">
        <v>376</v>
      </c>
      <c r="B395" s="271">
        <f>'Natural Gas Filter'!BB1455</f>
        <v>1.1775973349366799E-10</v>
      </c>
      <c r="C395" s="271">
        <f>'Natural Gas Filter'!BC1455</f>
        <v>1.1775973349366799E-10</v>
      </c>
      <c r="D395" s="271">
        <f>'Natural Gas Filter'!BD1455</f>
        <v>1.1775973349366799E-10</v>
      </c>
      <c r="E395" s="271">
        <f>'Natural Gas Filter'!BE1455</f>
        <v>1.1775973349366799E-10</v>
      </c>
      <c r="F395" s="271">
        <f>'Natural Gas Filter'!BF1455</f>
        <v>1.1775973349366799E-10</v>
      </c>
      <c r="G395" s="274">
        <f>'Natural Gas Filter'!BG1455</f>
        <v>1.1775973349366799E-10</v>
      </c>
      <c r="H395" s="195"/>
      <c r="I395" s="218"/>
      <c r="J395" s="261" t="s">
        <v>376</v>
      </c>
      <c r="K395" s="266">
        <f>'Natural Gas Filter'!BH1455</f>
        <v>1.1775973349366799E-10</v>
      </c>
      <c r="L395" s="266">
        <f>'Natural Gas Filter'!BI1455</f>
        <v>1.1775973349366799E-10</v>
      </c>
      <c r="M395" s="267">
        <f>'Natural Gas Filter'!BJ1455</f>
        <v>1.1775973349366799E-10</v>
      </c>
      <c r="N395" s="226"/>
      <c r="O395" s="226"/>
      <c r="Q395" s="261" t="s">
        <v>376</v>
      </c>
      <c r="R395" s="266">
        <f>'Natural Gas Filter'!BZ1455</f>
        <v>1.1775973349366799E-10</v>
      </c>
      <c r="S395" s="266">
        <f>'Natural Gas Filter'!CA1455</f>
        <v>1.1775973349366799E-10</v>
      </c>
      <c r="T395" s="267">
        <f>'Natural Gas Filter'!CB1455</f>
        <v>1.1775973349366799E-10</v>
      </c>
    </row>
    <row r="396" spans="1:20" x14ac:dyDescent="0.25">
      <c r="A396" s="261" t="s">
        <v>378</v>
      </c>
      <c r="B396" s="271">
        <f>'Natural Gas Filter'!BB1456</f>
        <v>5.6524672076960631E-10</v>
      </c>
      <c r="C396" s="271">
        <f>'Natural Gas Filter'!BC1456</f>
        <v>5.6524672076960631E-10</v>
      </c>
      <c r="D396" s="271">
        <f>'Natural Gas Filter'!BD1456</f>
        <v>5.6524672076960631E-10</v>
      </c>
      <c r="E396" s="271">
        <f>'Natural Gas Filter'!BE1456</f>
        <v>5.6524672076960631E-10</v>
      </c>
      <c r="F396" s="271">
        <f>'Natural Gas Filter'!BF1456</f>
        <v>5.6524672076960631E-10</v>
      </c>
      <c r="G396" s="274">
        <f>'Natural Gas Filter'!BG1456</f>
        <v>5.6524672076960631E-10</v>
      </c>
      <c r="H396" s="195"/>
      <c r="I396" s="218"/>
      <c r="J396" s="261" t="s">
        <v>378</v>
      </c>
      <c r="K396" s="266">
        <f>'Natural Gas Filter'!BH1456</f>
        <v>5.6524672076960631E-10</v>
      </c>
      <c r="L396" s="266">
        <f>'Natural Gas Filter'!BI1456</f>
        <v>5.6524672076960631E-10</v>
      </c>
      <c r="M396" s="267">
        <f>'Natural Gas Filter'!BJ1456</f>
        <v>5.6524672076960631E-10</v>
      </c>
      <c r="N396" s="226"/>
      <c r="O396" s="226"/>
      <c r="Q396" s="261" t="s">
        <v>378</v>
      </c>
      <c r="R396" s="266">
        <f>'Natural Gas Filter'!BZ1456</f>
        <v>5.6524672076960631E-10</v>
      </c>
      <c r="S396" s="266">
        <f>'Natural Gas Filter'!CA1456</f>
        <v>5.6524672076960631E-10</v>
      </c>
      <c r="T396" s="267">
        <f>'Natural Gas Filter'!CB1456</f>
        <v>5.6524672076960631E-10</v>
      </c>
    </row>
    <row r="397" spans="1:20" x14ac:dyDescent="0.25">
      <c r="A397" s="247" t="s">
        <v>645</v>
      </c>
      <c r="B397" s="271">
        <f>'Natural Gas Filter'!BB1457</f>
        <v>0</v>
      </c>
      <c r="C397" s="271">
        <f>'Natural Gas Filter'!BC1457</f>
        <v>0</v>
      </c>
      <c r="D397" s="271">
        <f>'Natural Gas Filter'!BD1457</f>
        <v>0</v>
      </c>
      <c r="E397" s="271">
        <f>'Natural Gas Filter'!BE1457</f>
        <v>0</v>
      </c>
      <c r="F397" s="271">
        <f>'Natural Gas Filter'!BF1457</f>
        <v>0</v>
      </c>
      <c r="G397" s="274">
        <f>'Natural Gas Filter'!BG1457</f>
        <v>0</v>
      </c>
      <c r="H397" s="195"/>
      <c r="I397" s="218"/>
      <c r="J397" s="247" t="s">
        <v>645</v>
      </c>
      <c r="K397" s="266">
        <f>'Natural Gas Filter'!BH1457</f>
        <v>0</v>
      </c>
      <c r="L397" s="266">
        <f>'Natural Gas Filter'!BI1457</f>
        <v>0</v>
      </c>
      <c r="M397" s="267">
        <f>'Natural Gas Filter'!BJ1457</f>
        <v>0</v>
      </c>
      <c r="N397" s="226"/>
      <c r="O397" s="226"/>
      <c r="Q397" s="247" t="s">
        <v>645</v>
      </c>
      <c r="R397" s="266">
        <f>'Natural Gas Filter'!BZ1457</f>
        <v>0</v>
      </c>
      <c r="S397" s="266">
        <f>'Natural Gas Filter'!CA1457</f>
        <v>0</v>
      </c>
      <c r="T397" s="267">
        <f>'Natural Gas Filter'!CB1457</f>
        <v>0</v>
      </c>
    </row>
    <row r="398" spans="1:20" x14ac:dyDescent="0.25">
      <c r="A398" s="261" t="s">
        <v>277</v>
      </c>
      <c r="B398" s="271">
        <f>'Natural Gas Filter'!BB1458</f>
        <v>1.4131168019240155E-5</v>
      </c>
      <c r="C398" s="271">
        <f>'Natural Gas Filter'!BC1458</f>
        <v>1.4131168019240155E-5</v>
      </c>
      <c r="D398" s="271">
        <f>'Natural Gas Filter'!BD1458</f>
        <v>1.4131168019240155E-5</v>
      </c>
      <c r="E398" s="271">
        <f>'Natural Gas Filter'!BE1458</f>
        <v>1.4131168019240155E-5</v>
      </c>
      <c r="F398" s="271">
        <f>'Natural Gas Filter'!BF1458</f>
        <v>1.4131168019240155E-5</v>
      </c>
      <c r="G398" s="274">
        <f>'Natural Gas Filter'!BG1458</f>
        <v>1.4131168019240155E-5</v>
      </c>
      <c r="H398" s="195"/>
      <c r="I398" s="218"/>
      <c r="J398" s="261" t="s">
        <v>277</v>
      </c>
      <c r="K398" s="266">
        <f>'Natural Gas Filter'!BH1458</f>
        <v>1.4131168019240155E-5</v>
      </c>
      <c r="L398" s="266">
        <f>'Natural Gas Filter'!BI1458</f>
        <v>1.4131168019240155E-5</v>
      </c>
      <c r="M398" s="267">
        <f>'Natural Gas Filter'!BJ1458</f>
        <v>1.4131168019240155E-5</v>
      </c>
      <c r="N398" s="226"/>
      <c r="O398" s="226"/>
      <c r="Q398" s="261" t="s">
        <v>277</v>
      </c>
      <c r="R398" s="266">
        <f>'Natural Gas Filter'!BZ1458</f>
        <v>1.4131168019240155E-5</v>
      </c>
      <c r="S398" s="266">
        <f>'Natural Gas Filter'!CA1458</f>
        <v>1.4131168019240155E-5</v>
      </c>
      <c r="T398" s="267">
        <f>'Natural Gas Filter'!CB1458</f>
        <v>1.4131168019240155E-5</v>
      </c>
    </row>
    <row r="399" spans="1:20" x14ac:dyDescent="0.25">
      <c r="A399" s="261" t="s">
        <v>412</v>
      </c>
      <c r="B399" s="271">
        <f>'Natural Gas Filter'!BB1459</f>
        <v>0</v>
      </c>
      <c r="C399" s="271">
        <f>'Natural Gas Filter'!BC1459</f>
        <v>0</v>
      </c>
      <c r="D399" s="271">
        <f>'Natural Gas Filter'!BD1459</f>
        <v>0</v>
      </c>
      <c r="E399" s="271">
        <f>'Natural Gas Filter'!BE1459</f>
        <v>0</v>
      </c>
      <c r="F399" s="271">
        <f>'Natural Gas Filter'!BF1459</f>
        <v>0</v>
      </c>
      <c r="G399" s="274">
        <f>'Natural Gas Filter'!BG1459</f>
        <v>0</v>
      </c>
      <c r="H399" s="195"/>
      <c r="I399" s="218"/>
      <c r="J399" s="261" t="s">
        <v>412</v>
      </c>
      <c r="K399" s="266">
        <f>'Natural Gas Filter'!BH1459</f>
        <v>1.4131168019240155E-5</v>
      </c>
      <c r="L399" s="266">
        <f>'Natural Gas Filter'!BI1459</f>
        <v>1.4131168019240155E-5</v>
      </c>
      <c r="M399" s="267">
        <f>'Natural Gas Filter'!BJ1459</f>
        <v>1.4131168019240155E-5</v>
      </c>
      <c r="N399" s="226"/>
      <c r="O399" s="226"/>
      <c r="Q399" s="261" t="s">
        <v>412</v>
      </c>
      <c r="R399" s="266">
        <f>'Natural Gas Filter'!BZ1459</f>
        <v>1.4131168019240155E-5</v>
      </c>
      <c r="S399" s="266">
        <f>'Natural Gas Filter'!CA1459</f>
        <v>1.4131168019240155E-5</v>
      </c>
      <c r="T399" s="267">
        <f>'Natural Gas Filter'!CB1459</f>
        <v>1.4131168019240155E-5</v>
      </c>
    </row>
    <row r="400" spans="1:20" x14ac:dyDescent="0.25">
      <c r="A400" s="247" t="s">
        <v>642</v>
      </c>
      <c r="B400" s="271">
        <f>'Natural Gas Filter'!BB1460</f>
        <v>0</v>
      </c>
      <c r="C400" s="271">
        <f>'Natural Gas Filter'!BC1460</f>
        <v>0</v>
      </c>
      <c r="D400" s="271">
        <f>'Natural Gas Filter'!BD1460</f>
        <v>0</v>
      </c>
      <c r="E400" s="271">
        <f>'Natural Gas Filter'!BE1460</f>
        <v>0</v>
      </c>
      <c r="F400" s="271">
        <f>'Natural Gas Filter'!BF1460</f>
        <v>0</v>
      </c>
      <c r="G400" s="274">
        <f>'Natural Gas Filter'!BG1460</f>
        <v>0</v>
      </c>
      <c r="H400" s="195"/>
      <c r="I400" s="218"/>
      <c r="J400" s="247" t="s">
        <v>642</v>
      </c>
      <c r="K400" s="266">
        <f>'Natural Gas Filter'!BH1460</f>
        <v>0</v>
      </c>
      <c r="L400" s="266">
        <f>'Natural Gas Filter'!BI1460</f>
        <v>0</v>
      </c>
      <c r="M400" s="267">
        <f>'Natural Gas Filter'!BJ1460</f>
        <v>0</v>
      </c>
      <c r="N400" s="226"/>
      <c r="O400" s="226"/>
      <c r="Q400" s="247" t="s">
        <v>642</v>
      </c>
      <c r="R400" s="266">
        <f>'Natural Gas Filter'!BZ1460</f>
        <v>0</v>
      </c>
      <c r="S400" s="266">
        <f>'Natural Gas Filter'!CA1460</f>
        <v>0</v>
      </c>
      <c r="T400" s="267">
        <f>'Natural Gas Filter'!CB1460</f>
        <v>0</v>
      </c>
    </row>
    <row r="401" spans="1:20" x14ac:dyDescent="0.25">
      <c r="A401" s="261" t="s">
        <v>382</v>
      </c>
      <c r="B401" s="271">
        <f>'Natural Gas Filter'!BB1461</f>
        <v>3.1382968976062504E-6</v>
      </c>
      <c r="C401" s="271">
        <f>'Natural Gas Filter'!BC1461</f>
        <v>3.1382968976062504E-6</v>
      </c>
      <c r="D401" s="271">
        <f>'Natural Gas Filter'!BD1461</f>
        <v>3.1382968976062504E-6</v>
      </c>
      <c r="E401" s="271">
        <f>'Natural Gas Filter'!BE1461</f>
        <v>3.1382968976062504E-6</v>
      </c>
      <c r="F401" s="271">
        <f>'Natural Gas Filter'!BF1461</f>
        <v>3.1382968976062504E-6</v>
      </c>
      <c r="G401" s="274">
        <f>'Natural Gas Filter'!BG1461</f>
        <v>3.1382968976062504E-6</v>
      </c>
      <c r="H401" s="195"/>
      <c r="I401" s="218"/>
      <c r="J401" s="261" t="s">
        <v>382</v>
      </c>
      <c r="K401" s="266">
        <f>'Natural Gas Filter'!BH1461</f>
        <v>8.0076618775694218E-8</v>
      </c>
      <c r="L401" s="266">
        <f>'Natural Gas Filter'!BI1461</f>
        <v>8.0076618775694218E-8</v>
      </c>
      <c r="M401" s="267">
        <f>'Natural Gas Filter'!BJ1461</f>
        <v>8.0076618775694218E-8</v>
      </c>
      <c r="N401" s="226"/>
      <c r="O401" s="226"/>
      <c r="Q401" s="261" t="s">
        <v>382</v>
      </c>
      <c r="R401" s="266">
        <f>'Natural Gas Filter'!BZ1461</f>
        <v>8.0076618775694218E-8</v>
      </c>
      <c r="S401" s="266">
        <f>'Natural Gas Filter'!CA1461</f>
        <v>8.0076618775694218E-8</v>
      </c>
      <c r="T401" s="267">
        <f>'Natural Gas Filter'!CB1461</f>
        <v>8.0076618775694218E-8</v>
      </c>
    </row>
    <row r="402" spans="1:20" x14ac:dyDescent="0.25">
      <c r="A402" s="261" t="s">
        <v>279</v>
      </c>
      <c r="B402" s="271">
        <f>'Natural Gas Filter'!BB1462</f>
        <v>2.655481990282212E-4</v>
      </c>
      <c r="C402" s="271">
        <f>'Natural Gas Filter'!BC1462</f>
        <v>2.655481990282212E-4</v>
      </c>
      <c r="D402" s="271">
        <f>'Natural Gas Filter'!BD1462</f>
        <v>2.655481990282212E-4</v>
      </c>
      <c r="E402" s="271">
        <f>'Natural Gas Filter'!BE1462</f>
        <v>2.655481990282212E-4</v>
      </c>
      <c r="F402" s="271">
        <f>'Natural Gas Filter'!BF1462</f>
        <v>2.655481990282212E-4</v>
      </c>
      <c r="G402" s="274">
        <f>'Natural Gas Filter'!BG1462</f>
        <v>2.655481990282212E-4</v>
      </c>
      <c r="H402" s="195"/>
      <c r="I402" s="218"/>
      <c r="J402" s="261" t="s">
        <v>279</v>
      </c>
      <c r="K402" s="266">
        <f>'Natural Gas Filter'!BH1462</f>
        <v>0</v>
      </c>
      <c r="L402" s="266">
        <f>'Natural Gas Filter'!BI1462</f>
        <v>0</v>
      </c>
      <c r="M402" s="267">
        <f>'Natural Gas Filter'!BJ1462</f>
        <v>0</v>
      </c>
      <c r="N402" s="226"/>
      <c r="O402" s="226"/>
      <c r="Q402" s="261" t="s">
        <v>279</v>
      </c>
      <c r="R402" s="266">
        <f>'Natural Gas Filter'!BZ1462</f>
        <v>0</v>
      </c>
      <c r="S402" s="266">
        <f>'Natural Gas Filter'!CA1462</f>
        <v>0</v>
      </c>
      <c r="T402" s="267">
        <f>'Natural Gas Filter'!CB1462</f>
        <v>0</v>
      </c>
    </row>
    <row r="403" spans="1:20" x14ac:dyDescent="0.25">
      <c r="A403" s="247" t="s">
        <v>639</v>
      </c>
      <c r="B403" s="271">
        <f>'Natural Gas Filter'!BB1463</f>
        <v>0</v>
      </c>
      <c r="C403" s="271">
        <f>'Natural Gas Filter'!BC1463</f>
        <v>0</v>
      </c>
      <c r="D403" s="271">
        <f>'Natural Gas Filter'!BD1463</f>
        <v>0</v>
      </c>
      <c r="E403" s="271">
        <f>'Natural Gas Filter'!BE1463</f>
        <v>0</v>
      </c>
      <c r="F403" s="271">
        <f>'Natural Gas Filter'!BF1463</f>
        <v>0</v>
      </c>
      <c r="G403" s="274">
        <f>'Natural Gas Filter'!BG1463</f>
        <v>0</v>
      </c>
      <c r="H403" s="195"/>
      <c r="I403" s="218"/>
      <c r="J403" s="247" t="s">
        <v>639</v>
      </c>
      <c r="K403" s="266">
        <f>'Natural Gas Filter'!BH1463</f>
        <v>0</v>
      </c>
      <c r="L403" s="266">
        <f>'Natural Gas Filter'!BI1463</f>
        <v>0</v>
      </c>
      <c r="M403" s="267">
        <f>'Natural Gas Filter'!BJ1463</f>
        <v>0</v>
      </c>
      <c r="N403" s="226"/>
      <c r="O403" s="226"/>
      <c r="Q403" s="247" t="s">
        <v>639</v>
      </c>
      <c r="R403" s="266">
        <f>'Natural Gas Filter'!BZ1463</f>
        <v>0</v>
      </c>
      <c r="S403" s="266">
        <f>'Natural Gas Filter'!CA1463</f>
        <v>0</v>
      </c>
      <c r="T403" s="267">
        <f>'Natural Gas Filter'!CB1463</f>
        <v>0</v>
      </c>
    </row>
    <row r="404" spans="1:20" x14ac:dyDescent="0.25">
      <c r="A404" s="247" t="s">
        <v>636</v>
      </c>
      <c r="B404" s="271">
        <f>'Natural Gas Filter'!BB1464</f>
        <v>0</v>
      </c>
      <c r="C404" s="271">
        <f>'Natural Gas Filter'!BC1464</f>
        <v>0</v>
      </c>
      <c r="D404" s="271">
        <f>'Natural Gas Filter'!BD1464</f>
        <v>0</v>
      </c>
      <c r="E404" s="271">
        <f>'Natural Gas Filter'!BE1464</f>
        <v>0</v>
      </c>
      <c r="F404" s="271">
        <f>'Natural Gas Filter'!BF1464</f>
        <v>0</v>
      </c>
      <c r="G404" s="274">
        <f>'Natural Gas Filter'!BG1464</f>
        <v>0</v>
      </c>
      <c r="H404" s="195"/>
      <c r="I404" s="218"/>
      <c r="J404" s="247" t="s">
        <v>636</v>
      </c>
      <c r="K404" s="266">
        <f>'Natural Gas Filter'!BH1464</f>
        <v>0</v>
      </c>
      <c r="L404" s="266">
        <f>'Natural Gas Filter'!BI1464</f>
        <v>0</v>
      </c>
      <c r="M404" s="267">
        <f>'Natural Gas Filter'!BJ1464</f>
        <v>0</v>
      </c>
      <c r="N404" s="226"/>
      <c r="O404" s="226"/>
      <c r="Q404" s="247" t="s">
        <v>636</v>
      </c>
      <c r="R404" s="266">
        <f>'Natural Gas Filter'!BZ1464</f>
        <v>0</v>
      </c>
      <c r="S404" s="266">
        <f>'Natural Gas Filter'!CA1464</f>
        <v>0</v>
      </c>
      <c r="T404" s="267">
        <f>'Natural Gas Filter'!CB1464</f>
        <v>0</v>
      </c>
    </row>
    <row r="405" spans="1:20" x14ac:dyDescent="0.25">
      <c r="A405" s="247" t="s">
        <v>634</v>
      </c>
      <c r="B405" s="271">
        <f>'Natural Gas Filter'!BB1465</f>
        <v>0</v>
      </c>
      <c r="C405" s="271">
        <f>'Natural Gas Filter'!BC1465</f>
        <v>0</v>
      </c>
      <c r="D405" s="271">
        <f>'Natural Gas Filter'!BD1465</f>
        <v>0</v>
      </c>
      <c r="E405" s="271">
        <f>'Natural Gas Filter'!BE1465</f>
        <v>0</v>
      </c>
      <c r="F405" s="271">
        <f>'Natural Gas Filter'!BF1465</f>
        <v>0</v>
      </c>
      <c r="G405" s="274">
        <f>'Natural Gas Filter'!BG1465</f>
        <v>0</v>
      </c>
      <c r="H405" s="195"/>
      <c r="I405" s="218"/>
      <c r="J405" s="247" t="s">
        <v>634</v>
      </c>
      <c r="K405" s="266">
        <f>'Natural Gas Filter'!BH1465</f>
        <v>0</v>
      </c>
      <c r="L405" s="266">
        <f>'Natural Gas Filter'!BI1465</f>
        <v>0</v>
      </c>
      <c r="M405" s="267">
        <f>'Natural Gas Filter'!BJ1465</f>
        <v>0</v>
      </c>
      <c r="N405" s="226"/>
      <c r="O405" s="226"/>
      <c r="Q405" s="247" t="s">
        <v>634</v>
      </c>
      <c r="R405" s="266">
        <f>'Natural Gas Filter'!BZ1465</f>
        <v>0</v>
      </c>
      <c r="S405" s="266">
        <f>'Natural Gas Filter'!CA1465</f>
        <v>0</v>
      </c>
      <c r="T405" s="267">
        <f>'Natural Gas Filter'!CB1465</f>
        <v>0</v>
      </c>
    </row>
    <row r="406" spans="1:20" x14ac:dyDescent="0.25">
      <c r="A406" s="247" t="s">
        <v>632</v>
      </c>
      <c r="B406" s="271">
        <f>'Natural Gas Filter'!BB1466</f>
        <v>0</v>
      </c>
      <c r="C406" s="271">
        <f>'Natural Gas Filter'!BC1466</f>
        <v>0</v>
      </c>
      <c r="D406" s="271">
        <f>'Natural Gas Filter'!BD1466</f>
        <v>0</v>
      </c>
      <c r="E406" s="271">
        <f>'Natural Gas Filter'!BE1466</f>
        <v>0</v>
      </c>
      <c r="F406" s="271">
        <f>'Natural Gas Filter'!BF1466</f>
        <v>0</v>
      </c>
      <c r="G406" s="274">
        <f>'Natural Gas Filter'!BG1466</f>
        <v>0</v>
      </c>
      <c r="H406" s="195"/>
      <c r="I406" s="218"/>
      <c r="J406" s="247" t="s">
        <v>632</v>
      </c>
      <c r="K406" s="266">
        <f>'Natural Gas Filter'!BH1466</f>
        <v>0</v>
      </c>
      <c r="L406" s="266">
        <f>'Natural Gas Filter'!BI1466</f>
        <v>0</v>
      </c>
      <c r="M406" s="267">
        <f>'Natural Gas Filter'!BJ1466</f>
        <v>0</v>
      </c>
      <c r="N406" s="226"/>
      <c r="O406" s="226"/>
      <c r="Q406" s="247" t="s">
        <v>632</v>
      </c>
      <c r="R406" s="266">
        <f>'Natural Gas Filter'!BZ1466</f>
        <v>0</v>
      </c>
      <c r="S406" s="266">
        <f>'Natural Gas Filter'!CA1466</f>
        <v>0</v>
      </c>
      <c r="T406" s="267">
        <f>'Natural Gas Filter'!CB1466</f>
        <v>0</v>
      </c>
    </row>
    <row r="407" spans="1:20" x14ac:dyDescent="0.25">
      <c r="A407" s="247" t="s">
        <v>630</v>
      </c>
      <c r="B407" s="271">
        <f>'Natural Gas Filter'!BB1467</f>
        <v>0</v>
      </c>
      <c r="C407" s="271">
        <f>'Natural Gas Filter'!BC1467</f>
        <v>0</v>
      </c>
      <c r="D407" s="271">
        <f>'Natural Gas Filter'!BD1467</f>
        <v>0</v>
      </c>
      <c r="E407" s="271">
        <f>'Natural Gas Filter'!BE1467</f>
        <v>0</v>
      </c>
      <c r="F407" s="271">
        <f>'Natural Gas Filter'!BF1467</f>
        <v>0</v>
      </c>
      <c r="G407" s="274">
        <f>'Natural Gas Filter'!BG1467</f>
        <v>0</v>
      </c>
      <c r="H407" s="195"/>
      <c r="I407" s="218"/>
      <c r="J407" s="247" t="s">
        <v>630</v>
      </c>
      <c r="K407" s="266">
        <f>'Natural Gas Filter'!BH1467</f>
        <v>0</v>
      </c>
      <c r="L407" s="266">
        <f>'Natural Gas Filter'!BI1467</f>
        <v>0</v>
      </c>
      <c r="M407" s="267">
        <f>'Natural Gas Filter'!BJ1467</f>
        <v>0</v>
      </c>
      <c r="N407" s="226"/>
      <c r="O407" s="226"/>
      <c r="Q407" s="247" t="s">
        <v>630</v>
      </c>
      <c r="R407" s="266">
        <f>'Natural Gas Filter'!BZ1467</f>
        <v>0</v>
      </c>
      <c r="S407" s="266">
        <f>'Natural Gas Filter'!CA1467</f>
        <v>0</v>
      </c>
      <c r="T407" s="267">
        <f>'Natural Gas Filter'!CB1467</f>
        <v>0</v>
      </c>
    </row>
    <row r="408" spans="1:20" x14ac:dyDescent="0.25">
      <c r="A408" s="261" t="s">
        <v>384</v>
      </c>
      <c r="B408" s="271">
        <f>'Natural Gas Filter'!BB1468</f>
        <v>5.4169477407087274E-8</v>
      </c>
      <c r="C408" s="271">
        <f>'Natural Gas Filter'!BC1468</f>
        <v>5.4169477407087274E-8</v>
      </c>
      <c r="D408" s="271">
        <f>'Natural Gas Filter'!BD1468</f>
        <v>5.4169477407087274E-8</v>
      </c>
      <c r="E408" s="271">
        <f>'Natural Gas Filter'!BE1468</f>
        <v>5.4169477407087274E-8</v>
      </c>
      <c r="F408" s="271">
        <f>'Natural Gas Filter'!BF1468</f>
        <v>5.4169477407087274E-8</v>
      </c>
      <c r="G408" s="274">
        <f>'Natural Gas Filter'!BG1468</f>
        <v>5.4169477407087274E-8</v>
      </c>
      <c r="H408" s="195"/>
      <c r="I408" s="218"/>
      <c r="J408" s="261" t="s">
        <v>384</v>
      </c>
      <c r="K408" s="266">
        <f>'Natural Gas Filter'!BH1468</f>
        <v>5.4169477407087274E-8</v>
      </c>
      <c r="L408" s="266">
        <f>'Natural Gas Filter'!BI1468</f>
        <v>5.4169477407087274E-8</v>
      </c>
      <c r="M408" s="267">
        <f>'Natural Gas Filter'!BJ1468</f>
        <v>5.4169477407087274E-8</v>
      </c>
      <c r="N408" s="226"/>
      <c r="O408" s="226"/>
      <c r="Q408" s="261" t="s">
        <v>384</v>
      </c>
      <c r="R408" s="266">
        <f>'Natural Gas Filter'!BZ1468</f>
        <v>5.4169477407087274E-8</v>
      </c>
      <c r="S408" s="266">
        <f>'Natural Gas Filter'!CA1468</f>
        <v>5.4169477407087274E-8</v>
      </c>
      <c r="T408" s="267">
        <f>'Natural Gas Filter'!CB1468</f>
        <v>5.4169477407087274E-8</v>
      </c>
    </row>
    <row r="409" spans="1:20" x14ac:dyDescent="0.25">
      <c r="A409" s="247" t="s">
        <v>628</v>
      </c>
      <c r="B409" s="271">
        <f>'Natural Gas Filter'!BB1469</f>
        <v>0</v>
      </c>
      <c r="C409" s="271">
        <f>'Natural Gas Filter'!BC1469</f>
        <v>0</v>
      </c>
      <c r="D409" s="271">
        <f>'Natural Gas Filter'!BD1469</f>
        <v>0</v>
      </c>
      <c r="E409" s="271">
        <f>'Natural Gas Filter'!BE1469</f>
        <v>0</v>
      </c>
      <c r="F409" s="271">
        <f>'Natural Gas Filter'!BF1469</f>
        <v>0</v>
      </c>
      <c r="G409" s="274">
        <f>'Natural Gas Filter'!BG1469</f>
        <v>0</v>
      </c>
      <c r="H409" s="195"/>
      <c r="I409" s="218"/>
      <c r="J409" s="247" t="s">
        <v>628</v>
      </c>
      <c r="K409" s="266">
        <f>'Natural Gas Filter'!BH1469</f>
        <v>0</v>
      </c>
      <c r="L409" s="266">
        <f>'Natural Gas Filter'!BI1469</f>
        <v>0</v>
      </c>
      <c r="M409" s="267">
        <f>'Natural Gas Filter'!BJ1469</f>
        <v>0</v>
      </c>
      <c r="N409" s="226"/>
      <c r="O409" s="226"/>
      <c r="Q409" s="247" t="s">
        <v>628</v>
      </c>
      <c r="R409" s="266">
        <f>'Natural Gas Filter'!BZ1469</f>
        <v>0</v>
      </c>
      <c r="S409" s="266">
        <f>'Natural Gas Filter'!CA1469</f>
        <v>0</v>
      </c>
      <c r="T409" s="267">
        <f>'Natural Gas Filter'!CB1469</f>
        <v>0</v>
      </c>
    </row>
    <row r="410" spans="1:20" x14ac:dyDescent="0.25">
      <c r="A410" s="261" t="s">
        <v>386</v>
      </c>
      <c r="B410" s="271">
        <f>'Natural Gas Filter'!BB1470</f>
        <v>5.0695565269024061E-5</v>
      </c>
      <c r="C410" s="271">
        <f>'Natural Gas Filter'!BC1470</f>
        <v>5.0695565269024061E-5</v>
      </c>
      <c r="D410" s="271">
        <f>'Natural Gas Filter'!BD1470</f>
        <v>5.0695565269024061E-5</v>
      </c>
      <c r="E410" s="271">
        <f>'Natural Gas Filter'!BE1470</f>
        <v>5.0695565269024061E-5</v>
      </c>
      <c r="F410" s="271">
        <f>'Natural Gas Filter'!BF1470</f>
        <v>5.0695565269024061E-5</v>
      </c>
      <c r="G410" s="274">
        <f>'Natural Gas Filter'!BG1470</f>
        <v>5.0695565269024061E-5</v>
      </c>
      <c r="H410" s="195"/>
      <c r="I410" s="218"/>
      <c r="J410" s="261" t="s">
        <v>386</v>
      </c>
      <c r="K410" s="266">
        <f>'Natural Gas Filter'!BH1470</f>
        <v>2.732025817053097E-3</v>
      </c>
      <c r="L410" s="266">
        <f>'Natural Gas Filter'!BI1470</f>
        <v>2.732025817053097E-3</v>
      </c>
      <c r="M410" s="267">
        <f>'Natural Gas Filter'!BJ1470</f>
        <v>2.732025817053097E-3</v>
      </c>
      <c r="N410" s="226"/>
      <c r="O410" s="226"/>
      <c r="Q410" s="261" t="s">
        <v>386</v>
      </c>
      <c r="R410" s="266">
        <f>'Natural Gas Filter'!BZ1470</f>
        <v>2.732025817053097E-3</v>
      </c>
      <c r="S410" s="266">
        <f>'Natural Gas Filter'!CA1470</f>
        <v>2.732025817053097E-3</v>
      </c>
      <c r="T410" s="267">
        <f>'Natural Gas Filter'!CB1470</f>
        <v>2.732025817053097E-3</v>
      </c>
    </row>
    <row r="411" spans="1:20" ht="15.75" thickBot="1" x14ac:dyDescent="0.3">
      <c r="A411" s="264" t="s">
        <v>388</v>
      </c>
      <c r="B411" s="275">
        <f>'Natural Gas Filter'!BB1471</f>
        <v>6.8300645426327433E-7</v>
      </c>
      <c r="C411" s="275">
        <f>'Natural Gas Filter'!BC1471</f>
        <v>6.8300645426327433E-7</v>
      </c>
      <c r="D411" s="275">
        <f>'Natural Gas Filter'!BD1471</f>
        <v>6.8300645426327433E-7</v>
      </c>
      <c r="E411" s="275">
        <f>'Natural Gas Filter'!BE1471</f>
        <v>6.8300645426327433E-7</v>
      </c>
      <c r="F411" s="275">
        <f>'Natural Gas Filter'!BF1471</f>
        <v>6.8300645426327433E-7</v>
      </c>
      <c r="G411" s="276">
        <f>'Natural Gas Filter'!BG1471</f>
        <v>6.8300645426327433E-7</v>
      </c>
      <c r="H411" s="195"/>
      <c r="I411" s="218"/>
      <c r="J411" s="264" t="s">
        <v>388</v>
      </c>
      <c r="K411" s="268">
        <f>'Natural Gas Filter'!BH1471</f>
        <v>6.8300645426327433E-7</v>
      </c>
      <c r="L411" s="268">
        <f>'Natural Gas Filter'!BI1471</f>
        <v>6.8300645426327433E-7</v>
      </c>
      <c r="M411" s="269">
        <f>'Natural Gas Filter'!BJ1471</f>
        <v>6.8300645426327433E-7</v>
      </c>
      <c r="N411" s="226"/>
      <c r="O411" s="226"/>
      <c r="Q411" s="264" t="s">
        <v>388</v>
      </c>
      <c r="R411" s="268">
        <f>'Natural Gas Filter'!BZ1471</f>
        <v>6.8300645426327433E-7</v>
      </c>
      <c r="S411" s="268">
        <f>'Natural Gas Filter'!CA1471</f>
        <v>6.8300645426327433E-7</v>
      </c>
      <c r="T411" s="269">
        <f>'Natural Gas Filter'!CB1471</f>
        <v>6.8300645426327433E-7</v>
      </c>
    </row>
    <row r="412" spans="1:20" x14ac:dyDescent="0.25">
      <c r="A412" s="303" t="s">
        <v>274</v>
      </c>
      <c r="B412" s="295">
        <v>4.474879411372481E-5</v>
      </c>
      <c r="C412" s="295">
        <v>4.3657360110951043E-11</v>
      </c>
      <c r="D412" s="295">
        <v>4.474879411372481E-5</v>
      </c>
      <c r="E412" s="295">
        <v>4.474879411372481E-5</v>
      </c>
      <c r="F412" s="295">
        <v>4.474879411372481E-5</v>
      </c>
      <c r="G412" s="296">
        <v>4.474879411372481E-5</v>
      </c>
      <c r="H412" s="195"/>
      <c r="I412" s="218"/>
      <c r="J412" s="303" t="s">
        <v>274</v>
      </c>
      <c r="K412" s="311">
        <v>2.3551996901960431E-4</v>
      </c>
      <c r="L412" s="311">
        <v>2.3551996901960431E-4</v>
      </c>
      <c r="M412" s="312">
        <v>2.3551996901960431E-4</v>
      </c>
      <c r="N412" s="226"/>
      <c r="O412" s="226"/>
      <c r="Q412" s="303" t="s">
        <v>274</v>
      </c>
      <c r="R412" s="311">
        <v>2.3551996901960431E-4</v>
      </c>
      <c r="S412" s="311">
        <v>2.3551996901960431E-4</v>
      </c>
      <c r="T412" s="312">
        <v>2.3551996901960431E-4</v>
      </c>
    </row>
    <row r="413" spans="1:20" x14ac:dyDescent="0.25">
      <c r="A413" s="306" t="s">
        <v>401</v>
      </c>
      <c r="B413" s="298">
        <v>0</v>
      </c>
      <c r="C413" s="298">
        <v>4.3657360110951043E-11</v>
      </c>
      <c r="D413" s="298">
        <v>0</v>
      </c>
      <c r="E413" s="298">
        <v>0</v>
      </c>
      <c r="F413" s="298">
        <v>0</v>
      </c>
      <c r="G413" s="299">
        <v>0</v>
      </c>
      <c r="H413" s="195"/>
      <c r="I413" s="218"/>
      <c r="J413" s="306" t="s">
        <v>401</v>
      </c>
      <c r="K413" s="313">
        <v>2.3551996901960431E-4</v>
      </c>
      <c r="L413" s="313">
        <v>2.3551996901960431E-4</v>
      </c>
      <c r="M413" s="314">
        <v>2.3551996901960431E-4</v>
      </c>
      <c r="N413" s="226"/>
      <c r="O413" s="226"/>
      <c r="Q413" s="306" t="s">
        <v>401</v>
      </c>
      <c r="R413" s="313">
        <v>2.3551996901960431E-4</v>
      </c>
      <c r="S413" s="313">
        <v>2.3551996901960431E-4</v>
      </c>
      <c r="T413" s="314">
        <v>2.3551996901960431E-4</v>
      </c>
    </row>
    <row r="414" spans="1:20" ht="15.75" thickBot="1" x14ac:dyDescent="0.3">
      <c r="A414" s="309" t="s">
        <v>403</v>
      </c>
      <c r="B414" s="301">
        <v>0</v>
      </c>
      <c r="C414" s="301">
        <v>4.3657360110951043E-11</v>
      </c>
      <c r="D414" s="301">
        <v>0</v>
      </c>
      <c r="E414" s="301">
        <v>0</v>
      </c>
      <c r="F414" s="301">
        <v>0</v>
      </c>
      <c r="G414" s="302">
        <v>0</v>
      </c>
      <c r="H414" s="195"/>
      <c r="I414" s="218"/>
      <c r="J414" s="309" t="s">
        <v>403</v>
      </c>
      <c r="K414" s="315">
        <v>2.3551996901960431E-4</v>
      </c>
      <c r="L414" s="315">
        <v>2.3551996901960431E-4</v>
      </c>
      <c r="M414" s="316">
        <v>2.3551996901960431E-4</v>
      </c>
      <c r="N414" s="226"/>
      <c r="O414" s="226"/>
      <c r="Q414" s="309" t="s">
        <v>403</v>
      </c>
      <c r="R414" s="315">
        <v>2.3551996901960431E-4</v>
      </c>
      <c r="S414" s="315">
        <v>2.3551996901960431E-4</v>
      </c>
      <c r="T414" s="316">
        <v>2.3551996901960431E-4</v>
      </c>
    </row>
    <row r="416" spans="1:20" ht="15.75" thickBot="1" x14ac:dyDescent="0.3"/>
    <row r="417" spans="1:14" x14ac:dyDescent="0.25">
      <c r="A417" s="531" t="s">
        <v>606</v>
      </c>
      <c r="B417" s="532"/>
      <c r="C417" s="532"/>
      <c r="D417" s="532"/>
      <c r="E417" s="532"/>
      <c r="F417" s="532"/>
      <c r="G417" s="533"/>
      <c r="J417" s="516" t="s">
        <v>608</v>
      </c>
      <c r="K417" s="517"/>
      <c r="L417" s="517"/>
      <c r="M417" s="518"/>
      <c r="N417" s="286"/>
    </row>
    <row r="418" spans="1:14" x14ac:dyDescent="0.25">
      <c r="A418" s="272" t="s">
        <v>461</v>
      </c>
      <c r="B418" s="229" t="s">
        <v>462</v>
      </c>
      <c r="C418" s="229" t="s">
        <v>602</v>
      </c>
      <c r="D418" s="229" t="s">
        <v>603</v>
      </c>
      <c r="E418" s="229" t="s">
        <v>835</v>
      </c>
      <c r="F418" s="229" t="s">
        <v>831</v>
      </c>
      <c r="G418" s="273" t="s">
        <v>832</v>
      </c>
      <c r="J418" s="272" t="s">
        <v>461</v>
      </c>
      <c r="K418" s="229" t="s">
        <v>462</v>
      </c>
      <c r="L418" s="229" t="s">
        <v>831</v>
      </c>
      <c r="M418" s="273" t="s">
        <v>832</v>
      </c>
      <c r="N418" s="277"/>
    </row>
    <row r="419" spans="1:14" x14ac:dyDescent="0.25">
      <c r="A419" s="247" t="s">
        <v>282</v>
      </c>
      <c r="B419" s="282">
        <f>'Natural Gas Filter'!BK1372</f>
        <v>4.2393504057720465E-11</v>
      </c>
      <c r="C419" s="282">
        <f>'Natural Gas Filter'!BL1372</f>
        <v>4.2393504057720465E-11</v>
      </c>
      <c r="D419" s="282">
        <f>'Natural Gas Filter'!BM1372</f>
        <v>4.2393504057720465E-11</v>
      </c>
      <c r="E419" s="282">
        <f>'Natural Gas Filter'!BN1372</f>
        <v>4.2393504057720465E-11</v>
      </c>
      <c r="F419" s="282">
        <f>'Natural Gas Filter'!BO1372</f>
        <v>4.2393504057720465E-11</v>
      </c>
      <c r="G419" s="283">
        <f>'Natural Gas Filter'!BP1372</f>
        <v>4.2393504057720465E-11</v>
      </c>
      <c r="J419" s="247" t="s">
        <v>282</v>
      </c>
      <c r="K419" s="287">
        <f>'Natural Gas Filter'!BR1372</f>
        <v>4.2393504057720465E-11</v>
      </c>
      <c r="L419" s="287">
        <f>'Natural Gas Filter'!BS1372</f>
        <v>4.2393504057720465E-11</v>
      </c>
      <c r="M419" s="288">
        <f>'Natural Gas Filter'!BT1372</f>
        <v>4.2393504057720465E-11</v>
      </c>
      <c r="N419" s="235"/>
    </row>
    <row r="420" spans="1:14" x14ac:dyDescent="0.25">
      <c r="A420" s="247" t="s">
        <v>288</v>
      </c>
      <c r="B420" s="282">
        <f>'Natural Gas Filter'!BK1373</f>
        <v>4.2393504057720465E-11</v>
      </c>
      <c r="C420" s="282">
        <f>'Natural Gas Filter'!BL1373</f>
        <v>4.2393504057720465E-11</v>
      </c>
      <c r="D420" s="282">
        <f>'Natural Gas Filter'!BM1373</f>
        <v>4.2393504057720465E-11</v>
      </c>
      <c r="E420" s="282">
        <f>'Natural Gas Filter'!BN1373</f>
        <v>4.2393504057720465E-11</v>
      </c>
      <c r="F420" s="282">
        <f>'Natural Gas Filter'!BO1373</f>
        <v>4.2393504057720465E-11</v>
      </c>
      <c r="G420" s="283">
        <f>'Natural Gas Filter'!BP1373</f>
        <v>4.2393504057720465E-11</v>
      </c>
      <c r="J420" s="247" t="s">
        <v>288</v>
      </c>
      <c r="K420" s="282">
        <f>'Natural Gas Filter'!BR1373</f>
        <v>4.2393504057720465E-11</v>
      </c>
      <c r="L420" s="282">
        <f>'Natural Gas Filter'!BS1373</f>
        <v>4.2393504057720465E-11</v>
      </c>
      <c r="M420" s="283">
        <f>'Natural Gas Filter'!BT1373</f>
        <v>4.2393504057720465E-11</v>
      </c>
      <c r="N420" s="235"/>
    </row>
    <row r="421" spans="1:14" x14ac:dyDescent="0.25">
      <c r="A421" s="247" t="s">
        <v>492</v>
      </c>
      <c r="B421" s="282">
        <f>'Natural Gas Filter'!BK1374</f>
        <v>9.6562981464807725E-7</v>
      </c>
      <c r="C421" s="282">
        <f>'Natural Gas Filter'!BL1374</f>
        <v>9.6562981464807725E-7</v>
      </c>
      <c r="D421" s="282">
        <f>'Natural Gas Filter'!BM1374</f>
        <v>9.6562981464807725E-7</v>
      </c>
      <c r="E421" s="282">
        <f>'Natural Gas Filter'!BN1374</f>
        <v>1.0356379762100629E-7</v>
      </c>
      <c r="F421" s="282">
        <f>'Natural Gas Filter'!BO1374</f>
        <v>5.1419787630010114E-7</v>
      </c>
      <c r="G421" s="283">
        <f>'Natural Gas Filter'!BP1374</f>
        <v>1.0356379762100629E-7</v>
      </c>
      <c r="J421" s="247" t="s">
        <v>492</v>
      </c>
      <c r="K421" s="282">
        <f>'Natural Gas Filter'!BR1374</f>
        <v>0</v>
      </c>
      <c r="L421" s="282">
        <f>'Natural Gas Filter'!BS1374</f>
        <v>0</v>
      </c>
      <c r="M421" s="283">
        <f>'Natural Gas Filter'!BT1374</f>
        <v>0</v>
      </c>
      <c r="N421" s="235"/>
    </row>
    <row r="422" spans="1:14" x14ac:dyDescent="0.25">
      <c r="A422" s="247" t="s">
        <v>498</v>
      </c>
      <c r="B422" s="282">
        <f>'Natural Gas Filter'!BK1375</f>
        <v>1.5450077034369238E-7</v>
      </c>
      <c r="C422" s="282">
        <f>'Natural Gas Filter'!BL1375</f>
        <v>1.5450077034369238E-7</v>
      </c>
      <c r="D422" s="282">
        <f>'Natural Gas Filter'!BM1375</f>
        <v>1.5450077034369238E-7</v>
      </c>
      <c r="E422" s="282">
        <f>'Natural Gas Filter'!BN1375</f>
        <v>1.5450077034369238E-7</v>
      </c>
      <c r="F422" s="282">
        <f>'Natural Gas Filter'!BO1375</f>
        <v>1.5450077034369238E-7</v>
      </c>
      <c r="G422" s="283">
        <f>'Natural Gas Filter'!BP1375</f>
        <v>1.5450077034369238E-7</v>
      </c>
      <c r="J422" s="247" t="s">
        <v>498</v>
      </c>
      <c r="K422" s="282">
        <f>'Natural Gas Filter'!BR1375</f>
        <v>0</v>
      </c>
      <c r="L422" s="282">
        <f>'Natural Gas Filter'!BS1375</f>
        <v>0</v>
      </c>
      <c r="M422" s="283">
        <f>'Natural Gas Filter'!BT1375</f>
        <v>0</v>
      </c>
      <c r="N422" s="235"/>
    </row>
    <row r="423" spans="1:14" x14ac:dyDescent="0.25">
      <c r="A423" s="247" t="s">
        <v>567</v>
      </c>
      <c r="B423" s="282">
        <f>'Natural Gas Filter'!BK1376</f>
        <v>0</v>
      </c>
      <c r="C423" s="282">
        <f>'Natural Gas Filter'!BL1376</f>
        <v>0</v>
      </c>
      <c r="D423" s="282">
        <f>'Natural Gas Filter'!BM1376</f>
        <v>0</v>
      </c>
      <c r="E423" s="282">
        <f>'Natural Gas Filter'!BN1376</f>
        <v>0</v>
      </c>
      <c r="F423" s="282">
        <f>'Natural Gas Filter'!BO1376</f>
        <v>0</v>
      </c>
      <c r="G423" s="283">
        <f>'Natural Gas Filter'!BP1376</f>
        <v>2.1432271495847567E-4</v>
      </c>
      <c r="J423" s="247" t="s">
        <v>567</v>
      </c>
      <c r="K423" s="282">
        <f>'Natural Gas Filter'!BR1376</f>
        <v>0</v>
      </c>
      <c r="L423" s="282">
        <f>'Natural Gas Filter'!BS1376</f>
        <v>2.1432271495847567E-4</v>
      </c>
      <c r="M423" s="283">
        <f>'Natural Gas Filter'!BT1376</f>
        <v>4.2393504057720475E-4</v>
      </c>
      <c r="N423" s="235"/>
    </row>
    <row r="424" spans="1:14" x14ac:dyDescent="0.25">
      <c r="A424" s="247" t="s">
        <v>290</v>
      </c>
      <c r="B424" s="282">
        <f>'Natural Gas Filter'!BK1377</f>
        <v>5.6524672076960611E-11</v>
      </c>
      <c r="C424" s="282">
        <f>'Natural Gas Filter'!BL1377</f>
        <v>5.6524672076960611E-11</v>
      </c>
      <c r="D424" s="282">
        <f>'Natural Gas Filter'!BM1377</f>
        <v>5.6524672076960611E-11</v>
      </c>
      <c r="E424" s="282">
        <f>'Natural Gas Filter'!BN1377</f>
        <v>5.6524672076960611E-11</v>
      </c>
      <c r="F424" s="282">
        <f>'Natural Gas Filter'!BO1377</f>
        <v>5.6524672076960611E-11</v>
      </c>
      <c r="G424" s="283">
        <f>'Natural Gas Filter'!BP1377</f>
        <v>5.6524672076960611E-11</v>
      </c>
      <c r="J424" s="247" t="s">
        <v>290</v>
      </c>
      <c r="K424" s="282">
        <f>'Natural Gas Filter'!BR1377</f>
        <v>5.6524672076960611E-11</v>
      </c>
      <c r="L424" s="282">
        <f>'Natural Gas Filter'!BS1377</f>
        <v>5.6524672076960611E-11</v>
      </c>
      <c r="M424" s="283">
        <f>'Natural Gas Filter'!BT1377</f>
        <v>5.6524672076960611E-11</v>
      </c>
      <c r="N424" s="235"/>
    </row>
    <row r="425" spans="1:14" x14ac:dyDescent="0.25">
      <c r="A425" s="247" t="s">
        <v>293</v>
      </c>
      <c r="B425" s="282">
        <f>'Natural Gas Filter'!BK1378</f>
        <v>4.7103893397467188E-9</v>
      </c>
      <c r="C425" s="282">
        <f>'Natural Gas Filter'!BL1378</f>
        <v>4.7103893397467188E-9</v>
      </c>
      <c r="D425" s="282">
        <f>'Natural Gas Filter'!BM1378</f>
        <v>4.7103893397467188E-9</v>
      </c>
      <c r="E425" s="282">
        <f>'Natural Gas Filter'!BN1378</f>
        <v>4.7103893397467188E-9</v>
      </c>
      <c r="F425" s="282">
        <f>'Natural Gas Filter'!BO1378</f>
        <v>4.7103893397467188E-9</v>
      </c>
      <c r="G425" s="283">
        <f>'Natural Gas Filter'!BP1378</f>
        <v>4.7103893397467188E-9</v>
      </c>
      <c r="J425" s="247" t="s">
        <v>293</v>
      </c>
      <c r="K425" s="282">
        <f>'Natural Gas Filter'!BR1378</f>
        <v>4.7103893397467188E-9</v>
      </c>
      <c r="L425" s="282">
        <f>'Natural Gas Filter'!BS1378</f>
        <v>4.7103893397467188E-9</v>
      </c>
      <c r="M425" s="283">
        <f>'Natural Gas Filter'!BT1378</f>
        <v>4.7103893397467188E-9</v>
      </c>
      <c r="N425" s="235"/>
    </row>
    <row r="426" spans="1:14" x14ac:dyDescent="0.25">
      <c r="A426" s="247" t="s">
        <v>296</v>
      </c>
      <c r="B426" s="282">
        <f>'Natural Gas Filter'!BK1379</f>
        <v>1.0362856547442783E-7</v>
      </c>
      <c r="C426" s="282">
        <f>'Natural Gas Filter'!BL1379</f>
        <v>1.0362856547442783E-7</v>
      </c>
      <c r="D426" s="282">
        <f>'Natural Gas Filter'!BM1379</f>
        <v>1.0362856547442783E-7</v>
      </c>
      <c r="E426" s="282">
        <f>'Natural Gas Filter'!BN1379</f>
        <v>1.0362856547442783E-7</v>
      </c>
      <c r="F426" s="282">
        <f>'Natural Gas Filter'!BO1379</f>
        <v>1.0362856547442783E-7</v>
      </c>
      <c r="G426" s="283">
        <f>'Natural Gas Filter'!BP1379</f>
        <v>1.0362856547442783E-7</v>
      </c>
      <c r="J426" s="247" t="s">
        <v>296</v>
      </c>
      <c r="K426" s="282">
        <f>'Natural Gas Filter'!BR1379</f>
        <v>1.0362856547442783E-7</v>
      </c>
      <c r="L426" s="282">
        <f>'Natural Gas Filter'!BS1379</f>
        <v>1.0362856547442783E-7</v>
      </c>
      <c r="M426" s="283">
        <f>'Natural Gas Filter'!BT1379</f>
        <v>1.0362856547442783E-7</v>
      </c>
      <c r="N426" s="235"/>
    </row>
    <row r="427" spans="1:14" x14ac:dyDescent="0.25">
      <c r="A427" s="247" t="s">
        <v>298</v>
      </c>
      <c r="B427" s="282">
        <f>'Natural Gas Filter'!BK1380</f>
        <v>2.8968894439442325E-7</v>
      </c>
      <c r="C427" s="282">
        <f>'Natural Gas Filter'!BL1380</f>
        <v>4.9459088067340543E-8</v>
      </c>
      <c r="D427" s="282">
        <f>'Natural Gas Filter'!BM1380</f>
        <v>4.9459088067340543E-8</v>
      </c>
      <c r="E427" s="282">
        <f>'Natural Gas Filter'!BN1380</f>
        <v>4.9459088067340543E-8</v>
      </c>
      <c r="F427" s="282">
        <f>'Natural Gas Filter'!BO1380</f>
        <v>4.9459088067340543E-8</v>
      </c>
      <c r="G427" s="283">
        <f>'Natural Gas Filter'!BP1380</f>
        <v>2.1968078283243758E-8</v>
      </c>
      <c r="J427" s="247" t="s">
        <v>298</v>
      </c>
      <c r="K427" s="282">
        <f>'Natural Gas Filter'!BR1380</f>
        <v>4.9459088067340543E-8</v>
      </c>
      <c r="L427" s="282">
        <f>'Natural Gas Filter'!BS1380</f>
        <v>4.9459088067340543E-8</v>
      </c>
      <c r="M427" s="283">
        <f>'Natural Gas Filter'!BT1380</f>
        <v>4.9459088067340543E-8</v>
      </c>
      <c r="N427" s="235"/>
    </row>
    <row r="428" spans="1:14" x14ac:dyDescent="0.25">
      <c r="A428" s="247" t="s">
        <v>300</v>
      </c>
      <c r="B428" s="282">
        <f>'Natural Gas Filter'!BK1381</f>
        <v>7.2422236098605813E-8</v>
      </c>
      <c r="C428" s="282">
        <f>'Natural Gas Filter'!BL1381</f>
        <v>7.2422236098605813E-8</v>
      </c>
      <c r="D428" s="282">
        <f>'Natural Gas Filter'!BM1381</f>
        <v>7.2422236098605813E-8</v>
      </c>
      <c r="E428" s="282">
        <f>'Natural Gas Filter'!BN1381</f>
        <v>7.2422236098605813E-8</v>
      </c>
      <c r="F428" s="282">
        <f>'Natural Gas Filter'!BO1381</f>
        <v>7.2422236098605813E-8</v>
      </c>
      <c r="G428" s="283">
        <f>'Natural Gas Filter'!BP1381</f>
        <v>7.2422236098605813E-8</v>
      </c>
      <c r="J428" s="247" t="s">
        <v>300</v>
      </c>
      <c r="K428" s="282">
        <f>'Natural Gas Filter'!BR1381</f>
        <v>4.2393504057720465E-11</v>
      </c>
      <c r="L428" s="282">
        <f>'Natural Gas Filter'!BS1381</f>
        <v>4.2393504057720465E-11</v>
      </c>
      <c r="M428" s="283">
        <f>'Natural Gas Filter'!BT1381</f>
        <v>4.2393504057720465E-11</v>
      </c>
      <c r="N428" s="235"/>
    </row>
    <row r="429" spans="1:14" x14ac:dyDescent="0.25">
      <c r="A429" s="247" t="s">
        <v>302</v>
      </c>
      <c r="B429" s="282">
        <f>'Natural Gas Filter'!BK1382</f>
        <v>2.8262336038480305E-11</v>
      </c>
      <c r="C429" s="282">
        <f>'Natural Gas Filter'!BL1382</f>
        <v>2.8262336038480305E-11</v>
      </c>
      <c r="D429" s="282">
        <f>'Natural Gas Filter'!BM1382</f>
        <v>2.8262336038480305E-11</v>
      </c>
      <c r="E429" s="282">
        <f>'Natural Gas Filter'!BN1382</f>
        <v>1.8781499894905106E-7</v>
      </c>
      <c r="F429" s="282">
        <f>'Natural Gas Filter'!BO1382</f>
        <v>2.8262336038480305E-11</v>
      </c>
      <c r="G429" s="283">
        <f>'Natural Gas Filter'!BP1382</f>
        <v>1.8781499894905106E-7</v>
      </c>
      <c r="J429" s="247" t="s">
        <v>302</v>
      </c>
      <c r="K429" s="282">
        <f>'Natural Gas Filter'!BR1382</f>
        <v>2.8262336038480305E-11</v>
      </c>
      <c r="L429" s="282">
        <f>'Natural Gas Filter'!BS1382</f>
        <v>2.8262336038480305E-11</v>
      </c>
      <c r="M429" s="283">
        <f>'Natural Gas Filter'!BT1382</f>
        <v>2.8262336038480305E-11</v>
      </c>
      <c r="N429" s="235"/>
    </row>
    <row r="430" spans="1:14" x14ac:dyDescent="0.25">
      <c r="A430" s="247" t="s">
        <v>305</v>
      </c>
      <c r="B430" s="282">
        <f>'Natural Gas Filter'!BK1383</f>
        <v>4.2393504057720465E-11</v>
      </c>
      <c r="C430" s="282">
        <f>'Natural Gas Filter'!BL1383</f>
        <v>4.2393504057720465E-11</v>
      </c>
      <c r="D430" s="282">
        <f>'Natural Gas Filter'!BM1383</f>
        <v>4.2393504057720465E-11</v>
      </c>
      <c r="E430" s="282">
        <f>'Natural Gas Filter'!BN1383</f>
        <v>4.2393504057720465E-11</v>
      </c>
      <c r="F430" s="282">
        <f>'Natural Gas Filter'!BO1383</f>
        <v>4.2393504057720465E-11</v>
      </c>
      <c r="G430" s="283">
        <f>'Natural Gas Filter'!BP1383</f>
        <v>4.2393504057720465E-11</v>
      </c>
      <c r="J430" s="247" t="s">
        <v>305</v>
      </c>
      <c r="K430" s="282">
        <f>'Natural Gas Filter'!BR1383</f>
        <v>4.2393504057720465E-11</v>
      </c>
      <c r="L430" s="282">
        <f>'Natural Gas Filter'!BS1383</f>
        <v>4.2393504057720465E-11</v>
      </c>
      <c r="M430" s="283">
        <f>'Natural Gas Filter'!BT1383</f>
        <v>4.2393504057720465E-11</v>
      </c>
      <c r="N430" s="235"/>
    </row>
    <row r="431" spans="1:14" x14ac:dyDescent="0.25">
      <c r="A431" s="247" t="s">
        <v>696</v>
      </c>
      <c r="B431" s="282">
        <f>'Natural Gas Filter'!BK1384</f>
        <v>0</v>
      </c>
      <c r="C431" s="282">
        <f>'Natural Gas Filter'!BL1384</f>
        <v>0</v>
      </c>
      <c r="D431" s="282">
        <f>'Natural Gas Filter'!BM1384</f>
        <v>0</v>
      </c>
      <c r="E431" s="282">
        <f>'Natural Gas Filter'!BN1384</f>
        <v>0</v>
      </c>
      <c r="F431" s="282">
        <f>'Natural Gas Filter'!BO1384</f>
        <v>0</v>
      </c>
      <c r="G431" s="283">
        <f>'Natural Gas Filter'!BP1384</f>
        <v>0</v>
      </c>
      <c r="J431" s="247" t="s">
        <v>696</v>
      </c>
      <c r="K431" s="282">
        <f>'Natural Gas Filter'!BR1384</f>
        <v>0</v>
      </c>
      <c r="L431" s="282">
        <f>'Natural Gas Filter'!BS1384</f>
        <v>0</v>
      </c>
      <c r="M431" s="283">
        <f>'Natural Gas Filter'!BT1384</f>
        <v>0</v>
      </c>
      <c r="N431" s="235"/>
    </row>
    <row r="432" spans="1:14" x14ac:dyDescent="0.25">
      <c r="A432" s="247" t="s">
        <v>307</v>
      </c>
      <c r="B432" s="282">
        <f>'Natural Gas Filter'!BK1385</f>
        <v>2.8262336038480305E-11</v>
      </c>
      <c r="C432" s="282">
        <f>'Natural Gas Filter'!BL1385</f>
        <v>2.8262336038480305E-11</v>
      </c>
      <c r="D432" s="282">
        <f>'Natural Gas Filter'!BM1385</f>
        <v>2.8262336038480305E-11</v>
      </c>
      <c r="E432" s="282">
        <f>'Natural Gas Filter'!BN1385</f>
        <v>2.8262336038480305E-11</v>
      </c>
      <c r="F432" s="282">
        <f>'Natural Gas Filter'!BO1385</f>
        <v>2.8262336038480305E-11</v>
      </c>
      <c r="G432" s="283">
        <f>'Natural Gas Filter'!BP1385</f>
        <v>2.8262336038480305E-11</v>
      </c>
      <c r="J432" s="247" t="s">
        <v>307</v>
      </c>
      <c r="K432" s="282">
        <f>'Natural Gas Filter'!BR1385</f>
        <v>2.8262336038480305E-11</v>
      </c>
      <c r="L432" s="282">
        <f>'Natural Gas Filter'!BS1385</f>
        <v>2.8262336038480305E-11</v>
      </c>
      <c r="M432" s="283">
        <f>'Natural Gas Filter'!BT1385</f>
        <v>2.8262336038480305E-11</v>
      </c>
      <c r="N432" s="235"/>
    </row>
    <row r="433" spans="1:14" x14ac:dyDescent="0.25">
      <c r="A433" s="247" t="s">
        <v>309</v>
      </c>
      <c r="B433" s="282">
        <f>'Natural Gas Filter'!BK1386</f>
        <v>4.2393504057720465E-11</v>
      </c>
      <c r="C433" s="282">
        <f>'Natural Gas Filter'!BL1386</f>
        <v>4.2393504057720465E-11</v>
      </c>
      <c r="D433" s="282">
        <f>'Natural Gas Filter'!BM1386</f>
        <v>4.2393504057720465E-11</v>
      </c>
      <c r="E433" s="282">
        <f>'Natural Gas Filter'!BN1386</f>
        <v>4.2393504057720465E-11</v>
      </c>
      <c r="F433" s="282">
        <f>'Natural Gas Filter'!BO1386</f>
        <v>4.2393504057720465E-11</v>
      </c>
      <c r="G433" s="283">
        <f>'Natural Gas Filter'!BP1386</f>
        <v>4.2393504057720465E-11</v>
      </c>
      <c r="J433" s="247" t="s">
        <v>309</v>
      </c>
      <c r="K433" s="282">
        <f>'Natural Gas Filter'!BR1386</f>
        <v>4.2393504057720465E-11</v>
      </c>
      <c r="L433" s="282">
        <f>'Natural Gas Filter'!BS1386</f>
        <v>4.2393504057720465E-11</v>
      </c>
      <c r="M433" s="283">
        <f>'Natural Gas Filter'!BT1386</f>
        <v>4.2393504057720465E-11</v>
      </c>
      <c r="N433" s="235"/>
    </row>
    <row r="434" spans="1:14" x14ac:dyDescent="0.25">
      <c r="A434" s="247" t="s">
        <v>311</v>
      </c>
      <c r="B434" s="282">
        <f>'Natural Gas Filter'!BK1387</f>
        <v>2.8262336038480316E-10</v>
      </c>
      <c r="C434" s="282">
        <f>'Natural Gas Filter'!BL1387</f>
        <v>2.8262336038480316E-10</v>
      </c>
      <c r="D434" s="282">
        <f>'Natural Gas Filter'!BM1387</f>
        <v>2.8262336038480316E-10</v>
      </c>
      <c r="E434" s="282">
        <f>'Natural Gas Filter'!BN1387</f>
        <v>2.8262336038480316E-10</v>
      </c>
      <c r="F434" s="282">
        <f>'Natural Gas Filter'!BO1387</f>
        <v>2.8262336038480316E-10</v>
      </c>
      <c r="G434" s="283">
        <f>'Natural Gas Filter'!BP1387</f>
        <v>2.8262336038480316E-10</v>
      </c>
      <c r="J434" s="247" t="s">
        <v>311</v>
      </c>
      <c r="K434" s="282">
        <f>'Natural Gas Filter'!BR1387</f>
        <v>2.8262336038480316E-10</v>
      </c>
      <c r="L434" s="282">
        <f>'Natural Gas Filter'!BS1387</f>
        <v>2.8262336038480316E-10</v>
      </c>
      <c r="M434" s="283">
        <f>'Natural Gas Filter'!BT1387</f>
        <v>2.8262336038480316E-10</v>
      </c>
      <c r="N434" s="235"/>
    </row>
    <row r="435" spans="1:14" x14ac:dyDescent="0.25">
      <c r="A435" s="247" t="s">
        <v>694</v>
      </c>
      <c r="B435" s="282">
        <f>'Natural Gas Filter'!BK1388</f>
        <v>0</v>
      </c>
      <c r="C435" s="282">
        <f>'Natural Gas Filter'!BL1388</f>
        <v>0</v>
      </c>
      <c r="D435" s="282">
        <f>'Natural Gas Filter'!BM1388</f>
        <v>0</v>
      </c>
      <c r="E435" s="282">
        <f>'Natural Gas Filter'!BN1388</f>
        <v>0</v>
      </c>
      <c r="F435" s="282">
        <f>'Natural Gas Filter'!BO1388</f>
        <v>0</v>
      </c>
      <c r="G435" s="283">
        <f>'Natural Gas Filter'!BP1388</f>
        <v>0</v>
      </c>
      <c r="J435" s="247" t="s">
        <v>694</v>
      </c>
      <c r="K435" s="282">
        <f>'Natural Gas Filter'!BR1388</f>
        <v>0</v>
      </c>
      <c r="L435" s="282">
        <f>'Natural Gas Filter'!BS1388</f>
        <v>0</v>
      </c>
      <c r="M435" s="283">
        <f>'Natural Gas Filter'!BT1388</f>
        <v>0</v>
      </c>
      <c r="N435" s="235"/>
    </row>
    <row r="436" spans="1:14" x14ac:dyDescent="0.25">
      <c r="A436" s="247" t="s">
        <v>502</v>
      </c>
      <c r="B436" s="282">
        <f>'Natural Gas Filter'!BK1389</f>
        <v>1.0380520507466832E-8</v>
      </c>
      <c r="C436" s="282">
        <f>'Natural Gas Filter'!BL1389</f>
        <v>1.0380520507466832E-8</v>
      </c>
      <c r="D436" s="282">
        <f>'Natural Gas Filter'!BM1389</f>
        <v>1.0380520507466832E-8</v>
      </c>
      <c r="E436" s="282">
        <f>'Natural Gas Filter'!BN1389</f>
        <v>1.0380520507466832E-8</v>
      </c>
      <c r="F436" s="282">
        <f>'Natural Gas Filter'!BO1389</f>
        <v>1.0380520507466832E-8</v>
      </c>
      <c r="G436" s="283">
        <f>'Natural Gas Filter'!BP1389</f>
        <v>1.0380520507466832E-8</v>
      </c>
      <c r="J436" s="247" t="s">
        <v>502</v>
      </c>
      <c r="K436" s="282">
        <f>'Natural Gas Filter'!BR1389</f>
        <v>0</v>
      </c>
      <c r="L436" s="282">
        <f>'Natural Gas Filter'!BS1389</f>
        <v>0</v>
      </c>
      <c r="M436" s="283">
        <f>'Natural Gas Filter'!BT1389</f>
        <v>0</v>
      </c>
      <c r="N436" s="235"/>
    </row>
    <row r="437" spans="1:14" x14ac:dyDescent="0.25">
      <c r="A437" s="247" t="s">
        <v>314</v>
      </c>
      <c r="B437" s="282">
        <f>'Natural Gas Filter'!BK1390</f>
        <v>4.9459088067340545E-5</v>
      </c>
      <c r="C437" s="282">
        <f>'Natural Gas Filter'!BL1390</f>
        <v>4.9459088067340545E-5</v>
      </c>
      <c r="D437" s="282">
        <f>'Natural Gas Filter'!BM1390</f>
        <v>4.9459088067340545E-5</v>
      </c>
      <c r="E437" s="282">
        <f>'Natural Gas Filter'!BN1390</f>
        <v>4.9459088067340545E-5</v>
      </c>
      <c r="F437" s="282">
        <f>'Natural Gas Filter'!BO1390</f>
        <v>4.9459088067340545E-5</v>
      </c>
      <c r="G437" s="283">
        <f>'Natural Gas Filter'!BP1390</f>
        <v>4.9459088067340545E-5</v>
      </c>
      <c r="J437" s="247" t="s">
        <v>314</v>
      </c>
      <c r="K437" s="282">
        <f>'Natural Gas Filter'!BR1390</f>
        <v>4.9459088067340545E-5</v>
      </c>
      <c r="L437" s="282">
        <f>'Natural Gas Filter'!BS1390</f>
        <v>4.9459088067340545E-5</v>
      </c>
      <c r="M437" s="283">
        <f>'Natural Gas Filter'!BT1390</f>
        <v>4.9459088067340545E-5</v>
      </c>
      <c r="N437" s="235"/>
    </row>
    <row r="438" spans="1:14" x14ac:dyDescent="0.25">
      <c r="A438" s="247" t="s">
        <v>316</v>
      </c>
      <c r="B438" s="282">
        <f>'Natural Gas Filter'!BK1391</f>
        <v>1.672953653877794E-7</v>
      </c>
      <c r="C438" s="282">
        <f>'Natural Gas Filter'!BL1391</f>
        <v>1.672953653877794E-7</v>
      </c>
      <c r="D438" s="282">
        <f>'Natural Gas Filter'!BM1391</f>
        <v>1.672953653877794E-7</v>
      </c>
      <c r="E438" s="282">
        <f>'Natural Gas Filter'!BN1391</f>
        <v>1.672953653877794E-7</v>
      </c>
      <c r="F438" s="282">
        <f>'Natural Gas Filter'!BO1391</f>
        <v>1.672953653877794E-7</v>
      </c>
      <c r="G438" s="283">
        <f>'Natural Gas Filter'!BP1391</f>
        <v>6.6097203419633749E-8</v>
      </c>
      <c r="J438" s="247" t="s">
        <v>316</v>
      </c>
      <c r="K438" s="282">
        <f>'Natural Gas Filter'!BR1391</f>
        <v>2.5907141368606958E-8</v>
      </c>
      <c r="L438" s="282">
        <f>'Natural Gas Filter'!BS1391</f>
        <v>2.5907141368606958E-8</v>
      </c>
      <c r="M438" s="283">
        <f>'Natural Gas Filter'!BT1391</f>
        <v>2.5907141368606958E-8</v>
      </c>
      <c r="N438" s="235"/>
    </row>
    <row r="439" spans="1:14" x14ac:dyDescent="0.25">
      <c r="A439" s="247" t="s">
        <v>257</v>
      </c>
      <c r="B439" s="282">
        <f>'Natural Gas Filter'!BK1392</f>
        <v>2.6554819902822127</v>
      </c>
      <c r="C439" s="282">
        <f>'Natural Gas Filter'!BL1392</f>
        <v>2.6554819902822127</v>
      </c>
      <c r="D439" s="282">
        <f>'Natural Gas Filter'!BM1392</f>
        <v>2.6554819902822127</v>
      </c>
      <c r="E439" s="282">
        <f>'Natural Gas Filter'!BN1392</f>
        <v>2.6554819902822127</v>
      </c>
      <c r="F439" s="282">
        <f>'Natural Gas Filter'!BO1392</f>
        <v>2.6554819902822127</v>
      </c>
      <c r="G439" s="283">
        <f>'Natural Gas Filter'!BP1392</f>
        <v>2.6554819902822127</v>
      </c>
      <c r="J439" s="247" t="s">
        <v>257</v>
      </c>
      <c r="K439" s="282">
        <f>'Natural Gas Filter'!BR1392</f>
        <v>2.8262336038480314</v>
      </c>
      <c r="L439" s="282">
        <f>'Natural Gas Filter'!BS1392</f>
        <v>2.8262336038480314</v>
      </c>
      <c r="M439" s="283">
        <f>'Natural Gas Filter'!BT1392</f>
        <v>2.8262336038480314</v>
      </c>
      <c r="N439" s="235"/>
    </row>
    <row r="440" spans="1:14" x14ac:dyDescent="0.25">
      <c r="A440" s="247" t="s">
        <v>266</v>
      </c>
      <c r="B440" s="282">
        <f>'Natural Gas Filter'!BK1393</f>
        <v>1.9795411200285587E-3</v>
      </c>
      <c r="C440" s="282">
        <f>'Natural Gas Filter'!BL1393</f>
        <v>7.2422236098605805E-4</v>
      </c>
      <c r="D440" s="282">
        <f>'Natural Gas Filter'!BM1393</f>
        <v>3.6211118049302903E-4</v>
      </c>
      <c r="E440" s="282">
        <f>'Natural Gas Filter'!BN1393</f>
        <v>1.9795411200285587E-3</v>
      </c>
      <c r="F440" s="282">
        <f>'Natural Gas Filter'!BO1393</f>
        <v>1.9795411200285587E-3</v>
      </c>
      <c r="G440" s="283">
        <f>'Natural Gas Filter'!BP1393</f>
        <v>1.9795411200285587E-3</v>
      </c>
      <c r="J440" s="247" t="s">
        <v>266</v>
      </c>
      <c r="K440" s="282">
        <f>'Natural Gas Filter'!BR1393</f>
        <v>9.3972267327947032E-3</v>
      </c>
      <c r="L440" s="282">
        <f>'Natural Gas Filter'!BS1393</f>
        <v>9.3972267327947032E-3</v>
      </c>
      <c r="M440" s="283">
        <f>'Natural Gas Filter'!BT1393</f>
        <v>9.3972267327947032E-3</v>
      </c>
      <c r="N440" s="235"/>
    </row>
    <row r="441" spans="1:14" x14ac:dyDescent="0.25">
      <c r="A441" s="247" t="s">
        <v>691</v>
      </c>
      <c r="B441" s="282">
        <f>'Natural Gas Filter'!BK1394</f>
        <v>0</v>
      </c>
      <c r="C441" s="282">
        <f>'Natural Gas Filter'!BL1394</f>
        <v>0</v>
      </c>
      <c r="D441" s="282">
        <f>'Natural Gas Filter'!BM1394</f>
        <v>0</v>
      </c>
      <c r="E441" s="282">
        <f>'Natural Gas Filter'!BN1394</f>
        <v>0</v>
      </c>
      <c r="F441" s="282">
        <f>'Natural Gas Filter'!BO1394</f>
        <v>0</v>
      </c>
      <c r="G441" s="283">
        <f>'Natural Gas Filter'!BP1394</f>
        <v>0</v>
      </c>
      <c r="J441" s="247" t="s">
        <v>691</v>
      </c>
      <c r="K441" s="282">
        <f>'Natural Gas Filter'!BR1394</f>
        <v>0</v>
      </c>
      <c r="L441" s="282">
        <f>'Natural Gas Filter'!BS1394</f>
        <v>0</v>
      </c>
      <c r="M441" s="283">
        <f>'Natural Gas Filter'!BT1394</f>
        <v>0</v>
      </c>
      <c r="N441" s="235"/>
    </row>
    <row r="442" spans="1:14" x14ac:dyDescent="0.25">
      <c r="A442" s="247" t="s">
        <v>688</v>
      </c>
      <c r="B442" s="282">
        <f>'Natural Gas Filter'!BK1395</f>
        <v>0</v>
      </c>
      <c r="C442" s="282">
        <f>'Natural Gas Filter'!BL1395</f>
        <v>0</v>
      </c>
      <c r="D442" s="282">
        <f>'Natural Gas Filter'!BM1395</f>
        <v>0</v>
      </c>
      <c r="E442" s="282">
        <f>'Natural Gas Filter'!BN1395</f>
        <v>0</v>
      </c>
      <c r="F442" s="282">
        <f>'Natural Gas Filter'!BO1395</f>
        <v>0</v>
      </c>
      <c r="G442" s="283">
        <f>'Natural Gas Filter'!BP1395</f>
        <v>0</v>
      </c>
      <c r="J442" s="247" t="s">
        <v>688</v>
      </c>
      <c r="K442" s="282">
        <f>'Natural Gas Filter'!BR1395</f>
        <v>0</v>
      </c>
      <c r="L442" s="282">
        <f>'Natural Gas Filter'!BS1395</f>
        <v>0</v>
      </c>
      <c r="M442" s="283">
        <f>'Natural Gas Filter'!BT1395</f>
        <v>0</v>
      </c>
      <c r="N442" s="235"/>
    </row>
    <row r="443" spans="1:14" x14ac:dyDescent="0.25">
      <c r="A443" s="247" t="s">
        <v>685</v>
      </c>
      <c r="B443" s="282">
        <f>'Natural Gas Filter'!BK1396</f>
        <v>0</v>
      </c>
      <c r="C443" s="282">
        <f>'Natural Gas Filter'!BL1396</f>
        <v>0</v>
      </c>
      <c r="D443" s="282">
        <f>'Natural Gas Filter'!BM1396</f>
        <v>0</v>
      </c>
      <c r="E443" s="282">
        <f>'Natural Gas Filter'!BN1396</f>
        <v>0</v>
      </c>
      <c r="F443" s="282">
        <f>'Natural Gas Filter'!BO1396</f>
        <v>0</v>
      </c>
      <c r="G443" s="283">
        <f>'Natural Gas Filter'!BP1396</f>
        <v>0</v>
      </c>
      <c r="J443" s="247" t="s">
        <v>685</v>
      </c>
      <c r="K443" s="282">
        <f>'Natural Gas Filter'!BR1396</f>
        <v>0</v>
      </c>
      <c r="L443" s="282">
        <f>'Natural Gas Filter'!BS1396</f>
        <v>0</v>
      </c>
      <c r="M443" s="283">
        <f>'Natural Gas Filter'!BT1396</f>
        <v>0</v>
      </c>
      <c r="N443" s="235"/>
    </row>
    <row r="444" spans="1:14" x14ac:dyDescent="0.25">
      <c r="A444" s="247" t="s">
        <v>319</v>
      </c>
      <c r="B444" s="282">
        <f>'Natural Gas Filter'!BK1397</f>
        <v>3.2107191337048571E-7</v>
      </c>
      <c r="C444" s="282">
        <f>'Natural Gas Filter'!BL1397</f>
        <v>3.2107191337048571E-7</v>
      </c>
      <c r="D444" s="282">
        <f>'Natural Gas Filter'!BM1397</f>
        <v>3.2107191337048571E-7</v>
      </c>
      <c r="E444" s="282">
        <f>'Natural Gas Filter'!BN1397</f>
        <v>3.2107191337048571E-7</v>
      </c>
      <c r="F444" s="282">
        <f>'Natural Gas Filter'!BO1397</f>
        <v>3.2107191337048571E-7</v>
      </c>
      <c r="G444" s="283">
        <f>'Natural Gas Filter'!BP1397</f>
        <v>3.2107191337048571E-7</v>
      </c>
      <c r="J444" s="247" t="s">
        <v>319</v>
      </c>
      <c r="K444" s="282">
        <f>'Natural Gas Filter'!BR1397</f>
        <v>3.2972725378227027E-8</v>
      </c>
      <c r="L444" s="282">
        <f>'Natural Gas Filter'!BS1397</f>
        <v>3.2972725378227027E-8</v>
      </c>
      <c r="M444" s="283">
        <f>'Natural Gas Filter'!BT1397</f>
        <v>3.2972725378227027E-8</v>
      </c>
      <c r="N444" s="235"/>
    </row>
    <row r="445" spans="1:14" x14ac:dyDescent="0.25">
      <c r="A445" s="247" t="s">
        <v>321</v>
      </c>
      <c r="B445" s="282">
        <f>'Natural Gas Filter'!BK1398</f>
        <v>4.2393504057720465E-11</v>
      </c>
      <c r="C445" s="282">
        <f>'Natural Gas Filter'!BL1398</f>
        <v>4.2393504057720465E-11</v>
      </c>
      <c r="D445" s="282">
        <f>'Natural Gas Filter'!BM1398</f>
        <v>4.2393504057720465E-11</v>
      </c>
      <c r="E445" s="282">
        <f>'Natural Gas Filter'!BN1398</f>
        <v>4.2393504057720465E-11</v>
      </c>
      <c r="F445" s="282">
        <f>'Natural Gas Filter'!BO1398</f>
        <v>4.2393504057720465E-11</v>
      </c>
      <c r="G445" s="283">
        <f>'Natural Gas Filter'!BP1398</f>
        <v>4.2393504057720465E-11</v>
      </c>
      <c r="J445" s="247" t="s">
        <v>321</v>
      </c>
      <c r="K445" s="282">
        <f>'Natural Gas Filter'!BR1398</f>
        <v>4.2393504057720465E-11</v>
      </c>
      <c r="L445" s="282">
        <f>'Natural Gas Filter'!BS1398</f>
        <v>4.2393504057720465E-11</v>
      </c>
      <c r="M445" s="283">
        <f>'Natural Gas Filter'!BT1398</f>
        <v>4.2393504057720465E-11</v>
      </c>
      <c r="N445" s="235"/>
    </row>
    <row r="446" spans="1:14" x14ac:dyDescent="0.25">
      <c r="A446" s="247" t="s">
        <v>323</v>
      </c>
      <c r="B446" s="282">
        <f>'Natural Gas Filter'!BK1399</f>
        <v>1.978363522693622E-9</v>
      </c>
      <c r="C446" s="282">
        <f>'Natural Gas Filter'!BL1399</f>
        <v>1.978363522693622E-9</v>
      </c>
      <c r="D446" s="282">
        <f>'Natural Gas Filter'!BM1399</f>
        <v>1.978363522693622E-9</v>
      </c>
      <c r="E446" s="282">
        <f>'Natural Gas Filter'!BN1399</f>
        <v>1.978363522693622E-9</v>
      </c>
      <c r="F446" s="282">
        <f>'Natural Gas Filter'!BO1399</f>
        <v>1.978363522693622E-9</v>
      </c>
      <c r="G446" s="283">
        <f>'Natural Gas Filter'!BP1399</f>
        <v>1.978363522693622E-9</v>
      </c>
      <c r="J446" s="247" t="s">
        <v>323</v>
      </c>
      <c r="K446" s="282">
        <f>'Natural Gas Filter'!BR1399</f>
        <v>1.978363522693622E-9</v>
      </c>
      <c r="L446" s="282">
        <f>'Natural Gas Filter'!BS1399</f>
        <v>1.978363522693622E-9</v>
      </c>
      <c r="M446" s="283">
        <f>'Natural Gas Filter'!BT1399</f>
        <v>1.978363522693622E-9</v>
      </c>
      <c r="N446" s="235"/>
    </row>
    <row r="447" spans="1:14" x14ac:dyDescent="0.25">
      <c r="A447" s="247" t="s">
        <v>325</v>
      </c>
      <c r="B447" s="282">
        <f>'Natural Gas Filter'!BK1400</f>
        <v>1.6705395793411743E-6</v>
      </c>
      <c r="C447" s="282">
        <f>'Natural Gas Filter'!BL1400</f>
        <v>1.6705395793411743E-6</v>
      </c>
      <c r="D447" s="282">
        <f>'Natural Gas Filter'!BM1400</f>
        <v>1.6705395793411743E-6</v>
      </c>
      <c r="E447" s="282">
        <f>'Natural Gas Filter'!BN1400</f>
        <v>1.6705395793411743E-6</v>
      </c>
      <c r="F447" s="282">
        <f>'Natural Gas Filter'!BO1400</f>
        <v>1.6705395793411743E-6</v>
      </c>
      <c r="G447" s="283">
        <f>'Natural Gas Filter'!BP1400</f>
        <v>1.6705395793411743E-6</v>
      </c>
      <c r="J447" s="247" t="s">
        <v>325</v>
      </c>
      <c r="K447" s="282">
        <f>'Natural Gas Filter'!BR1400</f>
        <v>2.0019154693923555E-8</v>
      </c>
      <c r="L447" s="282">
        <f>'Natural Gas Filter'!BS1400</f>
        <v>2.0019154693923555E-8</v>
      </c>
      <c r="M447" s="283">
        <f>'Natural Gas Filter'!BT1400</f>
        <v>2.0019154693923555E-8</v>
      </c>
      <c r="N447" s="235"/>
    </row>
    <row r="448" spans="1:14" x14ac:dyDescent="0.25">
      <c r="A448" s="247" t="s">
        <v>550</v>
      </c>
      <c r="B448" s="282">
        <f>'Natural Gas Filter'!BK1401</f>
        <v>0</v>
      </c>
      <c r="C448" s="282">
        <f>'Natural Gas Filter'!BL1401</f>
        <v>0</v>
      </c>
      <c r="D448" s="282">
        <f>'Natural Gas Filter'!BM1401</f>
        <v>0</v>
      </c>
      <c r="E448" s="282">
        <f>'Natural Gas Filter'!BN1401</f>
        <v>0</v>
      </c>
      <c r="F448" s="282">
        <f>'Natural Gas Filter'!BO1401</f>
        <v>0</v>
      </c>
      <c r="G448" s="283">
        <f>'Natural Gas Filter'!BP1401</f>
        <v>0</v>
      </c>
      <c r="J448" s="247" t="s">
        <v>550</v>
      </c>
      <c r="K448" s="282">
        <f>'Natural Gas Filter'!BR1401</f>
        <v>0</v>
      </c>
      <c r="L448" s="282">
        <f>'Natural Gas Filter'!BS1401</f>
        <v>0</v>
      </c>
      <c r="M448" s="283">
        <f>'Natural Gas Filter'!BT1401</f>
        <v>0</v>
      </c>
      <c r="N448" s="235"/>
    </row>
    <row r="449" spans="1:14" x14ac:dyDescent="0.25">
      <c r="A449" s="247" t="s">
        <v>728</v>
      </c>
      <c r="B449" s="282">
        <f>'Natural Gas Filter'!BK1402</f>
        <v>0</v>
      </c>
      <c r="C449" s="282">
        <f>'Natural Gas Filter'!BL1402</f>
        <v>0</v>
      </c>
      <c r="D449" s="282">
        <f>'Natural Gas Filter'!BM1402</f>
        <v>0</v>
      </c>
      <c r="E449" s="282">
        <f>'Natural Gas Filter'!BN1402</f>
        <v>0</v>
      </c>
      <c r="F449" s="282">
        <f>'Natural Gas Filter'!BO1402</f>
        <v>0</v>
      </c>
      <c r="G449" s="283">
        <f>'Natural Gas Filter'!BP1402</f>
        <v>0</v>
      </c>
      <c r="J449" s="247" t="s">
        <v>728</v>
      </c>
      <c r="K449" s="282">
        <f>'Natural Gas Filter'!BR1402</f>
        <v>0</v>
      </c>
      <c r="L449" s="282">
        <f>'Natural Gas Filter'!BS1402</f>
        <v>0</v>
      </c>
      <c r="M449" s="283">
        <f>'Natural Gas Filter'!BT1402</f>
        <v>0</v>
      </c>
      <c r="N449" s="235"/>
    </row>
    <row r="450" spans="1:14" x14ac:dyDescent="0.25">
      <c r="A450" s="247" t="s">
        <v>682</v>
      </c>
      <c r="B450" s="282">
        <f>'Natural Gas Filter'!BK1403</f>
        <v>0</v>
      </c>
      <c r="C450" s="282">
        <f>'Natural Gas Filter'!BL1403</f>
        <v>0</v>
      </c>
      <c r="D450" s="282">
        <f>'Natural Gas Filter'!BM1403</f>
        <v>0</v>
      </c>
      <c r="E450" s="282">
        <f>'Natural Gas Filter'!BN1403</f>
        <v>0</v>
      </c>
      <c r="F450" s="282">
        <f>'Natural Gas Filter'!BO1403</f>
        <v>0</v>
      </c>
      <c r="G450" s="283">
        <f>'Natural Gas Filter'!BP1403</f>
        <v>0</v>
      </c>
      <c r="J450" s="247" t="s">
        <v>682</v>
      </c>
      <c r="K450" s="282">
        <f>'Natural Gas Filter'!BR1403</f>
        <v>0</v>
      </c>
      <c r="L450" s="282">
        <f>'Natural Gas Filter'!BS1403</f>
        <v>0</v>
      </c>
      <c r="M450" s="283">
        <f>'Natural Gas Filter'!BT1403</f>
        <v>0</v>
      </c>
      <c r="N450" s="235"/>
    </row>
    <row r="451" spans="1:14" x14ac:dyDescent="0.25">
      <c r="A451" s="247" t="s">
        <v>327</v>
      </c>
      <c r="B451" s="282">
        <f>'Natural Gas Filter'!BK1404</f>
        <v>2.8262336038480305E-11</v>
      </c>
      <c r="C451" s="282">
        <f>'Natural Gas Filter'!BL1404</f>
        <v>2.8262336038480305E-11</v>
      </c>
      <c r="D451" s="282">
        <f>'Natural Gas Filter'!BM1404</f>
        <v>2.8262336038480305E-11</v>
      </c>
      <c r="E451" s="282">
        <f>'Natural Gas Filter'!BN1404</f>
        <v>2.8262336038480305E-11</v>
      </c>
      <c r="F451" s="282">
        <f>'Natural Gas Filter'!BO1404</f>
        <v>2.8262336038480305E-11</v>
      </c>
      <c r="G451" s="283">
        <f>'Natural Gas Filter'!BP1404</f>
        <v>2.8262336038480305E-11</v>
      </c>
      <c r="J451" s="247" t="s">
        <v>327</v>
      </c>
      <c r="K451" s="282">
        <f>'Natural Gas Filter'!BR1404</f>
        <v>2.8262336038480305E-11</v>
      </c>
      <c r="L451" s="282">
        <f>'Natural Gas Filter'!BS1404</f>
        <v>2.8262336038480305E-11</v>
      </c>
      <c r="M451" s="283">
        <f>'Natural Gas Filter'!BT1404</f>
        <v>2.8262336038480305E-11</v>
      </c>
      <c r="N451" s="235"/>
    </row>
    <row r="452" spans="1:14" x14ac:dyDescent="0.25">
      <c r="A452" s="247" t="s">
        <v>329</v>
      </c>
      <c r="B452" s="282">
        <f>'Natural Gas Filter'!BK1405</f>
        <v>2.826233603848031E-8</v>
      </c>
      <c r="C452" s="282">
        <f>'Natural Gas Filter'!BL1405</f>
        <v>2.826233603848031E-8</v>
      </c>
      <c r="D452" s="282">
        <f>'Natural Gas Filter'!BM1405</f>
        <v>2.826233603848031E-8</v>
      </c>
      <c r="E452" s="282">
        <f>'Natural Gas Filter'!BN1405</f>
        <v>2.826233603848031E-8</v>
      </c>
      <c r="F452" s="282">
        <f>'Natural Gas Filter'!BO1405</f>
        <v>2.826233603848031E-8</v>
      </c>
      <c r="G452" s="283">
        <f>'Natural Gas Filter'!BP1405</f>
        <v>2.826233603848031E-8</v>
      </c>
      <c r="J452" s="247" t="s">
        <v>329</v>
      </c>
      <c r="K452" s="282">
        <f>'Natural Gas Filter'!BR1405</f>
        <v>2.826233603848031E-8</v>
      </c>
      <c r="L452" s="282">
        <f>'Natural Gas Filter'!BS1405</f>
        <v>2.826233603848031E-8</v>
      </c>
      <c r="M452" s="283">
        <f>'Natural Gas Filter'!BT1405</f>
        <v>2.826233603848031E-8</v>
      </c>
      <c r="N452" s="235"/>
    </row>
    <row r="453" spans="1:14" x14ac:dyDescent="0.25">
      <c r="A453" s="247" t="s">
        <v>680</v>
      </c>
      <c r="B453" s="282">
        <f>'Natural Gas Filter'!BK1406</f>
        <v>0</v>
      </c>
      <c r="C453" s="282">
        <f>'Natural Gas Filter'!BL1406</f>
        <v>0</v>
      </c>
      <c r="D453" s="282">
        <f>'Natural Gas Filter'!BM1406</f>
        <v>0</v>
      </c>
      <c r="E453" s="282">
        <f>'Natural Gas Filter'!BN1406</f>
        <v>0</v>
      </c>
      <c r="F453" s="282">
        <f>'Natural Gas Filter'!BO1406</f>
        <v>0</v>
      </c>
      <c r="G453" s="283">
        <f>'Natural Gas Filter'!BP1406</f>
        <v>0</v>
      </c>
      <c r="J453" s="247" t="s">
        <v>680</v>
      </c>
      <c r="K453" s="282">
        <f>'Natural Gas Filter'!BR1406</f>
        <v>0</v>
      </c>
      <c r="L453" s="282">
        <f>'Natural Gas Filter'!BS1406</f>
        <v>0</v>
      </c>
      <c r="M453" s="283">
        <f>'Natural Gas Filter'!BT1406</f>
        <v>0</v>
      </c>
      <c r="N453" s="235"/>
    </row>
    <row r="454" spans="1:14" x14ac:dyDescent="0.25">
      <c r="A454" s="247" t="s">
        <v>678</v>
      </c>
      <c r="B454" s="282">
        <f>'Natural Gas Filter'!BK1407</f>
        <v>0</v>
      </c>
      <c r="C454" s="282">
        <f>'Natural Gas Filter'!BL1407</f>
        <v>0</v>
      </c>
      <c r="D454" s="282">
        <f>'Natural Gas Filter'!BM1407</f>
        <v>0</v>
      </c>
      <c r="E454" s="282">
        <f>'Natural Gas Filter'!BN1407</f>
        <v>0</v>
      </c>
      <c r="F454" s="282">
        <f>'Natural Gas Filter'!BO1407</f>
        <v>0</v>
      </c>
      <c r="G454" s="283">
        <f>'Natural Gas Filter'!BP1407</f>
        <v>0</v>
      </c>
      <c r="J454" s="247" t="s">
        <v>678</v>
      </c>
      <c r="K454" s="282">
        <f>'Natural Gas Filter'!BR1407</f>
        <v>0</v>
      </c>
      <c r="L454" s="282">
        <f>'Natural Gas Filter'!BS1407</f>
        <v>0</v>
      </c>
      <c r="M454" s="283">
        <f>'Natural Gas Filter'!BT1407</f>
        <v>0</v>
      </c>
      <c r="N454" s="235"/>
    </row>
    <row r="455" spans="1:14" x14ac:dyDescent="0.25">
      <c r="A455" s="247" t="s">
        <v>676</v>
      </c>
      <c r="B455" s="282">
        <f>'Natural Gas Filter'!BK1408</f>
        <v>0</v>
      </c>
      <c r="C455" s="282">
        <f>'Natural Gas Filter'!BL1408</f>
        <v>0</v>
      </c>
      <c r="D455" s="282">
        <f>'Natural Gas Filter'!BM1408</f>
        <v>0</v>
      </c>
      <c r="E455" s="282">
        <f>'Natural Gas Filter'!BN1408</f>
        <v>0</v>
      </c>
      <c r="F455" s="282">
        <f>'Natural Gas Filter'!BO1408</f>
        <v>0</v>
      </c>
      <c r="G455" s="283">
        <f>'Natural Gas Filter'!BP1408</f>
        <v>0</v>
      </c>
      <c r="J455" s="247" t="s">
        <v>676</v>
      </c>
      <c r="K455" s="282">
        <f>'Natural Gas Filter'!BR1408</f>
        <v>0</v>
      </c>
      <c r="L455" s="282">
        <f>'Natural Gas Filter'!BS1408</f>
        <v>0</v>
      </c>
      <c r="M455" s="283">
        <f>'Natural Gas Filter'!BT1408</f>
        <v>0</v>
      </c>
      <c r="N455" s="235"/>
    </row>
    <row r="456" spans="1:14" x14ac:dyDescent="0.25">
      <c r="A456" s="247" t="s">
        <v>331</v>
      </c>
      <c r="B456" s="282">
        <f>'Natural Gas Filter'!BK1409</f>
        <v>3.7683114717973746E-10</v>
      </c>
      <c r="C456" s="282">
        <f>'Natural Gas Filter'!BL1409</f>
        <v>3.7683114717973746E-10</v>
      </c>
      <c r="D456" s="282">
        <f>'Natural Gas Filter'!BM1409</f>
        <v>3.7683114717973746E-10</v>
      </c>
      <c r="E456" s="282">
        <f>'Natural Gas Filter'!BN1409</f>
        <v>3.7683114717973746E-10</v>
      </c>
      <c r="F456" s="282">
        <f>'Natural Gas Filter'!BO1409</f>
        <v>3.7683114717973746E-10</v>
      </c>
      <c r="G456" s="283">
        <f>'Natural Gas Filter'!BP1409</f>
        <v>3.7683114717973746E-10</v>
      </c>
      <c r="J456" s="247" t="s">
        <v>331</v>
      </c>
      <c r="K456" s="282">
        <f>'Natural Gas Filter'!BR1409</f>
        <v>3.7683114717973746E-10</v>
      </c>
      <c r="L456" s="282">
        <f>'Natural Gas Filter'!BS1409</f>
        <v>3.7683114717973746E-10</v>
      </c>
      <c r="M456" s="283">
        <f>'Natural Gas Filter'!BT1409</f>
        <v>3.7683114717973746E-10</v>
      </c>
      <c r="N456" s="235"/>
    </row>
    <row r="457" spans="1:14" x14ac:dyDescent="0.25">
      <c r="A457" s="247" t="s">
        <v>334</v>
      </c>
      <c r="B457" s="282">
        <f>'Natural Gas Filter'!BK1410</f>
        <v>7.3011034766074144E-5</v>
      </c>
      <c r="C457" s="282">
        <f>'Natural Gas Filter'!BL1410</f>
        <v>7.3011034766074144E-5</v>
      </c>
      <c r="D457" s="282">
        <f>'Natural Gas Filter'!BM1410</f>
        <v>7.3011034766074144E-5</v>
      </c>
      <c r="E457" s="282">
        <f>'Natural Gas Filter'!BN1410</f>
        <v>7.3011034766074144E-5</v>
      </c>
      <c r="F457" s="282">
        <f>'Natural Gas Filter'!BO1410</f>
        <v>7.3011034766074144E-5</v>
      </c>
      <c r="G457" s="283">
        <f>'Natural Gas Filter'!BP1410</f>
        <v>7.3011034766074144E-5</v>
      </c>
      <c r="J457" s="247" t="s">
        <v>334</v>
      </c>
      <c r="K457" s="282">
        <f>'Natural Gas Filter'!BR1410</f>
        <v>7.3011034766074144E-5</v>
      </c>
      <c r="L457" s="282">
        <f>'Natural Gas Filter'!BS1410</f>
        <v>7.3011034766074144E-5</v>
      </c>
      <c r="M457" s="283">
        <f>'Natural Gas Filter'!BT1410</f>
        <v>7.3011034766074144E-5</v>
      </c>
      <c r="N457" s="235"/>
    </row>
    <row r="458" spans="1:14" x14ac:dyDescent="0.25">
      <c r="A458" s="247" t="s">
        <v>673</v>
      </c>
      <c r="B458" s="282">
        <f>'Natural Gas Filter'!BK1411</f>
        <v>0</v>
      </c>
      <c r="C458" s="282">
        <f>'Natural Gas Filter'!BL1411</f>
        <v>0</v>
      </c>
      <c r="D458" s="282">
        <f>'Natural Gas Filter'!BM1411</f>
        <v>0</v>
      </c>
      <c r="E458" s="282">
        <f>'Natural Gas Filter'!BN1411</f>
        <v>0</v>
      </c>
      <c r="F458" s="282">
        <f>'Natural Gas Filter'!BO1411</f>
        <v>0</v>
      </c>
      <c r="G458" s="283">
        <f>'Natural Gas Filter'!BP1411</f>
        <v>0</v>
      </c>
      <c r="J458" s="247" t="s">
        <v>673</v>
      </c>
      <c r="K458" s="282">
        <f>'Natural Gas Filter'!BR1411</f>
        <v>0</v>
      </c>
      <c r="L458" s="282">
        <f>'Natural Gas Filter'!BS1411</f>
        <v>0</v>
      </c>
      <c r="M458" s="283">
        <f>'Natural Gas Filter'!BT1411</f>
        <v>0</v>
      </c>
      <c r="N458" s="235"/>
    </row>
    <row r="459" spans="1:14" x14ac:dyDescent="0.25">
      <c r="A459" s="247" t="s">
        <v>510</v>
      </c>
      <c r="B459" s="282">
        <f>'Natural Gas Filter'!BK1412</f>
        <v>7.7250385171846182E-7</v>
      </c>
      <c r="C459" s="282">
        <f>'Natural Gas Filter'!BL1412</f>
        <v>7.7250385171846182E-7</v>
      </c>
      <c r="D459" s="282">
        <f>'Natural Gas Filter'!BM1412</f>
        <v>7.7250385171846182E-7</v>
      </c>
      <c r="E459" s="282">
        <f>'Natural Gas Filter'!BN1412</f>
        <v>7.7250385171846182E-7</v>
      </c>
      <c r="F459" s="282">
        <f>'Natural Gas Filter'!BO1412</f>
        <v>7.7250385171846182E-7</v>
      </c>
      <c r="G459" s="283">
        <f>'Natural Gas Filter'!BP1412</f>
        <v>7.7250385171846182E-7</v>
      </c>
      <c r="J459" s="247" t="s">
        <v>510</v>
      </c>
      <c r="K459" s="282">
        <f>'Natural Gas Filter'!BR1412</f>
        <v>0</v>
      </c>
      <c r="L459" s="282">
        <f>'Natural Gas Filter'!BS1412</f>
        <v>0</v>
      </c>
      <c r="M459" s="283">
        <f>'Natural Gas Filter'!BT1412</f>
        <v>0</v>
      </c>
      <c r="N459" s="235"/>
    </row>
    <row r="460" spans="1:14" x14ac:dyDescent="0.25">
      <c r="A460" s="247" t="s">
        <v>671</v>
      </c>
      <c r="B460" s="282">
        <f>'Natural Gas Filter'!BK1413</f>
        <v>0</v>
      </c>
      <c r="C460" s="282">
        <f>'Natural Gas Filter'!BL1413</f>
        <v>0</v>
      </c>
      <c r="D460" s="282">
        <f>'Natural Gas Filter'!BM1413</f>
        <v>0</v>
      </c>
      <c r="E460" s="282">
        <f>'Natural Gas Filter'!BN1413</f>
        <v>0</v>
      </c>
      <c r="F460" s="282">
        <f>'Natural Gas Filter'!BO1413</f>
        <v>0</v>
      </c>
      <c r="G460" s="283">
        <f>'Natural Gas Filter'!BP1413</f>
        <v>0</v>
      </c>
      <c r="J460" s="247" t="s">
        <v>671</v>
      </c>
      <c r="K460" s="282">
        <f>'Natural Gas Filter'!BR1413</f>
        <v>0</v>
      </c>
      <c r="L460" s="282">
        <f>'Natural Gas Filter'!BS1413</f>
        <v>0</v>
      </c>
      <c r="M460" s="283">
        <f>'Natural Gas Filter'!BT1413</f>
        <v>0</v>
      </c>
      <c r="N460" s="235"/>
    </row>
    <row r="461" spans="1:14" x14ac:dyDescent="0.25">
      <c r="A461" s="247" t="s">
        <v>668</v>
      </c>
      <c r="B461" s="282">
        <f>'Natural Gas Filter'!BK1414</f>
        <v>0</v>
      </c>
      <c r="C461" s="282">
        <f>'Natural Gas Filter'!BL1414</f>
        <v>0</v>
      </c>
      <c r="D461" s="282">
        <f>'Natural Gas Filter'!BM1414</f>
        <v>0</v>
      </c>
      <c r="E461" s="282">
        <f>'Natural Gas Filter'!BN1414</f>
        <v>0</v>
      </c>
      <c r="F461" s="282">
        <f>'Natural Gas Filter'!BO1414</f>
        <v>0</v>
      </c>
      <c r="G461" s="283">
        <f>'Natural Gas Filter'!BP1414</f>
        <v>0</v>
      </c>
      <c r="J461" s="247" t="s">
        <v>668</v>
      </c>
      <c r="K461" s="282">
        <f>'Natural Gas Filter'!BR1414</f>
        <v>0</v>
      </c>
      <c r="L461" s="282">
        <f>'Natural Gas Filter'!BS1414</f>
        <v>0</v>
      </c>
      <c r="M461" s="283">
        <f>'Natural Gas Filter'!BT1414</f>
        <v>0</v>
      </c>
      <c r="N461" s="235"/>
    </row>
    <row r="462" spans="1:14" x14ac:dyDescent="0.25">
      <c r="A462" s="247" t="s">
        <v>336</v>
      </c>
      <c r="B462" s="282">
        <f>'Natural Gas Filter'!BK1415</f>
        <v>2.896889443944232E-8</v>
      </c>
      <c r="C462" s="282">
        <f>'Natural Gas Filter'!BL1415</f>
        <v>2.896889443944232E-8</v>
      </c>
      <c r="D462" s="282">
        <f>'Natural Gas Filter'!BM1415</f>
        <v>2.896889443944232E-8</v>
      </c>
      <c r="E462" s="282">
        <f>'Natural Gas Filter'!BN1415</f>
        <v>4.7074453464093776E-8</v>
      </c>
      <c r="F462" s="282">
        <f>'Natural Gas Filter'!BO1415</f>
        <v>2.896889443944232E-8</v>
      </c>
      <c r="G462" s="283">
        <f>'Natural Gas Filter'!BP1415</f>
        <v>4.7074453464093776E-8</v>
      </c>
      <c r="J462" s="247" t="s">
        <v>336</v>
      </c>
      <c r="K462" s="282">
        <f>'Natural Gas Filter'!BR1415</f>
        <v>7.0655840096200789E-11</v>
      </c>
      <c r="L462" s="282">
        <f>'Natural Gas Filter'!BS1415</f>
        <v>7.0655840096200789E-11</v>
      </c>
      <c r="M462" s="283">
        <f>'Natural Gas Filter'!BT1415</f>
        <v>7.0655840096200789E-11</v>
      </c>
      <c r="N462" s="235"/>
    </row>
    <row r="463" spans="1:14" x14ac:dyDescent="0.25">
      <c r="A463" s="247" t="s">
        <v>338</v>
      </c>
      <c r="B463" s="282">
        <f>'Natural Gas Filter'!BK1416</f>
        <v>6.5945450756454072E-11</v>
      </c>
      <c r="C463" s="282">
        <f>'Natural Gas Filter'!BL1416</f>
        <v>6.5945450756454072E-11</v>
      </c>
      <c r="D463" s="282">
        <f>'Natural Gas Filter'!BM1416</f>
        <v>6.5945450756454072E-11</v>
      </c>
      <c r="E463" s="282">
        <f>'Natural Gas Filter'!BN1416</f>
        <v>6.5945450756454072E-11</v>
      </c>
      <c r="F463" s="282">
        <f>'Natural Gas Filter'!BO1416</f>
        <v>6.5945450756454072E-11</v>
      </c>
      <c r="G463" s="283">
        <f>'Natural Gas Filter'!BP1416</f>
        <v>6.5945450756454072E-11</v>
      </c>
      <c r="J463" s="247" t="s">
        <v>338</v>
      </c>
      <c r="K463" s="282">
        <f>'Natural Gas Filter'!BR1416</f>
        <v>6.5945450756454072E-11</v>
      </c>
      <c r="L463" s="282">
        <f>'Natural Gas Filter'!BS1416</f>
        <v>6.5945450756454072E-11</v>
      </c>
      <c r="M463" s="283">
        <f>'Natural Gas Filter'!BT1416</f>
        <v>6.5945450756454072E-11</v>
      </c>
      <c r="N463" s="235"/>
    </row>
    <row r="464" spans="1:14" x14ac:dyDescent="0.25">
      <c r="A464" s="247" t="s">
        <v>340</v>
      </c>
      <c r="B464" s="282">
        <f>'Natural Gas Filter'!BK1417</f>
        <v>1.7139929210003372E-5</v>
      </c>
      <c r="C464" s="282">
        <f>'Natural Gas Filter'!BL1417</f>
        <v>1.7139929210003372E-5</v>
      </c>
      <c r="D464" s="282">
        <f>'Natural Gas Filter'!BM1417</f>
        <v>1.7139929210003372E-5</v>
      </c>
      <c r="E464" s="282">
        <f>'Natural Gas Filter'!BN1417</f>
        <v>1.7139929210003372E-5</v>
      </c>
      <c r="F464" s="282">
        <f>'Natural Gas Filter'!BO1417</f>
        <v>1.7139929210003372E-5</v>
      </c>
      <c r="G464" s="283">
        <f>'Natural Gas Filter'!BP1417</f>
        <v>4.8281490732403863E-7</v>
      </c>
      <c r="J464" s="247" t="s">
        <v>340</v>
      </c>
      <c r="K464" s="282">
        <f>'Natural Gas Filter'!BR1417</f>
        <v>1.7663960024050194E-6</v>
      </c>
      <c r="L464" s="282">
        <f>'Natural Gas Filter'!BS1417</f>
        <v>1.7663960024050194E-6</v>
      </c>
      <c r="M464" s="283">
        <f>'Natural Gas Filter'!BT1417</f>
        <v>1.7663960024050194E-6</v>
      </c>
      <c r="N464" s="235"/>
    </row>
    <row r="465" spans="1:14" x14ac:dyDescent="0.25">
      <c r="A465" s="247" t="s">
        <v>342</v>
      </c>
      <c r="B465" s="282">
        <f>'Natural Gas Filter'!BK1418</f>
        <v>4.2393504057720465E-11</v>
      </c>
      <c r="C465" s="282">
        <f>'Natural Gas Filter'!BL1418</f>
        <v>4.2393504057720465E-11</v>
      </c>
      <c r="D465" s="282">
        <f>'Natural Gas Filter'!BM1418</f>
        <v>4.2393504057720465E-11</v>
      </c>
      <c r="E465" s="282">
        <f>'Natural Gas Filter'!BN1418</f>
        <v>4.2393504057720465E-11</v>
      </c>
      <c r="F465" s="282">
        <f>'Natural Gas Filter'!BO1418</f>
        <v>4.2393504057720465E-11</v>
      </c>
      <c r="G465" s="283">
        <f>'Natural Gas Filter'!BP1418</f>
        <v>4.2393504057720465E-11</v>
      </c>
      <c r="J465" s="247" t="s">
        <v>342</v>
      </c>
      <c r="K465" s="282">
        <f>'Natural Gas Filter'!BR1418</f>
        <v>4.2393504057720465E-11</v>
      </c>
      <c r="L465" s="282">
        <f>'Natural Gas Filter'!BS1418</f>
        <v>4.2393504057720465E-11</v>
      </c>
      <c r="M465" s="283">
        <f>'Natural Gas Filter'!BT1418</f>
        <v>4.2393504057720465E-11</v>
      </c>
      <c r="N465" s="235"/>
    </row>
    <row r="466" spans="1:14" x14ac:dyDescent="0.25">
      <c r="A466" s="247" t="s">
        <v>726</v>
      </c>
      <c r="B466" s="282">
        <f>'Natural Gas Filter'!BK1419</f>
        <v>0</v>
      </c>
      <c r="C466" s="282">
        <f>'Natural Gas Filter'!BL1419</f>
        <v>0</v>
      </c>
      <c r="D466" s="282">
        <f>'Natural Gas Filter'!BM1419</f>
        <v>0</v>
      </c>
      <c r="E466" s="282">
        <f>'Natural Gas Filter'!BN1419</f>
        <v>0</v>
      </c>
      <c r="F466" s="282">
        <f>'Natural Gas Filter'!BO1419</f>
        <v>0</v>
      </c>
      <c r="G466" s="283">
        <f>'Natural Gas Filter'!BP1419</f>
        <v>0</v>
      </c>
      <c r="J466" s="247" t="s">
        <v>726</v>
      </c>
      <c r="K466" s="282">
        <f>'Natural Gas Filter'!BR1419</f>
        <v>0</v>
      </c>
      <c r="L466" s="282">
        <f>'Natural Gas Filter'!BS1419</f>
        <v>0</v>
      </c>
      <c r="M466" s="283">
        <f>'Natural Gas Filter'!BT1419</f>
        <v>0</v>
      </c>
      <c r="N466" s="235"/>
    </row>
    <row r="467" spans="1:14" x14ac:dyDescent="0.25">
      <c r="A467" s="247" t="s">
        <v>666</v>
      </c>
      <c r="B467" s="282">
        <f>'Natural Gas Filter'!BK1420</f>
        <v>0</v>
      </c>
      <c r="C467" s="282">
        <f>'Natural Gas Filter'!BL1420</f>
        <v>0</v>
      </c>
      <c r="D467" s="282">
        <f>'Natural Gas Filter'!BM1420</f>
        <v>0</v>
      </c>
      <c r="E467" s="282">
        <f>'Natural Gas Filter'!BN1420</f>
        <v>0</v>
      </c>
      <c r="F467" s="282">
        <f>'Natural Gas Filter'!BO1420</f>
        <v>0</v>
      </c>
      <c r="G467" s="283">
        <f>'Natural Gas Filter'!BP1420</f>
        <v>0</v>
      </c>
      <c r="J467" s="247" t="s">
        <v>666</v>
      </c>
      <c r="K467" s="282">
        <f>'Natural Gas Filter'!BR1420</f>
        <v>0</v>
      </c>
      <c r="L467" s="282">
        <f>'Natural Gas Filter'!BS1420</f>
        <v>0</v>
      </c>
      <c r="M467" s="283">
        <f>'Natural Gas Filter'!BT1420</f>
        <v>0</v>
      </c>
      <c r="N467" s="235"/>
    </row>
    <row r="468" spans="1:14" x14ac:dyDescent="0.25">
      <c r="A468" s="247" t="s">
        <v>518</v>
      </c>
      <c r="B468" s="282">
        <f>'Natural Gas Filter'!BK1421</f>
        <v>1.5450077034369236E-6</v>
      </c>
      <c r="C468" s="282">
        <f>'Natural Gas Filter'!BL1421</f>
        <v>1.5450077034369236E-6</v>
      </c>
      <c r="D468" s="282">
        <f>'Natural Gas Filter'!BM1421</f>
        <v>1.5450077034369236E-6</v>
      </c>
      <c r="E468" s="282">
        <f>'Natural Gas Filter'!BN1421</f>
        <v>1.5450077034369236E-6</v>
      </c>
      <c r="F468" s="282">
        <f>'Natural Gas Filter'!BO1421</f>
        <v>1.5450077034369236E-6</v>
      </c>
      <c r="G468" s="283">
        <f>'Natural Gas Filter'!BP1421</f>
        <v>1.5450077034369236E-6</v>
      </c>
      <c r="J468" s="247" t="s">
        <v>518</v>
      </c>
      <c r="K468" s="282">
        <f>'Natural Gas Filter'!BR1421</f>
        <v>0</v>
      </c>
      <c r="L468" s="282">
        <f>'Natural Gas Filter'!BS1421</f>
        <v>0</v>
      </c>
      <c r="M468" s="283">
        <f>'Natural Gas Filter'!BT1421</f>
        <v>0</v>
      </c>
      <c r="N468" s="235"/>
    </row>
    <row r="469" spans="1:14" x14ac:dyDescent="0.25">
      <c r="A469" s="247" t="s">
        <v>344</v>
      </c>
      <c r="B469" s="282">
        <f>'Natural Gas Filter'!BK1422</f>
        <v>1.1775973349366798E-8</v>
      </c>
      <c r="C469" s="282">
        <f>'Natural Gas Filter'!BL1422</f>
        <v>1.1775973349366798E-8</v>
      </c>
      <c r="D469" s="282">
        <f>'Natural Gas Filter'!BM1422</f>
        <v>1.1775973349366798E-8</v>
      </c>
      <c r="E469" s="282">
        <f>'Natural Gas Filter'!BN1422</f>
        <v>1.1775973349366798E-8</v>
      </c>
      <c r="F469" s="282">
        <f>'Natural Gas Filter'!BO1422</f>
        <v>1.1775973349366798E-8</v>
      </c>
      <c r="G469" s="283">
        <f>'Natural Gas Filter'!BP1422</f>
        <v>1.1775973349366798E-8</v>
      </c>
      <c r="J469" s="247" t="s">
        <v>344</v>
      </c>
      <c r="K469" s="282">
        <f>'Natural Gas Filter'!BR1422</f>
        <v>1.1775973349366798E-8</v>
      </c>
      <c r="L469" s="282">
        <f>'Natural Gas Filter'!BS1422</f>
        <v>1.1775973349366798E-8</v>
      </c>
      <c r="M469" s="283">
        <f>'Natural Gas Filter'!BT1422</f>
        <v>1.1775973349366798E-8</v>
      </c>
      <c r="N469" s="235"/>
    </row>
    <row r="470" spans="1:14" x14ac:dyDescent="0.25">
      <c r="A470" s="247" t="s">
        <v>346</v>
      </c>
      <c r="B470" s="282">
        <f>'Natural Gas Filter'!BK1423</f>
        <v>1.9360877783693948E-6</v>
      </c>
      <c r="C470" s="282">
        <f>'Natural Gas Filter'!BL1423</f>
        <v>1.9360877783693948E-6</v>
      </c>
      <c r="D470" s="282">
        <f>'Natural Gas Filter'!BM1423</f>
        <v>1.9360877783693948E-6</v>
      </c>
      <c r="E470" s="282">
        <f>'Natural Gas Filter'!BN1423</f>
        <v>1.9360877783693948E-6</v>
      </c>
      <c r="F470" s="282">
        <f>'Natural Gas Filter'!BO1423</f>
        <v>1.9360877783693948E-6</v>
      </c>
      <c r="G470" s="283">
        <f>'Natural Gas Filter'!BP1423</f>
        <v>1.9360877783693948E-6</v>
      </c>
      <c r="J470" s="247" t="s">
        <v>346</v>
      </c>
      <c r="K470" s="282">
        <f>'Natural Gas Filter'!BR1423</f>
        <v>8.9497397455187669E-9</v>
      </c>
      <c r="L470" s="282">
        <f>'Natural Gas Filter'!BS1423</f>
        <v>8.9497397455187669E-9</v>
      </c>
      <c r="M470" s="283">
        <f>'Natural Gas Filter'!BT1423</f>
        <v>8.9497397455187669E-9</v>
      </c>
      <c r="N470" s="235"/>
    </row>
    <row r="471" spans="1:14" x14ac:dyDescent="0.25">
      <c r="A471" s="247" t="s">
        <v>348</v>
      </c>
      <c r="B471" s="282">
        <f>'Natural Gas Filter'!BK1424</f>
        <v>1.6005314177791884E-7</v>
      </c>
      <c r="C471" s="282">
        <f>'Natural Gas Filter'!BL1424</f>
        <v>1.6005314177791884E-7</v>
      </c>
      <c r="D471" s="282">
        <f>'Natural Gas Filter'!BM1424</f>
        <v>1.6005314177791884E-7</v>
      </c>
      <c r="E471" s="282">
        <f>'Natural Gas Filter'!BN1424</f>
        <v>1.6005314177791884E-7</v>
      </c>
      <c r="F471" s="282">
        <f>'Natural Gas Filter'!BO1424</f>
        <v>1.6005314177791884E-7</v>
      </c>
      <c r="G471" s="283">
        <f>'Natural Gas Filter'!BP1424</f>
        <v>1.6005314177791884E-7</v>
      </c>
      <c r="J471" s="247" t="s">
        <v>348</v>
      </c>
      <c r="K471" s="282">
        <f>'Natural Gas Filter'!BR1424</f>
        <v>2.7520449717470201E-7</v>
      </c>
      <c r="L471" s="282">
        <f>'Natural Gas Filter'!BS1424</f>
        <v>2.7520449717470201E-7</v>
      </c>
      <c r="M471" s="283">
        <f>'Natural Gas Filter'!BT1424</f>
        <v>2.7520449717470201E-7</v>
      </c>
      <c r="N471" s="235"/>
    </row>
    <row r="472" spans="1:14" x14ac:dyDescent="0.25">
      <c r="A472" s="247" t="s">
        <v>350</v>
      </c>
      <c r="B472" s="282">
        <f>'Natural Gas Filter'!BK1425</f>
        <v>2.0761041014933664E-4</v>
      </c>
      <c r="C472" s="282">
        <f>'Natural Gas Filter'!BL1425</f>
        <v>2.0761041014933664E-4</v>
      </c>
      <c r="D472" s="282">
        <f>'Natural Gas Filter'!BM1425</f>
        <v>2.0761041014933664E-4</v>
      </c>
      <c r="E472" s="282">
        <f>'Natural Gas Filter'!BN1425</f>
        <v>2.0761041014933664E-4</v>
      </c>
      <c r="F472" s="282">
        <f>'Natural Gas Filter'!BO1425</f>
        <v>2.0761041014933664E-4</v>
      </c>
      <c r="G472" s="283">
        <f>'Natural Gas Filter'!BP1425</f>
        <v>2.0761041014933664E-4</v>
      </c>
      <c r="J472" s="247" t="s">
        <v>350</v>
      </c>
      <c r="K472" s="282">
        <f>'Natural Gas Filter'!BR1425</f>
        <v>5.4169477407087261E-5</v>
      </c>
      <c r="L472" s="282">
        <f>'Natural Gas Filter'!BS1425</f>
        <v>5.4169477407087261E-5</v>
      </c>
      <c r="M472" s="283">
        <f>'Natural Gas Filter'!BT1425</f>
        <v>5.4169477407087261E-5</v>
      </c>
      <c r="N472" s="235"/>
    </row>
    <row r="473" spans="1:14" x14ac:dyDescent="0.25">
      <c r="A473" s="247" t="s">
        <v>663</v>
      </c>
      <c r="B473" s="282">
        <f>'Natural Gas Filter'!BK1426</f>
        <v>0</v>
      </c>
      <c r="C473" s="282">
        <f>'Natural Gas Filter'!BL1426</f>
        <v>0</v>
      </c>
      <c r="D473" s="282">
        <f>'Natural Gas Filter'!BM1426</f>
        <v>0</v>
      </c>
      <c r="E473" s="282">
        <f>'Natural Gas Filter'!BN1426</f>
        <v>0</v>
      </c>
      <c r="F473" s="282">
        <f>'Natural Gas Filter'!BO1426</f>
        <v>0</v>
      </c>
      <c r="G473" s="283">
        <f>'Natural Gas Filter'!BP1426</f>
        <v>0</v>
      </c>
      <c r="J473" s="247" t="s">
        <v>663</v>
      </c>
      <c r="K473" s="282">
        <f>'Natural Gas Filter'!BR1426</f>
        <v>0</v>
      </c>
      <c r="L473" s="282">
        <f>'Natural Gas Filter'!BS1426</f>
        <v>0</v>
      </c>
      <c r="M473" s="283">
        <f>'Natural Gas Filter'!BT1426</f>
        <v>0</v>
      </c>
      <c r="N473" s="235"/>
    </row>
    <row r="474" spans="1:14" x14ac:dyDescent="0.25">
      <c r="A474" s="247" t="s">
        <v>352</v>
      </c>
      <c r="B474" s="282">
        <f>'Natural Gas Filter'!BK1427</f>
        <v>5.6524672076960631E-10</v>
      </c>
      <c r="C474" s="282">
        <f>'Natural Gas Filter'!BL1427</f>
        <v>5.6524672076960631E-10</v>
      </c>
      <c r="D474" s="282">
        <f>'Natural Gas Filter'!BM1427</f>
        <v>5.6524672076960631E-10</v>
      </c>
      <c r="E474" s="282">
        <f>'Natural Gas Filter'!BN1427</f>
        <v>5.6524672076960631E-10</v>
      </c>
      <c r="F474" s="282">
        <f>'Natural Gas Filter'!BO1427</f>
        <v>5.6524672076960631E-10</v>
      </c>
      <c r="G474" s="283">
        <f>'Natural Gas Filter'!BP1427</f>
        <v>5.6524672076960631E-10</v>
      </c>
      <c r="J474" s="247" t="s">
        <v>352</v>
      </c>
      <c r="K474" s="282">
        <f>'Natural Gas Filter'!BR1427</f>
        <v>5.6524672076960631E-10</v>
      </c>
      <c r="L474" s="282">
        <f>'Natural Gas Filter'!BS1427</f>
        <v>5.6524672076960631E-10</v>
      </c>
      <c r="M474" s="283">
        <f>'Natural Gas Filter'!BT1427</f>
        <v>5.6524672076960631E-10</v>
      </c>
      <c r="N474" s="235"/>
    </row>
    <row r="475" spans="1:14" x14ac:dyDescent="0.25">
      <c r="A475" s="247" t="s">
        <v>354</v>
      </c>
      <c r="B475" s="282">
        <f>'Natural Gas Filter'!BK1428</f>
        <v>4.2393504057720465E-11</v>
      </c>
      <c r="C475" s="282">
        <f>'Natural Gas Filter'!BL1428</f>
        <v>4.2393504057720465E-11</v>
      </c>
      <c r="D475" s="282">
        <f>'Natural Gas Filter'!BM1428</f>
        <v>4.2393504057720465E-11</v>
      </c>
      <c r="E475" s="282">
        <f>'Natural Gas Filter'!BN1428</f>
        <v>4.2393504057720465E-11</v>
      </c>
      <c r="F475" s="282">
        <f>'Natural Gas Filter'!BO1428</f>
        <v>4.2393504057720465E-11</v>
      </c>
      <c r="G475" s="283">
        <f>'Natural Gas Filter'!BP1428</f>
        <v>4.2393504057720465E-11</v>
      </c>
      <c r="J475" s="247" t="s">
        <v>354</v>
      </c>
      <c r="K475" s="282">
        <f>'Natural Gas Filter'!BR1428</f>
        <v>4.2393504057720465E-11</v>
      </c>
      <c r="L475" s="282">
        <f>'Natural Gas Filter'!BS1428</f>
        <v>4.2393504057720465E-11</v>
      </c>
      <c r="M475" s="283">
        <f>'Natural Gas Filter'!BT1428</f>
        <v>4.2393504057720465E-11</v>
      </c>
      <c r="N475" s="235"/>
    </row>
    <row r="476" spans="1:14" x14ac:dyDescent="0.25">
      <c r="A476" s="247" t="s">
        <v>661</v>
      </c>
      <c r="B476" s="282">
        <f>'Natural Gas Filter'!BK1429</f>
        <v>0</v>
      </c>
      <c r="C476" s="282">
        <f>'Natural Gas Filter'!BL1429</f>
        <v>0</v>
      </c>
      <c r="D476" s="282">
        <f>'Natural Gas Filter'!BM1429</f>
        <v>0</v>
      </c>
      <c r="E476" s="282">
        <f>'Natural Gas Filter'!BN1429</f>
        <v>0</v>
      </c>
      <c r="F476" s="282">
        <f>'Natural Gas Filter'!BO1429</f>
        <v>0</v>
      </c>
      <c r="G476" s="283">
        <f>'Natural Gas Filter'!BP1429</f>
        <v>0</v>
      </c>
      <c r="J476" s="247" t="s">
        <v>661</v>
      </c>
      <c r="K476" s="282">
        <f>'Natural Gas Filter'!BR1429</f>
        <v>0</v>
      </c>
      <c r="L476" s="282">
        <f>'Natural Gas Filter'!BS1429</f>
        <v>0</v>
      </c>
      <c r="M476" s="283">
        <f>'Natural Gas Filter'!BT1429</f>
        <v>0</v>
      </c>
      <c r="N476" s="235"/>
    </row>
    <row r="477" spans="1:14" x14ac:dyDescent="0.25">
      <c r="A477" s="247" t="s">
        <v>356</v>
      </c>
      <c r="B477" s="282">
        <f>'Natural Gas Filter'!BK1430</f>
        <v>2.5907141368606958E-8</v>
      </c>
      <c r="C477" s="282">
        <f>'Natural Gas Filter'!BL1430</f>
        <v>2.5907141368606958E-8</v>
      </c>
      <c r="D477" s="282">
        <f>'Natural Gas Filter'!BM1430</f>
        <v>2.5907141368606958E-8</v>
      </c>
      <c r="E477" s="282">
        <f>'Natural Gas Filter'!BN1430</f>
        <v>2.5907141368606958E-8</v>
      </c>
      <c r="F477" s="282">
        <f>'Natural Gas Filter'!BO1430</f>
        <v>2.5907141368606958E-8</v>
      </c>
      <c r="G477" s="283">
        <f>'Natural Gas Filter'!BP1430</f>
        <v>2.5907141368606958E-8</v>
      </c>
      <c r="J477" s="247" t="s">
        <v>356</v>
      </c>
      <c r="K477" s="282">
        <f>'Natural Gas Filter'!BR1430</f>
        <v>2.5907141368606958E-8</v>
      </c>
      <c r="L477" s="282">
        <f>'Natural Gas Filter'!BS1430</f>
        <v>2.5907141368606958E-8</v>
      </c>
      <c r="M477" s="283">
        <f>'Natural Gas Filter'!BT1430</f>
        <v>2.5907141368606958E-8</v>
      </c>
      <c r="N477" s="235"/>
    </row>
    <row r="478" spans="1:14" x14ac:dyDescent="0.25">
      <c r="A478" s="247" t="s">
        <v>358</v>
      </c>
      <c r="B478" s="282">
        <f>'Natural Gas Filter'!BK1431</f>
        <v>4.2393504057720468E-5</v>
      </c>
      <c r="C478" s="282">
        <f>'Natural Gas Filter'!BL1431</f>
        <v>4.2393504057720468E-5</v>
      </c>
      <c r="D478" s="282">
        <f>'Natural Gas Filter'!BM1431</f>
        <v>4.2393504057720468E-5</v>
      </c>
      <c r="E478" s="282">
        <f>'Natural Gas Filter'!BN1431</f>
        <v>4.2393504057720468E-5</v>
      </c>
      <c r="F478" s="282">
        <f>'Natural Gas Filter'!BO1431</f>
        <v>4.2393504057720468E-5</v>
      </c>
      <c r="G478" s="283">
        <f>'Natural Gas Filter'!BP1431</f>
        <v>4.2393504057720468E-5</v>
      </c>
      <c r="J478" s="247" t="s">
        <v>358</v>
      </c>
      <c r="K478" s="282">
        <f>'Natural Gas Filter'!BR1431</f>
        <v>4.2393504057720468E-5</v>
      </c>
      <c r="L478" s="282">
        <f>'Natural Gas Filter'!BS1431</f>
        <v>4.2393504057720468E-5</v>
      </c>
      <c r="M478" s="283">
        <f>'Natural Gas Filter'!BT1431</f>
        <v>4.2393504057720468E-5</v>
      </c>
      <c r="N478" s="235"/>
    </row>
    <row r="479" spans="1:14" x14ac:dyDescent="0.25">
      <c r="A479" s="247" t="s">
        <v>659</v>
      </c>
      <c r="B479" s="282">
        <f>'Natural Gas Filter'!BK1432</f>
        <v>0</v>
      </c>
      <c r="C479" s="282">
        <f>'Natural Gas Filter'!BL1432</f>
        <v>0</v>
      </c>
      <c r="D479" s="282">
        <f>'Natural Gas Filter'!BM1432</f>
        <v>0</v>
      </c>
      <c r="E479" s="282">
        <f>'Natural Gas Filter'!BN1432</f>
        <v>0</v>
      </c>
      <c r="F479" s="282">
        <f>'Natural Gas Filter'!BO1432</f>
        <v>0</v>
      </c>
      <c r="G479" s="283">
        <f>'Natural Gas Filter'!BP1432</f>
        <v>0</v>
      </c>
      <c r="J479" s="247" t="s">
        <v>659</v>
      </c>
      <c r="K479" s="282">
        <f>'Natural Gas Filter'!BR1432</f>
        <v>0</v>
      </c>
      <c r="L479" s="282">
        <f>'Natural Gas Filter'!BS1432</f>
        <v>0</v>
      </c>
      <c r="M479" s="283">
        <f>'Natural Gas Filter'!BT1432</f>
        <v>0</v>
      </c>
      <c r="N479" s="235"/>
    </row>
    <row r="480" spans="1:14" x14ac:dyDescent="0.25">
      <c r="A480" s="247" t="s">
        <v>657</v>
      </c>
      <c r="B480" s="282">
        <f>'Natural Gas Filter'!BK1433</f>
        <v>0</v>
      </c>
      <c r="C480" s="282">
        <f>'Natural Gas Filter'!BL1433</f>
        <v>0</v>
      </c>
      <c r="D480" s="282">
        <f>'Natural Gas Filter'!BM1433</f>
        <v>0</v>
      </c>
      <c r="E480" s="282">
        <f>'Natural Gas Filter'!BN1433</f>
        <v>0</v>
      </c>
      <c r="F480" s="282">
        <f>'Natural Gas Filter'!BO1433</f>
        <v>0</v>
      </c>
      <c r="G480" s="283">
        <f>'Natural Gas Filter'!BP1433</f>
        <v>0</v>
      </c>
      <c r="J480" s="247" t="s">
        <v>657</v>
      </c>
      <c r="K480" s="282">
        <f>'Natural Gas Filter'!BR1433</f>
        <v>0</v>
      </c>
      <c r="L480" s="282">
        <f>'Natural Gas Filter'!BS1433</f>
        <v>0</v>
      </c>
      <c r="M480" s="283">
        <f>'Natural Gas Filter'!BT1433</f>
        <v>0</v>
      </c>
      <c r="N480" s="235"/>
    </row>
    <row r="481" spans="1:14" x14ac:dyDescent="0.25">
      <c r="A481" s="247" t="s">
        <v>360</v>
      </c>
      <c r="B481" s="282">
        <f>'Natural Gas Filter'!BK1434</f>
        <v>6.1235061416707351E-5</v>
      </c>
      <c r="C481" s="282">
        <f>'Natural Gas Filter'!BL1434</f>
        <v>6.1235061416707351E-5</v>
      </c>
      <c r="D481" s="282">
        <f>'Natural Gas Filter'!BM1434</f>
        <v>6.1235061416707351E-5</v>
      </c>
      <c r="E481" s="282">
        <f>'Natural Gas Filter'!BN1434</f>
        <v>6.1235061416707351E-5</v>
      </c>
      <c r="F481" s="282">
        <f>'Natural Gas Filter'!BO1434</f>
        <v>6.1235061416707351E-5</v>
      </c>
      <c r="G481" s="283">
        <f>'Natural Gas Filter'!BP1434</f>
        <v>6.1235061416707351E-5</v>
      </c>
      <c r="J481" s="247" t="s">
        <v>360</v>
      </c>
      <c r="K481" s="282">
        <f>'Natural Gas Filter'!BR1434</f>
        <v>6.1235061416707351E-5</v>
      </c>
      <c r="L481" s="282">
        <f>'Natural Gas Filter'!BS1434</f>
        <v>6.1235061416707351E-5</v>
      </c>
      <c r="M481" s="283">
        <f>'Natural Gas Filter'!BT1434</f>
        <v>6.1235061416707351E-5</v>
      </c>
      <c r="N481" s="235"/>
    </row>
    <row r="482" spans="1:14" x14ac:dyDescent="0.25">
      <c r="A482" s="247" t="s">
        <v>362</v>
      </c>
      <c r="B482" s="282">
        <f>'Natural Gas Filter'!BK1435</f>
        <v>3.1382968976062515E-8</v>
      </c>
      <c r="C482" s="282">
        <f>'Natural Gas Filter'!BL1435</f>
        <v>3.1382968976062515E-8</v>
      </c>
      <c r="D482" s="282">
        <f>'Natural Gas Filter'!BM1435</f>
        <v>3.1382968976062515E-8</v>
      </c>
      <c r="E482" s="282">
        <f>'Natural Gas Filter'!BN1435</f>
        <v>2.4864967727187993E-8</v>
      </c>
      <c r="F482" s="282">
        <f>'Natural Gas Filter'!BO1435</f>
        <v>3.1382968976062515E-8</v>
      </c>
      <c r="G482" s="283">
        <f>'Natural Gas Filter'!BP1435</f>
        <v>2.4864967727187993E-8</v>
      </c>
      <c r="J482" s="247" t="s">
        <v>362</v>
      </c>
      <c r="K482" s="282">
        <f>'Natural Gas Filter'!BR1435</f>
        <v>1.4366687486227491E-8</v>
      </c>
      <c r="L482" s="282">
        <f>'Natural Gas Filter'!BS1435</f>
        <v>1.4366687486227491E-8</v>
      </c>
      <c r="M482" s="283">
        <f>'Natural Gas Filter'!BT1435</f>
        <v>1.4366687486227491E-8</v>
      </c>
      <c r="N482" s="235"/>
    </row>
    <row r="483" spans="1:14" x14ac:dyDescent="0.25">
      <c r="A483" s="247" t="s">
        <v>364</v>
      </c>
      <c r="B483" s="282">
        <f>'Natural Gas Filter'!BK1436</f>
        <v>2.7761857171132224E-6</v>
      </c>
      <c r="C483" s="282">
        <f>'Natural Gas Filter'!BL1436</f>
        <v>2.7761857171132224E-6</v>
      </c>
      <c r="D483" s="282">
        <f>'Natural Gas Filter'!BM1436</f>
        <v>2.7761857171132224E-6</v>
      </c>
      <c r="E483" s="282">
        <f>'Natural Gas Filter'!BN1436</f>
        <v>2.7761857171132224E-6</v>
      </c>
      <c r="F483" s="282">
        <f>'Natural Gas Filter'!BO1436</f>
        <v>2.7761857171132224E-6</v>
      </c>
      <c r="G483" s="283">
        <f>'Natural Gas Filter'!BP1436</f>
        <v>2.7761857171132224E-6</v>
      </c>
      <c r="J483" s="247" t="s">
        <v>364</v>
      </c>
      <c r="K483" s="282">
        <f>'Natural Gas Filter'!BR1436</f>
        <v>4.9459088067340543E-8</v>
      </c>
      <c r="L483" s="282">
        <f>'Natural Gas Filter'!BS1436</f>
        <v>4.9459088067340543E-8</v>
      </c>
      <c r="M483" s="283">
        <f>'Natural Gas Filter'!BT1436</f>
        <v>4.9459088067340543E-8</v>
      </c>
      <c r="N483" s="235"/>
    </row>
    <row r="484" spans="1:14" x14ac:dyDescent="0.25">
      <c r="A484" s="247" t="s">
        <v>269</v>
      </c>
      <c r="B484" s="282">
        <f>'Natural Gas Filter'!BK1437</f>
        <v>7.725038517184619E-3</v>
      </c>
      <c r="C484" s="282">
        <f>'Natural Gas Filter'!BL1437</f>
        <v>3.1382968976062511E-3</v>
      </c>
      <c r="D484" s="282">
        <f>'Natural Gas Filter'!BM1437</f>
        <v>2.389933791253991E-3</v>
      </c>
      <c r="E484" s="282">
        <f>'Natural Gas Filter'!BN1437</f>
        <v>0</v>
      </c>
      <c r="F484" s="282">
        <f>'Natural Gas Filter'!BO1437</f>
        <v>0</v>
      </c>
      <c r="G484" s="283">
        <f>'Natural Gas Filter'!BP1437</f>
        <v>1.1587557775776932E-3</v>
      </c>
      <c r="J484" s="247" t="s">
        <v>269</v>
      </c>
      <c r="K484" s="282">
        <f>'Natural Gas Filter'!BR1437</f>
        <v>6.6887528624403406E-2</v>
      </c>
      <c r="L484" s="282">
        <f>'Natural Gas Filter'!BS1437</f>
        <v>1.0033129293660513E-2</v>
      </c>
      <c r="M484" s="283">
        <f>'Natural Gas Filter'!BT1437</f>
        <v>5.0834521754546592E-2</v>
      </c>
      <c r="N484" s="235"/>
    </row>
    <row r="485" spans="1:14" x14ac:dyDescent="0.25">
      <c r="A485" s="247" t="s">
        <v>366</v>
      </c>
      <c r="B485" s="282">
        <f>'Natural Gas Filter'!BK1438</f>
        <v>7.2422236098605814E-5</v>
      </c>
      <c r="C485" s="282">
        <f>'Natural Gas Filter'!BL1438</f>
        <v>7.2422236098605814E-5</v>
      </c>
      <c r="D485" s="282">
        <f>'Natural Gas Filter'!BM1438</f>
        <v>7.2422236098605814E-5</v>
      </c>
      <c r="E485" s="282">
        <f>'Natural Gas Filter'!BN1438</f>
        <v>7.2422236098605814E-5</v>
      </c>
      <c r="F485" s="282">
        <f>'Natural Gas Filter'!BO1438</f>
        <v>7.2422236098605814E-5</v>
      </c>
      <c r="G485" s="283">
        <f>'Natural Gas Filter'!BP1438</f>
        <v>7.2422236098605814E-5</v>
      </c>
      <c r="J485" s="247" t="s">
        <v>366</v>
      </c>
      <c r="K485" s="282">
        <f>'Natural Gas Filter'!BR1438</f>
        <v>0</v>
      </c>
      <c r="L485" s="282">
        <f>'Natural Gas Filter'!BS1438</f>
        <v>0</v>
      </c>
      <c r="M485" s="283">
        <f>'Natural Gas Filter'!BT1438</f>
        <v>0</v>
      </c>
      <c r="N485" s="235"/>
    </row>
    <row r="486" spans="1:14" x14ac:dyDescent="0.25">
      <c r="A486" s="247" t="s">
        <v>653</v>
      </c>
      <c r="B486" s="282">
        <f>'Natural Gas Filter'!BK1439</f>
        <v>0</v>
      </c>
      <c r="C486" s="282">
        <f>'Natural Gas Filter'!BL1439</f>
        <v>0</v>
      </c>
      <c r="D486" s="282">
        <f>'Natural Gas Filter'!BM1439</f>
        <v>0</v>
      </c>
      <c r="E486" s="282">
        <f>'Natural Gas Filter'!BN1439</f>
        <v>0</v>
      </c>
      <c r="F486" s="282">
        <f>'Natural Gas Filter'!BO1439</f>
        <v>0</v>
      </c>
      <c r="G486" s="283">
        <f>'Natural Gas Filter'!BP1439</f>
        <v>0</v>
      </c>
      <c r="J486" s="247" t="s">
        <v>653</v>
      </c>
      <c r="K486" s="282">
        <f>'Natural Gas Filter'!BR1439</f>
        <v>0</v>
      </c>
      <c r="L486" s="282">
        <f>'Natural Gas Filter'!BS1439</f>
        <v>0</v>
      </c>
      <c r="M486" s="283">
        <f>'Natural Gas Filter'!BT1439</f>
        <v>0</v>
      </c>
      <c r="N486" s="235"/>
    </row>
    <row r="487" spans="1:14" x14ac:dyDescent="0.25">
      <c r="A487" s="247" t="s">
        <v>724</v>
      </c>
      <c r="B487" s="282">
        <f>'Natural Gas Filter'!BK1440</f>
        <v>0</v>
      </c>
      <c r="C487" s="282">
        <f>'Natural Gas Filter'!BL1440</f>
        <v>0</v>
      </c>
      <c r="D487" s="282">
        <f>'Natural Gas Filter'!BM1440</f>
        <v>0</v>
      </c>
      <c r="E487" s="282">
        <f>'Natural Gas Filter'!BN1440</f>
        <v>0</v>
      </c>
      <c r="F487" s="282">
        <f>'Natural Gas Filter'!BO1440</f>
        <v>0</v>
      </c>
      <c r="G487" s="283">
        <f>'Natural Gas Filter'!BP1440</f>
        <v>0</v>
      </c>
      <c r="J487" s="247" t="s">
        <v>724</v>
      </c>
      <c r="K487" s="282">
        <f>'Natural Gas Filter'!BR1440</f>
        <v>0</v>
      </c>
      <c r="L487" s="282">
        <f>'Natural Gas Filter'!BS1440</f>
        <v>0</v>
      </c>
      <c r="M487" s="283">
        <f>'Natural Gas Filter'!BT1440</f>
        <v>0</v>
      </c>
      <c r="N487" s="235"/>
    </row>
    <row r="488" spans="1:14" x14ac:dyDescent="0.25">
      <c r="A488" s="247" t="s">
        <v>369</v>
      </c>
      <c r="B488" s="282">
        <f>'Natural Gas Filter'!BK1441</f>
        <v>4.0038309387847115E-10</v>
      </c>
      <c r="C488" s="282">
        <f>'Natural Gas Filter'!BL1441</f>
        <v>4.0038309387847115E-10</v>
      </c>
      <c r="D488" s="282">
        <f>'Natural Gas Filter'!BM1441</f>
        <v>4.0038309387847115E-10</v>
      </c>
      <c r="E488" s="282">
        <f>'Natural Gas Filter'!BN1441</f>
        <v>4.0038309387847115E-10</v>
      </c>
      <c r="F488" s="282">
        <f>'Natural Gas Filter'!BO1441</f>
        <v>4.0038309387847115E-10</v>
      </c>
      <c r="G488" s="283">
        <f>'Natural Gas Filter'!BP1441</f>
        <v>4.0038309387847115E-10</v>
      </c>
      <c r="J488" s="247" t="s">
        <v>369</v>
      </c>
      <c r="K488" s="282">
        <f>'Natural Gas Filter'!BR1441</f>
        <v>4.0038309387847115E-10</v>
      </c>
      <c r="L488" s="282">
        <f>'Natural Gas Filter'!BS1441</f>
        <v>4.0038309387847115E-10</v>
      </c>
      <c r="M488" s="283">
        <f>'Natural Gas Filter'!BT1441</f>
        <v>4.0038309387847115E-10</v>
      </c>
      <c r="N488" s="235"/>
    </row>
    <row r="489" spans="1:14" x14ac:dyDescent="0.25">
      <c r="A489" s="247" t="s">
        <v>651</v>
      </c>
      <c r="B489" s="282">
        <f>'Natural Gas Filter'!BK1442</f>
        <v>3.0658746615076457E-7</v>
      </c>
      <c r="C489" s="282">
        <f>'Natural Gas Filter'!BL1442</f>
        <v>3.0658746615076457E-7</v>
      </c>
      <c r="D489" s="282">
        <f>'Natural Gas Filter'!BM1442</f>
        <v>3.0658746615076457E-7</v>
      </c>
      <c r="E489" s="282">
        <f>'Natural Gas Filter'!BN1442</f>
        <v>3.0658746615076457E-7</v>
      </c>
      <c r="F489" s="282">
        <f>'Natural Gas Filter'!BO1442</f>
        <v>3.0658746615076457E-7</v>
      </c>
      <c r="G489" s="283">
        <f>'Natural Gas Filter'!BP1442</f>
        <v>3.0658746615076457E-7</v>
      </c>
      <c r="J489" s="247" t="s">
        <v>651</v>
      </c>
      <c r="K489" s="282">
        <f>'Natural Gas Filter'!BR1442</f>
        <v>0</v>
      </c>
      <c r="L489" s="282">
        <f>'Natural Gas Filter'!BS1442</f>
        <v>0</v>
      </c>
      <c r="M489" s="283">
        <f>'Natural Gas Filter'!BT1442</f>
        <v>0</v>
      </c>
      <c r="N489" s="235"/>
    </row>
    <row r="490" spans="1:14" x14ac:dyDescent="0.25">
      <c r="A490" s="261" t="s">
        <v>594</v>
      </c>
      <c r="B490" s="282">
        <f>'Natural Gas Filter'!BK1443</f>
        <v>0</v>
      </c>
      <c r="C490" s="282">
        <f>'Natural Gas Filter'!BL1443</f>
        <v>0</v>
      </c>
      <c r="D490" s="282">
        <f>'Natural Gas Filter'!BM1443</f>
        <v>0</v>
      </c>
      <c r="E490" s="282">
        <f>'Natural Gas Filter'!BN1443</f>
        <v>0</v>
      </c>
      <c r="F490" s="282">
        <f>'Natural Gas Filter'!BO1443</f>
        <v>0</v>
      </c>
      <c r="G490" s="283">
        <f>'Natural Gas Filter'!BP1443</f>
        <v>0</v>
      </c>
      <c r="J490" s="261" t="s">
        <v>594</v>
      </c>
      <c r="K490" s="282">
        <f>'Natural Gas Filter'!BR1443</f>
        <v>0</v>
      </c>
      <c r="L490" s="282">
        <f>'Natural Gas Filter'!BS1443</f>
        <v>0</v>
      </c>
      <c r="M490" s="283">
        <f>'Natural Gas Filter'!BT1443</f>
        <v>0</v>
      </c>
      <c r="N490" s="235"/>
    </row>
    <row r="491" spans="1:14" x14ac:dyDescent="0.25">
      <c r="A491" s="261" t="s">
        <v>839</v>
      </c>
      <c r="B491" s="282">
        <f>B515-B516</f>
        <v>4.474879411372481E-5</v>
      </c>
      <c r="C491" s="282">
        <f t="shared" ref="C491:G491" si="40">C515-C516</f>
        <v>0</v>
      </c>
      <c r="D491" s="282">
        <f t="shared" si="40"/>
        <v>4.474879411372481E-5</v>
      </c>
      <c r="E491" s="282">
        <f t="shared" si="40"/>
        <v>4.474879411372481E-5</v>
      </c>
      <c r="F491" s="282">
        <f t="shared" si="40"/>
        <v>4.474879411372481E-5</v>
      </c>
      <c r="G491" s="283">
        <f t="shared" si="40"/>
        <v>4.474879411372481E-5</v>
      </c>
      <c r="J491" s="261" t="s">
        <v>839</v>
      </c>
      <c r="K491" s="282">
        <f t="shared" ref="K491:M491" si="41">K515-K516</f>
        <v>0</v>
      </c>
      <c r="L491" s="282">
        <f t="shared" si="41"/>
        <v>0</v>
      </c>
      <c r="M491" s="283">
        <f t="shared" si="41"/>
        <v>0</v>
      </c>
      <c r="N491" s="235"/>
    </row>
    <row r="492" spans="1:14" x14ac:dyDescent="0.25">
      <c r="A492" s="261" t="s">
        <v>840</v>
      </c>
      <c r="B492" s="282">
        <f>B516-B517</f>
        <v>0</v>
      </c>
      <c r="C492" s="282">
        <f t="shared" ref="C492:G492" si="42">C516-C517</f>
        <v>0</v>
      </c>
      <c r="D492" s="282">
        <f t="shared" si="42"/>
        <v>0</v>
      </c>
      <c r="E492" s="282">
        <f t="shared" si="42"/>
        <v>0</v>
      </c>
      <c r="F492" s="282">
        <f t="shared" si="42"/>
        <v>0</v>
      </c>
      <c r="G492" s="283">
        <f t="shared" si="42"/>
        <v>0</v>
      </c>
      <c r="J492" s="261" t="s">
        <v>840</v>
      </c>
      <c r="K492" s="282">
        <f t="shared" ref="K492:M492" si="43">K516-K517</f>
        <v>0</v>
      </c>
      <c r="L492" s="282">
        <f t="shared" si="43"/>
        <v>0</v>
      </c>
      <c r="M492" s="283">
        <f t="shared" si="43"/>
        <v>0</v>
      </c>
      <c r="N492" s="235"/>
    </row>
    <row r="493" spans="1:14" x14ac:dyDescent="0.25">
      <c r="A493" s="261" t="s">
        <v>841</v>
      </c>
      <c r="B493" s="282">
        <f>B517</f>
        <v>0</v>
      </c>
      <c r="C493" s="282">
        <f t="shared" ref="C493:G493" si="44">C517</f>
        <v>4.3657360110951043E-11</v>
      </c>
      <c r="D493" s="282">
        <f t="shared" si="44"/>
        <v>0</v>
      </c>
      <c r="E493" s="282">
        <f t="shared" si="44"/>
        <v>0</v>
      </c>
      <c r="F493" s="282">
        <f t="shared" si="44"/>
        <v>0</v>
      </c>
      <c r="G493" s="283">
        <f t="shared" si="44"/>
        <v>0</v>
      </c>
      <c r="J493" s="261" t="s">
        <v>841</v>
      </c>
      <c r="K493" s="282">
        <f t="shared" ref="K493:M493" si="45">K517</f>
        <v>2.3551996901960431E-4</v>
      </c>
      <c r="L493" s="282">
        <f t="shared" si="45"/>
        <v>2.3551996901960431E-4</v>
      </c>
      <c r="M493" s="283">
        <f t="shared" si="45"/>
        <v>2.3551996901960431E-4</v>
      </c>
      <c r="N493" s="235"/>
    </row>
    <row r="494" spans="1:14" x14ac:dyDescent="0.25">
      <c r="A494" s="263" t="s">
        <v>521</v>
      </c>
      <c r="B494" s="282">
        <f>'Natural Gas Filter'!BK1451</f>
        <v>5.3109639805644255E-8</v>
      </c>
      <c r="C494" s="282">
        <f>'Natural Gas Filter'!BL1451</f>
        <v>5.3109639805644255E-8</v>
      </c>
      <c r="D494" s="282">
        <f>'Natural Gas Filter'!BM1451</f>
        <v>5.3109639805644255E-8</v>
      </c>
      <c r="E494" s="282">
        <f>'Natural Gas Filter'!BN1451</f>
        <v>5.3109639805644255E-8</v>
      </c>
      <c r="F494" s="282">
        <f>'Natural Gas Filter'!BO1451</f>
        <v>5.3109639805644255E-8</v>
      </c>
      <c r="G494" s="283">
        <f>'Natural Gas Filter'!BP1451</f>
        <v>5.3109639805644255E-8</v>
      </c>
      <c r="J494" s="263" t="s">
        <v>521</v>
      </c>
      <c r="K494" s="282">
        <f>'Natural Gas Filter'!BR1451</f>
        <v>0</v>
      </c>
      <c r="L494" s="282">
        <f>'Natural Gas Filter'!BS1451</f>
        <v>0</v>
      </c>
      <c r="M494" s="283">
        <f>'Natural Gas Filter'!BT1451</f>
        <v>0</v>
      </c>
      <c r="N494" s="235"/>
    </row>
    <row r="495" spans="1:14" x14ac:dyDescent="0.25">
      <c r="A495" s="263" t="s">
        <v>523</v>
      </c>
      <c r="B495" s="282">
        <f>'Natural Gas Filter'!BK1452</f>
        <v>7.0008161561985616E-7</v>
      </c>
      <c r="C495" s="282">
        <f>'Natural Gas Filter'!BL1452</f>
        <v>7.0008161561985616E-7</v>
      </c>
      <c r="D495" s="282">
        <f>'Natural Gas Filter'!BM1452</f>
        <v>7.0008161561985616E-7</v>
      </c>
      <c r="E495" s="282">
        <f>'Natural Gas Filter'!BN1452</f>
        <v>7.0008161561985616E-7</v>
      </c>
      <c r="F495" s="282">
        <f>'Natural Gas Filter'!BO1452</f>
        <v>7.0008161561985616E-7</v>
      </c>
      <c r="G495" s="283">
        <f>'Natural Gas Filter'!BP1452</f>
        <v>7.0008161561985616E-7</v>
      </c>
      <c r="J495" s="263" t="s">
        <v>523</v>
      </c>
      <c r="K495" s="282">
        <f>'Natural Gas Filter'!BR1452</f>
        <v>0</v>
      </c>
      <c r="L495" s="282">
        <f>'Natural Gas Filter'!BS1452</f>
        <v>0</v>
      </c>
      <c r="M495" s="283">
        <f>'Natural Gas Filter'!BT1452</f>
        <v>0</v>
      </c>
      <c r="N495" s="235"/>
    </row>
    <row r="496" spans="1:14" x14ac:dyDescent="0.25">
      <c r="A496" s="247" t="s">
        <v>374</v>
      </c>
      <c r="B496" s="282">
        <f>'Natural Gas Filter'!BK1453</f>
        <v>3.7683114717973752E-5</v>
      </c>
      <c r="C496" s="282">
        <f>'Natural Gas Filter'!BL1453</f>
        <v>3.7683114717973752E-5</v>
      </c>
      <c r="D496" s="282">
        <f>'Natural Gas Filter'!BM1453</f>
        <v>3.7683114717973752E-5</v>
      </c>
      <c r="E496" s="282">
        <f>'Natural Gas Filter'!BN1453</f>
        <v>3.7683114717973752E-5</v>
      </c>
      <c r="F496" s="282">
        <f>'Natural Gas Filter'!BO1453</f>
        <v>3.7683114717973752E-5</v>
      </c>
      <c r="G496" s="283">
        <f>'Natural Gas Filter'!BP1453</f>
        <v>3.7683114717973752E-5</v>
      </c>
      <c r="J496" s="247" t="s">
        <v>374</v>
      </c>
      <c r="K496" s="282">
        <f>'Natural Gas Filter'!BR1453</f>
        <v>3.7683114717973752E-5</v>
      </c>
      <c r="L496" s="282">
        <f>'Natural Gas Filter'!BS1453</f>
        <v>3.7683114717973752E-5</v>
      </c>
      <c r="M496" s="283">
        <f>'Natural Gas Filter'!BT1453</f>
        <v>3.7683114717973752E-5</v>
      </c>
      <c r="N496" s="235"/>
    </row>
    <row r="497" spans="1:14" x14ac:dyDescent="0.25">
      <c r="A497" s="247" t="s">
        <v>648</v>
      </c>
      <c r="B497" s="282">
        <f>'Natural Gas Filter'!BK1454</f>
        <v>0</v>
      </c>
      <c r="C497" s="282">
        <f>'Natural Gas Filter'!BL1454</f>
        <v>0</v>
      </c>
      <c r="D497" s="282">
        <f>'Natural Gas Filter'!BM1454</f>
        <v>0</v>
      </c>
      <c r="E497" s="282">
        <f>'Natural Gas Filter'!BN1454</f>
        <v>0</v>
      </c>
      <c r="F497" s="282">
        <f>'Natural Gas Filter'!BO1454</f>
        <v>0</v>
      </c>
      <c r="G497" s="283">
        <f>'Natural Gas Filter'!BP1454</f>
        <v>0</v>
      </c>
      <c r="J497" s="247" t="s">
        <v>648</v>
      </c>
      <c r="K497" s="282">
        <f>'Natural Gas Filter'!BR1454</f>
        <v>0</v>
      </c>
      <c r="L497" s="282">
        <f>'Natural Gas Filter'!BS1454</f>
        <v>0</v>
      </c>
      <c r="M497" s="283">
        <f>'Natural Gas Filter'!BT1454</f>
        <v>0</v>
      </c>
      <c r="N497" s="235"/>
    </row>
    <row r="498" spans="1:14" x14ac:dyDescent="0.25">
      <c r="A498" s="261" t="s">
        <v>376</v>
      </c>
      <c r="B498" s="282">
        <f>'Natural Gas Filter'!BK1455</f>
        <v>1.1775973349366799E-10</v>
      </c>
      <c r="C498" s="282">
        <f>'Natural Gas Filter'!BL1455</f>
        <v>1.1775973349366799E-10</v>
      </c>
      <c r="D498" s="282">
        <f>'Natural Gas Filter'!BM1455</f>
        <v>1.1775973349366799E-10</v>
      </c>
      <c r="E498" s="282">
        <f>'Natural Gas Filter'!BN1455</f>
        <v>1.1775973349366799E-10</v>
      </c>
      <c r="F498" s="282">
        <f>'Natural Gas Filter'!BO1455</f>
        <v>1.1775973349366799E-10</v>
      </c>
      <c r="G498" s="283">
        <f>'Natural Gas Filter'!BP1455</f>
        <v>1.1775973349366799E-10</v>
      </c>
      <c r="J498" s="261" t="s">
        <v>376</v>
      </c>
      <c r="K498" s="282">
        <f>'Natural Gas Filter'!BR1455</f>
        <v>1.1775973349366799E-10</v>
      </c>
      <c r="L498" s="282">
        <f>'Natural Gas Filter'!BS1455</f>
        <v>1.1775973349366799E-10</v>
      </c>
      <c r="M498" s="283">
        <f>'Natural Gas Filter'!BT1455</f>
        <v>1.1775973349366799E-10</v>
      </c>
      <c r="N498" s="235"/>
    </row>
    <row r="499" spans="1:14" x14ac:dyDescent="0.25">
      <c r="A499" s="261" t="s">
        <v>378</v>
      </c>
      <c r="B499" s="282">
        <f>'Natural Gas Filter'!BK1456</f>
        <v>5.6524672076960631E-10</v>
      </c>
      <c r="C499" s="282">
        <f>'Natural Gas Filter'!BL1456</f>
        <v>5.6524672076960631E-10</v>
      </c>
      <c r="D499" s="282">
        <f>'Natural Gas Filter'!BM1456</f>
        <v>5.6524672076960631E-10</v>
      </c>
      <c r="E499" s="282">
        <f>'Natural Gas Filter'!BN1456</f>
        <v>5.6524672076960631E-10</v>
      </c>
      <c r="F499" s="282">
        <f>'Natural Gas Filter'!BO1456</f>
        <v>5.6524672076960631E-10</v>
      </c>
      <c r="G499" s="283">
        <f>'Natural Gas Filter'!BP1456</f>
        <v>5.6524672076960631E-10</v>
      </c>
      <c r="J499" s="261" t="s">
        <v>378</v>
      </c>
      <c r="K499" s="282">
        <f>'Natural Gas Filter'!BR1456</f>
        <v>5.6524672076960631E-10</v>
      </c>
      <c r="L499" s="282">
        <f>'Natural Gas Filter'!BS1456</f>
        <v>5.6524672076960631E-10</v>
      </c>
      <c r="M499" s="283">
        <f>'Natural Gas Filter'!BT1456</f>
        <v>5.6524672076960631E-10</v>
      </c>
      <c r="N499" s="235"/>
    </row>
    <row r="500" spans="1:14" x14ac:dyDescent="0.25">
      <c r="A500" s="247" t="s">
        <v>645</v>
      </c>
      <c r="B500" s="282">
        <f>'Natural Gas Filter'!BK1457</f>
        <v>0</v>
      </c>
      <c r="C500" s="282">
        <f>'Natural Gas Filter'!BL1457</f>
        <v>0</v>
      </c>
      <c r="D500" s="282">
        <f>'Natural Gas Filter'!BM1457</f>
        <v>0</v>
      </c>
      <c r="E500" s="282">
        <f>'Natural Gas Filter'!BN1457</f>
        <v>0</v>
      </c>
      <c r="F500" s="282">
        <f>'Natural Gas Filter'!BO1457</f>
        <v>0</v>
      </c>
      <c r="G500" s="283">
        <f>'Natural Gas Filter'!BP1457</f>
        <v>0</v>
      </c>
      <c r="J500" s="247" t="s">
        <v>645</v>
      </c>
      <c r="K500" s="282">
        <f>'Natural Gas Filter'!BR1457</f>
        <v>0</v>
      </c>
      <c r="L500" s="282">
        <f>'Natural Gas Filter'!BS1457</f>
        <v>0</v>
      </c>
      <c r="M500" s="283">
        <f>'Natural Gas Filter'!BT1457</f>
        <v>0</v>
      </c>
      <c r="N500" s="235"/>
    </row>
    <row r="501" spans="1:14" x14ac:dyDescent="0.25">
      <c r="A501" s="261" t="s">
        <v>277</v>
      </c>
      <c r="B501" s="282">
        <f>'Natural Gas Filter'!BK1458</f>
        <v>1.4131168019240155E-5</v>
      </c>
      <c r="C501" s="282">
        <f>'Natural Gas Filter'!BL1458</f>
        <v>1.4131168019240155E-5</v>
      </c>
      <c r="D501" s="282">
        <f>'Natural Gas Filter'!BM1458</f>
        <v>1.4131168019240155E-5</v>
      </c>
      <c r="E501" s="282">
        <f>'Natural Gas Filter'!BN1458</f>
        <v>1.4131168019240155E-5</v>
      </c>
      <c r="F501" s="282">
        <f>'Natural Gas Filter'!BO1458</f>
        <v>1.4131168019240155E-5</v>
      </c>
      <c r="G501" s="283">
        <f>'Natural Gas Filter'!BP1458</f>
        <v>1.4131168019240155E-5</v>
      </c>
      <c r="J501" s="261" t="s">
        <v>277</v>
      </c>
      <c r="K501" s="282">
        <f>'Natural Gas Filter'!BR1458</f>
        <v>1.4131168019240155E-5</v>
      </c>
      <c r="L501" s="282">
        <f>'Natural Gas Filter'!BS1458</f>
        <v>1.4131168019240155E-5</v>
      </c>
      <c r="M501" s="283">
        <f>'Natural Gas Filter'!BT1458</f>
        <v>1.4131168019240155E-5</v>
      </c>
      <c r="N501" s="235"/>
    </row>
    <row r="502" spans="1:14" x14ac:dyDescent="0.25">
      <c r="A502" s="261" t="s">
        <v>412</v>
      </c>
      <c r="B502" s="282">
        <f>'Natural Gas Filter'!BK1459</f>
        <v>0</v>
      </c>
      <c r="C502" s="282">
        <f>'Natural Gas Filter'!BL1459</f>
        <v>0</v>
      </c>
      <c r="D502" s="282">
        <f>'Natural Gas Filter'!BM1459</f>
        <v>0</v>
      </c>
      <c r="E502" s="282">
        <f>'Natural Gas Filter'!BN1459</f>
        <v>0</v>
      </c>
      <c r="F502" s="282">
        <f>'Natural Gas Filter'!BO1459</f>
        <v>0</v>
      </c>
      <c r="G502" s="283">
        <f>'Natural Gas Filter'!BP1459</f>
        <v>0</v>
      </c>
      <c r="J502" s="261" t="s">
        <v>412</v>
      </c>
      <c r="K502" s="282">
        <f>'Natural Gas Filter'!BR1459</f>
        <v>1.4131168019240155E-5</v>
      </c>
      <c r="L502" s="282">
        <f>'Natural Gas Filter'!BS1459</f>
        <v>1.4131168019240155E-5</v>
      </c>
      <c r="M502" s="283">
        <f>'Natural Gas Filter'!BT1459</f>
        <v>1.4131168019240155E-5</v>
      </c>
      <c r="N502" s="235"/>
    </row>
    <row r="503" spans="1:14" x14ac:dyDescent="0.25">
      <c r="A503" s="247" t="s">
        <v>642</v>
      </c>
      <c r="B503" s="282">
        <f>'Natural Gas Filter'!BK1460</f>
        <v>0</v>
      </c>
      <c r="C503" s="282">
        <f>'Natural Gas Filter'!BL1460</f>
        <v>0</v>
      </c>
      <c r="D503" s="282">
        <f>'Natural Gas Filter'!BM1460</f>
        <v>0</v>
      </c>
      <c r="E503" s="282">
        <f>'Natural Gas Filter'!BN1460</f>
        <v>0</v>
      </c>
      <c r="F503" s="282">
        <f>'Natural Gas Filter'!BO1460</f>
        <v>0</v>
      </c>
      <c r="G503" s="283">
        <f>'Natural Gas Filter'!BP1460</f>
        <v>0</v>
      </c>
      <c r="J503" s="247" t="s">
        <v>642</v>
      </c>
      <c r="K503" s="282">
        <f>'Natural Gas Filter'!BR1460</f>
        <v>0</v>
      </c>
      <c r="L503" s="282">
        <f>'Natural Gas Filter'!BS1460</f>
        <v>0</v>
      </c>
      <c r="M503" s="283">
        <f>'Natural Gas Filter'!BT1460</f>
        <v>0</v>
      </c>
      <c r="N503" s="235"/>
    </row>
    <row r="504" spans="1:14" x14ac:dyDescent="0.25">
      <c r="A504" s="261" t="s">
        <v>382</v>
      </c>
      <c r="B504" s="282">
        <f>'Natural Gas Filter'!BK1461</f>
        <v>3.1382968976062504E-6</v>
      </c>
      <c r="C504" s="282">
        <f>'Natural Gas Filter'!BL1461</f>
        <v>3.1382968976062504E-6</v>
      </c>
      <c r="D504" s="282">
        <f>'Natural Gas Filter'!BM1461</f>
        <v>3.1382968976062504E-6</v>
      </c>
      <c r="E504" s="282">
        <f>'Natural Gas Filter'!BN1461</f>
        <v>3.1382968976062504E-6</v>
      </c>
      <c r="F504" s="282">
        <f>'Natural Gas Filter'!BO1461</f>
        <v>3.1382968976062504E-6</v>
      </c>
      <c r="G504" s="283">
        <f>'Natural Gas Filter'!BP1461</f>
        <v>3.1382968976062504E-6</v>
      </c>
      <c r="J504" s="261" t="s">
        <v>382</v>
      </c>
      <c r="K504" s="282">
        <f>'Natural Gas Filter'!BR1461</f>
        <v>8.0076618775694218E-8</v>
      </c>
      <c r="L504" s="282">
        <f>'Natural Gas Filter'!BS1461</f>
        <v>8.0076618775694218E-8</v>
      </c>
      <c r="M504" s="283">
        <f>'Natural Gas Filter'!BT1461</f>
        <v>8.0076618775694218E-8</v>
      </c>
      <c r="N504" s="235"/>
    </row>
    <row r="505" spans="1:14" x14ac:dyDescent="0.25">
      <c r="A505" s="261" t="s">
        <v>279</v>
      </c>
      <c r="B505" s="282">
        <f>'Natural Gas Filter'!BK1462</f>
        <v>2.655481990282212E-4</v>
      </c>
      <c r="C505" s="282">
        <f>'Natural Gas Filter'!BL1462</f>
        <v>2.655481990282212E-4</v>
      </c>
      <c r="D505" s="282">
        <f>'Natural Gas Filter'!BM1462</f>
        <v>2.655481990282212E-4</v>
      </c>
      <c r="E505" s="282">
        <f>'Natural Gas Filter'!BN1462</f>
        <v>2.655481990282212E-4</v>
      </c>
      <c r="F505" s="282">
        <f>'Natural Gas Filter'!BO1462</f>
        <v>2.655481990282212E-4</v>
      </c>
      <c r="G505" s="283">
        <f>'Natural Gas Filter'!BP1462</f>
        <v>2.655481990282212E-4</v>
      </c>
      <c r="J505" s="261" t="s">
        <v>279</v>
      </c>
      <c r="K505" s="282">
        <f>'Natural Gas Filter'!BR1462</f>
        <v>0</v>
      </c>
      <c r="L505" s="282">
        <f>'Natural Gas Filter'!BS1462</f>
        <v>0</v>
      </c>
      <c r="M505" s="283">
        <f>'Natural Gas Filter'!BT1462</f>
        <v>0</v>
      </c>
      <c r="N505" s="235"/>
    </row>
    <row r="506" spans="1:14" x14ac:dyDescent="0.25">
      <c r="A506" s="247" t="s">
        <v>639</v>
      </c>
      <c r="B506" s="282">
        <f>'Natural Gas Filter'!BK1463</f>
        <v>0</v>
      </c>
      <c r="C506" s="282">
        <f>'Natural Gas Filter'!BL1463</f>
        <v>0</v>
      </c>
      <c r="D506" s="282">
        <f>'Natural Gas Filter'!BM1463</f>
        <v>0</v>
      </c>
      <c r="E506" s="282">
        <f>'Natural Gas Filter'!BN1463</f>
        <v>0</v>
      </c>
      <c r="F506" s="282">
        <f>'Natural Gas Filter'!BO1463</f>
        <v>0</v>
      </c>
      <c r="G506" s="283">
        <f>'Natural Gas Filter'!BP1463</f>
        <v>0</v>
      </c>
      <c r="J506" s="247" t="s">
        <v>639</v>
      </c>
      <c r="K506" s="282">
        <f>'Natural Gas Filter'!BR1463</f>
        <v>0</v>
      </c>
      <c r="L506" s="282">
        <f>'Natural Gas Filter'!BS1463</f>
        <v>0</v>
      </c>
      <c r="M506" s="283">
        <f>'Natural Gas Filter'!BT1463</f>
        <v>0</v>
      </c>
      <c r="N506" s="235"/>
    </row>
    <row r="507" spans="1:14" x14ac:dyDescent="0.25">
      <c r="A507" s="247" t="s">
        <v>636</v>
      </c>
      <c r="B507" s="282">
        <f>'Natural Gas Filter'!BK1464</f>
        <v>0</v>
      </c>
      <c r="C507" s="282">
        <f>'Natural Gas Filter'!BL1464</f>
        <v>0</v>
      </c>
      <c r="D507" s="282">
        <f>'Natural Gas Filter'!BM1464</f>
        <v>0</v>
      </c>
      <c r="E507" s="282">
        <f>'Natural Gas Filter'!BN1464</f>
        <v>0</v>
      </c>
      <c r="F507" s="282">
        <f>'Natural Gas Filter'!BO1464</f>
        <v>0</v>
      </c>
      <c r="G507" s="283">
        <f>'Natural Gas Filter'!BP1464</f>
        <v>0</v>
      </c>
      <c r="J507" s="247" t="s">
        <v>636</v>
      </c>
      <c r="K507" s="282">
        <f>'Natural Gas Filter'!BR1464</f>
        <v>0</v>
      </c>
      <c r="L507" s="282">
        <f>'Natural Gas Filter'!BS1464</f>
        <v>0</v>
      </c>
      <c r="M507" s="283">
        <f>'Natural Gas Filter'!BT1464</f>
        <v>0</v>
      </c>
      <c r="N507" s="235"/>
    </row>
    <row r="508" spans="1:14" x14ac:dyDescent="0.25">
      <c r="A508" s="247" t="s">
        <v>634</v>
      </c>
      <c r="B508" s="282">
        <f>'Natural Gas Filter'!BK1465</f>
        <v>0</v>
      </c>
      <c r="C508" s="282">
        <f>'Natural Gas Filter'!BL1465</f>
        <v>0</v>
      </c>
      <c r="D508" s="282">
        <f>'Natural Gas Filter'!BM1465</f>
        <v>0</v>
      </c>
      <c r="E508" s="282">
        <f>'Natural Gas Filter'!BN1465</f>
        <v>0</v>
      </c>
      <c r="F508" s="282">
        <f>'Natural Gas Filter'!BO1465</f>
        <v>0</v>
      </c>
      <c r="G508" s="283">
        <f>'Natural Gas Filter'!BP1465</f>
        <v>0</v>
      </c>
      <c r="J508" s="247" t="s">
        <v>634</v>
      </c>
      <c r="K508" s="282">
        <f>'Natural Gas Filter'!BR1465</f>
        <v>0</v>
      </c>
      <c r="L508" s="282">
        <f>'Natural Gas Filter'!BS1465</f>
        <v>0</v>
      </c>
      <c r="M508" s="283">
        <f>'Natural Gas Filter'!BT1465</f>
        <v>0</v>
      </c>
      <c r="N508" s="235"/>
    </row>
    <row r="509" spans="1:14" x14ac:dyDescent="0.25">
      <c r="A509" s="247" t="s">
        <v>632</v>
      </c>
      <c r="B509" s="282">
        <f>'Natural Gas Filter'!BK1466</f>
        <v>0</v>
      </c>
      <c r="C509" s="282">
        <f>'Natural Gas Filter'!BL1466</f>
        <v>0</v>
      </c>
      <c r="D509" s="282">
        <f>'Natural Gas Filter'!BM1466</f>
        <v>0</v>
      </c>
      <c r="E509" s="282">
        <f>'Natural Gas Filter'!BN1466</f>
        <v>0</v>
      </c>
      <c r="F509" s="282">
        <f>'Natural Gas Filter'!BO1466</f>
        <v>0</v>
      </c>
      <c r="G509" s="283">
        <f>'Natural Gas Filter'!BP1466</f>
        <v>0</v>
      </c>
      <c r="J509" s="247" t="s">
        <v>632</v>
      </c>
      <c r="K509" s="282">
        <f>'Natural Gas Filter'!BR1466</f>
        <v>0</v>
      </c>
      <c r="L509" s="282">
        <f>'Natural Gas Filter'!BS1466</f>
        <v>0</v>
      </c>
      <c r="M509" s="283">
        <f>'Natural Gas Filter'!BT1466</f>
        <v>0</v>
      </c>
      <c r="N509" s="235"/>
    </row>
    <row r="510" spans="1:14" x14ac:dyDescent="0.25">
      <c r="A510" s="247" t="s">
        <v>630</v>
      </c>
      <c r="B510" s="282">
        <f>'Natural Gas Filter'!BK1467</f>
        <v>0</v>
      </c>
      <c r="C510" s="282">
        <f>'Natural Gas Filter'!BL1467</f>
        <v>0</v>
      </c>
      <c r="D510" s="282">
        <f>'Natural Gas Filter'!BM1467</f>
        <v>0</v>
      </c>
      <c r="E510" s="282">
        <f>'Natural Gas Filter'!BN1467</f>
        <v>0</v>
      </c>
      <c r="F510" s="282">
        <f>'Natural Gas Filter'!BO1467</f>
        <v>0</v>
      </c>
      <c r="G510" s="283">
        <f>'Natural Gas Filter'!BP1467</f>
        <v>0</v>
      </c>
      <c r="J510" s="247" t="s">
        <v>630</v>
      </c>
      <c r="K510" s="282">
        <f>'Natural Gas Filter'!BR1467</f>
        <v>0</v>
      </c>
      <c r="L510" s="282">
        <f>'Natural Gas Filter'!BS1467</f>
        <v>0</v>
      </c>
      <c r="M510" s="283">
        <f>'Natural Gas Filter'!BT1467</f>
        <v>0</v>
      </c>
      <c r="N510" s="235"/>
    </row>
    <row r="511" spans="1:14" x14ac:dyDescent="0.25">
      <c r="A511" s="261" t="s">
        <v>384</v>
      </c>
      <c r="B511" s="282">
        <f>'Natural Gas Filter'!BK1468</f>
        <v>5.4169477407087274E-8</v>
      </c>
      <c r="C511" s="282">
        <f>'Natural Gas Filter'!BL1468</f>
        <v>5.4169477407087274E-8</v>
      </c>
      <c r="D511" s="282">
        <f>'Natural Gas Filter'!BM1468</f>
        <v>5.4169477407087274E-8</v>
      </c>
      <c r="E511" s="282">
        <f>'Natural Gas Filter'!BN1468</f>
        <v>5.4169477407087274E-8</v>
      </c>
      <c r="F511" s="282">
        <f>'Natural Gas Filter'!BO1468</f>
        <v>5.4169477407087274E-8</v>
      </c>
      <c r="G511" s="283">
        <f>'Natural Gas Filter'!BP1468</f>
        <v>5.4169477407087274E-8</v>
      </c>
      <c r="J511" s="261" t="s">
        <v>384</v>
      </c>
      <c r="K511" s="282">
        <f>'Natural Gas Filter'!BR1468</f>
        <v>5.4169477407087274E-8</v>
      </c>
      <c r="L511" s="282">
        <f>'Natural Gas Filter'!BS1468</f>
        <v>5.4169477407087274E-8</v>
      </c>
      <c r="M511" s="283">
        <f>'Natural Gas Filter'!BT1468</f>
        <v>5.4169477407087274E-8</v>
      </c>
      <c r="N511" s="235"/>
    </row>
    <row r="512" spans="1:14" x14ac:dyDescent="0.25">
      <c r="A512" s="247" t="s">
        <v>628</v>
      </c>
      <c r="B512" s="282">
        <f>'Natural Gas Filter'!BK1469</f>
        <v>0</v>
      </c>
      <c r="C512" s="282">
        <f>'Natural Gas Filter'!BL1469</f>
        <v>0</v>
      </c>
      <c r="D512" s="282">
        <f>'Natural Gas Filter'!BM1469</f>
        <v>0</v>
      </c>
      <c r="E512" s="282">
        <f>'Natural Gas Filter'!BN1469</f>
        <v>0</v>
      </c>
      <c r="F512" s="282">
        <f>'Natural Gas Filter'!BO1469</f>
        <v>0</v>
      </c>
      <c r="G512" s="283">
        <f>'Natural Gas Filter'!BP1469</f>
        <v>0</v>
      </c>
      <c r="J512" s="247" t="s">
        <v>628</v>
      </c>
      <c r="K512" s="282">
        <f>'Natural Gas Filter'!BR1469</f>
        <v>0</v>
      </c>
      <c r="L512" s="282">
        <f>'Natural Gas Filter'!BS1469</f>
        <v>0</v>
      </c>
      <c r="M512" s="283">
        <f>'Natural Gas Filter'!BT1469</f>
        <v>0</v>
      </c>
      <c r="N512" s="235"/>
    </row>
    <row r="513" spans="1:14" x14ac:dyDescent="0.25">
      <c r="A513" s="261" t="s">
        <v>386</v>
      </c>
      <c r="B513" s="282">
        <f>'Natural Gas Filter'!BK1470</f>
        <v>5.0695565269024061E-5</v>
      </c>
      <c r="C513" s="282">
        <f>'Natural Gas Filter'!BL1470</f>
        <v>5.0695565269024061E-5</v>
      </c>
      <c r="D513" s="282">
        <f>'Natural Gas Filter'!BM1470</f>
        <v>5.0695565269024061E-5</v>
      </c>
      <c r="E513" s="282">
        <f>'Natural Gas Filter'!BN1470</f>
        <v>5.0695565269024061E-5</v>
      </c>
      <c r="F513" s="282">
        <f>'Natural Gas Filter'!BO1470</f>
        <v>5.0695565269024061E-5</v>
      </c>
      <c r="G513" s="283">
        <f>'Natural Gas Filter'!BP1470</f>
        <v>5.0695565269024061E-5</v>
      </c>
      <c r="J513" s="261" t="s">
        <v>386</v>
      </c>
      <c r="K513" s="282">
        <f>'Natural Gas Filter'!BR1470</f>
        <v>2.732025817053097E-3</v>
      </c>
      <c r="L513" s="282">
        <f>'Natural Gas Filter'!BS1470</f>
        <v>2.732025817053097E-3</v>
      </c>
      <c r="M513" s="283">
        <f>'Natural Gas Filter'!BT1470</f>
        <v>2.732025817053097E-3</v>
      </c>
      <c r="N513" s="235"/>
    </row>
    <row r="514" spans="1:14" ht="15.75" thickBot="1" x14ac:dyDescent="0.3">
      <c r="A514" s="264" t="s">
        <v>388</v>
      </c>
      <c r="B514" s="284">
        <f>'Natural Gas Filter'!BK1471</f>
        <v>6.8300645426327433E-7</v>
      </c>
      <c r="C514" s="284">
        <f>'Natural Gas Filter'!BL1471</f>
        <v>6.8300645426327433E-7</v>
      </c>
      <c r="D514" s="284">
        <f>'Natural Gas Filter'!BM1471</f>
        <v>6.8300645426327433E-7</v>
      </c>
      <c r="E514" s="284">
        <f>'Natural Gas Filter'!BN1471</f>
        <v>6.8300645426327433E-7</v>
      </c>
      <c r="F514" s="284">
        <f>'Natural Gas Filter'!BO1471</f>
        <v>6.8300645426327433E-7</v>
      </c>
      <c r="G514" s="285">
        <f>'Natural Gas Filter'!BP1471</f>
        <v>6.8300645426327433E-7</v>
      </c>
      <c r="J514" s="264" t="s">
        <v>388</v>
      </c>
      <c r="K514" s="284">
        <f>'Natural Gas Filter'!BR1471</f>
        <v>6.8300645426327433E-7</v>
      </c>
      <c r="L514" s="284">
        <f>'Natural Gas Filter'!BS1471</f>
        <v>6.8300645426327433E-7</v>
      </c>
      <c r="M514" s="285">
        <f>'Natural Gas Filter'!BT1471</f>
        <v>6.8300645426327433E-7</v>
      </c>
      <c r="N514" s="235"/>
    </row>
    <row r="515" spans="1:14" x14ac:dyDescent="0.25">
      <c r="A515" s="303" t="s">
        <v>274</v>
      </c>
      <c r="B515" s="317">
        <v>4.474879411372481E-5</v>
      </c>
      <c r="C515" s="317">
        <v>4.3657360110951043E-11</v>
      </c>
      <c r="D515" s="317">
        <v>4.474879411372481E-5</v>
      </c>
      <c r="E515" s="317">
        <v>4.474879411372481E-5</v>
      </c>
      <c r="F515" s="317">
        <v>4.474879411372481E-5</v>
      </c>
      <c r="G515" s="318">
        <v>4.474879411372481E-5</v>
      </c>
      <c r="J515" s="303" t="s">
        <v>274</v>
      </c>
      <c r="K515" s="317">
        <v>2.3551996901960431E-4</v>
      </c>
      <c r="L515" s="317">
        <v>2.3551996901960431E-4</v>
      </c>
      <c r="M515" s="318">
        <v>2.3551996901960431E-4</v>
      </c>
      <c r="N515" s="235"/>
    </row>
    <row r="516" spans="1:14" x14ac:dyDescent="0.25">
      <c r="A516" s="306" t="s">
        <v>401</v>
      </c>
      <c r="B516" s="319">
        <v>0</v>
      </c>
      <c r="C516" s="319">
        <v>4.3657360110951043E-11</v>
      </c>
      <c r="D516" s="319">
        <v>0</v>
      </c>
      <c r="E516" s="319">
        <v>0</v>
      </c>
      <c r="F516" s="319">
        <v>0</v>
      </c>
      <c r="G516" s="320">
        <v>0</v>
      </c>
      <c r="J516" s="306" t="s">
        <v>401</v>
      </c>
      <c r="K516" s="319">
        <v>2.3551996901960431E-4</v>
      </c>
      <c r="L516" s="319">
        <v>2.3551996901960431E-4</v>
      </c>
      <c r="M516" s="320">
        <v>2.3551996901960431E-4</v>
      </c>
      <c r="N516" s="235"/>
    </row>
    <row r="517" spans="1:14" ht="15.75" thickBot="1" x14ac:dyDescent="0.3">
      <c r="A517" s="309" t="s">
        <v>403</v>
      </c>
      <c r="B517" s="321">
        <v>0</v>
      </c>
      <c r="C517" s="321">
        <v>4.3657360110951043E-11</v>
      </c>
      <c r="D517" s="321">
        <v>0</v>
      </c>
      <c r="E517" s="321">
        <v>0</v>
      </c>
      <c r="F517" s="321">
        <v>0</v>
      </c>
      <c r="G517" s="322">
        <v>0</v>
      </c>
      <c r="J517" s="309" t="s">
        <v>403</v>
      </c>
      <c r="K517" s="321">
        <v>2.3551996901960431E-4</v>
      </c>
      <c r="L517" s="321">
        <v>2.3551996901960431E-4</v>
      </c>
      <c r="M517" s="322">
        <v>2.3551996901960431E-4</v>
      </c>
      <c r="N517" s="235"/>
    </row>
    <row r="518" spans="1:14" x14ac:dyDescent="0.25">
      <c r="N518" s="217"/>
    </row>
    <row r="519" spans="1:14" ht="15.75" thickBot="1" x14ac:dyDescent="0.3"/>
    <row r="520" spans="1:14" x14ac:dyDescent="0.25">
      <c r="A520" s="528" t="s">
        <v>607</v>
      </c>
      <c r="B520" s="529"/>
      <c r="C520" s="529"/>
      <c r="D520" s="529"/>
      <c r="E520" s="529"/>
      <c r="F520" s="530"/>
      <c r="J520" s="519" t="s">
        <v>609</v>
      </c>
      <c r="K520" s="520"/>
      <c r="L520" s="520"/>
      <c r="M520" s="521"/>
    </row>
    <row r="521" spans="1:14" x14ac:dyDescent="0.25">
      <c r="A521" s="272" t="s">
        <v>461</v>
      </c>
      <c r="B521" s="229" t="s">
        <v>462</v>
      </c>
      <c r="C521" s="229" t="s">
        <v>602</v>
      </c>
      <c r="D521" s="229" t="s">
        <v>603</v>
      </c>
      <c r="E521" s="229" t="s">
        <v>831</v>
      </c>
      <c r="F521" s="273" t="s">
        <v>832</v>
      </c>
      <c r="J521" s="272" t="s">
        <v>461</v>
      </c>
      <c r="K521" s="219" t="s">
        <v>462</v>
      </c>
      <c r="L521" s="219" t="s">
        <v>831</v>
      </c>
      <c r="M521" s="289" t="s">
        <v>832</v>
      </c>
    </row>
    <row r="522" spans="1:14" x14ac:dyDescent="0.25">
      <c r="A522" s="247" t="s">
        <v>282</v>
      </c>
      <c r="B522" s="282">
        <f>'Natural Gas Filter'!BU1372</f>
        <v>4.2393504057720465E-11</v>
      </c>
      <c r="C522" s="282">
        <f>'Natural Gas Filter'!BV1372</f>
        <v>4.2393504057720465E-11</v>
      </c>
      <c r="D522" s="282">
        <f>'Natural Gas Filter'!BW1372</f>
        <v>4.2393504057720465E-11</v>
      </c>
      <c r="E522" s="282">
        <f>'Natural Gas Filter'!BX1372</f>
        <v>4.2393504057720465E-11</v>
      </c>
      <c r="F522" s="283">
        <f>'Natural Gas Filter'!BY1372</f>
        <v>4.2393504057720465E-11</v>
      </c>
      <c r="J522" s="247" t="s">
        <v>282</v>
      </c>
      <c r="K522" s="282">
        <f>'Natural Gas Filter'!CL1372</f>
        <v>4.2393504057720465E-11</v>
      </c>
      <c r="L522" s="282">
        <f>'Natural Gas Filter'!CM1372</f>
        <v>4.2393504057720465E-11</v>
      </c>
      <c r="M522" s="283">
        <f>'Natural Gas Filter'!CN1372</f>
        <v>4.2393504057720465E-11</v>
      </c>
    </row>
    <row r="523" spans="1:14" x14ac:dyDescent="0.25">
      <c r="A523" s="247" t="s">
        <v>288</v>
      </c>
      <c r="B523" s="282">
        <f>'Natural Gas Filter'!BU1373</f>
        <v>4.2393504057720465E-11</v>
      </c>
      <c r="C523" s="282">
        <f>'Natural Gas Filter'!BV1373</f>
        <v>4.2393504057720465E-11</v>
      </c>
      <c r="D523" s="282">
        <f>'Natural Gas Filter'!BW1373</f>
        <v>4.2393504057720465E-11</v>
      </c>
      <c r="E523" s="282">
        <f>'Natural Gas Filter'!BX1373</f>
        <v>4.2393504057720465E-11</v>
      </c>
      <c r="F523" s="283">
        <f>'Natural Gas Filter'!BY1373</f>
        <v>4.2393504057720465E-11</v>
      </c>
      <c r="J523" s="247" t="s">
        <v>288</v>
      </c>
      <c r="K523" s="282">
        <f>'Natural Gas Filter'!CL1373</f>
        <v>4.2393504057720465E-11</v>
      </c>
      <c r="L523" s="282">
        <f>'Natural Gas Filter'!CM1373</f>
        <v>4.2393504057720465E-11</v>
      </c>
      <c r="M523" s="283">
        <f>'Natural Gas Filter'!CN1373</f>
        <v>4.2393504057720465E-11</v>
      </c>
    </row>
    <row r="524" spans="1:14" x14ac:dyDescent="0.25">
      <c r="A524" s="247" t="s">
        <v>492</v>
      </c>
      <c r="B524" s="282">
        <f>'Natural Gas Filter'!BU1374</f>
        <v>9.6562981464807725E-7</v>
      </c>
      <c r="C524" s="282">
        <f>'Natural Gas Filter'!BV1374</f>
        <v>9.6562981464807725E-7</v>
      </c>
      <c r="D524" s="282">
        <f>'Natural Gas Filter'!BW1374</f>
        <v>9.6562981464807725E-7</v>
      </c>
      <c r="E524" s="282">
        <f>'Natural Gas Filter'!BX1374</f>
        <v>9.6562981464807725E-7</v>
      </c>
      <c r="F524" s="283">
        <f>'Natural Gas Filter'!BY1374</f>
        <v>9.6562981464807725E-7</v>
      </c>
      <c r="J524" s="247" t="s">
        <v>492</v>
      </c>
      <c r="K524" s="282">
        <f>'Natural Gas Filter'!CL1374</f>
        <v>0</v>
      </c>
      <c r="L524" s="282">
        <f>'Natural Gas Filter'!CM1374</f>
        <v>0</v>
      </c>
      <c r="M524" s="283">
        <f>'Natural Gas Filter'!CN1374</f>
        <v>0</v>
      </c>
    </row>
    <row r="525" spans="1:14" x14ac:dyDescent="0.25">
      <c r="A525" s="247" t="s">
        <v>498</v>
      </c>
      <c r="B525" s="282">
        <f>'Natural Gas Filter'!BU1375</f>
        <v>1.5450077034369238E-7</v>
      </c>
      <c r="C525" s="282">
        <f>'Natural Gas Filter'!BV1375</f>
        <v>1.5450077034369238E-7</v>
      </c>
      <c r="D525" s="282">
        <f>'Natural Gas Filter'!BW1375</f>
        <v>1.5450077034369238E-7</v>
      </c>
      <c r="E525" s="282">
        <f>'Natural Gas Filter'!BX1375</f>
        <v>1.5450077034369238E-7</v>
      </c>
      <c r="F525" s="283">
        <f>'Natural Gas Filter'!BY1375</f>
        <v>1.5450077034369238E-7</v>
      </c>
      <c r="J525" s="247" t="s">
        <v>498</v>
      </c>
      <c r="K525" s="282">
        <f>'Natural Gas Filter'!CL1375</f>
        <v>0</v>
      </c>
      <c r="L525" s="282">
        <f>'Natural Gas Filter'!CM1375</f>
        <v>0</v>
      </c>
      <c r="M525" s="283">
        <f>'Natural Gas Filter'!CN1375</f>
        <v>0</v>
      </c>
    </row>
    <row r="526" spans="1:14" x14ac:dyDescent="0.25">
      <c r="A526" s="247" t="s">
        <v>567</v>
      </c>
      <c r="B526" s="282">
        <f>'Natural Gas Filter'!BU1376</f>
        <v>0</v>
      </c>
      <c r="C526" s="282">
        <f>'Natural Gas Filter'!BV1376</f>
        <v>0</v>
      </c>
      <c r="D526" s="282">
        <f>'Natural Gas Filter'!BW1376</f>
        <v>0</v>
      </c>
      <c r="E526" s="282">
        <f>'Natural Gas Filter'!BX1376</f>
        <v>2.1432271495847567E-4</v>
      </c>
      <c r="F526" s="283">
        <f>'Natural Gas Filter'!BY1376</f>
        <v>4.2393504057720475E-4</v>
      </c>
      <c r="J526" s="247" t="s">
        <v>567</v>
      </c>
      <c r="K526" s="282">
        <f>'Natural Gas Filter'!CL1376</f>
        <v>0</v>
      </c>
      <c r="L526" s="282">
        <f>'Natural Gas Filter'!CM1376</f>
        <v>2.1432271495847567E-4</v>
      </c>
      <c r="M526" s="283">
        <f>'Natural Gas Filter'!CN1376</f>
        <v>4.2393504057720475E-4</v>
      </c>
    </row>
    <row r="527" spans="1:14" x14ac:dyDescent="0.25">
      <c r="A527" s="247" t="s">
        <v>290</v>
      </c>
      <c r="B527" s="282">
        <f>'Natural Gas Filter'!BU1377</f>
        <v>5.6524672076960611E-11</v>
      </c>
      <c r="C527" s="282">
        <f>'Natural Gas Filter'!BV1377</f>
        <v>5.6524672076960611E-11</v>
      </c>
      <c r="D527" s="282">
        <f>'Natural Gas Filter'!BW1377</f>
        <v>5.6524672076960611E-11</v>
      </c>
      <c r="E527" s="282">
        <f>'Natural Gas Filter'!BX1377</f>
        <v>5.6524672076960611E-11</v>
      </c>
      <c r="F527" s="283">
        <f>'Natural Gas Filter'!BY1377</f>
        <v>5.6524672076960611E-11</v>
      </c>
      <c r="J527" s="247" t="s">
        <v>290</v>
      </c>
      <c r="K527" s="282">
        <f>'Natural Gas Filter'!CL1377</f>
        <v>5.6524672076960611E-11</v>
      </c>
      <c r="L527" s="282">
        <f>'Natural Gas Filter'!CM1377</f>
        <v>5.6524672076960611E-11</v>
      </c>
      <c r="M527" s="283">
        <f>'Natural Gas Filter'!CN1377</f>
        <v>5.6524672076960611E-11</v>
      </c>
    </row>
    <row r="528" spans="1:14" x14ac:dyDescent="0.25">
      <c r="A528" s="247" t="s">
        <v>293</v>
      </c>
      <c r="B528" s="282">
        <f>'Natural Gas Filter'!BU1378</f>
        <v>4.7103893397467188E-9</v>
      </c>
      <c r="C528" s="282">
        <f>'Natural Gas Filter'!BV1378</f>
        <v>4.7103893397467188E-9</v>
      </c>
      <c r="D528" s="282">
        <f>'Natural Gas Filter'!BW1378</f>
        <v>4.7103893397467188E-9</v>
      </c>
      <c r="E528" s="282">
        <f>'Natural Gas Filter'!BX1378</f>
        <v>4.7103893397467188E-9</v>
      </c>
      <c r="F528" s="283">
        <f>'Natural Gas Filter'!BY1378</f>
        <v>4.7103893397467188E-9</v>
      </c>
      <c r="J528" s="247" t="s">
        <v>293</v>
      </c>
      <c r="K528" s="282">
        <f>'Natural Gas Filter'!CL1378</f>
        <v>4.7103893397467188E-9</v>
      </c>
      <c r="L528" s="282">
        <f>'Natural Gas Filter'!CM1378</f>
        <v>4.7103893397467188E-9</v>
      </c>
      <c r="M528" s="283">
        <f>'Natural Gas Filter'!CN1378</f>
        <v>4.7103893397467188E-9</v>
      </c>
    </row>
    <row r="529" spans="1:13" x14ac:dyDescent="0.25">
      <c r="A529" s="247" t="s">
        <v>296</v>
      </c>
      <c r="B529" s="282">
        <f>'Natural Gas Filter'!BU1379</f>
        <v>1.0362856547442783E-7</v>
      </c>
      <c r="C529" s="282">
        <f>'Natural Gas Filter'!BV1379</f>
        <v>1.0362856547442783E-7</v>
      </c>
      <c r="D529" s="282">
        <f>'Natural Gas Filter'!BW1379</f>
        <v>1.0362856547442783E-7</v>
      </c>
      <c r="E529" s="282">
        <f>'Natural Gas Filter'!BX1379</f>
        <v>1.0362856547442783E-7</v>
      </c>
      <c r="F529" s="283">
        <f>'Natural Gas Filter'!BY1379</f>
        <v>1.0362856547442783E-7</v>
      </c>
      <c r="J529" s="247" t="s">
        <v>296</v>
      </c>
      <c r="K529" s="282">
        <f>'Natural Gas Filter'!CL1379</f>
        <v>1.0362856547442783E-7</v>
      </c>
      <c r="L529" s="282">
        <f>'Natural Gas Filter'!CM1379</f>
        <v>1.0362856547442783E-7</v>
      </c>
      <c r="M529" s="283">
        <f>'Natural Gas Filter'!CN1379</f>
        <v>1.0362856547442783E-7</v>
      </c>
    </row>
    <row r="530" spans="1:13" x14ac:dyDescent="0.25">
      <c r="A530" s="247" t="s">
        <v>298</v>
      </c>
      <c r="B530" s="282">
        <f>'Natural Gas Filter'!BU1380</f>
        <v>2.8968894439442325E-7</v>
      </c>
      <c r="C530" s="282">
        <f>'Natural Gas Filter'!BV1380</f>
        <v>2.8968894439442325E-7</v>
      </c>
      <c r="D530" s="282">
        <f>'Natural Gas Filter'!BW1380</f>
        <v>2.8968894439442325E-7</v>
      </c>
      <c r="E530" s="282">
        <f>'Natural Gas Filter'!BX1380</f>
        <v>2.1968078283243758E-8</v>
      </c>
      <c r="F530" s="283">
        <f>'Natural Gas Filter'!BY1380</f>
        <v>2.1968078283243758E-8</v>
      </c>
      <c r="J530" s="247" t="s">
        <v>298</v>
      </c>
      <c r="K530" s="282">
        <f>'Natural Gas Filter'!CL1380</f>
        <v>4.9459088067340543E-8</v>
      </c>
      <c r="L530" s="282">
        <f>'Natural Gas Filter'!CM1380</f>
        <v>4.9459088067340543E-8</v>
      </c>
      <c r="M530" s="283">
        <f>'Natural Gas Filter'!CN1380</f>
        <v>4.9459088067340543E-8</v>
      </c>
    </row>
    <row r="531" spans="1:13" x14ac:dyDescent="0.25">
      <c r="A531" s="247" t="s">
        <v>300</v>
      </c>
      <c r="B531" s="282">
        <f>'Natural Gas Filter'!BU1381</f>
        <v>4.2393504057720465E-11</v>
      </c>
      <c r="C531" s="282">
        <f>'Natural Gas Filter'!BV1381</f>
        <v>4.2393504057720465E-11</v>
      </c>
      <c r="D531" s="282">
        <f>'Natural Gas Filter'!BW1381</f>
        <v>4.2393504057720465E-11</v>
      </c>
      <c r="E531" s="282">
        <f>'Natural Gas Filter'!BX1381</f>
        <v>4.2393504057720465E-11</v>
      </c>
      <c r="F531" s="283">
        <f>'Natural Gas Filter'!BY1381</f>
        <v>4.2393504057720465E-11</v>
      </c>
      <c r="J531" s="247" t="s">
        <v>300</v>
      </c>
      <c r="K531" s="282">
        <f>'Natural Gas Filter'!CL1381</f>
        <v>4.2393504057720465E-11</v>
      </c>
      <c r="L531" s="282">
        <f>'Natural Gas Filter'!CM1381</f>
        <v>4.2393504057720465E-11</v>
      </c>
      <c r="M531" s="283">
        <f>'Natural Gas Filter'!CN1381</f>
        <v>4.2393504057720465E-11</v>
      </c>
    </row>
    <row r="532" spans="1:13" x14ac:dyDescent="0.25">
      <c r="A532" s="247" t="s">
        <v>302</v>
      </c>
      <c r="B532" s="282">
        <f>'Natural Gas Filter'!BU1382</f>
        <v>2.8262336038480305E-11</v>
      </c>
      <c r="C532" s="282">
        <f>'Natural Gas Filter'!BV1382</f>
        <v>2.8262336038480305E-11</v>
      </c>
      <c r="D532" s="282">
        <f>'Natural Gas Filter'!BW1382</f>
        <v>2.8262336038480305E-11</v>
      </c>
      <c r="E532" s="282">
        <f>'Natural Gas Filter'!BX1382</f>
        <v>2.8262336038480305E-11</v>
      </c>
      <c r="F532" s="283">
        <f>'Natural Gas Filter'!BY1382</f>
        <v>2.8262336038480305E-11</v>
      </c>
      <c r="J532" s="247" t="s">
        <v>302</v>
      </c>
      <c r="K532" s="282">
        <f>'Natural Gas Filter'!CL1382</f>
        <v>2.8262336038480305E-11</v>
      </c>
      <c r="L532" s="282">
        <f>'Natural Gas Filter'!CM1382</f>
        <v>2.8262336038480305E-11</v>
      </c>
      <c r="M532" s="283">
        <f>'Natural Gas Filter'!CN1382</f>
        <v>2.8262336038480305E-11</v>
      </c>
    </row>
    <row r="533" spans="1:13" x14ac:dyDescent="0.25">
      <c r="A533" s="247" t="s">
        <v>305</v>
      </c>
      <c r="B533" s="282">
        <f>'Natural Gas Filter'!BU1383</f>
        <v>4.2393504057720465E-11</v>
      </c>
      <c r="C533" s="282">
        <f>'Natural Gas Filter'!BV1383</f>
        <v>4.2393504057720465E-11</v>
      </c>
      <c r="D533" s="282">
        <f>'Natural Gas Filter'!BW1383</f>
        <v>4.2393504057720465E-11</v>
      </c>
      <c r="E533" s="282">
        <f>'Natural Gas Filter'!BX1383</f>
        <v>4.2393504057720465E-11</v>
      </c>
      <c r="F533" s="283">
        <f>'Natural Gas Filter'!BY1383</f>
        <v>4.2393504057720465E-11</v>
      </c>
      <c r="J533" s="247" t="s">
        <v>305</v>
      </c>
      <c r="K533" s="282">
        <f>'Natural Gas Filter'!CL1383</f>
        <v>4.2393504057720465E-11</v>
      </c>
      <c r="L533" s="282">
        <f>'Natural Gas Filter'!CM1383</f>
        <v>4.2393504057720465E-11</v>
      </c>
      <c r="M533" s="283">
        <f>'Natural Gas Filter'!CN1383</f>
        <v>4.2393504057720465E-11</v>
      </c>
    </row>
    <row r="534" spans="1:13" x14ac:dyDescent="0.25">
      <c r="A534" s="247" t="s">
        <v>696</v>
      </c>
      <c r="B534" s="282">
        <f>'Natural Gas Filter'!BU1384</f>
        <v>0</v>
      </c>
      <c r="C534" s="282">
        <f>'Natural Gas Filter'!BV1384</f>
        <v>0</v>
      </c>
      <c r="D534" s="282">
        <f>'Natural Gas Filter'!BW1384</f>
        <v>0</v>
      </c>
      <c r="E534" s="282">
        <f>'Natural Gas Filter'!BX1384</f>
        <v>0</v>
      </c>
      <c r="F534" s="283">
        <f>'Natural Gas Filter'!BY1384</f>
        <v>0</v>
      </c>
      <c r="J534" s="247" t="s">
        <v>696</v>
      </c>
      <c r="K534" s="282">
        <f>'Natural Gas Filter'!CL1384</f>
        <v>0</v>
      </c>
      <c r="L534" s="282">
        <f>'Natural Gas Filter'!CM1384</f>
        <v>0</v>
      </c>
      <c r="M534" s="283">
        <f>'Natural Gas Filter'!CN1384</f>
        <v>0</v>
      </c>
    </row>
    <row r="535" spans="1:13" x14ac:dyDescent="0.25">
      <c r="A535" s="247" t="s">
        <v>307</v>
      </c>
      <c r="B535" s="282">
        <f>'Natural Gas Filter'!BU1385</f>
        <v>2.8262336038480305E-11</v>
      </c>
      <c r="C535" s="282">
        <f>'Natural Gas Filter'!BV1385</f>
        <v>2.8262336038480305E-11</v>
      </c>
      <c r="D535" s="282">
        <f>'Natural Gas Filter'!BW1385</f>
        <v>2.8262336038480305E-11</v>
      </c>
      <c r="E535" s="282">
        <f>'Natural Gas Filter'!BX1385</f>
        <v>2.8262336038480305E-11</v>
      </c>
      <c r="F535" s="283">
        <f>'Natural Gas Filter'!BY1385</f>
        <v>2.8262336038480305E-11</v>
      </c>
      <c r="J535" s="247" t="s">
        <v>307</v>
      </c>
      <c r="K535" s="282">
        <f>'Natural Gas Filter'!CL1385</f>
        <v>2.8262336038480305E-11</v>
      </c>
      <c r="L535" s="282">
        <f>'Natural Gas Filter'!CM1385</f>
        <v>2.8262336038480305E-11</v>
      </c>
      <c r="M535" s="283">
        <f>'Natural Gas Filter'!CN1385</f>
        <v>2.8262336038480305E-11</v>
      </c>
    </row>
    <row r="536" spans="1:13" x14ac:dyDescent="0.25">
      <c r="A536" s="247" t="s">
        <v>309</v>
      </c>
      <c r="B536" s="282">
        <f>'Natural Gas Filter'!BU1386</f>
        <v>4.2393504057720465E-11</v>
      </c>
      <c r="C536" s="282">
        <f>'Natural Gas Filter'!BV1386</f>
        <v>4.2393504057720465E-11</v>
      </c>
      <c r="D536" s="282">
        <f>'Natural Gas Filter'!BW1386</f>
        <v>4.2393504057720465E-11</v>
      </c>
      <c r="E536" s="282">
        <f>'Natural Gas Filter'!BX1386</f>
        <v>4.2393504057720465E-11</v>
      </c>
      <c r="F536" s="283">
        <f>'Natural Gas Filter'!BY1386</f>
        <v>4.2393504057720465E-11</v>
      </c>
      <c r="J536" s="247" t="s">
        <v>309</v>
      </c>
      <c r="K536" s="282">
        <f>'Natural Gas Filter'!CL1386</f>
        <v>4.2393504057720465E-11</v>
      </c>
      <c r="L536" s="282">
        <f>'Natural Gas Filter'!CM1386</f>
        <v>4.2393504057720465E-11</v>
      </c>
      <c r="M536" s="283">
        <f>'Natural Gas Filter'!CN1386</f>
        <v>4.2393504057720465E-11</v>
      </c>
    </row>
    <row r="537" spans="1:13" x14ac:dyDescent="0.25">
      <c r="A537" s="247" t="s">
        <v>311</v>
      </c>
      <c r="B537" s="282">
        <f>'Natural Gas Filter'!BU1387</f>
        <v>2.8262336038480316E-10</v>
      </c>
      <c r="C537" s="282">
        <f>'Natural Gas Filter'!BV1387</f>
        <v>2.8262336038480316E-10</v>
      </c>
      <c r="D537" s="282">
        <f>'Natural Gas Filter'!BW1387</f>
        <v>2.8262336038480316E-10</v>
      </c>
      <c r="E537" s="282">
        <f>'Natural Gas Filter'!BX1387</f>
        <v>2.8262336038480316E-10</v>
      </c>
      <c r="F537" s="283">
        <f>'Natural Gas Filter'!BY1387</f>
        <v>2.8262336038480316E-10</v>
      </c>
      <c r="J537" s="247" t="s">
        <v>311</v>
      </c>
      <c r="K537" s="282">
        <f>'Natural Gas Filter'!CL1387</f>
        <v>2.8262336038480316E-10</v>
      </c>
      <c r="L537" s="282">
        <f>'Natural Gas Filter'!CM1387</f>
        <v>2.8262336038480316E-10</v>
      </c>
      <c r="M537" s="283">
        <f>'Natural Gas Filter'!CN1387</f>
        <v>2.8262336038480316E-10</v>
      </c>
    </row>
    <row r="538" spans="1:13" x14ac:dyDescent="0.25">
      <c r="A538" s="247" t="s">
        <v>694</v>
      </c>
      <c r="B538" s="282">
        <f>'Natural Gas Filter'!BU1388</f>
        <v>0</v>
      </c>
      <c r="C538" s="282">
        <f>'Natural Gas Filter'!BV1388</f>
        <v>0</v>
      </c>
      <c r="D538" s="282">
        <f>'Natural Gas Filter'!BW1388</f>
        <v>0</v>
      </c>
      <c r="E538" s="282">
        <f>'Natural Gas Filter'!BX1388</f>
        <v>0</v>
      </c>
      <c r="F538" s="283">
        <f>'Natural Gas Filter'!BY1388</f>
        <v>0</v>
      </c>
      <c r="J538" s="247" t="s">
        <v>694</v>
      </c>
      <c r="K538" s="282">
        <f>'Natural Gas Filter'!CL1388</f>
        <v>0</v>
      </c>
      <c r="L538" s="282">
        <f>'Natural Gas Filter'!CM1388</f>
        <v>0</v>
      </c>
      <c r="M538" s="283">
        <f>'Natural Gas Filter'!CN1388</f>
        <v>0</v>
      </c>
    </row>
    <row r="539" spans="1:13" x14ac:dyDescent="0.25">
      <c r="A539" s="247" t="s">
        <v>502</v>
      </c>
      <c r="B539" s="282">
        <f>'Natural Gas Filter'!BU1389</f>
        <v>1.0380520507466832E-8</v>
      </c>
      <c r="C539" s="282">
        <f>'Natural Gas Filter'!BV1389</f>
        <v>1.0380520507466832E-8</v>
      </c>
      <c r="D539" s="282">
        <f>'Natural Gas Filter'!BW1389</f>
        <v>1.0380520507466832E-8</v>
      </c>
      <c r="E539" s="282">
        <f>'Natural Gas Filter'!BX1389</f>
        <v>1.0380520507466832E-8</v>
      </c>
      <c r="F539" s="283">
        <f>'Natural Gas Filter'!BY1389</f>
        <v>1.0380520507466832E-8</v>
      </c>
      <c r="J539" s="247" t="s">
        <v>502</v>
      </c>
      <c r="K539" s="282">
        <f>'Natural Gas Filter'!CL1389</f>
        <v>0</v>
      </c>
      <c r="L539" s="282">
        <f>'Natural Gas Filter'!CM1389</f>
        <v>0</v>
      </c>
      <c r="M539" s="283">
        <f>'Natural Gas Filter'!CN1389</f>
        <v>0</v>
      </c>
    </row>
    <row r="540" spans="1:13" x14ac:dyDescent="0.25">
      <c r="A540" s="247" t="s">
        <v>314</v>
      </c>
      <c r="B540" s="282">
        <f>'Natural Gas Filter'!BU1390</f>
        <v>4.9459088067340545E-5</v>
      </c>
      <c r="C540" s="282">
        <f>'Natural Gas Filter'!BV1390</f>
        <v>4.9459088067340545E-5</v>
      </c>
      <c r="D540" s="282">
        <f>'Natural Gas Filter'!BW1390</f>
        <v>4.9459088067340545E-5</v>
      </c>
      <c r="E540" s="282">
        <f>'Natural Gas Filter'!BX1390</f>
        <v>4.9459088067340545E-5</v>
      </c>
      <c r="F540" s="283">
        <f>'Natural Gas Filter'!BY1390</f>
        <v>4.9459088067340545E-5</v>
      </c>
      <c r="J540" s="247" t="s">
        <v>314</v>
      </c>
      <c r="K540" s="282">
        <f>'Natural Gas Filter'!CL1390</f>
        <v>4.9459088067340545E-5</v>
      </c>
      <c r="L540" s="282">
        <f>'Natural Gas Filter'!CM1390</f>
        <v>4.9459088067340545E-5</v>
      </c>
      <c r="M540" s="283">
        <f>'Natural Gas Filter'!CN1390</f>
        <v>4.9459088067340545E-5</v>
      </c>
    </row>
    <row r="541" spans="1:13" x14ac:dyDescent="0.25">
      <c r="A541" s="247" t="s">
        <v>316</v>
      </c>
      <c r="B541" s="282">
        <f>'Natural Gas Filter'!BU1391</f>
        <v>2.5907141368606958E-8</v>
      </c>
      <c r="C541" s="282">
        <f>'Natural Gas Filter'!BV1391</f>
        <v>2.5907141368606958E-8</v>
      </c>
      <c r="D541" s="282">
        <f>'Natural Gas Filter'!BW1391</f>
        <v>2.5907141368606958E-8</v>
      </c>
      <c r="E541" s="282">
        <f>'Natural Gas Filter'!BX1391</f>
        <v>2.5907141368606958E-8</v>
      </c>
      <c r="F541" s="283">
        <f>'Natural Gas Filter'!BY1391</f>
        <v>2.5907141368606958E-8</v>
      </c>
      <c r="J541" s="247" t="s">
        <v>316</v>
      </c>
      <c r="K541" s="282">
        <f>'Natural Gas Filter'!CL1391</f>
        <v>2.5907141368606958E-8</v>
      </c>
      <c r="L541" s="282">
        <f>'Natural Gas Filter'!CM1391</f>
        <v>2.5907141368606958E-8</v>
      </c>
      <c r="M541" s="283">
        <f>'Natural Gas Filter'!CN1391</f>
        <v>2.5907141368606958E-8</v>
      </c>
    </row>
    <row r="542" spans="1:13" x14ac:dyDescent="0.25">
      <c r="A542" s="247" t="s">
        <v>257</v>
      </c>
      <c r="B542" s="282">
        <f>'Natural Gas Filter'!BU1392</f>
        <v>2.6554819902822127</v>
      </c>
      <c r="C542" s="282">
        <f>'Natural Gas Filter'!BV1392</f>
        <v>2.6554819902822127</v>
      </c>
      <c r="D542" s="282">
        <f>'Natural Gas Filter'!BW1392</f>
        <v>2.6554819902822127</v>
      </c>
      <c r="E542" s="282">
        <f>'Natural Gas Filter'!BX1392</f>
        <v>2.6554819902822127</v>
      </c>
      <c r="F542" s="283">
        <f>'Natural Gas Filter'!BY1392</f>
        <v>2.6554819902822127</v>
      </c>
      <c r="J542" s="247" t="s">
        <v>257</v>
      </c>
      <c r="K542" s="282">
        <f>'Natural Gas Filter'!CL1392</f>
        <v>2.8262336038480314</v>
      </c>
      <c r="L542" s="282">
        <f>'Natural Gas Filter'!CM1392</f>
        <v>2.8262336038480314</v>
      </c>
      <c r="M542" s="283">
        <f>'Natural Gas Filter'!CN1392</f>
        <v>2.8262336038480314</v>
      </c>
    </row>
    <row r="543" spans="1:13" x14ac:dyDescent="0.25">
      <c r="A543" s="247" t="s">
        <v>266</v>
      </c>
      <c r="B543" s="282">
        <f>'Natural Gas Filter'!BU1393</f>
        <v>1.9795411200285587E-3</v>
      </c>
      <c r="C543" s="282">
        <f>'Natural Gas Filter'!BV1393</f>
        <v>7.2422236098605805E-4</v>
      </c>
      <c r="D543" s="282">
        <f>'Natural Gas Filter'!BW1393</f>
        <v>3.6211118049302903E-4</v>
      </c>
      <c r="E543" s="282">
        <f>'Natural Gas Filter'!BX1393</f>
        <v>1.9795411200285587E-3</v>
      </c>
      <c r="F543" s="283">
        <f>'Natural Gas Filter'!BY1393</f>
        <v>1.9795411200285587E-3</v>
      </c>
      <c r="J543" s="247" t="s">
        <v>266</v>
      </c>
      <c r="K543" s="282">
        <f>'Natural Gas Filter'!CL1393</f>
        <v>9.3972267327947032E-3</v>
      </c>
      <c r="L543" s="282">
        <f>'Natural Gas Filter'!CM1393</f>
        <v>9.3972267327947032E-3</v>
      </c>
      <c r="M543" s="283">
        <f>'Natural Gas Filter'!CN1393</f>
        <v>9.3972267327947032E-3</v>
      </c>
    </row>
    <row r="544" spans="1:13" x14ac:dyDescent="0.25">
      <c r="A544" s="247" t="s">
        <v>691</v>
      </c>
      <c r="B544" s="282">
        <f>'Natural Gas Filter'!BU1394</f>
        <v>0</v>
      </c>
      <c r="C544" s="282">
        <f>'Natural Gas Filter'!BV1394</f>
        <v>0</v>
      </c>
      <c r="D544" s="282">
        <f>'Natural Gas Filter'!BW1394</f>
        <v>0</v>
      </c>
      <c r="E544" s="282">
        <f>'Natural Gas Filter'!BX1394</f>
        <v>0</v>
      </c>
      <c r="F544" s="283">
        <f>'Natural Gas Filter'!BY1394</f>
        <v>0</v>
      </c>
      <c r="J544" s="247" t="s">
        <v>691</v>
      </c>
      <c r="K544" s="282">
        <f>'Natural Gas Filter'!CL1394</f>
        <v>0</v>
      </c>
      <c r="L544" s="282">
        <f>'Natural Gas Filter'!CM1394</f>
        <v>0</v>
      </c>
      <c r="M544" s="283">
        <f>'Natural Gas Filter'!CN1394</f>
        <v>0</v>
      </c>
    </row>
    <row r="545" spans="1:13" x14ac:dyDescent="0.25">
      <c r="A545" s="247" t="s">
        <v>688</v>
      </c>
      <c r="B545" s="282">
        <f>'Natural Gas Filter'!BU1395</f>
        <v>0</v>
      </c>
      <c r="C545" s="282">
        <f>'Natural Gas Filter'!BV1395</f>
        <v>0</v>
      </c>
      <c r="D545" s="282">
        <f>'Natural Gas Filter'!BW1395</f>
        <v>0</v>
      </c>
      <c r="E545" s="282">
        <f>'Natural Gas Filter'!BX1395</f>
        <v>0</v>
      </c>
      <c r="F545" s="283">
        <f>'Natural Gas Filter'!BY1395</f>
        <v>0</v>
      </c>
      <c r="J545" s="247" t="s">
        <v>688</v>
      </c>
      <c r="K545" s="282">
        <f>'Natural Gas Filter'!CL1395</f>
        <v>0</v>
      </c>
      <c r="L545" s="282">
        <f>'Natural Gas Filter'!CM1395</f>
        <v>0</v>
      </c>
      <c r="M545" s="283">
        <f>'Natural Gas Filter'!CN1395</f>
        <v>0</v>
      </c>
    </row>
    <row r="546" spans="1:13" x14ac:dyDescent="0.25">
      <c r="A546" s="247" t="s">
        <v>685</v>
      </c>
      <c r="B546" s="282">
        <f>'Natural Gas Filter'!BU1396</f>
        <v>0</v>
      </c>
      <c r="C546" s="282">
        <f>'Natural Gas Filter'!BV1396</f>
        <v>0</v>
      </c>
      <c r="D546" s="282">
        <f>'Natural Gas Filter'!BW1396</f>
        <v>0</v>
      </c>
      <c r="E546" s="282">
        <f>'Natural Gas Filter'!BX1396</f>
        <v>0</v>
      </c>
      <c r="F546" s="283">
        <f>'Natural Gas Filter'!BY1396</f>
        <v>0</v>
      </c>
      <c r="J546" s="247" t="s">
        <v>685</v>
      </c>
      <c r="K546" s="282">
        <f>'Natural Gas Filter'!CL1396</f>
        <v>0</v>
      </c>
      <c r="L546" s="282">
        <f>'Natural Gas Filter'!CM1396</f>
        <v>0</v>
      </c>
      <c r="M546" s="283">
        <f>'Natural Gas Filter'!CN1396</f>
        <v>0</v>
      </c>
    </row>
    <row r="547" spans="1:13" x14ac:dyDescent="0.25">
      <c r="A547" s="247" t="s">
        <v>319</v>
      </c>
      <c r="B547" s="282">
        <f>'Natural Gas Filter'!BU1397</f>
        <v>3.2972725378227027E-8</v>
      </c>
      <c r="C547" s="282">
        <f>'Natural Gas Filter'!BV1397</f>
        <v>3.2972725378227027E-8</v>
      </c>
      <c r="D547" s="282">
        <f>'Natural Gas Filter'!BW1397</f>
        <v>3.2972725378227027E-8</v>
      </c>
      <c r="E547" s="282">
        <f>'Natural Gas Filter'!BX1397</f>
        <v>3.2972725378227027E-8</v>
      </c>
      <c r="F547" s="283">
        <f>'Natural Gas Filter'!BY1397</f>
        <v>3.2972725378227027E-8</v>
      </c>
      <c r="J547" s="247" t="s">
        <v>319</v>
      </c>
      <c r="K547" s="282">
        <f>'Natural Gas Filter'!CL1397</f>
        <v>3.2972725378227027E-8</v>
      </c>
      <c r="L547" s="282">
        <f>'Natural Gas Filter'!CM1397</f>
        <v>4.7913470533729357E-12</v>
      </c>
      <c r="M547" s="283">
        <f>'Natural Gas Filter'!CN1397</f>
        <v>4.7913470533729357E-12</v>
      </c>
    </row>
    <row r="548" spans="1:13" x14ac:dyDescent="0.25">
      <c r="A548" s="247" t="s">
        <v>321</v>
      </c>
      <c r="B548" s="282">
        <f>'Natural Gas Filter'!BU1398</f>
        <v>4.2393504057720465E-11</v>
      </c>
      <c r="C548" s="282">
        <f>'Natural Gas Filter'!BV1398</f>
        <v>4.2393504057720465E-11</v>
      </c>
      <c r="D548" s="282">
        <f>'Natural Gas Filter'!BW1398</f>
        <v>4.2393504057720465E-11</v>
      </c>
      <c r="E548" s="282">
        <f>'Natural Gas Filter'!BX1398</f>
        <v>4.2393504057720465E-11</v>
      </c>
      <c r="F548" s="283">
        <f>'Natural Gas Filter'!BY1398</f>
        <v>4.2393504057720465E-11</v>
      </c>
      <c r="J548" s="247" t="s">
        <v>321</v>
      </c>
      <c r="K548" s="282">
        <f>'Natural Gas Filter'!CL1398</f>
        <v>4.2393504057720465E-11</v>
      </c>
      <c r="L548" s="282">
        <f>'Natural Gas Filter'!CM1398</f>
        <v>4.2393504057720465E-11</v>
      </c>
      <c r="M548" s="283">
        <f>'Natural Gas Filter'!CN1398</f>
        <v>4.2393504057720465E-11</v>
      </c>
    </row>
    <row r="549" spans="1:13" x14ac:dyDescent="0.25">
      <c r="A549" s="247" t="s">
        <v>323</v>
      </c>
      <c r="B549" s="282">
        <f>'Natural Gas Filter'!BU1399</f>
        <v>1.978363522693622E-9</v>
      </c>
      <c r="C549" s="282">
        <f>'Natural Gas Filter'!BV1399</f>
        <v>1.978363522693622E-9</v>
      </c>
      <c r="D549" s="282">
        <f>'Natural Gas Filter'!BW1399</f>
        <v>1.978363522693622E-9</v>
      </c>
      <c r="E549" s="282">
        <f>'Natural Gas Filter'!BX1399</f>
        <v>1.978363522693622E-9</v>
      </c>
      <c r="F549" s="283">
        <f>'Natural Gas Filter'!BY1399</f>
        <v>1.978363522693622E-9</v>
      </c>
      <c r="J549" s="247" t="s">
        <v>323</v>
      </c>
      <c r="K549" s="282">
        <f>'Natural Gas Filter'!CL1399</f>
        <v>1.978363522693622E-9</v>
      </c>
      <c r="L549" s="282">
        <f>'Natural Gas Filter'!CM1399</f>
        <v>1.978363522693622E-9</v>
      </c>
      <c r="M549" s="283">
        <f>'Natural Gas Filter'!CN1399</f>
        <v>1.978363522693622E-9</v>
      </c>
    </row>
    <row r="550" spans="1:13" x14ac:dyDescent="0.25">
      <c r="A550" s="247" t="s">
        <v>325</v>
      </c>
      <c r="B550" s="282">
        <f>'Natural Gas Filter'!BU1400</f>
        <v>2.0019154693923555E-8</v>
      </c>
      <c r="C550" s="282">
        <f>'Natural Gas Filter'!BV1400</f>
        <v>2.0019154693923555E-8</v>
      </c>
      <c r="D550" s="282">
        <f>'Natural Gas Filter'!BW1400</f>
        <v>2.0019154693923555E-8</v>
      </c>
      <c r="E550" s="282">
        <f>'Natural Gas Filter'!BX1400</f>
        <v>2.0019154693923555E-8</v>
      </c>
      <c r="F550" s="283">
        <f>'Natural Gas Filter'!BY1400</f>
        <v>2.0019154693923555E-8</v>
      </c>
      <c r="J550" s="247" t="s">
        <v>325</v>
      </c>
      <c r="K550" s="282">
        <f>'Natural Gas Filter'!CL1400</f>
        <v>2.0019154693923555E-8</v>
      </c>
      <c r="L550" s="282">
        <f>'Natural Gas Filter'!CM1400</f>
        <v>7.3210521501937188E-12</v>
      </c>
      <c r="M550" s="283">
        <f>'Natural Gas Filter'!CN1400</f>
        <v>2.0019154693923555E-8</v>
      </c>
    </row>
    <row r="551" spans="1:13" x14ac:dyDescent="0.25">
      <c r="A551" s="247" t="s">
        <v>550</v>
      </c>
      <c r="B551" s="282">
        <f>'Natural Gas Filter'!BU1401</f>
        <v>0</v>
      </c>
      <c r="C551" s="282">
        <f>'Natural Gas Filter'!BV1401</f>
        <v>0</v>
      </c>
      <c r="D551" s="282">
        <f>'Natural Gas Filter'!BW1401</f>
        <v>0</v>
      </c>
      <c r="E551" s="282">
        <f>'Natural Gas Filter'!BX1401</f>
        <v>0</v>
      </c>
      <c r="F551" s="283">
        <f>'Natural Gas Filter'!BY1401</f>
        <v>0</v>
      </c>
      <c r="J551" s="247" t="s">
        <v>550</v>
      </c>
      <c r="K551" s="282">
        <f>'Natural Gas Filter'!CL1401</f>
        <v>0</v>
      </c>
      <c r="L551" s="282">
        <f>'Natural Gas Filter'!CM1401</f>
        <v>2.2526314308288365E-13</v>
      </c>
      <c r="M551" s="283">
        <f>'Natural Gas Filter'!CN1401</f>
        <v>0</v>
      </c>
    </row>
    <row r="552" spans="1:13" x14ac:dyDescent="0.25">
      <c r="A552" s="247" t="s">
        <v>728</v>
      </c>
      <c r="B552" s="282">
        <f>'Natural Gas Filter'!BU1402</f>
        <v>0</v>
      </c>
      <c r="C552" s="282">
        <f>'Natural Gas Filter'!BV1402</f>
        <v>0</v>
      </c>
      <c r="D552" s="282">
        <f>'Natural Gas Filter'!BW1402</f>
        <v>0</v>
      </c>
      <c r="E552" s="282">
        <f>'Natural Gas Filter'!BX1402</f>
        <v>0</v>
      </c>
      <c r="F552" s="283">
        <f>'Natural Gas Filter'!BY1402</f>
        <v>0</v>
      </c>
      <c r="J552" s="247" t="s">
        <v>728</v>
      </c>
      <c r="K552" s="282">
        <f>'Natural Gas Filter'!CL1402</f>
        <v>0</v>
      </c>
      <c r="L552" s="282">
        <f>'Natural Gas Filter'!CM1402</f>
        <v>0</v>
      </c>
      <c r="M552" s="283">
        <f>'Natural Gas Filter'!CN1402</f>
        <v>0</v>
      </c>
    </row>
    <row r="553" spans="1:13" x14ac:dyDescent="0.25">
      <c r="A553" s="247" t="s">
        <v>682</v>
      </c>
      <c r="B553" s="282">
        <f>'Natural Gas Filter'!BU1403</f>
        <v>0</v>
      </c>
      <c r="C553" s="282">
        <f>'Natural Gas Filter'!BV1403</f>
        <v>0</v>
      </c>
      <c r="D553" s="282">
        <f>'Natural Gas Filter'!BW1403</f>
        <v>0</v>
      </c>
      <c r="E553" s="282">
        <f>'Natural Gas Filter'!BX1403</f>
        <v>0</v>
      </c>
      <c r="F553" s="283">
        <f>'Natural Gas Filter'!BY1403</f>
        <v>0</v>
      </c>
      <c r="J553" s="247" t="s">
        <v>682</v>
      </c>
      <c r="K553" s="282">
        <f>'Natural Gas Filter'!CL1403</f>
        <v>0</v>
      </c>
      <c r="L553" s="282">
        <f>'Natural Gas Filter'!CM1403</f>
        <v>0</v>
      </c>
      <c r="M553" s="283">
        <f>'Natural Gas Filter'!CN1403</f>
        <v>0</v>
      </c>
    </row>
    <row r="554" spans="1:13" x14ac:dyDescent="0.25">
      <c r="A554" s="247" t="s">
        <v>327</v>
      </c>
      <c r="B554" s="282">
        <f>'Natural Gas Filter'!BU1404</f>
        <v>2.8262336038480305E-11</v>
      </c>
      <c r="C554" s="282">
        <f>'Natural Gas Filter'!BV1404</f>
        <v>2.8262336038480305E-11</v>
      </c>
      <c r="D554" s="282">
        <f>'Natural Gas Filter'!BW1404</f>
        <v>2.8262336038480305E-11</v>
      </c>
      <c r="E554" s="282">
        <f>'Natural Gas Filter'!BX1404</f>
        <v>2.8262336038480305E-11</v>
      </c>
      <c r="F554" s="283">
        <f>'Natural Gas Filter'!BY1404</f>
        <v>2.8262336038480305E-11</v>
      </c>
      <c r="J554" s="247" t="s">
        <v>327</v>
      </c>
      <c r="K554" s="282">
        <f>'Natural Gas Filter'!CL1404</f>
        <v>2.8262336038480305E-11</v>
      </c>
      <c r="L554" s="282">
        <f>'Natural Gas Filter'!CM1404</f>
        <v>2.8262336038480305E-11</v>
      </c>
      <c r="M554" s="283">
        <f>'Natural Gas Filter'!CN1404</f>
        <v>2.8262336038480305E-11</v>
      </c>
    </row>
    <row r="555" spans="1:13" x14ac:dyDescent="0.25">
      <c r="A555" s="247" t="s">
        <v>329</v>
      </c>
      <c r="B555" s="282">
        <f>'Natural Gas Filter'!BU1405</f>
        <v>2.826233603848031E-8</v>
      </c>
      <c r="C555" s="282">
        <f>'Natural Gas Filter'!BV1405</f>
        <v>2.826233603848031E-8</v>
      </c>
      <c r="D555" s="282">
        <f>'Natural Gas Filter'!BW1405</f>
        <v>2.826233603848031E-8</v>
      </c>
      <c r="E555" s="282">
        <f>'Natural Gas Filter'!BX1405</f>
        <v>2.826233603848031E-8</v>
      </c>
      <c r="F555" s="283">
        <f>'Natural Gas Filter'!BY1405</f>
        <v>2.826233603848031E-8</v>
      </c>
      <c r="J555" s="247" t="s">
        <v>329</v>
      </c>
      <c r="K555" s="282">
        <f>'Natural Gas Filter'!CL1405</f>
        <v>2.826233603848031E-8</v>
      </c>
      <c r="L555" s="282">
        <f>'Natural Gas Filter'!CM1405</f>
        <v>2.826233603848031E-8</v>
      </c>
      <c r="M555" s="283">
        <f>'Natural Gas Filter'!CN1405</f>
        <v>2.826233603848031E-8</v>
      </c>
    </row>
    <row r="556" spans="1:13" x14ac:dyDescent="0.25">
      <c r="A556" s="247" t="s">
        <v>680</v>
      </c>
      <c r="B556" s="282">
        <f>'Natural Gas Filter'!BU1406</f>
        <v>0</v>
      </c>
      <c r="C556" s="282">
        <f>'Natural Gas Filter'!BV1406</f>
        <v>0</v>
      </c>
      <c r="D556" s="282">
        <f>'Natural Gas Filter'!BW1406</f>
        <v>0</v>
      </c>
      <c r="E556" s="282">
        <f>'Natural Gas Filter'!BX1406</f>
        <v>0</v>
      </c>
      <c r="F556" s="283">
        <f>'Natural Gas Filter'!BY1406</f>
        <v>0</v>
      </c>
      <c r="J556" s="247" t="s">
        <v>680</v>
      </c>
      <c r="K556" s="282">
        <f>'Natural Gas Filter'!CL1406</f>
        <v>0</v>
      </c>
      <c r="L556" s="282">
        <f>'Natural Gas Filter'!CM1406</f>
        <v>0</v>
      </c>
      <c r="M556" s="283">
        <f>'Natural Gas Filter'!CN1406</f>
        <v>0</v>
      </c>
    </row>
    <row r="557" spans="1:13" x14ac:dyDescent="0.25">
      <c r="A557" s="247" t="s">
        <v>678</v>
      </c>
      <c r="B557" s="282">
        <f>'Natural Gas Filter'!BU1407</f>
        <v>0</v>
      </c>
      <c r="C557" s="282">
        <f>'Natural Gas Filter'!BV1407</f>
        <v>0</v>
      </c>
      <c r="D557" s="282">
        <f>'Natural Gas Filter'!BW1407</f>
        <v>0</v>
      </c>
      <c r="E557" s="282">
        <f>'Natural Gas Filter'!BX1407</f>
        <v>0</v>
      </c>
      <c r="F557" s="283">
        <f>'Natural Gas Filter'!BY1407</f>
        <v>0</v>
      </c>
      <c r="J557" s="247" t="s">
        <v>678</v>
      </c>
      <c r="K557" s="282">
        <f>'Natural Gas Filter'!CL1407</f>
        <v>0</v>
      </c>
      <c r="L557" s="282">
        <f>'Natural Gas Filter'!CM1407</f>
        <v>0</v>
      </c>
      <c r="M557" s="283">
        <f>'Natural Gas Filter'!CN1407</f>
        <v>0</v>
      </c>
    </row>
    <row r="558" spans="1:13" x14ac:dyDescent="0.25">
      <c r="A558" s="247" t="s">
        <v>676</v>
      </c>
      <c r="B558" s="282">
        <f>'Natural Gas Filter'!BU1408</f>
        <v>0</v>
      </c>
      <c r="C558" s="282">
        <f>'Natural Gas Filter'!BV1408</f>
        <v>0</v>
      </c>
      <c r="D558" s="282">
        <f>'Natural Gas Filter'!BW1408</f>
        <v>0</v>
      </c>
      <c r="E558" s="282">
        <f>'Natural Gas Filter'!BX1408</f>
        <v>0</v>
      </c>
      <c r="F558" s="283">
        <f>'Natural Gas Filter'!BY1408</f>
        <v>0</v>
      </c>
      <c r="J558" s="247" t="s">
        <v>676</v>
      </c>
      <c r="K558" s="282">
        <f>'Natural Gas Filter'!CL1408</f>
        <v>0</v>
      </c>
      <c r="L558" s="282">
        <f>'Natural Gas Filter'!CM1408</f>
        <v>0</v>
      </c>
      <c r="M558" s="283">
        <f>'Natural Gas Filter'!CN1408</f>
        <v>0</v>
      </c>
    </row>
    <row r="559" spans="1:13" x14ac:dyDescent="0.25">
      <c r="A559" s="247" t="s">
        <v>331</v>
      </c>
      <c r="B559" s="282">
        <f>'Natural Gas Filter'!BU1409</f>
        <v>3.7683114717973746E-10</v>
      </c>
      <c r="C559" s="282">
        <f>'Natural Gas Filter'!BV1409</f>
        <v>3.7683114717973746E-10</v>
      </c>
      <c r="D559" s="282">
        <f>'Natural Gas Filter'!BW1409</f>
        <v>3.7683114717973746E-10</v>
      </c>
      <c r="E559" s="282">
        <f>'Natural Gas Filter'!BX1409</f>
        <v>3.7683114717973746E-10</v>
      </c>
      <c r="F559" s="283">
        <f>'Natural Gas Filter'!BY1409</f>
        <v>3.7683114717973746E-10</v>
      </c>
      <c r="J559" s="247" t="s">
        <v>331</v>
      </c>
      <c r="K559" s="282">
        <f>'Natural Gas Filter'!CL1409</f>
        <v>3.7683114717973746E-10</v>
      </c>
      <c r="L559" s="282">
        <f>'Natural Gas Filter'!CM1409</f>
        <v>3.7683114717973746E-10</v>
      </c>
      <c r="M559" s="283">
        <f>'Natural Gas Filter'!CN1409</f>
        <v>3.7683114717973746E-10</v>
      </c>
    </row>
    <row r="560" spans="1:13" x14ac:dyDescent="0.25">
      <c r="A560" s="247" t="s">
        <v>334</v>
      </c>
      <c r="B560" s="282">
        <f>'Natural Gas Filter'!BU1410</f>
        <v>7.3011034766074144E-5</v>
      </c>
      <c r="C560" s="282">
        <f>'Natural Gas Filter'!BV1410</f>
        <v>7.3011034766074144E-5</v>
      </c>
      <c r="D560" s="282">
        <f>'Natural Gas Filter'!BW1410</f>
        <v>7.3011034766074144E-5</v>
      </c>
      <c r="E560" s="282">
        <f>'Natural Gas Filter'!BX1410</f>
        <v>7.3011034766074144E-5</v>
      </c>
      <c r="F560" s="283">
        <f>'Natural Gas Filter'!BY1410</f>
        <v>7.3011034766074144E-5</v>
      </c>
      <c r="J560" s="247" t="s">
        <v>334</v>
      </c>
      <c r="K560" s="282">
        <f>'Natural Gas Filter'!CL1410</f>
        <v>7.3011034766074144E-5</v>
      </c>
      <c r="L560" s="282">
        <f>'Natural Gas Filter'!CM1410</f>
        <v>7.3011034766074144E-5</v>
      </c>
      <c r="M560" s="283">
        <f>'Natural Gas Filter'!CN1410</f>
        <v>7.3011034766074144E-5</v>
      </c>
    </row>
    <row r="561" spans="1:13" x14ac:dyDescent="0.25">
      <c r="A561" s="247" t="s">
        <v>673</v>
      </c>
      <c r="B561" s="282">
        <f>'Natural Gas Filter'!BU1411</f>
        <v>0</v>
      </c>
      <c r="C561" s="282">
        <f>'Natural Gas Filter'!BV1411</f>
        <v>0</v>
      </c>
      <c r="D561" s="282">
        <f>'Natural Gas Filter'!BW1411</f>
        <v>0</v>
      </c>
      <c r="E561" s="282">
        <f>'Natural Gas Filter'!BX1411</f>
        <v>0</v>
      </c>
      <c r="F561" s="283">
        <f>'Natural Gas Filter'!BY1411</f>
        <v>0</v>
      </c>
      <c r="J561" s="247" t="s">
        <v>673</v>
      </c>
      <c r="K561" s="282">
        <f>'Natural Gas Filter'!CL1411</f>
        <v>0</v>
      </c>
      <c r="L561" s="282">
        <f>'Natural Gas Filter'!CM1411</f>
        <v>0</v>
      </c>
      <c r="M561" s="283">
        <f>'Natural Gas Filter'!CN1411</f>
        <v>0</v>
      </c>
    </row>
    <row r="562" spans="1:13" x14ac:dyDescent="0.25">
      <c r="A562" s="247" t="s">
        <v>510</v>
      </c>
      <c r="B562" s="282">
        <f>'Natural Gas Filter'!BU1412</f>
        <v>7.7250385171846182E-7</v>
      </c>
      <c r="C562" s="282">
        <f>'Natural Gas Filter'!BV1412</f>
        <v>7.7250385171846182E-7</v>
      </c>
      <c r="D562" s="282">
        <f>'Natural Gas Filter'!BW1412</f>
        <v>7.7250385171846182E-7</v>
      </c>
      <c r="E562" s="282">
        <f>'Natural Gas Filter'!BX1412</f>
        <v>7.7250385171846182E-7</v>
      </c>
      <c r="F562" s="283">
        <f>'Natural Gas Filter'!BY1412</f>
        <v>7.7250385171846182E-7</v>
      </c>
      <c r="J562" s="247" t="s">
        <v>510</v>
      </c>
      <c r="K562" s="282">
        <f>'Natural Gas Filter'!CL1412</f>
        <v>0</v>
      </c>
      <c r="L562" s="282">
        <f>'Natural Gas Filter'!CM1412</f>
        <v>0</v>
      </c>
      <c r="M562" s="283">
        <f>'Natural Gas Filter'!CN1412</f>
        <v>0</v>
      </c>
    </row>
    <row r="563" spans="1:13" x14ac:dyDescent="0.25">
      <c r="A563" s="247" t="s">
        <v>671</v>
      </c>
      <c r="B563" s="282">
        <f>'Natural Gas Filter'!BU1413</f>
        <v>0</v>
      </c>
      <c r="C563" s="282">
        <f>'Natural Gas Filter'!BV1413</f>
        <v>0</v>
      </c>
      <c r="D563" s="282">
        <f>'Natural Gas Filter'!BW1413</f>
        <v>0</v>
      </c>
      <c r="E563" s="282">
        <f>'Natural Gas Filter'!BX1413</f>
        <v>0</v>
      </c>
      <c r="F563" s="283">
        <f>'Natural Gas Filter'!BY1413</f>
        <v>0</v>
      </c>
      <c r="J563" s="247" t="s">
        <v>671</v>
      </c>
      <c r="K563" s="282">
        <f>'Natural Gas Filter'!CL1413</f>
        <v>0</v>
      </c>
      <c r="L563" s="282">
        <f>'Natural Gas Filter'!CM1413</f>
        <v>0</v>
      </c>
      <c r="M563" s="283">
        <f>'Natural Gas Filter'!CN1413</f>
        <v>0</v>
      </c>
    </row>
    <row r="564" spans="1:13" x14ac:dyDescent="0.25">
      <c r="A564" s="247" t="s">
        <v>668</v>
      </c>
      <c r="B564" s="282">
        <f>'Natural Gas Filter'!BU1414</f>
        <v>0</v>
      </c>
      <c r="C564" s="282">
        <f>'Natural Gas Filter'!BV1414</f>
        <v>0</v>
      </c>
      <c r="D564" s="282">
        <f>'Natural Gas Filter'!BW1414</f>
        <v>0</v>
      </c>
      <c r="E564" s="282">
        <f>'Natural Gas Filter'!BX1414</f>
        <v>0</v>
      </c>
      <c r="F564" s="283">
        <f>'Natural Gas Filter'!BY1414</f>
        <v>0</v>
      </c>
      <c r="J564" s="247" t="s">
        <v>668</v>
      </c>
      <c r="K564" s="282">
        <f>'Natural Gas Filter'!CL1414</f>
        <v>0</v>
      </c>
      <c r="L564" s="282">
        <f>'Natural Gas Filter'!CM1414</f>
        <v>0</v>
      </c>
      <c r="M564" s="283">
        <f>'Natural Gas Filter'!CN1414</f>
        <v>0</v>
      </c>
    </row>
    <row r="565" spans="1:13" x14ac:dyDescent="0.25">
      <c r="A565" s="247" t="s">
        <v>336</v>
      </c>
      <c r="B565" s="282">
        <f>'Natural Gas Filter'!BU1415</f>
        <v>7.0655840096200789E-11</v>
      </c>
      <c r="C565" s="282">
        <f>'Natural Gas Filter'!BV1415</f>
        <v>7.0655840096200789E-11</v>
      </c>
      <c r="D565" s="282">
        <f>'Natural Gas Filter'!BW1415</f>
        <v>7.0655840096200789E-11</v>
      </c>
      <c r="E565" s="282">
        <f>'Natural Gas Filter'!BX1415</f>
        <v>3.2831413698034627E-10</v>
      </c>
      <c r="F565" s="283">
        <f>'Natural Gas Filter'!BY1415</f>
        <v>3.2831413698034627E-10</v>
      </c>
      <c r="J565" s="247" t="s">
        <v>336</v>
      </c>
      <c r="K565" s="282">
        <f>'Natural Gas Filter'!CL1415</f>
        <v>7.0655840096200789E-11</v>
      </c>
      <c r="L565" s="282">
        <f>'Natural Gas Filter'!CM1415</f>
        <v>7.0655840096200789E-11</v>
      </c>
      <c r="M565" s="283">
        <f>'Natural Gas Filter'!CN1415</f>
        <v>7.0655840096200789E-11</v>
      </c>
    </row>
    <row r="566" spans="1:13" x14ac:dyDescent="0.25">
      <c r="A566" s="247" t="s">
        <v>338</v>
      </c>
      <c r="B566" s="282">
        <f>'Natural Gas Filter'!BU1416</f>
        <v>6.5945450756454072E-11</v>
      </c>
      <c r="C566" s="282">
        <f>'Natural Gas Filter'!BV1416</f>
        <v>6.5945450756454072E-11</v>
      </c>
      <c r="D566" s="282">
        <f>'Natural Gas Filter'!BW1416</f>
        <v>6.5945450756454072E-11</v>
      </c>
      <c r="E566" s="282">
        <f>'Natural Gas Filter'!BX1416</f>
        <v>6.5945450756454072E-11</v>
      </c>
      <c r="F566" s="283">
        <f>'Natural Gas Filter'!BY1416</f>
        <v>6.5945450756454072E-11</v>
      </c>
      <c r="J566" s="247" t="s">
        <v>338</v>
      </c>
      <c r="K566" s="282">
        <f>'Natural Gas Filter'!CL1416</f>
        <v>6.5945450756454072E-11</v>
      </c>
      <c r="L566" s="282">
        <f>'Natural Gas Filter'!CM1416</f>
        <v>6.5945450756454072E-11</v>
      </c>
      <c r="M566" s="283">
        <f>'Natural Gas Filter'!CN1416</f>
        <v>6.5945450756454072E-11</v>
      </c>
    </row>
    <row r="567" spans="1:13" x14ac:dyDescent="0.25">
      <c r="A567" s="247" t="s">
        <v>340</v>
      </c>
      <c r="B567" s="282">
        <f>'Natural Gas Filter'!BU1417</f>
        <v>1.7139929210003372E-5</v>
      </c>
      <c r="C567" s="282">
        <f>'Natural Gas Filter'!BV1417</f>
        <v>1.7139929210003372E-5</v>
      </c>
      <c r="D567" s="282">
        <f>'Natural Gas Filter'!BW1417</f>
        <v>1.7139929210003372E-5</v>
      </c>
      <c r="E567" s="282">
        <f>'Natural Gas Filter'!BX1417</f>
        <v>4.8281490732403863E-7</v>
      </c>
      <c r="F567" s="283">
        <f>'Natural Gas Filter'!BY1417</f>
        <v>4.8281490732403863E-7</v>
      </c>
      <c r="J567" s="247" t="s">
        <v>340</v>
      </c>
      <c r="K567" s="282">
        <f>'Natural Gas Filter'!CL1417</f>
        <v>1.7663960024050194E-6</v>
      </c>
      <c r="L567" s="282">
        <f>'Natural Gas Filter'!CM1417</f>
        <v>1.7663960024050194E-6</v>
      </c>
      <c r="M567" s="283">
        <f>'Natural Gas Filter'!CN1417</f>
        <v>1.7663960024050194E-6</v>
      </c>
    </row>
    <row r="568" spans="1:13" x14ac:dyDescent="0.25">
      <c r="A568" s="247" t="s">
        <v>342</v>
      </c>
      <c r="B568" s="282">
        <f>'Natural Gas Filter'!BU1418</f>
        <v>4.2393504057720465E-11</v>
      </c>
      <c r="C568" s="282">
        <f>'Natural Gas Filter'!BV1418</f>
        <v>4.2393504057720465E-11</v>
      </c>
      <c r="D568" s="282">
        <f>'Natural Gas Filter'!BW1418</f>
        <v>4.2393504057720465E-11</v>
      </c>
      <c r="E568" s="282">
        <f>'Natural Gas Filter'!BX1418</f>
        <v>4.2393504057720465E-11</v>
      </c>
      <c r="F568" s="283">
        <f>'Natural Gas Filter'!BY1418</f>
        <v>4.2393504057720465E-11</v>
      </c>
      <c r="J568" s="247" t="s">
        <v>342</v>
      </c>
      <c r="K568" s="282">
        <f>'Natural Gas Filter'!CL1418</f>
        <v>4.2393504057720465E-11</v>
      </c>
      <c r="L568" s="282">
        <f>'Natural Gas Filter'!CM1418</f>
        <v>4.2393504057720465E-11</v>
      </c>
      <c r="M568" s="283">
        <f>'Natural Gas Filter'!CN1418</f>
        <v>4.2393504057720465E-11</v>
      </c>
    </row>
    <row r="569" spans="1:13" x14ac:dyDescent="0.25">
      <c r="A569" s="247" t="s">
        <v>726</v>
      </c>
      <c r="B569" s="282">
        <f>'Natural Gas Filter'!BU1419</f>
        <v>0</v>
      </c>
      <c r="C569" s="282">
        <f>'Natural Gas Filter'!BV1419</f>
        <v>0</v>
      </c>
      <c r="D569" s="282">
        <f>'Natural Gas Filter'!BW1419</f>
        <v>0</v>
      </c>
      <c r="E569" s="282">
        <f>'Natural Gas Filter'!BX1419</f>
        <v>0</v>
      </c>
      <c r="F569" s="283">
        <f>'Natural Gas Filter'!BY1419</f>
        <v>0</v>
      </c>
      <c r="J569" s="247" t="s">
        <v>726</v>
      </c>
      <c r="K569" s="282">
        <f>'Natural Gas Filter'!CL1419</f>
        <v>0</v>
      </c>
      <c r="L569" s="282">
        <f>'Natural Gas Filter'!CM1419</f>
        <v>0</v>
      </c>
      <c r="M569" s="283">
        <f>'Natural Gas Filter'!CN1419</f>
        <v>0</v>
      </c>
    </row>
    <row r="570" spans="1:13" x14ac:dyDescent="0.25">
      <c r="A570" s="247" t="s">
        <v>666</v>
      </c>
      <c r="B570" s="282">
        <f>'Natural Gas Filter'!BU1420</f>
        <v>0</v>
      </c>
      <c r="C570" s="282">
        <f>'Natural Gas Filter'!BV1420</f>
        <v>0</v>
      </c>
      <c r="D570" s="282">
        <f>'Natural Gas Filter'!BW1420</f>
        <v>0</v>
      </c>
      <c r="E570" s="282">
        <f>'Natural Gas Filter'!BX1420</f>
        <v>0</v>
      </c>
      <c r="F570" s="283">
        <f>'Natural Gas Filter'!BY1420</f>
        <v>0</v>
      </c>
      <c r="J570" s="247" t="s">
        <v>666</v>
      </c>
      <c r="K570" s="282">
        <f>'Natural Gas Filter'!CL1420</f>
        <v>0</v>
      </c>
      <c r="L570" s="282">
        <f>'Natural Gas Filter'!CM1420</f>
        <v>0</v>
      </c>
      <c r="M570" s="283">
        <f>'Natural Gas Filter'!CN1420</f>
        <v>0</v>
      </c>
    </row>
    <row r="571" spans="1:13" x14ac:dyDescent="0.25">
      <c r="A571" s="247" t="s">
        <v>518</v>
      </c>
      <c r="B571" s="282">
        <f>'Natural Gas Filter'!BU1421</f>
        <v>1.5450077034369236E-6</v>
      </c>
      <c r="C571" s="282">
        <f>'Natural Gas Filter'!BV1421</f>
        <v>1.5450077034369236E-6</v>
      </c>
      <c r="D571" s="282">
        <f>'Natural Gas Filter'!BW1421</f>
        <v>1.5450077034369236E-6</v>
      </c>
      <c r="E571" s="282">
        <f>'Natural Gas Filter'!BX1421</f>
        <v>1.5450077034369236E-6</v>
      </c>
      <c r="F571" s="283">
        <f>'Natural Gas Filter'!BY1421</f>
        <v>1.5450077034369236E-6</v>
      </c>
      <c r="J571" s="247" t="s">
        <v>518</v>
      </c>
      <c r="K571" s="282">
        <f>'Natural Gas Filter'!CL1421</f>
        <v>0</v>
      </c>
      <c r="L571" s="282">
        <f>'Natural Gas Filter'!CM1421</f>
        <v>0</v>
      </c>
      <c r="M571" s="283">
        <f>'Natural Gas Filter'!CN1421</f>
        <v>0</v>
      </c>
    </row>
    <row r="572" spans="1:13" x14ac:dyDescent="0.25">
      <c r="A572" s="247" t="s">
        <v>344</v>
      </c>
      <c r="B572" s="282">
        <f>'Natural Gas Filter'!BU1422</f>
        <v>1.1775973349366798E-8</v>
      </c>
      <c r="C572" s="282">
        <f>'Natural Gas Filter'!BV1422</f>
        <v>1.1775973349366798E-8</v>
      </c>
      <c r="D572" s="282">
        <f>'Natural Gas Filter'!BW1422</f>
        <v>1.1775973349366798E-8</v>
      </c>
      <c r="E572" s="282">
        <f>'Natural Gas Filter'!BX1422</f>
        <v>1.1775973349366798E-8</v>
      </c>
      <c r="F572" s="283">
        <f>'Natural Gas Filter'!BY1422</f>
        <v>1.1775973349366798E-8</v>
      </c>
      <c r="J572" s="247" t="s">
        <v>344</v>
      </c>
      <c r="K572" s="282">
        <f>'Natural Gas Filter'!CL1422</f>
        <v>1.1775973349366798E-8</v>
      </c>
      <c r="L572" s="282">
        <f>'Natural Gas Filter'!CM1422</f>
        <v>1.1775973349366798E-8</v>
      </c>
      <c r="M572" s="283">
        <f>'Natural Gas Filter'!CN1422</f>
        <v>1.1775973349366798E-8</v>
      </c>
    </row>
    <row r="573" spans="1:13" x14ac:dyDescent="0.25">
      <c r="A573" s="247" t="s">
        <v>346</v>
      </c>
      <c r="B573" s="282">
        <f>'Natural Gas Filter'!BU1423</f>
        <v>8.9497397455187669E-9</v>
      </c>
      <c r="C573" s="282">
        <f>'Natural Gas Filter'!BV1423</f>
        <v>8.9497397455187669E-9</v>
      </c>
      <c r="D573" s="282">
        <f>'Natural Gas Filter'!BW1423</f>
        <v>8.9497397455187669E-9</v>
      </c>
      <c r="E573" s="282">
        <f>'Natural Gas Filter'!BX1423</f>
        <v>8.9497397455187669E-9</v>
      </c>
      <c r="F573" s="283">
        <f>'Natural Gas Filter'!BY1423</f>
        <v>8.9497397455187669E-9</v>
      </c>
      <c r="J573" s="247" t="s">
        <v>346</v>
      </c>
      <c r="K573" s="282">
        <f>'Natural Gas Filter'!CL1423</f>
        <v>8.9497397455187669E-9</v>
      </c>
      <c r="L573" s="282">
        <f>'Natural Gas Filter'!CM1423</f>
        <v>2.010473552014737E-13</v>
      </c>
      <c r="M573" s="283">
        <f>'Natural Gas Filter'!CN1423</f>
        <v>8.9497397455187669E-9</v>
      </c>
    </row>
    <row r="574" spans="1:13" x14ac:dyDescent="0.25">
      <c r="A574" s="247" t="s">
        <v>348</v>
      </c>
      <c r="B574" s="282">
        <f>'Natural Gas Filter'!BU1424</f>
        <v>6.1235061416707326E-9</v>
      </c>
      <c r="C574" s="282">
        <f>'Natural Gas Filter'!BV1424</f>
        <v>6.1235061416707326E-9</v>
      </c>
      <c r="D574" s="282">
        <f>'Natural Gas Filter'!BW1424</f>
        <v>6.1235061416707326E-9</v>
      </c>
      <c r="E574" s="282">
        <f>'Natural Gas Filter'!BX1424</f>
        <v>6.1235061416707326E-9</v>
      </c>
      <c r="F574" s="283">
        <f>'Natural Gas Filter'!BY1424</f>
        <v>6.1235061416707326E-9</v>
      </c>
      <c r="J574" s="247" t="s">
        <v>348</v>
      </c>
      <c r="K574" s="282">
        <f>'Natural Gas Filter'!CL1424</f>
        <v>6.1235061416707326E-9</v>
      </c>
      <c r="L574" s="282">
        <f>'Natural Gas Filter'!CM1424</f>
        <v>6.1235061416707326E-9</v>
      </c>
      <c r="M574" s="283">
        <f>'Natural Gas Filter'!CN1424</f>
        <v>6.1235061416707326E-9</v>
      </c>
    </row>
    <row r="575" spans="1:13" x14ac:dyDescent="0.25">
      <c r="A575" s="247" t="s">
        <v>350</v>
      </c>
      <c r="B575" s="282">
        <f>'Natural Gas Filter'!BU1425</f>
        <v>2.0761041014933664E-4</v>
      </c>
      <c r="C575" s="282">
        <f>'Natural Gas Filter'!BV1425</f>
        <v>2.0761041014933664E-4</v>
      </c>
      <c r="D575" s="282">
        <f>'Natural Gas Filter'!BW1425</f>
        <v>2.0761041014933664E-4</v>
      </c>
      <c r="E575" s="282">
        <f>'Natural Gas Filter'!BX1425</f>
        <v>2.0761041014933664E-4</v>
      </c>
      <c r="F575" s="283">
        <f>'Natural Gas Filter'!BY1425</f>
        <v>2.0761041014933664E-4</v>
      </c>
      <c r="J575" s="247" t="s">
        <v>350</v>
      </c>
      <c r="K575" s="282">
        <f>'Natural Gas Filter'!CL1425</f>
        <v>5.4169477407087261E-5</v>
      </c>
      <c r="L575" s="282">
        <f>'Natural Gas Filter'!CM1425</f>
        <v>5.4169477407087261E-5</v>
      </c>
      <c r="M575" s="283">
        <f>'Natural Gas Filter'!CN1425</f>
        <v>5.4169477407087261E-5</v>
      </c>
    </row>
    <row r="576" spans="1:13" x14ac:dyDescent="0.25">
      <c r="A576" s="247" t="s">
        <v>663</v>
      </c>
      <c r="B576" s="282">
        <f>'Natural Gas Filter'!BU1426</f>
        <v>0</v>
      </c>
      <c r="C576" s="282">
        <f>'Natural Gas Filter'!BV1426</f>
        <v>0</v>
      </c>
      <c r="D576" s="282">
        <f>'Natural Gas Filter'!BW1426</f>
        <v>0</v>
      </c>
      <c r="E576" s="282">
        <f>'Natural Gas Filter'!BX1426</f>
        <v>0</v>
      </c>
      <c r="F576" s="283">
        <f>'Natural Gas Filter'!BY1426</f>
        <v>0</v>
      </c>
      <c r="J576" s="247" t="s">
        <v>663</v>
      </c>
      <c r="K576" s="282">
        <f>'Natural Gas Filter'!CL1426</f>
        <v>0</v>
      </c>
      <c r="L576" s="282">
        <f>'Natural Gas Filter'!CM1426</f>
        <v>0</v>
      </c>
      <c r="M576" s="283">
        <f>'Natural Gas Filter'!CN1426</f>
        <v>0</v>
      </c>
    </row>
    <row r="577" spans="1:13" x14ac:dyDescent="0.25">
      <c r="A577" s="247" t="s">
        <v>352</v>
      </c>
      <c r="B577" s="282">
        <f>'Natural Gas Filter'!BU1427</f>
        <v>5.6524672076960631E-10</v>
      </c>
      <c r="C577" s="282">
        <f>'Natural Gas Filter'!BV1427</f>
        <v>5.6524672076960631E-10</v>
      </c>
      <c r="D577" s="282">
        <f>'Natural Gas Filter'!BW1427</f>
        <v>5.6524672076960631E-10</v>
      </c>
      <c r="E577" s="282">
        <f>'Natural Gas Filter'!BX1427</f>
        <v>5.6524672076960631E-10</v>
      </c>
      <c r="F577" s="283">
        <f>'Natural Gas Filter'!BY1427</f>
        <v>5.6524672076960631E-10</v>
      </c>
      <c r="J577" s="247" t="s">
        <v>352</v>
      </c>
      <c r="K577" s="282">
        <f>'Natural Gas Filter'!CL1427</f>
        <v>5.6524672076960631E-10</v>
      </c>
      <c r="L577" s="282">
        <f>'Natural Gas Filter'!CM1427</f>
        <v>5.6524672076960631E-10</v>
      </c>
      <c r="M577" s="283">
        <f>'Natural Gas Filter'!CN1427</f>
        <v>5.6524672076960631E-10</v>
      </c>
    </row>
    <row r="578" spans="1:13" x14ac:dyDescent="0.25">
      <c r="A578" s="247" t="s">
        <v>354</v>
      </c>
      <c r="B578" s="282">
        <f>'Natural Gas Filter'!BU1428</f>
        <v>4.2393504057720465E-11</v>
      </c>
      <c r="C578" s="282">
        <f>'Natural Gas Filter'!BV1428</f>
        <v>4.2393504057720465E-11</v>
      </c>
      <c r="D578" s="282">
        <f>'Natural Gas Filter'!BW1428</f>
        <v>4.2393504057720465E-11</v>
      </c>
      <c r="E578" s="282">
        <f>'Natural Gas Filter'!BX1428</f>
        <v>4.2393504057720465E-11</v>
      </c>
      <c r="F578" s="283">
        <f>'Natural Gas Filter'!BY1428</f>
        <v>4.2393504057720465E-11</v>
      </c>
      <c r="J578" s="247" t="s">
        <v>354</v>
      </c>
      <c r="K578" s="282">
        <f>'Natural Gas Filter'!CL1428</f>
        <v>4.2393504057720465E-11</v>
      </c>
      <c r="L578" s="282">
        <f>'Natural Gas Filter'!CM1428</f>
        <v>4.2393504057720465E-11</v>
      </c>
      <c r="M578" s="283">
        <f>'Natural Gas Filter'!CN1428</f>
        <v>4.2393504057720465E-11</v>
      </c>
    </row>
    <row r="579" spans="1:13" x14ac:dyDescent="0.25">
      <c r="A579" s="247" t="s">
        <v>661</v>
      </c>
      <c r="B579" s="282">
        <f>'Natural Gas Filter'!BU1429</f>
        <v>0</v>
      </c>
      <c r="C579" s="282">
        <f>'Natural Gas Filter'!BV1429</f>
        <v>0</v>
      </c>
      <c r="D579" s="282">
        <f>'Natural Gas Filter'!BW1429</f>
        <v>0</v>
      </c>
      <c r="E579" s="282">
        <f>'Natural Gas Filter'!BX1429</f>
        <v>0</v>
      </c>
      <c r="F579" s="283">
        <f>'Natural Gas Filter'!BY1429</f>
        <v>0</v>
      </c>
      <c r="J579" s="247" t="s">
        <v>661</v>
      </c>
      <c r="K579" s="282">
        <f>'Natural Gas Filter'!CL1429</f>
        <v>0</v>
      </c>
      <c r="L579" s="282">
        <f>'Natural Gas Filter'!CM1429</f>
        <v>0</v>
      </c>
      <c r="M579" s="283">
        <f>'Natural Gas Filter'!CN1429</f>
        <v>0</v>
      </c>
    </row>
    <row r="580" spans="1:13" x14ac:dyDescent="0.25">
      <c r="A580" s="247" t="s">
        <v>356</v>
      </c>
      <c r="B580" s="282">
        <f>'Natural Gas Filter'!BU1430</f>
        <v>2.5907141368606958E-8</v>
      </c>
      <c r="C580" s="282">
        <f>'Natural Gas Filter'!BV1430</f>
        <v>2.5907141368606958E-8</v>
      </c>
      <c r="D580" s="282">
        <f>'Natural Gas Filter'!BW1430</f>
        <v>2.5907141368606958E-8</v>
      </c>
      <c r="E580" s="282">
        <f>'Natural Gas Filter'!BX1430</f>
        <v>2.5907141368606958E-8</v>
      </c>
      <c r="F580" s="283">
        <f>'Natural Gas Filter'!BY1430</f>
        <v>2.5907141368606958E-8</v>
      </c>
      <c r="J580" s="247" t="s">
        <v>356</v>
      </c>
      <c r="K580" s="282">
        <f>'Natural Gas Filter'!CL1430</f>
        <v>2.5907141368606958E-8</v>
      </c>
      <c r="L580" s="282">
        <f>'Natural Gas Filter'!CM1430</f>
        <v>2.5907141368606958E-8</v>
      </c>
      <c r="M580" s="283">
        <f>'Natural Gas Filter'!CN1430</f>
        <v>2.5907141368606958E-8</v>
      </c>
    </row>
    <row r="581" spans="1:13" x14ac:dyDescent="0.25">
      <c r="A581" s="247" t="s">
        <v>358</v>
      </c>
      <c r="B581" s="282">
        <f>'Natural Gas Filter'!BU1431</f>
        <v>4.2393504057720468E-5</v>
      </c>
      <c r="C581" s="282">
        <f>'Natural Gas Filter'!BV1431</f>
        <v>4.2393504057720468E-5</v>
      </c>
      <c r="D581" s="282">
        <f>'Natural Gas Filter'!BW1431</f>
        <v>4.2393504057720468E-5</v>
      </c>
      <c r="E581" s="282">
        <f>'Natural Gas Filter'!BX1431</f>
        <v>4.2393504057720468E-5</v>
      </c>
      <c r="F581" s="283">
        <f>'Natural Gas Filter'!BY1431</f>
        <v>4.2393504057720468E-5</v>
      </c>
      <c r="J581" s="247" t="s">
        <v>358</v>
      </c>
      <c r="K581" s="282">
        <f>'Natural Gas Filter'!CL1431</f>
        <v>4.2393504057720468E-5</v>
      </c>
      <c r="L581" s="282">
        <f>'Natural Gas Filter'!CM1431</f>
        <v>4.2393504057720468E-5</v>
      </c>
      <c r="M581" s="283">
        <f>'Natural Gas Filter'!CN1431</f>
        <v>4.2393504057720468E-5</v>
      </c>
    </row>
    <row r="582" spans="1:13" x14ac:dyDescent="0.25">
      <c r="A582" s="247" t="s">
        <v>659</v>
      </c>
      <c r="B582" s="282">
        <f>'Natural Gas Filter'!BU1432</f>
        <v>0</v>
      </c>
      <c r="C582" s="282">
        <f>'Natural Gas Filter'!BV1432</f>
        <v>0</v>
      </c>
      <c r="D582" s="282">
        <f>'Natural Gas Filter'!BW1432</f>
        <v>0</v>
      </c>
      <c r="E582" s="282">
        <f>'Natural Gas Filter'!BX1432</f>
        <v>0</v>
      </c>
      <c r="F582" s="283">
        <f>'Natural Gas Filter'!BY1432</f>
        <v>0</v>
      </c>
      <c r="J582" s="247" t="s">
        <v>659</v>
      </c>
      <c r="K582" s="282">
        <f>'Natural Gas Filter'!CL1432</f>
        <v>0</v>
      </c>
      <c r="L582" s="282">
        <f>'Natural Gas Filter'!CM1432</f>
        <v>0</v>
      </c>
      <c r="M582" s="283">
        <f>'Natural Gas Filter'!CN1432</f>
        <v>0</v>
      </c>
    </row>
    <row r="583" spans="1:13" x14ac:dyDescent="0.25">
      <c r="A583" s="247" t="s">
        <v>657</v>
      </c>
      <c r="B583" s="282">
        <f>'Natural Gas Filter'!BU1433</f>
        <v>0</v>
      </c>
      <c r="C583" s="282">
        <f>'Natural Gas Filter'!BV1433</f>
        <v>0</v>
      </c>
      <c r="D583" s="282">
        <f>'Natural Gas Filter'!BW1433</f>
        <v>0</v>
      </c>
      <c r="E583" s="282">
        <f>'Natural Gas Filter'!BX1433</f>
        <v>0</v>
      </c>
      <c r="F583" s="283">
        <f>'Natural Gas Filter'!BY1433</f>
        <v>0</v>
      </c>
      <c r="J583" s="247" t="s">
        <v>657</v>
      </c>
      <c r="K583" s="282">
        <f>'Natural Gas Filter'!CL1433</f>
        <v>0</v>
      </c>
      <c r="L583" s="282">
        <f>'Natural Gas Filter'!CM1433</f>
        <v>0</v>
      </c>
      <c r="M583" s="283">
        <f>'Natural Gas Filter'!CN1433</f>
        <v>0</v>
      </c>
    </row>
    <row r="584" spans="1:13" x14ac:dyDescent="0.25">
      <c r="A584" s="247" t="s">
        <v>360</v>
      </c>
      <c r="B584" s="282">
        <f>'Natural Gas Filter'!BU1434</f>
        <v>6.1235061416707351E-5</v>
      </c>
      <c r="C584" s="282">
        <f>'Natural Gas Filter'!BV1434</f>
        <v>6.1235061416707351E-5</v>
      </c>
      <c r="D584" s="282">
        <f>'Natural Gas Filter'!BW1434</f>
        <v>6.1235061416707351E-5</v>
      </c>
      <c r="E584" s="282">
        <f>'Natural Gas Filter'!BX1434</f>
        <v>6.1235061416707351E-5</v>
      </c>
      <c r="F584" s="283">
        <f>'Natural Gas Filter'!BY1434</f>
        <v>6.1235061416707351E-5</v>
      </c>
      <c r="J584" s="247" t="s">
        <v>360</v>
      </c>
      <c r="K584" s="282">
        <f>'Natural Gas Filter'!CL1434</f>
        <v>6.1235061416707351E-5</v>
      </c>
      <c r="L584" s="282">
        <f>'Natural Gas Filter'!CM1434</f>
        <v>6.1235061416707351E-5</v>
      </c>
      <c r="M584" s="283">
        <f>'Natural Gas Filter'!CN1434</f>
        <v>6.1235061416707351E-5</v>
      </c>
    </row>
    <row r="585" spans="1:13" x14ac:dyDescent="0.25">
      <c r="A585" s="247" t="s">
        <v>362</v>
      </c>
      <c r="B585" s="282">
        <f>'Natural Gas Filter'!BU1435</f>
        <v>3.1382968976062515E-8</v>
      </c>
      <c r="C585" s="282">
        <f>'Natural Gas Filter'!BV1435</f>
        <v>3.1382968976062515E-8</v>
      </c>
      <c r="D585" s="282">
        <f>'Natural Gas Filter'!BW1435</f>
        <v>3.1382968976062515E-8</v>
      </c>
      <c r="E585" s="282">
        <f>'Natural Gas Filter'!BX1435</f>
        <v>2.2112922755440971E-8</v>
      </c>
      <c r="F585" s="283">
        <f>'Natural Gas Filter'!BY1435</f>
        <v>2.2112922755440971E-8</v>
      </c>
      <c r="J585" s="247" t="s">
        <v>362</v>
      </c>
      <c r="K585" s="282">
        <f>'Natural Gas Filter'!CL1435</f>
        <v>1.4366687486227491E-8</v>
      </c>
      <c r="L585" s="282">
        <f>'Natural Gas Filter'!CM1435</f>
        <v>1.4366687486227491E-8</v>
      </c>
      <c r="M585" s="283">
        <f>'Natural Gas Filter'!CN1435</f>
        <v>1.4366687486227491E-8</v>
      </c>
    </row>
    <row r="586" spans="1:13" x14ac:dyDescent="0.25">
      <c r="A586" s="247" t="s">
        <v>364</v>
      </c>
      <c r="B586" s="282">
        <f>'Natural Gas Filter'!BU1436</f>
        <v>4.9459088067340543E-8</v>
      </c>
      <c r="C586" s="282">
        <f>'Natural Gas Filter'!BV1436</f>
        <v>4.9459088067340543E-8</v>
      </c>
      <c r="D586" s="282">
        <f>'Natural Gas Filter'!BW1436</f>
        <v>4.9459088067340543E-8</v>
      </c>
      <c r="E586" s="282">
        <f>'Natural Gas Filter'!BX1436</f>
        <v>4.9459088067340543E-8</v>
      </c>
      <c r="F586" s="283">
        <f>'Natural Gas Filter'!BY1436</f>
        <v>4.9459088067340543E-8</v>
      </c>
      <c r="J586" s="247" t="s">
        <v>364</v>
      </c>
      <c r="K586" s="282">
        <f>'Natural Gas Filter'!CL1436</f>
        <v>4.9459088067340543E-8</v>
      </c>
      <c r="L586" s="282">
        <f>'Natural Gas Filter'!CM1436</f>
        <v>4.2293155113811411E-12</v>
      </c>
      <c r="M586" s="283">
        <f>'Natural Gas Filter'!CN1436</f>
        <v>4.9459088067340543E-8</v>
      </c>
    </row>
    <row r="587" spans="1:13" x14ac:dyDescent="0.25">
      <c r="A587" s="247" t="s">
        <v>269</v>
      </c>
      <c r="B587" s="282">
        <f>'Natural Gas Filter'!BU1437</f>
        <v>7.725038517184619E-3</v>
      </c>
      <c r="C587" s="282">
        <f>'Natural Gas Filter'!BV1437</f>
        <v>3.1382968976062511E-3</v>
      </c>
      <c r="D587" s="282">
        <f>'Natural Gas Filter'!BW1437</f>
        <v>2.389933791253991E-3</v>
      </c>
      <c r="E587" s="282">
        <f>'Natural Gas Filter'!BX1437</f>
        <v>1.1587557775776932E-3</v>
      </c>
      <c r="F587" s="283">
        <f>'Natural Gas Filter'!BY1437</f>
        <v>5.8710292730603103E-3</v>
      </c>
      <c r="J587" s="247" t="s">
        <v>269</v>
      </c>
      <c r="K587" s="282">
        <f>'Natural Gas Filter'!CL1437</f>
        <v>6.6887528624403406E-2</v>
      </c>
      <c r="L587" s="282">
        <f>'Natural Gas Filter'!CM1437</f>
        <v>1.0033129293660513E-2</v>
      </c>
      <c r="M587" s="283">
        <f>'Natural Gas Filter'!CN1437</f>
        <v>5.0834521754546592E-2</v>
      </c>
    </row>
    <row r="588" spans="1:13" x14ac:dyDescent="0.25">
      <c r="A588" s="247" t="s">
        <v>366</v>
      </c>
      <c r="B588" s="282">
        <f>'Natural Gas Filter'!BU1438</f>
        <v>7.2422236098605814E-5</v>
      </c>
      <c r="C588" s="282">
        <f>'Natural Gas Filter'!BV1438</f>
        <v>7.2422236098605814E-5</v>
      </c>
      <c r="D588" s="282">
        <f>'Natural Gas Filter'!BW1438</f>
        <v>7.2422236098605814E-5</v>
      </c>
      <c r="E588" s="282">
        <f>'Natural Gas Filter'!BX1438</f>
        <v>7.2422236098605814E-5</v>
      </c>
      <c r="F588" s="283">
        <f>'Natural Gas Filter'!BY1438</f>
        <v>7.2422236098605814E-5</v>
      </c>
      <c r="J588" s="247" t="s">
        <v>366</v>
      </c>
      <c r="K588" s="282">
        <f>'Natural Gas Filter'!CL1438</f>
        <v>0</v>
      </c>
      <c r="L588" s="282">
        <f>'Natural Gas Filter'!CM1438</f>
        <v>0</v>
      </c>
      <c r="M588" s="283">
        <f>'Natural Gas Filter'!CN1438</f>
        <v>0</v>
      </c>
    </row>
    <row r="589" spans="1:13" x14ac:dyDescent="0.25">
      <c r="A589" s="247" t="s">
        <v>653</v>
      </c>
      <c r="B589" s="282">
        <f>'Natural Gas Filter'!BU1439</f>
        <v>0</v>
      </c>
      <c r="C589" s="282">
        <f>'Natural Gas Filter'!BV1439</f>
        <v>0</v>
      </c>
      <c r="D589" s="282">
        <f>'Natural Gas Filter'!BW1439</f>
        <v>0</v>
      </c>
      <c r="E589" s="282">
        <f>'Natural Gas Filter'!BX1439</f>
        <v>0</v>
      </c>
      <c r="F589" s="283">
        <f>'Natural Gas Filter'!BY1439</f>
        <v>0</v>
      </c>
      <c r="J589" s="247" t="s">
        <v>653</v>
      </c>
      <c r="K589" s="282">
        <f>'Natural Gas Filter'!CL1439</f>
        <v>0</v>
      </c>
      <c r="L589" s="282">
        <f>'Natural Gas Filter'!CM1439</f>
        <v>0</v>
      </c>
      <c r="M589" s="283">
        <f>'Natural Gas Filter'!CN1439</f>
        <v>0</v>
      </c>
    </row>
    <row r="590" spans="1:13" x14ac:dyDescent="0.25">
      <c r="A590" s="247" t="s">
        <v>724</v>
      </c>
      <c r="B590" s="282">
        <f>'Natural Gas Filter'!BU1440</f>
        <v>0</v>
      </c>
      <c r="C590" s="282">
        <f>'Natural Gas Filter'!BV1440</f>
        <v>0</v>
      </c>
      <c r="D590" s="282">
        <f>'Natural Gas Filter'!BW1440</f>
        <v>0</v>
      </c>
      <c r="E590" s="282">
        <f>'Natural Gas Filter'!BX1440</f>
        <v>0</v>
      </c>
      <c r="F590" s="283">
        <f>'Natural Gas Filter'!BY1440</f>
        <v>0</v>
      </c>
      <c r="J590" s="247" t="s">
        <v>724</v>
      </c>
      <c r="K590" s="282">
        <f>'Natural Gas Filter'!CL1440</f>
        <v>0</v>
      </c>
      <c r="L590" s="282">
        <f>'Natural Gas Filter'!CM1440</f>
        <v>0</v>
      </c>
      <c r="M590" s="283">
        <f>'Natural Gas Filter'!CN1440</f>
        <v>0</v>
      </c>
    </row>
    <row r="591" spans="1:13" x14ac:dyDescent="0.25">
      <c r="A591" s="247" t="s">
        <v>369</v>
      </c>
      <c r="B591" s="282">
        <f>'Natural Gas Filter'!BU1441</f>
        <v>4.0038309387847115E-10</v>
      </c>
      <c r="C591" s="282">
        <f>'Natural Gas Filter'!BV1441</f>
        <v>4.0038309387847115E-10</v>
      </c>
      <c r="D591" s="282">
        <f>'Natural Gas Filter'!BW1441</f>
        <v>4.0038309387847115E-10</v>
      </c>
      <c r="E591" s="282">
        <f>'Natural Gas Filter'!BX1441</f>
        <v>4.0038309387847115E-10</v>
      </c>
      <c r="F591" s="283">
        <f>'Natural Gas Filter'!BY1441</f>
        <v>4.0038309387847115E-10</v>
      </c>
      <c r="J591" s="247" t="s">
        <v>369</v>
      </c>
      <c r="K591" s="282">
        <f>'Natural Gas Filter'!CL1441</f>
        <v>4.0038309387847115E-10</v>
      </c>
      <c r="L591" s="282">
        <f>'Natural Gas Filter'!CM1441</f>
        <v>4.0038309387847115E-10</v>
      </c>
      <c r="M591" s="283">
        <f>'Natural Gas Filter'!CN1441</f>
        <v>4.0038309387847115E-10</v>
      </c>
    </row>
    <row r="592" spans="1:13" x14ac:dyDescent="0.25">
      <c r="A592" s="247" t="s">
        <v>651</v>
      </c>
      <c r="B592" s="282">
        <f>'Natural Gas Filter'!BU1442</f>
        <v>0</v>
      </c>
      <c r="C592" s="282">
        <f>'Natural Gas Filter'!BV1442</f>
        <v>0</v>
      </c>
      <c r="D592" s="282">
        <f>'Natural Gas Filter'!BW1442</f>
        <v>0</v>
      </c>
      <c r="E592" s="282">
        <f>'Natural Gas Filter'!BX1442</f>
        <v>0</v>
      </c>
      <c r="F592" s="283">
        <f>'Natural Gas Filter'!BY1442</f>
        <v>0</v>
      </c>
      <c r="J592" s="247" t="s">
        <v>651</v>
      </c>
      <c r="K592" s="282">
        <f>'Natural Gas Filter'!CL1442</f>
        <v>0</v>
      </c>
      <c r="L592" s="282">
        <f>'Natural Gas Filter'!CM1442</f>
        <v>0</v>
      </c>
      <c r="M592" s="283">
        <f>'Natural Gas Filter'!CN1442</f>
        <v>0</v>
      </c>
    </row>
    <row r="593" spans="1:13" x14ac:dyDescent="0.25">
      <c r="A593" s="261" t="s">
        <v>594</v>
      </c>
      <c r="B593" s="282">
        <f>'Natural Gas Filter'!BU1443</f>
        <v>0</v>
      </c>
      <c r="C593" s="282">
        <f>'Natural Gas Filter'!BV1443</f>
        <v>0</v>
      </c>
      <c r="D593" s="282">
        <f>'Natural Gas Filter'!BW1443</f>
        <v>0</v>
      </c>
      <c r="E593" s="282">
        <f>'Natural Gas Filter'!BX1443</f>
        <v>0</v>
      </c>
      <c r="F593" s="283">
        <f>'Natural Gas Filter'!BY1443</f>
        <v>0</v>
      </c>
      <c r="J593" s="261" t="s">
        <v>594</v>
      </c>
      <c r="K593" s="282">
        <f>'Natural Gas Filter'!CL1443</f>
        <v>0</v>
      </c>
      <c r="L593" s="282">
        <f>'Natural Gas Filter'!CM1443</f>
        <v>2.1399998592873947E-13</v>
      </c>
      <c r="M593" s="283">
        <f>'Natural Gas Filter'!CN1443</f>
        <v>0</v>
      </c>
    </row>
    <row r="594" spans="1:13" x14ac:dyDescent="0.25">
      <c r="A594" s="261" t="s">
        <v>839</v>
      </c>
      <c r="B594" s="282">
        <f>B618-B619</f>
        <v>4.474879411372481E-5</v>
      </c>
      <c r="C594" s="282">
        <f t="shared" ref="C594:F594" si="46">C618-C619</f>
        <v>0</v>
      </c>
      <c r="D594" s="282">
        <f t="shared" si="46"/>
        <v>4.474879411372481E-5</v>
      </c>
      <c r="E594" s="282">
        <f t="shared" si="46"/>
        <v>4.474879411372481E-5</v>
      </c>
      <c r="F594" s="282">
        <f t="shared" si="46"/>
        <v>4.474879411372481E-5</v>
      </c>
      <c r="J594" s="261" t="s">
        <v>839</v>
      </c>
      <c r="K594" s="282">
        <f t="shared" ref="K594:M594" si="47">K618-K619</f>
        <v>0</v>
      </c>
      <c r="L594" s="282">
        <f t="shared" si="47"/>
        <v>0</v>
      </c>
      <c r="M594" s="282">
        <f t="shared" si="47"/>
        <v>0</v>
      </c>
    </row>
    <row r="595" spans="1:13" x14ac:dyDescent="0.25">
      <c r="A595" s="261" t="s">
        <v>840</v>
      </c>
      <c r="B595" s="282">
        <f>B619-B620</f>
        <v>0</v>
      </c>
      <c r="C595" s="282">
        <f t="shared" ref="C595:F595" si="48">C619-C620</f>
        <v>0</v>
      </c>
      <c r="D595" s="282">
        <f t="shared" si="48"/>
        <v>0</v>
      </c>
      <c r="E595" s="282">
        <f t="shared" si="48"/>
        <v>0</v>
      </c>
      <c r="F595" s="282">
        <f t="shared" si="48"/>
        <v>0</v>
      </c>
      <c r="J595" s="261" t="s">
        <v>840</v>
      </c>
      <c r="K595" s="282">
        <f t="shared" ref="K595:M595" si="49">K619-K620</f>
        <v>0</v>
      </c>
      <c r="L595" s="282">
        <f t="shared" si="49"/>
        <v>0</v>
      </c>
      <c r="M595" s="282">
        <f t="shared" si="49"/>
        <v>0</v>
      </c>
    </row>
    <row r="596" spans="1:13" x14ac:dyDescent="0.25">
      <c r="A596" s="261" t="s">
        <v>841</v>
      </c>
      <c r="B596" s="282">
        <f>B620</f>
        <v>0</v>
      </c>
      <c r="C596" s="282">
        <f t="shared" ref="C596:F596" si="50">C620</f>
        <v>4.3657360110951043E-11</v>
      </c>
      <c r="D596" s="282">
        <f t="shared" si="50"/>
        <v>0</v>
      </c>
      <c r="E596" s="282">
        <f t="shared" si="50"/>
        <v>0</v>
      </c>
      <c r="F596" s="282">
        <f t="shared" si="50"/>
        <v>0</v>
      </c>
      <c r="J596" s="261" t="s">
        <v>841</v>
      </c>
      <c r="K596" s="282">
        <f t="shared" ref="K596:M596" si="51">K620</f>
        <v>2.3551996901960431E-4</v>
      </c>
      <c r="L596" s="282">
        <f t="shared" si="51"/>
        <v>2.3551996901960431E-4</v>
      </c>
      <c r="M596" s="282">
        <f t="shared" si="51"/>
        <v>2.3551996901960431E-4</v>
      </c>
    </row>
    <row r="597" spans="1:13" x14ac:dyDescent="0.25">
      <c r="A597" s="263" t="s">
        <v>521</v>
      </c>
      <c r="B597" s="282">
        <f>'Natural Gas Filter'!BU1451</f>
        <v>5.3109639805644255E-8</v>
      </c>
      <c r="C597" s="282">
        <f>'Natural Gas Filter'!BV1451</f>
        <v>5.3109639805644255E-8</v>
      </c>
      <c r="D597" s="282">
        <f>'Natural Gas Filter'!BW1451</f>
        <v>5.3109639805644255E-8</v>
      </c>
      <c r="E597" s="282">
        <f>'Natural Gas Filter'!BX1451</f>
        <v>5.3109639805644255E-8</v>
      </c>
      <c r="F597" s="283">
        <f>'Natural Gas Filter'!BY1451</f>
        <v>5.3109639805644255E-8</v>
      </c>
      <c r="J597" s="263" t="s">
        <v>521</v>
      </c>
      <c r="K597" s="282">
        <f>'Natural Gas Filter'!CL1451</f>
        <v>0</v>
      </c>
      <c r="L597" s="282">
        <f>'Natural Gas Filter'!CM1451</f>
        <v>0</v>
      </c>
      <c r="M597" s="283">
        <f>'Natural Gas Filter'!CN1451</f>
        <v>0</v>
      </c>
    </row>
    <row r="598" spans="1:13" x14ac:dyDescent="0.25">
      <c r="A598" s="263" t="s">
        <v>523</v>
      </c>
      <c r="B598" s="282">
        <f>'Natural Gas Filter'!BU1452</f>
        <v>7.0008161561985616E-7</v>
      </c>
      <c r="C598" s="282">
        <f>'Natural Gas Filter'!BV1452</f>
        <v>7.0008161561985616E-7</v>
      </c>
      <c r="D598" s="282">
        <f>'Natural Gas Filter'!BW1452</f>
        <v>7.0008161561985616E-7</v>
      </c>
      <c r="E598" s="282">
        <f>'Natural Gas Filter'!BX1452</f>
        <v>7.0008161561985616E-7</v>
      </c>
      <c r="F598" s="283">
        <f>'Natural Gas Filter'!BY1452</f>
        <v>7.0008161561985616E-7</v>
      </c>
      <c r="J598" s="263" t="s">
        <v>523</v>
      </c>
      <c r="K598" s="282">
        <f>'Natural Gas Filter'!CL1452</f>
        <v>0</v>
      </c>
      <c r="L598" s="282">
        <f>'Natural Gas Filter'!CM1452</f>
        <v>0</v>
      </c>
      <c r="M598" s="283">
        <f>'Natural Gas Filter'!CN1452</f>
        <v>0</v>
      </c>
    </row>
    <row r="599" spans="1:13" x14ac:dyDescent="0.25">
      <c r="A599" s="247" t="s">
        <v>374</v>
      </c>
      <c r="B599" s="282">
        <f>'Natural Gas Filter'!BU1453</f>
        <v>3.7683114717973752E-5</v>
      </c>
      <c r="C599" s="282">
        <f>'Natural Gas Filter'!BV1453</f>
        <v>3.7683114717973752E-5</v>
      </c>
      <c r="D599" s="282">
        <f>'Natural Gas Filter'!BW1453</f>
        <v>3.7683114717973752E-5</v>
      </c>
      <c r="E599" s="282">
        <f>'Natural Gas Filter'!BX1453</f>
        <v>3.7683114717973752E-5</v>
      </c>
      <c r="F599" s="283">
        <f>'Natural Gas Filter'!BY1453</f>
        <v>3.7683114717973752E-5</v>
      </c>
      <c r="J599" s="247" t="s">
        <v>374</v>
      </c>
      <c r="K599" s="282">
        <f>'Natural Gas Filter'!CL1453</f>
        <v>3.7683114717973752E-5</v>
      </c>
      <c r="L599" s="282">
        <f>'Natural Gas Filter'!CM1453</f>
        <v>3.7683114717973752E-5</v>
      </c>
      <c r="M599" s="283">
        <f>'Natural Gas Filter'!CN1453</f>
        <v>3.7683114717973752E-5</v>
      </c>
    </row>
    <row r="600" spans="1:13" x14ac:dyDescent="0.25">
      <c r="A600" s="247" t="s">
        <v>648</v>
      </c>
      <c r="B600" s="282">
        <f>'Natural Gas Filter'!BU1454</f>
        <v>0</v>
      </c>
      <c r="C600" s="282">
        <f>'Natural Gas Filter'!BV1454</f>
        <v>0</v>
      </c>
      <c r="D600" s="282">
        <f>'Natural Gas Filter'!BW1454</f>
        <v>0</v>
      </c>
      <c r="E600" s="282">
        <f>'Natural Gas Filter'!BX1454</f>
        <v>0</v>
      </c>
      <c r="F600" s="283">
        <f>'Natural Gas Filter'!BY1454</f>
        <v>0</v>
      </c>
      <c r="J600" s="247" t="s">
        <v>648</v>
      </c>
      <c r="K600" s="282">
        <f>'Natural Gas Filter'!CL1454</f>
        <v>0</v>
      </c>
      <c r="L600" s="282">
        <f>'Natural Gas Filter'!CM1454</f>
        <v>0</v>
      </c>
      <c r="M600" s="283">
        <f>'Natural Gas Filter'!CN1454</f>
        <v>0</v>
      </c>
    </row>
    <row r="601" spans="1:13" x14ac:dyDescent="0.25">
      <c r="A601" s="261" t="s">
        <v>376</v>
      </c>
      <c r="B601" s="282">
        <f>'Natural Gas Filter'!BU1455</f>
        <v>1.1775973349366799E-10</v>
      </c>
      <c r="C601" s="282">
        <f>'Natural Gas Filter'!BV1455</f>
        <v>1.1775973349366799E-10</v>
      </c>
      <c r="D601" s="282">
        <f>'Natural Gas Filter'!BW1455</f>
        <v>1.1775973349366799E-10</v>
      </c>
      <c r="E601" s="282">
        <f>'Natural Gas Filter'!BX1455</f>
        <v>1.1775973349366799E-10</v>
      </c>
      <c r="F601" s="283">
        <f>'Natural Gas Filter'!BY1455</f>
        <v>1.1775973349366799E-10</v>
      </c>
      <c r="J601" s="261" t="s">
        <v>376</v>
      </c>
      <c r="K601" s="282">
        <f>'Natural Gas Filter'!CL1455</f>
        <v>1.1775973349366799E-10</v>
      </c>
      <c r="L601" s="282">
        <f>'Natural Gas Filter'!CM1455</f>
        <v>1.1775973349366799E-10</v>
      </c>
      <c r="M601" s="283">
        <f>'Natural Gas Filter'!CN1455</f>
        <v>1.1775973349366799E-10</v>
      </c>
    </row>
    <row r="602" spans="1:13" x14ac:dyDescent="0.25">
      <c r="A602" s="261" t="s">
        <v>378</v>
      </c>
      <c r="B602" s="282">
        <f>'Natural Gas Filter'!BU1456</f>
        <v>5.6524672076960631E-10</v>
      </c>
      <c r="C602" s="282">
        <f>'Natural Gas Filter'!BV1456</f>
        <v>5.6524672076960631E-10</v>
      </c>
      <c r="D602" s="282">
        <f>'Natural Gas Filter'!BW1456</f>
        <v>5.6524672076960631E-10</v>
      </c>
      <c r="E602" s="282">
        <f>'Natural Gas Filter'!BX1456</f>
        <v>5.6524672076960631E-10</v>
      </c>
      <c r="F602" s="283">
        <f>'Natural Gas Filter'!BY1456</f>
        <v>5.6524672076960631E-10</v>
      </c>
      <c r="J602" s="261" t="s">
        <v>378</v>
      </c>
      <c r="K602" s="282">
        <f>'Natural Gas Filter'!CL1456</f>
        <v>5.6524672076960631E-10</v>
      </c>
      <c r="L602" s="282">
        <f>'Natural Gas Filter'!CM1456</f>
        <v>5.6524672076960631E-10</v>
      </c>
      <c r="M602" s="283">
        <f>'Natural Gas Filter'!CN1456</f>
        <v>5.6524672076960631E-10</v>
      </c>
    </row>
    <row r="603" spans="1:13" x14ac:dyDescent="0.25">
      <c r="A603" s="247" t="s">
        <v>645</v>
      </c>
      <c r="B603" s="282">
        <f>'Natural Gas Filter'!BU1457</f>
        <v>0</v>
      </c>
      <c r="C603" s="282">
        <f>'Natural Gas Filter'!BV1457</f>
        <v>0</v>
      </c>
      <c r="D603" s="282">
        <f>'Natural Gas Filter'!BW1457</f>
        <v>0</v>
      </c>
      <c r="E603" s="282">
        <f>'Natural Gas Filter'!BX1457</f>
        <v>0</v>
      </c>
      <c r="F603" s="283">
        <f>'Natural Gas Filter'!BY1457</f>
        <v>0</v>
      </c>
      <c r="J603" s="247" t="s">
        <v>645</v>
      </c>
      <c r="K603" s="282">
        <f>'Natural Gas Filter'!CL1457</f>
        <v>0</v>
      </c>
      <c r="L603" s="282">
        <f>'Natural Gas Filter'!CM1457</f>
        <v>0</v>
      </c>
      <c r="M603" s="283">
        <f>'Natural Gas Filter'!CN1457</f>
        <v>0</v>
      </c>
    </row>
    <row r="604" spans="1:13" x14ac:dyDescent="0.25">
      <c r="A604" s="261" t="s">
        <v>277</v>
      </c>
      <c r="B604" s="282">
        <f>'Natural Gas Filter'!BU1458</f>
        <v>1.4131168019240155E-5</v>
      </c>
      <c r="C604" s="282">
        <f>'Natural Gas Filter'!BV1458</f>
        <v>1.4131168019240155E-5</v>
      </c>
      <c r="D604" s="282">
        <f>'Natural Gas Filter'!BW1458</f>
        <v>1.4131168019240155E-5</v>
      </c>
      <c r="E604" s="282">
        <f>'Natural Gas Filter'!BX1458</f>
        <v>1.4131168019240155E-5</v>
      </c>
      <c r="F604" s="283">
        <f>'Natural Gas Filter'!BY1458</f>
        <v>1.4131168019240155E-5</v>
      </c>
      <c r="J604" s="261" t="s">
        <v>277</v>
      </c>
      <c r="K604" s="282">
        <f>'Natural Gas Filter'!CL1458</f>
        <v>1.4131168019240155E-5</v>
      </c>
      <c r="L604" s="282">
        <f>'Natural Gas Filter'!CM1458</f>
        <v>1.4131168019240155E-5</v>
      </c>
      <c r="M604" s="283">
        <f>'Natural Gas Filter'!CN1458</f>
        <v>1.4131168019240155E-5</v>
      </c>
    </row>
    <row r="605" spans="1:13" x14ac:dyDescent="0.25">
      <c r="A605" s="261" t="s">
        <v>412</v>
      </c>
      <c r="B605" s="282">
        <f>'Natural Gas Filter'!BU1459</f>
        <v>0</v>
      </c>
      <c r="C605" s="282">
        <f>'Natural Gas Filter'!BV1459</f>
        <v>0</v>
      </c>
      <c r="D605" s="282">
        <f>'Natural Gas Filter'!BW1459</f>
        <v>0</v>
      </c>
      <c r="E605" s="282">
        <f>'Natural Gas Filter'!BX1459</f>
        <v>0</v>
      </c>
      <c r="F605" s="283">
        <f>'Natural Gas Filter'!BY1459</f>
        <v>0</v>
      </c>
      <c r="J605" s="261" t="s">
        <v>412</v>
      </c>
      <c r="K605" s="282">
        <f>'Natural Gas Filter'!CL1459</f>
        <v>1.4131168019240155E-5</v>
      </c>
      <c r="L605" s="282">
        <f>'Natural Gas Filter'!CM1459</f>
        <v>1.4131168019240155E-5</v>
      </c>
      <c r="M605" s="283">
        <f>'Natural Gas Filter'!CN1459</f>
        <v>1.4131168019240155E-5</v>
      </c>
    </row>
    <row r="606" spans="1:13" x14ac:dyDescent="0.25">
      <c r="A606" s="247" t="s">
        <v>642</v>
      </c>
      <c r="B606" s="282">
        <f>'Natural Gas Filter'!BU1460</f>
        <v>0</v>
      </c>
      <c r="C606" s="282">
        <f>'Natural Gas Filter'!BV1460</f>
        <v>0</v>
      </c>
      <c r="D606" s="282">
        <f>'Natural Gas Filter'!BW1460</f>
        <v>0</v>
      </c>
      <c r="E606" s="282">
        <f>'Natural Gas Filter'!BX1460</f>
        <v>0</v>
      </c>
      <c r="F606" s="283">
        <f>'Natural Gas Filter'!BY1460</f>
        <v>0</v>
      </c>
      <c r="J606" s="247" t="s">
        <v>642</v>
      </c>
      <c r="K606" s="282">
        <f>'Natural Gas Filter'!CL1460</f>
        <v>0</v>
      </c>
      <c r="L606" s="282">
        <f>'Natural Gas Filter'!CM1460</f>
        <v>0</v>
      </c>
      <c r="M606" s="283">
        <f>'Natural Gas Filter'!CN1460</f>
        <v>0</v>
      </c>
    </row>
    <row r="607" spans="1:13" x14ac:dyDescent="0.25">
      <c r="A607" s="261" t="s">
        <v>382</v>
      </c>
      <c r="B607" s="282">
        <f>'Natural Gas Filter'!BU1461</f>
        <v>3.1382968976062504E-6</v>
      </c>
      <c r="C607" s="282">
        <f>'Natural Gas Filter'!BV1461</f>
        <v>3.1382968976062504E-6</v>
      </c>
      <c r="D607" s="282">
        <f>'Natural Gas Filter'!BW1461</f>
        <v>3.1382968976062504E-6</v>
      </c>
      <c r="E607" s="282">
        <f>'Natural Gas Filter'!BX1461</f>
        <v>3.1382968976062504E-6</v>
      </c>
      <c r="F607" s="283">
        <f>'Natural Gas Filter'!BY1461</f>
        <v>3.1382968976062504E-6</v>
      </c>
      <c r="J607" s="261" t="s">
        <v>382</v>
      </c>
      <c r="K607" s="282">
        <f>'Natural Gas Filter'!CL1461</f>
        <v>8.0076618775694218E-8</v>
      </c>
      <c r="L607" s="282">
        <f>'Natural Gas Filter'!CM1461</f>
        <v>8.0076618775694218E-8</v>
      </c>
      <c r="M607" s="283">
        <f>'Natural Gas Filter'!CN1461</f>
        <v>8.0076618775694218E-8</v>
      </c>
    </row>
    <row r="608" spans="1:13" x14ac:dyDescent="0.25">
      <c r="A608" s="261" t="s">
        <v>279</v>
      </c>
      <c r="B608" s="282">
        <f>'Natural Gas Filter'!BU1462</f>
        <v>2.655481990282212E-4</v>
      </c>
      <c r="C608" s="282">
        <f>'Natural Gas Filter'!BV1462</f>
        <v>2.655481990282212E-4</v>
      </c>
      <c r="D608" s="282">
        <f>'Natural Gas Filter'!BW1462</f>
        <v>2.655481990282212E-4</v>
      </c>
      <c r="E608" s="282">
        <f>'Natural Gas Filter'!BX1462</f>
        <v>2.655481990282212E-4</v>
      </c>
      <c r="F608" s="283">
        <f>'Natural Gas Filter'!BY1462</f>
        <v>2.655481990282212E-4</v>
      </c>
      <c r="J608" s="261" t="s">
        <v>279</v>
      </c>
      <c r="K608" s="282">
        <f>'Natural Gas Filter'!CL1462</f>
        <v>0</v>
      </c>
      <c r="L608" s="282">
        <f>'Natural Gas Filter'!CM1462</f>
        <v>0</v>
      </c>
      <c r="M608" s="283">
        <f>'Natural Gas Filter'!CN1462</f>
        <v>0</v>
      </c>
    </row>
    <row r="609" spans="1:15" x14ac:dyDescent="0.25">
      <c r="A609" s="247" t="s">
        <v>639</v>
      </c>
      <c r="B609" s="282">
        <f>'Natural Gas Filter'!BU1463</f>
        <v>0</v>
      </c>
      <c r="C609" s="282">
        <f>'Natural Gas Filter'!BV1463</f>
        <v>0</v>
      </c>
      <c r="D609" s="282">
        <f>'Natural Gas Filter'!BW1463</f>
        <v>0</v>
      </c>
      <c r="E609" s="282">
        <f>'Natural Gas Filter'!BX1463</f>
        <v>0</v>
      </c>
      <c r="F609" s="283">
        <f>'Natural Gas Filter'!BY1463</f>
        <v>0</v>
      </c>
      <c r="J609" s="247" t="s">
        <v>639</v>
      </c>
      <c r="K609" s="282">
        <f>'Natural Gas Filter'!CL1463</f>
        <v>0</v>
      </c>
      <c r="L609" s="282">
        <f>'Natural Gas Filter'!CM1463</f>
        <v>0</v>
      </c>
      <c r="M609" s="283">
        <f>'Natural Gas Filter'!CN1463</f>
        <v>0</v>
      </c>
    </row>
    <row r="610" spans="1:15" x14ac:dyDescent="0.25">
      <c r="A610" s="247" t="s">
        <v>636</v>
      </c>
      <c r="B610" s="282">
        <f>'Natural Gas Filter'!BU1464</f>
        <v>0</v>
      </c>
      <c r="C610" s="282">
        <f>'Natural Gas Filter'!BV1464</f>
        <v>0</v>
      </c>
      <c r="D610" s="282">
        <f>'Natural Gas Filter'!BW1464</f>
        <v>0</v>
      </c>
      <c r="E610" s="282">
        <f>'Natural Gas Filter'!BX1464</f>
        <v>0</v>
      </c>
      <c r="F610" s="283">
        <f>'Natural Gas Filter'!BY1464</f>
        <v>0</v>
      </c>
      <c r="J610" s="247" t="s">
        <v>636</v>
      </c>
      <c r="K610" s="282">
        <f>'Natural Gas Filter'!CL1464</f>
        <v>0</v>
      </c>
      <c r="L610" s="282">
        <f>'Natural Gas Filter'!CM1464</f>
        <v>0</v>
      </c>
      <c r="M610" s="283">
        <f>'Natural Gas Filter'!CN1464</f>
        <v>0</v>
      </c>
    </row>
    <row r="611" spans="1:15" x14ac:dyDescent="0.25">
      <c r="A611" s="247" t="s">
        <v>634</v>
      </c>
      <c r="B611" s="282">
        <f>'Natural Gas Filter'!BU1465</f>
        <v>0</v>
      </c>
      <c r="C611" s="282">
        <v>0</v>
      </c>
      <c r="D611" s="282">
        <f>'Natural Gas Filter'!BW1465</f>
        <v>0</v>
      </c>
      <c r="E611" s="282">
        <f>'Natural Gas Filter'!BX1465</f>
        <v>0</v>
      </c>
      <c r="F611" s="283">
        <f>'Natural Gas Filter'!BY1465</f>
        <v>0</v>
      </c>
      <c r="J611" s="247" t="s">
        <v>634</v>
      </c>
      <c r="K611" s="282">
        <f>'Natural Gas Filter'!CL1465</f>
        <v>0</v>
      </c>
      <c r="L611" s="282">
        <f>'Natural Gas Filter'!CM1465</f>
        <v>0</v>
      </c>
      <c r="M611" s="283">
        <f>'Natural Gas Filter'!CN1465</f>
        <v>0</v>
      </c>
    </row>
    <row r="612" spans="1:15" x14ac:dyDescent="0.25">
      <c r="A612" s="247" t="s">
        <v>632</v>
      </c>
      <c r="B612" s="282">
        <f>'Natural Gas Filter'!BU1466</f>
        <v>0</v>
      </c>
      <c r="C612" s="282">
        <f>'Natural Gas Filter'!BV1466</f>
        <v>0</v>
      </c>
      <c r="D612" s="282">
        <f>'Natural Gas Filter'!BW1466</f>
        <v>0</v>
      </c>
      <c r="E612" s="282">
        <f>'Natural Gas Filter'!BX1466</f>
        <v>0</v>
      </c>
      <c r="F612" s="283">
        <f>'Natural Gas Filter'!BY1466</f>
        <v>0</v>
      </c>
      <c r="J612" s="247" t="s">
        <v>632</v>
      </c>
      <c r="K612" s="282">
        <f>'Natural Gas Filter'!CL1466</f>
        <v>0</v>
      </c>
      <c r="L612" s="282">
        <f>'Natural Gas Filter'!CM1466</f>
        <v>0</v>
      </c>
      <c r="M612" s="283">
        <f>'Natural Gas Filter'!CN1466</f>
        <v>0</v>
      </c>
    </row>
    <row r="613" spans="1:15" x14ac:dyDescent="0.25">
      <c r="A613" s="247" t="s">
        <v>630</v>
      </c>
      <c r="B613" s="282">
        <f>'Natural Gas Filter'!BU1467</f>
        <v>0</v>
      </c>
      <c r="C613" s="282">
        <f>'Natural Gas Filter'!BV1467</f>
        <v>0</v>
      </c>
      <c r="D613" s="282">
        <f>'Natural Gas Filter'!BW1467</f>
        <v>0</v>
      </c>
      <c r="E613" s="282">
        <f>'Natural Gas Filter'!BX1467</f>
        <v>0</v>
      </c>
      <c r="F613" s="283">
        <f>'Natural Gas Filter'!BY1467</f>
        <v>0</v>
      </c>
      <c r="J613" s="247" t="s">
        <v>630</v>
      </c>
      <c r="K613" s="282">
        <f>'Natural Gas Filter'!CL1467</f>
        <v>0</v>
      </c>
      <c r="L613" s="282">
        <f>'Natural Gas Filter'!CM1467</f>
        <v>0</v>
      </c>
      <c r="M613" s="283">
        <f>'Natural Gas Filter'!CN1467</f>
        <v>0</v>
      </c>
    </row>
    <row r="614" spans="1:15" x14ac:dyDescent="0.25">
      <c r="A614" s="261" t="s">
        <v>384</v>
      </c>
      <c r="B614" s="282">
        <f>'Natural Gas Filter'!BU1468</f>
        <v>5.4169477407087274E-8</v>
      </c>
      <c r="C614" s="282">
        <f>'Natural Gas Filter'!BV1468</f>
        <v>5.4169477407087274E-8</v>
      </c>
      <c r="D614" s="282">
        <f>'Natural Gas Filter'!BW1468</f>
        <v>5.4169477407087274E-8</v>
      </c>
      <c r="E614" s="282">
        <f>'Natural Gas Filter'!BX1468</f>
        <v>5.4169477407087274E-8</v>
      </c>
      <c r="F614" s="283">
        <f>'Natural Gas Filter'!BY1468</f>
        <v>5.4169477407087274E-8</v>
      </c>
      <c r="J614" s="261" t="s">
        <v>384</v>
      </c>
      <c r="K614" s="282">
        <f>'Natural Gas Filter'!CL1468</f>
        <v>5.4169477407087274E-8</v>
      </c>
      <c r="L614" s="282">
        <f>'Natural Gas Filter'!CM1468</f>
        <v>5.4169477407087274E-8</v>
      </c>
      <c r="M614" s="283">
        <f>'Natural Gas Filter'!CN1468</f>
        <v>5.4169477407087274E-8</v>
      </c>
    </row>
    <row r="615" spans="1:15" x14ac:dyDescent="0.25">
      <c r="A615" s="247" t="s">
        <v>628</v>
      </c>
      <c r="B615" s="282">
        <f>'Natural Gas Filter'!BU1469</f>
        <v>0</v>
      </c>
      <c r="C615" s="282">
        <f>'Natural Gas Filter'!BV1469</f>
        <v>0</v>
      </c>
      <c r="D615" s="282">
        <f>'Natural Gas Filter'!BW1469</f>
        <v>0</v>
      </c>
      <c r="E615" s="282">
        <f>'Natural Gas Filter'!BX1469</f>
        <v>0</v>
      </c>
      <c r="F615" s="283">
        <f>'Natural Gas Filter'!BY1469</f>
        <v>0</v>
      </c>
      <c r="J615" s="247" t="s">
        <v>628</v>
      </c>
      <c r="K615" s="282">
        <f>'Natural Gas Filter'!CL1469</f>
        <v>0</v>
      </c>
      <c r="L615" s="282">
        <f>'Natural Gas Filter'!CM1469</f>
        <v>0</v>
      </c>
      <c r="M615" s="283">
        <f>'Natural Gas Filter'!CN1469</f>
        <v>0</v>
      </c>
    </row>
    <row r="616" spans="1:15" x14ac:dyDescent="0.25">
      <c r="A616" s="261" t="s">
        <v>386</v>
      </c>
      <c r="B616" s="282">
        <f>'Natural Gas Filter'!BU1470</f>
        <v>5.0695565269024061E-5</v>
      </c>
      <c r="C616" s="282">
        <f>'Natural Gas Filter'!BV1470</f>
        <v>5.0695565269024061E-5</v>
      </c>
      <c r="D616" s="282">
        <f>'Natural Gas Filter'!BW1470</f>
        <v>5.0695565269024061E-5</v>
      </c>
      <c r="E616" s="282">
        <f>'Natural Gas Filter'!BX1470</f>
        <v>5.0695565269024061E-5</v>
      </c>
      <c r="F616" s="283">
        <f>'Natural Gas Filter'!BY1470</f>
        <v>5.0695565269024061E-5</v>
      </c>
      <c r="J616" s="261" t="s">
        <v>386</v>
      </c>
      <c r="K616" s="282">
        <f>'Natural Gas Filter'!CL1470</f>
        <v>2.732025817053097E-3</v>
      </c>
      <c r="L616" s="282">
        <f>'Natural Gas Filter'!CM1470</f>
        <v>2.732025817053097E-3</v>
      </c>
      <c r="M616" s="283">
        <f>'Natural Gas Filter'!CN1470</f>
        <v>2.732025817053097E-3</v>
      </c>
    </row>
    <row r="617" spans="1:15" ht="15.75" thickBot="1" x14ac:dyDescent="0.3">
      <c r="A617" s="264" t="s">
        <v>388</v>
      </c>
      <c r="B617" s="284">
        <f>'Natural Gas Filter'!BU1471</f>
        <v>6.8300645426327433E-7</v>
      </c>
      <c r="C617" s="284">
        <f>'Natural Gas Filter'!BV1471</f>
        <v>6.8300645426327433E-7</v>
      </c>
      <c r="D617" s="284">
        <f>'Natural Gas Filter'!BW1471</f>
        <v>6.8300645426327433E-7</v>
      </c>
      <c r="E617" s="284">
        <f>'Natural Gas Filter'!BX1471</f>
        <v>6.8300645426327433E-7</v>
      </c>
      <c r="F617" s="285">
        <f>'Natural Gas Filter'!BY1471</f>
        <v>6.8300645426327433E-7</v>
      </c>
      <c r="J617" s="264" t="s">
        <v>388</v>
      </c>
      <c r="K617" s="284">
        <f>'Natural Gas Filter'!CL1471</f>
        <v>6.8300645426327433E-7</v>
      </c>
      <c r="L617" s="284">
        <f>'Natural Gas Filter'!CM1471</f>
        <v>6.8300645426327433E-7</v>
      </c>
      <c r="M617" s="285">
        <f>'Natural Gas Filter'!CN1471</f>
        <v>6.8300645426327433E-7</v>
      </c>
    </row>
    <row r="618" spans="1:15" x14ac:dyDescent="0.25">
      <c r="A618" s="303" t="s">
        <v>274</v>
      </c>
      <c r="B618" s="317">
        <v>4.474879411372481E-5</v>
      </c>
      <c r="C618" s="317">
        <v>4.3657360110951043E-11</v>
      </c>
      <c r="D618" s="317">
        <v>4.474879411372481E-5</v>
      </c>
      <c r="E618" s="317">
        <v>4.474879411372481E-5</v>
      </c>
      <c r="F618" s="318">
        <v>4.474879411372481E-5</v>
      </c>
      <c r="J618" s="303" t="s">
        <v>274</v>
      </c>
      <c r="K618" s="317">
        <v>2.3551996901960431E-4</v>
      </c>
      <c r="L618" s="317">
        <v>2.3551996901960431E-4</v>
      </c>
      <c r="M618" s="318">
        <v>2.3551996901960431E-4</v>
      </c>
    </row>
    <row r="619" spans="1:15" x14ac:dyDescent="0.25">
      <c r="A619" s="306" t="s">
        <v>401</v>
      </c>
      <c r="B619" s="319">
        <v>0</v>
      </c>
      <c r="C619" s="319">
        <v>4.3657360110951043E-11</v>
      </c>
      <c r="D619" s="319">
        <v>0</v>
      </c>
      <c r="E619" s="319">
        <v>0</v>
      </c>
      <c r="F619" s="320">
        <v>0</v>
      </c>
      <c r="J619" s="306" t="s">
        <v>401</v>
      </c>
      <c r="K619" s="319">
        <v>2.3551996901960431E-4</v>
      </c>
      <c r="L619" s="319">
        <v>2.3551996901960431E-4</v>
      </c>
      <c r="M619" s="320">
        <v>2.3551996901960431E-4</v>
      </c>
    </row>
    <row r="620" spans="1:15" ht="15.75" thickBot="1" x14ac:dyDescent="0.3">
      <c r="A620" s="309" t="s">
        <v>403</v>
      </c>
      <c r="B620" s="321">
        <v>0</v>
      </c>
      <c r="C620" s="321">
        <v>4.3657360110951043E-11</v>
      </c>
      <c r="D620" s="321">
        <v>0</v>
      </c>
      <c r="E620" s="321">
        <v>0</v>
      </c>
      <c r="F620" s="322">
        <v>0</v>
      </c>
      <c r="J620" s="309" t="s">
        <v>403</v>
      </c>
      <c r="K620" s="321">
        <v>2.3551996901960431E-4</v>
      </c>
      <c r="L620" s="321">
        <v>2.3551996901960431E-4</v>
      </c>
      <c r="M620" s="322">
        <v>2.3551996901960431E-4</v>
      </c>
    </row>
    <row r="622" spans="1:15" ht="15.75" thickBot="1" x14ac:dyDescent="0.3"/>
    <row r="623" spans="1:15" x14ac:dyDescent="0.25">
      <c r="A623" s="522" t="s">
        <v>610</v>
      </c>
      <c r="B623" s="523"/>
      <c r="C623" s="523"/>
      <c r="D623" s="523"/>
      <c r="E623" s="523"/>
      <c r="F623" s="524"/>
      <c r="J623" s="525" t="s">
        <v>611</v>
      </c>
      <c r="K623" s="526"/>
      <c r="L623" s="526"/>
      <c r="M623" s="526"/>
      <c r="N623" s="526"/>
      <c r="O623" s="527"/>
    </row>
    <row r="624" spans="1:15" x14ac:dyDescent="0.25">
      <c r="A624" s="272" t="s">
        <v>461</v>
      </c>
      <c r="B624" s="229" t="s">
        <v>462</v>
      </c>
      <c r="C624" s="229" t="s">
        <v>602</v>
      </c>
      <c r="D624" s="229" t="s">
        <v>603</v>
      </c>
      <c r="E624" s="229" t="s">
        <v>831</v>
      </c>
      <c r="F624" s="273" t="s">
        <v>832</v>
      </c>
      <c r="J624" s="290" t="s">
        <v>461</v>
      </c>
      <c r="K624" s="229" t="s">
        <v>462</v>
      </c>
      <c r="L624" s="229" t="s">
        <v>602</v>
      </c>
      <c r="M624" s="229" t="s">
        <v>603</v>
      </c>
      <c r="N624" s="229" t="s">
        <v>831</v>
      </c>
      <c r="O624" s="273" t="s">
        <v>832</v>
      </c>
    </row>
    <row r="625" spans="1:15" x14ac:dyDescent="0.25">
      <c r="A625" s="247" t="s">
        <v>282</v>
      </c>
      <c r="B625" s="282">
        <f>'Natural Gas Filter'!CO1372</f>
        <v>4.2393504057720465E-11</v>
      </c>
      <c r="C625" s="282">
        <f>'Natural Gas Filter'!CP1372</f>
        <v>4.2393504057720465E-11</v>
      </c>
      <c r="D625" s="282">
        <f>'Natural Gas Filter'!CQ1372</f>
        <v>4.2393504057720465E-11</v>
      </c>
      <c r="E625" s="282">
        <f>'Natural Gas Filter'!CR1372</f>
        <v>4.2393504057720465E-11</v>
      </c>
      <c r="F625" s="283">
        <f>'Natural Gas Filter'!CS1372</f>
        <v>4.2393504057720465E-11</v>
      </c>
      <c r="J625" s="247" t="s">
        <v>282</v>
      </c>
      <c r="K625" s="282">
        <f>'Natural Gas Filter'!CT1372</f>
        <v>4.2393504057720465E-11</v>
      </c>
      <c r="L625" s="282">
        <f>'Natural Gas Filter'!CU1372</f>
        <v>4.2393504057720465E-11</v>
      </c>
      <c r="M625" s="282">
        <f>'Natural Gas Filter'!CV1372</f>
        <v>4.2393504057720465E-11</v>
      </c>
      <c r="N625" s="282">
        <f>'Natural Gas Filter'!CW1372</f>
        <v>4.2393504057720465E-11</v>
      </c>
      <c r="O625" s="283">
        <f>'Natural Gas Filter'!CX1372</f>
        <v>4.2393504057720465E-11</v>
      </c>
    </row>
    <row r="626" spans="1:15" x14ac:dyDescent="0.25">
      <c r="A626" s="247" t="s">
        <v>288</v>
      </c>
      <c r="B626" s="282">
        <f>'Natural Gas Filter'!CO1373</f>
        <v>4.2393504057720465E-11</v>
      </c>
      <c r="C626" s="282">
        <f>'Natural Gas Filter'!CP1373</f>
        <v>4.2393504057720465E-11</v>
      </c>
      <c r="D626" s="282">
        <f>'Natural Gas Filter'!CQ1373</f>
        <v>4.2393504057720465E-11</v>
      </c>
      <c r="E626" s="282">
        <f>'Natural Gas Filter'!CR1373</f>
        <v>4.2393504057720465E-11</v>
      </c>
      <c r="F626" s="283">
        <f>'Natural Gas Filter'!CS1373</f>
        <v>4.2393504057720465E-11</v>
      </c>
      <c r="J626" s="247" t="s">
        <v>288</v>
      </c>
      <c r="K626" s="282">
        <f>'Natural Gas Filter'!CT1373</f>
        <v>4.2393504057720465E-11</v>
      </c>
      <c r="L626" s="282">
        <f>'Natural Gas Filter'!CU1373</f>
        <v>4.2393504057720465E-11</v>
      </c>
      <c r="M626" s="282">
        <f>'Natural Gas Filter'!CV1373</f>
        <v>4.2393504057720465E-11</v>
      </c>
      <c r="N626" s="282">
        <f>'Natural Gas Filter'!CW1373</f>
        <v>4.2393504057720465E-11</v>
      </c>
      <c r="O626" s="283">
        <f>'Natural Gas Filter'!CX1373</f>
        <v>4.2393504057720465E-11</v>
      </c>
    </row>
    <row r="627" spans="1:15" x14ac:dyDescent="0.25">
      <c r="A627" s="247" t="s">
        <v>492</v>
      </c>
      <c r="B627" s="282">
        <f>'Natural Gas Filter'!CO1374</f>
        <v>9.6562981464807725E-7</v>
      </c>
      <c r="C627" s="282">
        <f>'Natural Gas Filter'!CP1374</f>
        <v>9.6562981464807725E-7</v>
      </c>
      <c r="D627" s="282">
        <f>'Natural Gas Filter'!CQ1374</f>
        <v>9.6562981464807725E-7</v>
      </c>
      <c r="E627" s="282">
        <f>'Natural Gas Filter'!CR1374</f>
        <v>9.6562981464807725E-7</v>
      </c>
      <c r="F627" s="283">
        <f>'Natural Gas Filter'!CS1374</f>
        <v>9.6562981464807725E-7</v>
      </c>
      <c r="J627" s="247" t="s">
        <v>492</v>
      </c>
      <c r="K627" s="282">
        <f>'Natural Gas Filter'!CT1374</f>
        <v>9.6562981464807725E-7</v>
      </c>
      <c r="L627" s="282">
        <f>'Natural Gas Filter'!CU1374</f>
        <v>9.6562981464807725E-7</v>
      </c>
      <c r="M627" s="282">
        <f>'Natural Gas Filter'!CV1374</f>
        <v>9.6562981464807725E-7</v>
      </c>
      <c r="N627" s="282">
        <f>'Natural Gas Filter'!CW1374</f>
        <v>9.6562981464807725E-7</v>
      </c>
      <c r="O627" s="283">
        <f>'Natural Gas Filter'!CX1374</f>
        <v>9.6562981464807725E-7</v>
      </c>
    </row>
    <row r="628" spans="1:15" x14ac:dyDescent="0.25">
      <c r="A628" s="247" t="s">
        <v>498</v>
      </c>
      <c r="B628" s="282">
        <f>'Natural Gas Filter'!CO1375</f>
        <v>1.5450077034369238E-7</v>
      </c>
      <c r="C628" s="282">
        <f>'Natural Gas Filter'!CP1375</f>
        <v>1.5450077034369238E-7</v>
      </c>
      <c r="D628" s="282">
        <f>'Natural Gas Filter'!CQ1375</f>
        <v>1.5450077034369238E-7</v>
      </c>
      <c r="E628" s="282">
        <f>'Natural Gas Filter'!CR1375</f>
        <v>1.5450077034369238E-7</v>
      </c>
      <c r="F628" s="283">
        <f>'Natural Gas Filter'!CS1375</f>
        <v>1.5450077034369238E-7</v>
      </c>
      <c r="J628" s="247" t="s">
        <v>498</v>
      </c>
      <c r="K628" s="282">
        <f>'Natural Gas Filter'!CT1375</f>
        <v>1.5450077034369238E-7</v>
      </c>
      <c r="L628" s="282">
        <f>'Natural Gas Filter'!CU1375</f>
        <v>1.5450077034369238E-7</v>
      </c>
      <c r="M628" s="282">
        <f>'Natural Gas Filter'!CV1375</f>
        <v>1.5450077034369238E-7</v>
      </c>
      <c r="N628" s="282">
        <f>'Natural Gas Filter'!CW1375</f>
        <v>1.5450077034369238E-7</v>
      </c>
      <c r="O628" s="283">
        <f>'Natural Gas Filter'!CX1375</f>
        <v>1.5450077034369238E-7</v>
      </c>
    </row>
    <row r="629" spans="1:15" x14ac:dyDescent="0.25">
      <c r="A629" s="247" t="s">
        <v>567</v>
      </c>
      <c r="B629" s="282">
        <f>'Natural Gas Filter'!CO1376</f>
        <v>0</v>
      </c>
      <c r="C629" s="282">
        <f>'Natural Gas Filter'!CP1376</f>
        <v>0</v>
      </c>
      <c r="D629" s="282">
        <f>'Natural Gas Filter'!CQ1376</f>
        <v>0</v>
      </c>
      <c r="E629" s="282">
        <f>'Natural Gas Filter'!CR1376</f>
        <v>2.1432271495847567E-4</v>
      </c>
      <c r="F629" s="283">
        <f>'Natural Gas Filter'!CS1376</f>
        <v>4.2393504057720475E-4</v>
      </c>
      <c r="J629" s="247" t="s">
        <v>567</v>
      </c>
      <c r="K629" s="282">
        <f>'Natural Gas Filter'!CT1376</f>
        <v>0</v>
      </c>
      <c r="L629" s="282">
        <f>'Natural Gas Filter'!CU1376</f>
        <v>0</v>
      </c>
      <c r="M629" s="282">
        <f>'Natural Gas Filter'!CV1376</f>
        <v>0</v>
      </c>
      <c r="N629" s="282">
        <f>'Natural Gas Filter'!CW1376</f>
        <v>2.1432271495847567E-4</v>
      </c>
      <c r="O629" s="283">
        <f>'Natural Gas Filter'!CX1376</f>
        <v>4.2393504057720475E-4</v>
      </c>
    </row>
    <row r="630" spans="1:15" x14ac:dyDescent="0.25">
      <c r="A630" s="247" t="s">
        <v>290</v>
      </c>
      <c r="B630" s="282">
        <f>'Natural Gas Filter'!CO1377</f>
        <v>5.6524672076960611E-11</v>
      </c>
      <c r="C630" s="282">
        <f>'Natural Gas Filter'!CP1377</f>
        <v>5.6524672076960611E-11</v>
      </c>
      <c r="D630" s="282">
        <f>'Natural Gas Filter'!CQ1377</f>
        <v>5.6524672076960611E-11</v>
      </c>
      <c r="E630" s="282">
        <f>'Natural Gas Filter'!CR1377</f>
        <v>5.6524672076960611E-11</v>
      </c>
      <c r="F630" s="283">
        <f>'Natural Gas Filter'!CS1377</f>
        <v>5.6524672076960611E-11</v>
      </c>
      <c r="J630" s="247" t="s">
        <v>290</v>
      </c>
      <c r="K630" s="282">
        <f>'Natural Gas Filter'!CT1377</f>
        <v>5.6524672076960611E-11</v>
      </c>
      <c r="L630" s="282">
        <f>'Natural Gas Filter'!CU1377</f>
        <v>5.6524672076960611E-11</v>
      </c>
      <c r="M630" s="282">
        <f>'Natural Gas Filter'!CV1377</f>
        <v>5.6524672076960611E-11</v>
      </c>
      <c r="N630" s="282">
        <f>'Natural Gas Filter'!CW1377</f>
        <v>5.6524672076960611E-11</v>
      </c>
      <c r="O630" s="283">
        <f>'Natural Gas Filter'!CX1377</f>
        <v>5.6524672076960611E-11</v>
      </c>
    </row>
    <row r="631" spans="1:15" x14ac:dyDescent="0.25">
      <c r="A631" s="247" t="s">
        <v>293</v>
      </c>
      <c r="B631" s="282">
        <f>'Natural Gas Filter'!CO1378</f>
        <v>4.7103893397467188E-9</v>
      </c>
      <c r="C631" s="282">
        <f>'Natural Gas Filter'!CP1378</f>
        <v>4.7103893397467188E-9</v>
      </c>
      <c r="D631" s="282">
        <f>'Natural Gas Filter'!CQ1378</f>
        <v>4.7103893397467188E-9</v>
      </c>
      <c r="E631" s="282">
        <f>'Natural Gas Filter'!CR1378</f>
        <v>4.7103893397467188E-9</v>
      </c>
      <c r="F631" s="283">
        <f>'Natural Gas Filter'!CS1378</f>
        <v>4.7103893397467188E-9</v>
      </c>
      <c r="J631" s="247" t="s">
        <v>293</v>
      </c>
      <c r="K631" s="282">
        <f>'Natural Gas Filter'!CT1378</f>
        <v>4.7103893397467188E-9</v>
      </c>
      <c r="L631" s="282">
        <f>'Natural Gas Filter'!CU1378</f>
        <v>4.7103893397467188E-9</v>
      </c>
      <c r="M631" s="282">
        <f>'Natural Gas Filter'!CV1378</f>
        <v>4.7103893397467188E-9</v>
      </c>
      <c r="N631" s="282">
        <f>'Natural Gas Filter'!CW1378</f>
        <v>4.7103893397467188E-9</v>
      </c>
      <c r="O631" s="283">
        <f>'Natural Gas Filter'!CX1378</f>
        <v>4.7103893397467188E-9</v>
      </c>
    </row>
    <row r="632" spans="1:15" x14ac:dyDescent="0.25">
      <c r="A632" s="247" t="s">
        <v>296</v>
      </c>
      <c r="B632" s="282">
        <f>'Natural Gas Filter'!CO1379</f>
        <v>1.0362856547442783E-7</v>
      </c>
      <c r="C632" s="282">
        <f>'Natural Gas Filter'!CP1379</f>
        <v>1.0362856547442783E-7</v>
      </c>
      <c r="D632" s="282">
        <f>'Natural Gas Filter'!CQ1379</f>
        <v>1.0362856547442783E-7</v>
      </c>
      <c r="E632" s="282">
        <f>'Natural Gas Filter'!CR1379</f>
        <v>1.0362856547442783E-7</v>
      </c>
      <c r="F632" s="283">
        <f>'Natural Gas Filter'!CS1379</f>
        <v>1.0362856547442783E-7</v>
      </c>
      <c r="J632" s="247" t="s">
        <v>296</v>
      </c>
      <c r="K632" s="282">
        <f>'Natural Gas Filter'!CT1379</f>
        <v>1.0362856547442783E-7</v>
      </c>
      <c r="L632" s="282">
        <f>'Natural Gas Filter'!CU1379</f>
        <v>1.0362856547442783E-7</v>
      </c>
      <c r="M632" s="282">
        <f>'Natural Gas Filter'!CV1379</f>
        <v>1.0362856547442783E-7</v>
      </c>
      <c r="N632" s="282">
        <f>'Natural Gas Filter'!CW1379</f>
        <v>1.0362856547442783E-7</v>
      </c>
      <c r="O632" s="283">
        <f>'Natural Gas Filter'!CX1379</f>
        <v>1.0362856547442783E-7</v>
      </c>
    </row>
    <row r="633" spans="1:15" x14ac:dyDescent="0.25">
      <c r="A633" s="247" t="s">
        <v>298</v>
      </c>
      <c r="B633" s="282">
        <f>'Natural Gas Filter'!CO1380</f>
        <v>2.8968894439442325E-7</v>
      </c>
      <c r="C633" s="282">
        <f>'Natural Gas Filter'!CP1380</f>
        <v>2.8968894439442325E-7</v>
      </c>
      <c r="D633" s="282">
        <f>'Natural Gas Filter'!CQ1380</f>
        <v>2.8968894439442325E-7</v>
      </c>
      <c r="E633" s="282">
        <f>'Natural Gas Filter'!CR1380</f>
        <v>2.1968078283243758E-8</v>
      </c>
      <c r="F633" s="283">
        <f>'Natural Gas Filter'!CS1380</f>
        <v>2.1968078283243758E-8</v>
      </c>
      <c r="J633" s="247" t="s">
        <v>298</v>
      </c>
      <c r="K633" s="282">
        <f>'Natural Gas Filter'!CT1380</f>
        <v>2.8968894439442325E-7</v>
      </c>
      <c r="L633" s="282">
        <f>'Natural Gas Filter'!CU1380</f>
        <v>2.8968894439442325E-7</v>
      </c>
      <c r="M633" s="282">
        <f>'Natural Gas Filter'!CV1380</f>
        <v>2.8968894439442325E-7</v>
      </c>
      <c r="N633" s="282">
        <f>'Natural Gas Filter'!CW1380</f>
        <v>2.1968078283243758E-8</v>
      </c>
      <c r="O633" s="283">
        <f>'Natural Gas Filter'!CX1380</f>
        <v>2.1968078283243758E-8</v>
      </c>
    </row>
    <row r="634" spans="1:15" x14ac:dyDescent="0.25">
      <c r="A634" s="247" t="s">
        <v>300</v>
      </c>
      <c r="B634" s="282">
        <f>'Natural Gas Filter'!CO1381</f>
        <v>4.2393504057720465E-11</v>
      </c>
      <c r="C634" s="282">
        <f>'Natural Gas Filter'!CP1381</f>
        <v>4.2393504057720465E-11</v>
      </c>
      <c r="D634" s="282">
        <f>'Natural Gas Filter'!CQ1381</f>
        <v>4.2393504057720465E-11</v>
      </c>
      <c r="E634" s="282">
        <f>'Natural Gas Filter'!CR1381</f>
        <v>4.2393504057720465E-11</v>
      </c>
      <c r="F634" s="283">
        <f>'Natural Gas Filter'!CS1381</f>
        <v>4.2393504057720465E-11</v>
      </c>
      <c r="J634" s="247" t="s">
        <v>300</v>
      </c>
      <c r="K634" s="282">
        <f>'Natural Gas Filter'!CT1381</f>
        <v>4.2393504057720465E-11</v>
      </c>
      <c r="L634" s="282">
        <f>'Natural Gas Filter'!CU1381</f>
        <v>4.2393504057720465E-11</v>
      </c>
      <c r="M634" s="282">
        <f>'Natural Gas Filter'!CV1381</f>
        <v>4.2393504057720465E-11</v>
      </c>
      <c r="N634" s="282">
        <f>'Natural Gas Filter'!CW1381</f>
        <v>4.2393504057720465E-11</v>
      </c>
      <c r="O634" s="283">
        <f>'Natural Gas Filter'!CX1381</f>
        <v>4.2393504057720465E-11</v>
      </c>
    </row>
    <row r="635" spans="1:15" x14ac:dyDescent="0.25">
      <c r="A635" s="247" t="s">
        <v>302</v>
      </c>
      <c r="B635" s="282">
        <f>'Natural Gas Filter'!CO1382</f>
        <v>2.8262336038480305E-11</v>
      </c>
      <c r="C635" s="282">
        <f>'Natural Gas Filter'!CP1382</f>
        <v>2.8262336038480305E-11</v>
      </c>
      <c r="D635" s="282">
        <f>'Natural Gas Filter'!CQ1382</f>
        <v>2.8262336038480305E-11</v>
      </c>
      <c r="E635" s="282">
        <f>'Natural Gas Filter'!CR1382</f>
        <v>2.8262336038480305E-11</v>
      </c>
      <c r="F635" s="283">
        <f>'Natural Gas Filter'!CS1382</f>
        <v>2.8262336038480305E-11</v>
      </c>
      <c r="J635" s="247" t="s">
        <v>302</v>
      </c>
      <c r="K635" s="282">
        <f>'Natural Gas Filter'!CT1382</f>
        <v>2.8262336038480305E-11</v>
      </c>
      <c r="L635" s="282">
        <f>'Natural Gas Filter'!CU1382</f>
        <v>2.8262336038480305E-11</v>
      </c>
      <c r="M635" s="282">
        <f>'Natural Gas Filter'!CV1382</f>
        <v>2.8262336038480305E-11</v>
      </c>
      <c r="N635" s="282">
        <f>'Natural Gas Filter'!CW1382</f>
        <v>2.8262336038480305E-11</v>
      </c>
      <c r="O635" s="283">
        <f>'Natural Gas Filter'!CX1382</f>
        <v>2.8262336038480305E-11</v>
      </c>
    </row>
    <row r="636" spans="1:15" x14ac:dyDescent="0.25">
      <c r="A636" s="247" t="s">
        <v>305</v>
      </c>
      <c r="B636" s="282">
        <f>'Natural Gas Filter'!CO1383</f>
        <v>4.2393504057720465E-11</v>
      </c>
      <c r="C636" s="282">
        <f>'Natural Gas Filter'!CP1383</f>
        <v>4.2393504057720465E-11</v>
      </c>
      <c r="D636" s="282">
        <f>'Natural Gas Filter'!CQ1383</f>
        <v>4.2393504057720465E-11</v>
      </c>
      <c r="E636" s="282">
        <f>'Natural Gas Filter'!CR1383</f>
        <v>4.2393504057720465E-11</v>
      </c>
      <c r="F636" s="283">
        <f>'Natural Gas Filter'!CS1383</f>
        <v>4.2393504057720465E-11</v>
      </c>
      <c r="J636" s="247" t="s">
        <v>305</v>
      </c>
      <c r="K636" s="282">
        <f>'Natural Gas Filter'!CT1383</f>
        <v>4.2393504057720465E-11</v>
      </c>
      <c r="L636" s="282">
        <f>'Natural Gas Filter'!CU1383</f>
        <v>4.2393504057720465E-11</v>
      </c>
      <c r="M636" s="282">
        <f>'Natural Gas Filter'!CV1383</f>
        <v>4.2393504057720465E-11</v>
      </c>
      <c r="N636" s="282">
        <f>'Natural Gas Filter'!CW1383</f>
        <v>4.2393504057720465E-11</v>
      </c>
      <c r="O636" s="283">
        <f>'Natural Gas Filter'!CX1383</f>
        <v>4.2393504057720465E-11</v>
      </c>
    </row>
    <row r="637" spans="1:15" x14ac:dyDescent="0.25">
      <c r="A637" s="247" t="s">
        <v>696</v>
      </c>
      <c r="B637" s="282">
        <f>'Natural Gas Filter'!CO1384</f>
        <v>0</v>
      </c>
      <c r="C637" s="282">
        <f>'Natural Gas Filter'!CP1384</f>
        <v>0</v>
      </c>
      <c r="D637" s="282">
        <f>'Natural Gas Filter'!CQ1384</f>
        <v>0</v>
      </c>
      <c r="E637" s="282">
        <f>'Natural Gas Filter'!CR1384</f>
        <v>0</v>
      </c>
      <c r="F637" s="283">
        <f>'Natural Gas Filter'!CS1384</f>
        <v>0</v>
      </c>
      <c r="J637" s="247" t="s">
        <v>696</v>
      </c>
      <c r="K637" s="282">
        <f>'Natural Gas Filter'!CT1384</f>
        <v>0</v>
      </c>
      <c r="L637" s="282">
        <f>'Natural Gas Filter'!CU1384</f>
        <v>0</v>
      </c>
      <c r="M637" s="282">
        <f>'Natural Gas Filter'!CV1384</f>
        <v>0</v>
      </c>
      <c r="N637" s="282">
        <f>'Natural Gas Filter'!CW1384</f>
        <v>0</v>
      </c>
      <c r="O637" s="283">
        <f>'Natural Gas Filter'!CX1384</f>
        <v>0</v>
      </c>
    </row>
    <row r="638" spans="1:15" x14ac:dyDescent="0.25">
      <c r="A638" s="247" t="s">
        <v>307</v>
      </c>
      <c r="B638" s="282">
        <f>'Natural Gas Filter'!CO1385</f>
        <v>2.8262336038480305E-11</v>
      </c>
      <c r="C638" s="282">
        <f>'Natural Gas Filter'!CP1385</f>
        <v>2.8262336038480305E-11</v>
      </c>
      <c r="D638" s="282">
        <f>'Natural Gas Filter'!CQ1385</f>
        <v>2.8262336038480305E-11</v>
      </c>
      <c r="E638" s="282">
        <f>'Natural Gas Filter'!CR1385</f>
        <v>2.8262336038480305E-11</v>
      </c>
      <c r="F638" s="283">
        <f>'Natural Gas Filter'!CS1385</f>
        <v>2.8262336038480305E-11</v>
      </c>
      <c r="J638" s="247" t="s">
        <v>307</v>
      </c>
      <c r="K638" s="282">
        <f>'Natural Gas Filter'!CT1385</f>
        <v>2.8262336038480305E-11</v>
      </c>
      <c r="L638" s="282">
        <f>'Natural Gas Filter'!CU1385</f>
        <v>2.8262336038480305E-11</v>
      </c>
      <c r="M638" s="282">
        <f>'Natural Gas Filter'!CV1385</f>
        <v>2.8262336038480305E-11</v>
      </c>
      <c r="N638" s="282">
        <f>'Natural Gas Filter'!CW1385</f>
        <v>2.8262336038480305E-11</v>
      </c>
      <c r="O638" s="283">
        <f>'Natural Gas Filter'!CX1385</f>
        <v>2.8262336038480305E-11</v>
      </c>
    </row>
    <row r="639" spans="1:15" x14ac:dyDescent="0.25">
      <c r="A639" s="247" t="s">
        <v>309</v>
      </c>
      <c r="B639" s="282">
        <f>'Natural Gas Filter'!CO1386</f>
        <v>4.2393504057720465E-11</v>
      </c>
      <c r="C639" s="282">
        <f>'Natural Gas Filter'!CP1386</f>
        <v>4.2393504057720465E-11</v>
      </c>
      <c r="D639" s="282">
        <f>'Natural Gas Filter'!CQ1386</f>
        <v>4.2393504057720465E-11</v>
      </c>
      <c r="E639" s="282">
        <f>'Natural Gas Filter'!CR1386</f>
        <v>4.2393504057720465E-11</v>
      </c>
      <c r="F639" s="283">
        <f>'Natural Gas Filter'!CS1386</f>
        <v>4.2393504057720465E-11</v>
      </c>
      <c r="J639" s="247" t="s">
        <v>309</v>
      </c>
      <c r="K639" s="282">
        <f>'Natural Gas Filter'!CT1386</f>
        <v>4.2393504057720465E-11</v>
      </c>
      <c r="L639" s="282">
        <f>'Natural Gas Filter'!CU1386</f>
        <v>4.2393504057720465E-11</v>
      </c>
      <c r="M639" s="282">
        <f>'Natural Gas Filter'!CV1386</f>
        <v>4.2393504057720465E-11</v>
      </c>
      <c r="N639" s="282">
        <f>'Natural Gas Filter'!CW1386</f>
        <v>4.2393504057720465E-11</v>
      </c>
      <c r="O639" s="283">
        <f>'Natural Gas Filter'!CX1386</f>
        <v>4.2393504057720465E-11</v>
      </c>
    </row>
    <row r="640" spans="1:15" x14ac:dyDescent="0.25">
      <c r="A640" s="247" t="s">
        <v>311</v>
      </c>
      <c r="B640" s="282">
        <f>'Natural Gas Filter'!CO1387</f>
        <v>2.8262336038480316E-10</v>
      </c>
      <c r="C640" s="282">
        <f>'Natural Gas Filter'!CP1387</f>
        <v>2.8262336038480316E-10</v>
      </c>
      <c r="D640" s="282">
        <f>'Natural Gas Filter'!CQ1387</f>
        <v>2.8262336038480316E-10</v>
      </c>
      <c r="E640" s="282">
        <f>'Natural Gas Filter'!CR1387</f>
        <v>2.8262336038480316E-10</v>
      </c>
      <c r="F640" s="283">
        <f>'Natural Gas Filter'!CS1387</f>
        <v>2.8262336038480316E-10</v>
      </c>
      <c r="J640" s="247" t="s">
        <v>311</v>
      </c>
      <c r="K640" s="282">
        <f>'Natural Gas Filter'!CT1387</f>
        <v>2.8262336038480316E-10</v>
      </c>
      <c r="L640" s="282">
        <f>'Natural Gas Filter'!CU1387</f>
        <v>2.8262336038480316E-10</v>
      </c>
      <c r="M640" s="282">
        <f>'Natural Gas Filter'!CV1387</f>
        <v>2.8262336038480316E-10</v>
      </c>
      <c r="N640" s="282">
        <f>'Natural Gas Filter'!CW1387</f>
        <v>2.8262336038480316E-10</v>
      </c>
      <c r="O640" s="283">
        <f>'Natural Gas Filter'!CX1387</f>
        <v>2.8262336038480316E-10</v>
      </c>
    </row>
    <row r="641" spans="1:15" x14ac:dyDescent="0.25">
      <c r="A641" s="247" t="s">
        <v>694</v>
      </c>
      <c r="B641" s="282">
        <f>'Natural Gas Filter'!CO1388</f>
        <v>0</v>
      </c>
      <c r="C641" s="282">
        <f>'Natural Gas Filter'!CP1388</f>
        <v>0</v>
      </c>
      <c r="D641" s="282">
        <f>'Natural Gas Filter'!CQ1388</f>
        <v>0</v>
      </c>
      <c r="E641" s="282">
        <f>'Natural Gas Filter'!CR1388</f>
        <v>0</v>
      </c>
      <c r="F641" s="283">
        <f>'Natural Gas Filter'!CS1388</f>
        <v>0</v>
      </c>
      <c r="J641" s="247" t="s">
        <v>694</v>
      </c>
      <c r="K641" s="282">
        <f>'Natural Gas Filter'!CT1388</f>
        <v>0</v>
      </c>
      <c r="L641" s="282">
        <f>'Natural Gas Filter'!CU1388</f>
        <v>0</v>
      </c>
      <c r="M641" s="282">
        <f>'Natural Gas Filter'!CV1388</f>
        <v>0</v>
      </c>
      <c r="N641" s="282">
        <f>'Natural Gas Filter'!CW1388</f>
        <v>0</v>
      </c>
      <c r="O641" s="283">
        <f>'Natural Gas Filter'!CX1388</f>
        <v>0</v>
      </c>
    </row>
    <row r="642" spans="1:15" x14ac:dyDescent="0.25">
      <c r="A642" s="247" t="s">
        <v>502</v>
      </c>
      <c r="B642" s="282">
        <f>'Natural Gas Filter'!CO1389</f>
        <v>1.0380520507466832E-8</v>
      </c>
      <c r="C642" s="282">
        <f>'Natural Gas Filter'!CP1389</f>
        <v>1.0380520507466832E-8</v>
      </c>
      <c r="D642" s="282">
        <f>'Natural Gas Filter'!CQ1389</f>
        <v>1.0380520507466832E-8</v>
      </c>
      <c r="E642" s="282">
        <f>'Natural Gas Filter'!CR1389</f>
        <v>1.0380520507466832E-8</v>
      </c>
      <c r="F642" s="283">
        <f>'Natural Gas Filter'!CS1389</f>
        <v>1.0380520507466832E-8</v>
      </c>
      <c r="J642" s="247" t="s">
        <v>502</v>
      </c>
      <c r="K642" s="282">
        <f>'Natural Gas Filter'!CT1389</f>
        <v>1.0380520507466832E-8</v>
      </c>
      <c r="L642" s="282">
        <f>'Natural Gas Filter'!CU1389</f>
        <v>1.0380520507466832E-8</v>
      </c>
      <c r="M642" s="282">
        <f>'Natural Gas Filter'!CV1389</f>
        <v>1.0380520507466832E-8</v>
      </c>
      <c r="N642" s="282">
        <f>'Natural Gas Filter'!CW1389</f>
        <v>1.0380520507466832E-8</v>
      </c>
      <c r="O642" s="283">
        <f>'Natural Gas Filter'!CX1389</f>
        <v>1.0380520507466832E-8</v>
      </c>
    </row>
    <row r="643" spans="1:15" x14ac:dyDescent="0.25">
      <c r="A643" s="247" t="s">
        <v>314</v>
      </c>
      <c r="B643" s="282">
        <f>'Natural Gas Filter'!CO1390</f>
        <v>4.9459088067340545E-5</v>
      </c>
      <c r="C643" s="282">
        <f>'Natural Gas Filter'!CP1390</f>
        <v>4.9459088067340545E-5</v>
      </c>
      <c r="D643" s="282">
        <f>'Natural Gas Filter'!CQ1390</f>
        <v>4.9459088067340545E-5</v>
      </c>
      <c r="E643" s="282">
        <f>'Natural Gas Filter'!CR1390</f>
        <v>4.9459088067340545E-5</v>
      </c>
      <c r="F643" s="283">
        <f>'Natural Gas Filter'!CS1390</f>
        <v>4.9459088067340545E-5</v>
      </c>
      <c r="J643" s="247" t="s">
        <v>314</v>
      </c>
      <c r="K643" s="282">
        <f>'Natural Gas Filter'!CT1390</f>
        <v>4.9459088067340545E-5</v>
      </c>
      <c r="L643" s="282">
        <f>'Natural Gas Filter'!CU1390</f>
        <v>4.9459088067340545E-5</v>
      </c>
      <c r="M643" s="282">
        <f>'Natural Gas Filter'!CV1390</f>
        <v>4.9459088067340545E-5</v>
      </c>
      <c r="N643" s="282">
        <f>'Natural Gas Filter'!CW1390</f>
        <v>4.9459088067340545E-5</v>
      </c>
      <c r="O643" s="283">
        <f>'Natural Gas Filter'!CX1390</f>
        <v>4.9459088067340545E-5</v>
      </c>
    </row>
    <row r="644" spans="1:15" x14ac:dyDescent="0.25">
      <c r="A644" s="247" t="s">
        <v>316</v>
      </c>
      <c r="B644" s="282">
        <f>'Natural Gas Filter'!CO1391</f>
        <v>2.5907141368606958E-8</v>
      </c>
      <c r="C644" s="282">
        <f>'Natural Gas Filter'!CP1391</f>
        <v>2.5907141368606958E-8</v>
      </c>
      <c r="D644" s="282">
        <f>'Natural Gas Filter'!CQ1391</f>
        <v>2.5907141368606958E-8</v>
      </c>
      <c r="E644" s="282">
        <f>'Natural Gas Filter'!CR1391</f>
        <v>2.5907141368606958E-8</v>
      </c>
      <c r="F644" s="283">
        <f>'Natural Gas Filter'!CS1391</f>
        <v>2.5907141368606958E-8</v>
      </c>
      <c r="J644" s="247" t="s">
        <v>316</v>
      </c>
      <c r="K644" s="282">
        <f>'Natural Gas Filter'!CT1391</f>
        <v>2.5907141368606958E-8</v>
      </c>
      <c r="L644" s="282">
        <f>'Natural Gas Filter'!CU1391</f>
        <v>2.5907141368606958E-8</v>
      </c>
      <c r="M644" s="282">
        <f>'Natural Gas Filter'!CV1391</f>
        <v>2.5907141368606958E-8</v>
      </c>
      <c r="N644" s="282">
        <f>'Natural Gas Filter'!CW1391</f>
        <v>2.5907141368606958E-8</v>
      </c>
      <c r="O644" s="283">
        <f>'Natural Gas Filter'!CX1391</f>
        <v>2.5907141368606958E-8</v>
      </c>
    </row>
    <row r="645" spans="1:15" x14ac:dyDescent="0.25">
      <c r="A645" s="247" t="s">
        <v>257</v>
      </c>
      <c r="B645" s="282">
        <f>'Natural Gas Filter'!CO1392</f>
        <v>2.6554819902822127</v>
      </c>
      <c r="C645" s="282">
        <f>'Natural Gas Filter'!CP1392</f>
        <v>2.6554819902822127</v>
      </c>
      <c r="D645" s="282">
        <f>'Natural Gas Filter'!CQ1392</f>
        <v>2.6554819902822127</v>
      </c>
      <c r="E645" s="282">
        <f>'Natural Gas Filter'!CR1392</f>
        <v>2.6554819902822127</v>
      </c>
      <c r="F645" s="283">
        <f>'Natural Gas Filter'!CS1392</f>
        <v>2.6554819902822127</v>
      </c>
      <c r="J645" s="247" t="s">
        <v>257</v>
      </c>
      <c r="K645" s="282">
        <f>'Natural Gas Filter'!CT1392</f>
        <v>2.6554819902822127</v>
      </c>
      <c r="L645" s="282">
        <f>'Natural Gas Filter'!CU1392</f>
        <v>2.6554819902822127</v>
      </c>
      <c r="M645" s="282">
        <f>'Natural Gas Filter'!CV1392</f>
        <v>2.6554819902822127</v>
      </c>
      <c r="N645" s="282">
        <f>'Natural Gas Filter'!CW1392</f>
        <v>2.6554819902822127</v>
      </c>
      <c r="O645" s="283">
        <f>'Natural Gas Filter'!CX1392</f>
        <v>2.6554819902822127</v>
      </c>
    </row>
    <row r="646" spans="1:15" x14ac:dyDescent="0.25">
      <c r="A646" s="247" t="s">
        <v>266</v>
      </c>
      <c r="B646" s="282">
        <f>'Natural Gas Filter'!CO1393</f>
        <v>1.9795411200285587E-3</v>
      </c>
      <c r="C646" s="282">
        <f>'Natural Gas Filter'!CP1393</f>
        <v>7.2422236098605805E-4</v>
      </c>
      <c r="D646" s="282">
        <f>'Natural Gas Filter'!CQ1393</f>
        <v>3.6211118049302903E-4</v>
      </c>
      <c r="E646" s="282">
        <f>'Natural Gas Filter'!CR1393</f>
        <v>1.9795411200285587E-3</v>
      </c>
      <c r="F646" s="283">
        <f>'Natural Gas Filter'!CS1393</f>
        <v>1.9795411200285587E-3</v>
      </c>
      <c r="J646" s="247" t="s">
        <v>266</v>
      </c>
      <c r="K646" s="282">
        <f>'Natural Gas Filter'!CT1393</f>
        <v>1.9795411200285587E-3</v>
      </c>
      <c r="L646" s="282">
        <f>'Natural Gas Filter'!CU1393</f>
        <v>7.2422236098605805E-4</v>
      </c>
      <c r="M646" s="282">
        <f>'Natural Gas Filter'!CV1393</f>
        <v>3.6211118049302903E-4</v>
      </c>
      <c r="N646" s="282">
        <f>'Natural Gas Filter'!CW1393</f>
        <v>1.9795411200285587E-3</v>
      </c>
      <c r="O646" s="283">
        <f>'Natural Gas Filter'!CX1393</f>
        <v>1.9795411200285587E-3</v>
      </c>
    </row>
    <row r="647" spans="1:15" x14ac:dyDescent="0.25">
      <c r="A647" s="247" t="s">
        <v>691</v>
      </c>
      <c r="B647" s="282">
        <f>'Natural Gas Filter'!CO1394</f>
        <v>0</v>
      </c>
      <c r="C647" s="282">
        <f>'Natural Gas Filter'!CP1394</f>
        <v>0</v>
      </c>
      <c r="D647" s="282">
        <f>'Natural Gas Filter'!CQ1394</f>
        <v>0</v>
      </c>
      <c r="E647" s="282">
        <f>'Natural Gas Filter'!CR1394</f>
        <v>0</v>
      </c>
      <c r="F647" s="283">
        <f>'Natural Gas Filter'!CS1394</f>
        <v>0</v>
      </c>
      <c r="J647" s="247" t="s">
        <v>691</v>
      </c>
      <c r="K647" s="282">
        <f>'Natural Gas Filter'!CT1394</f>
        <v>0</v>
      </c>
      <c r="L647" s="282">
        <f>'Natural Gas Filter'!CU1394</f>
        <v>0</v>
      </c>
      <c r="M647" s="282">
        <f>'Natural Gas Filter'!CV1394</f>
        <v>0</v>
      </c>
      <c r="N647" s="282">
        <f>'Natural Gas Filter'!CW1394</f>
        <v>0</v>
      </c>
      <c r="O647" s="283">
        <f>'Natural Gas Filter'!CX1394</f>
        <v>0</v>
      </c>
    </row>
    <row r="648" spans="1:15" x14ac:dyDescent="0.25">
      <c r="A648" s="247" t="s">
        <v>688</v>
      </c>
      <c r="B648" s="282">
        <f>'Natural Gas Filter'!CO1395</f>
        <v>0</v>
      </c>
      <c r="C648" s="282">
        <f>'Natural Gas Filter'!CP1395</f>
        <v>0</v>
      </c>
      <c r="D648" s="282">
        <f>'Natural Gas Filter'!CQ1395</f>
        <v>0</v>
      </c>
      <c r="E648" s="282">
        <f>'Natural Gas Filter'!CR1395</f>
        <v>0</v>
      </c>
      <c r="F648" s="283">
        <f>'Natural Gas Filter'!CS1395</f>
        <v>0</v>
      </c>
      <c r="J648" s="247" t="s">
        <v>688</v>
      </c>
      <c r="K648" s="282">
        <f>'Natural Gas Filter'!CT1395</f>
        <v>0</v>
      </c>
      <c r="L648" s="282">
        <f>'Natural Gas Filter'!CU1395</f>
        <v>0</v>
      </c>
      <c r="M648" s="282">
        <f>'Natural Gas Filter'!CV1395</f>
        <v>0</v>
      </c>
      <c r="N648" s="282">
        <f>'Natural Gas Filter'!CW1395</f>
        <v>0</v>
      </c>
      <c r="O648" s="283">
        <f>'Natural Gas Filter'!CX1395</f>
        <v>0</v>
      </c>
    </row>
    <row r="649" spans="1:15" x14ac:dyDescent="0.25">
      <c r="A649" s="247" t="s">
        <v>685</v>
      </c>
      <c r="B649" s="282">
        <f>'Natural Gas Filter'!CO1396</f>
        <v>0</v>
      </c>
      <c r="C649" s="282">
        <f>'Natural Gas Filter'!CP1396</f>
        <v>0</v>
      </c>
      <c r="D649" s="282">
        <f>'Natural Gas Filter'!CQ1396</f>
        <v>0</v>
      </c>
      <c r="E649" s="282">
        <f>'Natural Gas Filter'!CR1396</f>
        <v>0</v>
      </c>
      <c r="F649" s="283">
        <f>'Natural Gas Filter'!CS1396</f>
        <v>0</v>
      </c>
      <c r="J649" s="247" t="s">
        <v>685</v>
      </c>
      <c r="K649" s="282">
        <f>'Natural Gas Filter'!CT1396</f>
        <v>0</v>
      </c>
      <c r="L649" s="282">
        <f>'Natural Gas Filter'!CU1396</f>
        <v>0</v>
      </c>
      <c r="M649" s="282">
        <f>'Natural Gas Filter'!CV1396</f>
        <v>0</v>
      </c>
      <c r="N649" s="282">
        <f>'Natural Gas Filter'!CW1396</f>
        <v>0</v>
      </c>
      <c r="O649" s="283">
        <f>'Natural Gas Filter'!CX1396</f>
        <v>0</v>
      </c>
    </row>
    <row r="650" spans="1:15" x14ac:dyDescent="0.25">
      <c r="A650" s="247" t="s">
        <v>319</v>
      </c>
      <c r="B650" s="282">
        <f>'Natural Gas Filter'!CO1397</f>
        <v>3.2972725378227027E-8</v>
      </c>
      <c r="C650" s="282">
        <f>'Natural Gas Filter'!CP1397</f>
        <v>3.2972725378227027E-8</v>
      </c>
      <c r="D650" s="282">
        <f>'Natural Gas Filter'!CQ1397</f>
        <v>3.2972725378227027E-8</v>
      </c>
      <c r="E650" s="282">
        <f>'Natural Gas Filter'!CR1397</f>
        <v>3.2972725378227027E-8</v>
      </c>
      <c r="F650" s="283">
        <f>'Natural Gas Filter'!CS1397</f>
        <v>3.2972725378227027E-8</v>
      </c>
      <c r="J650" s="247" t="s">
        <v>319</v>
      </c>
      <c r="K650" s="282">
        <f>'Natural Gas Filter'!CT1397</f>
        <v>3.2972725378227027E-8</v>
      </c>
      <c r="L650" s="282">
        <f>'Natural Gas Filter'!CU1397</f>
        <v>3.2972725378227027E-8</v>
      </c>
      <c r="M650" s="282">
        <f>'Natural Gas Filter'!CV1397</f>
        <v>3.2972725378227027E-8</v>
      </c>
      <c r="N650" s="282">
        <f>'Natural Gas Filter'!CW1397</f>
        <v>3.2972725378227027E-8</v>
      </c>
      <c r="O650" s="283">
        <f>'Natural Gas Filter'!CX1397</f>
        <v>3.2972725378227027E-8</v>
      </c>
    </row>
    <row r="651" spans="1:15" x14ac:dyDescent="0.25">
      <c r="A651" s="247" t="s">
        <v>321</v>
      </c>
      <c r="B651" s="282">
        <f>'Natural Gas Filter'!CO1398</f>
        <v>4.2393504057720465E-11</v>
      </c>
      <c r="C651" s="282">
        <f>'Natural Gas Filter'!CP1398</f>
        <v>4.2393504057720465E-11</v>
      </c>
      <c r="D651" s="282">
        <f>'Natural Gas Filter'!CQ1398</f>
        <v>4.2393504057720465E-11</v>
      </c>
      <c r="E651" s="282">
        <f>'Natural Gas Filter'!CR1398</f>
        <v>4.2393504057720465E-11</v>
      </c>
      <c r="F651" s="283">
        <f>'Natural Gas Filter'!CS1398</f>
        <v>4.2393504057720465E-11</v>
      </c>
      <c r="J651" s="247" t="s">
        <v>321</v>
      </c>
      <c r="K651" s="282">
        <f>'Natural Gas Filter'!CT1398</f>
        <v>4.2393504057720465E-11</v>
      </c>
      <c r="L651" s="282">
        <f>'Natural Gas Filter'!CU1398</f>
        <v>4.2393504057720465E-11</v>
      </c>
      <c r="M651" s="282">
        <f>'Natural Gas Filter'!CV1398</f>
        <v>4.2393504057720465E-11</v>
      </c>
      <c r="N651" s="282">
        <f>'Natural Gas Filter'!CW1398</f>
        <v>4.2393504057720465E-11</v>
      </c>
      <c r="O651" s="283">
        <f>'Natural Gas Filter'!CX1398</f>
        <v>4.2393504057720465E-11</v>
      </c>
    </row>
    <row r="652" spans="1:15" x14ac:dyDescent="0.25">
      <c r="A652" s="247" t="s">
        <v>323</v>
      </c>
      <c r="B652" s="282">
        <f>'Natural Gas Filter'!CO1399</f>
        <v>1.978363522693622E-9</v>
      </c>
      <c r="C652" s="282">
        <f>'Natural Gas Filter'!CP1399</f>
        <v>1.978363522693622E-9</v>
      </c>
      <c r="D652" s="282">
        <f>'Natural Gas Filter'!CQ1399</f>
        <v>1.978363522693622E-9</v>
      </c>
      <c r="E652" s="282">
        <f>'Natural Gas Filter'!CR1399</f>
        <v>1.978363522693622E-9</v>
      </c>
      <c r="F652" s="283">
        <f>'Natural Gas Filter'!CS1399</f>
        <v>1.978363522693622E-9</v>
      </c>
      <c r="J652" s="247" t="s">
        <v>323</v>
      </c>
      <c r="K652" s="282">
        <f>'Natural Gas Filter'!CT1399</f>
        <v>1.978363522693622E-9</v>
      </c>
      <c r="L652" s="282">
        <f>'Natural Gas Filter'!CU1399</f>
        <v>1.978363522693622E-9</v>
      </c>
      <c r="M652" s="282">
        <f>'Natural Gas Filter'!CV1399</f>
        <v>1.978363522693622E-9</v>
      </c>
      <c r="N652" s="282">
        <f>'Natural Gas Filter'!CW1399</f>
        <v>1.978363522693622E-9</v>
      </c>
      <c r="O652" s="283">
        <f>'Natural Gas Filter'!CX1399</f>
        <v>1.978363522693622E-9</v>
      </c>
    </row>
    <row r="653" spans="1:15" x14ac:dyDescent="0.25">
      <c r="A653" s="247" t="s">
        <v>325</v>
      </c>
      <c r="B653" s="282">
        <f>'Natural Gas Filter'!CO1400</f>
        <v>2.0019154693923555E-8</v>
      </c>
      <c r="C653" s="282">
        <f>'Natural Gas Filter'!CP1400</f>
        <v>2.0019154693923555E-8</v>
      </c>
      <c r="D653" s="282">
        <f>'Natural Gas Filter'!CQ1400</f>
        <v>2.0019154693923555E-8</v>
      </c>
      <c r="E653" s="282">
        <f>'Natural Gas Filter'!CR1400</f>
        <v>2.0019154693923555E-8</v>
      </c>
      <c r="F653" s="283">
        <f>'Natural Gas Filter'!CS1400</f>
        <v>2.0019154693923555E-8</v>
      </c>
      <c r="J653" s="247" t="s">
        <v>325</v>
      </c>
      <c r="K653" s="282">
        <f>'Natural Gas Filter'!CT1400</f>
        <v>2.0019154693923555E-8</v>
      </c>
      <c r="L653" s="282">
        <f>'Natural Gas Filter'!CU1400</f>
        <v>2.0019154693923555E-8</v>
      </c>
      <c r="M653" s="282">
        <f>'Natural Gas Filter'!CV1400</f>
        <v>2.0019154693923555E-8</v>
      </c>
      <c r="N653" s="282">
        <f>'Natural Gas Filter'!CW1400</f>
        <v>2.0019154693923555E-8</v>
      </c>
      <c r="O653" s="283">
        <f>'Natural Gas Filter'!CX1400</f>
        <v>2.0019154693923555E-8</v>
      </c>
    </row>
    <row r="654" spans="1:15" x14ac:dyDescent="0.25">
      <c r="A654" s="247" t="s">
        <v>550</v>
      </c>
      <c r="B654" s="282">
        <f>'Natural Gas Filter'!CO1401</f>
        <v>0</v>
      </c>
      <c r="C654" s="282">
        <f>'Natural Gas Filter'!CP1401</f>
        <v>0</v>
      </c>
      <c r="D654" s="282">
        <f>'Natural Gas Filter'!CQ1401</f>
        <v>0</v>
      </c>
      <c r="E654" s="282">
        <f>'Natural Gas Filter'!CR1401</f>
        <v>0</v>
      </c>
      <c r="F654" s="283">
        <f>'Natural Gas Filter'!CS1401</f>
        <v>0</v>
      </c>
      <c r="J654" s="247" t="s">
        <v>550</v>
      </c>
      <c r="K654" s="282">
        <f>'Natural Gas Filter'!CT1401</f>
        <v>0</v>
      </c>
      <c r="L654" s="282">
        <f>'Natural Gas Filter'!CU1401</f>
        <v>0</v>
      </c>
      <c r="M654" s="282">
        <f>'Natural Gas Filter'!CV1401</f>
        <v>0</v>
      </c>
      <c r="N654" s="282">
        <f>'Natural Gas Filter'!CW1401</f>
        <v>0</v>
      </c>
      <c r="O654" s="283">
        <f>'Natural Gas Filter'!CX1401</f>
        <v>0</v>
      </c>
    </row>
    <row r="655" spans="1:15" x14ac:dyDescent="0.25">
      <c r="A655" s="247" t="s">
        <v>728</v>
      </c>
      <c r="B655" s="282">
        <f>'Natural Gas Filter'!CO1402</f>
        <v>0</v>
      </c>
      <c r="C655" s="282">
        <f>'Natural Gas Filter'!CP1402</f>
        <v>0</v>
      </c>
      <c r="D655" s="282">
        <f>'Natural Gas Filter'!CQ1402</f>
        <v>0</v>
      </c>
      <c r="E655" s="282">
        <f>'Natural Gas Filter'!CR1402</f>
        <v>0</v>
      </c>
      <c r="F655" s="283">
        <f>'Natural Gas Filter'!CS1402</f>
        <v>0</v>
      </c>
      <c r="J655" s="247" t="s">
        <v>728</v>
      </c>
      <c r="K655" s="282">
        <f>'Natural Gas Filter'!CT1402</f>
        <v>0</v>
      </c>
      <c r="L655" s="282">
        <f>'Natural Gas Filter'!CU1402</f>
        <v>0</v>
      </c>
      <c r="M655" s="282">
        <f>'Natural Gas Filter'!CV1402</f>
        <v>0</v>
      </c>
      <c r="N655" s="282">
        <f>'Natural Gas Filter'!CW1402</f>
        <v>0</v>
      </c>
      <c r="O655" s="283">
        <f>'Natural Gas Filter'!CX1402</f>
        <v>0</v>
      </c>
    </row>
    <row r="656" spans="1:15" x14ac:dyDescent="0.25">
      <c r="A656" s="247" t="s">
        <v>682</v>
      </c>
      <c r="B656" s="282">
        <f>'Natural Gas Filter'!CO1403</f>
        <v>0</v>
      </c>
      <c r="C656" s="282">
        <f>'Natural Gas Filter'!CP1403</f>
        <v>0</v>
      </c>
      <c r="D656" s="282">
        <f>'Natural Gas Filter'!CQ1403</f>
        <v>0</v>
      </c>
      <c r="E656" s="282">
        <f>'Natural Gas Filter'!CR1403</f>
        <v>0</v>
      </c>
      <c r="F656" s="283">
        <f>'Natural Gas Filter'!CS1403</f>
        <v>0</v>
      </c>
      <c r="J656" s="247" t="s">
        <v>682</v>
      </c>
      <c r="K656" s="282">
        <f>'Natural Gas Filter'!CT1403</f>
        <v>0</v>
      </c>
      <c r="L656" s="282">
        <f>'Natural Gas Filter'!CU1403</f>
        <v>0</v>
      </c>
      <c r="M656" s="282">
        <f>'Natural Gas Filter'!CV1403</f>
        <v>0</v>
      </c>
      <c r="N656" s="282">
        <f>'Natural Gas Filter'!CW1403</f>
        <v>0</v>
      </c>
      <c r="O656" s="283">
        <f>'Natural Gas Filter'!CX1403</f>
        <v>0</v>
      </c>
    </row>
    <row r="657" spans="1:15" x14ac:dyDescent="0.25">
      <c r="A657" s="247" t="s">
        <v>327</v>
      </c>
      <c r="B657" s="282">
        <f>'Natural Gas Filter'!CO1404</f>
        <v>2.8262336038480305E-11</v>
      </c>
      <c r="C657" s="282">
        <f>'Natural Gas Filter'!CP1404</f>
        <v>2.8262336038480305E-11</v>
      </c>
      <c r="D657" s="282">
        <f>'Natural Gas Filter'!CQ1404</f>
        <v>2.8262336038480305E-11</v>
      </c>
      <c r="E657" s="282">
        <f>'Natural Gas Filter'!CR1404</f>
        <v>2.8262336038480305E-11</v>
      </c>
      <c r="F657" s="283">
        <f>'Natural Gas Filter'!CS1404</f>
        <v>2.8262336038480305E-11</v>
      </c>
      <c r="J657" s="247" t="s">
        <v>327</v>
      </c>
      <c r="K657" s="282">
        <f>'Natural Gas Filter'!CT1404</f>
        <v>2.8262336038480305E-11</v>
      </c>
      <c r="L657" s="282">
        <f>'Natural Gas Filter'!CU1404</f>
        <v>2.8262336038480305E-11</v>
      </c>
      <c r="M657" s="282">
        <f>'Natural Gas Filter'!CV1404</f>
        <v>2.8262336038480305E-11</v>
      </c>
      <c r="N657" s="282">
        <f>'Natural Gas Filter'!CW1404</f>
        <v>2.8262336038480305E-11</v>
      </c>
      <c r="O657" s="283">
        <f>'Natural Gas Filter'!CX1404</f>
        <v>2.8262336038480305E-11</v>
      </c>
    </row>
    <row r="658" spans="1:15" x14ac:dyDescent="0.25">
      <c r="A658" s="247" t="s">
        <v>329</v>
      </c>
      <c r="B658" s="282">
        <f>'Natural Gas Filter'!CO1405</f>
        <v>2.826233603848031E-8</v>
      </c>
      <c r="C658" s="282">
        <f>'Natural Gas Filter'!CP1405</f>
        <v>2.826233603848031E-8</v>
      </c>
      <c r="D658" s="282">
        <f>'Natural Gas Filter'!CQ1405</f>
        <v>2.826233603848031E-8</v>
      </c>
      <c r="E658" s="282">
        <f>'Natural Gas Filter'!CR1405</f>
        <v>2.826233603848031E-8</v>
      </c>
      <c r="F658" s="283">
        <f>'Natural Gas Filter'!CS1405</f>
        <v>2.826233603848031E-8</v>
      </c>
      <c r="J658" s="247" t="s">
        <v>329</v>
      </c>
      <c r="K658" s="282">
        <f>'Natural Gas Filter'!CT1405</f>
        <v>2.826233603848031E-8</v>
      </c>
      <c r="L658" s="282">
        <f>'Natural Gas Filter'!CU1405</f>
        <v>2.826233603848031E-8</v>
      </c>
      <c r="M658" s="282">
        <f>'Natural Gas Filter'!CV1405</f>
        <v>2.826233603848031E-8</v>
      </c>
      <c r="N658" s="282">
        <f>'Natural Gas Filter'!CW1405</f>
        <v>2.826233603848031E-8</v>
      </c>
      <c r="O658" s="283">
        <f>'Natural Gas Filter'!CX1405</f>
        <v>2.826233603848031E-8</v>
      </c>
    </row>
    <row r="659" spans="1:15" x14ac:dyDescent="0.25">
      <c r="A659" s="247" t="s">
        <v>680</v>
      </c>
      <c r="B659" s="282">
        <f>'Natural Gas Filter'!CO1406</f>
        <v>0</v>
      </c>
      <c r="C659" s="282">
        <f>'Natural Gas Filter'!CP1406</f>
        <v>0</v>
      </c>
      <c r="D659" s="282">
        <f>'Natural Gas Filter'!CQ1406</f>
        <v>0</v>
      </c>
      <c r="E659" s="282">
        <f>'Natural Gas Filter'!CR1406</f>
        <v>0</v>
      </c>
      <c r="F659" s="283">
        <f>'Natural Gas Filter'!CS1406</f>
        <v>0</v>
      </c>
      <c r="J659" s="247" t="s">
        <v>680</v>
      </c>
      <c r="K659" s="282">
        <f>'Natural Gas Filter'!CT1406</f>
        <v>0</v>
      </c>
      <c r="L659" s="282">
        <f>'Natural Gas Filter'!CU1406</f>
        <v>0</v>
      </c>
      <c r="M659" s="282">
        <f>'Natural Gas Filter'!CV1406</f>
        <v>0</v>
      </c>
      <c r="N659" s="282">
        <f>'Natural Gas Filter'!CW1406</f>
        <v>0</v>
      </c>
      <c r="O659" s="283">
        <f>'Natural Gas Filter'!CX1406</f>
        <v>0</v>
      </c>
    </row>
    <row r="660" spans="1:15" x14ac:dyDescent="0.25">
      <c r="A660" s="247" t="s">
        <v>678</v>
      </c>
      <c r="B660" s="282">
        <f>'Natural Gas Filter'!CO1407</f>
        <v>0</v>
      </c>
      <c r="C660" s="282">
        <f>'Natural Gas Filter'!CP1407</f>
        <v>0</v>
      </c>
      <c r="D660" s="282">
        <f>'Natural Gas Filter'!CQ1407</f>
        <v>0</v>
      </c>
      <c r="E660" s="282">
        <f>'Natural Gas Filter'!CR1407</f>
        <v>0</v>
      </c>
      <c r="F660" s="283">
        <f>'Natural Gas Filter'!CS1407</f>
        <v>0</v>
      </c>
      <c r="J660" s="247" t="s">
        <v>678</v>
      </c>
      <c r="K660" s="282">
        <f>'Natural Gas Filter'!CT1407</f>
        <v>0</v>
      </c>
      <c r="L660" s="282">
        <f>'Natural Gas Filter'!CU1407</f>
        <v>0</v>
      </c>
      <c r="M660" s="282">
        <f>'Natural Gas Filter'!CV1407</f>
        <v>0</v>
      </c>
      <c r="N660" s="282">
        <f>'Natural Gas Filter'!CW1407</f>
        <v>0</v>
      </c>
      <c r="O660" s="283">
        <f>'Natural Gas Filter'!CX1407</f>
        <v>0</v>
      </c>
    </row>
    <row r="661" spans="1:15" x14ac:dyDescent="0.25">
      <c r="A661" s="247" t="s">
        <v>676</v>
      </c>
      <c r="B661" s="282">
        <f>'Natural Gas Filter'!CO1408</f>
        <v>0</v>
      </c>
      <c r="C661" s="282">
        <f>'Natural Gas Filter'!CP1408</f>
        <v>0</v>
      </c>
      <c r="D661" s="282">
        <f>'Natural Gas Filter'!CQ1408</f>
        <v>0</v>
      </c>
      <c r="E661" s="282">
        <f>'Natural Gas Filter'!CR1408</f>
        <v>0</v>
      </c>
      <c r="F661" s="283">
        <f>'Natural Gas Filter'!CS1408</f>
        <v>0</v>
      </c>
      <c r="J661" s="247" t="s">
        <v>676</v>
      </c>
      <c r="K661" s="282">
        <f>'Natural Gas Filter'!CT1408</f>
        <v>0</v>
      </c>
      <c r="L661" s="282">
        <f>'Natural Gas Filter'!CU1408</f>
        <v>0</v>
      </c>
      <c r="M661" s="282">
        <f>'Natural Gas Filter'!CV1408</f>
        <v>0</v>
      </c>
      <c r="N661" s="282">
        <f>'Natural Gas Filter'!CW1408</f>
        <v>0</v>
      </c>
      <c r="O661" s="283">
        <f>'Natural Gas Filter'!CX1408</f>
        <v>0</v>
      </c>
    </row>
    <row r="662" spans="1:15" x14ac:dyDescent="0.25">
      <c r="A662" s="247" t="s">
        <v>331</v>
      </c>
      <c r="B662" s="282">
        <f>'Natural Gas Filter'!CO1409</f>
        <v>3.7683114717973746E-10</v>
      </c>
      <c r="C662" s="282">
        <f>'Natural Gas Filter'!CP1409</f>
        <v>3.7683114717973746E-10</v>
      </c>
      <c r="D662" s="282">
        <f>'Natural Gas Filter'!CQ1409</f>
        <v>3.7683114717973746E-10</v>
      </c>
      <c r="E662" s="282">
        <f>'Natural Gas Filter'!CR1409</f>
        <v>3.7683114717973746E-10</v>
      </c>
      <c r="F662" s="283">
        <f>'Natural Gas Filter'!CS1409</f>
        <v>3.7683114717973746E-10</v>
      </c>
      <c r="J662" s="247" t="s">
        <v>331</v>
      </c>
      <c r="K662" s="282">
        <f>'Natural Gas Filter'!CT1409</f>
        <v>3.7683114717973746E-10</v>
      </c>
      <c r="L662" s="282">
        <f>'Natural Gas Filter'!CU1409</f>
        <v>3.7683114717973746E-10</v>
      </c>
      <c r="M662" s="282">
        <f>'Natural Gas Filter'!CV1409</f>
        <v>3.7683114717973746E-10</v>
      </c>
      <c r="N662" s="282">
        <f>'Natural Gas Filter'!CW1409</f>
        <v>3.7683114717973746E-10</v>
      </c>
      <c r="O662" s="283">
        <f>'Natural Gas Filter'!CX1409</f>
        <v>3.7683114717973746E-10</v>
      </c>
    </row>
    <row r="663" spans="1:15" x14ac:dyDescent="0.25">
      <c r="A663" s="247" t="s">
        <v>334</v>
      </c>
      <c r="B663" s="282">
        <f>'Natural Gas Filter'!CO1410</f>
        <v>7.3011034766074144E-5</v>
      </c>
      <c r="C663" s="282">
        <f>'Natural Gas Filter'!CP1410</f>
        <v>7.3011034766074144E-5</v>
      </c>
      <c r="D663" s="282">
        <f>'Natural Gas Filter'!CQ1410</f>
        <v>7.3011034766074144E-5</v>
      </c>
      <c r="E663" s="282">
        <f>'Natural Gas Filter'!CR1410</f>
        <v>7.3011034766074144E-5</v>
      </c>
      <c r="F663" s="283">
        <f>'Natural Gas Filter'!CS1410</f>
        <v>7.3011034766074144E-5</v>
      </c>
      <c r="J663" s="247" t="s">
        <v>334</v>
      </c>
      <c r="K663" s="282">
        <f>'Natural Gas Filter'!CT1410</f>
        <v>7.3011034766074144E-5</v>
      </c>
      <c r="L663" s="282">
        <f>'Natural Gas Filter'!CU1410</f>
        <v>7.3011034766074144E-5</v>
      </c>
      <c r="M663" s="282">
        <f>'Natural Gas Filter'!CV1410</f>
        <v>7.3011034766074144E-5</v>
      </c>
      <c r="N663" s="282">
        <f>'Natural Gas Filter'!CW1410</f>
        <v>7.3011034766074144E-5</v>
      </c>
      <c r="O663" s="283">
        <f>'Natural Gas Filter'!CX1410</f>
        <v>7.3011034766074144E-5</v>
      </c>
    </row>
    <row r="664" spans="1:15" x14ac:dyDescent="0.25">
      <c r="A664" s="247" t="s">
        <v>673</v>
      </c>
      <c r="B664" s="282">
        <f>'Natural Gas Filter'!CO1411</f>
        <v>0</v>
      </c>
      <c r="C664" s="282">
        <f>'Natural Gas Filter'!CP1411</f>
        <v>0</v>
      </c>
      <c r="D664" s="282">
        <f>'Natural Gas Filter'!CQ1411</f>
        <v>0</v>
      </c>
      <c r="E664" s="282">
        <f>'Natural Gas Filter'!CR1411</f>
        <v>0</v>
      </c>
      <c r="F664" s="283">
        <f>'Natural Gas Filter'!CS1411</f>
        <v>0</v>
      </c>
      <c r="J664" s="247" t="s">
        <v>673</v>
      </c>
      <c r="K664" s="282">
        <f>'Natural Gas Filter'!CT1411</f>
        <v>0</v>
      </c>
      <c r="L664" s="282">
        <f>'Natural Gas Filter'!CU1411</f>
        <v>0</v>
      </c>
      <c r="M664" s="282">
        <f>'Natural Gas Filter'!CV1411</f>
        <v>0</v>
      </c>
      <c r="N664" s="282">
        <f>'Natural Gas Filter'!CW1411</f>
        <v>0</v>
      </c>
      <c r="O664" s="283">
        <f>'Natural Gas Filter'!CX1411</f>
        <v>0</v>
      </c>
    </row>
    <row r="665" spans="1:15" x14ac:dyDescent="0.25">
      <c r="A665" s="247" t="s">
        <v>510</v>
      </c>
      <c r="B665" s="282">
        <f>'Natural Gas Filter'!CO1412</f>
        <v>7.7250385171846182E-7</v>
      </c>
      <c r="C665" s="282">
        <f>'Natural Gas Filter'!CP1412</f>
        <v>7.7250385171846182E-7</v>
      </c>
      <c r="D665" s="282">
        <f>'Natural Gas Filter'!CQ1412</f>
        <v>7.7250385171846182E-7</v>
      </c>
      <c r="E665" s="282">
        <f>'Natural Gas Filter'!CR1412</f>
        <v>7.7250385171846182E-7</v>
      </c>
      <c r="F665" s="283">
        <f>'Natural Gas Filter'!CS1412</f>
        <v>7.7250385171846182E-7</v>
      </c>
      <c r="J665" s="247" t="s">
        <v>510</v>
      </c>
      <c r="K665" s="282">
        <f>'Natural Gas Filter'!CT1412</f>
        <v>7.7250385171846182E-7</v>
      </c>
      <c r="L665" s="282">
        <f>'Natural Gas Filter'!CU1412</f>
        <v>7.7250385171846182E-7</v>
      </c>
      <c r="M665" s="282">
        <f>'Natural Gas Filter'!CV1412</f>
        <v>7.7250385171846182E-7</v>
      </c>
      <c r="N665" s="282">
        <f>'Natural Gas Filter'!CW1412</f>
        <v>7.7250385171846182E-7</v>
      </c>
      <c r="O665" s="283">
        <f>'Natural Gas Filter'!CX1412</f>
        <v>7.7250385171846182E-7</v>
      </c>
    </row>
    <row r="666" spans="1:15" x14ac:dyDescent="0.25">
      <c r="A666" s="247" t="s">
        <v>671</v>
      </c>
      <c r="B666" s="282">
        <f>'Natural Gas Filter'!CO1413</f>
        <v>0</v>
      </c>
      <c r="C666" s="282">
        <f>'Natural Gas Filter'!CP1413</f>
        <v>0</v>
      </c>
      <c r="D666" s="282">
        <f>'Natural Gas Filter'!CQ1413</f>
        <v>0</v>
      </c>
      <c r="E666" s="282">
        <f>'Natural Gas Filter'!CR1413</f>
        <v>0</v>
      </c>
      <c r="F666" s="283">
        <f>'Natural Gas Filter'!CS1413</f>
        <v>0</v>
      </c>
      <c r="J666" s="247" t="s">
        <v>671</v>
      </c>
      <c r="K666" s="282">
        <f>'Natural Gas Filter'!CT1413</f>
        <v>0</v>
      </c>
      <c r="L666" s="282">
        <f>'Natural Gas Filter'!CU1413</f>
        <v>0</v>
      </c>
      <c r="M666" s="282">
        <f>'Natural Gas Filter'!CV1413</f>
        <v>0</v>
      </c>
      <c r="N666" s="282">
        <f>'Natural Gas Filter'!CW1413</f>
        <v>0</v>
      </c>
      <c r="O666" s="283">
        <f>'Natural Gas Filter'!CX1413</f>
        <v>0</v>
      </c>
    </row>
    <row r="667" spans="1:15" x14ac:dyDescent="0.25">
      <c r="A667" s="247" t="s">
        <v>668</v>
      </c>
      <c r="B667" s="282">
        <f>'Natural Gas Filter'!CO1414</f>
        <v>0</v>
      </c>
      <c r="C667" s="282">
        <f>'Natural Gas Filter'!CP1414</f>
        <v>0</v>
      </c>
      <c r="D667" s="282">
        <f>'Natural Gas Filter'!CQ1414</f>
        <v>0</v>
      </c>
      <c r="E667" s="282">
        <f>'Natural Gas Filter'!CR1414</f>
        <v>0</v>
      </c>
      <c r="F667" s="283">
        <f>'Natural Gas Filter'!CS1414</f>
        <v>0</v>
      </c>
      <c r="J667" s="247" t="s">
        <v>668</v>
      </c>
      <c r="K667" s="282">
        <f>'Natural Gas Filter'!CT1414</f>
        <v>0</v>
      </c>
      <c r="L667" s="282">
        <f>'Natural Gas Filter'!CU1414</f>
        <v>0</v>
      </c>
      <c r="M667" s="282">
        <f>'Natural Gas Filter'!CV1414</f>
        <v>0</v>
      </c>
      <c r="N667" s="282">
        <f>'Natural Gas Filter'!CW1414</f>
        <v>0</v>
      </c>
      <c r="O667" s="283">
        <f>'Natural Gas Filter'!CX1414</f>
        <v>0</v>
      </c>
    </row>
    <row r="668" spans="1:15" x14ac:dyDescent="0.25">
      <c r="A668" s="247" t="s">
        <v>336</v>
      </c>
      <c r="B668" s="282">
        <f>'Natural Gas Filter'!CO1415</f>
        <v>7.0655840096200789E-11</v>
      </c>
      <c r="C668" s="282">
        <f>'Natural Gas Filter'!CP1415</f>
        <v>7.0655840096200789E-11</v>
      </c>
      <c r="D668" s="282">
        <f>'Natural Gas Filter'!CQ1415</f>
        <v>7.0655840096200789E-11</v>
      </c>
      <c r="E668" s="282">
        <f>'Natural Gas Filter'!CR1415</f>
        <v>7.0655840096200789E-11</v>
      </c>
      <c r="F668" s="283">
        <f>'Natural Gas Filter'!CS1415</f>
        <v>7.0655840096200789E-11</v>
      </c>
      <c r="J668" s="247" t="s">
        <v>336</v>
      </c>
      <c r="K668" s="282">
        <f>'Natural Gas Filter'!CT1415</f>
        <v>7.0655840096200789E-11</v>
      </c>
      <c r="L668" s="282">
        <f>'Natural Gas Filter'!CU1415</f>
        <v>7.0655840096200789E-11</v>
      </c>
      <c r="M668" s="282">
        <f>'Natural Gas Filter'!CV1415</f>
        <v>7.0655840096200789E-11</v>
      </c>
      <c r="N668" s="282">
        <f>'Natural Gas Filter'!CW1415</f>
        <v>7.0655840096200789E-11</v>
      </c>
      <c r="O668" s="283">
        <f>'Natural Gas Filter'!CX1415</f>
        <v>7.0655840096200789E-11</v>
      </c>
    </row>
    <row r="669" spans="1:15" x14ac:dyDescent="0.25">
      <c r="A669" s="247" t="s">
        <v>338</v>
      </c>
      <c r="B669" s="282">
        <f>'Natural Gas Filter'!CO1416</f>
        <v>6.5945450756454072E-11</v>
      </c>
      <c r="C669" s="282">
        <f>'Natural Gas Filter'!CP1416</f>
        <v>6.5945450756454072E-11</v>
      </c>
      <c r="D669" s="282">
        <f>'Natural Gas Filter'!CQ1416</f>
        <v>6.5945450756454072E-11</v>
      </c>
      <c r="E669" s="282">
        <f>'Natural Gas Filter'!CR1416</f>
        <v>6.5945450756454072E-11</v>
      </c>
      <c r="F669" s="283">
        <f>'Natural Gas Filter'!CS1416</f>
        <v>6.5945450756454072E-11</v>
      </c>
      <c r="J669" s="247" t="s">
        <v>338</v>
      </c>
      <c r="K669" s="282">
        <f>'Natural Gas Filter'!CT1416</f>
        <v>6.5945450756454072E-11</v>
      </c>
      <c r="L669" s="282">
        <f>'Natural Gas Filter'!CU1416</f>
        <v>6.5945450756454072E-11</v>
      </c>
      <c r="M669" s="282">
        <f>'Natural Gas Filter'!CV1416</f>
        <v>6.5945450756454072E-11</v>
      </c>
      <c r="N669" s="282">
        <f>'Natural Gas Filter'!CW1416</f>
        <v>6.5945450756454072E-11</v>
      </c>
      <c r="O669" s="283">
        <f>'Natural Gas Filter'!CX1416</f>
        <v>6.5945450756454072E-11</v>
      </c>
    </row>
    <row r="670" spans="1:15" x14ac:dyDescent="0.25">
      <c r="A670" s="247" t="s">
        <v>340</v>
      </c>
      <c r="B670" s="282">
        <f>'Natural Gas Filter'!CO1417</f>
        <v>1.7139929210003372E-5</v>
      </c>
      <c r="C670" s="282">
        <f>'Natural Gas Filter'!CP1417</f>
        <v>1.7139929210003372E-5</v>
      </c>
      <c r="D670" s="282">
        <f>'Natural Gas Filter'!CQ1417</f>
        <v>1.7139929210003372E-5</v>
      </c>
      <c r="E670" s="282">
        <f>'Natural Gas Filter'!CR1417</f>
        <v>4.8281490732403863E-7</v>
      </c>
      <c r="F670" s="283">
        <f>'Natural Gas Filter'!CS1417</f>
        <v>4.8281490732403863E-7</v>
      </c>
      <c r="J670" s="247" t="s">
        <v>340</v>
      </c>
      <c r="K670" s="282">
        <f>'Natural Gas Filter'!CT1417</f>
        <v>1.7139929210003372E-5</v>
      </c>
      <c r="L670" s="282">
        <f>'Natural Gas Filter'!CU1417</f>
        <v>1.7139929210003372E-5</v>
      </c>
      <c r="M670" s="282">
        <f>'Natural Gas Filter'!CV1417</f>
        <v>1.7139929210003372E-5</v>
      </c>
      <c r="N670" s="282">
        <f>'Natural Gas Filter'!CW1417</f>
        <v>4.8281490732403863E-7</v>
      </c>
      <c r="O670" s="283">
        <f>'Natural Gas Filter'!CX1417</f>
        <v>4.8281490732403863E-7</v>
      </c>
    </row>
    <row r="671" spans="1:15" x14ac:dyDescent="0.25">
      <c r="A671" s="247" t="s">
        <v>342</v>
      </c>
      <c r="B671" s="282">
        <f>'Natural Gas Filter'!CO1418</f>
        <v>4.2393504057720465E-11</v>
      </c>
      <c r="C671" s="282">
        <f>'Natural Gas Filter'!CP1418</f>
        <v>4.2393504057720465E-11</v>
      </c>
      <c r="D671" s="282">
        <f>'Natural Gas Filter'!CQ1418</f>
        <v>4.2393504057720465E-11</v>
      </c>
      <c r="E671" s="282">
        <f>'Natural Gas Filter'!CR1418</f>
        <v>4.2393504057720465E-11</v>
      </c>
      <c r="F671" s="283">
        <f>'Natural Gas Filter'!CS1418</f>
        <v>4.2393504057720465E-11</v>
      </c>
      <c r="J671" s="247" t="s">
        <v>342</v>
      </c>
      <c r="K671" s="282">
        <f>'Natural Gas Filter'!CT1418</f>
        <v>4.2393504057720465E-11</v>
      </c>
      <c r="L671" s="282">
        <f>'Natural Gas Filter'!CU1418</f>
        <v>4.2393504057720465E-11</v>
      </c>
      <c r="M671" s="282">
        <f>'Natural Gas Filter'!CV1418</f>
        <v>4.2393504057720465E-11</v>
      </c>
      <c r="N671" s="282">
        <f>'Natural Gas Filter'!CW1418</f>
        <v>4.2393504057720465E-11</v>
      </c>
      <c r="O671" s="283">
        <f>'Natural Gas Filter'!CX1418</f>
        <v>4.2393504057720465E-11</v>
      </c>
    </row>
    <row r="672" spans="1:15" x14ac:dyDescent="0.25">
      <c r="A672" s="247" t="s">
        <v>726</v>
      </c>
      <c r="B672" s="282">
        <f>'Natural Gas Filter'!CO1419</f>
        <v>0</v>
      </c>
      <c r="C672" s="282">
        <f>'Natural Gas Filter'!CP1419</f>
        <v>0</v>
      </c>
      <c r="D672" s="282">
        <f>'Natural Gas Filter'!CQ1419</f>
        <v>0</v>
      </c>
      <c r="E672" s="282">
        <f>'Natural Gas Filter'!CR1419</f>
        <v>0</v>
      </c>
      <c r="F672" s="283">
        <f>'Natural Gas Filter'!CS1419</f>
        <v>0</v>
      </c>
      <c r="J672" s="247" t="s">
        <v>726</v>
      </c>
      <c r="K672" s="282">
        <f>'Natural Gas Filter'!CT1419</f>
        <v>0</v>
      </c>
      <c r="L672" s="282">
        <f>'Natural Gas Filter'!CU1419</f>
        <v>0</v>
      </c>
      <c r="M672" s="282">
        <f>'Natural Gas Filter'!CV1419</f>
        <v>0</v>
      </c>
      <c r="N672" s="282">
        <f>'Natural Gas Filter'!CW1419</f>
        <v>0</v>
      </c>
      <c r="O672" s="283">
        <f>'Natural Gas Filter'!CX1419</f>
        <v>0</v>
      </c>
    </row>
    <row r="673" spans="1:15" x14ac:dyDescent="0.25">
      <c r="A673" s="247" t="s">
        <v>666</v>
      </c>
      <c r="B673" s="282">
        <f>'Natural Gas Filter'!CO1420</f>
        <v>0</v>
      </c>
      <c r="C673" s="282">
        <f>'Natural Gas Filter'!CP1420</f>
        <v>0</v>
      </c>
      <c r="D673" s="282">
        <f>'Natural Gas Filter'!CQ1420</f>
        <v>0</v>
      </c>
      <c r="E673" s="282">
        <f>'Natural Gas Filter'!CR1420</f>
        <v>0</v>
      </c>
      <c r="F673" s="283">
        <f>'Natural Gas Filter'!CS1420</f>
        <v>0</v>
      </c>
      <c r="J673" s="247" t="s">
        <v>666</v>
      </c>
      <c r="K673" s="282">
        <f>'Natural Gas Filter'!CT1420</f>
        <v>0</v>
      </c>
      <c r="L673" s="282">
        <f>'Natural Gas Filter'!CU1420</f>
        <v>0</v>
      </c>
      <c r="M673" s="282">
        <f>'Natural Gas Filter'!CV1420</f>
        <v>0</v>
      </c>
      <c r="N673" s="282">
        <f>'Natural Gas Filter'!CW1420</f>
        <v>0</v>
      </c>
      <c r="O673" s="283">
        <f>'Natural Gas Filter'!CX1420</f>
        <v>0</v>
      </c>
    </row>
    <row r="674" spans="1:15" x14ac:dyDescent="0.25">
      <c r="A674" s="247" t="s">
        <v>518</v>
      </c>
      <c r="B674" s="282">
        <f>'Natural Gas Filter'!CO1421</f>
        <v>1.5450077034369236E-6</v>
      </c>
      <c r="C674" s="282">
        <f>'Natural Gas Filter'!CP1421</f>
        <v>1.5450077034369236E-6</v>
      </c>
      <c r="D674" s="282">
        <f>'Natural Gas Filter'!CQ1421</f>
        <v>1.5450077034369236E-6</v>
      </c>
      <c r="E674" s="282">
        <f>'Natural Gas Filter'!CR1421</f>
        <v>1.5450077034369236E-6</v>
      </c>
      <c r="F674" s="283">
        <f>'Natural Gas Filter'!CS1421</f>
        <v>1.5450077034369236E-6</v>
      </c>
      <c r="J674" s="247" t="s">
        <v>518</v>
      </c>
      <c r="K674" s="282">
        <f>'Natural Gas Filter'!CT1421</f>
        <v>1.5450077034369236E-6</v>
      </c>
      <c r="L674" s="282">
        <f>'Natural Gas Filter'!CU1421</f>
        <v>1.5450077034369236E-6</v>
      </c>
      <c r="M674" s="282">
        <f>'Natural Gas Filter'!CV1421</f>
        <v>1.5450077034369236E-6</v>
      </c>
      <c r="N674" s="282">
        <f>'Natural Gas Filter'!CW1421</f>
        <v>1.5450077034369236E-6</v>
      </c>
      <c r="O674" s="283">
        <f>'Natural Gas Filter'!CX1421</f>
        <v>1.5450077034369236E-6</v>
      </c>
    </row>
    <row r="675" spans="1:15" x14ac:dyDescent="0.25">
      <c r="A675" s="247" t="s">
        <v>344</v>
      </c>
      <c r="B675" s="282">
        <f>'Natural Gas Filter'!CO1422</f>
        <v>1.1775973349366798E-8</v>
      </c>
      <c r="C675" s="282">
        <f>'Natural Gas Filter'!CP1422</f>
        <v>1.1775973349366798E-8</v>
      </c>
      <c r="D675" s="282">
        <f>'Natural Gas Filter'!CQ1422</f>
        <v>1.1775973349366798E-8</v>
      </c>
      <c r="E675" s="282">
        <f>'Natural Gas Filter'!CR1422</f>
        <v>1.1775973349366798E-8</v>
      </c>
      <c r="F675" s="283">
        <f>'Natural Gas Filter'!CS1422</f>
        <v>1.1775973349366798E-8</v>
      </c>
      <c r="J675" s="247" t="s">
        <v>344</v>
      </c>
      <c r="K675" s="282">
        <f>'Natural Gas Filter'!CT1422</f>
        <v>1.1775973349366798E-8</v>
      </c>
      <c r="L675" s="282">
        <f>'Natural Gas Filter'!CU1422</f>
        <v>1.1775973349366798E-8</v>
      </c>
      <c r="M675" s="282">
        <f>'Natural Gas Filter'!CV1422</f>
        <v>1.1775973349366798E-8</v>
      </c>
      <c r="N675" s="282">
        <f>'Natural Gas Filter'!CW1422</f>
        <v>1.1775973349366798E-8</v>
      </c>
      <c r="O675" s="283">
        <f>'Natural Gas Filter'!CX1422</f>
        <v>1.1775973349366798E-8</v>
      </c>
    </row>
    <row r="676" spans="1:15" x14ac:dyDescent="0.25">
      <c r="A676" s="247" t="s">
        <v>346</v>
      </c>
      <c r="B676" s="282">
        <f>'Natural Gas Filter'!CO1423</f>
        <v>8.9497397455187669E-9</v>
      </c>
      <c r="C676" s="282">
        <f>'Natural Gas Filter'!CP1423</f>
        <v>8.9497397455187669E-9</v>
      </c>
      <c r="D676" s="282">
        <f>'Natural Gas Filter'!CQ1423</f>
        <v>8.9497397455187669E-9</v>
      </c>
      <c r="E676" s="282">
        <f>'Natural Gas Filter'!CR1423</f>
        <v>8.9497397455187669E-9</v>
      </c>
      <c r="F676" s="283">
        <f>'Natural Gas Filter'!CS1423</f>
        <v>8.9497397455187669E-9</v>
      </c>
      <c r="J676" s="247" t="s">
        <v>346</v>
      </c>
      <c r="K676" s="282">
        <f>'Natural Gas Filter'!CT1423</f>
        <v>8.9497397455187669E-9</v>
      </c>
      <c r="L676" s="282">
        <f>'Natural Gas Filter'!CU1423</f>
        <v>8.9497397455187669E-9</v>
      </c>
      <c r="M676" s="282">
        <f>'Natural Gas Filter'!CV1423</f>
        <v>8.9497397455187669E-9</v>
      </c>
      <c r="N676" s="282">
        <f>'Natural Gas Filter'!CW1423</f>
        <v>8.9497397455187669E-9</v>
      </c>
      <c r="O676" s="283">
        <f>'Natural Gas Filter'!CX1423</f>
        <v>8.9497397455187669E-9</v>
      </c>
    </row>
    <row r="677" spans="1:15" x14ac:dyDescent="0.25">
      <c r="A677" s="247" t="s">
        <v>348</v>
      </c>
      <c r="B677" s="282">
        <f>'Natural Gas Filter'!CO1424</f>
        <v>6.1235061416707326E-9</v>
      </c>
      <c r="C677" s="282">
        <f>'Natural Gas Filter'!CP1424</f>
        <v>6.1235061416707326E-9</v>
      </c>
      <c r="D677" s="282">
        <f>'Natural Gas Filter'!CQ1424</f>
        <v>6.1235061416707326E-9</v>
      </c>
      <c r="E677" s="282">
        <f>'Natural Gas Filter'!CR1424</f>
        <v>6.1235061416707326E-9</v>
      </c>
      <c r="F677" s="283">
        <f>'Natural Gas Filter'!CS1424</f>
        <v>6.1235061416707326E-9</v>
      </c>
      <c r="J677" s="247" t="s">
        <v>348</v>
      </c>
      <c r="K677" s="282">
        <f>'Natural Gas Filter'!CT1424</f>
        <v>6.1235061416707326E-9</v>
      </c>
      <c r="L677" s="282">
        <f>'Natural Gas Filter'!CU1424</f>
        <v>6.1235061416707326E-9</v>
      </c>
      <c r="M677" s="282">
        <f>'Natural Gas Filter'!CV1424</f>
        <v>6.1235061416707326E-9</v>
      </c>
      <c r="N677" s="282">
        <f>'Natural Gas Filter'!CW1424</f>
        <v>6.1235061416707326E-9</v>
      </c>
      <c r="O677" s="283">
        <f>'Natural Gas Filter'!CX1424</f>
        <v>6.1235061416707326E-9</v>
      </c>
    </row>
    <row r="678" spans="1:15" x14ac:dyDescent="0.25">
      <c r="A678" s="247" t="s">
        <v>350</v>
      </c>
      <c r="B678" s="282">
        <f>'Natural Gas Filter'!CO1425</f>
        <v>2.0761041014933664E-4</v>
      </c>
      <c r="C678" s="282">
        <f>'Natural Gas Filter'!CP1425</f>
        <v>2.0761041014933664E-4</v>
      </c>
      <c r="D678" s="282">
        <f>'Natural Gas Filter'!CQ1425</f>
        <v>2.0761041014933664E-4</v>
      </c>
      <c r="E678" s="282">
        <f>'Natural Gas Filter'!CR1425</f>
        <v>2.0761041014933664E-4</v>
      </c>
      <c r="F678" s="283">
        <f>'Natural Gas Filter'!CS1425</f>
        <v>2.0761041014933664E-4</v>
      </c>
      <c r="J678" s="247" t="s">
        <v>350</v>
      </c>
      <c r="K678" s="282">
        <f>'Natural Gas Filter'!CT1425</f>
        <v>2.0761041014933664E-4</v>
      </c>
      <c r="L678" s="282">
        <f>'Natural Gas Filter'!CU1425</f>
        <v>2.0761041014933664E-4</v>
      </c>
      <c r="M678" s="282">
        <f>'Natural Gas Filter'!CV1425</f>
        <v>2.0761041014933664E-4</v>
      </c>
      <c r="N678" s="282">
        <f>'Natural Gas Filter'!CW1425</f>
        <v>2.0761041014933664E-4</v>
      </c>
      <c r="O678" s="283">
        <f>'Natural Gas Filter'!CX1425</f>
        <v>2.0761041014933664E-4</v>
      </c>
    </row>
    <row r="679" spans="1:15" x14ac:dyDescent="0.25">
      <c r="A679" s="247" t="s">
        <v>663</v>
      </c>
      <c r="B679" s="282">
        <f>'Natural Gas Filter'!CO1426</f>
        <v>0</v>
      </c>
      <c r="C679" s="282">
        <f>'Natural Gas Filter'!CP1426</f>
        <v>0</v>
      </c>
      <c r="D679" s="282">
        <f>'Natural Gas Filter'!CQ1426</f>
        <v>0</v>
      </c>
      <c r="E679" s="282">
        <f>'Natural Gas Filter'!CR1426</f>
        <v>0</v>
      </c>
      <c r="F679" s="283">
        <f>'Natural Gas Filter'!CS1426</f>
        <v>0</v>
      </c>
      <c r="J679" s="247" t="s">
        <v>663</v>
      </c>
      <c r="K679" s="282">
        <f>'Natural Gas Filter'!CT1426</f>
        <v>0</v>
      </c>
      <c r="L679" s="282">
        <f>'Natural Gas Filter'!CU1426</f>
        <v>0</v>
      </c>
      <c r="M679" s="282">
        <f>'Natural Gas Filter'!CV1426</f>
        <v>0</v>
      </c>
      <c r="N679" s="282">
        <f>'Natural Gas Filter'!CW1426</f>
        <v>0</v>
      </c>
      <c r="O679" s="283">
        <f>'Natural Gas Filter'!CX1426</f>
        <v>0</v>
      </c>
    </row>
    <row r="680" spans="1:15" x14ac:dyDescent="0.25">
      <c r="A680" s="247" t="s">
        <v>352</v>
      </c>
      <c r="B680" s="282">
        <f>'Natural Gas Filter'!CO1427</f>
        <v>5.6524672076960631E-10</v>
      </c>
      <c r="C680" s="282">
        <f>'Natural Gas Filter'!CP1427</f>
        <v>5.6524672076960631E-10</v>
      </c>
      <c r="D680" s="282">
        <f>'Natural Gas Filter'!CQ1427</f>
        <v>5.6524672076960631E-10</v>
      </c>
      <c r="E680" s="282">
        <f>'Natural Gas Filter'!CR1427</f>
        <v>5.6524672076960631E-10</v>
      </c>
      <c r="F680" s="283">
        <f>'Natural Gas Filter'!CS1427</f>
        <v>5.6524672076960631E-10</v>
      </c>
      <c r="J680" s="247" t="s">
        <v>352</v>
      </c>
      <c r="K680" s="282">
        <f>'Natural Gas Filter'!CT1427</f>
        <v>5.6524672076960631E-10</v>
      </c>
      <c r="L680" s="282">
        <f>'Natural Gas Filter'!CU1427</f>
        <v>5.6524672076960631E-10</v>
      </c>
      <c r="M680" s="282">
        <f>'Natural Gas Filter'!CV1427</f>
        <v>5.6524672076960631E-10</v>
      </c>
      <c r="N680" s="282">
        <f>'Natural Gas Filter'!CW1427</f>
        <v>5.6524672076960631E-10</v>
      </c>
      <c r="O680" s="283">
        <f>'Natural Gas Filter'!CX1427</f>
        <v>5.6524672076960631E-10</v>
      </c>
    </row>
    <row r="681" spans="1:15" x14ac:dyDescent="0.25">
      <c r="A681" s="247" t="s">
        <v>354</v>
      </c>
      <c r="B681" s="282">
        <f>'Natural Gas Filter'!CO1428</f>
        <v>4.2393504057720465E-11</v>
      </c>
      <c r="C681" s="282">
        <f>'Natural Gas Filter'!CP1428</f>
        <v>4.2393504057720465E-11</v>
      </c>
      <c r="D681" s="282">
        <f>'Natural Gas Filter'!CQ1428</f>
        <v>4.2393504057720465E-11</v>
      </c>
      <c r="E681" s="282">
        <f>'Natural Gas Filter'!CR1428</f>
        <v>4.2393504057720465E-11</v>
      </c>
      <c r="F681" s="283">
        <f>'Natural Gas Filter'!CS1428</f>
        <v>4.2393504057720465E-11</v>
      </c>
      <c r="J681" s="247" t="s">
        <v>354</v>
      </c>
      <c r="K681" s="282">
        <f>'Natural Gas Filter'!CT1428</f>
        <v>4.2393504057720465E-11</v>
      </c>
      <c r="L681" s="282">
        <f>'Natural Gas Filter'!CU1428</f>
        <v>4.2393504057720465E-11</v>
      </c>
      <c r="M681" s="282">
        <f>'Natural Gas Filter'!CV1428</f>
        <v>4.2393504057720465E-11</v>
      </c>
      <c r="N681" s="282">
        <f>'Natural Gas Filter'!CW1428</f>
        <v>4.2393504057720465E-11</v>
      </c>
      <c r="O681" s="283">
        <f>'Natural Gas Filter'!CX1428</f>
        <v>4.2393504057720465E-11</v>
      </c>
    </row>
    <row r="682" spans="1:15" x14ac:dyDescent="0.25">
      <c r="A682" s="247" t="s">
        <v>661</v>
      </c>
      <c r="B682" s="282">
        <f>'Natural Gas Filter'!CO1429</f>
        <v>0</v>
      </c>
      <c r="C682" s="282">
        <f>'Natural Gas Filter'!CP1429</f>
        <v>0</v>
      </c>
      <c r="D682" s="282">
        <f>'Natural Gas Filter'!CQ1429</f>
        <v>0</v>
      </c>
      <c r="E682" s="282">
        <f>'Natural Gas Filter'!CR1429</f>
        <v>0</v>
      </c>
      <c r="F682" s="283">
        <f>'Natural Gas Filter'!CS1429</f>
        <v>0</v>
      </c>
      <c r="J682" s="247" t="s">
        <v>661</v>
      </c>
      <c r="K682" s="282">
        <f>'Natural Gas Filter'!CT1429</f>
        <v>0</v>
      </c>
      <c r="L682" s="282">
        <f>'Natural Gas Filter'!CU1429</f>
        <v>0</v>
      </c>
      <c r="M682" s="282">
        <f>'Natural Gas Filter'!CV1429</f>
        <v>0</v>
      </c>
      <c r="N682" s="282">
        <f>'Natural Gas Filter'!CW1429</f>
        <v>0</v>
      </c>
      <c r="O682" s="283">
        <f>'Natural Gas Filter'!CX1429</f>
        <v>0</v>
      </c>
    </row>
    <row r="683" spans="1:15" x14ac:dyDescent="0.25">
      <c r="A683" s="247" t="s">
        <v>356</v>
      </c>
      <c r="B683" s="282">
        <f>'Natural Gas Filter'!CO1430</f>
        <v>2.5907141368606958E-8</v>
      </c>
      <c r="C683" s="282">
        <f>'Natural Gas Filter'!CP1430</f>
        <v>2.5907141368606958E-8</v>
      </c>
      <c r="D683" s="282">
        <f>'Natural Gas Filter'!CQ1430</f>
        <v>2.5907141368606958E-8</v>
      </c>
      <c r="E683" s="282">
        <f>'Natural Gas Filter'!CR1430</f>
        <v>2.5907141368606958E-8</v>
      </c>
      <c r="F683" s="283">
        <f>'Natural Gas Filter'!CS1430</f>
        <v>2.5907141368606958E-8</v>
      </c>
      <c r="J683" s="247" t="s">
        <v>356</v>
      </c>
      <c r="K683" s="282">
        <f>'Natural Gas Filter'!CT1430</f>
        <v>2.5907141368606958E-8</v>
      </c>
      <c r="L683" s="282">
        <f>'Natural Gas Filter'!CU1430</f>
        <v>2.5907141368606958E-8</v>
      </c>
      <c r="M683" s="282">
        <f>'Natural Gas Filter'!CV1430</f>
        <v>2.5907141368606958E-8</v>
      </c>
      <c r="N683" s="282">
        <f>'Natural Gas Filter'!CW1430</f>
        <v>2.5907141368606958E-8</v>
      </c>
      <c r="O683" s="283">
        <f>'Natural Gas Filter'!CX1430</f>
        <v>2.5907141368606958E-8</v>
      </c>
    </row>
    <row r="684" spans="1:15" x14ac:dyDescent="0.25">
      <c r="A684" s="247" t="s">
        <v>358</v>
      </c>
      <c r="B684" s="282">
        <f>'Natural Gas Filter'!CO1431</f>
        <v>4.2393504057720468E-5</v>
      </c>
      <c r="C684" s="282">
        <f>'Natural Gas Filter'!CP1431</f>
        <v>4.2393504057720468E-5</v>
      </c>
      <c r="D684" s="282">
        <f>'Natural Gas Filter'!CQ1431</f>
        <v>4.2393504057720468E-5</v>
      </c>
      <c r="E684" s="282">
        <f>'Natural Gas Filter'!CR1431</f>
        <v>4.2393504057720468E-5</v>
      </c>
      <c r="F684" s="283">
        <f>'Natural Gas Filter'!CS1431</f>
        <v>4.2393504057720468E-5</v>
      </c>
      <c r="J684" s="247" t="s">
        <v>358</v>
      </c>
      <c r="K684" s="282">
        <f>'Natural Gas Filter'!CT1431</f>
        <v>4.2393504057720468E-5</v>
      </c>
      <c r="L684" s="282">
        <f>'Natural Gas Filter'!CU1431</f>
        <v>4.2393504057720468E-5</v>
      </c>
      <c r="M684" s="282">
        <f>'Natural Gas Filter'!CV1431</f>
        <v>4.2393504057720468E-5</v>
      </c>
      <c r="N684" s="282">
        <f>'Natural Gas Filter'!CW1431</f>
        <v>4.2393504057720468E-5</v>
      </c>
      <c r="O684" s="283">
        <f>'Natural Gas Filter'!CX1431</f>
        <v>4.2393504057720468E-5</v>
      </c>
    </row>
    <row r="685" spans="1:15" x14ac:dyDescent="0.25">
      <c r="A685" s="247" t="s">
        <v>659</v>
      </c>
      <c r="B685" s="282">
        <f>'Natural Gas Filter'!CO1432</f>
        <v>0</v>
      </c>
      <c r="C685" s="282">
        <f>'Natural Gas Filter'!CP1432</f>
        <v>0</v>
      </c>
      <c r="D685" s="282">
        <f>'Natural Gas Filter'!CQ1432</f>
        <v>0</v>
      </c>
      <c r="E685" s="282">
        <f>'Natural Gas Filter'!CR1432</f>
        <v>0</v>
      </c>
      <c r="F685" s="283">
        <f>'Natural Gas Filter'!CS1432</f>
        <v>0</v>
      </c>
      <c r="J685" s="247" t="s">
        <v>659</v>
      </c>
      <c r="K685" s="282">
        <f>'Natural Gas Filter'!CT1432</f>
        <v>0</v>
      </c>
      <c r="L685" s="282">
        <f>'Natural Gas Filter'!CU1432</f>
        <v>0</v>
      </c>
      <c r="M685" s="282">
        <f>'Natural Gas Filter'!CV1432</f>
        <v>0</v>
      </c>
      <c r="N685" s="282">
        <f>'Natural Gas Filter'!CW1432</f>
        <v>0</v>
      </c>
      <c r="O685" s="283">
        <f>'Natural Gas Filter'!CX1432</f>
        <v>0</v>
      </c>
    </row>
    <row r="686" spans="1:15" x14ac:dyDescent="0.25">
      <c r="A686" s="247" t="s">
        <v>657</v>
      </c>
      <c r="B686" s="282">
        <f>'Natural Gas Filter'!CO1433</f>
        <v>0</v>
      </c>
      <c r="C686" s="282">
        <f>'Natural Gas Filter'!CP1433</f>
        <v>0</v>
      </c>
      <c r="D686" s="282">
        <f>'Natural Gas Filter'!CQ1433</f>
        <v>0</v>
      </c>
      <c r="E686" s="282">
        <f>'Natural Gas Filter'!CR1433</f>
        <v>0</v>
      </c>
      <c r="F686" s="283">
        <f>'Natural Gas Filter'!CS1433</f>
        <v>0</v>
      </c>
      <c r="J686" s="247" t="s">
        <v>657</v>
      </c>
      <c r="K686" s="282">
        <f>'Natural Gas Filter'!CT1433</f>
        <v>0</v>
      </c>
      <c r="L686" s="282">
        <f>'Natural Gas Filter'!CU1433</f>
        <v>0</v>
      </c>
      <c r="M686" s="282">
        <f>'Natural Gas Filter'!CV1433</f>
        <v>0</v>
      </c>
      <c r="N686" s="282">
        <f>'Natural Gas Filter'!CW1433</f>
        <v>0</v>
      </c>
      <c r="O686" s="283">
        <f>'Natural Gas Filter'!CX1433</f>
        <v>0</v>
      </c>
    </row>
    <row r="687" spans="1:15" x14ac:dyDescent="0.25">
      <c r="A687" s="247" t="s">
        <v>360</v>
      </c>
      <c r="B687" s="282">
        <f>'Natural Gas Filter'!CO1434</f>
        <v>6.1235061416707351E-5</v>
      </c>
      <c r="C687" s="282">
        <f>'Natural Gas Filter'!CP1434</f>
        <v>6.1235061416707351E-5</v>
      </c>
      <c r="D687" s="282">
        <f>'Natural Gas Filter'!CQ1434</f>
        <v>6.1235061416707351E-5</v>
      </c>
      <c r="E687" s="282">
        <f>'Natural Gas Filter'!CR1434</f>
        <v>6.1235061416707351E-5</v>
      </c>
      <c r="F687" s="283">
        <f>'Natural Gas Filter'!CS1434</f>
        <v>6.1235061416707351E-5</v>
      </c>
      <c r="J687" s="247" t="s">
        <v>360</v>
      </c>
      <c r="K687" s="282">
        <f>'Natural Gas Filter'!CT1434</f>
        <v>6.1235061416707351E-5</v>
      </c>
      <c r="L687" s="282">
        <f>'Natural Gas Filter'!CU1434</f>
        <v>6.1235061416707351E-5</v>
      </c>
      <c r="M687" s="282">
        <f>'Natural Gas Filter'!CV1434</f>
        <v>6.1235061416707351E-5</v>
      </c>
      <c r="N687" s="282">
        <f>'Natural Gas Filter'!CW1434</f>
        <v>6.1235061416707351E-5</v>
      </c>
      <c r="O687" s="283">
        <f>'Natural Gas Filter'!CX1434</f>
        <v>6.1235061416707351E-5</v>
      </c>
    </row>
    <row r="688" spans="1:15" x14ac:dyDescent="0.25">
      <c r="A688" s="247" t="s">
        <v>362</v>
      </c>
      <c r="B688" s="282">
        <f>'Natural Gas Filter'!CO1435</f>
        <v>3.1382968976062515E-8</v>
      </c>
      <c r="C688" s="282">
        <f>'Natural Gas Filter'!CP1435</f>
        <v>3.1382968976062515E-8</v>
      </c>
      <c r="D688" s="282">
        <f>'Natural Gas Filter'!CQ1435</f>
        <v>3.1382968976062515E-8</v>
      </c>
      <c r="E688" s="282">
        <f>'Natural Gas Filter'!CR1435</f>
        <v>3.1382968976062515E-8</v>
      </c>
      <c r="F688" s="283">
        <f>'Natural Gas Filter'!CS1435</f>
        <v>3.1382968976062515E-8</v>
      </c>
      <c r="J688" s="247" t="s">
        <v>362</v>
      </c>
      <c r="K688" s="282">
        <f>'Natural Gas Filter'!CT1435</f>
        <v>3.1382968976062515E-8</v>
      </c>
      <c r="L688" s="282">
        <f>'Natural Gas Filter'!CU1435</f>
        <v>3.1382968976062515E-8</v>
      </c>
      <c r="M688" s="282">
        <f>'Natural Gas Filter'!CV1435</f>
        <v>3.1382968976062515E-8</v>
      </c>
      <c r="N688" s="282">
        <f>'Natural Gas Filter'!CW1435</f>
        <v>3.1382968976062515E-8</v>
      </c>
      <c r="O688" s="283">
        <f>'Natural Gas Filter'!CX1435</f>
        <v>3.1382968976062515E-8</v>
      </c>
    </row>
    <row r="689" spans="1:15" x14ac:dyDescent="0.25">
      <c r="A689" s="247" t="s">
        <v>364</v>
      </c>
      <c r="B689" s="282">
        <f>'Natural Gas Filter'!CO1436</f>
        <v>4.9459088067340543E-8</v>
      </c>
      <c r="C689" s="282">
        <f>'Natural Gas Filter'!CP1436</f>
        <v>4.9459088067340543E-8</v>
      </c>
      <c r="D689" s="282">
        <f>'Natural Gas Filter'!CQ1436</f>
        <v>4.9459088067340543E-8</v>
      </c>
      <c r="E689" s="282">
        <f>'Natural Gas Filter'!CR1436</f>
        <v>4.9459088067340543E-8</v>
      </c>
      <c r="F689" s="283">
        <f>'Natural Gas Filter'!CS1436</f>
        <v>4.9459088067340543E-8</v>
      </c>
      <c r="J689" s="247" t="s">
        <v>364</v>
      </c>
      <c r="K689" s="282">
        <f>'Natural Gas Filter'!CT1436</f>
        <v>4.9459088067340543E-8</v>
      </c>
      <c r="L689" s="282">
        <f>'Natural Gas Filter'!CU1436</f>
        <v>4.9459088067340543E-8</v>
      </c>
      <c r="M689" s="282">
        <f>'Natural Gas Filter'!CV1436</f>
        <v>4.9459088067340543E-8</v>
      </c>
      <c r="N689" s="282">
        <f>'Natural Gas Filter'!CW1436</f>
        <v>4.9459088067340543E-8</v>
      </c>
      <c r="O689" s="283">
        <f>'Natural Gas Filter'!CX1436</f>
        <v>4.9459088067340543E-8</v>
      </c>
    </row>
    <row r="690" spans="1:15" x14ac:dyDescent="0.25">
      <c r="A690" s="247" t="s">
        <v>269</v>
      </c>
      <c r="B690" s="282">
        <f>'Natural Gas Filter'!CO1437</f>
        <v>7.725038517184619E-3</v>
      </c>
      <c r="C690" s="282">
        <f>'Natural Gas Filter'!CP1437</f>
        <v>3.1382968976062511E-3</v>
      </c>
      <c r="D690" s="282">
        <f>'Natural Gas Filter'!CQ1437</f>
        <v>2.389933791253991E-3</v>
      </c>
      <c r="E690" s="282">
        <f>'Natural Gas Filter'!CR1437</f>
        <v>1.1587557775776932E-3</v>
      </c>
      <c r="F690" s="283">
        <f>'Natural Gas Filter'!CS1437</f>
        <v>5.8710292730603103E-3</v>
      </c>
      <c r="J690" s="247" t="s">
        <v>269</v>
      </c>
      <c r="K690" s="282">
        <f>'Natural Gas Filter'!CT1437</f>
        <v>7.725038517184619E-3</v>
      </c>
      <c r="L690" s="282">
        <f>'Natural Gas Filter'!CU1437</f>
        <v>3.1382968976062511E-3</v>
      </c>
      <c r="M690" s="282">
        <f>'Natural Gas Filter'!CV1437</f>
        <v>2.389933791253991E-3</v>
      </c>
      <c r="N690" s="282">
        <f>'Natural Gas Filter'!CW1437</f>
        <v>1.1587557775776932E-3</v>
      </c>
      <c r="O690" s="283">
        <f>'Natural Gas Filter'!CX1437</f>
        <v>5.8710292730603103E-3</v>
      </c>
    </row>
    <row r="691" spans="1:15" x14ac:dyDescent="0.25">
      <c r="A691" s="247" t="s">
        <v>366</v>
      </c>
      <c r="B691" s="282">
        <f>'Natural Gas Filter'!CO1438</f>
        <v>7.2422236098605814E-5</v>
      </c>
      <c r="C691" s="282">
        <f>'Natural Gas Filter'!CP1438</f>
        <v>7.2422236098605814E-5</v>
      </c>
      <c r="D691" s="282">
        <f>'Natural Gas Filter'!CQ1438</f>
        <v>7.2422236098605814E-5</v>
      </c>
      <c r="E691" s="282">
        <f>'Natural Gas Filter'!CR1438</f>
        <v>7.2422236098605814E-5</v>
      </c>
      <c r="F691" s="283">
        <f>'Natural Gas Filter'!CS1438</f>
        <v>7.2422236098605814E-5</v>
      </c>
      <c r="J691" s="247" t="s">
        <v>366</v>
      </c>
      <c r="K691" s="282">
        <f>'Natural Gas Filter'!CT1438</f>
        <v>7.2422236098605814E-5</v>
      </c>
      <c r="L691" s="282">
        <f>'Natural Gas Filter'!CU1438</f>
        <v>7.2422236098605814E-5</v>
      </c>
      <c r="M691" s="282">
        <f>'Natural Gas Filter'!CV1438</f>
        <v>7.2422236098605814E-5</v>
      </c>
      <c r="N691" s="282">
        <f>'Natural Gas Filter'!CW1438</f>
        <v>7.2422236098605814E-5</v>
      </c>
      <c r="O691" s="283">
        <f>'Natural Gas Filter'!CX1438</f>
        <v>7.2422236098605814E-5</v>
      </c>
    </row>
    <row r="692" spans="1:15" x14ac:dyDescent="0.25">
      <c r="A692" s="247" t="s">
        <v>653</v>
      </c>
      <c r="B692" s="282">
        <f>'Natural Gas Filter'!CO1439</f>
        <v>0</v>
      </c>
      <c r="C692" s="282">
        <f>'Natural Gas Filter'!CP1439</f>
        <v>0</v>
      </c>
      <c r="D692" s="282">
        <f>'Natural Gas Filter'!CQ1439</f>
        <v>0</v>
      </c>
      <c r="E692" s="282">
        <f>'Natural Gas Filter'!CR1439</f>
        <v>0</v>
      </c>
      <c r="F692" s="283">
        <f>'Natural Gas Filter'!CS1439</f>
        <v>0</v>
      </c>
      <c r="J692" s="247" t="s">
        <v>653</v>
      </c>
      <c r="K692" s="282">
        <f>'Natural Gas Filter'!CT1439</f>
        <v>0</v>
      </c>
      <c r="L692" s="282">
        <f>'Natural Gas Filter'!CU1439</f>
        <v>0</v>
      </c>
      <c r="M692" s="282">
        <f>'Natural Gas Filter'!CV1439</f>
        <v>0</v>
      </c>
      <c r="N692" s="282">
        <f>'Natural Gas Filter'!CW1439</f>
        <v>0</v>
      </c>
      <c r="O692" s="283">
        <f>'Natural Gas Filter'!CX1439</f>
        <v>0</v>
      </c>
    </row>
    <row r="693" spans="1:15" x14ac:dyDescent="0.25">
      <c r="A693" s="247" t="s">
        <v>724</v>
      </c>
      <c r="B693" s="282">
        <f>'Natural Gas Filter'!CO1440</f>
        <v>0</v>
      </c>
      <c r="C693" s="282">
        <f>'Natural Gas Filter'!CP1440</f>
        <v>0</v>
      </c>
      <c r="D693" s="282">
        <f>'Natural Gas Filter'!CQ1440</f>
        <v>0</v>
      </c>
      <c r="E693" s="282">
        <f>'Natural Gas Filter'!CR1440</f>
        <v>0</v>
      </c>
      <c r="F693" s="283">
        <f>'Natural Gas Filter'!CS1440</f>
        <v>0</v>
      </c>
      <c r="J693" s="247" t="s">
        <v>724</v>
      </c>
      <c r="K693" s="282">
        <f>'Natural Gas Filter'!CT1440</f>
        <v>0</v>
      </c>
      <c r="L693" s="282">
        <f>'Natural Gas Filter'!CU1440</f>
        <v>0</v>
      </c>
      <c r="M693" s="282">
        <f>'Natural Gas Filter'!CV1440</f>
        <v>0</v>
      </c>
      <c r="N693" s="282">
        <f>'Natural Gas Filter'!CW1440</f>
        <v>0</v>
      </c>
      <c r="O693" s="283">
        <f>'Natural Gas Filter'!CX1440</f>
        <v>0</v>
      </c>
    </row>
    <row r="694" spans="1:15" x14ac:dyDescent="0.25">
      <c r="A694" s="247" t="s">
        <v>369</v>
      </c>
      <c r="B694" s="282">
        <f>'Natural Gas Filter'!CO1441</f>
        <v>4.0038309387847115E-10</v>
      </c>
      <c r="C694" s="282">
        <f>'Natural Gas Filter'!CP1441</f>
        <v>4.0038309387847115E-10</v>
      </c>
      <c r="D694" s="282">
        <f>'Natural Gas Filter'!CQ1441</f>
        <v>4.0038309387847115E-10</v>
      </c>
      <c r="E694" s="282">
        <f>'Natural Gas Filter'!CR1441</f>
        <v>4.0038309387847115E-10</v>
      </c>
      <c r="F694" s="283">
        <f>'Natural Gas Filter'!CS1441</f>
        <v>4.0038309387847115E-10</v>
      </c>
      <c r="J694" s="247" t="s">
        <v>369</v>
      </c>
      <c r="K694" s="282">
        <f>'Natural Gas Filter'!CT1441</f>
        <v>4.0038309387847115E-10</v>
      </c>
      <c r="L694" s="282">
        <f>'Natural Gas Filter'!CU1441</f>
        <v>4.0038309387847115E-10</v>
      </c>
      <c r="M694" s="282">
        <f>'Natural Gas Filter'!CV1441</f>
        <v>4.0038309387847115E-10</v>
      </c>
      <c r="N694" s="282">
        <f>'Natural Gas Filter'!CW1441</f>
        <v>4.0038309387847115E-10</v>
      </c>
      <c r="O694" s="283">
        <f>'Natural Gas Filter'!CX1441</f>
        <v>4.0038309387847115E-10</v>
      </c>
    </row>
    <row r="695" spans="1:15" x14ac:dyDescent="0.25">
      <c r="A695" s="247" t="s">
        <v>651</v>
      </c>
      <c r="B695" s="282">
        <f>'Natural Gas Filter'!CO1442</f>
        <v>0</v>
      </c>
      <c r="C695" s="282">
        <f>'Natural Gas Filter'!CP1442</f>
        <v>0</v>
      </c>
      <c r="D695" s="282">
        <f>'Natural Gas Filter'!CQ1442</f>
        <v>0</v>
      </c>
      <c r="E695" s="282">
        <f>'Natural Gas Filter'!CR1442</f>
        <v>0</v>
      </c>
      <c r="F695" s="283">
        <f>'Natural Gas Filter'!CS1442</f>
        <v>0</v>
      </c>
      <c r="J695" s="247" t="s">
        <v>651</v>
      </c>
      <c r="K695" s="282">
        <f>'Natural Gas Filter'!CT1442</f>
        <v>0</v>
      </c>
      <c r="L695" s="282">
        <f>'Natural Gas Filter'!CU1442</f>
        <v>0</v>
      </c>
      <c r="M695" s="282">
        <f>'Natural Gas Filter'!CV1442</f>
        <v>0</v>
      </c>
      <c r="N695" s="282">
        <f>'Natural Gas Filter'!CW1442</f>
        <v>0</v>
      </c>
      <c r="O695" s="283">
        <f>'Natural Gas Filter'!CX1442</f>
        <v>0</v>
      </c>
    </row>
    <row r="696" spans="1:15" x14ac:dyDescent="0.25">
      <c r="A696" s="261" t="s">
        <v>594</v>
      </c>
      <c r="B696" s="282">
        <f>'Natural Gas Filter'!CO1443</f>
        <v>0</v>
      </c>
      <c r="C696" s="282">
        <f>'Natural Gas Filter'!CP1443</f>
        <v>0</v>
      </c>
      <c r="D696" s="282">
        <f>'Natural Gas Filter'!CQ1443</f>
        <v>0</v>
      </c>
      <c r="E696" s="282">
        <f>'Natural Gas Filter'!CR1443</f>
        <v>0</v>
      </c>
      <c r="F696" s="283">
        <f>'Natural Gas Filter'!CS1443</f>
        <v>0</v>
      </c>
      <c r="J696" s="261" t="s">
        <v>594</v>
      </c>
      <c r="K696" s="282">
        <f>'Natural Gas Filter'!CT1443</f>
        <v>0</v>
      </c>
      <c r="L696" s="282">
        <f>'Natural Gas Filter'!CU1443</f>
        <v>0</v>
      </c>
      <c r="M696" s="282">
        <f>'Natural Gas Filter'!CV1443</f>
        <v>0</v>
      </c>
      <c r="N696" s="282">
        <f>'Natural Gas Filter'!CW1443</f>
        <v>0</v>
      </c>
      <c r="O696" s="283">
        <f>'Natural Gas Filter'!CX1443</f>
        <v>0</v>
      </c>
    </row>
    <row r="697" spans="1:15" x14ac:dyDescent="0.25">
      <c r="A697" s="261" t="s">
        <v>839</v>
      </c>
      <c r="B697" s="282">
        <f>B721-B722</f>
        <v>4.474879411372481E-5</v>
      </c>
      <c r="C697" s="282">
        <f t="shared" ref="C697:F697" si="52">C721-C722</f>
        <v>0</v>
      </c>
      <c r="D697" s="282">
        <f t="shared" si="52"/>
        <v>4.474879411372481E-5</v>
      </c>
      <c r="E697" s="282">
        <f t="shared" si="52"/>
        <v>4.474879411372481E-5</v>
      </c>
      <c r="F697" s="282">
        <f t="shared" si="52"/>
        <v>4.474879411372481E-5</v>
      </c>
      <c r="J697" s="261" t="s">
        <v>839</v>
      </c>
      <c r="K697" s="282">
        <f t="shared" ref="K697:O697" si="53">K721-K722</f>
        <v>4.474879411372481E-5</v>
      </c>
      <c r="L697" s="282">
        <f t="shared" si="53"/>
        <v>0</v>
      </c>
      <c r="M697" s="282">
        <f t="shared" si="53"/>
        <v>4.474879411372481E-5</v>
      </c>
      <c r="N697" s="282">
        <f t="shared" si="53"/>
        <v>4.474879411372481E-5</v>
      </c>
      <c r="O697" s="282">
        <f t="shared" si="53"/>
        <v>4.474879411372481E-5</v>
      </c>
    </row>
    <row r="698" spans="1:15" x14ac:dyDescent="0.25">
      <c r="A698" s="261" t="s">
        <v>840</v>
      </c>
      <c r="B698" s="282">
        <f>B722-B723</f>
        <v>0</v>
      </c>
      <c r="C698" s="282">
        <f t="shared" ref="C698:F698" si="54">C722-C723</f>
        <v>0</v>
      </c>
      <c r="D698" s="282">
        <f t="shared" si="54"/>
        <v>0</v>
      </c>
      <c r="E698" s="282">
        <f t="shared" si="54"/>
        <v>0</v>
      </c>
      <c r="F698" s="282">
        <f t="shared" si="54"/>
        <v>0</v>
      </c>
      <c r="J698" s="261" t="s">
        <v>840</v>
      </c>
      <c r="K698" s="282">
        <f t="shared" ref="K698:O698" si="55">K722-K723</f>
        <v>0</v>
      </c>
      <c r="L698" s="282">
        <f t="shared" si="55"/>
        <v>0</v>
      </c>
      <c r="M698" s="282">
        <f t="shared" si="55"/>
        <v>0</v>
      </c>
      <c r="N698" s="282">
        <f t="shared" si="55"/>
        <v>0</v>
      </c>
      <c r="O698" s="282">
        <f t="shared" si="55"/>
        <v>0</v>
      </c>
    </row>
    <row r="699" spans="1:15" x14ac:dyDescent="0.25">
      <c r="A699" s="261" t="s">
        <v>841</v>
      </c>
      <c r="B699" s="282">
        <f>B723</f>
        <v>0</v>
      </c>
      <c r="C699" s="282">
        <f t="shared" ref="C699:F699" si="56">C723</f>
        <v>4.3657360110951043E-11</v>
      </c>
      <c r="D699" s="282">
        <f t="shared" si="56"/>
        <v>0</v>
      </c>
      <c r="E699" s="282">
        <f t="shared" si="56"/>
        <v>0</v>
      </c>
      <c r="F699" s="282">
        <f t="shared" si="56"/>
        <v>0</v>
      </c>
      <c r="J699" s="261" t="s">
        <v>841</v>
      </c>
      <c r="K699" s="282">
        <f t="shared" ref="K699:O699" si="57">K723</f>
        <v>0</v>
      </c>
      <c r="L699" s="282">
        <f t="shared" si="57"/>
        <v>4.3657360110951043E-11</v>
      </c>
      <c r="M699" s="282">
        <f t="shared" si="57"/>
        <v>0</v>
      </c>
      <c r="N699" s="282">
        <f t="shared" si="57"/>
        <v>0</v>
      </c>
      <c r="O699" s="282">
        <f t="shared" si="57"/>
        <v>0</v>
      </c>
    </row>
    <row r="700" spans="1:15" x14ac:dyDescent="0.25">
      <c r="A700" s="263" t="s">
        <v>521</v>
      </c>
      <c r="B700" s="282">
        <f>'Natural Gas Filter'!CO1451</f>
        <v>5.3109639805644255E-8</v>
      </c>
      <c r="C700" s="282">
        <f>'Natural Gas Filter'!CP1451</f>
        <v>5.3109639805644255E-8</v>
      </c>
      <c r="D700" s="282">
        <f>'Natural Gas Filter'!CQ1451</f>
        <v>5.3109639805644255E-8</v>
      </c>
      <c r="E700" s="282">
        <f>'Natural Gas Filter'!CR1451</f>
        <v>5.3109639805644255E-8</v>
      </c>
      <c r="F700" s="283">
        <f>'Natural Gas Filter'!CS1451</f>
        <v>5.3109639805644255E-8</v>
      </c>
      <c r="J700" s="263" t="s">
        <v>521</v>
      </c>
      <c r="K700" s="282">
        <f>'Natural Gas Filter'!CT1451</f>
        <v>5.3109639805644255E-8</v>
      </c>
      <c r="L700" s="282">
        <f>'Natural Gas Filter'!CU1451</f>
        <v>5.3109639805644255E-8</v>
      </c>
      <c r="M700" s="282">
        <f>'Natural Gas Filter'!CV1451</f>
        <v>5.3109639805644255E-8</v>
      </c>
      <c r="N700" s="282">
        <f>'Natural Gas Filter'!CW1451</f>
        <v>5.3109639805644255E-8</v>
      </c>
      <c r="O700" s="283">
        <f>'Natural Gas Filter'!CX1451</f>
        <v>5.3109639805644255E-8</v>
      </c>
    </row>
    <row r="701" spans="1:15" x14ac:dyDescent="0.25">
      <c r="A701" s="263" t="s">
        <v>523</v>
      </c>
      <c r="B701" s="282">
        <f>'Natural Gas Filter'!CO1452</f>
        <v>7.0008161561985616E-7</v>
      </c>
      <c r="C701" s="282">
        <f>'Natural Gas Filter'!CP1452</f>
        <v>7.0008161561985616E-7</v>
      </c>
      <c r="D701" s="282">
        <f>'Natural Gas Filter'!CQ1452</f>
        <v>7.0008161561985616E-7</v>
      </c>
      <c r="E701" s="282">
        <f>'Natural Gas Filter'!CR1452</f>
        <v>7.0008161561985616E-7</v>
      </c>
      <c r="F701" s="283">
        <f>'Natural Gas Filter'!CS1452</f>
        <v>7.0008161561985616E-7</v>
      </c>
      <c r="J701" s="263" t="s">
        <v>523</v>
      </c>
      <c r="K701" s="282">
        <f>'Natural Gas Filter'!CT1452</f>
        <v>7.0008161561985616E-7</v>
      </c>
      <c r="L701" s="282">
        <f>'Natural Gas Filter'!CU1452</f>
        <v>7.0008161561985616E-7</v>
      </c>
      <c r="M701" s="282">
        <f>'Natural Gas Filter'!CV1452</f>
        <v>7.0008161561985616E-7</v>
      </c>
      <c r="N701" s="282">
        <f>'Natural Gas Filter'!CW1452</f>
        <v>7.0008161561985616E-7</v>
      </c>
      <c r="O701" s="283">
        <f>'Natural Gas Filter'!CX1452</f>
        <v>7.0008161561985616E-7</v>
      </c>
    </row>
    <row r="702" spans="1:15" x14ac:dyDescent="0.25">
      <c r="A702" s="247" t="s">
        <v>374</v>
      </c>
      <c r="B702" s="282">
        <f>'Natural Gas Filter'!CO1453</f>
        <v>3.7683114717973752E-5</v>
      </c>
      <c r="C702" s="282">
        <f>'Natural Gas Filter'!CP1453</f>
        <v>3.7683114717973752E-5</v>
      </c>
      <c r="D702" s="282">
        <f>'Natural Gas Filter'!CQ1453</f>
        <v>3.7683114717973752E-5</v>
      </c>
      <c r="E702" s="282">
        <f>'Natural Gas Filter'!CR1453</f>
        <v>3.7683114717973752E-5</v>
      </c>
      <c r="F702" s="283">
        <f>'Natural Gas Filter'!CS1453</f>
        <v>3.7683114717973752E-5</v>
      </c>
      <c r="J702" s="247" t="s">
        <v>374</v>
      </c>
      <c r="K702" s="282">
        <f>'Natural Gas Filter'!CT1453</f>
        <v>3.7683114717973752E-5</v>
      </c>
      <c r="L702" s="282">
        <f>'Natural Gas Filter'!CU1453</f>
        <v>3.7683114717973752E-5</v>
      </c>
      <c r="M702" s="282">
        <f>'Natural Gas Filter'!CV1453</f>
        <v>3.7683114717973752E-5</v>
      </c>
      <c r="N702" s="282">
        <f>'Natural Gas Filter'!CW1453</f>
        <v>3.7683114717973752E-5</v>
      </c>
      <c r="O702" s="283">
        <f>'Natural Gas Filter'!CX1453</f>
        <v>3.7683114717973752E-5</v>
      </c>
    </row>
    <row r="703" spans="1:15" x14ac:dyDescent="0.25">
      <c r="A703" s="247" t="s">
        <v>648</v>
      </c>
      <c r="B703" s="282">
        <f>'Natural Gas Filter'!CO1454</f>
        <v>0</v>
      </c>
      <c r="C703" s="282">
        <f>'Natural Gas Filter'!CP1454</f>
        <v>0</v>
      </c>
      <c r="D703" s="282">
        <f>'Natural Gas Filter'!CQ1454</f>
        <v>0</v>
      </c>
      <c r="E703" s="282">
        <f>'Natural Gas Filter'!CR1454</f>
        <v>0</v>
      </c>
      <c r="F703" s="283">
        <f>'Natural Gas Filter'!CS1454</f>
        <v>0</v>
      </c>
      <c r="J703" s="247" t="s">
        <v>648</v>
      </c>
      <c r="K703" s="282">
        <f>'Natural Gas Filter'!CT1454</f>
        <v>0</v>
      </c>
      <c r="L703" s="282">
        <f>'Natural Gas Filter'!CU1454</f>
        <v>0</v>
      </c>
      <c r="M703" s="282">
        <f>'Natural Gas Filter'!CV1454</f>
        <v>0</v>
      </c>
      <c r="N703" s="282">
        <f>'Natural Gas Filter'!CW1454</f>
        <v>0</v>
      </c>
      <c r="O703" s="283">
        <f>'Natural Gas Filter'!CX1454</f>
        <v>0</v>
      </c>
    </row>
    <row r="704" spans="1:15" x14ac:dyDescent="0.25">
      <c r="A704" s="261" t="s">
        <v>376</v>
      </c>
      <c r="B704" s="282">
        <f>'Natural Gas Filter'!CO1455</f>
        <v>1.1775973349366799E-10</v>
      </c>
      <c r="C704" s="282">
        <f>'Natural Gas Filter'!CP1455</f>
        <v>1.1775973349366799E-10</v>
      </c>
      <c r="D704" s="282">
        <f>'Natural Gas Filter'!CQ1455</f>
        <v>1.1775973349366799E-10</v>
      </c>
      <c r="E704" s="282">
        <f>'Natural Gas Filter'!CR1455</f>
        <v>1.1775973349366799E-10</v>
      </c>
      <c r="F704" s="283">
        <f>'Natural Gas Filter'!CS1455</f>
        <v>1.1775973349366799E-10</v>
      </c>
      <c r="J704" s="261" t="s">
        <v>376</v>
      </c>
      <c r="K704" s="282">
        <f>'Natural Gas Filter'!CT1455</f>
        <v>1.1775973349366799E-10</v>
      </c>
      <c r="L704" s="282">
        <f>'Natural Gas Filter'!CU1455</f>
        <v>1.1775973349366799E-10</v>
      </c>
      <c r="M704" s="282">
        <f>'Natural Gas Filter'!CV1455</f>
        <v>1.1775973349366799E-10</v>
      </c>
      <c r="N704" s="282">
        <f>'Natural Gas Filter'!CW1455</f>
        <v>1.1775973349366799E-10</v>
      </c>
      <c r="O704" s="283">
        <f>'Natural Gas Filter'!CX1455</f>
        <v>1.1775973349366799E-10</v>
      </c>
    </row>
    <row r="705" spans="1:15" x14ac:dyDescent="0.25">
      <c r="A705" s="261" t="s">
        <v>378</v>
      </c>
      <c r="B705" s="282">
        <f>'Natural Gas Filter'!CO1456</f>
        <v>5.6524672076960631E-10</v>
      </c>
      <c r="C705" s="282">
        <f>'Natural Gas Filter'!CP1456</f>
        <v>5.6524672076960631E-10</v>
      </c>
      <c r="D705" s="282">
        <f>'Natural Gas Filter'!CQ1456</f>
        <v>5.6524672076960631E-10</v>
      </c>
      <c r="E705" s="282">
        <f>'Natural Gas Filter'!CR1456</f>
        <v>5.6524672076960631E-10</v>
      </c>
      <c r="F705" s="283">
        <f>'Natural Gas Filter'!CS1456</f>
        <v>5.6524672076960631E-10</v>
      </c>
      <c r="J705" s="261" t="s">
        <v>378</v>
      </c>
      <c r="K705" s="282">
        <f>'Natural Gas Filter'!CT1456</f>
        <v>5.6524672076960631E-10</v>
      </c>
      <c r="L705" s="282">
        <f>'Natural Gas Filter'!CU1456</f>
        <v>5.6524672076960631E-10</v>
      </c>
      <c r="M705" s="282">
        <f>'Natural Gas Filter'!CV1456</f>
        <v>5.6524672076960631E-10</v>
      </c>
      <c r="N705" s="282">
        <f>'Natural Gas Filter'!CW1456</f>
        <v>5.6524672076960631E-10</v>
      </c>
      <c r="O705" s="283">
        <f>'Natural Gas Filter'!CX1456</f>
        <v>5.6524672076960631E-10</v>
      </c>
    </row>
    <row r="706" spans="1:15" x14ac:dyDescent="0.25">
      <c r="A706" s="247" t="s">
        <v>645</v>
      </c>
      <c r="B706" s="282">
        <f>'Natural Gas Filter'!CO1457</f>
        <v>0</v>
      </c>
      <c r="C706" s="282">
        <f>'Natural Gas Filter'!CP1457</f>
        <v>0</v>
      </c>
      <c r="D706" s="282">
        <f>'Natural Gas Filter'!CQ1457</f>
        <v>0</v>
      </c>
      <c r="E706" s="282">
        <f>'Natural Gas Filter'!CR1457</f>
        <v>0</v>
      </c>
      <c r="F706" s="283">
        <f>'Natural Gas Filter'!CS1457</f>
        <v>0</v>
      </c>
      <c r="J706" s="247" t="s">
        <v>645</v>
      </c>
      <c r="K706" s="282">
        <f>'Natural Gas Filter'!CT1457</f>
        <v>0</v>
      </c>
      <c r="L706" s="282">
        <f>'Natural Gas Filter'!CU1457</f>
        <v>0</v>
      </c>
      <c r="M706" s="282">
        <f>'Natural Gas Filter'!CV1457</f>
        <v>0</v>
      </c>
      <c r="N706" s="282">
        <f>'Natural Gas Filter'!CW1457</f>
        <v>0</v>
      </c>
      <c r="O706" s="283">
        <f>'Natural Gas Filter'!CX1457</f>
        <v>0</v>
      </c>
    </row>
    <row r="707" spans="1:15" x14ac:dyDescent="0.25">
      <c r="A707" s="261" t="s">
        <v>277</v>
      </c>
      <c r="B707" s="282">
        <f>'Natural Gas Filter'!CO1458</f>
        <v>1.4131168019240155E-5</v>
      </c>
      <c r="C707" s="282">
        <f>'Natural Gas Filter'!CP1458</f>
        <v>1.4131168019240155E-5</v>
      </c>
      <c r="D707" s="282">
        <f>'Natural Gas Filter'!CQ1458</f>
        <v>1.4131168019240155E-5</v>
      </c>
      <c r="E707" s="282">
        <f>'Natural Gas Filter'!CR1458</f>
        <v>1.4131168019240155E-5</v>
      </c>
      <c r="F707" s="283">
        <f>'Natural Gas Filter'!CS1458</f>
        <v>1.4131168019240155E-5</v>
      </c>
      <c r="J707" s="261" t="s">
        <v>277</v>
      </c>
      <c r="K707" s="282">
        <f>'Natural Gas Filter'!CT1458</f>
        <v>1.4131168019240155E-5</v>
      </c>
      <c r="L707" s="282">
        <f>'Natural Gas Filter'!CU1458</f>
        <v>1.4131168019240155E-5</v>
      </c>
      <c r="M707" s="282">
        <f>'Natural Gas Filter'!CV1458</f>
        <v>1.4131168019240155E-5</v>
      </c>
      <c r="N707" s="282">
        <f>'Natural Gas Filter'!CW1458</f>
        <v>1.4131168019240155E-5</v>
      </c>
      <c r="O707" s="283">
        <f>'Natural Gas Filter'!CX1458</f>
        <v>1.4131168019240155E-5</v>
      </c>
    </row>
    <row r="708" spans="1:15" x14ac:dyDescent="0.25">
      <c r="A708" s="261" t="s">
        <v>412</v>
      </c>
      <c r="B708" s="282">
        <f>'Natural Gas Filter'!CO1459</f>
        <v>0</v>
      </c>
      <c r="C708" s="282">
        <f>'Natural Gas Filter'!CP1459</f>
        <v>0</v>
      </c>
      <c r="D708" s="282">
        <f>'Natural Gas Filter'!CQ1459</f>
        <v>0</v>
      </c>
      <c r="E708" s="282">
        <f>'Natural Gas Filter'!CR1459</f>
        <v>0</v>
      </c>
      <c r="F708" s="283">
        <f>'Natural Gas Filter'!CS1459</f>
        <v>0</v>
      </c>
      <c r="J708" s="261" t="s">
        <v>412</v>
      </c>
      <c r="K708" s="282">
        <f>'Natural Gas Filter'!CT1459</f>
        <v>0</v>
      </c>
      <c r="L708" s="282">
        <f>'Natural Gas Filter'!CU1459</f>
        <v>0</v>
      </c>
      <c r="M708" s="282">
        <f>'Natural Gas Filter'!CV1459</f>
        <v>0</v>
      </c>
      <c r="N708" s="282">
        <f>'Natural Gas Filter'!CW1459</f>
        <v>0</v>
      </c>
      <c r="O708" s="283">
        <f>'Natural Gas Filter'!CX1459</f>
        <v>0</v>
      </c>
    </row>
    <row r="709" spans="1:15" x14ac:dyDescent="0.25">
      <c r="A709" s="247" t="s">
        <v>642</v>
      </c>
      <c r="B709" s="282">
        <f>'Natural Gas Filter'!CO1460</f>
        <v>0</v>
      </c>
      <c r="C709" s="282">
        <f>'Natural Gas Filter'!CP1460</f>
        <v>0</v>
      </c>
      <c r="D709" s="282">
        <f>'Natural Gas Filter'!CQ1460</f>
        <v>0</v>
      </c>
      <c r="E709" s="282">
        <f>'Natural Gas Filter'!CR1460</f>
        <v>0</v>
      </c>
      <c r="F709" s="283">
        <f>'Natural Gas Filter'!CS1460</f>
        <v>0</v>
      </c>
      <c r="J709" s="247" t="s">
        <v>642</v>
      </c>
      <c r="K709" s="282">
        <f>'Natural Gas Filter'!CT1460</f>
        <v>0</v>
      </c>
      <c r="L709" s="282">
        <f>'Natural Gas Filter'!CU1460</f>
        <v>0</v>
      </c>
      <c r="M709" s="282">
        <f>'Natural Gas Filter'!CV1460</f>
        <v>0</v>
      </c>
      <c r="N709" s="282">
        <f>'Natural Gas Filter'!CW1460</f>
        <v>0</v>
      </c>
      <c r="O709" s="283">
        <f>'Natural Gas Filter'!CX1460</f>
        <v>0</v>
      </c>
    </row>
    <row r="710" spans="1:15" x14ac:dyDescent="0.25">
      <c r="A710" s="261" t="s">
        <v>382</v>
      </c>
      <c r="B710" s="282">
        <f>'Natural Gas Filter'!CO1461</f>
        <v>3.1382968976062504E-6</v>
      </c>
      <c r="C710" s="282">
        <f>'Natural Gas Filter'!CP1461</f>
        <v>3.1382968976062504E-6</v>
      </c>
      <c r="D710" s="282">
        <f>'Natural Gas Filter'!CQ1461</f>
        <v>3.1382968976062504E-6</v>
      </c>
      <c r="E710" s="282">
        <f>'Natural Gas Filter'!CR1461</f>
        <v>3.1382968976062504E-6</v>
      </c>
      <c r="F710" s="283">
        <f>'Natural Gas Filter'!CS1461</f>
        <v>3.1382968976062504E-6</v>
      </c>
      <c r="J710" s="261" t="s">
        <v>382</v>
      </c>
      <c r="K710" s="282">
        <f>'Natural Gas Filter'!CT1461</f>
        <v>3.1382968976062504E-6</v>
      </c>
      <c r="L710" s="282">
        <f>'Natural Gas Filter'!CU1461</f>
        <v>3.1382968976062504E-6</v>
      </c>
      <c r="M710" s="282">
        <f>'Natural Gas Filter'!CV1461</f>
        <v>3.1382968976062504E-6</v>
      </c>
      <c r="N710" s="282">
        <f>'Natural Gas Filter'!CW1461</f>
        <v>3.1382968976062504E-6</v>
      </c>
      <c r="O710" s="283">
        <f>'Natural Gas Filter'!CX1461</f>
        <v>3.1382968976062504E-6</v>
      </c>
    </row>
    <row r="711" spans="1:15" x14ac:dyDescent="0.25">
      <c r="A711" s="261" t="s">
        <v>279</v>
      </c>
      <c r="B711" s="282">
        <f>'Natural Gas Filter'!CO1462</f>
        <v>2.655481990282212E-4</v>
      </c>
      <c r="C711" s="282">
        <f>'Natural Gas Filter'!CP1462</f>
        <v>2.655481990282212E-4</v>
      </c>
      <c r="D711" s="282">
        <f>'Natural Gas Filter'!CQ1462</f>
        <v>2.655481990282212E-4</v>
      </c>
      <c r="E711" s="282">
        <f>'Natural Gas Filter'!CR1462</f>
        <v>2.655481990282212E-4</v>
      </c>
      <c r="F711" s="283">
        <f>'Natural Gas Filter'!CS1462</f>
        <v>2.655481990282212E-4</v>
      </c>
      <c r="J711" s="261" t="s">
        <v>279</v>
      </c>
      <c r="K711" s="282">
        <f>'Natural Gas Filter'!CT1462</f>
        <v>2.655481990282212E-4</v>
      </c>
      <c r="L711" s="282">
        <f>'Natural Gas Filter'!CU1462</f>
        <v>2.655481990282212E-4</v>
      </c>
      <c r="M711" s="282">
        <f>'Natural Gas Filter'!CV1462</f>
        <v>2.655481990282212E-4</v>
      </c>
      <c r="N711" s="282">
        <f>'Natural Gas Filter'!CW1462</f>
        <v>2.655481990282212E-4</v>
      </c>
      <c r="O711" s="283">
        <f>'Natural Gas Filter'!CX1462</f>
        <v>2.655481990282212E-4</v>
      </c>
    </row>
    <row r="712" spans="1:15" x14ac:dyDescent="0.25">
      <c r="A712" s="247" t="s">
        <v>639</v>
      </c>
      <c r="B712" s="282">
        <f>'Natural Gas Filter'!CO1463</f>
        <v>0</v>
      </c>
      <c r="C712" s="282">
        <f>'Natural Gas Filter'!CP1463</f>
        <v>0</v>
      </c>
      <c r="D712" s="282">
        <f>'Natural Gas Filter'!CQ1463</f>
        <v>0</v>
      </c>
      <c r="E712" s="282">
        <f>'Natural Gas Filter'!CR1463</f>
        <v>0</v>
      </c>
      <c r="F712" s="283">
        <f>'Natural Gas Filter'!CS1463</f>
        <v>0</v>
      </c>
      <c r="J712" s="247" t="s">
        <v>639</v>
      </c>
      <c r="K712" s="282">
        <f>'Natural Gas Filter'!CT1463</f>
        <v>0</v>
      </c>
      <c r="L712" s="282">
        <f>'Natural Gas Filter'!CU1463</f>
        <v>0</v>
      </c>
      <c r="M712" s="282">
        <f>'Natural Gas Filter'!CV1463</f>
        <v>0</v>
      </c>
      <c r="N712" s="282">
        <f>'Natural Gas Filter'!CW1463</f>
        <v>0</v>
      </c>
      <c r="O712" s="283">
        <f>'Natural Gas Filter'!CX1463</f>
        <v>0</v>
      </c>
    </row>
    <row r="713" spans="1:15" x14ac:dyDescent="0.25">
      <c r="A713" s="247" t="s">
        <v>636</v>
      </c>
      <c r="B713" s="282">
        <f>'Natural Gas Filter'!CO1464</f>
        <v>0</v>
      </c>
      <c r="C713" s="282">
        <f>'Natural Gas Filter'!CP1464</f>
        <v>0</v>
      </c>
      <c r="D713" s="282">
        <f>'Natural Gas Filter'!CQ1464</f>
        <v>0</v>
      </c>
      <c r="E713" s="282">
        <f>'Natural Gas Filter'!CR1464</f>
        <v>0</v>
      </c>
      <c r="F713" s="283">
        <f>'Natural Gas Filter'!CS1464</f>
        <v>0</v>
      </c>
      <c r="J713" s="247" t="s">
        <v>636</v>
      </c>
      <c r="K713" s="282">
        <f>'Natural Gas Filter'!CT1464</f>
        <v>0</v>
      </c>
      <c r="L713" s="282">
        <f>'Natural Gas Filter'!CU1464</f>
        <v>0</v>
      </c>
      <c r="M713" s="282">
        <f>'Natural Gas Filter'!CV1464</f>
        <v>0</v>
      </c>
      <c r="N713" s="282">
        <f>'Natural Gas Filter'!CW1464</f>
        <v>0</v>
      </c>
      <c r="O713" s="283">
        <f>'Natural Gas Filter'!CX1464</f>
        <v>0</v>
      </c>
    </row>
    <row r="714" spans="1:15" x14ac:dyDescent="0.25">
      <c r="A714" s="247" t="s">
        <v>634</v>
      </c>
      <c r="B714" s="282">
        <f>'Natural Gas Filter'!CO1465</f>
        <v>0</v>
      </c>
      <c r="C714" s="282">
        <f>'Natural Gas Filter'!CP1465</f>
        <v>0</v>
      </c>
      <c r="D714" s="282">
        <f>'Natural Gas Filter'!CQ1465</f>
        <v>0</v>
      </c>
      <c r="E714" s="282">
        <f>'Natural Gas Filter'!CR1465</f>
        <v>0</v>
      </c>
      <c r="F714" s="283">
        <f>'Natural Gas Filter'!CS1465</f>
        <v>0</v>
      </c>
      <c r="J714" s="247" t="s">
        <v>634</v>
      </c>
      <c r="K714" s="282">
        <f>'Natural Gas Filter'!CT1465</f>
        <v>0</v>
      </c>
      <c r="L714" s="282">
        <f>'Natural Gas Filter'!CU1465</f>
        <v>0</v>
      </c>
      <c r="M714" s="282">
        <f>'Natural Gas Filter'!CV1465</f>
        <v>0</v>
      </c>
      <c r="N714" s="282">
        <f>'Natural Gas Filter'!CW1465</f>
        <v>0</v>
      </c>
      <c r="O714" s="283">
        <f>'Natural Gas Filter'!CX1465</f>
        <v>0</v>
      </c>
    </row>
    <row r="715" spans="1:15" x14ac:dyDescent="0.25">
      <c r="A715" s="247" t="s">
        <v>632</v>
      </c>
      <c r="B715" s="282">
        <f>'Natural Gas Filter'!CO1466</f>
        <v>0</v>
      </c>
      <c r="C715" s="282">
        <f>'Natural Gas Filter'!CP1466</f>
        <v>0</v>
      </c>
      <c r="D715" s="282">
        <f>'Natural Gas Filter'!CQ1466</f>
        <v>0</v>
      </c>
      <c r="E715" s="282">
        <f>'Natural Gas Filter'!CR1466</f>
        <v>0</v>
      </c>
      <c r="F715" s="283">
        <f>'Natural Gas Filter'!CS1466</f>
        <v>0</v>
      </c>
      <c r="J715" s="247" t="s">
        <v>632</v>
      </c>
      <c r="K715" s="282">
        <f>'Natural Gas Filter'!CT1466</f>
        <v>0</v>
      </c>
      <c r="L715" s="282">
        <f>'Natural Gas Filter'!CU1466</f>
        <v>0</v>
      </c>
      <c r="M715" s="282">
        <f>'Natural Gas Filter'!CV1466</f>
        <v>0</v>
      </c>
      <c r="N715" s="282">
        <f>'Natural Gas Filter'!CW1466</f>
        <v>0</v>
      </c>
      <c r="O715" s="283">
        <f>'Natural Gas Filter'!CX1466</f>
        <v>0</v>
      </c>
    </row>
    <row r="716" spans="1:15" x14ac:dyDescent="0.25">
      <c r="A716" s="247" t="s">
        <v>630</v>
      </c>
      <c r="B716" s="282">
        <f>'Natural Gas Filter'!CO1467</f>
        <v>0</v>
      </c>
      <c r="C716" s="282">
        <f>'Natural Gas Filter'!CP1467</f>
        <v>0</v>
      </c>
      <c r="D716" s="282">
        <f>'Natural Gas Filter'!CQ1467</f>
        <v>0</v>
      </c>
      <c r="E716" s="282">
        <f>'Natural Gas Filter'!CR1467</f>
        <v>0</v>
      </c>
      <c r="F716" s="283">
        <f>'Natural Gas Filter'!CS1467</f>
        <v>0</v>
      </c>
      <c r="J716" s="247" t="s">
        <v>630</v>
      </c>
      <c r="K716" s="282">
        <f>'Natural Gas Filter'!CT1467</f>
        <v>0</v>
      </c>
      <c r="L716" s="282">
        <f>'Natural Gas Filter'!CU1467</f>
        <v>0</v>
      </c>
      <c r="M716" s="282">
        <f>'Natural Gas Filter'!CV1467</f>
        <v>0</v>
      </c>
      <c r="N716" s="282">
        <f>'Natural Gas Filter'!CW1467</f>
        <v>0</v>
      </c>
      <c r="O716" s="283">
        <f>'Natural Gas Filter'!CX1467</f>
        <v>0</v>
      </c>
    </row>
    <row r="717" spans="1:15" x14ac:dyDescent="0.25">
      <c r="A717" s="261" t="s">
        <v>384</v>
      </c>
      <c r="B717" s="282">
        <f>'Natural Gas Filter'!CO1468</f>
        <v>5.4169477407087274E-8</v>
      </c>
      <c r="C717" s="282">
        <f>'Natural Gas Filter'!CP1468</f>
        <v>5.4169477407087274E-8</v>
      </c>
      <c r="D717" s="282">
        <f>'Natural Gas Filter'!CQ1468</f>
        <v>5.4169477407087274E-8</v>
      </c>
      <c r="E717" s="282">
        <f>'Natural Gas Filter'!CR1468</f>
        <v>5.4169477407087274E-8</v>
      </c>
      <c r="F717" s="283">
        <f>'Natural Gas Filter'!CS1468</f>
        <v>5.4169477407087274E-8</v>
      </c>
      <c r="J717" s="261" t="s">
        <v>384</v>
      </c>
      <c r="K717" s="282">
        <f>'Natural Gas Filter'!CT1468</f>
        <v>5.4169477407087274E-8</v>
      </c>
      <c r="L717" s="282">
        <f>'Natural Gas Filter'!CU1468</f>
        <v>5.4169477407087274E-8</v>
      </c>
      <c r="M717" s="282">
        <f>'Natural Gas Filter'!CV1468</f>
        <v>5.4169477407087274E-8</v>
      </c>
      <c r="N717" s="282">
        <f>'Natural Gas Filter'!CW1468</f>
        <v>5.4169477407087274E-8</v>
      </c>
      <c r="O717" s="283">
        <f>'Natural Gas Filter'!CX1468</f>
        <v>5.4169477407087274E-8</v>
      </c>
    </row>
    <row r="718" spans="1:15" x14ac:dyDescent="0.25">
      <c r="A718" s="247" t="s">
        <v>628</v>
      </c>
      <c r="B718" s="282">
        <f>'Natural Gas Filter'!CO1469</f>
        <v>0</v>
      </c>
      <c r="C718" s="282">
        <f>'Natural Gas Filter'!CP1469</f>
        <v>0</v>
      </c>
      <c r="D718" s="282">
        <f>'Natural Gas Filter'!CQ1469</f>
        <v>0</v>
      </c>
      <c r="E718" s="282">
        <f>'Natural Gas Filter'!CR1469</f>
        <v>0</v>
      </c>
      <c r="F718" s="283">
        <f>'Natural Gas Filter'!CS1469</f>
        <v>0</v>
      </c>
      <c r="J718" s="247" t="s">
        <v>628</v>
      </c>
      <c r="K718" s="282">
        <f>'Natural Gas Filter'!CT1469</f>
        <v>0</v>
      </c>
      <c r="L718" s="282">
        <f>'Natural Gas Filter'!CU1469</f>
        <v>0</v>
      </c>
      <c r="M718" s="282">
        <f>'Natural Gas Filter'!CV1469</f>
        <v>0</v>
      </c>
      <c r="N718" s="282">
        <f>'Natural Gas Filter'!CW1469</f>
        <v>0</v>
      </c>
      <c r="O718" s="283">
        <f>'Natural Gas Filter'!CX1469</f>
        <v>0</v>
      </c>
    </row>
    <row r="719" spans="1:15" x14ac:dyDescent="0.25">
      <c r="A719" s="261" t="s">
        <v>386</v>
      </c>
      <c r="B719" s="282">
        <f>'Natural Gas Filter'!CO1470</f>
        <v>5.0695565269024061E-5</v>
      </c>
      <c r="C719" s="282">
        <f>'Natural Gas Filter'!CP1470</f>
        <v>5.0695565269024061E-5</v>
      </c>
      <c r="D719" s="282">
        <f>'Natural Gas Filter'!CQ1470</f>
        <v>5.0695565269024061E-5</v>
      </c>
      <c r="E719" s="282">
        <f>'Natural Gas Filter'!CR1470</f>
        <v>5.0695565269024061E-5</v>
      </c>
      <c r="F719" s="283">
        <f>'Natural Gas Filter'!CS1470</f>
        <v>5.0695565269024061E-5</v>
      </c>
      <c r="J719" s="261" t="s">
        <v>386</v>
      </c>
      <c r="K719" s="282">
        <f>'Natural Gas Filter'!CT1470</f>
        <v>5.0695565269024061E-5</v>
      </c>
      <c r="L719" s="282">
        <f>'Natural Gas Filter'!CU1470</f>
        <v>5.0695565269024061E-5</v>
      </c>
      <c r="M719" s="282">
        <f>'Natural Gas Filter'!CV1470</f>
        <v>5.0695565269024061E-5</v>
      </c>
      <c r="N719" s="282">
        <f>'Natural Gas Filter'!CW1470</f>
        <v>5.0695565269024061E-5</v>
      </c>
      <c r="O719" s="283">
        <f>'Natural Gas Filter'!CX1470</f>
        <v>5.0695565269024061E-5</v>
      </c>
    </row>
    <row r="720" spans="1:15" ht="15.75" thickBot="1" x14ac:dyDescent="0.3">
      <c r="A720" s="264" t="s">
        <v>388</v>
      </c>
      <c r="B720" s="284">
        <f>'Natural Gas Filter'!CO1471</f>
        <v>6.8300645426327433E-7</v>
      </c>
      <c r="C720" s="284">
        <f>'Natural Gas Filter'!CP1471</f>
        <v>6.8300645426327433E-7</v>
      </c>
      <c r="D720" s="284">
        <f>'Natural Gas Filter'!CQ1471</f>
        <v>6.8300645426327433E-7</v>
      </c>
      <c r="E720" s="284">
        <f>'Natural Gas Filter'!CR1471</f>
        <v>6.8300645426327433E-7</v>
      </c>
      <c r="F720" s="285">
        <f>'Natural Gas Filter'!CS1471</f>
        <v>6.8300645426327433E-7</v>
      </c>
      <c r="J720" s="264" t="s">
        <v>388</v>
      </c>
      <c r="K720" s="284">
        <f>'Natural Gas Filter'!CT1471</f>
        <v>6.8300645426327433E-7</v>
      </c>
      <c r="L720" s="284">
        <f>'Natural Gas Filter'!CU1471</f>
        <v>6.8300645426327433E-7</v>
      </c>
      <c r="M720" s="284">
        <f>'Natural Gas Filter'!CV1471</f>
        <v>6.8300645426327433E-7</v>
      </c>
      <c r="N720" s="284">
        <f>'Natural Gas Filter'!CW1471</f>
        <v>6.8300645426327433E-7</v>
      </c>
      <c r="O720" s="285">
        <f>'Natural Gas Filter'!CX1471</f>
        <v>6.8300645426327433E-7</v>
      </c>
    </row>
    <row r="721" spans="1:16" x14ac:dyDescent="0.25">
      <c r="A721" s="303" t="s">
        <v>274</v>
      </c>
      <c r="B721" s="317">
        <v>4.474879411372481E-5</v>
      </c>
      <c r="C721" s="317">
        <v>4.3657360110951043E-11</v>
      </c>
      <c r="D721" s="317">
        <v>4.474879411372481E-5</v>
      </c>
      <c r="E721" s="317">
        <v>4.474879411372481E-5</v>
      </c>
      <c r="F721" s="318">
        <v>4.474879411372481E-5</v>
      </c>
      <c r="J721" s="303" t="s">
        <v>274</v>
      </c>
      <c r="K721" s="317">
        <v>4.474879411372481E-5</v>
      </c>
      <c r="L721" s="317">
        <v>4.3657360110951043E-11</v>
      </c>
      <c r="M721" s="317">
        <v>4.474879411372481E-5</v>
      </c>
      <c r="N721" s="317">
        <v>4.474879411372481E-5</v>
      </c>
      <c r="O721" s="318">
        <v>4.474879411372481E-5</v>
      </c>
    </row>
    <row r="722" spans="1:16" x14ac:dyDescent="0.25">
      <c r="A722" s="306" t="s">
        <v>401</v>
      </c>
      <c r="B722" s="319">
        <v>0</v>
      </c>
      <c r="C722" s="319">
        <v>4.3657360110951043E-11</v>
      </c>
      <c r="D722" s="319">
        <v>0</v>
      </c>
      <c r="E722" s="319">
        <v>0</v>
      </c>
      <c r="F722" s="320">
        <v>0</v>
      </c>
      <c r="J722" s="306" t="s">
        <v>401</v>
      </c>
      <c r="K722" s="319">
        <v>0</v>
      </c>
      <c r="L722" s="319">
        <v>4.3657360110951043E-11</v>
      </c>
      <c r="M722" s="319">
        <v>0</v>
      </c>
      <c r="N722" s="319">
        <v>0</v>
      </c>
      <c r="O722" s="320">
        <v>0</v>
      </c>
    </row>
    <row r="723" spans="1:16" ht="15.75" thickBot="1" x14ac:dyDescent="0.3">
      <c r="A723" s="309" t="s">
        <v>403</v>
      </c>
      <c r="B723" s="321">
        <v>0</v>
      </c>
      <c r="C723" s="321">
        <v>4.3657360110951043E-11</v>
      </c>
      <c r="D723" s="321">
        <v>0</v>
      </c>
      <c r="E723" s="321">
        <v>0</v>
      </c>
      <c r="F723" s="322">
        <v>0</v>
      </c>
      <c r="J723" s="309" t="s">
        <v>403</v>
      </c>
      <c r="K723" s="321">
        <v>0</v>
      </c>
      <c r="L723" s="321">
        <v>4.3657360110951043E-11</v>
      </c>
      <c r="M723" s="321">
        <v>0</v>
      </c>
      <c r="N723" s="321">
        <v>0</v>
      </c>
      <c r="O723" s="322">
        <v>0</v>
      </c>
    </row>
    <row r="725" spans="1:16" ht="15.75" thickBot="1" x14ac:dyDescent="0.3"/>
    <row r="726" spans="1:16" x14ac:dyDescent="0.25">
      <c r="A726" s="519" t="s">
        <v>836</v>
      </c>
      <c r="B726" s="520"/>
      <c r="C726" s="520"/>
      <c r="D726" s="521"/>
      <c r="G726" s="519" t="s">
        <v>837</v>
      </c>
      <c r="H726" s="520"/>
      <c r="I726" s="520"/>
      <c r="J726" s="521"/>
      <c r="M726" s="519" t="s">
        <v>838</v>
      </c>
      <c r="N726" s="520"/>
      <c r="O726" s="520"/>
      <c r="P726" s="521"/>
    </row>
    <row r="727" spans="1:16" x14ac:dyDescent="0.25">
      <c r="A727" s="272" t="s">
        <v>461</v>
      </c>
      <c r="B727" s="229" t="s">
        <v>462</v>
      </c>
      <c r="C727" s="229" t="s">
        <v>831</v>
      </c>
      <c r="D727" s="273" t="s">
        <v>832</v>
      </c>
      <c r="G727" s="272" t="s">
        <v>461</v>
      </c>
      <c r="H727" s="229" t="s">
        <v>462</v>
      </c>
      <c r="I727" s="229" t="s">
        <v>831</v>
      </c>
      <c r="J727" s="273" t="s">
        <v>832</v>
      </c>
      <c r="M727" s="272" t="s">
        <v>461</v>
      </c>
      <c r="N727" s="229" t="s">
        <v>462</v>
      </c>
      <c r="O727" s="229" t="s">
        <v>831</v>
      </c>
      <c r="P727" s="273" t="s">
        <v>832</v>
      </c>
    </row>
    <row r="728" spans="1:16" x14ac:dyDescent="0.25">
      <c r="A728" s="247" t="s">
        <v>282</v>
      </c>
      <c r="B728" s="282">
        <f>'Natural Gas Filter'!CC1372</f>
        <v>3.2107191337048567E-8</v>
      </c>
      <c r="C728" s="282">
        <f>'Natural Gas Filter'!CD1372</f>
        <v>3.2107191337048567E-8</v>
      </c>
      <c r="D728" s="283">
        <f>'Natural Gas Filter'!CE1372</f>
        <v>3.2107191337048567E-8</v>
      </c>
      <c r="G728" s="247" t="s">
        <v>282</v>
      </c>
      <c r="H728" s="282">
        <f>'Natural Gas Filter'!CF1372</f>
        <v>4.2393504057720465E-11</v>
      </c>
      <c r="I728" s="282">
        <f>'Natural Gas Filter'!CG1372</f>
        <v>4.2393504057720465E-11</v>
      </c>
      <c r="J728" s="283">
        <f>'Natural Gas Filter'!CH1372</f>
        <v>4.2393504057720465E-11</v>
      </c>
      <c r="M728" s="247" t="s">
        <v>282</v>
      </c>
      <c r="N728" s="282">
        <f>'Natural Gas Filter'!CI1372</f>
        <v>3.0175931707752414E-8</v>
      </c>
      <c r="O728" s="282">
        <f>'Natural Gas Filter'!CJ1372</f>
        <v>3.0175931707752414E-8</v>
      </c>
      <c r="P728" s="283">
        <f>'Natural Gas Filter'!CK1372</f>
        <v>3.0175931707752414E-8</v>
      </c>
    </row>
    <row r="729" spans="1:16" x14ac:dyDescent="0.25">
      <c r="A729" s="247" t="s">
        <v>288</v>
      </c>
      <c r="B729" s="282">
        <f>'Natural Gas Filter'!CC1373</f>
        <v>7.6526162810860126E-8</v>
      </c>
      <c r="C729" s="282">
        <f>'Natural Gas Filter'!CD1373</f>
        <v>7.6526162810860126E-8</v>
      </c>
      <c r="D729" s="283">
        <f>'Natural Gas Filter'!CE1373</f>
        <v>7.6526162810860126E-8</v>
      </c>
      <c r="G729" s="247" t="s">
        <v>288</v>
      </c>
      <c r="H729" s="282">
        <f>'Natural Gas Filter'!CF1373</f>
        <v>4.2393504057720465E-11</v>
      </c>
      <c r="I729" s="282">
        <f>'Natural Gas Filter'!CG1373</f>
        <v>4.2393504057720465E-11</v>
      </c>
      <c r="J729" s="283">
        <f>'Natural Gas Filter'!CH1373</f>
        <v>4.2393504057720465E-11</v>
      </c>
      <c r="M729" s="247" t="s">
        <v>288</v>
      </c>
      <c r="N729" s="282">
        <f>'Natural Gas Filter'!CI1373</f>
        <v>1.3349832187509668E-7</v>
      </c>
      <c r="O729" s="282">
        <f>'Natural Gas Filter'!CJ1373</f>
        <v>1.3349832187509668E-7</v>
      </c>
      <c r="P729" s="283">
        <f>'Natural Gas Filter'!CK1373</f>
        <v>1.3349832187509668E-7</v>
      </c>
    </row>
    <row r="730" spans="1:16" x14ac:dyDescent="0.25">
      <c r="A730" s="247" t="s">
        <v>492</v>
      </c>
      <c r="B730" s="282">
        <f>'Natural Gas Filter'!CC1374</f>
        <v>1.8733218404172702E-4</v>
      </c>
      <c r="C730" s="282">
        <f>'Natural Gas Filter'!CD1374</f>
        <v>1.8733218404172702E-4</v>
      </c>
      <c r="D730" s="283">
        <f>'Natural Gas Filter'!CE1374</f>
        <v>1.8733218404172702E-4</v>
      </c>
      <c r="G730" s="247" t="s">
        <v>492</v>
      </c>
      <c r="H730" s="282">
        <f>'Natural Gas Filter'!CF1374</f>
        <v>6.7352679571703396E-5</v>
      </c>
      <c r="I730" s="282">
        <f>'Natural Gas Filter'!CG1374</f>
        <v>6.7352679571703396E-5</v>
      </c>
      <c r="J730" s="283">
        <f>'Natural Gas Filter'!CH1374</f>
        <v>6.7352679571703396E-5</v>
      </c>
      <c r="M730" s="247" t="s">
        <v>492</v>
      </c>
      <c r="N730" s="282">
        <f>'Natural Gas Filter'!CI1374</f>
        <v>2.0181663126144812E-4</v>
      </c>
      <c r="O730" s="282">
        <f>'Natural Gas Filter'!CJ1374</f>
        <v>2.0181663126144812E-4</v>
      </c>
      <c r="P730" s="283">
        <f>'Natural Gas Filter'!CK1374</f>
        <v>2.0181663126144812E-4</v>
      </c>
    </row>
    <row r="731" spans="1:16" x14ac:dyDescent="0.25">
      <c r="A731" s="247" t="s">
        <v>498</v>
      </c>
      <c r="B731" s="282">
        <f>'Natural Gas Filter'!CC1375</f>
        <v>1.8781499894905102E-4</v>
      </c>
      <c r="C731" s="282">
        <f>'Natural Gas Filter'!CD1375</f>
        <v>1.8781499894905102E-4</v>
      </c>
      <c r="D731" s="283">
        <f>'Natural Gas Filter'!CE1375</f>
        <v>1.8781499894905102E-4</v>
      </c>
      <c r="G731" s="247" t="s">
        <v>498</v>
      </c>
      <c r="H731" s="282">
        <f>'Natural Gas Filter'!CF1375</f>
        <v>6.3490160313111084E-5</v>
      </c>
      <c r="I731" s="282">
        <f>'Natural Gas Filter'!CG1375</f>
        <v>6.3490160313111084E-5</v>
      </c>
      <c r="J731" s="283">
        <f>'Natural Gas Filter'!CH1375</f>
        <v>6.3490160313111084E-5</v>
      </c>
      <c r="M731" s="247" t="s">
        <v>498</v>
      </c>
      <c r="N731" s="282">
        <f>'Natural Gas Filter'!CI1375</f>
        <v>1.2408343118227794E-4</v>
      </c>
      <c r="O731" s="282">
        <f>'Natural Gas Filter'!CJ1375</f>
        <v>1.2408343118227794E-4</v>
      </c>
      <c r="P731" s="283">
        <f>'Natural Gas Filter'!CK1375</f>
        <v>1.2408343118227794E-4</v>
      </c>
    </row>
    <row r="732" spans="1:16" x14ac:dyDescent="0.25">
      <c r="A732" s="247" t="s">
        <v>567</v>
      </c>
      <c r="B732" s="282">
        <f>'Natural Gas Filter'!CC1376</f>
        <v>0</v>
      </c>
      <c r="C732" s="282">
        <f>'Natural Gas Filter'!CD1376</f>
        <v>0.21968078283243761</v>
      </c>
      <c r="D732" s="283">
        <f>'Natural Gas Filter'!CE1376</f>
        <v>0.43453341659163486</v>
      </c>
      <c r="G732" s="247" t="s">
        <v>567</v>
      </c>
      <c r="H732" s="282">
        <f>'Natural Gas Filter'!CF1376</f>
        <v>0</v>
      </c>
      <c r="I732" s="282">
        <f>'Natural Gas Filter'!CG1376</f>
        <v>0.21968078283243761</v>
      </c>
      <c r="J732" s="283">
        <f>'Natural Gas Filter'!CH1376</f>
        <v>0.43453341659163486</v>
      </c>
      <c r="M732" s="247" t="s">
        <v>567</v>
      </c>
      <c r="N732" s="282">
        <f>'Natural Gas Filter'!CI1376</f>
        <v>0</v>
      </c>
      <c r="O732" s="282">
        <f>'Natural Gas Filter'!CJ1376</f>
        <v>0.21968078283243761</v>
      </c>
      <c r="P732" s="283">
        <f>'Natural Gas Filter'!CK1376</f>
        <v>0.43453341659163486</v>
      </c>
    </row>
    <row r="733" spans="1:16" x14ac:dyDescent="0.25">
      <c r="A733" s="247" t="s">
        <v>290</v>
      </c>
      <c r="B733" s="282">
        <f>'Natural Gas Filter'!CC1377</f>
        <v>1.7333055172932991E-8</v>
      </c>
      <c r="C733" s="282">
        <f>'Natural Gas Filter'!CD1377</f>
        <v>1.7333055172932991E-8</v>
      </c>
      <c r="D733" s="283">
        <f>'Natural Gas Filter'!CE1377</f>
        <v>1.7333055172932991E-8</v>
      </c>
      <c r="G733" s="247" t="s">
        <v>290</v>
      </c>
      <c r="H733" s="282">
        <f>'Natural Gas Filter'!CF1377</f>
        <v>5.6524672076960611E-11</v>
      </c>
      <c r="I733" s="282">
        <f>'Natural Gas Filter'!CG1377</f>
        <v>5.6524672076960611E-11</v>
      </c>
      <c r="J733" s="283">
        <f>'Natural Gas Filter'!CH1377</f>
        <v>5.6524672076960611E-11</v>
      </c>
      <c r="M733" s="247" t="s">
        <v>290</v>
      </c>
      <c r="N733" s="282">
        <f>'Natural Gas Filter'!CI1377</f>
        <v>5.6524672076960611E-11</v>
      </c>
      <c r="O733" s="282">
        <f>'Natural Gas Filter'!CJ1377</f>
        <v>5.6524672076960611E-11</v>
      </c>
      <c r="P733" s="283">
        <f>'Natural Gas Filter'!CK1377</f>
        <v>5.6524672076960611E-11</v>
      </c>
    </row>
    <row r="734" spans="1:16" x14ac:dyDescent="0.25">
      <c r="A734" s="247" t="s">
        <v>293</v>
      </c>
      <c r="B734" s="282">
        <f>'Natural Gas Filter'!CC1378</f>
        <v>4.7103893397467188E-9</v>
      </c>
      <c r="C734" s="282">
        <f>'Natural Gas Filter'!CD1378</f>
        <v>4.7103893397467188E-9</v>
      </c>
      <c r="D734" s="283">
        <f>'Natural Gas Filter'!CE1378</f>
        <v>4.7103893397467188E-9</v>
      </c>
      <c r="G734" s="247" t="s">
        <v>293</v>
      </c>
      <c r="H734" s="282">
        <f>'Natural Gas Filter'!CF1378</f>
        <v>4.7103893397467188E-9</v>
      </c>
      <c r="I734" s="282">
        <f>'Natural Gas Filter'!CG1378</f>
        <v>4.7103893397467188E-9</v>
      </c>
      <c r="J734" s="283">
        <f>'Natural Gas Filter'!CH1378</f>
        <v>4.7103893397467188E-9</v>
      </c>
      <c r="M734" s="247" t="s">
        <v>293</v>
      </c>
      <c r="N734" s="282">
        <f>'Natural Gas Filter'!CI1378</f>
        <v>4.7103893397467188E-9</v>
      </c>
      <c r="O734" s="282">
        <f>'Natural Gas Filter'!CJ1378</f>
        <v>4.7103893397467188E-9</v>
      </c>
      <c r="P734" s="283">
        <f>'Natural Gas Filter'!CK1378</f>
        <v>4.7103893397467188E-9</v>
      </c>
    </row>
    <row r="735" spans="1:16" x14ac:dyDescent="0.25">
      <c r="A735" s="247" t="s">
        <v>296</v>
      </c>
      <c r="B735" s="282">
        <f>'Natural Gas Filter'!CC1379</f>
        <v>1.0362856547442783E-7</v>
      </c>
      <c r="C735" s="282">
        <f>'Natural Gas Filter'!CD1379</f>
        <v>1.0362856547442783E-7</v>
      </c>
      <c r="D735" s="283">
        <f>'Natural Gas Filter'!CE1379</f>
        <v>1.0362856547442783E-7</v>
      </c>
      <c r="G735" s="247" t="s">
        <v>296</v>
      </c>
      <c r="H735" s="282">
        <f>'Natural Gas Filter'!CF1379</f>
        <v>1.0362856547442783E-7</v>
      </c>
      <c r="I735" s="282">
        <f>'Natural Gas Filter'!CG1379</f>
        <v>1.0362856547442783E-7</v>
      </c>
      <c r="J735" s="283">
        <f>'Natural Gas Filter'!CH1379</f>
        <v>1.0362856547442783E-7</v>
      </c>
      <c r="M735" s="247" t="s">
        <v>296</v>
      </c>
      <c r="N735" s="282">
        <f>'Natural Gas Filter'!CI1379</f>
        <v>1.0362856547442783E-7</v>
      </c>
      <c r="O735" s="282">
        <f>'Natural Gas Filter'!CJ1379</f>
        <v>1.0362856547442783E-7</v>
      </c>
      <c r="P735" s="283">
        <f>'Natural Gas Filter'!CK1379</f>
        <v>1.0362856547442783E-7</v>
      </c>
    </row>
    <row r="736" spans="1:16" x14ac:dyDescent="0.25">
      <c r="A736" s="247" t="s">
        <v>298</v>
      </c>
      <c r="B736" s="282">
        <f>'Natural Gas Filter'!CC1380</f>
        <v>4.6833046010431756E-5</v>
      </c>
      <c r="C736" s="282">
        <f>'Natural Gas Filter'!CD1380</f>
        <v>4.6833046010431756E-5</v>
      </c>
      <c r="D736" s="283">
        <f>'Natural Gas Filter'!CE1380</f>
        <v>4.6833046010431756E-5</v>
      </c>
      <c r="G736" s="247" t="s">
        <v>298</v>
      </c>
      <c r="H736" s="282">
        <f>'Natural Gas Filter'!CF1380</f>
        <v>3.8142377678599056E-5</v>
      </c>
      <c r="I736" s="282">
        <f>'Natural Gas Filter'!CG1380</f>
        <v>3.8142377678599056E-5</v>
      </c>
      <c r="J736" s="283">
        <f>'Natural Gas Filter'!CH1380</f>
        <v>3.8142377678599056E-5</v>
      </c>
      <c r="M736" s="247" t="s">
        <v>298</v>
      </c>
      <c r="N736" s="282">
        <f>'Natural Gas Filter'!CI1380</f>
        <v>1.0621927961128851E-5</v>
      </c>
      <c r="O736" s="282">
        <f>'Natural Gas Filter'!CJ1380</f>
        <v>1.0621927961128851E-5</v>
      </c>
      <c r="P736" s="283">
        <f>'Natural Gas Filter'!CK1380</f>
        <v>1.0621927961128851E-5</v>
      </c>
    </row>
    <row r="737" spans="1:16" x14ac:dyDescent="0.25">
      <c r="A737" s="247" t="s">
        <v>300</v>
      </c>
      <c r="B737" s="282">
        <f>'Natural Gas Filter'!CC1381</f>
        <v>8.1112904430438492E-9</v>
      </c>
      <c r="C737" s="282">
        <f>'Natural Gas Filter'!CD1381</f>
        <v>8.1112904430438492E-9</v>
      </c>
      <c r="D737" s="283">
        <f>'Natural Gas Filter'!CE1381</f>
        <v>8.1112904430438492E-9</v>
      </c>
      <c r="G737" s="247" t="s">
        <v>300</v>
      </c>
      <c r="H737" s="282">
        <f>'Natural Gas Filter'!CF1381</f>
        <v>4.2393504057720465E-11</v>
      </c>
      <c r="I737" s="282">
        <f>'Natural Gas Filter'!CG1381</f>
        <v>4.2393504057720465E-11</v>
      </c>
      <c r="J737" s="283">
        <f>'Natural Gas Filter'!CH1381</f>
        <v>4.2393504057720465E-11</v>
      </c>
      <c r="M737" s="247" t="s">
        <v>300</v>
      </c>
      <c r="N737" s="282">
        <f>'Natural Gas Filter'!CI1381</f>
        <v>4.2393504057720465E-11</v>
      </c>
      <c r="O737" s="282">
        <f>'Natural Gas Filter'!CJ1381</f>
        <v>4.2393504057720465E-11</v>
      </c>
      <c r="P737" s="283">
        <f>'Natural Gas Filter'!CK1381</f>
        <v>4.2393504057720465E-11</v>
      </c>
    </row>
    <row r="738" spans="1:16" x14ac:dyDescent="0.25">
      <c r="A738" s="247" t="s">
        <v>302</v>
      </c>
      <c r="B738" s="282">
        <f>'Natural Gas Filter'!CC1382</f>
        <v>1.3711943368002698E-10</v>
      </c>
      <c r="C738" s="282">
        <f>'Natural Gas Filter'!CD1382</f>
        <v>1.3711943368002698E-10</v>
      </c>
      <c r="D738" s="283">
        <f>'Natural Gas Filter'!CE1382</f>
        <v>1.3711943368002698E-10</v>
      </c>
      <c r="G738" s="247" t="s">
        <v>302</v>
      </c>
      <c r="H738" s="282">
        <f>'Natural Gas Filter'!CF1382</f>
        <v>2.8262336038480305E-11</v>
      </c>
      <c r="I738" s="282">
        <f>'Natural Gas Filter'!CG1382</f>
        <v>2.8262336038480305E-11</v>
      </c>
      <c r="J738" s="283">
        <f>'Natural Gas Filter'!CH1382</f>
        <v>2.8262336038480305E-11</v>
      </c>
      <c r="M738" s="247" t="s">
        <v>302</v>
      </c>
      <c r="N738" s="282">
        <f>'Natural Gas Filter'!CI1382</f>
        <v>2.8262336038480305E-11</v>
      </c>
      <c r="O738" s="282">
        <f>'Natural Gas Filter'!CJ1382</f>
        <v>2.8262336038480305E-11</v>
      </c>
      <c r="P738" s="283">
        <f>'Natural Gas Filter'!CK1382</f>
        <v>2.8262336038480305E-11</v>
      </c>
    </row>
    <row r="739" spans="1:16" x14ac:dyDescent="0.25">
      <c r="A739" s="247" t="s">
        <v>305</v>
      </c>
      <c r="B739" s="282">
        <f>'Natural Gas Filter'!CC1383</f>
        <v>2.0543774306637846E-10</v>
      </c>
      <c r="C739" s="282">
        <f>'Natural Gas Filter'!CD1383</f>
        <v>2.0543774306637846E-10</v>
      </c>
      <c r="D739" s="283">
        <f>'Natural Gas Filter'!CE1383</f>
        <v>2.0543774306637846E-10</v>
      </c>
      <c r="G739" s="247" t="s">
        <v>305</v>
      </c>
      <c r="H739" s="282">
        <f>'Natural Gas Filter'!CF1383</f>
        <v>4.2393504057720465E-11</v>
      </c>
      <c r="I739" s="282">
        <f>'Natural Gas Filter'!CG1383</f>
        <v>4.2393504057720465E-11</v>
      </c>
      <c r="J739" s="283">
        <f>'Natural Gas Filter'!CH1383</f>
        <v>4.2393504057720465E-11</v>
      </c>
      <c r="M739" s="247" t="s">
        <v>305</v>
      </c>
      <c r="N739" s="282">
        <f>'Natural Gas Filter'!CI1383</f>
        <v>4.0073637307895211E-9</v>
      </c>
      <c r="O739" s="282">
        <f>'Natural Gas Filter'!CJ1383</f>
        <v>4.0073637307895211E-9</v>
      </c>
      <c r="P739" s="283">
        <f>'Natural Gas Filter'!CK1383</f>
        <v>4.0073637307895211E-9</v>
      </c>
    </row>
    <row r="740" spans="1:16" x14ac:dyDescent="0.25">
      <c r="A740" s="247" t="s">
        <v>696</v>
      </c>
      <c r="B740" s="282">
        <f>'Natural Gas Filter'!CC1384</f>
        <v>5.6489344156912525E-10</v>
      </c>
      <c r="C740" s="282">
        <f>'Natural Gas Filter'!CD1384</f>
        <v>5.6489344156912525E-10</v>
      </c>
      <c r="D740" s="283">
        <f>'Natural Gas Filter'!CE1384</f>
        <v>5.6489344156912525E-10</v>
      </c>
      <c r="G740" s="247" t="s">
        <v>696</v>
      </c>
      <c r="H740" s="282">
        <f>'Natural Gas Filter'!CF1384</f>
        <v>0</v>
      </c>
      <c r="I740" s="282">
        <f>'Natural Gas Filter'!CG1384</f>
        <v>0</v>
      </c>
      <c r="J740" s="283">
        <f>'Natural Gas Filter'!CH1384</f>
        <v>0</v>
      </c>
      <c r="M740" s="247" t="s">
        <v>696</v>
      </c>
      <c r="N740" s="282">
        <f>'Natural Gas Filter'!CI1384</f>
        <v>1.0018409326973801E-8</v>
      </c>
      <c r="O740" s="282">
        <f>'Natural Gas Filter'!CJ1384</f>
        <v>1.0018409326973801E-8</v>
      </c>
      <c r="P740" s="283">
        <f>'Natural Gas Filter'!CK1384</f>
        <v>1.0018409326973801E-8</v>
      </c>
    </row>
    <row r="741" spans="1:16" x14ac:dyDescent="0.25">
      <c r="A741" s="247" t="s">
        <v>307</v>
      </c>
      <c r="B741" s="282">
        <f>'Natural Gas Filter'!CC1385</f>
        <v>5.9869048508180797E-10</v>
      </c>
      <c r="C741" s="282">
        <f>'Natural Gas Filter'!CD1385</f>
        <v>5.9869048508180797E-10</v>
      </c>
      <c r="D741" s="283">
        <f>'Natural Gas Filter'!CE1385</f>
        <v>5.9869048508180797E-10</v>
      </c>
      <c r="G741" s="247" t="s">
        <v>307</v>
      </c>
      <c r="H741" s="282">
        <f>'Natural Gas Filter'!CF1385</f>
        <v>2.8262336038480305E-11</v>
      </c>
      <c r="I741" s="282">
        <f>'Natural Gas Filter'!CG1385</f>
        <v>2.8262336038480305E-11</v>
      </c>
      <c r="J741" s="283">
        <f>'Natural Gas Filter'!CH1385</f>
        <v>2.8262336038480305E-11</v>
      </c>
      <c r="M741" s="247" t="s">
        <v>307</v>
      </c>
      <c r="N741" s="282">
        <f>'Natural Gas Filter'!CI1385</f>
        <v>9.994268581607599E-9</v>
      </c>
      <c r="O741" s="282">
        <f>'Natural Gas Filter'!CJ1385</f>
        <v>9.994268581607599E-9</v>
      </c>
      <c r="P741" s="283">
        <f>'Natural Gas Filter'!CK1385</f>
        <v>9.994268581607599E-9</v>
      </c>
    </row>
    <row r="742" spans="1:16" x14ac:dyDescent="0.25">
      <c r="A742" s="247" t="s">
        <v>309</v>
      </c>
      <c r="B742" s="282">
        <f>'Natural Gas Filter'!CC1386</f>
        <v>1.0283957526002023E-10</v>
      </c>
      <c r="C742" s="282">
        <f>'Natural Gas Filter'!CD1386</f>
        <v>1.0283957526002023E-10</v>
      </c>
      <c r="D742" s="283">
        <f>'Natural Gas Filter'!CE1386</f>
        <v>1.0283957526002023E-10</v>
      </c>
      <c r="G742" s="247" t="s">
        <v>309</v>
      </c>
      <c r="H742" s="282">
        <f>'Natural Gas Filter'!CF1386</f>
        <v>4.2393504057720465E-11</v>
      </c>
      <c r="I742" s="282">
        <f>'Natural Gas Filter'!CG1386</f>
        <v>4.2393504057720465E-11</v>
      </c>
      <c r="J742" s="283">
        <f>'Natural Gas Filter'!CH1386</f>
        <v>4.2393504057720465E-11</v>
      </c>
      <c r="M742" s="247" t="s">
        <v>309</v>
      </c>
      <c r="N742" s="282">
        <f>'Natural Gas Filter'!CI1386</f>
        <v>4.2393504057720465E-11</v>
      </c>
      <c r="O742" s="282">
        <f>'Natural Gas Filter'!CJ1386</f>
        <v>4.2393504057720465E-11</v>
      </c>
      <c r="P742" s="283">
        <f>'Natural Gas Filter'!CK1386</f>
        <v>4.2393504057720465E-11</v>
      </c>
    </row>
    <row r="743" spans="1:16" x14ac:dyDescent="0.25">
      <c r="A743" s="247" t="s">
        <v>311</v>
      </c>
      <c r="B743" s="282">
        <f>'Natural Gas Filter'!CC1387</f>
        <v>2.8262336038480316E-10</v>
      </c>
      <c r="C743" s="282">
        <f>'Natural Gas Filter'!CD1387</f>
        <v>2.8262336038480316E-10</v>
      </c>
      <c r="D743" s="283">
        <f>'Natural Gas Filter'!CE1387</f>
        <v>2.8262336038480316E-10</v>
      </c>
      <c r="G743" s="247" t="s">
        <v>311</v>
      </c>
      <c r="H743" s="282">
        <f>'Natural Gas Filter'!CF1387</f>
        <v>2.8262336038480316E-10</v>
      </c>
      <c r="I743" s="282">
        <f>'Natural Gas Filter'!CG1387</f>
        <v>2.8262336038480316E-10</v>
      </c>
      <c r="J743" s="283">
        <f>'Natural Gas Filter'!CH1387</f>
        <v>2.8262336038480316E-10</v>
      </c>
      <c r="M743" s="247" t="s">
        <v>311</v>
      </c>
      <c r="N743" s="282">
        <f>'Natural Gas Filter'!CI1387</f>
        <v>2.8262336038480316E-10</v>
      </c>
      <c r="O743" s="282">
        <f>'Natural Gas Filter'!CJ1387</f>
        <v>2.8262336038480316E-10</v>
      </c>
      <c r="P743" s="283">
        <f>'Natural Gas Filter'!CK1387</f>
        <v>2.8262336038480316E-10</v>
      </c>
    </row>
    <row r="744" spans="1:16" x14ac:dyDescent="0.25">
      <c r="A744" s="247" t="s">
        <v>694</v>
      </c>
      <c r="B744" s="282">
        <f>'Natural Gas Filter'!CC1388</f>
        <v>9.5355944196497647E-8</v>
      </c>
      <c r="C744" s="282">
        <f>'Natural Gas Filter'!CD1388</f>
        <v>9.5355944196497647E-8</v>
      </c>
      <c r="D744" s="283">
        <f>'Natural Gas Filter'!CE1388</f>
        <v>9.5355944196497647E-8</v>
      </c>
      <c r="G744" s="247" t="s">
        <v>694</v>
      </c>
      <c r="H744" s="282">
        <f>'Natural Gas Filter'!CF1388</f>
        <v>0</v>
      </c>
      <c r="I744" s="282">
        <f>'Natural Gas Filter'!CG1388</f>
        <v>0</v>
      </c>
      <c r="J744" s="283">
        <f>'Natural Gas Filter'!CH1388</f>
        <v>0</v>
      </c>
      <c r="M744" s="247" t="s">
        <v>694</v>
      </c>
      <c r="N744" s="282">
        <f>'Natural Gas Filter'!CI1388</f>
        <v>5.1178380176348094E-6</v>
      </c>
      <c r="O744" s="282">
        <f>'Natural Gas Filter'!CJ1388</f>
        <v>5.1178380176348094E-6</v>
      </c>
      <c r="P744" s="283">
        <f>'Natural Gas Filter'!CK1388</f>
        <v>5.1178380176348094E-6</v>
      </c>
    </row>
    <row r="745" spans="1:16" x14ac:dyDescent="0.25">
      <c r="A745" s="247" t="s">
        <v>502</v>
      </c>
      <c r="B745" s="282">
        <f>'Natural Gas Filter'!CC1389</f>
        <v>1.9795411200285586E-5</v>
      </c>
      <c r="C745" s="282">
        <f>'Natural Gas Filter'!CD1389</f>
        <v>1.9795411200285586E-5</v>
      </c>
      <c r="D745" s="283">
        <f>'Natural Gas Filter'!CE1389</f>
        <v>1.9795411200285586E-5</v>
      </c>
      <c r="G745" s="247" t="s">
        <v>502</v>
      </c>
      <c r="H745" s="282">
        <f>'Natural Gas Filter'!CF1389</f>
        <v>1.6005314177791879E-5</v>
      </c>
      <c r="I745" s="282">
        <f>'Natural Gas Filter'!CG1389</f>
        <v>1.6005314177791879E-5</v>
      </c>
      <c r="J745" s="283">
        <f>'Natural Gas Filter'!CH1389</f>
        <v>1.6005314177791879E-5</v>
      </c>
      <c r="M745" s="247" t="s">
        <v>502</v>
      </c>
      <c r="N745" s="282">
        <f>'Natural Gas Filter'!CI1389</f>
        <v>6.4455790127759172E-6</v>
      </c>
      <c r="O745" s="282">
        <f>'Natural Gas Filter'!CJ1389</f>
        <v>6.4455790127759172E-6</v>
      </c>
      <c r="P745" s="283">
        <f>'Natural Gas Filter'!CK1389</f>
        <v>6.4455790127759172E-6</v>
      </c>
    </row>
    <row r="746" spans="1:16" x14ac:dyDescent="0.25">
      <c r="A746" s="247" t="s">
        <v>314</v>
      </c>
      <c r="B746" s="282">
        <f>'Natural Gas Filter'!CC1390</f>
        <v>1.1466854048945919E-4</v>
      </c>
      <c r="C746" s="282">
        <f>'Natural Gas Filter'!CD1390</f>
        <v>1.1466854048945919E-4</v>
      </c>
      <c r="D746" s="283">
        <f>'Natural Gas Filter'!CE1390</f>
        <v>1.1466854048945919E-4</v>
      </c>
      <c r="G746" s="247" t="s">
        <v>314</v>
      </c>
      <c r="H746" s="282">
        <f>'Natural Gas Filter'!CF1390</f>
        <v>4.9459088067340545E-5</v>
      </c>
      <c r="I746" s="282">
        <f>'Natural Gas Filter'!CG1390</f>
        <v>4.9459088067340545E-5</v>
      </c>
      <c r="J746" s="283">
        <f>'Natural Gas Filter'!CH1390</f>
        <v>4.9459088067340545E-5</v>
      </c>
      <c r="M746" s="247" t="s">
        <v>314</v>
      </c>
      <c r="N746" s="282">
        <f>'Natural Gas Filter'!CI1390</f>
        <v>1.3060143243115247E-5</v>
      </c>
      <c r="O746" s="282">
        <f>'Natural Gas Filter'!CJ1390</f>
        <v>1.3060143243115247E-5</v>
      </c>
      <c r="P746" s="283">
        <f>'Natural Gas Filter'!CK1390</f>
        <v>1.3060143243115247E-5</v>
      </c>
    </row>
    <row r="747" spans="1:16" x14ac:dyDescent="0.25">
      <c r="A747" s="247" t="s">
        <v>316</v>
      </c>
      <c r="B747" s="282">
        <f>'Natural Gas Filter'!CC1391</f>
        <v>2.5907141368606958E-8</v>
      </c>
      <c r="C747" s="282">
        <f>'Natural Gas Filter'!CD1391</f>
        <v>2.5907141368606958E-8</v>
      </c>
      <c r="D747" s="283">
        <f>'Natural Gas Filter'!CE1391</f>
        <v>2.5907141368606958E-8</v>
      </c>
      <c r="G747" s="247" t="s">
        <v>316</v>
      </c>
      <c r="H747" s="282">
        <f>'Natural Gas Filter'!CF1391</f>
        <v>2.5907141368606958E-8</v>
      </c>
      <c r="I747" s="282">
        <f>'Natural Gas Filter'!CG1391</f>
        <v>2.5907141368606958E-8</v>
      </c>
      <c r="J747" s="283">
        <f>'Natural Gas Filter'!CH1391</f>
        <v>2.5907141368606958E-8</v>
      </c>
      <c r="M747" s="247" t="s">
        <v>316</v>
      </c>
      <c r="N747" s="282">
        <f>'Natural Gas Filter'!CI1391</f>
        <v>2.5907141368606958E-8</v>
      </c>
      <c r="O747" s="282">
        <f>'Natural Gas Filter'!CJ1391</f>
        <v>2.5907141368606958E-8</v>
      </c>
      <c r="P747" s="283">
        <f>'Natural Gas Filter'!CK1391</f>
        <v>2.5907141368606958E-8</v>
      </c>
    </row>
    <row r="748" spans="1:16" x14ac:dyDescent="0.25">
      <c r="A748" s="247" t="s">
        <v>257</v>
      </c>
      <c r="B748" s="282">
        <f>'Natural Gas Filter'!CC1392</f>
        <v>2.6554819902822127</v>
      </c>
      <c r="C748" s="282">
        <f>'Natural Gas Filter'!CD1392</f>
        <v>2.6554819902822127</v>
      </c>
      <c r="D748" s="283">
        <f>'Natural Gas Filter'!CE1392</f>
        <v>2.6554819902822127</v>
      </c>
      <c r="G748" s="247" t="s">
        <v>257</v>
      </c>
      <c r="H748" s="282">
        <f>'Natural Gas Filter'!CF1392</f>
        <v>2.6554819902822127</v>
      </c>
      <c r="I748" s="282">
        <f>'Natural Gas Filter'!CG1392</f>
        <v>2.6554819902822127</v>
      </c>
      <c r="J748" s="283">
        <f>'Natural Gas Filter'!CH1392</f>
        <v>2.6554819902822127</v>
      </c>
      <c r="M748" s="247" t="s">
        <v>257</v>
      </c>
      <c r="N748" s="282">
        <f>'Natural Gas Filter'!CI1392</f>
        <v>2.6554819902822127</v>
      </c>
      <c r="O748" s="282">
        <f>'Natural Gas Filter'!CJ1392</f>
        <v>2.6554819902822127</v>
      </c>
      <c r="P748" s="283">
        <f>'Natural Gas Filter'!CK1392</f>
        <v>2.6554819902822127</v>
      </c>
    </row>
    <row r="749" spans="1:16" x14ac:dyDescent="0.25">
      <c r="A749" s="247" t="s">
        <v>266</v>
      </c>
      <c r="B749" s="282">
        <f>'Natural Gas Filter'!CC1393</f>
        <v>9.3183277113539475E-3</v>
      </c>
      <c r="C749" s="282">
        <f>'Natural Gas Filter'!CD1393</f>
        <v>9.3183277113539475E-3</v>
      </c>
      <c r="D749" s="283">
        <f>'Natural Gas Filter'!CE1393</f>
        <v>9.3183277113539475E-3</v>
      </c>
      <c r="G749" s="247" t="s">
        <v>266</v>
      </c>
      <c r="H749" s="282">
        <f>'Natural Gas Filter'!CF1393</f>
        <v>8.9803572762271189E-2</v>
      </c>
      <c r="I749" s="282">
        <f>'Natural Gas Filter'!CG1393</f>
        <v>8.9803572762271189E-2</v>
      </c>
      <c r="J749" s="283">
        <f>'Natural Gas Filter'!CH1393</f>
        <v>8.9803572762271189E-2</v>
      </c>
      <c r="M749" s="247" t="s">
        <v>266</v>
      </c>
      <c r="N749" s="282">
        <f>'Natural Gas Filter'!CI1393</f>
        <v>1.3446395168974478E-2</v>
      </c>
      <c r="O749" s="282">
        <f>'Natural Gas Filter'!CJ1393</f>
        <v>1.3446395168974478E-2</v>
      </c>
      <c r="P749" s="283">
        <f>'Natural Gas Filter'!CK1393</f>
        <v>1.3446395168974478E-2</v>
      </c>
    </row>
    <row r="750" spans="1:16" x14ac:dyDescent="0.25">
      <c r="A750" s="247" t="s">
        <v>691</v>
      </c>
      <c r="B750" s="282">
        <f>'Natural Gas Filter'!CC1394</f>
        <v>1.4653432437284573E-6</v>
      </c>
      <c r="C750" s="282">
        <f>'Natural Gas Filter'!CD1394</f>
        <v>1.4653432437284573E-6</v>
      </c>
      <c r="D750" s="283">
        <f>'Natural Gas Filter'!CE1394</f>
        <v>1.4653432437284573E-6</v>
      </c>
      <c r="G750" s="247" t="s">
        <v>691</v>
      </c>
      <c r="H750" s="282">
        <f>'Natural Gas Filter'!CF1394</f>
        <v>4.2729119298177423E-7</v>
      </c>
      <c r="I750" s="282">
        <f>'Natural Gas Filter'!CG1394</f>
        <v>4.2729119298177423E-7</v>
      </c>
      <c r="J750" s="283">
        <f>'Natural Gas Filter'!CH1394</f>
        <v>4.2729119298177423E-7</v>
      </c>
      <c r="M750" s="247" t="s">
        <v>691</v>
      </c>
      <c r="N750" s="282">
        <f>'Natural Gas Filter'!CI1394</f>
        <v>8.8596535493961086E-7</v>
      </c>
      <c r="O750" s="282">
        <f>'Natural Gas Filter'!CJ1394</f>
        <v>8.8596535493961086E-7</v>
      </c>
      <c r="P750" s="283">
        <f>'Natural Gas Filter'!CK1394</f>
        <v>8.8596535493961086E-7</v>
      </c>
    </row>
    <row r="751" spans="1:16" x14ac:dyDescent="0.25">
      <c r="A751" s="247" t="s">
        <v>688</v>
      </c>
      <c r="B751" s="282">
        <f>'Natural Gas Filter'!CC1395</f>
        <v>1.0718490942593658E-6</v>
      </c>
      <c r="C751" s="282">
        <f>'Natural Gas Filter'!CD1395</f>
        <v>1.0718490942593658E-6</v>
      </c>
      <c r="D751" s="283">
        <f>'Natural Gas Filter'!CE1395</f>
        <v>1.0718490942593658E-6</v>
      </c>
      <c r="G751" s="247" t="s">
        <v>688</v>
      </c>
      <c r="H751" s="282">
        <f>'Natural Gas Filter'!CF1395</f>
        <v>3.1141561522400495E-7</v>
      </c>
      <c r="I751" s="282">
        <f>'Natural Gas Filter'!CG1395</f>
        <v>3.1141561522400495E-7</v>
      </c>
      <c r="J751" s="283">
        <f>'Natural Gas Filter'!CH1395</f>
        <v>3.1141561522400495E-7</v>
      </c>
      <c r="M751" s="247" t="s">
        <v>688</v>
      </c>
      <c r="N751" s="282">
        <f>'Natural Gas Filter'!CI1395</f>
        <v>7.338786591325388E-7</v>
      </c>
      <c r="O751" s="282">
        <f>'Natural Gas Filter'!CJ1395</f>
        <v>7.338786591325388E-7</v>
      </c>
      <c r="P751" s="283">
        <f>'Natural Gas Filter'!CK1395</f>
        <v>7.338786591325388E-7</v>
      </c>
    </row>
    <row r="752" spans="1:16" x14ac:dyDescent="0.25">
      <c r="A752" s="247" t="s">
        <v>685</v>
      </c>
      <c r="B752" s="282">
        <f>'Natural Gas Filter'!CC1396</f>
        <v>1.1370291067481111E-6</v>
      </c>
      <c r="C752" s="282">
        <f>'Natural Gas Filter'!CD1396</f>
        <v>1.1370291067481111E-6</v>
      </c>
      <c r="D752" s="283">
        <f>'Natural Gas Filter'!CE1396</f>
        <v>1.1370291067481111E-6</v>
      </c>
      <c r="G752" s="247" t="s">
        <v>685</v>
      </c>
      <c r="H752" s="282">
        <f>'Natural Gas Filter'!CF1396</f>
        <v>3.3072821151696646E-7</v>
      </c>
      <c r="I752" s="282">
        <f>'Natural Gas Filter'!CG1396</f>
        <v>3.3072821151696646E-7</v>
      </c>
      <c r="J752" s="283">
        <f>'Natural Gas Filter'!CH1396</f>
        <v>3.3072821151696646E-7</v>
      </c>
      <c r="M752" s="247" t="s">
        <v>685</v>
      </c>
      <c r="N752" s="282">
        <f>'Natural Gas Filter'!CI1396</f>
        <v>6.8801124293675516E-7</v>
      </c>
      <c r="O752" s="282">
        <f>'Natural Gas Filter'!CJ1396</f>
        <v>6.8801124293675516E-7</v>
      </c>
      <c r="P752" s="283">
        <f>'Natural Gas Filter'!CK1396</f>
        <v>6.8801124293675516E-7</v>
      </c>
    </row>
    <row r="753" spans="1:16" x14ac:dyDescent="0.25">
      <c r="A753" s="247" t="s">
        <v>319</v>
      </c>
      <c r="B753" s="282">
        <f>'Natural Gas Filter'!CC1397</f>
        <v>3.2972725378227027E-8</v>
      </c>
      <c r="C753" s="282">
        <f>'Natural Gas Filter'!CD1397</f>
        <v>3.2972725378227027E-8</v>
      </c>
      <c r="D753" s="283">
        <f>'Natural Gas Filter'!CE1397</f>
        <v>3.2972725378227027E-8</v>
      </c>
      <c r="G753" s="247" t="s">
        <v>319</v>
      </c>
      <c r="H753" s="282">
        <f>'Natural Gas Filter'!CF1397</f>
        <v>3.2972725378227027E-8</v>
      </c>
      <c r="I753" s="282">
        <f>'Natural Gas Filter'!CG1397</f>
        <v>3.2972725378227027E-8</v>
      </c>
      <c r="J753" s="283">
        <f>'Natural Gas Filter'!CH1397</f>
        <v>3.2972725378227027E-8</v>
      </c>
      <c r="M753" s="247" t="s">
        <v>319</v>
      </c>
      <c r="N753" s="282">
        <f>'Natural Gas Filter'!CI1397</f>
        <v>3.2972725378227027E-8</v>
      </c>
      <c r="O753" s="282">
        <f>'Natural Gas Filter'!CJ1397</f>
        <v>3.2972725378227027E-8</v>
      </c>
      <c r="P753" s="283">
        <f>'Natural Gas Filter'!CK1397</f>
        <v>3.2972725378227027E-8</v>
      </c>
    </row>
    <row r="754" spans="1:16" x14ac:dyDescent="0.25">
      <c r="A754" s="247" t="s">
        <v>321</v>
      </c>
      <c r="B754" s="282">
        <f>'Natural Gas Filter'!CC1398</f>
        <v>1.6222580886087698E-8</v>
      </c>
      <c r="C754" s="282">
        <f>'Natural Gas Filter'!CD1398</f>
        <v>1.6222580886087698E-8</v>
      </c>
      <c r="D754" s="283">
        <f>'Natural Gas Filter'!CE1398</f>
        <v>1.6222580886087698E-8</v>
      </c>
      <c r="G754" s="247" t="s">
        <v>321</v>
      </c>
      <c r="H754" s="282">
        <f>'Natural Gas Filter'!CF1398</f>
        <v>4.2393504057720465E-11</v>
      </c>
      <c r="I754" s="282">
        <f>'Natural Gas Filter'!CG1398</f>
        <v>4.2393504057720465E-11</v>
      </c>
      <c r="J754" s="283">
        <f>'Natural Gas Filter'!CH1398</f>
        <v>4.2393504057720465E-11</v>
      </c>
      <c r="M754" s="247" t="s">
        <v>321</v>
      </c>
      <c r="N754" s="282">
        <f>'Natural Gas Filter'!CI1398</f>
        <v>1.6729536538777937E-8</v>
      </c>
      <c r="O754" s="282">
        <f>'Natural Gas Filter'!CJ1398</f>
        <v>1.6729536538777937E-8</v>
      </c>
      <c r="P754" s="283">
        <f>'Natural Gas Filter'!CK1398</f>
        <v>1.6729536538777937E-8</v>
      </c>
    </row>
    <row r="755" spans="1:16" x14ac:dyDescent="0.25">
      <c r="A755" s="247" t="s">
        <v>323</v>
      </c>
      <c r="B755" s="282">
        <f>'Natural Gas Filter'!CC1399</f>
        <v>1.978363522693622E-9</v>
      </c>
      <c r="C755" s="282">
        <f>'Natural Gas Filter'!CD1399</f>
        <v>1.978363522693622E-9</v>
      </c>
      <c r="D755" s="283">
        <f>'Natural Gas Filter'!CE1399</f>
        <v>1.978363522693622E-9</v>
      </c>
      <c r="G755" s="247" t="s">
        <v>323</v>
      </c>
      <c r="H755" s="282">
        <f>'Natural Gas Filter'!CF1399</f>
        <v>1.978363522693622E-9</v>
      </c>
      <c r="I755" s="282">
        <f>'Natural Gas Filter'!CG1399</f>
        <v>1.978363522693622E-9</v>
      </c>
      <c r="J755" s="283">
        <f>'Natural Gas Filter'!CH1399</f>
        <v>1.978363522693622E-9</v>
      </c>
      <c r="M755" s="247" t="s">
        <v>323</v>
      </c>
      <c r="N755" s="282">
        <f>'Natural Gas Filter'!CI1399</f>
        <v>1.978363522693622E-9</v>
      </c>
      <c r="O755" s="282">
        <f>'Natural Gas Filter'!CJ1399</f>
        <v>1.978363522693622E-9</v>
      </c>
      <c r="P755" s="283">
        <f>'Natural Gas Filter'!CK1399</f>
        <v>1.978363522693622E-9</v>
      </c>
    </row>
    <row r="756" spans="1:16" x14ac:dyDescent="0.25">
      <c r="A756" s="247" t="s">
        <v>325</v>
      </c>
      <c r="B756" s="282">
        <f>'Natural Gas Filter'!CC1400</f>
        <v>2.0019154693923555E-8</v>
      </c>
      <c r="C756" s="282">
        <f>'Natural Gas Filter'!CD1400</f>
        <v>2.0019154693923555E-8</v>
      </c>
      <c r="D756" s="283">
        <f>'Natural Gas Filter'!CE1400</f>
        <v>2.0019154693923555E-8</v>
      </c>
      <c r="G756" s="247" t="s">
        <v>325</v>
      </c>
      <c r="H756" s="282">
        <f>'Natural Gas Filter'!CF1400</f>
        <v>2.0019154693923555E-8</v>
      </c>
      <c r="I756" s="282">
        <f>'Natural Gas Filter'!CG1400</f>
        <v>2.0019154693923555E-8</v>
      </c>
      <c r="J756" s="283">
        <f>'Natural Gas Filter'!CH1400</f>
        <v>2.0019154693923555E-8</v>
      </c>
      <c r="M756" s="247" t="s">
        <v>325</v>
      </c>
      <c r="N756" s="282">
        <f>'Natural Gas Filter'!CI1400</f>
        <v>2.0019154693923555E-8</v>
      </c>
      <c r="O756" s="282">
        <f>'Natural Gas Filter'!CJ1400</f>
        <v>2.0019154693923555E-8</v>
      </c>
      <c r="P756" s="283">
        <f>'Natural Gas Filter'!CK1400</f>
        <v>2.0019154693923555E-8</v>
      </c>
    </row>
    <row r="757" spans="1:16" x14ac:dyDescent="0.25">
      <c r="A757" s="247" t="s">
        <v>550</v>
      </c>
      <c r="B757" s="282">
        <f>'Natural Gas Filter'!CC1401</f>
        <v>0</v>
      </c>
      <c r="C757" s="282">
        <f>'Natural Gas Filter'!CD1401</f>
        <v>0</v>
      </c>
      <c r="D757" s="283">
        <f>'Natural Gas Filter'!CE1401</f>
        <v>0</v>
      </c>
      <c r="G757" s="247" t="s">
        <v>550</v>
      </c>
      <c r="H757" s="282">
        <f>'Natural Gas Filter'!CF1401</f>
        <v>0</v>
      </c>
      <c r="I757" s="282">
        <f>'Natural Gas Filter'!CG1401</f>
        <v>0</v>
      </c>
      <c r="J757" s="283">
        <f>'Natural Gas Filter'!CH1401</f>
        <v>0</v>
      </c>
      <c r="M757" s="247" t="s">
        <v>550</v>
      </c>
      <c r="N757" s="282">
        <f>'Natural Gas Filter'!CI1401</f>
        <v>0</v>
      </c>
      <c r="O757" s="282">
        <f>'Natural Gas Filter'!CJ1401</f>
        <v>0</v>
      </c>
      <c r="P757" s="283">
        <f>'Natural Gas Filter'!CK1401</f>
        <v>0</v>
      </c>
    </row>
    <row r="758" spans="1:16" x14ac:dyDescent="0.25">
      <c r="A758" s="247" t="s">
        <v>728</v>
      </c>
      <c r="B758" s="282">
        <f>'Natural Gas Filter'!CC1402</f>
        <v>7.4353495727901949E-6</v>
      </c>
      <c r="C758" s="282">
        <f>'Natural Gas Filter'!CD1402</f>
        <v>7.4353495727901949E-6</v>
      </c>
      <c r="D758" s="283">
        <f>'Natural Gas Filter'!CE1402</f>
        <v>7.4353495727901949E-6</v>
      </c>
      <c r="G758" s="247" t="s">
        <v>728</v>
      </c>
      <c r="H758" s="282">
        <f>'Natural Gas Filter'!CF1402</f>
        <v>0</v>
      </c>
      <c r="I758" s="282">
        <f>'Natural Gas Filter'!CG1402</f>
        <v>0</v>
      </c>
      <c r="J758" s="283">
        <f>'Natural Gas Filter'!CH1402</f>
        <v>0</v>
      </c>
      <c r="M758" s="247" t="s">
        <v>728</v>
      </c>
      <c r="N758" s="282">
        <f>'Natural Gas Filter'!CI1402</f>
        <v>0</v>
      </c>
      <c r="O758" s="282">
        <f>'Natural Gas Filter'!CJ1402</f>
        <v>0</v>
      </c>
      <c r="P758" s="283">
        <f>'Natural Gas Filter'!CK1402</f>
        <v>0</v>
      </c>
    </row>
    <row r="759" spans="1:16" x14ac:dyDescent="0.25">
      <c r="A759" s="247" t="s">
        <v>682</v>
      </c>
      <c r="B759" s="282">
        <f>'Natural Gas Filter'!CC1403</f>
        <v>2.286128586179323E-6</v>
      </c>
      <c r="C759" s="282">
        <f>'Natural Gas Filter'!CD1403</f>
        <v>2.286128586179323E-6</v>
      </c>
      <c r="D759" s="283">
        <f>'Natural Gas Filter'!CE1403</f>
        <v>2.286128586179323E-6</v>
      </c>
      <c r="G759" s="247" t="s">
        <v>682</v>
      </c>
      <c r="H759" s="282">
        <f>'Natural Gas Filter'!CF1403</f>
        <v>0</v>
      </c>
      <c r="I759" s="282">
        <f>'Natural Gas Filter'!CG1403</f>
        <v>0</v>
      </c>
      <c r="J759" s="283">
        <f>'Natural Gas Filter'!CH1403</f>
        <v>0</v>
      </c>
      <c r="M759" s="247" t="s">
        <v>682</v>
      </c>
      <c r="N759" s="282">
        <f>'Natural Gas Filter'!CI1403</f>
        <v>5.4799491981278391E-6</v>
      </c>
      <c r="O759" s="282">
        <f>'Natural Gas Filter'!CJ1403</f>
        <v>5.4799491981278391E-6</v>
      </c>
      <c r="P759" s="283">
        <f>'Natural Gas Filter'!CK1403</f>
        <v>5.4799491981278391E-6</v>
      </c>
    </row>
    <row r="760" spans="1:16" x14ac:dyDescent="0.25">
      <c r="A760" s="247" t="s">
        <v>327</v>
      </c>
      <c r="B760" s="282">
        <f>'Natural Gas Filter'!CC1404</f>
        <v>2.8262336038480305E-11</v>
      </c>
      <c r="C760" s="282">
        <f>'Natural Gas Filter'!CD1404</f>
        <v>2.8262336038480305E-11</v>
      </c>
      <c r="D760" s="283">
        <f>'Natural Gas Filter'!CE1404</f>
        <v>2.8262336038480305E-11</v>
      </c>
      <c r="G760" s="247" t="s">
        <v>327</v>
      </c>
      <c r="H760" s="282">
        <f>'Natural Gas Filter'!CF1404</f>
        <v>2.8262336038480305E-11</v>
      </c>
      <c r="I760" s="282">
        <f>'Natural Gas Filter'!CG1404</f>
        <v>2.8262336038480305E-11</v>
      </c>
      <c r="J760" s="283">
        <f>'Natural Gas Filter'!CH1404</f>
        <v>2.8262336038480305E-11</v>
      </c>
      <c r="M760" s="247" t="s">
        <v>327</v>
      </c>
      <c r="N760" s="282">
        <f>'Natural Gas Filter'!CI1404</f>
        <v>2.8262336038480305E-11</v>
      </c>
      <c r="O760" s="282">
        <f>'Natural Gas Filter'!CJ1404</f>
        <v>2.8262336038480305E-11</v>
      </c>
      <c r="P760" s="283">
        <f>'Natural Gas Filter'!CK1404</f>
        <v>2.8262336038480305E-11</v>
      </c>
    </row>
    <row r="761" spans="1:16" x14ac:dyDescent="0.25">
      <c r="A761" s="247" t="s">
        <v>329</v>
      </c>
      <c r="B761" s="282">
        <f>'Natural Gas Filter'!CC1405</f>
        <v>2.826233603848031E-8</v>
      </c>
      <c r="C761" s="282">
        <f>'Natural Gas Filter'!CD1405</f>
        <v>2.826233603848031E-8</v>
      </c>
      <c r="D761" s="283">
        <f>'Natural Gas Filter'!CE1405</f>
        <v>2.826233603848031E-8</v>
      </c>
      <c r="G761" s="247" t="s">
        <v>329</v>
      </c>
      <c r="H761" s="282">
        <f>'Natural Gas Filter'!CF1405</f>
        <v>2.826233603848031E-8</v>
      </c>
      <c r="I761" s="282">
        <f>'Natural Gas Filter'!CG1405</f>
        <v>2.826233603848031E-8</v>
      </c>
      <c r="J761" s="283">
        <f>'Natural Gas Filter'!CH1405</f>
        <v>2.826233603848031E-8</v>
      </c>
      <c r="M761" s="247" t="s">
        <v>329</v>
      </c>
      <c r="N761" s="282">
        <f>'Natural Gas Filter'!CI1405</f>
        <v>2.826233603848031E-8</v>
      </c>
      <c r="O761" s="282">
        <f>'Natural Gas Filter'!CJ1405</f>
        <v>2.826233603848031E-8</v>
      </c>
      <c r="P761" s="283">
        <f>'Natural Gas Filter'!CK1405</f>
        <v>2.826233603848031E-8</v>
      </c>
    </row>
    <row r="762" spans="1:16" x14ac:dyDescent="0.25">
      <c r="A762" s="247" t="s">
        <v>680</v>
      </c>
      <c r="B762" s="282">
        <f>'Natural Gas Filter'!CC1406</f>
        <v>9.4390314381849571E-7</v>
      </c>
      <c r="C762" s="282">
        <f>'Natural Gas Filter'!CD1406</f>
        <v>9.4390314381849571E-7</v>
      </c>
      <c r="D762" s="283">
        <f>'Natural Gas Filter'!CE1406</f>
        <v>9.4390314381849571E-7</v>
      </c>
      <c r="G762" s="247" t="s">
        <v>680</v>
      </c>
      <c r="H762" s="282">
        <f>'Natural Gas Filter'!CF1406</f>
        <v>2.7761857171132225E-7</v>
      </c>
      <c r="I762" s="282">
        <f>'Natural Gas Filter'!CG1406</f>
        <v>2.7761857171132225E-7</v>
      </c>
      <c r="J762" s="283">
        <f>'Natural Gas Filter'!CH1406</f>
        <v>2.7761857171132225E-7</v>
      </c>
      <c r="M762" s="247" t="s">
        <v>680</v>
      </c>
      <c r="N762" s="282">
        <f>'Natural Gas Filter'!CI1406</f>
        <v>5.6972159064236564E-7</v>
      </c>
      <c r="O762" s="282">
        <f>'Natural Gas Filter'!CJ1406</f>
        <v>5.6972159064236564E-7</v>
      </c>
      <c r="P762" s="283">
        <f>'Natural Gas Filter'!CK1406</f>
        <v>5.6972159064236564E-7</v>
      </c>
    </row>
    <row r="763" spans="1:16" x14ac:dyDescent="0.25">
      <c r="A763" s="247" t="s">
        <v>678</v>
      </c>
      <c r="B763" s="282">
        <f>'Natural Gas Filter'!CC1407</f>
        <v>3.5486895688316846E-6</v>
      </c>
      <c r="C763" s="282">
        <f>'Natural Gas Filter'!CD1407</f>
        <v>3.5486895688316846E-6</v>
      </c>
      <c r="D763" s="283">
        <f>'Natural Gas Filter'!CE1407</f>
        <v>3.5486895688316846E-6</v>
      </c>
      <c r="G763" s="247" t="s">
        <v>678</v>
      </c>
      <c r="H763" s="282">
        <f>'Natural Gas Filter'!CF1407</f>
        <v>0</v>
      </c>
      <c r="I763" s="282">
        <f>'Natural Gas Filter'!CG1407</f>
        <v>0</v>
      </c>
      <c r="J763" s="283">
        <f>'Natural Gas Filter'!CH1407</f>
        <v>0</v>
      </c>
      <c r="M763" s="247" t="s">
        <v>678</v>
      </c>
      <c r="N763" s="282">
        <f>'Natural Gas Filter'!CI1407</f>
        <v>4.8281490732403863E-7</v>
      </c>
      <c r="O763" s="282">
        <f>'Natural Gas Filter'!CJ1407</f>
        <v>4.8281490732403863E-7</v>
      </c>
      <c r="P763" s="283">
        <f>'Natural Gas Filter'!CK1407</f>
        <v>4.8281490732403863E-7</v>
      </c>
    </row>
    <row r="764" spans="1:16" x14ac:dyDescent="0.25">
      <c r="A764" s="247" t="s">
        <v>676</v>
      </c>
      <c r="B764" s="282">
        <f>'Natural Gas Filter'!CC1408</f>
        <v>1.0573646470396445E-6</v>
      </c>
      <c r="C764" s="282">
        <f>'Natural Gas Filter'!CD1408</f>
        <v>1.0573646470396445E-6</v>
      </c>
      <c r="D764" s="283">
        <f>'Natural Gas Filter'!CE1408</f>
        <v>1.0573646470396445E-6</v>
      </c>
      <c r="G764" s="247" t="s">
        <v>676</v>
      </c>
      <c r="H764" s="282">
        <f>'Natural Gas Filter'!CF1408</f>
        <v>0</v>
      </c>
      <c r="I764" s="282">
        <f>'Natural Gas Filter'!CG1408</f>
        <v>0</v>
      </c>
      <c r="J764" s="283">
        <f>'Natural Gas Filter'!CH1408</f>
        <v>0</v>
      </c>
      <c r="M764" s="247" t="s">
        <v>676</v>
      </c>
      <c r="N764" s="282">
        <f>'Natural Gas Filter'!CI1408</f>
        <v>6.3731567766773114E-7</v>
      </c>
      <c r="O764" s="282">
        <f>'Natural Gas Filter'!CJ1408</f>
        <v>6.3731567766773114E-7</v>
      </c>
      <c r="P764" s="283">
        <f>'Natural Gas Filter'!CK1408</f>
        <v>6.3731567766773114E-7</v>
      </c>
    </row>
    <row r="765" spans="1:16" x14ac:dyDescent="0.25">
      <c r="A765" s="247" t="s">
        <v>331</v>
      </c>
      <c r="B765" s="282">
        <f>'Natural Gas Filter'!CC1409</f>
        <v>3.7683114717973746E-10</v>
      </c>
      <c r="C765" s="282">
        <f>'Natural Gas Filter'!CD1409</f>
        <v>3.7683114717973746E-10</v>
      </c>
      <c r="D765" s="283">
        <f>'Natural Gas Filter'!CE1409</f>
        <v>3.7683114717973746E-10</v>
      </c>
      <c r="G765" s="247" t="s">
        <v>331</v>
      </c>
      <c r="H765" s="282">
        <f>'Natural Gas Filter'!CF1409</f>
        <v>3.7683114717973746E-10</v>
      </c>
      <c r="I765" s="282">
        <f>'Natural Gas Filter'!CG1409</f>
        <v>3.7683114717973746E-10</v>
      </c>
      <c r="J765" s="283">
        <f>'Natural Gas Filter'!CH1409</f>
        <v>3.7683114717973746E-10</v>
      </c>
      <c r="M765" s="247" t="s">
        <v>331</v>
      </c>
      <c r="N765" s="282">
        <f>'Natural Gas Filter'!CI1409</f>
        <v>3.7683114717973746E-10</v>
      </c>
      <c r="O765" s="282">
        <f>'Natural Gas Filter'!CJ1409</f>
        <v>3.7683114717973746E-10</v>
      </c>
      <c r="P765" s="283">
        <f>'Natural Gas Filter'!CK1409</f>
        <v>3.7683114717973746E-10</v>
      </c>
    </row>
    <row r="766" spans="1:16" x14ac:dyDescent="0.25">
      <c r="A766" s="247" t="s">
        <v>334</v>
      </c>
      <c r="B766" s="282">
        <f>'Natural Gas Filter'!CC1410</f>
        <v>1.7115788464637169E-3</v>
      </c>
      <c r="C766" s="282">
        <f>'Natural Gas Filter'!CD1410</f>
        <v>1.7115788464637169E-3</v>
      </c>
      <c r="D766" s="283">
        <f>'Natural Gas Filter'!CE1410</f>
        <v>1.7115788464637169E-3</v>
      </c>
      <c r="G766" s="247" t="s">
        <v>334</v>
      </c>
      <c r="H766" s="282">
        <f>'Natural Gas Filter'!CF1410</f>
        <v>1.6995084737806163E-3</v>
      </c>
      <c r="I766" s="282">
        <f>'Natural Gas Filter'!CG1410</f>
        <v>1.6995084737806163E-3</v>
      </c>
      <c r="J766" s="283">
        <f>'Natural Gas Filter'!CH1410</f>
        <v>1.6995084737806163E-3</v>
      </c>
      <c r="M766" s="247" t="s">
        <v>334</v>
      </c>
      <c r="N766" s="282">
        <f>'Natural Gas Filter'!CI1410</f>
        <v>2.5347782634512028E-3</v>
      </c>
      <c r="O766" s="282">
        <f>'Natural Gas Filter'!CJ1410</f>
        <v>2.5347782634512028E-3</v>
      </c>
      <c r="P766" s="283">
        <f>'Natural Gas Filter'!CK1410</f>
        <v>2.5347782634512028E-3</v>
      </c>
    </row>
    <row r="767" spans="1:16" x14ac:dyDescent="0.25">
      <c r="A767" s="247" t="s">
        <v>673</v>
      </c>
      <c r="B767" s="282">
        <f>'Natural Gas Filter'!CC1411</f>
        <v>0</v>
      </c>
      <c r="C767" s="282">
        <f>'Natural Gas Filter'!CD1411</f>
        <v>0</v>
      </c>
      <c r="D767" s="283">
        <f>'Natural Gas Filter'!CE1411</f>
        <v>0</v>
      </c>
      <c r="G767" s="247" t="s">
        <v>673</v>
      </c>
      <c r="H767" s="282">
        <f>'Natural Gas Filter'!CF1411</f>
        <v>0</v>
      </c>
      <c r="I767" s="282">
        <f>'Natural Gas Filter'!CG1411</f>
        <v>0</v>
      </c>
      <c r="J767" s="283">
        <f>'Natural Gas Filter'!CH1411</f>
        <v>0</v>
      </c>
      <c r="M767" s="247" t="s">
        <v>673</v>
      </c>
      <c r="N767" s="282">
        <f>'Natural Gas Filter'!CI1411</f>
        <v>4.5143193834797617E-8</v>
      </c>
      <c r="O767" s="282">
        <f>'Natural Gas Filter'!CJ1411</f>
        <v>4.5143193834797617E-8</v>
      </c>
      <c r="P767" s="283">
        <f>'Natural Gas Filter'!CK1411</f>
        <v>4.5143193834797617E-8</v>
      </c>
    </row>
    <row r="768" spans="1:16" x14ac:dyDescent="0.25">
      <c r="A768" s="247" t="s">
        <v>510</v>
      </c>
      <c r="B768" s="282">
        <f>'Natural Gas Filter'!CC1412</f>
        <v>2.6072004995498091E-6</v>
      </c>
      <c r="C768" s="282">
        <f>'Natural Gas Filter'!CD1412</f>
        <v>2.6072004995498091E-6</v>
      </c>
      <c r="D768" s="283">
        <f>'Natural Gas Filter'!CE1412</f>
        <v>2.6072004995498091E-6</v>
      </c>
      <c r="G768" s="247" t="s">
        <v>510</v>
      </c>
      <c r="H768" s="282">
        <f>'Natural Gas Filter'!CF1412</f>
        <v>5.9869048508180791E-7</v>
      </c>
      <c r="I768" s="282">
        <f>'Natural Gas Filter'!CG1412</f>
        <v>5.9869048508180791E-7</v>
      </c>
      <c r="J768" s="283">
        <f>'Natural Gas Filter'!CH1412</f>
        <v>5.9869048508180791E-7</v>
      </c>
      <c r="M768" s="247" t="s">
        <v>510</v>
      </c>
      <c r="N768" s="282">
        <f>'Natural Gas Filter'!CI1412</f>
        <v>9.5838759103821664E-7</v>
      </c>
      <c r="O768" s="282">
        <f>'Natural Gas Filter'!CJ1412</f>
        <v>9.5838759103821664E-7</v>
      </c>
      <c r="P768" s="283">
        <f>'Natural Gas Filter'!CK1412</f>
        <v>9.5838759103821664E-7</v>
      </c>
    </row>
    <row r="769" spans="1:16" x14ac:dyDescent="0.25">
      <c r="A769" s="247" t="s">
        <v>671</v>
      </c>
      <c r="B769" s="282">
        <f>'Natural Gas Filter'!CC1413</f>
        <v>1.7719307098792217E-6</v>
      </c>
      <c r="C769" s="282">
        <f>'Natural Gas Filter'!CD1413</f>
        <v>1.7719307098792217E-6</v>
      </c>
      <c r="D769" s="283">
        <f>'Natural Gas Filter'!CE1413</f>
        <v>1.7719307098792217E-6</v>
      </c>
      <c r="G769" s="247" t="s">
        <v>671</v>
      </c>
      <c r="H769" s="282">
        <f>'Natural Gas Filter'!CF1413</f>
        <v>5.1419787630010114E-7</v>
      </c>
      <c r="I769" s="282">
        <f>'Natural Gas Filter'!CG1413</f>
        <v>5.1419787630010114E-7</v>
      </c>
      <c r="J769" s="283">
        <f>'Natural Gas Filter'!CH1413</f>
        <v>5.1419787630010114E-7</v>
      </c>
      <c r="M769" s="247" t="s">
        <v>671</v>
      </c>
      <c r="N769" s="282">
        <f>'Natural Gas Filter'!CI1413</f>
        <v>1.0694350197227456E-6</v>
      </c>
      <c r="O769" s="282">
        <f>'Natural Gas Filter'!CJ1413</f>
        <v>1.0694350197227456E-6</v>
      </c>
      <c r="P769" s="283">
        <f>'Natural Gas Filter'!CK1413</f>
        <v>1.0694350197227456E-6</v>
      </c>
    </row>
    <row r="770" spans="1:16" x14ac:dyDescent="0.25">
      <c r="A770" s="247" t="s">
        <v>668</v>
      </c>
      <c r="B770" s="282">
        <f>'Natural Gas Filter'!CC1414</f>
        <v>1.0187394544537217E-6</v>
      </c>
      <c r="C770" s="282">
        <f>'Natural Gas Filter'!CD1414</f>
        <v>1.0187394544537217E-6</v>
      </c>
      <c r="D770" s="283">
        <f>'Natural Gas Filter'!CE1414</f>
        <v>1.0187394544537217E-6</v>
      </c>
      <c r="G770" s="247" t="s">
        <v>668</v>
      </c>
      <c r="H770" s="282">
        <f>'Natural Gas Filter'!CF1414</f>
        <v>2.7279042263808182E-7</v>
      </c>
      <c r="I770" s="282">
        <f>'Natural Gas Filter'!CG1414</f>
        <v>2.7279042263808182E-7</v>
      </c>
      <c r="J770" s="283">
        <f>'Natural Gas Filter'!CH1414</f>
        <v>2.7279042263808182E-7</v>
      </c>
      <c r="M770" s="247" t="s">
        <v>668</v>
      </c>
      <c r="N770" s="282">
        <f>'Natural Gas Filter'!CI1414</f>
        <v>5.6972159064236564E-7</v>
      </c>
      <c r="O770" s="282">
        <f>'Natural Gas Filter'!CJ1414</f>
        <v>5.6972159064236564E-7</v>
      </c>
      <c r="P770" s="283">
        <f>'Natural Gas Filter'!CK1414</f>
        <v>5.6972159064236564E-7</v>
      </c>
    </row>
    <row r="771" spans="1:16" x14ac:dyDescent="0.25">
      <c r="A771" s="247" t="s">
        <v>336</v>
      </c>
      <c r="B771" s="282">
        <f>'Natural Gas Filter'!CC1415</f>
        <v>8.7148090771988981E-9</v>
      </c>
      <c r="C771" s="282">
        <f>'Natural Gas Filter'!CD1415</f>
        <v>8.7148090771988981E-9</v>
      </c>
      <c r="D771" s="283">
        <f>'Natural Gas Filter'!CE1415</f>
        <v>8.7148090771988981E-9</v>
      </c>
      <c r="G771" s="247" t="s">
        <v>336</v>
      </c>
      <c r="H771" s="282">
        <f>'Natural Gas Filter'!CF1415</f>
        <v>7.0655840096200789E-11</v>
      </c>
      <c r="I771" s="282">
        <f>'Natural Gas Filter'!CG1415</f>
        <v>7.0655840096200789E-11</v>
      </c>
      <c r="J771" s="283">
        <f>'Natural Gas Filter'!CH1415</f>
        <v>7.0655840096200789E-11</v>
      </c>
      <c r="M771" s="247" t="s">
        <v>336</v>
      </c>
      <c r="N771" s="282">
        <f>'Natural Gas Filter'!CI1415</f>
        <v>2.6796227356484142E-8</v>
      </c>
      <c r="O771" s="282">
        <f>'Natural Gas Filter'!CJ1415</f>
        <v>2.6796227356484142E-8</v>
      </c>
      <c r="P771" s="283">
        <f>'Natural Gas Filter'!CK1415</f>
        <v>2.6796227356484142E-8</v>
      </c>
    </row>
    <row r="772" spans="1:16" x14ac:dyDescent="0.25">
      <c r="A772" s="247" t="s">
        <v>338</v>
      </c>
      <c r="B772" s="282">
        <f>'Natural Gas Filter'!CC1416</f>
        <v>4.0797859668881256E-8</v>
      </c>
      <c r="C772" s="282">
        <f>'Natural Gas Filter'!CD1416</f>
        <v>4.0797859668881256E-8</v>
      </c>
      <c r="D772" s="283">
        <f>'Natural Gas Filter'!CE1416</f>
        <v>4.0797859668881256E-8</v>
      </c>
      <c r="G772" s="247" t="s">
        <v>338</v>
      </c>
      <c r="H772" s="282">
        <f>'Natural Gas Filter'!CF1416</f>
        <v>6.5945450756454072E-11</v>
      </c>
      <c r="I772" s="282">
        <f>'Natural Gas Filter'!CG1416</f>
        <v>6.5945450756454072E-11</v>
      </c>
      <c r="J772" s="283">
        <f>'Natural Gas Filter'!CH1416</f>
        <v>6.5945450756454072E-11</v>
      </c>
      <c r="M772" s="247" t="s">
        <v>338</v>
      </c>
      <c r="N772" s="282">
        <f>'Natural Gas Filter'!CI1416</f>
        <v>1.3687802622636495E-7</v>
      </c>
      <c r="O772" s="282">
        <f>'Natural Gas Filter'!CJ1416</f>
        <v>1.3687802622636495E-7</v>
      </c>
      <c r="P772" s="283">
        <f>'Natural Gas Filter'!CK1416</f>
        <v>1.3687802622636495E-7</v>
      </c>
    </row>
    <row r="773" spans="1:16" x14ac:dyDescent="0.25">
      <c r="A773" s="247" t="s">
        <v>340</v>
      </c>
      <c r="B773" s="282">
        <f>'Natural Gas Filter'!CC1417</f>
        <v>1.3325691442143467E-3</v>
      </c>
      <c r="C773" s="282">
        <f>'Natural Gas Filter'!CD1417</f>
        <v>1.3325691442143467E-3</v>
      </c>
      <c r="D773" s="283">
        <f>'Natural Gas Filter'!CE1417</f>
        <v>1.3325691442143467E-3</v>
      </c>
      <c r="G773" s="247" t="s">
        <v>340</v>
      </c>
      <c r="H773" s="282">
        <f>'Natural Gas Filter'!CF1417</f>
        <v>4.9488528000713968E-4</v>
      </c>
      <c r="I773" s="282">
        <f>'Natural Gas Filter'!CG1417</f>
        <v>4.9488528000713968E-4</v>
      </c>
      <c r="J773" s="283">
        <f>'Natural Gas Filter'!CH1417</f>
        <v>4.9488528000713968E-4</v>
      </c>
      <c r="M773" s="247" t="s">
        <v>340</v>
      </c>
      <c r="N773" s="282">
        <f>'Natural Gas Filter'!CI1417</f>
        <v>1.274631355335462E-3</v>
      </c>
      <c r="O773" s="282">
        <f>'Natural Gas Filter'!CJ1417</f>
        <v>1.274631355335462E-3</v>
      </c>
      <c r="P773" s="283">
        <f>'Natural Gas Filter'!CK1417</f>
        <v>1.274631355335462E-3</v>
      </c>
    </row>
    <row r="774" spans="1:16" x14ac:dyDescent="0.25">
      <c r="A774" s="247" t="s">
        <v>342</v>
      </c>
      <c r="B774" s="282">
        <f>'Natural Gas Filter'!CC1418</f>
        <v>2.3971760148638523E-10</v>
      </c>
      <c r="C774" s="282">
        <f>'Natural Gas Filter'!CD1418</f>
        <v>2.3971760148638523E-10</v>
      </c>
      <c r="D774" s="283">
        <f>'Natural Gas Filter'!CE1418</f>
        <v>2.3971760148638523E-10</v>
      </c>
      <c r="G774" s="247" t="s">
        <v>342</v>
      </c>
      <c r="H774" s="282">
        <f>'Natural Gas Filter'!CF1418</f>
        <v>4.2393504057720465E-11</v>
      </c>
      <c r="I774" s="282">
        <f>'Natural Gas Filter'!CG1418</f>
        <v>4.2393504057720465E-11</v>
      </c>
      <c r="J774" s="283">
        <f>'Natural Gas Filter'!CH1418</f>
        <v>4.2393504057720465E-11</v>
      </c>
      <c r="M774" s="247" t="s">
        <v>342</v>
      </c>
      <c r="N774" s="282">
        <f>'Natural Gas Filter'!CI1418</f>
        <v>4.2393504057720465E-11</v>
      </c>
      <c r="O774" s="282">
        <f>'Natural Gas Filter'!CJ1418</f>
        <v>4.2393504057720465E-11</v>
      </c>
      <c r="P774" s="283">
        <f>'Natural Gas Filter'!CK1418</f>
        <v>4.2393504057720465E-11</v>
      </c>
    </row>
    <row r="775" spans="1:16" x14ac:dyDescent="0.25">
      <c r="A775" s="247" t="s">
        <v>726</v>
      </c>
      <c r="B775" s="282">
        <f>'Natural Gas Filter'!CC1419</f>
        <v>9.0527795123257257E-5</v>
      </c>
      <c r="C775" s="282">
        <f>'Natural Gas Filter'!CD1419</f>
        <v>9.0527795123257257E-5</v>
      </c>
      <c r="D775" s="283">
        <f>'Natural Gas Filter'!CE1419</f>
        <v>9.0527795123257257E-5</v>
      </c>
      <c r="G775" s="247" t="s">
        <v>726</v>
      </c>
      <c r="H775" s="282">
        <f>'Natural Gas Filter'!CF1419</f>
        <v>0</v>
      </c>
      <c r="I775" s="282">
        <f>'Natural Gas Filter'!CG1419</f>
        <v>0</v>
      </c>
      <c r="J775" s="283">
        <f>'Natural Gas Filter'!CH1419</f>
        <v>0</v>
      </c>
      <c r="M775" s="247" t="s">
        <v>726</v>
      </c>
      <c r="N775" s="282">
        <f>'Natural Gas Filter'!CI1419</f>
        <v>0</v>
      </c>
      <c r="O775" s="282">
        <f>'Natural Gas Filter'!CJ1419</f>
        <v>0</v>
      </c>
      <c r="P775" s="283">
        <f>'Natural Gas Filter'!CK1419</f>
        <v>0</v>
      </c>
    </row>
    <row r="776" spans="1:16" x14ac:dyDescent="0.25">
      <c r="A776" s="247" t="s">
        <v>666</v>
      </c>
      <c r="B776" s="282">
        <f>'Natural Gas Filter'!CC1420</f>
        <v>1.0549505725030247E-5</v>
      </c>
      <c r="C776" s="282">
        <f>'Natural Gas Filter'!CD1420</f>
        <v>1.0549505725030247E-5</v>
      </c>
      <c r="D776" s="283">
        <f>'Natural Gas Filter'!CE1420</f>
        <v>1.0549505725030247E-5</v>
      </c>
      <c r="G776" s="247" t="s">
        <v>666</v>
      </c>
      <c r="H776" s="282">
        <f>'Natural Gas Filter'!CF1420</f>
        <v>1.173240224797414E-6</v>
      </c>
      <c r="I776" s="282">
        <f>'Natural Gas Filter'!CG1420</f>
        <v>1.173240224797414E-6</v>
      </c>
      <c r="J776" s="283">
        <f>'Natural Gas Filter'!CH1420</f>
        <v>1.173240224797414E-6</v>
      </c>
      <c r="M776" s="247" t="s">
        <v>666</v>
      </c>
      <c r="N776" s="282">
        <f>'Natural Gas Filter'!CI1420</f>
        <v>2.4382152819863953E-6</v>
      </c>
      <c r="O776" s="282">
        <f>'Natural Gas Filter'!CJ1420</f>
        <v>2.4382152819863953E-6</v>
      </c>
      <c r="P776" s="283">
        <f>'Natural Gas Filter'!CK1420</f>
        <v>2.4382152819863953E-6</v>
      </c>
    </row>
    <row r="777" spans="1:16" x14ac:dyDescent="0.25">
      <c r="A777" s="247" t="s">
        <v>518</v>
      </c>
      <c r="B777" s="282">
        <f>'Natural Gas Filter'!CC1421</f>
        <v>6.4697197581421194E-6</v>
      </c>
      <c r="C777" s="282">
        <f>'Natural Gas Filter'!CD1421</f>
        <v>6.4697197581421194E-6</v>
      </c>
      <c r="D777" s="283">
        <f>'Natural Gas Filter'!CE1421</f>
        <v>6.4697197581421194E-6</v>
      </c>
      <c r="G777" s="247" t="s">
        <v>518</v>
      </c>
      <c r="H777" s="282">
        <f>'Natural Gas Filter'!CF1421</f>
        <v>4.7074453464093778E-6</v>
      </c>
      <c r="I777" s="282">
        <f>'Natural Gas Filter'!CG1421</f>
        <v>4.7074453464093778E-6</v>
      </c>
      <c r="J777" s="283">
        <f>'Natural Gas Filter'!CH1421</f>
        <v>4.7074453464093778E-6</v>
      </c>
      <c r="M777" s="247" t="s">
        <v>518</v>
      </c>
      <c r="N777" s="282">
        <f>'Natural Gas Filter'!CI1421</f>
        <v>4.441897147381156E-6</v>
      </c>
      <c r="O777" s="282">
        <f>'Natural Gas Filter'!CJ1421</f>
        <v>4.441897147381156E-6</v>
      </c>
      <c r="P777" s="283">
        <f>'Natural Gas Filter'!CK1421</f>
        <v>4.441897147381156E-6</v>
      </c>
    </row>
    <row r="778" spans="1:16" x14ac:dyDescent="0.25">
      <c r="A778" s="247" t="s">
        <v>344</v>
      </c>
      <c r="B778" s="282">
        <f>'Natural Gas Filter'!CC1422</f>
        <v>1.1775973349366798E-8</v>
      </c>
      <c r="C778" s="282">
        <f>'Natural Gas Filter'!CD1422</f>
        <v>1.1775973349366798E-8</v>
      </c>
      <c r="D778" s="283">
        <f>'Natural Gas Filter'!CE1422</f>
        <v>1.1775973349366798E-8</v>
      </c>
      <c r="G778" s="247" t="s">
        <v>344</v>
      </c>
      <c r="H778" s="282">
        <f>'Natural Gas Filter'!CF1422</f>
        <v>1.1775973349366798E-8</v>
      </c>
      <c r="I778" s="282">
        <f>'Natural Gas Filter'!CG1422</f>
        <v>1.1775973349366798E-8</v>
      </c>
      <c r="J778" s="283">
        <f>'Natural Gas Filter'!CH1422</f>
        <v>1.1775973349366798E-8</v>
      </c>
      <c r="M778" s="247" t="s">
        <v>344</v>
      </c>
      <c r="N778" s="282">
        <f>'Natural Gas Filter'!CI1422</f>
        <v>1.1775973349366798E-8</v>
      </c>
      <c r="O778" s="282">
        <f>'Natural Gas Filter'!CJ1422</f>
        <v>1.1775973349366798E-8</v>
      </c>
      <c r="P778" s="283">
        <f>'Natural Gas Filter'!CK1422</f>
        <v>1.1775973349366798E-8</v>
      </c>
    </row>
    <row r="779" spans="1:16" x14ac:dyDescent="0.25">
      <c r="A779" s="247" t="s">
        <v>346</v>
      </c>
      <c r="B779" s="282">
        <f>'Natural Gas Filter'!CC1423</f>
        <v>8.9497397455187669E-9</v>
      </c>
      <c r="C779" s="282">
        <f>'Natural Gas Filter'!CD1423</f>
        <v>8.9497397455187669E-9</v>
      </c>
      <c r="D779" s="283">
        <f>'Natural Gas Filter'!CE1423</f>
        <v>8.9497397455187669E-9</v>
      </c>
      <c r="G779" s="247" t="s">
        <v>346</v>
      </c>
      <c r="H779" s="282">
        <f>'Natural Gas Filter'!CF1423</f>
        <v>8.9497397455187669E-9</v>
      </c>
      <c r="I779" s="282">
        <f>'Natural Gas Filter'!CG1423</f>
        <v>8.9497397455187669E-9</v>
      </c>
      <c r="J779" s="283">
        <f>'Natural Gas Filter'!CH1423</f>
        <v>8.9497397455187669E-9</v>
      </c>
      <c r="M779" s="247" t="s">
        <v>346</v>
      </c>
      <c r="N779" s="282">
        <f>'Natural Gas Filter'!CI1423</f>
        <v>8.9497397455187669E-9</v>
      </c>
      <c r="O779" s="282">
        <f>'Natural Gas Filter'!CJ1423</f>
        <v>8.9497397455187669E-9</v>
      </c>
      <c r="P779" s="283">
        <f>'Natural Gas Filter'!CK1423</f>
        <v>8.9497397455187669E-9</v>
      </c>
    </row>
    <row r="780" spans="1:16" x14ac:dyDescent="0.25">
      <c r="A780" s="247" t="s">
        <v>348</v>
      </c>
      <c r="B780" s="282">
        <f>'Natural Gas Filter'!CC1424</f>
        <v>6.1235061416707326E-9</v>
      </c>
      <c r="C780" s="282">
        <f>'Natural Gas Filter'!CD1424</f>
        <v>6.1235061416707326E-9</v>
      </c>
      <c r="D780" s="283">
        <f>'Natural Gas Filter'!CE1424</f>
        <v>6.1235061416707326E-9</v>
      </c>
      <c r="G780" s="247" t="s">
        <v>348</v>
      </c>
      <c r="H780" s="282">
        <f>'Natural Gas Filter'!CF1424</f>
        <v>6.1235061416707326E-9</v>
      </c>
      <c r="I780" s="282">
        <f>'Natural Gas Filter'!CG1424</f>
        <v>6.1235061416707326E-9</v>
      </c>
      <c r="J780" s="283">
        <f>'Natural Gas Filter'!CH1424</f>
        <v>6.1235061416707326E-9</v>
      </c>
      <c r="M780" s="247" t="s">
        <v>348</v>
      </c>
      <c r="N780" s="282">
        <f>'Natural Gas Filter'!CI1424</f>
        <v>6.1235061416707326E-9</v>
      </c>
      <c r="O780" s="282">
        <f>'Natural Gas Filter'!CJ1424</f>
        <v>6.1235061416707326E-9</v>
      </c>
      <c r="P780" s="283">
        <f>'Natural Gas Filter'!CK1424</f>
        <v>6.1235061416707326E-9</v>
      </c>
    </row>
    <row r="781" spans="1:16" x14ac:dyDescent="0.25">
      <c r="A781" s="247" t="s">
        <v>350</v>
      </c>
      <c r="B781" s="282">
        <f>'Natural Gas Filter'!CC1425</f>
        <v>3.5004080780992805E-2</v>
      </c>
      <c r="C781" s="282">
        <f>'Natural Gas Filter'!CD1425</f>
        <v>3.5004080780992805E-2</v>
      </c>
      <c r="D781" s="283">
        <f>'Natural Gas Filter'!CE1425</f>
        <v>3.5004080780992805E-2</v>
      </c>
      <c r="G781" s="247" t="s">
        <v>350</v>
      </c>
      <c r="H781" s="282">
        <f>'Natural Gas Filter'!CF1425</f>
        <v>5.5523714342264451E-3</v>
      </c>
      <c r="I781" s="282">
        <f>'Natural Gas Filter'!CG1425</f>
        <v>5.5523714342264451E-3</v>
      </c>
      <c r="J781" s="283">
        <f>'Natural Gas Filter'!CH1425</f>
        <v>5.5523714342264451E-3</v>
      </c>
      <c r="M781" s="247" t="s">
        <v>350</v>
      </c>
      <c r="N781" s="282">
        <f>'Natural Gas Filter'!CI1425</f>
        <v>3.0175931707752412E-2</v>
      </c>
      <c r="O781" s="282">
        <f>'Natural Gas Filter'!CJ1425</f>
        <v>3.0175931707752412E-2</v>
      </c>
      <c r="P781" s="283">
        <f>'Natural Gas Filter'!CK1425</f>
        <v>3.0175931707752412E-2</v>
      </c>
    </row>
    <row r="782" spans="1:16" x14ac:dyDescent="0.25">
      <c r="A782" s="247" t="s">
        <v>663</v>
      </c>
      <c r="B782" s="282">
        <f>'Natural Gas Filter'!CC1426</f>
        <v>5.9869048508180781E-5</v>
      </c>
      <c r="C782" s="282">
        <f>'Natural Gas Filter'!CD1426</f>
        <v>5.9869048508180781E-5</v>
      </c>
      <c r="D782" s="283">
        <f>'Natural Gas Filter'!CE1426</f>
        <v>5.9869048508180781E-5</v>
      </c>
      <c r="G782" s="247" t="s">
        <v>663</v>
      </c>
      <c r="H782" s="282">
        <f>'Natural Gas Filter'!CF1426</f>
        <v>7.3870680820577915E-5</v>
      </c>
      <c r="I782" s="282">
        <f>'Natural Gas Filter'!CG1426</f>
        <v>7.3870680820577915E-5</v>
      </c>
      <c r="J782" s="283">
        <f>'Natural Gas Filter'!CH1426</f>
        <v>7.3870680820577915E-5</v>
      </c>
      <c r="M782" s="247" t="s">
        <v>663</v>
      </c>
      <c r="N782" s="282">
        <f>'Natural Gas Filter'!CI1426</f>
        <v>6.0351863415504836E-5</v>
      </c>
      <c r="O782" s="282">
        <f>'Natural Gas Filter'!CJ1426</f>
        <v>6.0351863415504836E-5</v>
      </c>
      <c r="P782" s="283">
        <f>'Natural Gas Filter'!CK1426</f>
        <v>6.0351863415504836E-5</v>
      </c>
    </row>
    <row r="783" spans="1:16" x14ac:dyDescent="0.25">
      <c r="A783" s="247" t="s">
        <v>352</v>
      </c>
      <c r="B783" s="282">
        <f>'Natural Gas Filter'!CC1427</f>
        <v>5.1661195083672138E-7</v>
      </c>
      <c r="C783" s="282">
        <f>'Natural Gas Filter'!CD1427</f>
        <v>5.1661195083672138E-7</v>
      </c>
      <c r="D783" s="283">
        <f>'Natural Gas Filter'!CE1427</f>
        <v>5.1661195083672138E-7</v>
      </c>
      <c r="G783" s="247" t="s">
        <v>352</v>
      </c>
      <c r="H783" s="282">
        <f>'Natural Gas Filter'!CF1427</f>
        <v>5.6524672076960631E-10</v>
      </c>
      <c r="I783" s="282">
        <f>'Natural Gas Filter'!CG1427</f>
        <v>5.6524672076960631E-10</v>
      </c>
      <c r="J783" s="283">
        <f>'Natural Gas Filter'!CH1427</f>
        <v>5.6524672076960631E-10</v>
      </c>
      <c r="M783" s="247" t="s">
        <v>352</v>
      </c>
      <c r="N783" s="282">
        <f>'Natural Gas Filter'!CI1427</f>
        <v>8.014727461579042E-7</v>
      </c>
      <c r="O783" s="282">
        <f>'Natural Gas Filter'!CJ1427</f>
        <v>8.014727461579042E-7</v>
      </c>
      <c r="P783" s="283">
        <f>'Natural Gas Filter'!CK1427</f>
        <v>8.014727461579042E-7</v>
      </c>
    </row>
    <row r="784" spans="1:16" x14ac:dyDescent="0.25">
      <c r="A784" s="247" t="s">
        <v>354</v>
      </c>
      <c r="B784" s="282">
        <f>'Natural Gas Filter'!CC1428</f>
        <v>4.2393504057720465E-11</v>
      </c>
      <c r="C784" s="282">
        <f>'Natural Gas Filter'!CD1428</f>
        <v>4.2393504057720465E-11</v>
      </c>
      <c r="D784" s="283">
        <f>'Natural Gas Filter'!CE1428</f>
        <v>4.2393504057720465E-11</v>
      </c>
      <c r="G784" s="247" t="s">
        <v>354</v>
      </c>
      <c r="H784" s="282">
        <f>'Natural Gas Filter'!CF1428</f>
        <v>4.2393504057720465E-11</v>
      </c>
      <c r="I784" s="282">
        <f>'Natural Gas Filter'!CG1428</f>
        <v>4.2393504057720465E-11</v>
      </c>
      <c r="J784" s="283">
        <f>'Natural Gas Filter'!CH1428</f>
        <v>4.2393504057720465E-11</v>
      </c>
      <c r="M784" s="247" t="s">
        <v>354</v>
      </c>
      <c r="N784" s="282">
        <f>'Natural Gas Filter'!CI1428</f>
        <v>4.2393504057720465E-11</v>
      </c>
      <c r="O784" s="282">
        <f>'Natural Gas Filter'!CJ1428</f>
        <v>4.2393504057720465E-11</v>
      </c>
      <c r="P784" s="283">
        <f>'Natural Gas Filter'!CK1428</f>
        <v>4.2393504057720465E-11</v>
      </c>
    </row>
    <row r="785" spans="1:16" x14ac:dyDescent="0.25">
      <c r="A785" s="247" t="s">
        <v>661</v>
      </c>
      <c r="B785" s="282">
        <f>'Natural Gas Filter'!CC1429</f>
        <v>8.1595719337762527E-6</v>
      </c>
      <c r="C785" s="282">
        <f>'Natural Gas Filter'!CD1429</f>
        <v>8.1595719337762527E-6</v>
      </c>
      <c r="D785" s="283">
        <f>'Natural Gas Filter'!CE1429</f>
        <v>8.1595719337762527E-6</v>
      </c>
      <c r="G785" s="247" t="s">
        <v>661</v>
      </c>
      <c r="H785" s="282">
        <f>'Natural Gas Filter'!CF1429</f>
        <v>0</v>
      </c>
      <c r="I785" s="282">
        <f>'Natural Gas Filter'!CG1429</f>
        <v>0</v>
      </c>
      <c r="J785" s="283">
        <f>'Natural Gas Filter'!CH1429</f>
        <v>0</v>
      </c>
      <c r="M785" s="247" t="s">
        <v>661</v>
      </c>
      <c r="N785" s="282">
        <f>'Natural Gas Filter'!CI1429</f>
        <v>2.9693116800428377E-5</v>
      </c>
      <c r="O785" s="282">
        <f>'Natural Gas Filter'!CJ1429</f>
        <v>2.9693116800428377E-5</v>
      </c>
      <c r="P785" s="283">
        <f>'Natural Gas Filter'!CK1429</f>
        <v>2.9693116800428377E-5</v>
      </c>
    </row>
    <row r="786" spans="1:16" x14ac:dyDescent="0.25">
      <c r="A786" s="247" t="s">
        <v>356</v>
      </c>
      <c r="B786" s="282">
        <f>'Natural Gas Filter'!CC1430</f>
        <v>2.5907141368606958E-8</v>
      </c>
      <c r="C786" s="282">
        <f>'Natural Gas Filter'!CD1430</f>
        <v>2.5907141368606958E-8</v>
      </c>
      <c r="D786" s="283">
        <f>'Natural Gas Filter'!CE1430</f>
        <v>2.5907141368606958E-8</v>
      </c>
      <c r="G786" s="247" t="s">
        <v>356</v>
      </c>
      <c r="H786" s="282">
        <f>'Natural Gas Filter'!CF1430</f>
        <v>2.5907141368606958E-8</v>
      </c>
      <c r="I786" s="282">
        <f>'Natural Gas Filter'!CG1430</f>
        <v>2.5907141368606958E-8</v>
      </c>
      <c r="J786" s="283">
        <f>'Natural Gas Filter'!CH1430</f>
        <v>2.5907141368606958E-8</v>
      </c>
      <c r="M786" s="247" t="s">
        <v>356</v>
      </c>
      <c r="N786" s="282">
        <f>'Natural Gas Filter'!CI1430</f>
        <v>2.5907141368606958E-8</v>
      </c>
      <c r="O786" s="282">
        <f>'Natural Gas Filter'!CJ1430</f>
        <v>2.5907141368606958E-8</v>
      </c>
      <c r="P786" s="283">
        <f>'Natural Gas Filter'!CK1430</f>
        <v>2.5907141368606958E-8</v>
      </c>
    </row>
    <row r="787" spans="1:16" x14ac:dyDescent="0.25">
      <c r="A787" s="247" t="s">
        <v>358</v>
      </c>
      <c r="B787" s="282">
        <f>'Natural Gas Filter'!CC1431</f>
        <v>1.0742631687959859E-5</v>
      </c>
      <c r="C787" s="282">
        <f>'Natural Gas Filter'!CD1431</f>
        <v>1.0742631687959859E-5</v>
      </c>
      <c r="D787" s="283">
        <f>'Natural Gas Filter'!CE1431</f>
        <v>1.0742631687959859E-5</v>
      </c>
      <c r="G787" s="247" t="s">
        <v>358</v>
      </c>
      <c r="H787" s="282">
        <f>'Natural Gas Filter'!CF1431</f>
        <v>4.2393504057720468E-5</v>
      </c>
      <c r="I787" s="282">
        <f>'Natural Gas Filter'!CG1431</f>
        <v>4.2393504057720468E-5</v>
      </c>
      <c r="J787" s="283">
        <f>'Natural Gas Filter'!CH1431</f>
        <v>4.2393504057720468E-5</v>
      </c>
      <c r="M787" s="247" t="s">
        <v>358</v>
      </c>
      <c r="N787" s="282">
        <f>'Natural Gas Filter'!CI1431</f>
        <v>2.6796227356484146E-5</v>
      </c>
      <c r="O787" s="282">
        <f>'Natural Gas Filter'!CJ1431</f>
        <v>2.6796227356484146E-5</v>
      </c>
      <c r="P787" s="283">
        <f>'Natural Gas Filter'!CK1431</f>
        <v>2.6796227356484146E-5</v>
      </c>
    </row>
    <row r="788" spans="1:16" x14ac:dyDescent="0.25">
      <c r="A788" s="247" t="s">
        <v>659</v>
      </c>
      <c r="B788" s="282">
        <f>'Natural Gas Filter'!CC1432</f>
        <v>7.4353495727901956E-7</v>
      </c>
      <c r="C788" s="282">
        <f>'Natural Gas Filter'!CD1432</f>
        <v>7.4353495727901956E-7</v>
      </c>
      <c r="D788" s="283">
        <f>'Natural Gas Filter'!CE1432</f>
        <v>7.4353495727901956E-7</v>
      </c>
      <c r="G788" s="247" t="s">
        <v>659</v>
      </c>
      <c r="H788" s="282">
        <f>'Natural Gas Filter'!CF1432</f>
        <v>0</v>
      </c>
      <c r="I788" s="282">
        <f>'Natural Gas Filter'!CG1432</f>
        <v>0</v>
      </c>
      <c r="J788" s="283">
        <f>'Natural Gas Filter'!CH1432</f>
        <v>0</v>
      </c>
      <c r="M788" s="247" t="s">
        <v>659</v>
      </c>
      <c r="N788" s="282">
        <f>'Natural Gas Filter'!CI1432</f>
        <v>2.6554819902822127E-6</v>
      </c>
      <c r="O788" s="282">
        <f>'Natural Gas Filter'!CJ1432</f>
        <v>2.6554819902822127E-6</v>
      </c>
      <c r="P788" s="283">
        <f>'Natural Gas Filter'!CK1432</f>
        <v>2.6554819902822127E-6</v>
      </c>
    </row>
    <row r="789" spans="1:16" x14ac:dyDescent="0.25">
      <c r="A789" s="247" t="s">
        <v>657</v>
      </c>
      <c r="B789" s="282">
        <f>'Natural Gas Filter'!CC1433</f>
        <v>1.7960714552454239E-6</v>
      </c>
      <c r="C789" s="282">
        <f>'Natural Gas Filter'!CD1433</f>
        <v>1.7960714552454239E-6</v>
      </c>
      <c r="D789" s="283">
        <f>'Natural Gas Filter'!CE1433</f>
        <v>1.7960714552454239E-6</v>
      </c>
      <c r="G789" s="247" t="s">
        <v>657</v>
      </c>
      <c r="H789" s="282">
        <f>'Natural Gas Filter'!CF1433</f>
        <v>0</v>
      </c>
      <c r="I789" s="282">
        <f>'Natural Gas Filter'!CG1433</f>
        <v>0</v>
      </c>
      <c r="J789" s="283">
        <f>'Natural Gas Filter'!CH1433</f>
        <v>0</v>
      </c>
      <c r="M789" s="247" t="s">
        <v>657</v>
      </c>
      <c r="N789" s="282">
        <f>'Natural Gas Filter'!CI1433</f>
        <v>8.4734016235368788E-6</v>
      </c>
      <c r="O789" s="282">
        <f>'Natural Gas Filter'!CJ1433</f>
        <v>8.4734016235368788E-6</v>
      </c>
      <c r="P789" s="283">
        <f>'Natural Gas Filter'!CK1433</f>
        <v>8.4734016235368788E-6</v>
      </c>
    </row>
    <row r="790" spans="1:16" x14ac:dyDescent="0.25">
      <c r="A790" s="247" t="s">
        <v>360</v>
      </c>
      <c r="B790" s="282">
        <f>'Natural Gas Filter'!CC1434</f>
        <v>3.6935340410288958E-5</v>
      </c>
      <c r="C790" s="282">
        <f>'Natural Gas Filter'!CD1434</f>
        <v>3.6935340410288958E-5</v>
      </c>
      <c r="D790" s="283">
        <f>'Natural Gas Filter'!CE1434</f>
        <v>3.6935340410288958E-5</v>
      </c>
      <c r="G790" s="247" t="s">
        <v>360</v>
      </c>
      <c r="H790" s="282">
        <f>'Natural Gas Filter'!CF1434</f>
        <v>6.1235061416707351E-5</v>
      </c>
      <c r="I790" s="282">
        <f>'Natural Gas Filter'!CG1434</f>
        <v>6.1235061416707351E-5</v>
      </c>
      <c r="J790" s="283">
        <f>'Natural Gas Filter'!CH1434</f>
        <v>6.1235061416707351E-5</v>
      </c>
      <c r="M790" s="247" t="s">
        <v>360</v>
      </c>
      <c r="N790" s="282">
        <f>'Natural Gas Filter'!CI1434</f>
        <v>6.2765937952125026E-5</v>
      </c>
      <c r="O790" s="282">
        <f>'Natural Gas Filter'!CJ1434</f>
        <v>6.2765937952125026E-5</v>
      </c>
      <c r="P790" s="283">
        <f>'Natural Gas Filter'!CK1434</f>
        <v>6.2765937952125026E-5</v>
      </c>
    </row>
    <row r="791" spans="1:16" x14ac:dyDescent="0.25">
      <c r="A791" s="247" t="s">
        <v>362</v>
      </c>
      <c r="B791" s="282">
        <f>'Natural Gas Filter'!CC1435</f>
        <v>2.3247537787652456E-6</v>
      </c>
      <c r="C791" s="282">
        <f>'Natural Gas Filter'!CD1435</f>
        <v>2.3247537787652456E-6</v>
      </c>
      <c r="D791" s="283">
        <f>'Natural Gas Filter'!CE1435</f>
        <v>2.3247537787652456E-6</v>
      </c>
      <c r="G791" s="247" t="s">
        <v>362</v>
      </c>
      <c r="H791" s="282">
        <f>'Natural Gas Filter'!CF1435</f>
        <v>2.3440663750582079E-6</v>
      </c>
      <c r="I791" s="282">
        <f>'Natural Gas Filter'!CG1435</f>
        <v>2.3440663750582079E-6</v>
      </c>
      <c r="J791" s="283">
        <f>'Natural Gas Filter'!CH1435</f>
        <v>2.3440663750582079E-6</v>
      </c>
      <c r="M791" s="247" t="s">
        <v>362</v>
      </c>
      <c r="N791" s="282">
        <f>'Natural Gas Filter'!CI1435</f>
        <v>1.7960714552454239E-6</v>
      </c>
      <c r="O791" s="282">
        <f>'Natural Gas Filter'!CJ1435</f>
        <v>1.7960714552454239E-6</v>
      </c>
      <c r="P791" s="283">
        <f>'Natural Gas Filter'!CK1435</f>
        <v>1.7960714552454239E-6</v>
      </c>
    </row>
    <row r="792" spans="1:16" x14ac:dyDescent="0.25">
      <c r="A792" s="247" t="s">
        <v>364</v>
      </c>
      <c r="B792" s="282">
        <f>'Natural Gas Filter'!CC1436</f>
        <v>4.9459088067340543E-8</v>
      </c>
      <c r="C792" s="282">
        <f>'Natural Gas Filter'!CD1436</f>
        <v>4.9459088067340543E-8</v>
      </c>
      <c r="D792" s="283">
        <f>'Natural Gas Filter'!CE1436</f>
        <v>4.9459088067340543E-8</v>
      </c>
      <c r="G792" s="247" t="s">
        <v>364</v>
      </c>
      <c r="H792" s="282">
        <f>'Natural Gas Filter'!CF1436</f>
        <v>4.9459088067340543E-8</v>
      </c>
      <c r="I792" s="282">
        <f>'Natural Gas Filter'!CG1436</f>
        <v>4.9459088067340543E-8</v>
      </c>
      <c r="J792" s="283">
        <f>'Natural Gas Filter'!CH1436</f>
        <v>4.9459088067340543E-8</v>
      </c>
      <c r="M792" s="247" t="s">
        <v>364</v>
      </c>
      <c r="N792" s="282">
        <f>'Natural Gas Filter'!CI1436</f>
        <v>4.9459088067340543E-8</v>
      </c>
      <c r="O792" s="282">
        <f>'Natural Gas Filter'!CJ1436</f>
        <v>4.9459088067340543E-8</v>
      </c>
      <c r="P792" s="283">
        <f>'Natural Gas Filter'!CK1436</f>
        <v>4.9459088067340543E-8</v>
      </c>
    </row>
    <row r="793" spans="1:16" x14ac:dyDescent="0.25">
      <c r="A793" s="247" t="s">
        <v>269</v>
      </c>
      <c r="B793" s="282">
        <f>'Natural Gas Filter'!CC1437</f>
        <v>7.6526162810860138E-2</v>
      </c>
      <c r="C793" s="282">
        <f>'Natural Gas Filter'!CD1437</f>
        <v>1.147892442162902E-2</v>
      </c>
      <c r="D793" s="283">
        <f>'Natural Gas Filter'!CE1437</f>
        <v>5.8159883736253699E-2</v>
      </c>
      <c r="G793" s="247" t="s">
        <v>269</v>
      </c>
      <c r="H793" s="282">
        <f>'Natural Gas Filter'!CF1437</f>
        <v>5.3351047259306263E-2</v>
      </c>
      <c r="I793" s="282">
        <f>'Natural Gas Filter'!CG1437</f>
        <v>8.0026570888959425E-3</v>
      </c>
      <c r="J793" s="283">
        <f>'Natural Gas Filter'!CH1437</f>
        <v>4.0546795917072768E-2</v>
      </c>
      <c r="M793" s="247" t="s">
        <v>269</v>
      </c>
      <c r="N793" s="282">
        <f>'Natural Gas Filter'!CI1437</f>
        <v>9.8494241094103888E-2</v>
      </c>
      <c r="O793" s="282">
        <f>'Natural Gas Filter'!CJ1437</f>
        <v>1.4774136164115584E-2</v>
      </c>
      <c r="P793" s="283">
        <f>'Natural Gas Filter'!CK1437</f>
        <v>7.4855623231518953E-2</v>
      </c>
    </row>
    <row r="794" spans="1:16" x14ac:dyDescent="0.25">
      <c r="A794" s="247" t="s">
        <v>366</v>
      </c>
      <c r="B794" s="282">
        <f>'Natural Gas Filter'!CC1438</f>
        <v>0</v>
      </c>
      <c r="C794" s="282">
        <f>'Natural Gas Filter'!CD1438</f>
        <v>0</v>
      </c>
      <c r="D794" s="283">
        <f>'Natural Gas Filter'!CE1438</f>
        <v>0</v>
      </c>
      <c r="G794" s="247" t="s">
        <v>366</v>
      </c>
      <c r="H794" s="282">
        <f>'Natural Gas Filter'!CF1438</f>
        <v>0</v>
      </c>
      <c r="I794" s="282">
        <f>'Natural Gas Filter'!CG1438</f>
        <v>0</v>
      </c>
      <c r="J794" s="283">
        <f>'Natural Gas Filter'!CH1438</f>
        <v>0</v>
      </c>
      <c r="M794" s="247" t="s">
        <v>366</v>
      </c>
      <c r="N794" s="282">
        <f>'Natural Gas Filter'!CI1438</f>
        <v>0</v>
      </c>
      <c r="O794" s="282">
        <f>'Natural Gas Filter'!CJ1438</f>
        <v>0</v>
      </c>
      <c r="P794" s="283">
        <f>'Natural Gas Filter'!CK1438</f>
        <v>0</v>
      </c>
    </row>
    <row r="795" spans="1:16" x14ac:dyDescent="0.25">
      <c r="A795" s="247" t="s">
        <v>653</v>
      </c>
      <c r="B795" s="282">
        <f>'Natural Gas Filter'!CC1439</f>
        <v>0</v>
      </c>
      <c r="C795" s="282">
        <f>'Natural Gas Filter'!CD1439</f>
        <v>0</v>
      </c>
      <c r="D795" s="283">
        <f>'Natural Gas Filter'!CE1439</f>
        <v>0</v>
      </c>
      <c r="G795" s="247" t="s">
        <v>653</v>
      </c>
      <c r="H795" s="282">
        <f>'Natural Gas Filter'!CF1439</f>
        <v>0</v>
      </c>
      <c r="I795" s="282">
        <f>'Natural Gas Filter'!CG1439</f>
        <v>0</v>
      </c>
      <c r="J795" s="283">
        <f>'Natural Gas Filter'!CH1439</f>
        <v>0</v>
      </c>
      <c r="M795" s="247" t="s">
        <v>653</v>
      </c>
      <c r="N795" s="282">
        <f>'Natural Gas Filter'!CI1439</f>
        <v>5.9869048508180799E-8</v>
      </c>
      <c r="O795" s="282">
        <f>'Natural Gas Filter'!CJ1439</f>
        <v>5.9869048508180799E-8</v>
      </c>
      <c r="P795" s="283">
        <f>'Natural Gas Filter'!CK1439</f>
        <v>5.9869048508180799E-8</v>
      </c>
    </row>
    <row r="796" spans="1:16" x14ac:dyDescent="0.25">
      <c r="A796" s="247" t="s">
        <v>724</v>
      </c>
      <c r="B796" s="282">
        <f>'Natural Gas Filter'!CC1440</f>
        <v>1.1997950447002362E-10</v>
      </c>
      <c r="C796" s="282">
        <f>'Natural Gas Filter'!CD1440</f>
        <v>1.1997950447002362E-10</v>
      </c>
      <c r="D796" s="283">
        <f>'Natural Gas Filter'!CE1440</f>
        <v>1.1997950447002362E-10</v>
      </c>
      <c r="G796" s="247" t="s">
        <v>724</v>
      </c>
      <c r="H796" s="282">
        <f>'Natural Gas Filter'!CF1440</f>
        <v>0</v>
      </c>
      <c r="I796" s="282">
        <f>'Natural Gas Filter'!CG1440</f>
        <v>0</v>
      </c>
      <c r="J796" s="283">
        <f>'Natural Gas Filter'!CH1440</f>
        <v>0</v>
      </c>
      <c r="M796" s="247" t="s">
        <v>724</v>
      </c>
      <c r="N796" s="282">
        <f>'Natural Gas Filter'!CI1440</f>
        <v>0</v>
      </c>
      <c r="O796" s="282">
        <f>'Natural Gas Filter'!CJ1440</f>
        <v>0</v>
      </c>
      <c r="P796" s="283">
        <f>'Natural Gas Filter'!CK1440</f>
        <v>0</v>
      </c>
    </row>
    <row r="797" spans="1:16" x14ac:dyDescent="0.25">
      <c r="A797" s="247" t="s">
        <v>369</v>
      </c>
      <c r="B797" s="282">
        <f>'Natural Gas Filter'!CC1441</f>
        <v>8.5216831142692822E-8</v>
      </c>
      <c r="C797" s="282">
        <f>'Natural Gas Filter'!CD1441</f>
        <v>8.5216831142692822E-8</v>
      </c>
      <c r="D797" s="283">
        <f>'Natural Gas Filter'!CE1441</f>
        <v>8.5216831142692822E-8</v>
      </c>
      <c r="G797" s="247" t="s">
        <v>369</v>
      </c>
      <c r="H797" s="282">
        <f>'Natural Gas Filter'!CF1441</f>
        <v>4.0038309387847115E-10</v>
      </c>
      <c r="I797" s="282">
        <f>'Natural Gas Filter'!CG1441</f>
        <v>4.0038309387847115E-10</v>
      </c>
      <c r="J797" s="283">
        <f>'Natural Gas Filter'!CH1441</f>
        <v>4.0038309387847115E-10</v>
      </c>
      <c r="M797" s="247" t="s">
        <v>369</v>
      </c>
      <c r="N797" s="282">
        <f>'Natural Gas Filter'!CI1441</f>
        <v>2.5106375180850012E-7</v>
      </c>
      <c r="O797" s="282">
        <f>'Natural Gas Filter'!CJ1441</f>
        <v>2.5106375180850012E-7</v>
      </c>
      <c r="P797" s="283">
        <f>'Natural Gas Filter'!CK1441</f>
        <v>2.5106375180850012E-7</v>
      </c>
    </row>
    <row r="798" spans="1:16" x14ac:dyDescent="0.25">
      <c r="A798" s="247" t="s">
        <v>651</v>
      </c>
      <c r="B798" s="282">
        <f>'Natural Gas Filter'!CC1442</f>
        <v>1.0163253799171014E-6</v>
      </c>
      <c r="C798" s="282">
        <f>'Natural Gas Filter'!CD1442</f>
        <v>1.0163253799171014E-6</v>
      </c>
      <c r="D798" s="283">
        <f>'Natural Gas Filter'!CE1442</f>
        <v>1.0163253799171014E-6</v>
      </c>
      <c r="G798" s="247" t="s">
        <v>651</v>
      </c>
      <c r="H798" s="282">
        <f>'Natural Gas Filter'!CF1442</f>
        <v>0</v>
      </c>
      <c r="I798" s="282">
        <f>'Natural Gas Filter'!CG1442</f>
        <v>0</v>
      </c>
      <c r="J798" s="283">
        <f>'Natural Gas Filter'!CH1442</f>
        <v>0</v>
      </c>
      <c r="M798" s="247" t="s">
        <v>651</v>
      </c>
      <c r="N798" s="282">
        <f>'Natural Gas Filter'!CI1442</f>
        <v>5.793778887888465E-7</v>
      </c>
      <c r="O798" s="282">
        <f>'Natural Gas Filter'!CJ1442</f>
        <v>5.793778887888465E-7</v>
      </c>
      <c r="P798" s="283">
        <f>'Natural Gas Filter'!CK1442</f>
        <v>5.793778887888465E-7</v>
      </c>
    </row>
    <row r="799" spans="1:16" x14ac:dyDescent="0.25">
      <c r="A799" s="261" t="s">
        <v>594</v>
      </c>
      <c r="B799" s="282">
        <f>'Natural Gas Filter'!CC1443</f>
        <v>0</v>
      </c>
      <c r="C799" s="282">
        <f>'Natural Gas Filter'!CD1443</f>
        <v>0</v>
      </c>
      <c r="D799" s="283">
        <f>'Natural Gas Filter'!CE1443</f>
        <v>0</v>
      </c>
      <c r="G799" s="261" t="s">
        <v>594</v>
      </c>
      <c r="H799" s="282">
        <f>'Natural Gas Filter'!CF1443</f>
        <v>0</v>
      </c>
      <c r="I799" s="282">
        <f>'Natural Gas Filter'!CG1443</f>
        <v>0</v>
      </c>
      <c r="J799" s="283">
        <f>'Natural Gas Filter'!CH1443</f>
        <v>0</v>
      </c>
      <c r="M799" s="261" t="s">
        <v>594</v>
      </c>
      <c r="N799" s="282">
        <f>'Natural Gas Filter'!CI1443</f>
        <v>0</v>
      </c>
      <c r="O799" s="282">
        <f>'Natural Gas Filter'!CJ1443</f>
        <v>0</v>
      </c>
      <c r="P799" s="283">
        <f>'Natural Gas Filter'!CK1443</f>
        <v>0</v>
      </c>
    </row>
    <row r="800" spans="1:16" x14ac:dyDescent="0.25">
      <c r="A800" s="261" t="s">
        <v>839</v>
      </c>
      <c r="B800" s="282">
        <f>B824-B825</f>
        <v>4.4747911775499411E-5</v>
      </c>
      <c r="C800" s="282">
        <f t="shared" ref="C800:D800" si="58">C824-C825</f>
        <v>4.4747911775499411E-5</v>
      </c>
      <c r="D800" s="282">
        <f t="shared" si="58"/>
        <v>4.4747911775499411E-5</v>
      </c>
      <c r="G800" s="261" t="s">
        <v>839</v>
      </c>
      <c r="H800" s="282">
        <f t="shared" ref="H800:J800" si="59">H824-H825</f>
        <v>4.4748575826924255E-5</v>
      </c>
      <c r="I800" s="282">
        <f t="shared" si="59"/>
        <v>4.4748575826924255E-5</v>
      </c>
      <c r="J800" s="282">
        <f t="shared" si="59"/>
        <v>4.4748575826924255E-5</v>
      </c>
      <c r="M800" s="261" t="s">
        <v>839</v>
      </c>
      <c r="N800" s="282">
        <f t="shared" ref="N800:P800" si="60">N824-N825</f>
        <v>4.4748792342155089E-5</v>
      </c>
      <c r="O800" s="282">
        <f t="shared" si="60"/>
        <v>4.4748792342155089E-5</v>
      </c>
      <c r="P800" s="282">
        <f t="shared" si="60"/>
        <v>4.4748792342155089E-5</v>
      </c>
    </row>
    <row r="801" spans="1:16" x14ac:dyDescent="0.25">
      <c r="A801" s="261" t="s">
        <v>840</v>
      </c>
      <c r="B801" s="282">
        <f>B825-B826</f>
        <v>0</v>
      </c>
      <c r="C801" s="282">
        <f t="shared" ref="C801:D801" si="61">C825-C826</f>
        <v>0</v>
      </c>
      <c r="D801" s="282">
        <f t="shared" si="61"/>
        <v>0</v>
      </c>
      <c r="G801" s="261" t="s">
        <v>840</v>
      </c>
      <c r="H801" s="282">
        <f t="shared" ref="H801:J801" si="62">H825-H826</f>
        <v>0</v>
      </c>
      <c r="I801" s="282">
        <f t="shared" si="62"/>
        <v>0</v>
      </c>
      <c r="J801" s="282">
        <f t="shared" si="62"/>
        <v>0</v>
      </c>
      <c r="M801" s="261" t="s">
        <v>840</v>
      </c>
      <c r="N801" s="282">
        <f t="shared" ref="N801:P801" si="63">N825-N826</f>
        <v>0</v>
      </c>
      <c r="O801" s="282">
        <f t="shared" si="63"/>
        <v>0</v>
      </c>
      <c r="P801" s="282">
        <f t="shared" si="63"/>
        <v>0</v>
      </c>
    </row>
    <row r="802" spans="1:16" x14ac:dyDescent="0.25">
      <c r="A802" s="261" t="s">
        <v>841</v>
      </c>
      <c r="B802" s="282">
        <f>B826</f>
        <v>8.8233822540027345E-10</v>
      </c>
      <c r="C802" s="282">
        <f t="shared" ref="C802:D802" si="64">C826</f>
        <v>8.8233822540027345E-10</v>
      </c>
      <c r="D802" s="282">
        <f t="shared" si="64"/>
        <v>8.8233822540027345E-10</v>
      </c>
      <c r="G802" s="261" t="s">
        <v>841</v>
      </c>
      <c r="H802" s="282">
        <f t="shared" ref="H802:J802" si="65">H826</f>
        <v>2.1828680055475521E-10</v>
      </c>
      <c r="I802" s="282">
        <f t="shared" si="65"/>
        <v>2.1828680055475521E-10</v>
      </c>
      <c r="J802" s="282">
        <f t="shared" si="65"/>
        <v>2.1828680055475521E-10</v>
      </c>
      <c r="M802" s="261" t="s">
        <v>841</v>
      </c>
      <c r="N802" s="282">
        <f t="shared" ref="N802:P802" si="66">N826</f>
        <v>1.7715697181864872E-12</v>
      </c>
      <c r="O802" s="282">
        <f t="shared" si="66"/>
        <v>1.7715697181864872E-12</v>
      </c>
      <c r="P802" s="282">
        <f t="shared" si="66"/>
        <v>1.7715697181864872E-12</v>
      </c>
    </row>
    <row r="803" spans="1:16" x14ac:dyDescent="0.25">
      <c r="A803" s="263" t="s">
        <v>521</v>
      </c>
      <c r="B803" s="282">
        <f>'Natural Gas Filter'!CC1451</f>
        <v>3.2348598790710597E-6</v>
      </c>
      <c r="C803" s="282">
        <f>'Natural Gas Filter'!CD1451</f>
        <v>3.2348598790710597E-6</v>
      </c>
      <c r="D803" s="283">
        <f>'Natural Gas Filter'!CE1451</f>
        <v>3.2348598790710597E-6</v>
      </c>
      <c r="G803" s="263" t="s">
        <v>521</v>
      </c>
      <c r="H803" s="282">
        <f>'Natural Gas Filter'!CF1451</f>
        <v>3.4038450966344726E-6</v>
      </c>
      <c r="I803" s="282">
        <f>'Natural Gas Filter'!CG1451</f>
        <v>3.4038450966344726E-6</v>
      </c>
      <c r="J803" s="283">
        <f>'Natural Gas Filter'!CH1451</f>
        <v>3.4038450966344726E-6</v>
      </c>
      <c r="M803" s="263" t="s">
        <v>521</v>
      </c>
      <c r="N803" s="282">
        <f>'Natural Gas Filter'!CI1451</f>
        <v>6.4938605035083203E-7</v>
      </c>
      <c r="O803" s="282">
        <f>'Natural Gas Filter'!CJ1451</f>
        <v>6.4938605035083203E-7</v>
      </c>
      <c r="P803" s="283">
        <f>'Natural Gas Filter'!CK1451</f>
        <v>6.4938605035083203E-7</v>
      </c>
    </row>
    <row r="804" spans="1:16" x14ac:dyDescent="0.25">
      <c r="A804" s="263" t="s">
        <v>523</v>
      </c>
      <c r="B804" s="282">
        <f>'Natural Gas Filter'!CC1452</f>
        <v>0</v>
      </c>
      <c r="C804" s="282">
        <f>'Natural Gas Filter'!CD1452</f>
        <v>0</v>
      </c>
      <c r="D804" s="283">
        <f>'Natural Gas Filter'!CE1452</f>
        <v>0</v>
      </c>
      <c r="G804" s="263" t="s">
        <v>523</v>
      </c>
      <c r="H804" s="282">
        <f>'Natural Gas Filter'!CF1452</f>
        <v>0</v>
      </c>
      <c r="I804" s="282">
        <f>'Natural Gas Filter'!CG1452</f>
        <v>0</v>
      </c>
      <c r="J804" s="283">
        <f>'Natural Gas Filter'!CH1452</f>
        <v>0</v>
      </c>
      <c r="M804" s="263" t="s">
        <v>523</v>
      </c>
      <c r="N804" s="282">
        <f>'Natural Gas Filter'!CI1452</f>
        <v>0</v>
      </c>
      <c r="O804" s="282">
        <f>'Natural Gas Filter'!CJ1452</f>
        <v>0</v>
      </c>
      <c r="P804" s="283">
        <f>'Natural Gas Filter'!CK1452</f>
        <v>0</v>
      </c>
    </row>
    <row r="805" spans="1:16" x14ac:dyDescent="0.25">
      <c r="A805" s="247" t="s">
        <v>374</v>
      </c>
      <c r="B805" s="282">
        <f>'Natural Gas Filter'!CC1453</f>
        <v>6.9283939200999553E-4</v>
      </c>
      <c r="C805" s="282">
        <f>'Natural Gas Filter'!CD1453</f>
        <v>6.9283939200999553E-4</v>
      </c>
      <c r="D805" s="283">
        <f>'Natural Gas Filter'!CE1453</f>
        <v>6.9283939200999553E-4</v>
      </c>
      <c r="G805" s="247" t="s">
        <v>374</v>
      </c>
      <c r="H805" s="282">
        <f>'Natural Gas Filter'!CF1453</f>
        <v>3.7683114717973752E-5</v>
      </c>
      <c r="I805" s="282">
        <f>'Natural Gas Filter'!CG1453</f>
        <v>3.7683114717973752E-5</v>
      </c>
      <c r="J805" s="283">
        <f>'Natural Gas Filter'!CH1453</f>
        <v>3.7683114717973752E-5</v>
      </c>
      <c r="M805" s="247" t="s">
        <v>374</v>
      </c>
      <c r="N805" s="282">
        <f>'Natural Gas Filter'!CI1453</f>
        <v>1.0114972308438608E-3</v>
      </c>
      <c r="O805" s="282">
        <f>'Natural Gas Filter'!CJ1453</f>
        <v>1.0114972308438608E-3</v>
      </c>
      <c r="P805" s="283">
        <f>'Natural Gas Filter'!CK1453</f>
        <v>1.0114972308438608E-3</v>
      </c>
    </row>
    <row r="806" spans="1:16" x14ac:dyDescent="0.25">
      <c r="A806" s="247" t="s">
        <v>648</v>
      </c>
      <c r="B806" s="282">
        <f>'Natural Gas Filter'!CC1454</f>
        <v>1.0766772433326063E-6</v>
      </c>
      <c r="C806" s="282">
        <f>'Natural Gas Filter'!CD1454</f>
        <v>1.0766772433326063E-6</v>
      </c>
      <c r="D806" s="283">
        <f>'Natural Gas Filter'!CE1454</f>
        <v>1.0766772433326063E-6</v>
      </c>
      <c r="G806" s="247" t="s">
        <v>648</v>
      </c>
      <c r="H806" s="282">
        <f>'Natural Gas Filter'!CF1454</f>
        <v>3.1382968976062514E-7</v>
      </c>
      <c r="I806" s="282">
        <f>'Natural Gas Filter'!CG1454</f>
        <v>3.1382968976062514E-7</v>
      </c>
      <c r="J806" s="283">
        <f>'Natural Gas Filter'!CH1454</f>
        <v>3.1382968976062514E-7</v>
      </c>
      <c r="M806" s="247" t="s">
        <v>648</v>
      </c>
      <c r="N806" s="282">
        <f>'Natural Gas Filter'!CI1454</f>
        <v>6.4938605035083203E-7</v>
      </c>
      <c r="O806" s="282">
        <f>'Natural Gas Filter'!CJ1454</f>
        <v>6.4938605035083203E-7</v>
      </c>
      <c r="P806" s="283">
        <f>'Natural Gas Filter'!CK1454</f>
        <v>6.4938605035083203E-7</v>
      </c>
    </row>
    <row r="807" spans="1:16" x14ac:dyDescent="0.25">
      <c r="A807" s="261" t="s">
        <v>376</v>
      </c>
      <c r="B807" s="282">
        <f>'Natural Gas Filter'!CC1455</f>
        <v>1.4098195293861929E-8</v>
      </c>
      <c r="C807" s="282">
        <f>'Natural Gas Filter'!CD1455</f>
        <v>1.4098195293861929E-8</v>
      </c>
      <c r="D807" s="283">
        <f>'Natural Gas Filter'!CE1455</f>
        <v>1.4098195293861929E-8</v>
      </c>
      <c r="G807" s="261" t="s">
        <v>376</v>
      </c>
      <c r="H807" s="282">
        <f>'Natural Gas Filter'!CF1455</f>
        <v>1.1775973349366799E-10</v>
      </c>
      <c r="I807" s="282">
        <f>'Natural Gas Filter'!CG1455</f>
        <v>1.1775973349366799E-10</v>
      </c>
      <c r="J807" s="283">
        <f>'Natural Gas Filter'!CH1455</f>
        <v>1.1775973349366799E-10</v>
      </c>
      <c r="M807" s="261" t="s">
        <v>376</v>
      </c>
      <c r="N807" s="282">
        <f>'Natural Gas Filter'!CI1455</f>
        <v>3.2831413698034625E-8</v>
      </c>
      <c r="O807" s="282">
        <f>'Natural Gas Filter'!CJ1455</f>
        <v>3.2831413698034625E-8</v>
      </c>
      <c r="P807" s="283">
        <f>'Natural Gas Filter'!CK1455</f>
        <v>3.2831413698034625E-8</v>
      </c>
    </row>
    <row r="808" spans="1:16" x14ac:dyDescent="0.25">
      <c r="A808" s="261" t="s">
        <v>378</v>
      </c>
      <c r="B808" s="282">
        <f>'Natural Gas Filter'!CC1456</f>
        <v>5.6524672076960631E-10</v>
      </c>
      <c r="C808" s="282">
        <f>'Natural Gas Filter'!CD1456</f>
        <v>5.6524672076960631E-10</v>
      </c>
      <c r="D808" s="283">
        <f>'Natural Gas Filter'!CE1456</f>
        <v>5.6524672076960631E-10</v>
      </c>
      <c r="G808" s="261" t="s">
        <v>378</v>
      </c>
      <c r="H808" s="282">
        <f>'Natural Gas Filter'!CF1456</f>
        <v>5.6524672076960631E-10</v>
      </c>
      <c r="I808" s="282">
        <f>'Natural Gas Filter'!CG1456</f>
        <v>5.6524672076960631E-10</v>
      </c>
      <c r="J808" s="283">
        <f>'Natural Gas Filter'!CH1456</f>
        <v>5.6524672076960631E-10</v>
      </c>
      <c r="M808" s="261" t="s">
        <v>378</v>
      </c>
      <c r="N808" s="282">
        <f>'Natural Gas Filter'!CI1456</f>
        <v>5.6524672076960631E-10</v>
      </c>
      <c r="O808" s="282">
        <f>'Natural Gas Filter'!CJ1456</f>
        <v>5.6524672076960631E-10</v>
      </c>
      <c r="P808" s="283">
        <f>'Natural Gas Filter'!CK1456</f>
        <v>5.6524672076960631E-10</v>
      </c>
    </row>
    <row r="809" spans="1:16" x14ac:dyDescent="0.25">
      <c r="A809" s="247" t="s">
        <v>645</v>
      </c>
      <c r="B809" s="282">
        <f>'Natural Gas Filter'!CC1457</f>
        <v>1.3229128460678658E-6</v>
      </c>
      <c r="C809" s="282">
        <f>'Natural Gas Filter'!CD1457</f>
        <v>1.3229128460678658E-6</v>
      </c>
      <c r="D809" s="283">
        <f>'Natural Gas Filter'!CE1457</f>
        <v>1.3229128460678658E-6</v>
      </c>
      <c r="G809" s="247" t="s">
        <v>645</v>
      </c>
      <c r="H809" s="282">
        <f>'Natural Gas Filter'!CF1457</f>
        <v>2.8727486985780301E-7</v>
      </c>
      <c r="I809" s="282">
        <f>'Natural Gas Filter'!CG1457</f>
        <v>2.8727486985780301E-7</v>
      </c>
      <c r="J809" s="283">
        <f>'Natural Gas Filter'!CH1457</f>
        <v>2.8727486985780301E-7</v>
      </c>
      <c r="M809" s="247" t="s">
        <v>645</v>
      </c>
      <c r="N809" s="282">
        <f>'Natural Gas Filter'!CI1457</f>
        <v>5.6972159064236564E-7</v>
      </c>
      <c r="O809" s="282">
        <f>'Natural Gas Filter'!CJ1457</f>
        <v>5.6972159064236564E-7</v>
      </c>
      <c r="P809" s="283">
        <f>'Natural Gas Filter'!CK1457</f>
        <v>5.6972159064236564E-7</v>
      </c>
    </row>
    <row r="810" spans="1:16" x14ac:dyDescent="0.25">
      <c r="A810" s="261" t="s">
        <v>277</v>
      </c>
      <c r="B810" s="282">
        <f>'Natural Gas Filter'!CC1458</f>
        <v>1.4194758275326738E-5</v>
      </c>
      <c r="C810" s="282">
        <f>'Natural Gas Filter'!CD1458</f>
        <v>1.4194758275326738E-5</v>
      </c>
      <c r="D810" s="283">
        <f>'Natural Gas Filter'!CE1458</f>
        <v>1.4194758275326738E-5</v>
      </c>
      <c r="G810" s="261" t="s">
        <v>277</v>
      </c>
      <c r="H810" s="282">
        <f>'Natural Gas Filter'!CF1458</f>
        <v>1.4194758275326738E-5</v>
      </c>
      <c r="I810" s="282">
        <f>'Natural Gas Filter'!CG1458</f>
        <v>1.4194758275326738E-5</v>
      </c>
      <c r="J810" s="283">
        <f>'Natural Gas Filter'!CH1458</f>
        <v>1.4194758275326738E-5</v>
      </c>
      <c r="M810" s="261" t="s">
        <v>277</v>
      </c>
      <c r="N810" s="282">
        <f>'Natural Gas Filter'!CI1458</f>
        <v>1.4194758275326738E-5</v>
      </c>
      <c r="O810" s="282">
        <f>'Natural Gas Filter'!CJ1458</f>
        <v>1.4194758275326738E-5</v>
      </c>
      <c r="P810" s="283">
        <f>'Natural Gas Filter'!CK1458</f>
        <v>1.4194758275326738E-5</v>
      </c>
    </row>
    <row r="811" spans="1:16" x14ac:dyDescent="0.25">
      <c r="A811" s="261" t="s">
        <v>412</v>
      </c>
      <c r="B811" s="282">
        <f>'Natural Gas Filter'!CC1459</f>
        <v>0</v>
      </c>
      <c r="C811" s="282">
        <f>'Natural Gas Filter'!CD1459</f>
        <v>0</v>
      </c>
      <c r="D811" s="283">
        <f>'Natural Gas Filter'!CE1459</f>
        <v>0</v>
      </c>
      <c r="G811" s="261" t="s">
        <v>412</v>
      </c>
      <c r="H811" s="282">
        <f>'Natural Gas Filter'!CF1459</f>
        <v>0</v>
      </c>
      <c r="I811" s="282">
        <f>'Natural Gas Filter'!CG1459</f>
        <v>0</v>
      </c>
      <c r="J811" s="283">
        <f>'Natural Gas Filter'!CH1459</f>
        <v>0</v>
      </c>
      <c r="M811" s="261" t="s">
        <v>412</v>
      </c>
      <c r="N811" s="282">
        <f>'Natural Gas Filter'!CI1459</f>
        <v>0</v>
      </c>
      <c r="O811" s="282">
        <f>'Natural Gas Filter'!CJ1459</f>
        <v>0</v>
      </c>
      <c r="P811" s="283">
        <f>'Natural Gas Filter'!CK1459</f>
        <v>0</v>
      </c>
    </row>
    <row r="812" spans="1:16" x14ac:dyDescent="0.25">
      <c r="A812" s="247" t="s">
        <v>642</v>
      </c>
      <c r="B812" s="282">
        <f>'Natural Gas Filter'!CC1460</f>
        <v>1.600531417779188E-6</v>
      </c>
      <c r="C812" s="282">
        <f>'Natural Gas Filter'!CD1460</f>
        <v>1.600531417779188E-6</v>
      </c>
      <c r="D812" s="283">
        <f>'Natural Gas Filter'!CE1460</f>
        <v>1.600531417779188E-6</v>
      </c>
      <c r="G812" s="247" t="s">
        <v>642</v>
      </c>
      <c r="H812" s="282">
        <f>'Natural Gas Filter'!CF1460</f>
        <v>6.107608577649088E-7</v>
      </c>
      <c r="I812" s="282">
        <f>'Natural Gas Filter'!CG1460</f>
        <v>6.107608577649088E-7</v>
      </c>
      <c r="J812" s="283">
        <f>'Natural Gas Filter'!CH1460</f>
        <v>6.107608577649088E-7</v>
      </c>
      <c r="M812" s="247" t="s">
        <v>642</v>
      </c>
      <c r="N812" s="282">
        <f>'Natural Gas Filter'!CI1460</f>
        <v>9.6562981464807725E-7</v>
      </c>
      <c r="O812" s="282">
        <f>'Natural Gas Filter'!CJ1460</f>
        <v>9.6562981464807725E-7</v>
      </c>
      <c r="P812" s="283">
        <f>'Natural Gas Filter'!CK1460</f>
        <v>9.6562981464807725E-7</v>
      </c>
    </row>
    <row r="813" spans="1:16" x14ac:dyDescent="0.25">
      <c r="A813" s="261" t="s">
        <v>382</v>
      </c>
      <c r="B813" s="282">
        <f>'Natural Gas Filter'!CC1461</f>
        <v>2.324753778765246E-5</v>
      </c>
      <c r="C813" s="282">
        <f>'Natural Gas Filter'!CD1461</f>
        <v>2.324753778765246E-5</v>
      </c>
      <c r="D813" s="283">
        <f>'Natural Gas Filter'!CE1461</f>
        <v>2.324753778765246E-5</v>
      </c>
      <c r="G813" s="261" t="s">
        <v>382</v>
      </c>
      <c r="H813" s="282">
        <f>'Natural Gas Filter'!CF1461</f>
        <v>1.3470535914340677E-5</v>
      </c>
      <c r="I813" s="282">
        <f>'Natural Gas Filter'!CG1461</f>
        <v>1.3470535914340677E-5</v>
      </c>
      <c r="J813" s="283">
        <f>'Natural Gas Filter'!CH1461</f>
        <v>1.3470535914340677E-5</v>
      </c>
      <c r="M813" s="261" t="s">
        <v>382</v>
      </c>
      <c r="N813" s="282">
        <f>'Natural Gas Filter'!CI1461</f>
        <v>9.8494241094103885E-6</v>
      </c>
      <c r="O813" s="282">
        <f>'Natural Gas Filter'!CJ1461</f>
        <v>9.8494241094103885E-6</v>
      </c>
      <c r="P813" s="283">
        <f>'Natural Gas Filter'!CK1461</f>
        <v>9.8494241094103885E-6</v>
      </c>
    </row>
    <row r="814" spans="1:16" x14ac:dyDescent="0.25">
      <c r="A814" s="261" t="s">
        <v>279</v>
      </c>
      <c r="B814" s="282">
        <f>'Natural Gas Filter'!CC1462</f>
        <v>3.9590822400571164E-2</v>
      </c>
      <c r="C814" s="282">
        <f>'Natural Gas Filter'!CD1462</f>
        <v>3.9590822400571164E-2</v>
      </c>
      <c r="D814" s="283">
        <f>'Natural Gas Filter'!CE1462</f>
        <v>3.9590822400571164E-2</v>
      </c>
      <c r="G814" s="261" t="s">
        <v>279</v>
      </c>
      <c r="H814" s="282">
        <f>'Natural Gas Filter'!CF1462</f>
        <v>8.642386841100292E-3</v>
      </c>
      <c r="I814" s="282">
        <f>'Natural Gas Filter'!CG1462</f>
        <v>8.642386841100292E-3</v>
      </c>
      <c r="J814" s="283">
        <f>'Natural Gas Filter'!CH1462</f>
        <v>8.642386841100292E-3</v>
      </c>
      <c r="M814" s="261" t="s">
        <v>279</v>
      </c>
      <c r="N814" s="282">
        <f>'Natural Gas Filter'!CI1462</f>
        <v>3.5486895688316838E-2</v>
      </c>
      <c r="O814" s="282">
        <f>'Natural Gas Filter'!CJ1462</f>
        <v>3.5486895688316838E-2</v>
      </c>
      <c r="P814" s="283">
        <f>'Natural Gas Filter'!CK1462</f>
        <v>3.5486895688316838E-2</v>
      </c>
    </row>
    <row r="815" spans="1:16" x14ac:dyDescent="0.25">
      <c r="A815" s="247" t="s">
        <v>639</v>
      </c>
      <c r="B815" s="282">
        <f>'Natural Gas Filter'!CC1463</f>
        <v>1.2722172807988419E-6</v>
      </c>
      <c r="C815" s="282">
        <f>'Natural Gas Filter'!CD1463</f>
        <v>1.2722172807988419E-6</v>
      </c>
      <c r="D815" s="283">
        <f>'Natural Gas Filter'!CE1463</f>
        <v>1.2722172807988419E-6</v>
      </c>
      <c r="G815" s="247" t="s">
        <v>639</v>
      </c>
      <c r="H815" s="282">
        <f>'Natural Gas Filter'!CF1463</f>
        <v>3.6935340410288954E-7</v>
      </c>
      <c r="I815" s="282">
        <f>'Natural Gas Filter'!CG1463</f>
        <v>3.6935340410288954E-7</v>
      </c>
      <c r="J815" s="283">
        <f>'Natural Gas Filter'!CH1463</f>
        <v>3.6935340410288954E-7</v>
      </c>
      <c r="M815" s="247" t="s">
        <v>639</v>
      </c>
      <c r="N815" s="282">
        <f>'Natural Gas Filter'!CI1463</f>
        <v>7.6767570264522155E-7</v>
      </c>
      <c r="O815" s="282">
        <f>'Natural Gas Filter'!CJ1463</f>
        <v>7.6767570264522155E-7</v>
      </c>
      <c r="P815" s="283">
        <f>'Natural Gas Filter'!CK1463</f>
        <v>7.6767570264522155E-7</v>
      </c>
    </row>
    <row r="816" spans="1:16" x14ac:dyDescent="0.25">
      <c r="A816" s="247" t="s">
        <v>636</v>
      </c>
      <c r="B816" s="282">
        <f>'Natural Gas Filter'!CC1464</f>
        <v>8.5458238596354846E-7</v>
      </c>
      <c r="C816" s="282">
        <f>'Natural Gas Filter'!CD1464</f>
        <v>8.5458238596354846E-7</v>
      </c>
      <c r="D816" s="283">
        <f>'Natural Gas Filter'!CE1464</f>
        <v>8.5458238596354846E-7</v>
      </c>
      <c r="G816" s="247" t="s">
        <v>636</v>
      </c>
      <c r="H816" s="282">
        <f>'Natural Gas Filter'!CF1464</f>
        <v>0</v>
      </c>
      <c r="I816" s="282">
        <f>'Natural Gas Filter'!CG1464</f>
        <v>0</v>
      </c>
      <c r="J816" s="283">
        <f>'Natural Gas Filter'!CH1464</f>
        <v>0</v>
      </c>
      <c r="M816" s="247" t="s">
        <v>636</v>
      </c>
      <c r="N816" s="282">
        <f>'Natural Gas Filter'!CI1464</f>
        <v>5.5523714342264451E-7</v>
      </c>
      <c r="O816" s="282">
        <f>'Natural Gas Filter'!CJ1464</f>
        <v>5.5523714342264451E-7</v>
      </c>
      <c r="P816" s="283">
        <f>'Natural Gas Filter'!CK1464</f>
        <v>5.5523714342264451E-7</v>
      </c>
    </row>
    <row r="817" spans="1:16" x14ac:dyDescent="0.25">
      <c r="A817" s="247" t="s">
        <v>634</v>
      </c>
      <c r="B817" s="282">
        <f>'Natural Gas Filter'!CC1465</f>
        <v>2.6796227356484144E-6</v>
      </c>
      <c r="C817" s="282">
        <f>'Natural Gas Filter'!CD1465</f>
        <v>2.6796227356484144E-6</v>
      </c>
      <c r="D817" s="283">
        <f>'Natural Gas Filter'!CE1465</f>
        <v>2.6796227356484144E-6</v>
      </c>
      <c r="G817" s="247" t="s">
        <v>634</v>
      </c>
      <c r="H817" s="282">
        <f>'Natural Gas Filter'!CF1465</f>
        <v>0</v>
      </c>
      <c r="I817" s="282">
        <f>'Natural Gas Filter'!CG1465</f>
        <v>0</v>
      </c>
      <c r="J817" s="283">
        <f>'Natural Gas Filter'!CH1465</f>
        <v>0</v>
      </c>
      <c r="M817" s="247" t="s">
        <v>634</v>
      </c>
      <c r="N817" s="282">
        <f>'Natural Gas Filter'!CI1465</f>
        <v>3.4521265873668765E-7</v>
      </c>
      <c r="O817" s="282">
        <f>'Natural Gas Filter'!CJ1465</f>
        <v>3.4521265873668765E-7</v>
      </c>
      <c r="P817" s="283">
        <f>'Natural Gas Filter'!CK1465</f>
        <v>3.4521265873668765E-7</v>
      </c>
    </row>
    <row r="818" spans="1:16" x14ac:dyDescent="0.25">
      <c r="A818" s="247" t="s">
        <v>632</v>
      </c>
      <c r="B818" s="282">
        <f>'Natural Gas Filter'!CC1466</f>
        <v>4.3453341659163485E-7</v>
      </c>
      <c r="C818" s="282">
        <f>'Natural Gas Filter'!CD1466</f>
        <v>4.3453341659163485E-7</v>
      </c>
      <c r="D818" s="283">
        <f>'Natural Gas Filter'!CE1466</f>
        <v>4.3453341659163485E-7</v>
      </c>
      <c r="G818" s="247" t="s">
        <v>632</v>
      </c>
      <c r="H818" s="282">
        <f>'Natural Gas Filter'!CF1466</f>
        <v>0</v>
      </c>
      <c r="I818" s="282">
        <f>'Natural Gas Filter'!CG1466</f>
        <v>0</v>
      </c>
      <c r="J818" s="283">
        <f>'Natural Gas Filter'!CH1466</f>
        <v>0</v>
      </c>
      <c r="M818" s="247" t="s">
        <v>632</v>
      </c>
      <c r="N818" s="282">
        <f>'Natural Gas Filter'!CI1466</f>
        <v>8.1595719337762523E-7</v>
      </c>
      <c r="O818" s="282">
        <f>'Natural Gas Filter'!CJ1466</f>
        <v>8.1595719337762523E-7</v>
      </c>
      <c r="P818" s="283">
        <f>'Natural Gas Filter'!CK1466</f>
        <v>8.1595719337762523E-7</v>
      </c>
    </row>
    <row r="819" spans="1:16" x14ac:dyDescent="0.25">
      <c r="A819" s="247" t="s">
        <v>630</v>
      </c>
      <c r="B819" s="282">
        <f>'Natural Gas Filter'!CC1467</f>
        <v>2.0423070579806835E-5</v>
      </c>
      <c r="C819" s="282">
        <f>'Natural Gas Filter'!CD1467</f>
        <v>2.0423070579806835E-5</v>
      </c>
      <c r="D819" s="283">
        <f>'Natural Gas Filter'!CE1467</f>
        <v>2.0423070579806835E-5</v>
      </c>
      <c r="G819" s="247" t="s">
        <v>630</v>
      </c>
      <c r="H819" s="282">
        <f>'Natural Gas Filter'!CF1467</f>
        <v>0</v>
      </c>
      <c r="I819" s="282">
        <f>'Natural Gas Filter'!CG1467</f>
        <v>0</v>
      </c>
      <c r="J819" s="283">
        <f>'Natural Gas Filter'!CH1467</f>
        <v>0</v>
      </c>
      <c r="M819" s="247" t="s">
        <v>630</v>
      </c>
      <c r="N819" s="282">
        <f>'Natural Gas Filter'!CI1467</f>
        <v>6.0351863415504822E-6</v>
      </c>
      <c r="O819" s="282">
        <f>'Natural Gas Filter'!CJ1467</f>
        <v>6.0351863415504822E-6</v>
      </c>
      <c r="P819" s="283">
        <f>'Natural Gas Filter'!CK1467</f>
        <v>6.0351863415504822E-6</v>
      </c>
    </row>
    <row r="820" spans="1:16" x14ac:dyDescent="0.25">
      <c r="A820" s="261" t="s">
        <v>384</v>
      </c>
      <c r="B820" s="282">
        <f>'Natural Gas Filter'!CC1468</f>
        <v>5.4169477407087274E-8</v>
      </c>
      <c r="C820" s="282">
        <f>'Natural Gas Filter'!CD1468</f>
        <v>5.4169477407087274E-8</v>
      </c>
      <c r="D820" s="283">
        <f>'Natural Gas Filter'!CE1468</f>
        <v>5.4169477407087274E-8</v>
      </c>
      <c r="G820" s="261" t="s">
        <v>384</v>
      </c>
      <c r="H820" s="282">
        <f>'Natural Gas Filter'!CF1468</f>
        <v>5.4169477407087274E-8</v>
      </c>
      <c r="I820" s="282">
        <f>'Natural Gas Filter'!CG1468</f>
        <v>5.4169477407087274E-8</v>
      </c>
      <c r="J820" s="283">
        <f>'Natural Gas Filter'!CH1468</f>
        <v>5.4169477407087274E-8</v>
      </c>
      <c r="M820" s="261" t="s">
        <v>384</v>
      </c>
      <c r="N820" s="282">
        <f>'Natural Gas Filter'!CI1468</f>
        <v>5.4169477407087274E-8</v>
      </c>
      <c r="O820" s="282">
        <f>'Natural Gas Filter'!CJ1468</f>
        <v>5.4169477407087274E-8</v>
      </c>
      <c r="P820" s="283">
        <f>'Natural Gas Filter'!CK1468</f>
        <v>5.4169477407087274E-8</v>
      </c>
    </row>
    <row r="821" spans="1:16" x14ac:dyDescent="0.25">
      <c r="A821" s="247" t="s">
        <v>628</v>
      </c>
      <c r="B821" s="282">
        <f>'Natural Gas Filter'!CC1469</f>
        <v>5.9627641054518777E-7</v>
      </c>
      <c r="C821" s="282">
        <f>'Natural Gas Filter'!CD1469</f>
        <v>5.9627641054518777E-7</v>
      </c>
      <c r="D821" s="283">
        <f>'Natural Gas Filter'!CE1469</f>
        <v>5.9627641054518777E-7</v>
      </c>
      <c r="G821" s="247" t="s">
        <v>628</v>
      </c>
      <c r="H821" s="282">
        <f>'Natural Gas Filter'!CF1469</f>
        <v>1.7333055172932988E-7</v>
      </c>
      <c r="I821" s="282">
        <f>'Natural Gas Filter'!CG1469</f>
        <v>1.7333055172932988E-7</v>
      </c>
      <c r="J821" s="283">
        <f>'Natural Gas Filter'!CH1469</f>
        <v>1.7333055172932988E-7</v>
      </c>
      <c r="M821" s="247" t="s">
        <v>628</v>
      </c>
      <c r="N821" s="282">
        <f>'Natural Gas Filter'!CI1469</f>
        <v>3.5969710595640873E-7</v>
      </c>
      <c r="O821" s="282">
        <f>'Natural Gas Filter'!CJ1469</f>
        <v>3.5969710595640873E-7</v>
      </c>
      <c r="P821" s="283">
        <f>'Natural Gas Filter'!CK1469</f>
        <v>3.5969710595640873E-7</v>
      </c>
    </row>
    <row r="822" spans="1:16" x14ac:dyDescent="0.25">
      <c r="A822" s="261" t="s">
        <v>386</v>
      </c>
      <c r="B822" s="282">
        <f>'Natural Gas Filter'!CC1470</f>
        <v>2.8968894439442322E-3</v>
      </c>
      <c r="C822" s="282">
        <f>'Natural Gas Filter'!CD1470</f>
        <v>2.8968894439442322E-3</v>
      </c>
      <c r="D822" s="283">
        <f>'Natural Gas Filter'!CE1470</f>
        <v>2.8968894439442322E-3</v>
      </c>
      <c r="G822" s="261" t="s">
        <v>386</v>
      </c>
      <c r="H822" s="282">
        <f>'Natural Gas Filter'!CF1470</f>
        <v>7.1456606283957721E-4</v>
      </c>
      <c r="I822" s="282">
        <f>'Natural Gas Filter'!CG1470</f>
        <v>7.1456606283957721E-4</v>
      </c>
      <c r="J822" s="283">
        <f>'Natural Gas Filter'!CH1470</f>
        <v>7.1456606283957721E-4</v>
      </c>
      <c r="M822" s="261" t="s">
        <v>386</v>
      </c>
      <c r="N822" s="282">
        <f>'Natural Gas Filter'!CI1470</f>
        <v>2.848607953211828E-3</v>
      </c>
      <c r="O822" s="282">
        <f>'Natural Gas Filter'!CJ1470</f>
        <v>2.848607953211828E-3</v>
      </c>
      <c r="P822" s="283">
        <f>'Natural Gas Filter'!CK1470</f>
        <v>2.848607953211828E-3</v>
      </c>
    </row>
    <row r="823" spans="1:16" ht="15.75" thickBot="1" x14ac:dyDescent="0.3">
      <c r="A823" s="264" t="s">
        <v>388</v>
      </c>
      <c r="B823" s="284">
        <f>'Natural Gas Filter'!CC1471</f>
        <v>6.8300645426327433E-7</v>
      </c>
      <c r="C823" s="284">
        <f>'Natural Gas Filter'!CD1471</f>
        <v>6.8300645426327433E-7</v>
      </c>
      <c r="D823" s="285">
        <f>'Natural Gas Filter'!CE1471</f>
        <v>6.8300645426327433E-7</v>
      </c>
      <c r="G823" s="264" t="s">
        <v>388</v>
      </c>
      <c r="H823" s="284">
        <f>'Natural Gas Filter'!CF1471</f>
        <v>6.8300645426327433E-7</v>
      </c>
      <c r="I823" s="284">
        <f>'Natural Gas Filter'!CG1471</f>
        <v>6.8300645426327433E-7</v>
      </c>
      <c r="J823" s="285">
        <f>'Natural Gas Filter'!CH1471</f>
        <v>6.8300645426327433E-7</v>
      </c>
      <c r="M823" s="264" t="s">
        <v>388</v>
      </c>
      <c r="N823" s="284">
        <f>'Natural Gas Filter'!CI1471</f>
        <v>6.8300645426327433E-7</v>
      </c>
      <c r="O823" s="284">
        <f>'Natural Gas Filter'!CJ1471</f>
        <v>6.8300645426327433E-7</v>
      </c>
      <c r="P823" s="285">
        <f>'Natural Gas Filter'!CK1471</f>
        <v>6.8300645426327433E-7</v>
      </c>
    </row>
    <row r="824" spans="1:16" x14ac:dyDescent="0.25">
      <c r="A824" s="303" t="s">
        <v>274</v>
      </c>
      <c r="B824" s="317">
        <v>4.474879411372481E-5</v>
      </c>
      <c r="C824" s="317">
        <v>4.474879411372481E-5</v>
      </c>
      <c r="D824" s="318">
        <v>4.474879411372481E-5</v>
      </c>
      <c r="G824" s="303" t="s">
        <v>274</v>
      </c>
      <c r="H824" s="317">
        <v>4.474879411372481E-5</v>
      </c>
      <c r="I824" s="317">
        <v>4.474879411372481E-5</v>
      </c>
      <c r="J824" s="318">
        <v>4.474879411372481E-5</v>
      </c>
      <c r="M824" s="303" t="s">
        <v>274</v>
      </c>
      <c r="N824" s="317">
        <v>4.474879411372481E-5</v>
      </c>
      <c r="O824" s="317">
        <v>4.474879411372481E-5</v>
      </c>
      <c r="P824" s="318">
        <v>4.474879411372481E-5</v>
      </c>
    </row>
    <row r="825" spans="1:16" x14ac:dyDescent="0.25">
      <c r="A825" s="306" t="s">
        <v>401</v>
      </c>
      <c r="B825" s="319">
        <v>8.8233822540027345E-10</v>
      </c>
      <c r="C825" s="319">
        <v>8.8233822540027345E-10</v>
      </c>
      <c r="D825" s="320">
        <v>8.8233822540027345E-10</v>
      </c>
      <c r="G825" s="306" t="s">
        <v>401</v>
      </c>
      <c r="H825" s="319">
        <v>2.1828680055475521E-10</v>
      </c>
      <c r="I825" s="319">
        <v>2.1828680055475521E-10</v>
      </c>
      <c r="J825" s="320">
        <v>2.1828680055475521E-10</v>
      </c>
      <c r="M825" s="306" t="s">
        <v>401</v>
      </c>
      <c r="N825" s="319">
        <v>1.7715697181864872E-12</v>
      </c>
      <c r="O825" s="319">
        <v>1.7715697181864872E-12</v>
      </c>
      <c r="P825" s="320">
        <v>1.7715697181864872E-12</v>
      </c>
    </row>
    <row r="826" spans="1:16" ht="15.75" thickBot="1" x14ac:dyDescent="0.3">
      <c r="A826" s="309" t="s">
        <v>403</v>
      </c>
      <c r="B826" s="321">
        <v>8.8233822540027345E-10</v>
      </c>
      <c r="C826" s="321">
        <v>8.8233822540027345E-10</v>
      </c>
      <c r="D826" s="322">
        <v>8.8233822540027345E-10</v>
      </c>
      <c r="G826" s="309" t="s">
        <v>403</v>
      </c>
      <c r="H826" s="321">
        <v>2.1828680055475521E-10</v>
      </c>
      <c r="I826" s="321">
        <v>2.1828680055475521E-10</v>
      </c>
      <c r="J826" s="322">
        <v>2.1828680055475521E-10</v>
      </c>
      <c r="M826" s="309" t="s">
        <v>403</v>
      </c>
      <c r="N826" s="321">
        <v>1.7715697181864872E-12</v>
      </c>
      <c r="O826" s="321">
        <v>1.7715697181864872E-12</v>
      </c>
      <c r="P826" s="322">
        <v>1.7715697181864872E-12</v>
      </c>
    </row>
  </sheetData>
  <mergeCells count="22">
    <mergeCell ref="A211:G211"/>
    <mergeCell ref="Q211:V211"/>
    <mergeCell ref="J211:O211"/>
    <mergeCell ref="A314:G314"/>
    <mergeCell ref="J314:M314"/>
    <mergeCell ref="Q314:T314"/>
    <mergeCell ref="A5:H5"/>
    <mergeCell ref="J5:O5"/>
    <mergeCell ref="Q5:W5"/>
    <mergeCell ref="A108:G108"/>
    <mergeCell ref="J108:O108"/>
    <mergeCell ref="Q108:T108"/>
    <mergeCell ref="V108:Y108"/>
    <mergeCell ref="J417:M417"/>
    <mergeCell ref="A726:D726"/>
    <mergeCell ref="G726:J726"/>
    <mergeCell ref="M726:P726"/>
    <mergeCell ref="A623:F623"/>
    <mergeCell ref="J623:O623"/>
    <mergeCell ref="J520:M520"/>
    <mergeCell ref="A520:F520"/>
    <mergeCell ref="A417:G417"/>
  </mergeCells>
  <pageMargins left="0.7" right="0.7" top="0.75" bottom="0.75" header="0.3" footer="0.3"/>
  <pageSetup orientation="portrait" horizontalDpi="90" verticalDpi="9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F4F7F96B-6AE5-433D-A1F4-2C25E2C1D935}">
  <ds:schemaRefs>
    <ds:schemaRef ds:uri="http://schemas.microsoft.com/sharepoint/v3/contenttype/forms"/>
  </ds:schemaRefs>
</ds:datastoreItem>
</file>

<file path=customXml/itemProps2.xml><?xml version="1.0" encoding="utf-8"?>
<ds:datastoreItem xmlns:ds="http://schemas.openxmlformats.org/officeDocument/2006/customXml" ds:itemID="{75EA0AD8-2283-4D1F-98FC-31A22D197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074154-47DB-4A1A-A5DF-2CAE65C7A3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vt:lpstr>
      <vt:lpstr>Data Summary</vt:lpstr>
      <vt:lpstr>PS</vt:lpstr>
      <vt:lpstr>Reference Source Info</vt:lpstr>
      <vt:lpstr>DQI</vt:lpstr>
      <vt:lpstr>Natural Gas</vt:lpstr>
      <vt:lpstr>Natural Gas Filter</vt:lpstr>
      <vt:lpstr>NOx_Controls</vt:lpstr>
      <vt:lpstr>Natural Gas Scenarios</vt:lpstr>
      <vt:lpstr>Emissions Tables</vt:lpstr>
      <vt:lpstr>Conversions</vt:lpstr>
      <vt:lpstr>Assumptions</vt:lpstr>
      <vt:lpstr>GaBi 5 Import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D. Monahan</dc:creator>
  <cp:lastModifiedBy>Krynock, Michelle M. (CONTR)</cp:lastModifiedBy>
  <dcterms:created xsi:type="dcterms:W3CDTF">2014-11-24T17:48:33Z</dcterms:created>
  <dcterms:modified xsi:type="dcterms:W3CDTF">2017-01-03T20:31:54Z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